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A351C9F-63DD-4EA8-8EC2-3D3208FF836D}" xr6:coauthVersionLast="36" xr6:coauthVersionMax="36" xr10:uidLastSave="{00000000-0000-0000-0000-000000000000}"/>
  <bookViews>
    <workbookView xWindow="0" yWindow="0" windowWidth="23040" windowHeight="8940" xr2:uid="{00000000-000D-0000-FFFF-FFFF00000000}"/>
  </bookViews>
  <sheets>
    <sheet name="Dashboard" sheetId="4" r:id="rId1"/>
    <sheet name="Data" sheetId="1" r:id="rId2"/>
    <sheet name="Pivot Tables" sheetId="3" r:id="rId3"/>
  </sheets>
  <definedNames>
    <definedName name="_xlchart.v5.0" hidden="1">'Pivot Tables'!$F$2</definedName>
    <definedName name="_xlchart.v5.1" hidden="1">'Pivot Tables'!$F$3:$F$188</definedName>
    <definedName name="_xlchart.v5.2" hidden="1">'Pivot Tables'!$G$3</definedName>
    <definedName name="_xlchart.v5.3" hidden="1">'Pivot Tables'!$G$3:$G$188</definedName>
    <definedName name="Slicer_Country">#N/A</definedName>
    <definedName name="Slicer_Ord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O1013" i="1" l="1"/>
  <c r="P1012" i="1"/>
  <c r="P1011" i="1"/>
  <c r="O1012" i="1"/>
  <c r="O1011" i="1"/>
  <c r="P1013" i="1"/>
  <c r="O1010" i="1"/>
  <c r="O1009" i="1"/>
  <c r="O1008" i="1"/>
  <c r="O1007" i="1"/>
  <c r="O1006" i="1"/>
  <c r="O1005" i="1"/>
  <c r="O1004" i="1"/>
  <c r="O1003" i="1"/>
  <c r="C196" i="3"/>
  <c r="G177" i="3"/>
  <c r="G169" i="3"/>
  <c r="G161" i="3"/>
  <c r="G153" i="3"/>
  <c r="G145" i="3"/>
  <c r="G137" i="3"/>
  <c r="G129" i="3"/>
  <c r="G121" i="3"/>
  <c r="G113" i="3"/>
  <c r="G105" i="3"/>
  <c r="G183" i="3"/>
  <c r="G99" i="3"/>
  <c r="G91" i="3"/>
  <c r="G83" i="3"/>
  <c r="G75" i="3"/>
  <c r="G67" i="3"/>
  <c r="G59" i="3"/>
  <c r="G51" i="3"/>
  <c r="G43" i="3"/>
  <c r="G35" i="3"/>
  <c r="G27" i="3"/>
  <c r="G176" i="3"/>
  <c r="G168" i="3"/>
  <c r="G160" i="3"/>
  <c r="G144" i="3"/>
  <c r="G136" i="3"/>
  <c r="G120" i="3"/>
  <c r="G104" i="3"/>
  <c r="G98" i="3"/>
  <c r="G82" i="3"/>
  <c r="G74" i="3"/>
  <c r="G66" i="3"/>
  <c r="G42" i="3"/>
  <c r="G175" i="3"/>
  <c r="G167" i="3"/>
  <c r="G159" i="3"/>
  <c r="G151" i="3"/>
  <c r="G143" i="3"/>
  <c r="G135" i="3"/>
  <c r="G127" i="3"/>
  <c r="G185" i="3"/>
  <c r="G89" i="3"/>
  <c r="G49" i="3"/>
  <c r="G174" i="3"/>
  <c r="G134" i="3"/>
  <c r="G110" i="3"/>
  <c r="G80" i="3"/>
  <c r="G56" i="3"/>
  <c r="G16" i="3"/>
  <c r="G173" i="3"/>
  <c r="G165" i="3"/>
  <c r="G157" i="3"/>
  <c r="G149" i="3"/>
  <c r="G141" i="3"/>
  <c r="G133" i="3"/>
  <c r="G125" i="3"/>
  <c r="G117" i="3"/>
  <c r="G109" i="3"/>
  <c r="G179" i="3"/>
  <c r="G187" i="3"/>
  <c r="G95" i="3"/>
  <c r="G87" i="3"/>
  <c r="G79" i="3"/>
  <c r="G71" i="3"/>
  <c r="G63" i="3"/>
  <c r="G55" i="3"/>
  <c r="G47" i="3"/>
  <c r="G39" i="3"/>
  <c r="G31" i="3"/>
  <c r="G23" i="3"/>
  <c r="G15" i="3"/>
  <c r="G7" i="3"/>
  <c r="G34" i="3"/>
  <c r="G119" i="3"/>
  <c r="G73" i="3"/>
  <c r="G17" i="3"/>
  <c r="G166" i="3"/>
  <c r="G96" i="3"/>
  <c r="G32" i="3"/>
  <c r="G172" i="3"/>
  <c r="G164" i="3"/>
  <c r="G156" i="3"/>
  <c r="G148" i="3"/>
  <c r="G140" i="3"/>
  <c r="G132" i="3"/>
  <c r="G124" i="3"/>
  <c r="G116" i="3"/>
  <c r="G108" i="3"/>
  <c r="G180" i="3"/>
  <c r="G188" i="3"/>
  <c r="G94" i="3"/>
  <c r="G86" i="3"/>
  <c r="G78" i="3"/>
  <c r="G70" i="3"/>
  <c r="G62" i="3"/>
  <c r="G54" i="3"/>
  <c r="G46" i="3"/>
  <c r="G38" i="3"/>
  <c r="G30" i="3"/>
  <c r="G22" i="3"/>
  <c r="G14" i="3"/>
  <c r="G6" i="3"/>
  <c r="G50" i="3"/>
  <c r="G10" i="3"/>
  <c r="G111" i="3"/>
  <c r="G65" i="3"/>
  <c r="G9" i="3"/>
  <c r="G158" i="3"/>
  <c r="G186" i="3"/>
  <c r="G171" i="3"/>
  <c r="G163" i="3"/>
  <c r="G155" i="3"/>
  <c r="G147" i="3"/>
  <c r="G139" i="3"/>
  <c r="G131" i="3"/>
  <c r="G123" i="3"/>
  <c r="G115" i="3"/>
  <c r="G107" i="3"/>
  <c r="G181" i="3"/>
  <c r="G101" i="3"/>
  <c r="G93" i="3"/>
  <c r="G85" i="3"/>
  <c r="G77" i="3"/>
  <c r="G69" i="3"/>
  <c r="G61" i="3"/>
  <c r="G53" i="3"/>
  <c r="G45" i="3"/>
  <c r="G37" i="3"/>
  <c r="G29" i="3"/>
  <c r="G21" i="3"/>
  <c r="G13" i="3"/>
  <c r="G5" i="3"/>
  <c r="G184" i="3"/>
  <c r="G58" i="3"/>
  <c r="G18" i="3"/>
  <c r="G103" i="3"/>
  <c r="G81" i="3"/>
  <c r="G41" i="3"/>
  <c r="G150" i="3"/>
  <c r="G126" i="3"/>
  <c r="G102" i="3"/>
  <c r="G72" i="3"/>
  <c r="G48" i="3"/>
  <c r="G8" i="3"/>
  <c r="G178" i="3"/>
  <c r="G170" i="3"/>
  <c r="G162" i="3"/>
  <c r="G154" i="3"/>
  <c r="G146" i="3"/>
  <c r="G138" i="3"/>
  <c r="G130" i="3"/>
  <c r="G122" i="3"/>
  <c r="G114" i="3"/>
  <c r="G106" i="3"/>
  <c r="G182" i="3"/>
  <c r="G100" i="3"/>
  <c r="G92" i="3"/>
  <c r="G84" i="3"/>
  <c r="G76" i="3"/>
  <c r="G68" i="3"/>
  <c r="G60" i="3"/>
  <c r="G52" i="3"/>
  <c r="G44" i="3"/>
  <c r="G36" i="3"/>
  <c r="G28" i="3"/>
  <c r="G20" i="3"/>
  <c r="G12" i="3"/>
  <c r="G4" i="3"/>
  <c r="G19" i="3"/>
  <c r="G11" i="3"/>
  <c r="G152" i="3"/>
  <c r="G128" i="3"/>
  <c r="G112" i="3"/>
  <c r="G90" i="3"/>
  <c r="G26" i="3"/>
  <c r="G97" i="3"/>
  <c r="G57" i="3"/>
  <c r="G33" i="3"/>
  <c r="G25" i="3"/>
  <c r="G142" i="3"/>
  <c r="G118" i="3"/>
  <c r="G88" i="3"/>
  <c r="G64" i="3"/>
  <c r="G40" i="3"/>
  <c r="G24" i="3"/>
</calcChain>
</file>

<file path=xl/sharedStrings.xml><?xml version="1.0" encoding="utf-8"?>
<sst xmlns="http://schemas.openxmlformats.org/spreadsheetml/2006/main" count="7467" uniqueCount="1256">
  <si>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</si>
  <si>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</si>
  <si>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</si>
  <si>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</si>
  <si>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</si>
  <si>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</si>
  <si>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</si>
  <si>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</si>
  <si>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</si>
  <si>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</si>
  <si>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</si>
  <si>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</si>
  <si>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</si>
  <si>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</si>
  <si>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</si>
  <si>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</si>
  <si>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</si>
  <si>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</si>
  <si>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</si>
  <si>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</si>
  <si>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</si>
  <si>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</si>
  <si>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</si>
  <si>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</si>
  <si>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</si>
  <si>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</si>
  <si>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</si>
  <si>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</si>
  <si>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</si>
  <si>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</si>
  <si>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</si>
  <si>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</si>
  <si>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</si>
  <si>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</si>
  <si>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</si>
  <si>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</si>
  <si>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</si>
  <si>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</si>
  <si>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</si>
  <si>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</si>
  <si>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</si>
  <si>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</si>
  <si>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</si>
  <si>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</si>
  <si>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</si>
  <si>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</si>
  <si>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</si>
  <si>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</si>
  <si>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</si>
  <si>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</si>
  <si>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</si>
  <si>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</si>
  <si>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</si>
  <si>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</si>
  <si>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</si>
  <si>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</si>
  <si>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</si>
  <si>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</si>
  <si>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</si>
  <si>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</si>
  <si>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</si>
  <si>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</si>
  <si>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</si>
  <si>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</si>
  <si>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</si>
  <si>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</si>
  <si>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</si>
  <si>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</si>
  <si>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</si>
  <si>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</si>
  <si>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</si>
  <si>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</si>
  <si>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</si>
  <si>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</si>
  <si>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</si>
  <si>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</si>
  <si>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</si>
  <si>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</si>
  <si>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</si>
  <si>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</si>
  <si>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</si>
  <si>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</si>
  <si>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</si>
  <si>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</si>
  <si>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</si>
  <si>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</si>
  <si>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</si>
  <si>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</si>
  <si>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</si>
  <si>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</si>
  <si>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</si>
  <si>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</si>
  <si>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</si>
  <si>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</si>
  <si>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</si>
  <si>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</si>
  <si>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</si>
  <si>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</si>
  <si>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</si>
  <si>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</si>
  <si>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</si>
  <si>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</si>
  <si>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</si>
  <si>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</si>
  <si>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</si>
  <si>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</si>
  <si>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</si>
  <si>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</si>
  <si>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</si>
  <si>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</si>
  <si>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</si>
  <si>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</si>
  <si>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</si>
  <si>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</si>
  <si>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</si>
  <si>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</si>
  <si>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</si>
  <si>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</si>
  <si>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</si>
  <si>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</si>
  <si>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</si>
  <si>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</si>
  <si>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</si>
  <si>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</si>
  <si>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</si>
  <si>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</si>
  <si>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</si>
  <si>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</si>
  <si>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</si>
  <si>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</si>
  <si>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</si>
  <si>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</si>
  <si>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</si>
  <si>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</si>
  <si>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</si>
  <si>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</si>
  <si>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</si>
  <si>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</si>
  <si>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</si>
  <si>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</si>
  <si>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</si>
  <si>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</si>
  <si>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</si>
  <si>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</si>
  <si>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</si>
  <si>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</si>
  <si>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</si>
  <si>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</si>
  <si>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</si>
  <si>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</si>
  <si>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</si>
  <si>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</si>
  <si>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</si>
  <si>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</si>
  <si>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</si>
  <si>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</si>
  <si>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</si>
  <si>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</si>
  <si>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</si>
  <si>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</si>
  <si>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</si>
  <si>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</si>
  <si>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</si>
  <si>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</si>
  <si>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</si>
  <si>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</si>
  <si>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</si>
  <si>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</si>
  <si>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</si>
  <si>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</si>
  <si>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</si>
  <si>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</si>
  <si>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</si>
  <si>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</si>
  <si>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</si>
  <si>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</si>
  <si>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</si>
  <si>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</si>
  <si>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</si>
  <si>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</si>
  <si>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</si>
  <si>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</si>
  <si>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</si>
  <si>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</si>
  <si>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</si>
  <si>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</si>
  <si>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</si>
  <si>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</si>
  <si>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</si>
  <si>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</si>
  <si>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</si>
  <si>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</si>
  <si>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</si>
  <si>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</si>
  <si>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</si>
  <si>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</si>
  <si>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</si>
  <si>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</si>
  <si>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</si>
  <si>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</si>
  <si>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</si>
  <si>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</si>
  <si>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</si>
  <si>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</si>
  <si>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</si>
  <si>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</si>
  <si>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</si>
  <si>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</si>
  <si>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</si>
  <si>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</si>
  <si>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</si>
  <si>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</si>
  <si>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</si>
  <si>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</si>
  <si>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</si>
  <si>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</si>
  <si>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</si>
  <si>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</si>
  <si>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</si>
  <si>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</si>
  <si>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</si>
  <si>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</si>
  <si>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</si>
  <si>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</si>
  <si>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</si>
  <si>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</si>
  <si>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</si>
  <si>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</si>
  <si>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</si>
  <si>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</si>
  <si>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</si>
  <si>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</si>
  <si>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</si>
  <si>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</si>
  <si>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</si>
  <si>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</si>
  <si>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</si>
  <si>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</si>
  <si>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</si>
  <si>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</si>
  <si>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</si>
  <si>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</si>
  <si>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</si>
  <si>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</si>
  <si>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</si>
  <si>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</si>
  <si>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</si>
  <si>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</si>
  <si>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</si>
  <si>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</si>
  <si>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</si>
  <si>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</si>
  <si>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</si>
  <si>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</si>
  <si>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</si>
  <si>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</si>
  <si>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</si>
  <si>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</si>
  <si>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</si>
  <si>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</si>
  <si>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</si>
  <si>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</si>
  <si>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</si>
  <si>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</si>
  <si>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</si>
  <si>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</si>
  <si>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</si>
  <si>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</si>
  <si>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</si>
  <si>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</si>
  <si>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</si>
  <si>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</si>
  <si>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</si>
  <si>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</si>
  <si>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</si>
  <si>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</si>
  <si>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</si>
  <si>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</si>
  <si>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</si>
  <si>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</si>
  <si>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</si>
  <si>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</si>
  <si>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</si>
  <si>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</si>
  <si>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</si>
  <si>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</si>
  <si>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</si>
  <si>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</si>
  <si>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</si>
  <si>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</si>
  <si>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</si>
  <si>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</si>
  <si>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</si>
  <si>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</si>
  <si>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</si>
  <si>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</si>
  <si>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</si>
  <si>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</si>
  <si>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</si>
  <si>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</si>
  <si>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</si>
  <si>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</si>
  <si>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</si>
  <si>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</si>
  <si>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</si>
  <si>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</si>
  <si>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</si>
  <si>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</si>
  <si>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</si>
  <si>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</si>
  <si>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</si>
  <si>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</si>
  <si>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</si>
  <si>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</si>
  <si>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</si>
  <si>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</si>
  <si>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</si>
  <si>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</si>
  <si>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</si>
  <si>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</si>
  <si>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</si>
  <si>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</si>
  <si>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</si>
  <si>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</si>
  <si>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</si>
  <si>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</si>
  <si>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</si>
  <si>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</si>
  <si>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</si>
  <si>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</si>
  <si>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</si>
  <si>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</si>
  <si>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</si>
  <si>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</si>
  <si>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</si>
  <si>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</si>
  <si>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</si>
  <si>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</si>
  <si>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</si>
  <si>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</si>
  <si>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</si>
  <si>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</si>
  <si>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</si>
  <si>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</si>
  <si>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</si>
  <si>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</si>
  <si>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</si>
  <si>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</si>
  <si>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</si>
  <si>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</si>
  <si>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</si>
  <si>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</si>
  <si>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</si>
  <si>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</si>
  <si>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</si>
  <si>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</si>
  <si>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</si>
  <si>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</si>
  <si>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</si>
  <si>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</si>
  <si>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</si>
  <si>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</si>
  <si>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</si>
  <si>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</si>
  <si>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</si>
  <si>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</si>
  <si>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</si>
  <si>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</si>
  <si>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</si>
  <si>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</si>
  <si>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</si>
  <si>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</si>
  <si>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</si>
  <si>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</si>
  <si>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</si>
  <si>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</si>
  <si>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</si>
  <si>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</si>
  <si>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</si>
  <si>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</si>
  <si>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</si>
  <si>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</si>
  <si>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</si>
  <si>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</si>
  <si>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</si>
  <si>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</si>
  <si>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</si>
  <si>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</si>
  <si>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</si>
  <si>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</si>
  <si>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</si>
  <si>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</si>
  <si>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</si>
  <si>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</si>
  <si>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</si>
  <si>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</si>
  <si>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</si>
  <si>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</si>
  <si>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</si>
  <si>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</si>
  <si>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</si>
  <si>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</si>
  <si>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</si>
  <si>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</si>
  <si>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</si>
  <si>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</si>
  <si>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</si>
  <si>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</si>
  <si>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</si>
  <si>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</si>
  <si>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</si>
  <si>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</si>
  <si>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</si>
  <si>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</si>
  <si>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</si>
  <si>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</si>
  <si>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</si>
  <si>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</si>
  <si>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</si>
  <si>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</si>
  <si>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</si>
  <si>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</si>
  <si>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</si>
  <si>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</si>
  <si>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</si>
  <si>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</si>
  <si>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</si>
  <si>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</si>
  <si>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</si>
  <si>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</si>
  <si>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</si>
  <si>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</si>
  <si>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</si>
  <si>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</si>
  <si>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</si>
  <si>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</si>
  <si>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</si>
  <si>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</si>
  <si>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</si>
  <si>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</si>
  <si>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</si>
  <si>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</si>
  <si>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</si>
  <si>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</si>
  <si>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</si>
  <si>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</si>
  <si>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</si>
  <si>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</si>
  <si>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</si>
  <si>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</si>
  <si>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</si>
  <si>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</si>
  <si>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</si>
  <si>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</si>
  <si>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</si>
  <si>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</si>
  <si>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</si>
  <si>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</si>
  <si>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</si>
  <si>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</si>
  <si>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</si>
  <si>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</si>
  <si>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</si>
  <si>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</si>
  <si>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</si>
  <si>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</si>
  <si>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</si>
  <si>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</si>
  <si>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</si>
  <si>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</si>
  <si>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</si>
  <si>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</si>
  <si>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</si>
  <si>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</si>
  <si>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</si>
  <si>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</si>
  <si>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</si>
  <si>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</si>
  <si>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</si>
  <si>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</si>
  <si>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</si>
  <si>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</si>
  <si>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</si>
  <si>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</si>
  <si>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</si>
  <si>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</si>
  <si>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</si>
  <si>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</si>
  <si>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</si>
  <si>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</si>
  <si>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</si>
  <si>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</si>
  <si>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</si>
  <si>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</si>
  <si>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</si>
  <si>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</si>
  <si>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</si>
  <si>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</si>
  <si>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</si>
  <si>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</si>
  <si>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</si>
  <si>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</si>
  <si>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</si>
  <si>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</si>
  <si>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</si>
  <si>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</si>
  <si>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</si>
  <si>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</si>
  <si>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</si>
  <si>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</si>
  <si>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</si>
  <si>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</si>
  <si>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</si>
  <si>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</si>
  <si>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</si>
  <si>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</si>
  <si>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</si>
  <si>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</si>
  <si>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</si>
  <si>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</si>
  <si>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</si>
  <si>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</si>
  <si>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</si>
  <si>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</si>
  <si>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</si>
  <si>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</si>
  <si>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</si>
  <si>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</si>
  <si>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</si>
  <si>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</si>
  <si>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</si>
  <si>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</si>
  <si>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</si>
  <si>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</si>
  <si>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</si>
  <si>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</si>
  <si>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</si>
  <si>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</si>
  <si>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</si>
  <si>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</si>
  <si>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</si>
  <si>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</si>
  <si>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</si>
  <si>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</si>
  <si>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</si>
  <si>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</si>
  <si>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</si>
  <si>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</si>
  <si>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</si>
  <si>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</si>
  <si>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</si>
  <si>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</si>
  <si>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</si>
  <si>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</si>
  <si>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</si>
  <si>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</si>
  <si>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</si>
  <si>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</si>
  <si>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</si>
  <si>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</si>
  <si>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</si>
  <si>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</si>
  <si>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</si>
  <si>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</si>
  <si>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</si>
  <si>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</si>
  <si>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</si>
  <si>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</si>
  <si>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</si>
  <si>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</si>
  <si>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</si>
  <si>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</si>
  <si>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</si>
  <si>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</si>
  <si>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</si>
  <si>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</si>
  <si>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</si>
  <si>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</si>
  <si>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</si>
  <si>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</si>
  <si>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</si>
  <si>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</si>
  <si>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</si>
  <si>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</si>
  <si>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</si>
  <si>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</si>
  <si>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</si>
  <si>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</si>
  <si>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</si>
  <si>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</si>
  <si>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</si>
  <si>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</si>
  <si>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</si>
  <si>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</si>
  <si>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</si>
  <si>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</si>
  <si>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</si>
  <si>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</si>
  <si>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</si>
  <si>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</si>
  <si>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</si>
  <si>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</si>
  <si>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</si>
  <si>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</si>
  <si>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</si>
  <si>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</si>
  <si>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</si>
  <si>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</si>
  <si>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</si>
  <si>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</si>
  <si>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</si>
  <si>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</si>
  <si>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</si>
  <si>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</si>
  <si>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</si>
  <si>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</si>
  <si>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</si>
  <si>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</si>
  <si>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</si>
  <si>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</si>
  <si>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</si>
  <si>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</si>
  <si>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</si>
  <si>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</si>
  <si>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</si>
  <si>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</si>
  <si>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</si>
  <si>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</si>
  <si>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</si>
  <si>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</si>
  <si>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</si>
  <si>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</si>
  <si>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</si>
  <si>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</si>
  <si>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</si>
  <si>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</si>
  <si>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</si>
  <si>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</si>
  <si>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</si>
  <si>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</si>
  <si>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</si>
  <si>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</si>
  <si>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</si>
  <si>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</si>
  <si>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</si>
  <si>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</si>
  <si>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</si>
  <si>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</si>
  <si>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</si>
  <si>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</si>
  <si>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</si>
  <si>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</si>
  <si>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</si>
  <si>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</si>
  <si>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</si>
  <si>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</si>
  <si>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</si>
  <si>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</si>
  <si>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</si>
  <si>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</si>
  <si>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</si>
  <si>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</si>
  <si>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</si>
  <si>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</si>
  <si>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</si>
  <si>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</si>
  <si>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</si>
  <si>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</si>
  <si>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</si>
  <si>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</si>
  <si>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</si>
  <si>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</si>
  <si>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</si>
  <si>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</si>
  <si>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</si>
  <si>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</si>
  <si>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</si>
  <si>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</si>
  <si>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</si>
  <si>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</si>
  <si>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</si>
  <si>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</si>
  <si>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</si>
  <si>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</si>
  <si>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</si>
  <si>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</si>
  <si>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</si>
  <si>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</si>
  <si>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</si>
  <si>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</si>
  <si>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</si>
  <si>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</si>
  <si>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</si>
  <si>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</si>
  <si>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</si>
  <si>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</si>
  <si>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</si>
  <si>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</si>
  <si>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</si>
  <si>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</si>
  <si>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</si>
  <si>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</si>
  <si>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</si>
  <si>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</si>
  <si>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</si>
  <si>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</si>
  <si>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</si>
  <si>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</si>
  <si>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</si>
  <si>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</si>
  <si>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</si>
  <si>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</si>
  <si>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</si>
  <si>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</si>
  <si>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</si>
  <si>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</si>
  <si>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</si>
  <si>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</si>
  <si>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</si>
  <si>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</si>
  <si>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</si>
  <si>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</si>
  <si>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</si>
  <si>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</si>
  <si>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</si>
  <si>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</si>
  <si>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</si>
  <si>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</si>
  <si>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</si>
  <si>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</si>
  <si>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</si>
  <si>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</si>
  <si>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</si>
  <si>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</si>
  <si>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</si>
  <si>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</si>
  <si>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</si>
  <si>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</si>
  <si>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</si>
  <si>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</si>
  <si>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</si>
  <si>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</si>
  <si>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</si>
  <si>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</si>
  <si>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</si>
  <si>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</si>
  <si>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</si>
  <si>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</si>
  <si>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</si>
  <si>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</si>
  <si>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</si>
  <si>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</si>
  <si>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</si>
  <si>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</si>
  <si>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</si>
  <si>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</si>
  <si>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</si>
  <si>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</si>
  <si>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</si>
  <si>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</si>
  <si>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</si>
  <si>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</si>
  <si>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</si>
  <si>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</si>
  <si>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</si>
  <si>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</si>
  <si>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</si>
  <si>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</si>
  <si>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</si>
  <si>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</si>
  <si>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</si>
  <si>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</si>
  <si>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</si>
  <si>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</si>
  <si>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</si>
  <si>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</si>
  <si>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</si>
  <si>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</si>
  <si>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</si>
  <si>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</si>
  <si>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</si>
  <si>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</si>
  <si>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</si>
  <si>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</si>
  <si>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</si>
  <si>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</si>
  <si>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</si>
  <si>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</si>
  <si>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</si>
  <si>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</si>
  <si>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</si>
  <si>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</si>
  <si>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</si>
  <si>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</si>
  <si>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</si>
  <si>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</si>
  <si>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</si>
  <si>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</si>
  <si>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</si>
  <si>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</si>
  <si>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</si>
  <si>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</si>
  <si>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</si>
  <si>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</si>
  <si>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</si>
  <si>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</si>
  <si>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</si>
  <si>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</si>
  <si>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</si>
  <si>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</si>
  <si>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</si>
  <si>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</si>
  <si>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</si>
  <si>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</si>
  <si>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</si>
  <si>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</si>
  <si>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</si>
  <si>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</si>
  <si>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</si>
  <si>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</si>
  <si>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</si>
  <si>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</si>
  <si>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</si>
  <si>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</si>
  <si>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</si>
  <si>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</si>
  <si>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</si>
  <si>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</si>
  <si>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</si>
  <si>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</si>
  <si>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</si>
  <si>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</si>
  <si>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</si>
  <si>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</si>
  <si>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</si>
  <si>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</si>
  <si>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</si>
  <si>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</si>
  <si>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</si>
  <si>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</si>
  <si>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</si>
  <si>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</si>
  <si>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</si>
  <si>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</si>
  <si>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</si>
  <si>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</si>
  <si>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</si>
  <si>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</si>
  <si>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</si>
  <si>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</si>
  <si>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</si>
  <si>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</si>
  <si>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</si>
  <si>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</si>
  <si>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</si>
  <si>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</si>
  <si>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</si>
  <si>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</si>
  <si>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</si>
  <si>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</si>
  <si>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</si>
  <si>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</si>
  <si>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</si>
  <si>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</si>
  <si>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</si>
  <si>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</si>
  <si>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</si>
  <si>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</si>
  <si>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</si>
  <si>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</si>
  <si>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</si>
  <si>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</si>
  <si>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</si>
  <si>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</si>
  <si>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</si>
  <si>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</si>
  <si>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</si>
  <si>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</si>
  <si>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</si>
  <si>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</si>
  <si>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</si>
  <si>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</si>
  <si>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</si>
  <si>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</si>
  <si>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</si>
  <si>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</si>
  <si>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</si>
  <si>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</si>
  <si>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</si>
  <si>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</si>
  <si>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</si>
  <si>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</si>
  <si>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</si>
  <si>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</si>
  <si>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</si>
  <si>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</si>
  <si>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</si>
  <si>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</si>
  <si>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</si>
  <si>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</si>
  <si>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</si>
  <si>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</si>
  <si>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</si>
  <si>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</si>
  <si>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</si>
  <si>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</si>
  <si>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</si>
  <si>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</si>
  <si>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</si>
  <si>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</si>
  <si>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</si>
  <si>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</si>
  <si>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</si>
  <si>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</si>
  <si>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</si>
  <si>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</si>
  <si>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</si>
  <si>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</si>
  <si>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</si>
  <si>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</si>
  <si>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</si>
  <si>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</si>
  <si>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</si>
  <si>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</si>
  <si>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</si>
  <si>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</si>
  <si>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</si>
  <si>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</si>
  <si>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</si>
  <si>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</si>
  <si>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</si>
  <si>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</si>
  <si>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</si>
  <si>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</si>
  <si>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</si>
  <si>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</si>
  <si>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</si>
  <si>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</si>
  <si>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</si>
  <si>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</si>
  <si>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</si>
  <si>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</si>
  <si>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</si>
  <si>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</si>
  <si>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</si>
  <si>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</si>
  <si>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</si>
  <si>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</si>
  <si>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</si>
  <si>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</si>
  <si>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</si>
  <si>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</si>
  <si>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</si>
  <si>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</si>
  <si>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</si>
  <si>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</si>
  <si>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</si>
  <si>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</si>
  <si>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</si>
  <si>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</si>
  <si>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</si>
  <si>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</si>
  <si>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</si>
  <si>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</si>
  <si>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</si>
  <si>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</si>
  <si>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</si>
  <si>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</si>
  <si>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</si>
  <si>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</si>
  <si>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</si>
  <si>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</si>
  <si>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</si>
  <si>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</si>
  <si>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</si>
  <si>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</si>
  <si>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</si>
  <si>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</si>
  <si>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</si>
  <si>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</si>
  <si>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</si>
  <si>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</si>
  <si>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</si>
  <si>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</si>
  <si>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</si>
  <si>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</si>
  <si>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</si>
  <si>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</si>
  <si>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</si>
  <si>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</si>
  <si>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</si>
  <si>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</si>
  <si>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</si>
  <si>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</si>
  <si>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</si>
  <si>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</si>
  <si>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</si>
  <si>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</si>
  <si>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</si>
  <si>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</si>
  <si>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</si>
  <si>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</si>
  <si>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</si>
  <si>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</si>
  <si>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</si>
  <si>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</si>
  <si>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</si>
  <si>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</si>
  <si>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</si>
  <si>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</si>
  <si>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</si>
  <si>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</si>
  <si>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</si>
  <si>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</si>
  <si>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</si>
  <si>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</si>
  <si>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</si>
  <si>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</si>
  <si>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</si>
  <si>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</si>
  <si>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</si>
  <si>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</si>
  <si>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</si>
  <si>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</si>
  <si>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</si>
  <si>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</si>
  <si>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</si>
  <si>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</si>
  <si>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</si>
  <si>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</si>
  <si>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</si>
  <si>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</si>
  <si>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</si>
  <si>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</si>
  <si>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</si>
  <si>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</si>
  <si>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</si>
  <si>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</si>
  <si>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</si>
  <si>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</si>
  <si>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</si>
  <si>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</si>
  <si>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</si>
  <si>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</si>
  <si>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</si>
  <si>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</si>
  <si>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</si>
  <si>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</si>
  <si>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</si>
  <si>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</si>
  <si>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</si>
  <si>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</si>
  <si>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</si>
  <si>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</si>
  <si>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</si>
  <si>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</si>
  <si>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</si>
  <si>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</si>
  <si>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</si>
  <si>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</si>
  <si>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</si>
  <si>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</si>
  <si>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</si>
  <si>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</si>
  <si>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</si>
  <si>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</si>
  <si>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</si>
  <si>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</si>
  <si>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</si>
  <si>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</si>
  <si>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</si>
  <si>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</si>
  <si>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</si>
  <si>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</si>
  <si>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</si>
  <si>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</si>
  <si>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</si>
  <si>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</si>
  <si>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</si>
  <si>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</si>
  <si>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</si>
  <si>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</si>
  <si>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</si>
  <si>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</si>
  <si>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</si>
  <si>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</si>
  <si>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</si>
  <si>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</si>
  <si>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</si>
  <si>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</si>
  <si>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</si>
  <si>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</si>
  <si>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</si>
  <si>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</si>
  <si>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</si>
  <si>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</si>
  <si>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</si>
  <si>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</si>
  <si>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</si>
  <si>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</si>
  <si>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</si>
  <si>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</si>
  <si>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</si>
  <si>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</si>
  <si>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</si>
  <si>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</si>
  <si>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</si>
  <si>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</si>
  <si>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</si>
  <si>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</si>
  <si>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</si>
  <si>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</si>
  <si>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</si>
  <si>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</si>
  <si>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</si>
  <si>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</si>
  <si>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</si>
  <si>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</si>
  <si>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</si>
  <si>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</si>
  <si>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</si>
  <si>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</si>
  <si>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</si>
  <si>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</si>
  <si>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</si>
  <si>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</si>
  <si>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</si>
  <si>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</si>
  <si>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</si>
  <si>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</si>
  <si>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</si>
  <si>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</si>
  <si>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</si>
  <si>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</si>
  <si>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</si>
  <si>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</si>
  <si>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</si>
  <si>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</si>
  <si>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</si>
  <si>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</si>
  <si>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</si>
  <si>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</si>
  <si>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</si>
  <si>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</si>
  <si>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</si>
  <si>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</si>
  <si>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</si>
  <si>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</si>
  <si>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</si>
  <si>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</si>
  <si>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</si>
  <si>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</si>
  <si>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</si>
  <si>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</si>
  <si>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</si>
  <si>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</si>
  <si>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</si>
  <si>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</si>
  <si>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</si>
  <si>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</si>
  <si>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</si>
  <si>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</si>
  <si>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</si>
  <si>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</si>
  <si>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</si>
  <si>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</si>
  <si>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</si>
  <si>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</si>
  <si>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</si>
  <si>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</si>
  <si>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</si>
  <si>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</si>
  <si>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</si>
  <si>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</si>
  <si>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</si>
  <si>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</si>
  <si>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</si>
  <si>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</si>
  <si>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</si>
  <si>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</si>
  <si>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</si>
  <si>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</si>
  <si>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</si>
  <si>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</si>
  <si>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</si>
  <si>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</si>
  <si>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</si>
  <si>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</si>
  <si>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</si>
  <si>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</si>
  <si>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</si>
  <si>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</si>
  <si>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</si>
  <si>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</si>
  <si>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</si>
  <si>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</si>
  <si>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</si>
  <si>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</si>
  <si>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</si>
  <si>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</si>
  <si>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</si>
  <si>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</si>
  <si>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</si>
  <si>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</si>
  <si>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</si>
  <si>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</si>
  <si>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</si>
  <si>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</si>
  <si>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</si>
  <si>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</si>
  <si>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</si>
  <si>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</si>
  <si>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</si>
  <si>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</si>
  <si>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</si>
  <si>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</si>
  <si>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</si>
  <si>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</si>
  <si>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</si>
  <si>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</si>
  <si>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</si>
  <si>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</si>
  <si>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</si>
  <si>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</si>
  <si>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</si>
  <si>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</si>
  <si>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</si>
  <si>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Mean</t>
  </si>
  <si>
    <t>Median</t>
  </si>
  <si>
    <t>S.D</t>
  </si>
  <si>
    <t>Maximum</t>
  </si>
  <si>
    <t>Minimum</t>
  </si>
  <si>
    <t>1st Quartile</t>
  </si>
  <si>
    <t>2nd Quartile</t>
  </si>
  <si>
    <t>3rd Quartile</t>
  </si>
  <si>
    <t xml:space="preserve"> 50,000 &lt; Profits &lt; 100,000  </t>
  </si>
  <si>
    <t xml:space="preserve"> 100,000 &lt; Profits &lt; 1,000,000  </t>
  </si>
  <si>
    <t xml:space="preserve"> Profits &gt; 1,000,000</t>
  </si>
  <si>
    <t>Row Labels</t>
  </si>
  <si>
    <t>Sum of Total Profit</t>
  </si>
  <si>
    <t>ABC International Sales Dashboard</t>
  </si>
  <si>
    <t>Grand Total</t>
  </si>
  <si>
    <t>Sum of Total Revenue</t>
  </si>
  <si>
    <t>Count of Total Revenue</t>
  </si>
  <si>
    <t>2010</t>
  </si>
  <si>
    <t>Qtr1</t>
  </si>
  <si>
    <t>Qtr2</t>
  </si>
  <si>
    <t>Qtr3</t>
  </si>
  <si>
    <t>Qtr4</t>
  </si>
  <si>
    <t>2011</t>
  </si>
  <si>
    <t>2012</t>
  </si>
  <si>
    <t>2013</t>
  </si>
  <si>
    <t>2014</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</si>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</sst>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Bahnschrift SemiCondensed"/>
      <family val="2"/>
    </font>
    <font>
      <sz val="24"/>
      <color theme="0"/>
      <name val="Bahnschrift Semi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164" fontId="0" fillId="0" borderId="0" xfId="42" applyNumberFormat="1" applyFont="1"/>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43" applyFont="1"/>
    <xf numFmtId="0" fontId="0" fillId="0" borderId="0" xfId="0" applyAlignment="1">
      <alignment horizontal="left" indent="1"/>
    </xf>
    <xf numFmtId="165" fontId="0" fillId="0" borderId="0" xfId="0" applyNumberFormat="1"/>
    <xf numFmtId="10" fontId="0" fillId="0" borderId="0" xfId="0" applyNumberFormat="1"/>
    <xf numFmtId="0" fontId="19" fillId="33" borderId="0" xfId="0" applyFont="1" applyFill="1" applyAlignment="1">
      <alignment horizontal="center"/>
    </xf>
    <xf numFmtId="0" fontId="18"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91">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9" formatCode="m/d/yyyy"/>
    </dxf>
    <dxf>
      <numFmt numFmtId="19" formatCode="m/d/yyyy"/>
    </dxf>
    <dxf>
      <numFmt numFmtId="165" formatCode="&quot;$&quot;#,##0"/>
    </dxf>
    <dxf>
      <numFmt numFmtId="165" formatCode="&quot;$&quot;#,##0"/>
    </dxf>
    <dxf>
      <numFmt numFmtId="165" formatCode="&quot;$&quot;#,##0"/>
    </dxf>
  </dxfs>
  <tableStyles count="0" defaultTableStyle="TableStyleMedium2" defaultPivotStyle="PivotStyleLight16"/>
  <colors>
    <mruColors>
      <color rgb="FFFFABAB"/>
      <color rgb="FFFF4F4F"/>
      <color rgb="FF820000"/>
      <color rgb="FFD9C4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c:name>
    <c:fmtId val="2"/>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FFABAB"/>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'Pivot Tables'!$B$194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1E8-41D2-AC8B-0AA521EF7936}"/>
              </c:ext>
            </c:extLst>
          </c:dPt>
          <c:dPt>
            <c:idx val="1"/>
            <c:bubble3D val="0"/>
            <c:spPr>
              <a:solidFill>
                <a:srgbClr val="FFABAB"/>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1E8-41D2-AC8B-0AA521EF7936}"/>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E1E8-41D2-AC8B-0AA521EF79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Tables'!$A$195:$A$197</c:f>
              <c:strCache>
                <c:ptCount val="2"/>
                <c:pt idx="0">
                  <c:v>Offline</c:v>
                </c:pt>
                <c:pt idx="1">
                  <c:v>Online</c:v>
                </c:pt>
              </c:strCache>
            </c:strRef>
          </c:cat>
          <c:val>
            <c:numRef>
              <c:f>'Pivot Tables'!$B$195:$B$197</c:f>
              <c:numCache>
                <c:formatCode>0.00%</c:formatCode>
                <c:ptCount val="2"/>
                <c:pt idx="0">
                  <c:v>0.52</c:v>
                </c:pt>
                <c:pt idx="1">
                  <c:v>0.48</c:v>
                </c:pt>
              </c:numCache>
            </c:numRef>
          </c:val>
          <c:extLst>
            <c:ext xmlns:c16="http://schemas.microsoft.com/office/drawing/2014/chart" uri="{C3380CC4-5D6E-409C-BE32-E72D297353CC}">
              <c16:uniqueId val="{00000004-E1E8-41D2-AC8B-0AA521EF7936}"/>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Tables!PivotTable7</c:name>
    <c:fmtId val="1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820000"/>
            </a:solidFill>
            <a:round/>
          </a:ln>
          <a:effectLst/>
        </c:spPr>
        <c:marker>
          <c:symbol val="none"/>
        </c:marker>
      </c:pivotFmt>
      <c:pivotFmt>
        <c:idx val="11"/>
        <c:spPr>
          <a:solidFill>
            <a:schemeClr val="accent1"/>
          </a:solidFill>
          <a:ln w="28575" cap="rnd">
            <a:solidFill>
              <a:srgbClr val="820000"/>
            </a:solidFill>
            <a:round/>
          </a:ln>
          <a:effectLst/>
        </c:spPr>
        <c:marker>
          <c:symbol val="none"/>
        </c:marker>
      </c:pivotFmt>
      <c:pivotFmt>
        <c:idx val="12"/>
        <c:spPr>
          <a:ln w="28575" cap="rnd">
            <a:solidFill>
              <a:srgbClr val="FFABAB"/>
            </a:solidFill>
            <a:round/>
          </a:ln>
          <a:effectLst/>
        </c:spPr>
        <c:marker>
          <c:symbol val="none"/>
        </c:marker>
      </c:pivotFmt>
    </c:pivotFmts>
    <c:plotArea>
      <c:layout>
        <c:manualLayout>
          <c:layoutTarget val="inner"/>
          <c:xMode val="edge"/>
          <c:yMode val="edge"/>
          <c:x val="0.17410032552749091"/>
          <c:y val="0.12820512820512819"/>
          <c:w val="0.79988027064798717"/>
          <c:h val="0.59217519685039366"/>
        </c:manualLayout>
      </c:layout>
      <c:lineChart>
        <c:grouping val="standard"/>
        <c:varyColors val="0"/>
        <c:ser>
          <c:idx val="0"/>
          <c:order val="0"/>
          <c:tx>
            <c:strRef>
              <c:f>'Pivot Tables'!$B$1504</c:f>
              <c:strCache>
                <c:ptCount val="1"/>
                <c:pt idx="0">
                  <c:v>Total</c:v>
                </c:pt>
              </c:strCache>
            </c:strRef>
          </c:tx>
          <c:spPr>
            <a:ln w="28575" cap="rnd">
              <a:solidFill>
                <a:srgbClr val="FFABAB"/>
              </a:solidFill>
              <a:round/>
            </a:ln>
            <a:effectLst/>
          </c:spPr>
          <c:marker>
            <c:symbol val="none"/>
          </c:marker>
          <c:cat>
            <c:multiLvlStrRef>
              <c:f>'Pivot Tables'!$A$1505:$A$1544</c:f>
              <c:multiLvlStrCache>
                <c:ptCount val="3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lvl>
                <c:lvl>
                  <c:pt idx="0">
                    <c:v>2010</c:v>
                  </c:pt>
                  <c:pt idx="4">
                    <c:v>2011</c:v>
                  </c:pt>
                  <c:pt idx="8">
                    <c:v>2012</c:v>
                  </c:pt>
                  <c:pt idx="12">
                    <c:v>2013</c:v>
                  </c:pt>
                  <c:pt idx="16">
                    <c:v>2014</c:v>
                  </c:pt>
                  <c:pt idx="20">
                    <c:v>2015</c:v>
                  </c:pt>
                  <c:pt idx="24">
                    <c:v>2016</c:v>
                  </c:pt>
                  <c:pt idx="28">
                    <c:v>2017</c:v>
                  </c:pt>
                </c:lvl>
              </c:multiLvlStrCache>
            </c:multiLvlStrRef>
          </c:cat>
          <c:val>
            <c:numRef>
              <c:f>'Pivot Tables'!$B$1505:$B$1544</c:f>
              <c:numCache>
                <c:formatCode>"$"#,##0</c:formatCode>
                <c:ptCount val="31"/>
                <c:pt idx="0">
                  <c:v>49492560.479999997</c:v>
                </c:pt>
                <c:pt idx="1">
                  <c:v>47716088.18</c:v>
                </c:pt>
                <c:pt idx="2">
                  <c:v>43164957.519999996</c:v>
                </c:pt>
                <c:pt idx="3">
                  <c:v>35088601.689999998</c:v>
                </c:pt>
                <c:pt idx="4">
                  <c:v>37225553.920000002</c:v>
                </c:pt>
                <c:pt idx="5">
                  <c:v>36087711.839999996</c:v>
                </c:pt>
                <c:pt idx="6">
                  <c:v>45493837.910000011</c:v>
                </c:pt>
                <c:pt idx="7">
                  <c:v>31120862.959999997</c:v>
                </c:pt>
                <c:pt idx="8">
                  <c:v>53374069.450000003</c:v>
                </c:pt>
                <c:pt idx="9">
                  <c:v>40279365.259999998</c:v>
                </c:pt>
                <c:pt idx="10">
                  <c:v>48707872.259999998</c:v>
                </c:pt>
                <c:pt idx="11">
                  <c:v>34030091.089999996</c:v>
                </c:pt>
                <c:pt idx="12">
                  <c:v>62900024.380000003</c:v>
                </c:pt>
                <c:pt idx="13">
                  <c:v>24965746.240000002</c:v>
                </c:pt>
                <c:pt idx="14">
                  <c:v>44677339.969999999</c:v>
                </c:pt>
                <c:pt idx="15">
                  <c:v>57254219.18</c:v>
                </c:pt>
                <c:pt idx="16">
                  <c:v>54211070.18</c:v>
                </c:pt>
                <c:pt idx="17">
                  <c:v>48243927.419999994</c:v>
                </c:pt>
                <c:pt idx="18">
                  <c:v>50523189.769999996</c:v>
                </c:pt>
                <c:pt idx="19">
                  <c:v>42097595.06000001</c:v>
                </c:pt>
                <c:pt idx="20">
                  <c:v>51664343.290000007</c:v>
                </c:pt>
                <c:pt idx="21">
                  <c:v>43341348.480000004</c:v>
                </c:pt>
                <c:pt idx="22">
                  <c:v>45675841.170000009</c:v>
                </c:pt>
                <c:pt idx="23">
                  <c:v>39806128.57</c:v>
                </c:pt>
                <c:pt idx="24">
                  <c:v>56889311.379999995</c:v>
                </c:pt>
                <c:pt idx="25">
                  <c:v>22444246.189999998</c:v>
                </c:pt>
                <c:pt idx="26">
                  <c:v>37552863.680000007</c:v>
                </c:pt>
                <c:pt idx="27">
                  <c:v>47236010.489999995</c:v>
                </c:pt>
                <c:pt idx="28">
                  <c:v>49565013.759999998</c:v>
                </c:pt>
                <c:pt idx="29">
                  <c:v>29294396.09</c:v>
                </c:pt>
                <c:pt idx="30">
                  <c:v>17197652.469999999</c:v>
                </c:pt>
              </c:numCache>
            </c:numRef>
          </c:val>
          <c:smooth val="0"/>
          <c:extLst>
            <c:ext xmlns:c16="http://schemas.microsoft.com/office/drawing/2014/chart" uri="{C3380CC4-5D6E-409C-BE32-E72D297353CC}">
              <c16:uniqueId val="{00000000-5BC2-4380-B68A-B70CBEFBA29C}"/>
            </c:ext>
          </c:extLst>
        </c:ser>
        <c:dLbls>
          <c:showLegendKey val="0"/>
          <c:showVal val="0"/>
          <c:showCatName val="0"/>
          <c:showSerName val="0"/>
          <c:showPercent val="0"/>
          <c:showBubbleSize val="0"/>
        </c:dLbls>
        <c:upDownBars>
          <c:gapWidth val="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818771376"/>
        <c:axId val="1720722320"/>
      </c:lineChart>
      <c:catAx>
        <c:axId val="18187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0722320"/>
        <c:crosses val="autoZero"/>
        <c:auto val="1"/>
        <c:lblAlgn val="ctr"/>
        <c:lblOffset val="100"/>
        <c:noMultiLvlLbl val="0"/>
      </c:catAx>
      <c:valAx>
        <c:axId val="1720722320"/>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87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bar"/>
        <c:grouping val="clustered"/>
        <c:varyColors val="0"/>
        <c:ser>
          <c:idx val="0"/>
          <c:order val="0"/>
          <c:tx>
            <c:strRef>
              <c:f>'Pivot Tables'!$B$1562</c:f>
              <c:strCache>
                <c:ptCount val="1"/>
                <c:pt idx="0">
                  <c:v>Total</c:v>
                </c:pt>
              </c:strCache>
            </c:strRef>
          </c:tx>
          <c:spPr>
            <a:solidFill>
              <a:schemeClr val="bg1"/>
            </a:solidFill>
            <a:ln>
              <a:noFill/>
            </a:ln>
            <a:effectLst/>
          </c:spPr>
          <c:invertIfNegative val="0"/>
          <c:dLbls>
            <c:delete val="1"/>
          </c:dLbls>
          <c:cat>
            <c:strRef>
              <c:f>'Pivot Tables'!$A$1563:$A$2563</c:f>
              <c:strCache>
                <c:ptCount val="1000"/>
                <c:pt idx="0">
                  <c:v>Abigail Anderson</c:v>
                </c:pt>
                <c:pt idx="1">
                  <c:v>Abigail Avery</c:v>
                </c:pt>
                <c:pt idx="2">
                  <c:v>Abigail Baker</c:v>
                </c:pt>
                <c:pt idx="3">
                  <c:v>Abigail Ogden</c:v>
                </c:pt>
                <c:pt idx="4">
                  <c:v>Adam Allan</c:v>
                </c:pt>
                <c:pt idx="5">
                  <c:v>Adam Churchill</c:v>
                </c:pt>
                <c:pt idx="6">
                  <c:v>Adam Clarkson</c:v>
                </c:pt>
                <c:pt idx="7">
                  <c:v>Adam Davidson</c:v>
                </c:pt>
                <c:pt idx="8">
                  <c:v>Adam Hemmings</c:v>
                </c:pt>
                <c:pt idx="9">
                  <c:v>Adam Hunter</c:v>
                </c:pt>
                <c:pt idx="10">
                  <c:v>Adam Lewis</c:v>
                </c:pt>
                <c:pt idx="11">
                  <c:v>Adam McGrath</c:v>
                </c:pt>
                <c:pt idx="12">
                  <c:v>Adam Mills</c:v>
                </c:pt>
                <c:pt idx="13">
                  <c:v>Adam Peters</c:v>
                </c:pt>
                <c:pt idx="14">
                  <c:v>Adam Reid</c:v>
                </c:pt>
                <c:pt idx="15">
                  <c:v>Adam Ross</c:v>
                </c:pt>
                <c:pt idx="16">
                  <c:v>Adrian Bailey</c:v>
                </c:pt>
                <c:pt idx="17">
                  <c:v>Adrian Burgess</c:v>
                </c:pt>
                <c:pt idx="18">
                  <c:v>Adrian Fisher</c:v>
                </c:pt>
                <c:pt idx="19">
                  <c:v>Adrian Graham</c:v>
                </c:pt>
                <c:pt idx="20">
                  <c:v>Adrian Mills</c:v>
                </c:pt>
                <c:pt idx="21">
                  <c:v>Adrian Roberts</c:v>
                </c:pt>
                <c:pt idx="22">
                  <c:v>Alan Carr</c:v>
                </c:pt>
                <c:pt idx="23">
                  <c:v>Alan Lambert</c:v>
                </c:pt>
                <c:pt idx="24">
                  <c:v>Alan Wallace</c:v>
                </c:pt>
                <c:pt idx="25">
                  <c:v>Alexander Bower</c:v>
                </c:pt>
                <c:pt idx="26">
                  <c:v>Alexander Clarkson</c:v>
                </c:pt>
                <c:pt idx="27">
                  <c:v>Alexander Edmunds</c:v>
                </c:pt>
                <c:pt idx="28">
                  <c:v>Alexander Gibson</c:v>
                </c:pt>
                <c:pt idx="29">
                  <c:v>Alexander Hodges</c:v>
                </c:pt>
                <c:pt idx="30">
                  <c:v>Alexander Langdon</c:v>
                </c:pt>
                <c:pt idx="31">
                  <c:v>Alexander Mackay</c:v>
                </c:pt>
                <c:pt idx="32">
                  <c:v>Alexander Mackenzie</c:v>
                </c:pt>
                <c:pt idx="33">
                  <c:v>Alexander North</c:v>
                </c:pt>
                <c:pt idx="34">
                  <c:v>Alexander Powell</c:v>
                </c:pt>
                <c:pt idx="35">
                  <c:v>Alexandra Allan</c:v>
                </c:pt>
                <c:pt idx="36">
                  <c:v>Alexandra Clarkson</c:v>
                </c:pt>
                <c:pt idx="37">
                  <c:v>Alexandra Hill</c:v>
                </c:pt>
                <c:pt idx="38">
                  <c:v>Alexandra Ince</c:v>
                </c:pt>
                <c:pt idx="39">
                  <c:v>Alexandra Ogden</c:v>
                </c:pt>
                <c:pt idx="40">
                  <c:v>Alison McLean</c:v>
                </c:pt>
                <c:pt idx="41">
                  <c:v>Alison Peters</c:v>
                </c:pt>
                <c:pt idx="42">
                  <c:v>Alison Vaughan</c:v>
                </c:pt>
                <c:pt idx="43">
                  <c:v>Alison Walker</c:v>
                </c:pt>
                <c:pt idx="44">
                  <c:v>Amanda Dickens</c:v>
                </c:pt>
                <c:pt idx="45">
                  <c:v>Amanda Forsyth</c:v>
                </c:pt>
                <c:pt idx="46">
                  <c:v>Amanda Hamilton</c:v>
                </c:pt>
                <c:pt idx="47">
                  <c:v>Amanda Hunter</c:v>
                </c:pt>
                <c:pt idx="48">
                  <c:v>Amanda Metcalfe</c:v>
                </c:pt>
                <c:pt idx="49">
                  <c:v>Amanda Reid</c:v>
                </c:pt>
                <c:pt idx="50">
                  <c:v>Amanda Robertson</c:v>
                </c:pt>
                <c:pt idx="51">
                  <c:v>Amelia Black</c:v>
                </c:pt>
                <c:pt idx="52">
                  <c:v>Amelia Graham</c:v>
                </c:pt>
                <c:pt idx="53">
                  <c:v>Amelia Henderson</c:v>
                </c:pt>
                <c:pt idx="54">
                  <c:v>Amelia James</c:v>
                </c:pt>
                <c:pt idx="55">
                  <c:v>Amelia Payne</c:v>
                </c:pt>
                <c:pt idx="56">
                  <c:v>Amelia Smith</c:v>
                </c:pt>
                <c:pt idx="57">
                  <c:v>Amelia Vaughan</c:v>
                </c:pt>
                <c:pt idx="58">
                  <c:v>Amy Alsop</c:v>
                </c:pt>
                <c:pt idx="59">
                  <c:v>Amy Arnold</c:v>
                </c:pt>
                <c:pt idx="60">
                  <c:v>Amy Glover</c:v>
                </c:pt>
                <c:pt idx="61">
                  <c:v>Amy Hemmings</c:v>
                </c:pt>
                <c:pt idx="62">
                  <c:v>Amy Hudson</c:v>
                </c:pt>
                <c:pt idx="63">
                  <c:v>Amy Marshall</c:v>
                </c:pt>
                <c:pt idx="64">
                  <c:v>Amy Miller</c:v>
                </c:pt>
                <c:pt idx="65">
                  <c:v>Amy Sharp</c:v>
                </c:pt>
                <c:pt idx="66">
                  <c:v>Amy Slater</c:v>
                </c:pt>
                <c:pt idx="67">
                  <c:v>Andrea Bond</c:v>
                </c:pt>
                <c:pt idx="68">
                  <c:v>Andrea Burgess</c:v>
                </c:pt>
                <c:pt idx="69">
                  <c:v>Andrea Dowd</c:v>
                </c:pt>
                <c:pt idx="70">
                  <c:v>Andrea Hart</c:v>
                </c:pt>
                <c:pt idx="71">
                  <c:v>Andrea Poole</c:v>
                </c:pt>
                <c:pt idx="72">
                  <c:v>Andrea Sharp</c:v>
                </c:pt>
                <c:pt idx="73">
                  <c:v>Andrea Wright</c:v>
                </c:pt>
                <c:pt idx="74">
                  <c:v>Andrew Berry</c:v>
                </c:pt>
                <c:pt idx="75">
                  <c:v>Andrew Edmunds</c:v>
                </c:pt>
                <c:pt idx="76">
                  <c:v>Andrew Hamilton</c:v>
                </c:pt>
                <c:pt idx="77">
                  <c:v>Angela Butler</c:v>
                </c:pt>
                <c:pt idx="78">
                  <c:v>Angela Cornish</c:v>
                </c:pt>
                <c:pt idx="79">
                  <c:v>Angela Edmunds</c:v>
                </c:pt>
                <c:pt idx="80">
                  <c:v>Angela Gray</c:v>
                </c:pt>
                <c:pt idx="81">
                  <c:v>Angela Henderson</c:v>
                </c:pt>
                <c:pt idx="82">
                  <c:v>Angela Rees</c:v>
                </c:pt>
                <c:pt idx="83">
                  <c:v>Angela Welch</c:v>
                </c:pt>
                <c:pt idx="84">
                  <c:v>Anna Baker</c:v>
                </c:pt>
                <c:pt idx="85">
                  <c:v>Anna Bower</c:v>
                </c:pt>
                <c:pt idx="86">
                  <c:v>Anna Churchill</c:v>
                </c:pt>
                <c:pt idx="87">
                  <c:v>Anna Cornish</c:v>
                </c:pt>
                <c:pt idx="88">
                  <c:v>Anna Grant</c:v>
                </c:pt>
                <c:pt idx="89">
                  <c:v>Anna Knox</c:v>
                </c:pt>
                <c:pt idx="90">
                  <c:v>Anna Lyman</c:v>
                </c:pt>
                <c:pt idx="91">
                  <c:v>Anna Roberts</c:v>
                </c:pt>
                <c:pt idx="92">
                  <c:v>Anne Hill</c:v>
                </c:pt>
                <c:pt idx="93">
                  <c:v>Anne Jones</c:v>
                </c:pt>
                <c:pt idx="94">
                  <c:v>Anne Randall</c:v>
                </c:pt>
                <c:pt idx="95">
                  <c:v>Anthony Hudson</c:v>
                </c:pt>
                <c:pt idx="96">
                  <c:v>Anthony Miller</c:v>
                </c:pt>
                <c:pt idx="97">
                  <c:v>Anthony Paige</c:v>
                </c:pt>
                <c:pt idx="98">
                  <c:v>Anthony Rampling</c:v>
                </c:pt>
                <c:pt idx="99">
                  <c:v>Anthony Welch</c:v>
                </c:pt>
                <c:pt idx="100">
                  <c:v>Audrey Dyer</c:v>
                </c:pt>
                <c:pt idx="101">
                  <c:v>Audrey McLean</c:v>
                </c:pt>
                <c:pt idx="102">
                  <c:v>Austin Carr</c:v>
                </c:pt>
                <c:pt idx="103">
                  <c:v>Austin McGrath</c:v>
                </c:pt>
                <c:pt idx="104">
                  <c:v>Austin Parsons</c:v>
                </c:pt>
                <c:pt idx="105">
                  <c:v>Ava Allan</c:v>
                </c:pt>
                <c:pt idx="106">
                  <c:v>Ava Hodges</c:v>
                </c:pt>
                <c:pt idx="107">
                  <c:v>Ava Jackson</c:v>
                </c:pt>
                <c:pt idx="108">
                  <c:v>Ava Scott</c:v>
                </c:pt>
                <c:pt idx="109">
                  <c:v>Bella Blake</c:v>
                </c:pt>
                <c:pt idx="110">
                  <c:v>Bella Coleman</c:v>
                </c:pt>
                <c:pt idx="111">
                  <c:v>Bella Forsyth</c:v>
                </c:pt>
                <c:pt idx="112">
                  <c:v>Bella Gray</c:v>
                </c:pt>
                <c:pt idx="113">
                  <c:v>Bella Jones</c:v>
                </c:pt>
                <c:pt idx="114">
                  <c:v>Bella May</c:v>
                </c:pt>
                <c:pt idx="115">
                  <c:v>Bella Simpson</c:v>
                </c:pt>
                <c:pt idx="116">
                  <c:v>Bella Wright</c:v>
                </c:pt>
                <c:pt idx="117">
                  <c:v>Benjamin Fraser</c:v>
                </c:pt>
                <c:pt idx="118">
                  <c:v>Benjamin Nolan</c:v>
                </c:pt>
                <c:pt idx="119">
                  <c:v>Benjamin Parsons</c:v>
                </c:pt>
                <c:pt idx="120">
                  <c:v>Benjamin Pullman</c:v>
                </c:pt>
                <c:pt idx="121">
                  <c:v>Benjamin Quinn</c:v>
                </c:pt>
                <c:pt idx="122">
                  <c:v>Benjamin Taylor</c:v>
                </c:pt>
                <c:pt idx="123">
                  <c:v>Benjamin Walker</c:v>
                </c:pt>
                <c:pt idx="124">
                  <c:v>Bernadette Baker</c:v>
                </c:pt>
                <c:pt idx="125">
                  <c:v>Bernadette Cameron</c:v>
                </c:pt>
                <c:pt idx="126">
                  <c:v>Bernadette Dickens</c:v>
                </c:pt>
                <c:pt idx="127">
                  <c:v>Bernadette Gibson</c:v>
                </c:pt>
                <c:pt idx="128">
                  <c:v>Bernadette Hill</c:v>
                </c:pt>
                <c:pt idx="129">
                  <c:v>Bernadette Langdon</c:v>
                </c:pt>
                <c:pt idx="130">
                  <c:v>Bernadette Nash</c:v>
                </c:pt>
                <c:pt idx="131">
                  <c:v>Bernadette Poole</c:v>
                </c:pt>
                <c:pt idx="132">
                  <c:v>Blake Hardacre</c:v>
                </c:pt>
                <c:pt idx="133">
                  <c:v>Blake Marshall</c:v>
                </c:pt>
                <c:pt idx="134">
                  <c:v>Boris Anderson</c:v>
                </c:pt>
                <c:pt idx="135">
                  <c:v>Boris Gibson</c:v>
                </c:pt>
                <c:pt idx="136">
                  <c:v>Boris Murray</c:v>
                </c:pt>
                <c:pt idx="137">
                  <c:v>Boris Piper</c:v>
                </c:pt>
                <c:pt idx="138">
                  <c:v>Boris Simpson</c:v>
                </c:pt>
                <c:pt idx="139">
                  <c:v>Brandon Allan</c:v>
                </c:pt>
                <c:pt idx="140">
                  <c:v>Brandon Anderson</c:v>
                </c:pt>
                <c:pt idx="141">
                  <c:v>Brandon Arnold</c:v>
                </c:pt>
                <c:pt idx="142">
                  <c:v>Brandon Duncan</c:v>
                </c:pt>
                <c:pt idx="143">
                  <c:v>Brandon Jones</c:v>
                </c:pt>
                <c:pt idx="144">
                  <c:v>Brandon Mills</c:v>
                </c:pt>
                <c:pt idx="145">
                  <c:v>Brandon Peake</c:v>
                </c:pt>
                <c:pt idx="146">
                  <c:v>Brandon Powell</c:v>
                </c:pt>
                <c:pt idx="147">
                  <c:v>Brian Baker</c:v>
                </c:pt>
                <c:pt idx="148">
                  <c:v>Cameron Graham</c:v>
                </c:pt>
                <c:pt idx="149">
                  <c:v>Cameron Harris</c:v>
                </c:pt>
                <c:pt idx="150">
                  <c:v>Cameron Parr</c:v>
                </c:pt>
                <c:pt idx="151">
                  <c:v>Cameron Powell</c:v>
                </c:pt>
                <c:pt idx="152">
                  <c:v>Carl Burgess</c:v>
                </c:pt>
                <c:pt idx="153">
                  <c:v>Carl Vaughan</c:v>
                </c:pt>
                <c:pt idx="154">
                  <c:v>Carl Young</c:v>
                </c:pt>
                <c:pt idx="155">
                  <c:v>Carol Ellison</c:v>
                </c:pt>
                <c:pt idx="156">
                  <c:v>Carol Hodges</c:v>
                </c:pt>
                <c:pt idx="157">
                  <c:v>Carol Peters</c:v>
                </c:pt>
                <c:pt idx="158">
                  <c:v>Carol Rees</c:v>
                </c:pt>
                <c:pt idx="159">
                  <c:v>Caroline Bond</c:v>
                </c:pt>
                <c:pt idx="160">
                  <c:v>Caroline Payne</c:v>
                </c:pt>
                <c:pt idx="161">
                  <c:v>Caroline Sanderson</c:v>
                </c:pt>
                <c:pt idx="162">
                  <c:v>Caroline Thomson</c:v>
                </c:pt>
                <c:pt idx="163">
                  <c:v>Carolyn Arnold</c:v>
                </c:pt>
                <c:pt idx="164">
                  <c:v>Carolyn Edmunds</c:v>
                </c:pt>
                <c:pt idx="165">
                  <c:v>Carolyn McLean</c:v>
                </c:pt>
                <c:pt idx="166">
                  <c:v>Carolyn Parr</c:v>
                </c:pt>
                <c:pt idx="167">
                  <c:v>Carolyn Reid</c:v>
                </c:pt>
                <c:pt idx="168">
                  <c:v>Charles Howard</c:v>
                </c:pt>
                <c:pt idx="169">
                  <c:v>Charles Rees</c:v>
                </c:pt>
                <c:pt idx="170">
                  <c:v>Charles Smith</c:v>
                </c:pt>
                <c:pt idx="171">
                  <c:v>Chloe Arnold</c:v>
                </c:pt>
                <c:pt idx="172">
                  <c:v>Chloe Bond</c:v>
                </c:pt>
                <c:pt idx="173">
                  <c:v>Chloe Forsyth</c:v>
                </c:pt>
                <c:pt idx="174">
                  <c:v>Chloe Martin</c:v>
                </c:pt>
                <c:pt idx="175">
                  <c:v>Chloe Skinner</c:v>
                </c:pt>
                <c:pt idx="176">
                  <c:v>Chloe Vance</c:v>
                </c:pt>
                <c:pt idx="177">
                  <c:v>Christian Greene</c:v>
                </c:pt>
                <c:pt idx="178">
                  <c:v>Christian Lee</c:v>
                </c:pt>
                <c:pt idx="179">
                  <c:v>Christian Short</c:v>
                </c:pt>
                <c:pt idx="180">
                  <c:v>Christian Turner</c:v>
                </c:pt>
                <c:pt idx="181">
                  <c:v>Christian Wallace</c:v>
                </c:pt>
                <c:pt idx="182">
                  <c:v>Christian White</c:v>
                </c:pt>
                <c:pt idx="183">
                  <c:v>Christian Wilson</c:v>
                </c:pt>
                <c:pt idx="184">
                  <c:v>Christopher Bell</c:v>
                </c:pt>
                <c:pt idx="185">
                  <c:v>Christopher Harris</c:v>
                </c:pt>
                <c:pt idx="186">
                  <c:v>Christopher Parr</c:v>
                </c:pt>
                <c:pt idx="187">
                  <c:v>Christopher Rampling</c:v>
                </c:pt>
                <c:pt idx="188">
                  <c:v>Christopher Robertson</c:v>
                </c:pt>
                <c:pt idx="189">
                  <c:v>Christopher Short</c:v>
                </c:pt>
                <c:pt idx="190">
                  <c:v>Claire Clark</c:v>
                </c:pt>
                <c:pt idx="191">
                  <c:v>Claire Langdon</c:v>
                </c:pt>
                <c:pt idx="192">
                  <c:v>Claire Mackay</c:v>
                </c:pt>
                <c:pt idx="193">
                  <c:v>Colin Greene</c:v>
                </c:pt>
                <c:pt idx="194">
                  <c:v>Colin Hart</c:v>
                </c:pt>
                <c:pt idx="195">
                  <c:v>Colin Knox</c:v>
                </c:pt>
                <c:pt idx="196">
                  <c:v>Colin Payne</c:v>
                </c:pt>
                <c:pt idx="197">
                  <c:v>Colin Pullman</c:v>
                </c:pt>
                <c:pt idx="198">
                  <c:v>Colin Scott</c:v>
                </c:pt>
                <c:pt idx="199">
                  <c:v>Colin Slater</c:v>
                </c:pt>
                <c:pt idx="200">
                  <c:v>Colin Smith</c:v>
                </c:pt>
                <c:pt idx="201">
                  <c:v>Colin Walker</c:v>
                </c:pt>
                <c:pt idx="202">
                  <c:v>Connor Black</c:v>
                </c:pt>
                <c:pt idx="203">
                  <c:v>Connor Bond</c:v>
                </c:pt>
                <c:pt idx="204">
                  <c:v>Connor Hudson</c:v>
                </c:pt>
                <c:pt idx="205">
                  <c:v>Connor Metcalfe</c:v>
                </c:pt>
                <c:pt idx="206">
                  <c:v>Connor Sharp</c:v>
                </c:pt>
                <c:pt idx="207">
                  <c:v>Connor Terry</c:v>
                </c:pt>
                <c:pt idx="208">
                  <c:v>Connor Turner</c:v>
                </c:pt>
                <c:pt idx="209">
                  <c:v>Dan Brown</c:v>
                </c:pt>
                <c:pt idx="210">
                  <c:v>Dan Clark</c:v>
                </c:pt>
                <c:pt idx="211">
                  <c:v>Dan Fraser</c:v>
                </c:pt>
                <c:pt idx="212">
                  <c:v>Dan Kerr</c:v>
                </c:pt>
                <c:pt idx="213">
                  <c:v>Dan King</c:v>
                </c:pt>
                <c:pt idx="214">
                  <c:v>Dan Lee</c:v>
                </c:pt>
                <c:pt idx="215">
                  <c:v>Dan Miller</c:v>
                </c:pt>
                <c:pt idx="216">
                  <c:v>Dan Terry</c:v>
                </c:pt>
                <c:pt idx="217">
                  <c:v>David Bailey</c:v>
                </c:pt>
                <c:pt idx="218">
                  <c:v>David Baker</c:v>
                </c:pt>
                <c:pt idx="219">
                  <c:v>David Ellison</c:v>
                </c:pt>
                <c:pt idx="220">
                  <c:v>David Hart</c:v>
                </c:pt>
                <c:pt idx="221">
                  <c:v>David Nash</c:v>
                </c:pt>
                <c:pt idx="222">
                  <c:v>David Wilkins</c:v>
                </c:pt>
                <c:pt idx="223">
                  <c:v>Deirdre Arnold</c:v>
                </c:pt>
                <c:pt idx="224">
                  <c:v>Deirdre Cameron</c:v>
                </c:pt>
                <c:pt idx="225">
                  <c:v>Deirdre Edmunds</c:v>
                </c:pt>
                <c:pt idx="226">
                  <c:v>Deirdre Jackson</c:v>
                </c:pt>
                <c:pt idx="227">
                  <c:v>Deirdre Kelly</c:v>
                </c:pt>
                <c:pt idx="228">
                  <c:v>Deirdre Marshall</c:v>
                </c:pt>
                <c:pt idx="229">
                  <c:v>Deirdre Miller</c:v>
                </c:pt>
                <c:pt idx="230">
                  <c:v>Deirdre Parr</c:v>
                </c:pt>
                <c:pt idx="231">
                  <c:v>Diana Black</c:v>
                </c:pt>
                <c:pt idx="232">
                  <c:v>Diana Bond</c:v>
                </c:pt>
                <c:pt idx="233">
                  <c:v>Diana Carr</c:v>
                </c:pt>
                <c:pt idx="234">
                  <c:v>Diana Howard</c:v>
                </c:pt>
                <c:pt idx="235">
                  <c:v>Diana Ince</c:v>
                </c:pt>
                <c:pt idx="236">
                  <c:v>Diana Parr</c:v>
                </c:pt>
                <c:pt idx="237">
                  <c:v>Diana Piper</c:v>
                </c:pt>
                <c:pt idx="238">
                  <c:v>Diane Arnold</c:v>
                </c:pt>
                <c:pt idx="239">
                  <c:v>Diane Bond</c:v>
                </c:pt>
                <c:pt idx="240">
                  <c:v>Diane Buckland</c:v>
                </c:pt>
                <c:pt idx="241">
                  <c:v>Diane Duncan</c:v>
                </c:pt>
                <c:pt idx="242">
                  <c:v>Diane Hodges</c:v>
                </c:pt>
                <c:pt idx="243">
                  <c:v>Diane Powell</c:v>
                </c:pt>
                <c:pt idx="244">
                  <c:v>Diane Quinn</c:v>
                </c:pt>
                <c:pt idx="245">
                  <c:v>Diane Rutherford</c:v>
                </c:pt>
                <c:pt idx="246">
                  <c:v>Dominic Ferguson</c:v>
                </c:pt>
                <c:pt idx="247">
                  <c:v>Dominic Pullman</c:v>
                </c:pt>
                <c:pt idx="248">
                  <c:v>Dominic Wright</c:v>
                </c:pt>
                <c:pt idx="249">
                  <c:v>Donna Campbell</c:v>
                </c:pt>
                <c:pt idx="250">
                  <c:v>Donna Clarkson</c:v>
                </c:pt>
                <c:pt idx="251">
                  <c:v>Donna Hardacre</c:v>
                </c:pt>
                <c:pt idx="252">
                  <c:v>Donna Ince</c:v>
                </c:pt>
                <c:pt idx="253">
                  <c:v>Donna Lawrence</c:v>
                </c:pt>
                <c:pt idx="254">
                  <c:v>Donna Simpson</c:v>
                </c:pt>
                <c:pt idx="255">
                  <c:v>Dorothy Buckland</c:v>
                </c:pt>
                <c:pt idx="256">
                  <c:v>Dorothy Marshall</c:v>
                </c:pt>
                <c:pt idx="257">
                  <c:v>Dorothy Mills</c:v>
                </c:pt>
                <c:pt idx="258">
                  <c:v>Dorothy Ogden</c:v>
                </c:pt>
                <c:pt idx="259">
                  <c:v>Dylan Anderson</c:v>
                </c:pt>
                <c:pt idx="260">
                  <c:v>Dylan Lambert</c:v>
                </c:pt>
                <c:pt idx="261">
                  <c:v>Dylan Lyman</c:v>
                </c:pt>
                <c:pt idx="262">
                  <c:v>Dylan Manning</c:v>
                </c:pt>
                <c:pt idx="263">
                  <c:v>Dylan Newman</c:v>
                </c:pt>
                <c:pt idx="264">
                  <c:v>Dylan Peake</c:v>
                </c:pt>
                <c:pt idx="265">
                  <c:v>Dylan Roberts</c:v>
                </c:pt>
                <c:pt idx="266">
                  <c:v>Edward Blake</c:v>
                </c:pt>
                <c:pt idx="267">
                  <c:v>Edward Churchill</c:v>
                </c:pt>
                <c:pt idx="268">
                  <c:v>Edward Clarkson</c:v>
                </c:pt>
                <c:pt idx="269">
                  <c:v>Edward Forsyth</c:v>
                </c:pt>
                <c:pt idx="270">
                  <c:v>Edward Hamilton</c:v>
                </c:pt>
                <c:pt idx="271">
                  <c:v>Edward Hardacre</c:v>
                </c:pt>
                <c:pt idx="272">
                  <c:v>Edward King</c:v>
                </c:pt>
                <c:pt idx="273">
                  <c:v>Edward Lyman</c:v>
                </c:pt>
                <c:pt idx="274">
                  <c:v>Edward MacDonald</c:v>
                </c:pt>
                <c:pt idx="275">
                  <c:v>Edward Poole</c:v>
                </c:pt>
                <c:pt idx="276">
                  <c:v>Edward Powell</c:v>
                </c:pt>
                <c:pt idx="277">
                  <c:v>Edward Sanderson</c:v>
                </c:pt>
                <c:pt idx="278">
                  <c:v>Edward Skinner</c:v>
                </c:pt>
                <c:pt idx="279">
                  <c:v>Edward Springer</c:v>
                </c:pt>
                <c:pt idx="280">
                  <c:v>Elizabeth Clark</c:v>
                </c:pt>
                <c:pt idx="281">
                  <c:v>Elizabeth Dickens</c:v>
                </c:pt>
                <c:pt idx="282">
                  <c:v>Elizabeth Jackson</c:v>
                </c:pt>
                <c:pt idx="283">
                  <c:v>Elizabeth Mitchell</c:v>
                </c:pt>
                <c:pt idx="284">
                  <c:v>Elizabeth Piper</c:v>
                </c:pt>
                <c:pt idx="285">
                  <c:v>Elizabeth Smith</c:v>
                </c:pt>
                <c:pt idx="286">
                  <c:v>Elizabeth Stewart</c:v>
                </c:pt>
                <c:pt idx="287">
                  <c:v>Ella Abraham</c:v>
                </c:pt>
                <c:pt idx="288">
                  <c:v>Ella Bell</c:v>
                </c:pt>
                <c:pt idx="289">
                  <c:v>Ella Brown</c:v>
                </c:pt>
                <c:pt idx="290">
                  <c:v>Ella Edmunds</c:v>
                </c:pt>
                <c:pt idx="291">
                  <c:v>Ella Hart</c:v>
                </c:pt>
                <c:pt idx="292">
                  <c:v>Ella Hemmings</c:v>
                </c:pt>
                <c:pt idx="293">
                  <c:v>Ella Mackenzie</c:v>
                </c:pt>
                <c:pt idx="294">
                  <c:v>Ella Short</c:v>
                </c:pt>
                <c:pt idx="295">
                  <c:v>Emily Chapman</c:v>
                </c:pt>
                <c:pt idx="296">
                  <c:v>Emily Grant</c:v>
                </c:pt>
                <c:pt idx="297">
                  <c:v>Emily Hudson</c:v>
                </c:pt>
                <c:pt idx="298">
                  <c:v>Emily Lambert</c:v>
                </c:pt>
                <c:pt idx="299">
                  <c:v>Emily Lee</c:v>
                </c:pt>
                <c:pt idx="300">
                  <c:v>Emily Mills</c:v>
                </c:pt>
                <c:pt idx="301">
                  <c:v>Emily Pullman</c:v>
                </c:pt>
                <c:pt idx="302">
                  <c:v>Emily Rampling</c:v>
                </c:pt>
                <c:pt idx="303">
                  <c:v>Emily Sanderson</c:v>
                </c:pt>
                <c:pt idx="304">
                  <c:v>Emily Wallace</c:v>
                </c:pt>
                <c:pt idx="305">
                  <c:v>Emily Watson</c:v>
                </c:pt>
                <c:pt idx="306">
                  <c:v>Emma Duncan</c:v>
                </c:pt>
                <c:pt idx="307">
                  <c:v>Emma May</c:v>
                </c:pt>
                <c:pt idx="308">
                  <c:v>Emma Poole</c:v>
                </c:pt>
                <c:pt idx="309">
                  <c:v>Emma Walsh</c:v>
                </c:pt>
                <c:pt idx="310">
                  <c:v>Eric Baker</c:v>
                </c:pt>
                <c:pt idx="311">
                  <c:v>Eric Buckland</c:v>
                </c:pt>
                <c:pt idx="312">
                  <c:v>Eric Chapman</c:v>
                </c:pt>
                <c:pt idx="313">
                  <c:v>Eric Clarkson</c:v>
                </c:pt>
                <c:pt idx="314">
                  <c:v>Eric Coleman</c:v>
                </c:pt>
                <c:pt idx="315">
                  <c:v>Eric Duncan</c:v>
                </c:pt>
                <c:pt idx="316">
                  <c:v>Eric Grant</c:v>
                </c:pt>
                <c:pt idx="317">
                  <c:v>Eric Hughes</c:v>
                </c:pt>
                <c:pt idx="318">
                  <c:v>Eric Nash</c:v>
                </c:pt>
                <c:pt idx="319">
                  <c:v>Eric Oliver</c:v>
                </c:pt>
                <c:pt idx="320">
                  <c:v>Eric Piper</c:v>
                </c:pt>
                <c:pt idx="321">
                  <c:v>Eric Quinn</c:v>
                </c:pt>
                <c:pt idx="322">
                  <c:v>Eric Sharp</c:v>
                </c:pt>
                <c:pt idx="323">
                  <c:v>Evan Fisher</c:v>
                </c:pt>
                <c:pt idx="324">
                  <c:v>Evan Ross</c:v>
                </c:pt>
                <c:pt idx="325">
                  <c:v>Evan Stewart</c:v>
                </c:pt>
                <c:pt idx="326">
                  <c:v>Evan Vaughan</c:v>
                </c:pt>
                <c:pt idx="327">
                  <c:v>Evan Walsh</c:v>
                </c:pt>
                <c:pt idx="328">
                  <c:v>Faith Cameron</c:v>
                </c:pt>
                <c:pt idx="329">
                  <c:v>Faith Dickens</c:v>
                </c:pt>
                <c:pt idx="330">
                  <c:v>Faith Kerr</c:v>
                </c:pt>
                <c:pt idx="331">
                  <c:v>Faith Miller</c:v>
                </c:pt>
                <c:pt idx="332">
                  <c:v>Faith Paterson</c:v>
                </c:pt>
                <c:pt idx="333">
                  <c:v>Faith Ross</c:v>
                </c:pt>
                <c:pt idx="334">
                  <c:v>Faith Sanderson</c:v>
                </c:pt>
                <c:pt idx="335">
                  <c:v>Faith Scott</c:v>
                </c:pt>
                <c:pt idx="336">
                  <c:v>Faith Sutherland</c:v>
                </c:pt>
                <c:pt idx="337">
                  <c:v>Faith Thomson</c:v>
                </c:pt>
                <c:pt idx="338">
                  <c:v>Felicity Arnold</c:v>
                </c:pt>
                <c:pt idx="339">
                  <c:v>Felicity Hughes</c:v>
                </c:pt>
                <c:pt idx="340">
                  <c:v>Felicity Lambert</c:v>
                </c:pt>
                <c:pt idx="341">
                  <c:v>Felicity Payne</c:v>
                </c:pt>
                <c:pt idx="342">
                  <c:v>Fiona Baker</c:v>
                </c:pt>
                <c:pt idx="343">
                  <c:v>Fiona Ball</c:v>
                </c:pt>
                <c:pt idx="344">
                  <c:v>Fiona Rutherford</c:v>
                </c:pt>
                <c:pt idx="345">
                  <c:v>Fiona Stewart</c:v>
                </c:pt>
                <c:pt idx="346">
                  <c:v>Fiona Taylor</c:v>
                </c:pt>
                <c:pt idx="347">
                  <c:v>Frank Dickens</c:v>
                </c:pt>
                <c:pt idx="348">
                  <c:v>Frank Walker</c:v>
                </c:pt>
                <c:pt idx="349">
                  <c:v>Gabrielle Ball</c:v>
                </c:pt>
                <c:pt idx="350">
                  <c:v>Gabrielle Cameron</c:v>
                </c:pt>
                <c:pt idx="351">
                  <c:v>Gabrielle Harris</c:v>
                </c:pt>
                <c:pt idx="352">
                  <c:v>Gabrielle Lyman</c:v>
                </c:pt>
                <c:pt idx="353">
                  <c:v>Gabrielle McDonald</c:v>
                </c:pt>
                <c:pt idx="354">
                  <c:v>Gabrielle Peters</c:v>
                </c:pt>
                <c:pt idx="355">
                  <c:v>Gavin Blake</c:v>
                </c:pt>
                <c:pt idx="356">
                  <c:v>Gavin Duncan</c:v>
                </c:pt>
                <c:pt idx="357">
                  <c:v>Gavin Gill</c:v>
                </c:pt>
                <c:pt idx="358">
                  <c:v>Gavin Glover</c:v>
                </c:pt>
                <c:pt idx="359">
                  <c:v>Gavin Oliver</c:v>
                </c:pt>
                <c:pt idx="360">
                  <c:v>Gavin Pullman</c:v>
                </c:pt>
                <c:pt idx="361">
                  <c:v>Gavin Rampling</c:v>
                </c:pt>
                <c:pt idx="362">
                  <c:v>Gavin Randall</c:v>
                </c:pt>
                <c:pt idx="363">
                  <c:v>Gavin Stewart</c:v>
                </c:pt>
                <c:pt idx="364">
                  <c:v>Gordon Hudson</c:v>
                </c:pt>
                <c:pt idx="365">
                  <c:v>Gordon Hughes</c:v>
                </c:pt>
                <c:pt idx="366">
                  <c:v>Gordon Jones</c:v>
                </c:pt>
                <c:pt idx="367">
                  <c:v>Gordon Mitchell</c:v>
                </c:pt>
                <c:pt idx="368">
                  <c:v>Gordon North</c:v>
                </c:pt>
                <c:pt idx="369">
                  <c:v>Gordon Quinn</c:v>
                </c:pt>
                <c:pt idx="370">
                  <c:v>Grace Arnold</c:v>
                </c:pt>
                <c:pt idx="371">
                  <c:v>Grace Davidson</c:v>
                </c:pt>
                <c:pt idx="372">
                  <c:v>Grace Roberts</c:v>
                </c:pt>
                <c:pt idx="373">
                  <c:v>Hannah Cornish</c:v>
                </c:pt>
                <c:pt idx="374">
                  <c:v>Hannah Henderson</c:v>
                </c:pt>
                <c:pt idx="375">
                  <c:v>Hannah Jackson</c:v>
                </c:pt>
                <c:pt idx="376">
                  <c:v>Hannah King</c:v>
                </c:pt>
                <c:pt idx="377">
                  <c:v>Hannah Lambert</c:v>
                </c:pt>
                <c:pt idx="378">
                  <c:v>Hannah Rutherford</c:v>
                </c:pt>
                <c:pt idx="379">
                  <c:v>Harry Clarkson</c:v>
                </c:pt>
                <c:pt idx="380">
                  <c:v>Harry James</c:v>
                </c:pt>
                <c:pt idx="381">
                  <c:v>Harry Kelly</c:v>
                </c:pt>
                <c:pt idx="382">
                  <c:v>Harry White</c:v>
                </c:pt>
                <c:pt idx="383">
                  <c:v>Heather Davies</c:v>
                </c:pt>
                <c:pt idx="384">
                  <c:v>Heather Lyman</c:v>
                </c:pt>
                <c:pt idx="385">
                  <c:v>Heather MacDonald</c:v>
                </c:pt>
                <c:pt idx="386">
                  <c:v>Heather Payne</c:v>
                </c:pt>
                <c:pt idx="387">
                  <c:v>Heather Piper</c:v>
                </c:pt>
                <c:pt idx="388">
                  <c:v>Heather Rampling</c:v>
                </c:pt>
                <c:pt idx="389">
                  <c:v>Heather Springer</c:v>
                </c:pt>
                <c:pt idx="390">
                  <c:v>Ian Chapman</c:v>
                </c:pt>
                <c:pt idx="391">
                  <c:v>Ian Dowd</c:v>
                </c:pt>
                <c:pt idx="392">
                  <c:v>Ian Ellison</c:v>
                </c:pt>
                <c:pt idx="393">
                  <c:v>Ian Murray</c:v>
                </c:pt>
                <c:pt idx="394">
                  <c:v>Ian Parr</c:v>
                </c:pt>
                <c:pt idx="395">
                  <c:v>Ian Parsons</c:v>
                </c:pt>
                <c:pt idx="396">
                  <c:v>Ian Piper</c:v>
                </c:pt>
                <c:pt idx="397">
                  <c:v>Ian Short</c:v>
                </c:pt>
                <c:pt idx="398">
                  <c:v>Irene Hill</c:v>
                </c:pt>
                <c:pt idx="399">
                  <c:v>Irene May</c:v>
                </c:pt>
                <c:pt idx="400">
                  <c:v>Irene Vaughan</c:v>
                </c:pt>
                <c:pt idx="401">
                  <c:v>Isaac Bower</c:v>
                </c:pt>
                <c:pt idx="402">
                  <c:v>Isaac Brown</c:v>
                </c:pt>
                <c:pt idx="403">
                  <c:v>Isaac Dowd</c:v>
                </c:pt>
                <c:pt idx="404">
                  <c:v>Isaac Grant</c:v>
                </c:pt>
                <c:pt idx="405">
                  <c:v>Isaac MacDonald</c:v>
                </c:pt>
                <c:pt idx="406">
                  <c:v>Isaac Mitchell</c:v>
                </c:pt>
                <c:pt idx="407">
                  <c:v>Isaac Parr</c:v>
                </c:pt>
                <c:pt idx="408">
                  <c:v>Isaac Piper</c:v>
                </c:pt>
                <c:pt idx="409">
                  <c:v>Isaac Robertson</c:v>
                </c:pt>
                <c:pt idx="410">
                  <c:v>Isaac Scott</c:v>
                </c:pt>
                <c:pt idx="411">
                  <c:v>Jack Dowd</c:v>
                </c:pt>
                <c:pt idx="412">
                  <c:v>Jack Lee</c:v>
                </c:pt>
                <c:pt idx="413">
                  <c:v>Jack MacLeod</c:v>
                </c:pt>
                <c:pt idx="414">
                  <c:v>Jack McGrath</c:v>
                </c:pt>
                <c:pt idx="415">
                  <c:v>Jack Simpson</c:v>
                </c:pt>
                <c:pt idx="416">
                  <c:v>Jack Stewart</c:v>
                </c:pt>
                <c:pt idx="417">
                  <c:v>Jack Walker</c:v>
                </c:pt>
                <c:pt idx="418">
                  <c:v>Jacob Brown</c:v>
                </c:pt>
                <c:pt idx="419">
                  <c:v>Jacob Langdon</c:v>
                </c:pt>
                <c:pt idx="420">
                  <c:v>Jacob Lee</c:v>
                </c:pt>
                <c:pt idx="421">
                  <c:v>Jacob Morgan</c:v>
                </c:pt>
                <c:pt idx="422">
                  <c:v>Jacob Robertson</c:v>
                </c:pt>
                <c:pt idx="423">
                  <c:v>Jake Bell</c:v>
                </c:pt>
                <c:pt idx="424">
                  <c:v>Jake Davidson</c:v>
                </c:pt>
                <c:pt idx="425">
                  <c:v>Jake Fisher</c:v>
                </c:pt>
                <c:pt idx="426">
                  <c:v>Jake Henderson</c:v>
                </c:pt>
                <c:pt idx="427">
                  <c:v>Jake Nolan</c:v>
                </c:pt>
                <c:pt idx="428">
                  <c:v>James Arnold</c:v>
                </c:pt>
                <c:pt idx="429">
                  <c:v>James Churchill</c:v>
                </c:pt>
                <c:pt idx="430">
                  <c:v>James Duncan</c:v>
                </c:pt>
                <c:pt idx="431">
                  <c:v>James Mills</c:v>
                </c:pt>
                <c:pt idx="432">
                  <c:v>James Paige</c:v>
                </c:pt>
                <c:pt idx="433">
                  <c:v>Jan Dyer</c:v>
                </c:pt>
                <c:pt idx="434">
                  <c:v>Jan Ellison</c:v>
                </c:pt>
                <c:pt idx="435">
                  <c:v>Jan Johnston</c:v>
                </c:pt>
                <c:pt idx="436">
                  <c:v>Jan Mathis</c:v>
                </c:pt>
                <c:pt idx="437">
                  <c:v>Jan May</c:v>
                </c:pt>
                <c:pt idx="438">
                  <c:v>Jan Tucker</c:v>
                </c:pt>
                <c:pt idx="439">
                  <c:v>Jan Vaughan</c:v>
                </c:pt>
                <c:pt idx="440">
                  <c:v>Jane Arnold</c:v>
                </c:pt>
                <c:pt idx="441">
                  <c:v>Jane Burgess</c:v>
                </c:pt>
                <c:pt idx="442">
                  <c:v>Jane Clarkson</c:v>
                </c:pt>
                <c:pt idx="443">
                  <c:v>Jane Howard</c:v>
                </c:pt>
                <c:pt idx="444">
                  <c:v>Jane Knox</c:v>
                </c:pt>
                <c:pt idx="445">
                  <c:v>Jasmine Arnold</c:v>
                </c:pt>
                <c:pt idx="446">
                  <c:v>Jasmine Langdon</c:v>
                </c:pt>
                <c:pt idx="447">
                  <c:v>Jasmine Mills</c:v>
                </c:pt>
                <c:pt idx="448">
                  <c:v>Jasmine Parsons</c:v>
                </c:pt>
                <c:pt idx="449">
                  <c:v>Jasmine Pullman</c:v>
                </c:pt>
                <c:pt idx="450">
                  <c:v>Jason Black</c:v>
                </c:pt>
                <c:pt idx="451">
                  <c:v>Jason Clark</c:v>
                </c:pt>
                <c:pt idx="452">
                  <c:v>Jason Dyer</c:v>
                </c:pt>
                <c:pt idx="453">
                  <c:v>Jason Howard</c:v>
                </c:pt>
                <c:pt idx="454">
                  <c:v>Jason Lawrence</c:v>
                </c:pt>
                <c:pt idx="455">
                  <c:v>Jason Ross</c:v>
                </c:pt>
                <c:pt idx="456">
                  <c:v>Jennifer Lambert</c:v>
                </c:pt>
                <c:pt idx="457">
                  <c:v>Jennifer Mathis</c:v>
                </c:pt>
                <c:pt idx="458">
                  <c:v>Jennifer Morgan</c:v>
                </c:pt>
                <c:pt idx="459">
                  <c:v>Jennifer Reid</c:v>
                </c:pt>
                <c:pt idx="460">
                  <c:v>Jennifer Taylor</c:v>
                </c:pt>
                <c:pt idx="461">
                  <c:v>Jessica Lyman</c:v>
                </c:pt>
                <c:pt idx="462">
                  <c:v>Jessica Poole</c:v>
                </c:pt>
                <c:pt idx="463">
                  <c:v>Jessica Wallace</c:v>
                </c:pt>
                <c:pt idx="464">
                  <c:v>Joan Forsyth</c:v>
                </c:pt>
                <c:pt idx="465">
                  <c:v>Joan Parsons</c:v>
                </c:pt>
                <c:pt idx="466">
                  <c:v>Joan Rutherford</c:v>
                </c:pt>
                <c:pt idx="467">
                  <c:v>Joan Wright</c:v>
                </c:pt>
                <c:pt idx="468">
                  <c:v>Joanne Allan</c:v>
                </c:pt>
                <c:pt idx="469">
                  <c:v>Joanne Clarkson</c:v>
                </c:pt>
                <c:pt idx="470">
                  <c:v>Joanne Mathis</c:v>
                </c:pt>
                <c:pt idx="471">
                  <c:v>Joanne North</c:v>
                </c:pt>
                <c:pt idx="472">
                  <c:v>Joanne Scott</c:v>
                </c:pt>
                <c:pt idx="473">
                  <c:v>Joanne Wallace</c:v>
                </c:pt>
                <c:pt idx="474">
                  <c:v>Joanne Young</c:v>
                </c:pt>
                <c:pt idx="475">
                  <c:v>Joe Dowd</c:v>
                </c:pt>
                <c:pt idx="476">
                  <c:v>Joe Edmunds</c:v>
                </c:pt>
                <c:pt idx="477">
                  <c:v>Joe Grant</c:v>
                </c:pt>
                <c:pt idx="478">
                  <c:v>Joe McGrath</c:v>
                </c:pt>
                <c:pt idx="479">
                  <c:v>John Blake</c:v>
                </c:pt>
                <c:pt idx="480">
                  <c:v>John Burgess</c:v>
                </c:pt>
                <c:pt idx="481">
                  <c:v>John Graham</c:v>
                </c:pt>
                <c:pt idx="482">
                  <c:v>John Harris</c:v>
                </c:pt>
                <c:pt idx="483">
                  <c:v>John McDonald</c:v>
                </c:pt>
                <c:pt idx="484">
                  <c:v>John Rutherford</c:v>
                </c:pt>
                <c:pt idx="485">
                  <c:v>Jonathan Berry</c:v>
                </c:pt>
                <c:pt idx="486">
                  <c:v>Jonathan Brown</c:v>
                </c:pt>
                <c:pt idx="487">
                  <c:v>Jonathan Lee</c:v>
                </c:pt>
                <c:pt idx="488">
                  <c:v>Jonathan Mackenzie</c:v>
                </c:pt>
                <c:pt idx="489">
                  <c:v>Jonathan Marshall</c:v>
                </c:pt>
                <c:pt idx="490">
                  <c:v>Jonathan Morrison</c:v>
                </c:pt>
                <c:pt idx="491">
                  <c:v>Jonathan Murray</c:v>
                </c:pt>
                <c:pt idx="492">
                  <c:v>Jonathan Sharp</c:v>
                </c:pt>
                <c:pt idx="493">
                  <c:v>Jonathan Wilkins</c:v>
                </c:pt>
                <c:pt idx="494">
                  <c:v>Joseph Anderson</c:v>
                </c:pt>
                <c:pt idx="495">
                  <c:v>Joseph Brown</c:v>
                </c:pt>
                <c:pt idx="496">
                  <c:v>Joseph Hamilton</c:v>
                </c:pt>
                <c:pt idx="497">
                  <c:v>Joseph Hardacre</c:v>
                </c:pt>
                <c:pt idx="498">
                  <c:v>Joseph Oliver</c:v>
                </c:pt>
                <c:pt idx="499">
                  <c:v>Joseph Parr</c:v>
                </c:pt>
                <c:pt idx="500">
                  <c:v>Joshua Alsop</c:v>
                </c:pt>
                <c:pt idx="501">
                  <c:v>Joshua Greene</c:v>
                </c:pt>
                <c:pt idx="502">
                  <c:v>Joshua Lyman</c:v>
                </c:pt>
                <c:pt idx="503">
                  <c:v>Joshua Murray</c:v>
                </c:pt>
                <c:pt idx="504">
                  <c:v>Joshua Powell</c:v>
                </c:pt>
                <c:pt idx="505">
                  <c:v>Joshua Vance</c:v>
                </c:pt>
                <c:pt idx="506">
                  <c:v>Julia Ferguson</c:v>
                </c:pt>
                <c:pt idx="507">
                  <c:v>Julia Forsyth</c:v>
                </c:pt>
                <c:pt idx="508">
                  <c:v>Julia Glover</c:v>
                </c:pt>
                <c:pt idx="509">
                  <c:v>Julia Kerr</c:v>
                </c:pt>
                <c:pt idx="510">
                  <c:v>Julia May</c:v>
                </c:pt>
                <c:pt idx="511">
                  <c:v>Julia Reid</c:v>
                </c:pt>
                <c:pt idx="512">
                  <c:v>Julia Sutherland</c:v>
                </c:pt>
                <c:pt idx="513">
                  <c:v>Julian Duncan</c:v>
                </c:pt>
                <c:pt idx="514">
                  <c:v>Julian Hughes</c:v>
                </c:pt>
                <c:pt idx="515">
                  <c:v>Julian Mackenzie</c:v>
                </c:pt>
                <c:pt idx="516">
                  <c:v>Julian May</c:v>
                </c:pt>
                <c:pt idx="517">
                  <c:v>Julian Ogden</c:v>
                </c:pt>
                <c:pt idx="518">
                  <c:v>Julian Parr</c:v>
                </c:pt>
                <c:pt idx="519">
                  <c:v>Julian Simpson</c:v>
                </c:pt>
                <c:pt idx="520">
                  <c:v>Julian Springer</c:v>
                </c:pt>
                <c:pt idx="521">
                  <c:v>Julian Underwood</c:v>
                </c:pt>
                <c:pt idx="522">
                  <c:v>Justin Abraham</c:v>
                </c:pt>
                <c:pt idx="523">
                  <c:v>Justin Brown</c:v>
                </c:pt>
                <c:pt idx="524">
                  <c:v>Justin Ferguson</c:v>
                </c:pt>
                <c:pt idx="525">
                  <c:v>Justin Reid</c:v>
                </c:pt>
                <c:pt idx="526">
                  <c:v>Justin Scott</c:v>
                </c:pt>
                <c:pt idx="527">
                  <c:v>Justin Vance</c:v>
                </c:pt>
                <c:pt idx="528">
                  <c:v>Justin Welch</c:v>
                </c:pt>
                <c:pt idx="529">
                  <c:v>Karen Arnold</c:v>
                </c:pt>
                <c:pt idx="530">
                  <c:v>Karen Avery</c:v>
                </c:pt>
                <c:pt idx="531">
                  <c:v>Karen Clark</c:v>
                </c:pt>
                <c:pt idx="532">
                  <c:v>Karen Payne</c:v>
                </c:pt>
                <c:pt idx="533">
                  <c:v>Karen Skinner</c:v>
                </c:pt>
                <c:pt idx="534">
                  <c:v>Katherine Bower</c:v>
                </c:pt>
                <c:pt idx="535">
                  <c:v>Katherine Campbell</c:v>
                </c:pt>
                <c:pt idx="536">
                  <c:v>Katherine Davies</c:v>
                </c:pt>
                <c:pt idx="537">
                  <c:v>Katherine Dowd</c:v>
                </c:pt>
                <c:pt idx="538">
                  <c:v>Katherine Hill</c:v>
                </c:pt>
                <c:pt idx="539">
                  <c:v>Katherine Hughes</c:v>
                </c:pt>
                <c:pt idx="540">
                  <c:v>Katherine Mills</c:v>
                </c:pt>
                <c:pt idx="541">
                  <c:v>Katherine Rees</c:v>
                </c:pt>
                <c:pt idx="542">
                  <c:v>Katherine Scott</c:v>
                </c:pt>
                <c:pt idx="543">
                  <c:v>Keith Duncan</c:v>
                </c:pt>
                <c:pt idx="544">
                  <c:v>Keith Graham</c:v>
                </c:pt>
                <c:pt idx="545">
                  <c:v>Keith Hughes</c:v>
                </c:pt>
                <c:pt idx="546">
                  <c:v>Keith Metcalfe</c:v>
                </c:pt>
                <c:pt idx="547">
                  <c:v>Keith Parr</c:v>
                </c:pt>
                <c:pt idx="548">
                  <c:v>Keith Welch</c:v>
                </c:pt>
                <c:pt idx="549">
                  <c:v>Kevin Duncan</c:v>
                </c:pt>
                <c:pt idx="550">
                  <c:v>Kevin Hill</c:v>
                </c:pt>
                <c:pt idx="551">
                  <c:v>Kevin Springer</c:v>
                </c:pt>
                <c:pt idx="552">
                  <c:v>Kevin Wilson</c:v>
                </c:pt>
                <c:pt idx="553">
                  <c:v>Kimberly Abraham</c:v>
                </c:pt>
                <c:pt idx="554">
                  <c:v>Kimberly Dickens</c:v>
                </c:pt>
                <c:pt idx="555">
                  <c:v>Kimberly Jones</c:v>
                </c:pt>
                <c:pt idx="556">
                  <c:v>Kimberly Lyman</c:v>
                </c:pt>
                <c:pt idx="557">
                  <c:v>Kimberly MacDonald</c:v>
                </c:pt>
                <c:pt idx="558">
                  <c:v>Kimberly Oliver</c:v>
                </c:pt>
                <c:pt idx="559">
                  <c:v>Kimberly Payne</c:v>
                </c:pt>
                <c:pt idx="560">
                  <c:v>Kylie Clark</c:v>
                </c:pt>
                <c:pt idx="561">
                  <c:v>Kylie Dyer</c:v>
                </c:pt>
                <c:pt idx="562">
                  <c:v>Kylie Marshall</c:v>
                </c:pt>
                <c:pt idx="563">
                  <c:v>Kylie May</c:v>
                </c:pt>
                <c:pt idx="564">
                  <c:v>Kylie McDonald</c:v>
                </c:pt>
                <c:pt idx="565">
                  <c:v>Kylie Nolan</c:v>
                </c:pt>
                <c:pt idx="566">
                  <c:v>Kylie Vaughan</c:v>
                </c:pt>
                <c:pt idx="567">
                  <c:v>Kylie Wright</c:v>
                </c:pt>
                <c:pt idx="568">
                  <c:v>Lauren Bower</c:v>
                </c:pt>
                <c:pt idx="569">
                  <c:v>Lauren Hill</c:v>
                </c:pt>
                <c:pt idx="570">
                  <c:v>Lauren Howard</c:v>
                </c:pt>
                <c:pt idx="571">
                  <c:v>Lauren Ince</c:v>
                </c:pt>
                <c:pt idx="572">
                  <c:v>Lauren Marshall</c:v>
                </c:pt>
                <c:pt idx="573">
                  <c:v>Lauren Ogden</c:v>
                </c:pt>
                <c:pt idx="574">
                  <c:v>Lauren Peters</c:v>
                </c:pt>
                <c:pt idx="575">
                  <c:v>Lauren Randall</c:v>
                </c:pt>
                <c:pt idx="576">
                  <c:v>Lauren Ross</c:v>
                </c:pt>
                <c:pt idx="577">
                  <c:v>Lauren Skinner</c:v>
                </c:pt>
                <c:pt idx="578">
                  <c:v>Leah Avery</c:v>
                </c:pt>
                <c:pt idx="579">
                  <c:v>Leah Lambert</c:v>
                </c:pt>
                <c:pt idx="580">
                  <c:v>Leah Manning</c:v>
                </c:pt>
                <c:pt idx="581">
                  <c:v>Leah Sanderson</c:v>
                </c:pt>
                <c:pt idx="582">
                  <c:v>Leah Turner</c:v>
                </c:pt>
                <c:pt idx="583">
                  <c:v>Leonard McGrath</c:v>
                </c:pt>
                <c:pt idx="584">
                  <c:v>Leonard Mitchell</c:v>
                </c:pt>
                <c:pt idx="585">
                  <c:v>Leonard Paterson</c:v>
                </c:pt>
                <c:pt idx="586">
                  <c:v>Leonard Rees</c:v>
                </c:pt>
                <c:pt idx="587">
                  <c:v>Leonard Skinner</c:v>
                </c:pt>
                <c:pt idx="588">
                  <c:v>Leonard White</c:v>
                </c:pt>
                <c:pt idx="589">
                  <c:v>Liam Forsyth</c:v>
                </c:pt>
                <c:pt idx="590">
                  <c:v>Liam Knox</c:v>
                </c:pt>
                <c:pt idx="591">
                  <c:v>Liam Lee</c:v>
                </c:pt>
                <c:pt idx="592">
                  <c:v>Liam Paige</c:v>
                </c:pt>
                <c:pt idx="593">
                  <c:v>Liam Rampling</c:v>
                </c:pt>
                <c:pt idx="594">
                  <c:v>Liam Wallace</c:v>
                </c:pt>
                <c:pt idx="595">
                  <c:v>Liam Wilkins</c:v>
                </c:pt>
                <c:pt idx="596">
                  <c:v>Lillian Abraham</c:v>
                </c:pt>
                <c:pt idx="597">
                  <c:v>Lillian Henderson</c:v>
                </c:pt>
                <c:pt idx="598">
                  <c:v>Lillian Newman</c:v>
                </c:pt>
                <c:pt idx="599">
                  <c:v>Lillian Roberts</c:v>
                </c:pt>
                <c:pt idx="600">
                  <c:v>Lillian Slater</c:v>
                </c:pt>
                <c:pt idx="601">
                  <c:v>Lily Allan</c:v>
                </c:pt>
                <c:pt idx="602">
                  <c:v>Lily Anderson</c:v>
                </c:pt>
                <c:pt idx="603">
                  <c:v>Lily Gill</c:v>
                </c:pt>
                <c:pt idx="604">
                  <c:v>Lily Graham</c:v>
                </c:pt>
                <c:pt idx="605">
                  <c:v>Lily Peters</c:v>
                </c:pt>
                <c:pt idx="606">
                  <c:v>Lisa North</c:v>
                </c:pt>
                <c:pt idx="607">
                  <c:v>Lisa Peters</c:v>
                </c:pt>
                <c:pt idx="608">
                  <c:v>Lisa Thomson</c:v>
                </c:pt>
                <c:pt idx="609">
                  <c:v>Lucas Dowd</c:v>
                </c:pt>
                <c:pt idx="610">
                  <c:v>Lucas Duncan</c:v>
                </c:pt>
                <c:pt idx="611">
                  <c:v>Lucas Hodges</c:v>
                </c:pt>
                <c:pt idx="612">
                  <c:v>Lucas McLean</c:v>
                </c:pt>
                <c:pt idx="613">
                  <c:v>Lucas Newman</c:v>
                </c:pt>
                <c:pt idx="614">
                  <c:v>Lucas Walsh</c:v>
                </c:pt>
                <c:pt idx="615">
                  <c:v>Luke Hamilton</c:v>
                </c:pt>
                <c:pt idx="616">
                  <c:v>Luke Harris</c:v>
                </c:pt>
                <c:pt idx="617">
                  <c:v>Luke Parr</c:v>
                </c:pt>
                <c:pt idx="618">
                  <c:v>Luke Pullman</c:v>
                </c:pt>
                <c:pt idx="619">
                  <c:v>Luke Wright</c:v>
                </c:pt>
                <c:pt idx="620">
                  <c:v>Madeleine Dickens</c:v>
                </c:pt>
                <c:pt idx="621">
                  <c:v>Madeleine Harris</c:v>
                </c:pt>
                <c:pt idx="622">
                  <c:v>Madeleine Parsons</c:v>
                </c:pt>
                <c:pt idx="623">
                  <c:v>Madeleine Payne</c:v>
                </c:pt>
                <c:pt idx="624">
                  <c:v>Madeleine Peters</c:v>
                </c:pt>
                <c:pt idx="625">
                  <c:v>Madeleine Roberts</c:v>
                </c:pt>
                <c:pt idx="626">
                  <c:v>Madeleine Ross</c:v>
                </c:pt>
                <c:pt idx="627">
                  <c:v>Madeleine Sharp</c:v>
                </c:pt>
                <c:pt idx="628">
                  <c:v>Madeleine Thomson</c:v>
                </c:pt>
                <c:pt idx="629">
                  <c:v>Maria Mills</c:v>
                </c:pt>
                <c:pt idx="630">
                  <c:v>Maria Peters</c:v>
                </c:pt>
                <c:pt idx="631">
                  <c:v>Maria Rampling</c:v>
                </c:pt>
                <c:pt idx="632">
                  <c:v>Maria Sharp</c:v>
                </c:pt>
                <c:pt idx="633">
                  <c:v>Mary Dickens</c:v>
                </c:pt>
                <c:pt idx="634">
                  <c:v>Mary Hemmings</c:v>
                </c:pt>
                <c:pt idx="635">
                  <c:v>Mary Manning</c:v>
                </c:pt>
                <c:pt idx="636">
                  <c:v>Mary Morrison</c:v>
                </c:pt>
                <c:pt idx="637">
                  <c:v>Mary Newman</c:v>
                </c:pt>
                <c:pt idx="638">
                  <c:v>Mary Peters</c:v>
                </c:pt>
                <c:pt idx="639">
                  <c:v>Mary Sanderson</c:v>
                </c:pt>
                <c:pt idx="640">
                  <c:v>Matt Hudson</c:v>
                </c:pt>
                <c:pt idx="641">
                  <c:v>Max Cornish</c:v>
                </c:pt>
                <c:pt idx="642">
                  <c:v>Max Ferguson</c:v>
                </c:pt>
                <c:pt idx="643">
                  <c:v>Max Johnston</c:v>
                </c:pt>
                <c:pt idx="644">
                  <c:v>Max Lyman</c:v>
                </c:pt>
                <c:pt idx="645">
                  <c:v>Max Parr</c:v>
                </c:pt>
                <c:pt idx="646">
                  <c:v>Max Rutherford</c:v>
                </c:pt>
                <c:pt idx="647">
                  <c:v>Max Sharp</c:v>
                </c:pt>
                <c:pt idx="648">
                  <c:v>Max Tucker</c:v>
                </c:pt>
                <c:pt idx="649">
                  <c:v>Megan Hunter</c:v>
                </c:pt>
                <c:pt idx="650">
                  <c:v>Megan Knox</c:v>
                </c:pt>
                <c:pt idx="651">
                  <c:v>Megan Vance</c:v>
                </c:pt>
                <c:pt idx="652">
                  <c:v>Melanie Clarkson</c:v>
                </c:pt>
                <c:pt idx="653">
                  <c:v>Melanie Miller</c:v>
                </c:pt>
                <c:pt idx="654">
                  <c:v>Melanie Nash</c:v>
                </c:pt>
                <c:pt idx="655">
                  <c:v>Michael Butler</c:v>
                </c:pt>
                <c:pt idx="656">
                  <c:v>Michael Lambert</c:v>
                </c:pt>
                <c:pt idx="657">
                  <c:v>Michael Newman</c:v>
                </c:pt>
                <c:pt idx="658">
                  <c:v>Michael Pullman</c:v>
                </c:pt>
                <c:pt idx="659">
                  <c:v>Michael Skinner</c:v>
                </c:pt>
                <c:pt idx="660">
                  <c:v>Michelle Hudson</c:v>
                </c:pt>
                <c:pt idx="661">
                  <c:v>Michelle Lambert</c:v>
                </c:pt>
                <c:pt idx="662">
                  <c:v>Michelle Murray</c:v>
                </c:pt>
                <c:pt idx="663">
                  <c:v>Michelle Piper</c:v>
                </c:pt>
                <c:pt idx="664">
                  <c:v>Michelle Sanderson</c:v>
                </c:pt>
                <c:pt idx="665">
                  <c:v>Michelle Slater</c:v>
                </c:pt>
                <c:pt idx="666">
                  <c:v>Michelle Young</c:v>
                </c:pt>
                <c:pt idx="667">
                  <c:v>Molly Blake</c:v>
                </c:pt>
                <c:pt idx="668">
                  <c:v>Molly Forsyth</c:v>
                </c:pt>
                <c:pt idx="669">
                  <c:v>Molly Gibson</c:v>
                </c:pt>
                <c:pt idx="670">
                  <c:v>Molly Hughes</c:v>
                </c:pt>
                <c:pt idx="671">
                  <c:v>Molly Jackson</c:v>
                </c:pt>
                <c:pt idx="672">
                  <c:v>Molly Marshall</c:v>
                </c:pt>
                <c:pt idx="673">
                  <c:v>Molly Parr</c:v>
                </c:pt>
                <c:pt idx="674">
                  <c:v>Molly Rees</c:v>
                </c:pt>
                <c:pt idx="675">
                  <c:v>Molly Underwood</c:v>
                </c:pt>
                <c:pt idx="676">
                  <c:v>Natalie Bell</c:v>
                </c:pt>
                <c:pt idx="677">
                  <c:v>Natalie Chapman</c:v>
                </c:pt>
                <c:pt idx="678">
                  <c:v>Natalie Churchill</c:v>
                </c:pt>
                <c:pt idx="679">
                  <c:v>Natalie Graham</c:v>
                </c:pt>
                <c:pt idx="680">
                  <c:v>Natalie Mackenzie</c:v>
                </c:pt>
                <c:pt idx="681">
                  <c:v>Natalie Mathis</c:v>
                </c:pt>
                <c:pt idx="682">
                  <c:v>Natalie Mills</c:v>
                </c:pt>
                <c:pt idx="683">
                  <c:v>Natalie Pullman</c:v>
                </c:pt>
                <c:pt idx="684">
                  <c:v>Nathan Davidson</c:v>
                </c:pt>
                <c:pt idx="685">
                  <c:v>Nathan Grant</c:v>
                </c:pt>
                <c:pt idx="686">
                  <c:v>Nathan Kerr</c:v>
                </c:pt>
                <c:pt idx="687">
                  <c:v>Nathan McGrath</c:v>
                </c:pt>
                <c:pt idx="688">
                  <c:v>Neil Ferguson</c:v>
                </c:pt>
                <c:pt idx="689">
                  <c:v>Neil Hodges</c:v>
                </c:pt>
                <c:pt idx="690">
                  <c:v>Neil James</c:v>
                </c:pt>
                <c:pt idx="691">
                  <c:v>Neil Mackay</c:v>
                </c:pt>
                <c:pt idx="692">
                  <c:v>Neil Nolan</c:v>
                </c:pt>
                <c:pt idx="693">
                  <c:v>Neil Payne</c:v>
                </c:pt>
                <c:pt idx="694">
                  <c:v>Neil Reid</c:v>
                </c:pt>
                <c:pt idx="695">
                  <c:v>Neil Short</c:v>
                </c:pt>
                <c:pt idx="696">
                  <c:v>Neil Welch</c:v>
                </c:pt>
                <c:pt idx="697">
                  <c:v>Neil Young</c:v>
                </c:pt>
                <c:pt idx="698">
                  <c:v>Nicholas Clark</c:v>
                </c:pt>
                <c:pt idx="699">
                  <c:v>Nicholas Dyer</c:v>
                </c:pt>
                <c:pt idx="700">
                  <c:v>Nicholas Lawrence</c:v>
                </c:pt>
                <c:pt idx="701">
                  <c:v>Nicholas MacDonald</c:v>
                </c:pt>
                <c:pt idx="702">
                  <c:v>Nicholas Martin</c:v>
                </c:pt>
                <c:pt idx="703">
                  <c:v>Nicholas McLean</c:v>
                </c:pt>
                <c:pt idx="704">
                  <c:v>Nicholas Short</c:v>
                </c:pt>
                <c:pt idx="705">
                  <c:v>Nicola Blake</c:v>
                </c:pt>
                <c:pt idx="706">
                  <c:v>Nicola Kerr</c:v>
                </c:pt>
                <c:pt idx="707">
                  <c:v>Nicola Wilson</c:v>
                </c:pt>
                <c:pt idx="708">
                  <c:v>Nicola Young</c:v>
                </c:pt>
                <c:pt idx="709">
                  <c:v>Oliver Clark</c:v>
                </c:pt>
                <c:pt idx="710">
                  <c:v>Oliver Lawrence</c:v>
                </c:pt>
                <c:pt idx="711">
                  <c:v>Oliver MacDonald</c:v>
                </c:pt>
                <c:pt idx="712">
                  <c:v>Oliver Miller</c:v>
                </c:pt>
                <c:pt idx="713">
                  <c:v>Oliver Nash</c:v>
                </c:pt>
                <c:pt idx="714">
                  <c:v>Oliver Nolan</c:v>
                </c:pt>
                <c:pt idx="715">
                  <c:v>Oliver Walsh</c:v>
                </c:pt>
                <c:pt idx="716">
                  <c:v>Oliver Welch</c:v>
                </c:pt>
                <c:pt idx="717">
                  <c:v>Olivia Black</c:v>
                </c:pt>
                <c:pt idx="718">
                  <c:v>Olivia Bower</c:v>
                </c:pt>
                <c:pt idx="719">
                  <c:v>Olivia Churchill</c:v>
                </c:pt>
                <c:pt idx="720">
                  <c:v>Olivia Gill</c:v>
                </c:pt>
                <c:pt idx="721">
                  <c:v>Olivia Hodges</c:v>
                </c:pt>
                <c:pt idx="722">
                  <c:v>Olivia Mitchell</c:v>
                </c:pt>
                <c:pt idx="723">
                  <c:v>Olivia Randall</c:v>
                </c:pt>
                <c:pt idx="724">
                  <c:v>Olivia Rutherford</c:v>
                </c:pt>
                <c:pt idx="725">
                  <c:v>Owen Abraham</c:v>
                </c:pt>
                <c:pt idx="726">
                  <c:v>Owen Allan</c:v>
                </c:pt>
                <c:pt idx="727">
                  <c:v>Owen Burgess</c:v>
                </c:pt>
                <c:pt idx="728">
                  <c:v>Owen Clarkson</c:v>
                </c:pt>
                <c:pt idx="729">
                  <c:v>Owen Hill</c:v>
                </c:pt>
                <c:pt idx="730">
                  <c:v>Owen Howard</c:v>
                </c:pt>
                <c:pt idx="731">
                  <c:v>Owen Johnston</c:v>
                </c:pt>
                <c:pt idx="732">
                  <c:v>Owen Marshall</c:v>
                </c:pt>
                <c:pt idx="733">
                  <c:v>Owen Randall</c:v>
                </c:pt>
                <c:pt idx="734">
                  <c:v>Owen Slater</c:v>
                </c:pt>
                <c:pt idx="735">
                  <c:v>Owen Tucker</c:v>
                </c:pt>
                <c:pt idx="736">
                  <c:v>Owen Vance</c:v>
                </c:pt>
                <c:pt idx="737">
                  <c:v>Paul Cornish</c:v>
                </c:pt>
                <c:pt idx="738">
                  <c:v>Paul Graham</c:v>
                </c:pt>
                <c:pt idx="739">
                  <c:v>Paul Mitchell</c:v>
                </c:pt>
                <c:pt idx="740">
                  <c:v>Paul Peters</c:v>
                </c:pt>
                <c:pt idx="741">
                  <c:v>Paul Rutherford</c:v>
                </c:pt>
                <c:pt idx="742">
                  <c:v>Paul Skinner</c:v>
                </c:pt>
                <c:pt idx="743">
                  <c:v>Paul Wallace</c:v>
                </c:pt>
                <c:pt idx="744">
                  <c:v>Paul Walsh</c:v>
                </c:pt>
                <c:pt idx="745">
                  <c:v>Penelope Alsop</c:v>
                </c:pt>
                <c:pt idx="746">
                  <c:v>Penelope Newman</c:v>
                </c:pt>
                <c:pt idx="747">
                  <c:v>Penelope Rampling</c:v>
                </c:pt>
                <c:pt idx="748">
                  <c:v>Penelope Reid</c:v>
                </c:pt>
                <c:pt idx="749">
                  <c:v>Penelope Tucker</c:v>
                </c:pt>
                <c:pt idx="750">
                  <c:v>Peter Buckland</c:v>
                </c:pt>
                <c:pt idx="751">
                  <c:v>Peter Mackay</c:v>
                </c:pt>
                <c:pt idx="752">
                  <c:v>Peter McGrath</c:v>
                </c:pt>
                <c:pt idx="753">
                  <c:v>Peter Peake</c:v>
                </c:pt>
                <c:pt idx="754">
                  <c:v>Peter Pullman</c:v>
                </c:pt>
                <c:pt idx="755">
                  <c:v>Phil Henderson</c:v>
                </c:pt>
                <c:pt idx="756">
                  <c:v>Phil King</c:v>
                </c:pt>
                <c:pt idx="757">
                  <c:v>Phil Paige</c:v>
                </c:pt>
                <c:pt idx="758">
                  <c:v>Phil Sharp</c:v>
                </c:pt>
                <c:pt idx="759">
                  <c:v>Phil Wright</c:v>
                </c:pt>
                <c:pt idx="760">
                  <c:v>Piers Dickens</c:v>
                </c:pt>
                <c:pt idx="761">
                  <c:v>Piers Graham</c:v>
                </c:pt>
                <c:pt idx="762">
                  <c:v>Piers Hemmings</c:v>
                </c:pt>
                <c:pt idx="763">
                  <c:v>Piers Jackson</c:v>
                </c:pt>
                <c:pt idx="764">
                  <c:v>Piers Jones</c:v>
                </c:pt>
                <c:pt idx="765">
                  <c:v>Piers MacLeod</c:v>
                </c:pt>
                <c:pt idx="766">
                  <c:v>Piers Newman</c:v>
                </c:pt>
                <c:pt idx="767">
                  <c:v>Piers Sutherland</c:v>
                </c:pt>
                <c:pt idx="768">
                  <c:v>Piers Tucker</c:v>
                </c:pt>
                <c:pt idx="769">
                  <c:v>Pippa Kelly</c:v>
                </c:pt>
                <c:pt idx="770">
                  <c:v>Pippa Marshall</c:v>
                </c:pt>
                <c:pt idx="771">
                  <c:v>Pippa Payne</c:v>
                </c:pt>
                <c:pt idx="772">
                  <c:v>Pippa Vance</c:v>
                </c:pt>
                <c:pt idx="773">
                  <c:v>Rachel Abraham</c:v>
                </c:pt>
                <c:pt idx="774">
                  <c:v>Rachel Davidson</c:v>
                </c:pt>
                <c:pt idx="775">
                  <c:v>Rachel Lewis</c:v>
                </c:pt>
                <c:pt idx="776">
                  <c:v>Rachel McGrath</c:v>
                </c:pt>
                <c:pt idx="777">
                  <c:v>Rachel Thomson</c:v>
                </c:pt>
                <c:pt idx="778">
                  <c:v>Rachel Underwood</c:v>
                </c:pt>
                <c:pt idx="779">
                  <c:v>Rachel Vance</c:v>
                </c:pt>
                <c:pt idx="780">
                  <c:v>Rebecca Bond</c:v>
                </c:pt>
                <c:pt idx="781">
                  <c:v>Rebecca Howard</c:v>
                </c:pt>
                <c:pt idx="782">
                  <c:v>Rebecca Mackay</c:v>
                </c:pt>
                <c:pt idx="783">
                  <c:v>Rebecca Mackenzie</c:v>
                </c:pt>
                <c:pt idx="784">
                  <c:v>Rebecca Metcalfe</c:v>
                </c:pt>
                <c:pt idx="785">
                  <c:v>Rebecca Powell</c:v>
                </c:pt>
                <c:pt idx="786">
                  <c:v>Richard Bell</c:v>
                </c:pt>
                <c:pt idx="787">
                  <c:v>Richard Ellison</c:v>
                </c:pt>
                <c:pt idx="788">
                  <c:v>Richard Howard</c:v>
                </c:pt>
                <c:pt idx="789">
                  <c:v>Richard Paterson</c:v>
                </c:pt>
                <c:pt idx="790">
                  <c:v>Richard Ross</c:v>
                </c:pt>
                <c:pt idx="791">
                  <c:v>Richard White</c:v>
                </c:pt>
                <c:pt idx="792">
                  <c:v>Robert Blake</c:v>
                </c:pt>
                <c:pt idx="793">
                  <c:v>Robert Cameron</c:v>
                </c:pt>
                <c:pt idx="794">
                  <c:v>Robert Carr</c:v>
                </c:pt>
                <c:pt idx="795">
                  <c:v>Robert Churchill</c:v>
                </c:pt>
                <c:pt idx="796">
                  <c:v>Robert Davies</c:v>
                </c:pt>
                <c:pt idx="797">
                  <c:v>Robert Howard</c:v>
                </c:pt>
                <c:pt idx="798">
                  <c:v>Robert Jones</c:v>
                </c:pt>
                <c:pt idx="799">
                  <c:v>Robert Welch</c:v>
                </c:pt>
                <c:pt idx="800">
                  <c:v>Rose Cameron</c:v>
                </c:pt>
                <c:pt idx="801">
                  <c:v>Rose Fraser</c:v>
                </c:pt>
                <c:pt idx="802">
                  <c:v>Rose Graham</c:v>
                </c:pt>
                <c:pt idx="803">
                  <c:v>Rose Howard</c:v>
                </c:pt>
                <c:pt idx="804">
                  <c:v>Rose Jones</c:v>
                </c:pt>
                <c:pt idx="805">
                  <c:v>Rose Kelly</c:v>
                </c:pt>
                <c:pt idx="806">
                  <c:v>Rose Paige</c:v>
                </c:pt>
                <c:pt idx="807">
                  <c:v>Rose Poole</c:v>
                </c:pt>
                <c:pt idx="808">
                  <c:v>Rose Ross</c:v>
                </c:pt>
                <c:pt idx="809">
                  <c:v>Ruth Mackay</c:v>
                </c:pt>
                <c:pt idx="810">
                  <c:v>Ruth Parsons</c:v>
                </c:pt>
                <c:pt idx="811">
                  <c:v>Ruth Rampling</c:v>
                </c:pt>
                <c:pt idx="812">
                  <c:v>Ruth Taylor</c:v>
                </c:pt>
                <c:pt idx="813">
                  <c:v>Ryan Hughes</c:v>
                </c:pt>
                <c:pt idx="814">
                  <c:v>Ryan North</c:v>
                </c:pt>
                <c:pt idx="815">
                  <c:v>Sally Campbell</c:v>
                </c:pt>
                <c:pt idx="816">
                  <c:v>Sally Cornish</c:v>
                </c:pt>
                <c:pt idx="817">
                  <c:v>Sally Dyer</c:v>
                </c:pt>
                <c:pt idx="818">
                  <c:v>Sally Gray</c:v>
                </c:pt>
                <c:pt idx="819">
                  <c:v>Sally Kerr</c:v>
                </c:pt>
                <c:pt idx="820">
                  <c:v>Sally Pullman</c:v>
                </c:pt>
                <c:pt idx="821">
                  <c:v>Sally Quinn</c:v>
                </c:pt>
                <c:pt idx="822">
                  <c:v>Sally Underwood</c:v>
                </c:pt>
                <c:pt idx="823">
                  <c:v>Sam Anderson</c:v>
                </c:pt>
                <c:pt idx="824">
                  <c:v>Sam Blake</c:v>
                </c:pt>
                <c:pt idx="825">
                  <c:v>Sam King</c:v>
                </c:pt>
                <c:pt idx="826">
                  <c:v>Sam Reid</c:v>
                </c:pt>
                <c:pt idx="827">
                  <c:v>Samantha Brown</c:v>
                </c:pt>
                <c:pt idx="828">
                  <c:v>Samantha Clark</c:v>
                </c:pt>
                <c:pt idx="829">
                  <c:v>Samantha MacLeod</c:v>
                </c:pt>
                <c:pt idx="830">
                  <c:v>Samantha Pullman</c:v>
                </c:pt>
                <c:pt idx="831">
                  <c:v>Samantha Reid</c:v>
                </c:pt>
                <c:pt idx="832">
                  <c:v>Sarah MacDonald</c:v>
                </c:pt>
                <c:pt idx="833">
                  <c:v>Sarah Peake</c:v>
                </c:pt>
                <c:pt idx="834">
                  <c:v>Sarah Ross</c:v>
                </c:pt>
                <c:pt idx="835">
                  <c:v>Sarah Vance</c:v>
                </c:pt>
                <c:pt idx="836">
                  <c:v>Sarah Young</c:v>
                </c:pt>
                <c:pt idx="837">
                  <c:v>Sean Bower</c:v>
                </c:pt>
                <c:pt idx="838">
                  <c:v>Sean Carr</c:v>
                </c:pt>
                <c:pt idx="839">
                  <c:v>Sean Clarkson</c:v>
                </c:pt>
                <c:pt idx="840">
                  <c:v>Sean Glover</c:v>
                </c:pt>
                <c:pt idx="841">
                  <c:v>Sean Johnston</c:v>
                </c:pt>
                <c:pt idx="842">
                  <c:v>Sean Sanderson</c:v>
                </c:pt>
                <c:pt idx="843">
                  <c:v>Sean Stewart</c:v>
                </c:pt>
                <c:pt idx="844">
                  <c:v>Sean Tucker</c:v>
                </c:pt>
                <c:pt idx="845">
                  <c:v>Sean Wright</c:v>
                </c:pt>
                <c:pt idx="846">
                  <c:v>Sebastian Abraham</c:v>
                </c:pt>
                <c:pt idx="847">
                  <c:v>Sebastian Anderson</c:v>
                </c:pt>
                <c:pt idx="848">
                  <c:v>Sebastian Bell</c:v>
                </c:pt>
                <c:pt idx="849">
                  <c:v>Sebastian Burgess</c:v>
                </c:pt>
                <c:pt idx="850">
                  <c:v>Sebastian Ferguson</c:v>
                </c:pt>
                <c:pt idx="851">
                  <c:v>Sebastian Marshall</c:v>
                </c:pt>
                <c:pt idx="852">
                  <c:v>Sebastian May</c:v>
                </c:pt>
                <c:pt idx="853">
                  <c:v>Sebastian Roberts</c:v>
                </c:pt>
                <c:pt idx="854">
                  <c:v>Sebastian Taylor</c:v>
                </c:pt>
                <c:pt idx="855">
                  <c:v>Simon Ferguson</c:v>
                </c:pt>
                <c:pt idx="856">
                  <c:v>Simon Kelly</c:v>
                </c:pt>
                <c:pt idx="857">
                  <c:v>Simon Paterson</c:v>
                </c:pt>
                <c:pt idx="858">
                  <c:v>Simon Rampling</c:v>
                </c:pt>
                <c:pt idx="859">
                  <c:v>Simon Thomson</c:v>
                </c:pt>
                <c:pt idx="860">
                  <c:v>Sonia Butler</c:v>
                </c:pt>
                <c:pt idx="861">
                  <c:v>Sonia Gray</c:v>
                </c:pt>
                <c:pt idx="862">
                  <c:v>Sonia Greene</c:v>
                </c:pt>
                <c:pt idx="863">
                  <c:v>Sonia Howard</c:v>
                </c:pt>
                <c:pt idx="864">
                  <c:v>Sonia Johnston</c:v>
                </c:pt>
                <c:pt idx="865">
                  <c:v>Sonia Lawrence</c:v>
                </c:pt>
                <c:pt idx="866">
                  <c:v>Sophie Berry</c:v>
                </c:pt>
                <c:pt idx="867">
                  <c:v>Sophie Black</c:v>
                </c:pt>
                <c:pt idx="868">
                  <c:v>Sophie Hill</c:v>
                </c:pt>
                <c:pt idx="869">
                  <c:v>Sophie Nash</c:v>
                </c:pt>
                <c:pt idx="870">
                  <c:v>Sophie Parsons</c:v>
                </c:pt>
                <c:pt idx="871">
                  <c:v>Sophie Piper</c:v>
                </c:pt>
                <c:pt idx="872">
                  <c:v>Sophie Roberts</c:v>
                </c:pt>
                <c:pt idx="873">
                  <c:v>Stephanie Brown</c:v>
                </c:pt>
                <c:pt idx="874">
                  <c:v>Stephanie Burgess</c:v>
                </c:pt>
                <c:pt idx="875">
                  <c:v>Stephanie Ellison</c:v>
                </c:pt>
                <c:pt idx="876">
                  <c:v>Stephanie Lambert</c:v>
                </c:pt>
                <c:pt idx="877">
                  <c:v>Stephanie Lewis</c:v>
                </c:pt>
                <c:pt idx="878">
                  <c:v>Stephanie Lyman</c:v>
                </c:pt>
                <c:pt idx="879">
                  <c:v>Stephanie Short</c:v>
                </c:pt>
                <c:pt idx="880">
                  <c:v>Stephen Baker</c:v>
                </c:pt>
                <c:pt idx="881">
                  <c:v>Stephen Campbell</c:v>
                </c:pt>
                <c:pt idx="882">
                  <c:v>Stephen Coleman</c:v>
                </c:pt>
                <c:pt idx="883">
                  <c:v>Stephen King</c:v>
                </c:pt>
                <c:pt idx="884">
                  <c:v>Stephen Mackay</c:v>
                </c:pt>
                <c:pt idx="885">
                  <c:v>Stephen Parr</c:v>
                </c:pt>
                <c:pt idx="886">
                  <c:v>Stephen Springer</c:v>
                </c:pt>
                <c:pt idx="887">
                  <c:v>Stephen Underwood</c:v>
                </c:pt>
                <c:pt idx="888">
                  <c:v>Stephen Wilkins</c:v>
                </c:pt>
                <c:pt idx="889">
                  <c:v>Steven Blake</c:v>
                </c:pt>
                <c:pt idx="890">
                  <c:v>Steven Dowd</c:v>
                </c:pt>
                <c:pt idx="891">
                  <c:v>Steven Harris</c:v>
                </c:pt>
                <c:pt idx="892">
                  <c:v>Steven King</c:v>
                </c:pt>
                <c:pt idx="893">
                  <c:v>Steven Wilkins</c:v>
                </c:pt>
                <c:pt idx="894">
                  <c:v>Steven Wright</c:v>
                </c:pt>
                <c:pt idx="895">
                  <c:v>Stewart Blake</c:v>
                </c:pt>
                <c:pt idx="896">
                  <c:v>Stewart Forsyth</c:v>
                </c:pt>
                <c:pt idx="897">
                  <c:v>Stewart Henderson</c:v>
                </c:pt>
                <c:pt idx="898">
                  <c:v>Stewart Hughes</c:v>
                </c:pt>
                <c:pt idx="899">
                  <c:v>Stewart Oliver</c:v>
                </c:pt>
                <c:pt idx="900">
                  <c:v>Stewart Sharp</c:v>
                </c:pt>
                <c:pt idx="901">
                  <c:v>Stewart Wallace</c:v>
                </c:pt>
                <c:pt idx="902">
                  <c:v>Sue Ellison</c:v>
                </c:pt>
                <c:pt idx="903">
                  <c:v>Sue Glover</c:v>
                </c:pt>
                <c:pt idx="904">
                  <c:v>Sue James</c:v>
                </c:pt>
                <c:pt idx="905">
                  <c:v>Sue Russell</c:v>
                </c:pt>
                <c:pt idx="906">
                  <c:v>Theresa Campbell</c:v>
                </c:pt>
                <c:pt idx="907">
                  <c:v>Theresa Hart</c:v>
                </c:pt>
                <c:pt idx="908">
                  <c:v>Theresa Hemmings</c:v>
                </c:pt>
                <c:pt idx="909">
                  <c:v>Theresa Howard</c:v>
                </c:pt>
                <c:pt idx="910">
                  <c:v>Theresa Hunter</c:v>
                </c:pt>
                <c:pt idx="911">
                  <c:v>Theresa Jackson</c:v>
                </c:pt>
                <c:pt idx="912">
                  <c:v>Theresa MacDonald</c:v>
                </c:pt>
                <c:pt idx="913">
                  <c:v>Theresa Parsons</c:v>
                </c:pt>
                <c:pt idx="914">
                  <c:v>Thomas Hill</c:v>
                </c:pt>
                <c:pt idx="915">
                  <c:v>Thomas Mathis</c:v>
                </c:pt>
                <c:pt idx="916">
                  <c:v>Thomas Nash</c:v>
                </c:pt>
                <c:pt idx="917">
                  <c:v>Thomas Powell</c:v>
                </c:pt>
                <c:pt idx="918">
                  <c:v>Tim Baker</c:v>
                </c:pt>
                <c:pt idx="919">
                  <c:v>Tim Blake</c:v>
                </c:pt>
                <c:pt idx="920">
                  <c:v>Tim Duncan</c:v>
                </c:pt>
                <c:pt idx="921">
                  <c:v>Tim Gray</c:v>
                </c:pt>
                <c:pt idx="922">
                  <c:v>Tim Johnston</c:v>
                </c:pt>
                <c:pt idx="923">
                  <c:v>Tim Miller</c:v>
                </c:pt>
                <c:pt idx="924">
                  <c:v>Tim Peters</c:v>
                </c:pt>
                <c:pt idx="925">
                  <c:v>Tracey Bailey</c:v>
                </c:pt>
                <c:pt idx="926">
                  <c:v>Tracey Churchill</c:v>
                </c:pt>
                <c:pt idx="927">
                  <c:v>Tracey Davies</c:v>
                </c:pt>
                <c:pt idx="928">
                  <c:v>Tracey Kerr</c:v>
                </c:pt>
                <c:pt idx="929">
                  <c:v>Tracey Lee</c:v>
                </c:pt>
                <c:pt idx="930">
                  <c:v>Tracey Newman</c:v>
                </c:pt>
                <c:pt idx="931">
                  <c:v>Tracey Wilkins</c:v>
                </c:pt>
                <c:pt idx="932">
                  <c:v>Trevor Bell</c:v>
                </c:pt>
                <c:pt idx="933">
                  <c:v>Trevor Hemmings</c:v>
                </c:pt>
                <c:pt idx="934">
                  <c:v>Trevor Short</c:v>
                </c:pt>
                <c:pt idx="935">
                  <c:v>Una Berry</c:v>
                </c:pt>
                <c:pt idx="936">
                  <c:v>Una Henderson</c:v>
                </c:pt>
                <c:pt idx="937">
                  <c:v>Una Hunter</c:v>
                </c:pt>
                <c:pt idx="938">
                  <c:v>Una Mitchell</c:v>
                </c:pt>
                <c:pt idx="939">
                  <c:v>Una Murray</c:v>
                </c:pt>
                <c:pt idx="940">
                  <c:v>Una Scott</c:v>
                </c:pt>
                <c:pt idx="941">
                  <c:v>Una Smith</c:v>
                </c:pt>
                <c:pt idx="942">
                  <c:v>Una Terry</c:v>
                </c:pt>
                <c:pt idx="943">
                  <c:v>Una Underwood</c:v>
                </c:pt>
                <c:pt idx="944">
                  <c:v>Una Walsh</c:v>
                </c:pt>
                <c:pt idx="945">
                  <c:v>Una Watson</c:v>
                </c:pt>
                <c:pt idx="946">
                  <c:v>Vanessa Bond</c:v>
                </c:pt>
                <c:pt idx="947">
                  <c:v>Vanessa Gill</c:v>
                </c:pt>
                <c:pt idx="948">
                  <c:v>Vanessa Randall</c:v>
                </c:pt>
                <c:pt idx="949">
                  <c:v>Vanessa Robertson</c:v>
                </c:pt>
                <c:pt idx="950">
                  <c:v>Vanessa Wilkins</c:v>
                </c:pt>
                <c:pt idx="951">
                  <c:v>Victor Dyer</c:v>
                </c:pt>
                <c:pt idx="952">
                  <c:v>Victor Howard</c:v>
                </c:pt>
                <c:pt idx="953">
                  <c:v>Victor McLean</c:v>
                </c:pt>
                <c:pt idx="954">
                  <c:v>Victor North</c:v>
                </c:pt>
                <c:pt idx="955">
                  <c:v>Victor Reid</c:v>
                </c:pt>
                <c:pt idx="956">
                  <c:v>Victor Robertson</c:v>
                </c:pt>
                <c:pt idx="957">
                  <c:v>Victor Wright</c:v>
                </c:pt>
                <c:pt idx="958">
                  <c:v>Victoria Ball</c:v>
                </c:pt>
                <c:pt idx="959">
                  <c:v>Victoria Bell</c:v>
                </c:pt>
                <c:pt idx="960">
                  <c:v>Victoria Berry</c:v>
                </c:pt>
                <c:pt idx="961">
                  <c:v>Victoria Forsyth</c:v>
                </c:pt>
                <c:pt idx="962">
                  <c:v>Victoria Hart</c:v>
                </c:pt>
                <c:pt idx="963">
                  <c:v>Victoria MacLeod</c:v>
                </c:pt>
                <c:pt idx="964">
                  <c:v>Victoria Ogden</c:v>
                </c:pt>
                <c:pt idx="965">
                  <c:v>Victoria Simpson</c:v>
                </c:pt>
                <c:pt idx="966">
                  <c:v>Virginia Churchill</c:v>
                </c:pt>
                <c:pt idx="967">
                  <c:v>Virginia Hemmings</c:v>
                </c:pt>
                <c:pt idx="968">
                  <c:v>Wanda Bailey</c:v>
                </c:pt>
                <c:pt idx="969">
                  <c:v>Wanda Clark</c:v>
                </c:pt>
                <c:pt idx="970">
                  <c:v>Wanda Ellison</c:v>
                </c:pt>
                <c:pt idx="971">
                  <c:v>Wanda Graham</c:v>
                </c:pt>
                <c:pt idx="972">
                  <c:v>Wanda Roberts</c:v>
                </c:pt>
                <c:pt idx="973">
                  <c:v>Wanda Walsh</c:v>
                </c:pt>
                <c:pt idx="974">
                  <c:v>Warren Harris</c:v>
                </c:pt>
                <c:pt idx="975">
                  <c:v>Warren Jones</c:v>
                </c:pt>
                <c:pt idx="976">
                  <c:v>Warren Peake</c:v>
                </c:pt>
                <c:pt idx="977">
                  <c:v>Warren Short</c:v>
                </c:pt>
                <c:pt idx="978">
                  <c:v>Wendy Mills</c:v>
                </c:pt>
                <c:pt idx="979">
                  <c:v>Wendy Nolan</c:v>
                </c:pt>
                <c:pt idx="980">
                  <c:v>Wendy Parr</c:v>
                </c:pt>
                <c:pt idx="981">
                  <c:v>Wendy Poole</c:v>
                </c:pt>
                <c:pt idx="982">
                  <c:v>Wendy Scott</c:v>
                </c:pt>
                <c:pt idx="983">
                  <c:v>Wendy Walker</c:v>
                </c:pt>
                <c:pt idx="984">
                  <c:v>William Brown</c:v>
                </c:pt>
                <c:pt idx="985">
                  <c:v>William Coleman</c:v>
                </c:pt>
                <c:pt idx="986">
                  <c:v>William Edmunds</c:v>
                </c:pt>
                <c:pt idx="987">
                  <c:v>William Glover</c:v>
                </c:pt>
                <c:pt idx="988">
                  <c:v>William Greene</c:v>
                </c:pt>
                <c:pt idx="989">
                  <c:v>William Hudson</c:v>
                </c:pt>
                <c:pt idx="990">
                  <c:v>William Johnston</c:v>
                </c:pt>
                <c:pt idx="991">
                  <c:v>William Randall</c:v>
                </c:pt>
                <c:pt idx="992">
                  <c:v>William Slater</c:v>
                </c:pt>
                <c:pt idx="993">
                  <c:v>William Springer</c:v>
                </c:pt>
                <c:pt idx="994">
                  <c:v>Yvonne Black</c:v>
                </c:pt>
                <c:pt idx="995">
                  <c:v>Yvonne Russell</c:v>
                </c:pt>
                <c:pt idx="996">
                  <c:v>Yvonne Taylor</c:v>
                </c:pt>
                <c:pt idx="997">
                  <c:v>Zoe Dowd</c:v>
                </c:pt>
                <c:pt idx="998">
                  <c:v>Zoe Pullman</c:v>
                </c:pt>
                <c:pt idx="999">
                  <c:v>Zoe Walsh</c:v>
                </c:pt>
              </c:strCache>
            </c:strRef>
          </c:cat>
          <c:val>
            <c:numRef>
              <c:f>'Pivot Tables'!$B$1563:$B$2563</c:f>
              <c:numCache>
                <c:formatCode>"$"#,##0</c:formatCode>
                <c:ptCount val="1000"/>
                <c:pt idx="0">
                  <c:v>3547177.16</c:v>
                </c:pt>
                <c:pt idx="1">
                  <c:v>2556132.75</c:v>
                </c:pt>
                <c:pt idx="2">
                  <c:v>867049.68</c:v>
                </c:pt>
                <c:pt idx="3">
                  <c:v>1254970.5</c:v>
                </c:pt>
                <c:pt idx="4">
                  <c:v>3632694.8</c:v>
                </c:pt>
                <c:pt idx="5">
                  <c:v>3438403.5</c:v>
                </c:pt>
                <c:pt idx="6">
                  <c:v>5399833.3200000003</c:v>
                </c:pt>
                <c:pt idx="7">
                  <c:v>2368743.12</c:v>
                </c:pt>
                <c:pt idx="8">
                  <c:v>3227847.6</c:v>
                </c:pt>
                <c:pt idx="9">
                  <c:v>1168804.23</c:v>
                </c:pt>
                <c:pt idx="10">
                  <c:v>1080560.6399999999</c:v>
                </c:pt>
                <c:pt idx="11">
                  <c:v>1687400.8</c:v>
                </c:pt>
                <c:pt idx="12">
                  <c:v>1034358.84</c:v>
                </c:pt>
                <c:pt idx="13">
                  <c:v>67717.14</c:v>
                </c:pt>
                <c:pt idx="14">
                  <c:v>1111851.02</c:v>
                </c:pt>
                <c:pt idx="15">
                  <c:v>456184.3</c:v>
                </c:pt>
                <c:pt idx="16">
                  <c:v>651636.64</c:v>
                </c:pt>
                <c:pt idx="17">
                  <c:v>12418.23</c:v>
                </c:pt>
                <c:pt idx="18">
                  <c:v>1828471.26</c:v>
                </c:pt>
                <c:pt idx="19">
                  <c:v>324780.15999999997</c:v>
                </c:pt>
                <c:pt idx="20">
                  <c:v>947777.12</c:v>
                </c:pt>
                <c:pt idx="21">
                  <c:v>79025.100000000006</c:v>
                </c:pt>
                <c:pt idx="22">
                  <c:v>470371.85</c:v>
                </c:pt>
                <c:pt idx="23">
                  <c:v>376793.28</c:v>
                </c:pt>
                <c:pt idx="24">
                  <c:v>90211.77</c:v>
                </c:pt>
                <c:pt idx="25">
                  <c:v>1243418.26</c:v>
                </c:pt>
                <c:pt idx="26">
                  <c:v>1574222.1</c:v>
                </c:pt>
                <c:pt idx="27">
                  <c:v>1032664.18</c:v>
                </c:pt>
                <c:pt idx="28">
                  <c:v>565980.25</c:v>
                </c:pt>
                <c:pt idx="29">
                  <c:v>3411402.54</c:v>
                </c:pt>
                <c:pt idx="30">
                  <c:v>69180.88</c:v>
                </c:pt>
                <c:pt idx="31">
                  <c:v>460221.63</c:v>
                </c:pt>
                <c:pt idx="32">
                  <c:v>74764.2</c:v>
                </c:pt>
                <c:pt idx="33">
                  <c:v>2285095.89</c:v>
                </c:pt>
                <c:pt idx="34">
                  <c:v>2187499.65</c:v>
                </c:pt>
                <c:pt idx="35">
                  <c:v>525344.6</c:v>
                </c:pt>
                <c:pt idx="36">
                  <c:v>212089.35</c:v>
                </c:pt>
                <c:pt idx="37">
                  <c:v>312885.3</c:v>
                </c:pt>
                <c:pt idx="38">
                  <c:v>841631.28</c:v>
                </c:pt>
                <c:pt idx="39">
                  <c:v>1384978.1</c:v>
                </c:pt>
                <c:pt idx="40">
                  <c:v>5068159.68</c:v>
                </c:pt>
                <c:pt idx="41">
                  <c:v>199432.35</c:v>
                </c:pt>
                <c:pt idx="42">
                  <c:v>341059.29</c:v>
                </c:pt>
                <c:pt idx="43">
                  <c:v>2634130</c:v>
                </c:pt>
                <c:pt idx="44">
                  <c:v>1225854.56</c:v>
                </c:pt>
                <c:pt idx="45">
                  <c:v>581783.12</c:v>
                </c:pt>
                <c:pt idx="46">
                  <c:v>4083129.7</c:v>
                </c:pt>
                <c:pt idx="47">
                  <c:v>1211180.04</c:v>
                </c:pt>
                <c:pt idx="48">
                  <c:v>404611.9</c:v>
                </c:pt>
                <c:pt idx="49">
                  <c:v>91090.26</c:v>
                </c:pt>
                <c:pt idx="50">
                  <c:v>1446927.04</c:v>
                </c:pt>
                <c:pt idx="51">
                  <c:v>3815151.27</c:v>
                </c:pt>
                <c:pt idx="52">
                  <c:v>732545.99</c:v>
                </c:pt>
                <c:pt idx="53">
                  <c:v>1506269.76</c:v>
                </c:pt>
                <c:pt idx="54">
                  <c:v>1910747.3</c:v>
                </c:pt>
                <c:pt idx="55">
                  <c:v>92027.98</c:v>
                </c:pt>
                <c:pt idx="56">
                  <c:v>285564.62</c:v>
                </c:pt>
                <c:pt idx="57">
                  <c:v>470029.23</c:v>
                </c:pt>
                <c:pt idx="58">
                  <c:v>113452.95</c:v>
                </c:pt>
                <c:pt idx="59">
                  <c:v>668306.21</c:v>
                </c:pt>
                <c:pt idx="60">
                  <c:v>1490069.36</c:v>
                </c:pt>
                <c:pt idx="61">
                  <c:v>683335.4</c:v>
                </c:pt>
                <c:pt idx="62">
                  <c:v>5979679.96</c:v>
                </c:pt>
                <c:pt idx="63">
                  <c:v>460331.28</c:v>
                </c:pt>
                <c:pt idx="64">
                  <c:v>1551389.4</c:v>
                </c:pt>
                <c:pt idx="65">
                  <c:v>241228.98</c:v>
                </c:pt>
                <c:pt idx="66">
                  <c:v>1109996.47</c:v>
                </c:pt>
                <c:pt idx="67">
                  <c:v>61288.77</c:v>
                </c:pt>
                <c:pt idx="68">
                  <c:v>1135230.1599999999</c:v>
                </c:pt>
                <c:pt idx="69">
                  <c:v>1456561.7</c:v>
                </c:pt>
                <c:pt idx="70">
                  <c:v>3840836.58</c:v>
                </c:pt>
                <c:pt idx="71">
                  <c:v>835531.44</c:v>
                </c:pt>
                <c:pt idx="72">
                  <c:v>58097.91</c:v>
                </c:pt>
                <c:pt idx="73">
                  <c:v>1472197.36</c:v>
                </c:pt>
                <c:pt idx="74">
                  <c:v>2534675.12</c:v>
                </c:pt>
                <c:pt idx="75">
                  <c:v>40237.599999999999</c:v>
                </c:pt>
                <c:pt idx="76">
                  <c:v>811404</c:v>
                </c:pt>
                <c:pt idx="77">
                  <c:v>2651075.91</c:v>
                </c:pt>
                <c:pt idx="78">
                  <c:v>977274.9</c:v>
                </c:pt>
                <c:pt idx="79">
                  <c:v>2273523.6800000002</c:v>
                </c:pt>
                <c:pt idx="80">
                  <c:v>3210796.8</c:v>
                </c:pt>
                <c:pt idx="81">
                  <c:v>268949.73</c:v>
                </c:pt>
                <c:pt idx="82">
                  <c:v>460786.95</c:v>
                </c:pt>
                <c:pt idx="83">
                  <c:v>2733.69</c:v>
                </c:pt>
                <c:pt idx="84">
                  <c:v>588800.64</c:v>
                </c:pt>
                <c:pt idx="85">
                  <c:v>3639398.42</c:v>
                </c:pt>
                <c:pt idx="86">
                  <c:v>924024.48</c:v>
                </c:pt>
                <c:pt idx="87">
                  <c:v>57370.080000000002</c:v>
                </c:pt>
                <c:pt idx="88">
                  <c:v>4884726.21</c:v>
                </c:pt>
                <c:pt idx="89">
                  <c:v>87314.72</c:v>
                </c:pt>
                <c:pt idx="90">
                  <c:v>818944.32</c:v>
                </c:pt>
                <c:pt idx="91">
                  <c:v>1617964.64</c:v>
                </c:pt>
                <c:pt idx="92">
                  <c:v>1289020.02</c:v>
                </c:pt>
                <c:pt idx="93">
                  <c:v>321758.45</c:v>
                </c:pt>
                <c:pt idx="94">
                  <c:v>5719722.9299999997</c:v>
                </c:pt>
                <c:pt idx="95">
                  <c:v>1415079.33</c:v>
                </c:pt>
                <c:pt idx="96">
                  <c:v>4114.53</c:v>
                </c:pt>
                <c:pt idx="97">
                  <c:v>457149.42</c:v>
                </c:pt>
                <c:pt idx="98">
                  <c:v>3858290</c:v>
                </c:pt>
                <c:pt idx="99">
                  <c:v>1314476.7</c:v>
                </c:pt>
                <c:pt idx="100">
                  <c:v>866746.19</c:v>
                </c:pt>
                <c:pt idx="101">
                  <c:v>975901.68</c:v>
                </c:pt>
                <c:pt idx="102">
                  <c:v>6354579.4299999997</c:v>
                </c:pt>
                <c:pt idx="103">
                  <c:v>6021738.8700000001</c:v>
                </c:pt>
                <c:pt idx="104">
                  <c:v>1766963</c:v>
                </c:pt>
                <c:pt idx="105">
                  <c:v>1173187.6200000001</c:v>
                </c:pt>
                <c:pt idx="106">
                  <c:v>1941908.22</c:v>
                </c:pt>
                <c:pt idx="107">
                  <c:v>402831.84</c:v>
                </c:pt>
                <c:pt idx="108">
                  <c:v>590907.9</c:v>
                </c:pt>
                <c:pt idx="109">
                  <c:v>488370.2</c:v>
                </c:pt>
                <c:pt idx="110">
                  <c:v>6209287.3499999996</c:v>
                </c:pt>
                <c:pt idx="111">
                  <c:v>1085150.3999999999</c:v>
                </c:pt>
                <c:pt idx="112">
                  <c:v>756738.07</c:v>
                </c:pt>
                <c:pt idx="113">
                  <c:v>767935.14</c:v>
                </c:pt>
                <c:pt idx="114">
                  <c:v>1207365.54</c:v>
                </c:pt>
                <c:pt idx="115">
                  <c:v>250906.88</c:v>
                </c:pt>
                <c:pt idx="116">
                  <c:v>976054.26</c:v>
                </c:pt>
                <c:pt idx="117">
                  <c:v>504764.48</c:v>
                </c:pt>
                <c:pt idx="118">
                  <c:v>5747579.46</c:v>
                </c:pt>
                <c:pt idx="119">
                  <c:v>46472.73</c:v>
                </c:pt>
                <c:pt idx="120">
                  <c:v>674251.02</c:v>
                </c:pt>
                <c:pt idx="121">
                  <c:v>2359297.7599999998</c:v>
                </c:pt>
                <c:pt idx="122">
                  <c:v>1213578.32</c:v>
                </c:pt>
                <c:pt idx="123">
                  <c:v>2148685.77</c:v>
                </c:pt>
                <c:pt idx="124">
                  <c:v>1354123.1</c:v>
                </c:pt>
                <c:pt idx="125">
                  <c:v>7669.26</c:v>
                </c:pt>
                <c:pt idx="126">
                  <c:v>73405.149999999994</c:v>
                </c:pt>
                <c:pt idx="127">
                  <c:v>2433839.34</c:v>
                </c:pt>
                <c:pt idx="128">
                  <c:v>6549714.2699999996</c:v>
                </c:pt>
                <c:pt idx="129">
                  <c:v>4063550.4</c:v>
                </c:pt>
                <c:pt idx="130">
                  <c:v>3427318.23</c:v>
                </c:pt>
                <c:pt idx="131">
                  <c:v>3188975.37</c:v>
                </c:pt>
                <c:pt idx="132">
                  <c:v>13948.35</c:v>
                </c:pt>
                <c:pt idx="133">
                  <c:v>1058737.8999999999</c:v>
                </c:pt>
                <c:pt idx="134">
                  <c:v>979683.82</c:v>
                </c:pt>
                <c:pt idx="135">
                  <c:v>845903.52</c:v>
                </c:pt>
                <c:pt idx="136">
                  <c:v>205782.36</c:v>
                </c:pt>
                <c:pt idx="137">
                  <c:v>4338772.8</c:v>
                </c:pt>
                <c:pt idx="138">
                  <c:v>366722.51</c:v>
                </c:pt>
                <c:pt idx="139">
                  <c:v>583733.34</c:v>
                </c:pt>
                <c:pt idx="140">
                  <c:v>877109.31</c:v>
                </c:pt>
                <c:pt idx="141">
                  <c:v>1707721.4</c:v>
                </c:pt>
                <c:pt idx="142">
                  <c:v>507473.64</c:v>
                </c:pt>
                <c:pt idx="143">
                  <c:v>5857386.5499999998</c:v>
                </c:pt>
                <c:pt idx="144">
                  <c:v>790859.36</c:v>
                </c:pt>
                <c:pt idx="145">
                  <c:v>94947.45</c:v>
                </c:pt>
                <c:pt idx="146">
                  <c:v>1408427.9</c:v>
                </c:pt>
                <c:pt idx="147">
                  <c:v>443931.92</c:v>
                </c:pt>
                <c:pt idx="148">
                  <c:v>617033.52</c:v>
                </c:pt>
                <c:pt idx="149">
                  <c:v>53238.9</c:v>
                </c:pt>
                <c:pt idx="150">
                  <c:v>1169525.7</c:v>
                </c:pt>
                <c:pt idx="151">
                  <c:v>2711171.39</c:v>
                </c:pt>
                <c:pt idx="152">
                  <c:v>616162.47</c:v>
                </c:pt>
                <c:pt idx="153">
                  <c:v>3596632.83</c:v>
                </c:pt>
                <c:pt idx="154">
                  <c:v>249423.14</c:v>
                </c:pt>
                <c:pt idx="155">
                  <c:v>218042</c:v>
                </c:pt>
                <c:pt idx="156">
                  <c:v>41281.5</c:v>
                </c:pt>
                <c:pt idx="157">
                  <c:v>510212.4</c:v>
                </c:pt>
                <c:pt idx="158">
                  <c:v>1998375.5</c:v>
                </c:pt>
                <c:pt idx="159">
                  <c:v>4044659.43</c:v>
                </c:pt>
                <c:pt idx="160">
                  <c:v>3756179.28</c:v>
                </c:pt>
                <c:pt idx="161">
                  <c:v>129682.24000000001</c:v>
                </c:pt>
                <c:pt idx="162">
                  <c:v>1518660.72</c:v>
                </c:pt>
                <c:pt idx="163">
                  <c:v>339884.35</c:v>
                </c:pt>
                <c:pt idx="164">
                  <c:v>855385.59999999998</c:v>
                </c:pt>
                <c:pt idx="165">
                  <c:v>1280858.04</c:v>
                </c:pt>
                <c:pt idx="166">
                  <c:v>2067512.72</c:v>
                </c:pt>
                <c:pt idx="167">
                  <c:v>128177.92</c:v>
                </c:pt>
                <c:pt idx="168">
                  <c:v>1543316</c:v>
                </c:pt>
                <c:pt idx="169">
                  <c:v>178881.36</c:v>
                </c:pt>
                <c:pt idx="170">
                  <c:v>37058.76</c:v>
                </c:pt>
                <c:pt idx="171">
                  <c:v>4950544.16</c:v>
                </c:pt>
                <c:pt idx="172">
                  <c:v>407168.45</c:v>
                </c:pt>
                <c:pt idx="173">
                  <c:v>63600.959999999999</c:v>
                </c:pt>
                <c:pt idx="174">
                  <c:v>1369033.05</c:v>
                </c:pt>
                <c:pt idx="175">
                  <c:v>535050.38</c:v>
                </c:pt>
                <c:pt idx="176">
                  <c:v>739279.2</c:v>
                </c:pt>
                <c:pt idx="177">
                  <c:v>67393.919999999998</c:v>
                </c:pt>
                <c:pt idx="178">
                  <c:v>93123.6</c:v>
                </c:pt>
                <c:pt idx="179">
                  <c:v>791228.13</c:v>
                </c:pt>
                <c:pt idx="180">
                  <c:v>74876.100000000006</c:v>
                </c:pt>
                <c:pt idx="181">
                  <c:v>104287.48</c:v>
                </c:pt>
                <c:pt idx="182">
                  <c:v>4652244.24</c:v>
                </c:pt>
                <c:pt idx="183">
                  <c:v>3253806.63</c:v>
                </c:pt>
                <c:pt idx="184">
                  <c:v>221241</c:v>
                </c:pt>
                <c:pt idx="185">
                  <c:v>25882.080000000002</c:v>
                </c:pt>
                <c:pt idx="186">
                  <c:v>68508.42</c:v>
                </c:pt>
                <c:pt idx="187">
                  <c:v>5106137.6100000003</c:v>
                </c:pt>
                <c:pt idx="188">
                  <c:v>7501.32</c:v>
                </c:pt>
                <c:pt idx="189">
                  <c:v>540480.49</c:v>
                </c:pt>
                <c:pt idx="190">
                  <c:v>697075.17</c:v>
                </c:pt>
                <c:pt idx="191">
                  <c:v>1299371.28</c:v>
                </c:pt>
                <c:pt idx="192">
                  <c:v>1855948.5</c:v>
                </c:pt>
                <c:pt idx="193">
                  <c:v>2470344.56</c:v>
                </c:pt>
                <c:pt idx="194">
                  <c:v>62396.75</c:v>
                </c:pt>
                <c:pt idx="195">
                  <c:v>1257855.5</c:v>
                </c:pt>
                <c:pt idx="196">
                  <c:v>700202.8</c:v>
                </c:pt>
                <c:pt idx="197">
                  <c:v>3834533.26</c:v>
                </c:pt>
                <c:pt idx="198">
                  <c:v>2152772.7999999998</c:v>
                </c:pt>
                <c:pt idx="199">
                  <c:v>153595.65</c:v>
                </c:pt>
                <c:pt idx="200">
                  <c:v>403268.94</c:v>
                </c:pt>
                <c:pt idx="201">
                  <c:v>210364</c:v>
                </c:pt>
                <c:pt idx="202">
                  <c:v>597159.56999999995</c:v>
                </c:pt>
                <c:pt idx="203">
                  <c:v>915776.4</c:v>
                </c:pt>
                <c:pt idx="204">
                  <c:v>1323116.24</c:v>
                </c:pt>
                <c:pt idx="205">
                  <c:v>126350.8</c:v>
                </c:pt>
                <c:pt idx="206">
                  <c:v>1230449.6000000001</c:v>
                </c:pt>
                <c:pt idx="207">
                  <c:v>175256.4</c:v>
                </c:pt>
                <c:pt idx="208">
                  <c:v>334772.38</c:v>
                </c:pt>
                <c:pt idx="209">
                  <c:v>71747.7</c:v>
                </c:pt>
                <c:pt idx="210">
                  <c:v>579629.16</c:v>
                </c:pt>
                <c:pt idx="211">
                  <c:v>2596968</c:v>
                </c:pt>
                <c:pt idx="212">
                  <c:v>1837312.4</c:v>
                </c:pt>
                <c:pt idx="213">
                  <c:v>791332</c:v>
                </c:pt>
                <c:pt idx="214">
                  <c:v>725314.8</c:v>
                </c:pt>
                <c:pt idx="215">
                  <c:v>1625647.1</c:v>
                </c:pt>
                <c:pt idx="216">
                  <c:v>672625.96</c:v>
                </c:pt>
                <c:pt idx="217">
                  <c:v>1545064.8</c:v>
                </c:pt>
                <c:pt idx="218">
                  <c:v>3005312.8</c:v>
                </c:pt>
                <c:pt idx="219">
                  <c:v>1962040.72</c:v>
                </c:pt>
                <c:pt idx="220">
                  <c:v>2764223.28</c:v>
                </c:pt>
                <c:pt idx="221">
                  <c:v>45567.72</c:v>
                </c:pt>
                <c:pt idx="222">
                  <c:v>606815</c:v>
                </c:pt>
                <c:pt idx="223">
                  <c:v>3705459.87</c:v>
                </c:pt>
                <c:pt idx="224">
                  <c:v>675825.37</c:v>
                </c:pt>
                <c:pt idx="225">
                  <c:v>412418.62</c:v>
                </c:pt>
                <c:pt idx="226">
                  <c:v>134663.1</c:v>
                </c:pt>
                <c:pt idx="227">
                  <c:v>71159.91</c:v>
                </c:pt>
                <c:pt idx="228">
                  <c:v>1513331.38</c:v>
                </c:pt>
                <c:pt idx="229">
                  <c:v>1227000.5</c:v>
                </c:pt>
                <c:pt idx="230">
                  <c:v>2260759.6800000002</c:v>
                </c:pt>
                <c:pt idx="231">
                  <c:v>585010.80000000005</c:v>
                </c:pt>
                <c:pt idx="232">
                  <c:v>49442.9</c:v>
                </c:pt>
                <c:pt idx="233">
                  <c:v>2187494.3199999998</c:v>
                </c:pt>
                <c:pt idx="234">
                  <c:v>176941.05</c:v>
                </c:pt>
                <c:pt idx="235">
                  <c:v>345393.84</c:v>
                </c:pt>
                <c:pt idx="236">
                  <c:v>605083.36</c:v>
                </c:pt>
                <c:pt idx="237">
                  <c:v>678277.27</c:v>
                </c:pt>
                <c:pt idx="238">
                  <c:v>120238.65</c:v>
                </c:pt>
                <c:pt idx="239">
                  <c:v>2802014.8</c:v>
                </c:pt>
                <c:pt idx="240">
                  <c:v>43272.54</c:v>
                </c:pt>
                <c:pt idx="241">
                  <c:v>946474.08</c:v>
                </c:pt>
                <c:pt idx="242">
                  <c:v>412532.47999999998</c:v>
                </c:pt>
                <c:pt idx="243">
                  <c:v>582462.4</c:v>
                </c:pt>
                <c:pt idx="244">
                  <c:v>1903486.83</c:v>
                </c:pt>
                <c:pt idx="245">
                  <c:v>104057.85</c:v>
                </c:pt>
                <c:pt idx="246">
                  <c:v>32878.92</c:v>
                </c:pt>
                <c:pt idx="247">
                  <c:v>446404.36</c:v>
                </c:pt>
                <c:pt idx="248">
                  <c:v>1112631.3</c:v>
                </c:pt>
                <c:pt idx="249">
                  <c:v>189752.55</c:v>
                </c:pt>
                <c:pt idx="250">
                  <c:v>1225701.3600000001</c:v>
                </c:pt>
                <c:pt idx="251">
                  <c:v>273728.52</c:v>
                </c:pt>
                <c:pt idx="252">
                  <c:v>76972.5</c:v>
                </c:pt>
                <c:pt idx="253">
                  <c:v>3585040</c:v>
                </c:pt>
                <c:pt idx="254">
                  <c:v>1676249.3</c:v>
                </c:pt>
                <c:pt idx="255">
                  <c:v>433465.44</c:v>
                </c:pt>
                <c:pt idx="256">
                  <c:v>632416.30000000005</c:v>
                </c:pt>
                <c:pt idx="257">
                  <c:v>3259522.14</c:v>
                </c:pt>
                <c:pt idx="258">
                  <c:v>260515.46</c:v>
                </c:pt>
                <c:pt idx="259">
                  <c:v>682303.67</c:v>
                </c:pt>
                <c:pt idx="260">
                  <c:v>4089598.8</c:v>
                </c:pt>
                <c:pt idx="261">
                  <c:v>324842.7</c:v>
                </c:pt>
                <c:pt idx="262">
                  <c:v>228944.1</c:v>
                </c:pt>
                <c:pt idx="263">
                  <c:v>154954.96</c:v>
                </c:pt>
                <c:pt idx="264">
                  <c:v>262925.40999999997</c:v>
                </c:pt>
                <c:pt idx="265">
                  <c:v>3508068.27</c:v>
                </c:pt>
                <c:pt idx="266">
                  <c:v>424435.3</c:v>
                </c:pt>
                <c:pt idx="267">
                  <c:v>8687.51</c:v>
                </c:pt>
                <c:pt idx="268">
                  <c:v>39003.9</c:v>
                </c:pt>
                <c:pt idx="269">
                  <c:v>3877590.99</c:v>
                </c:pt>
                <c:pt idx="270">
                  <c:v>249773.46</c:v>
                </c:pt>
                <c:pt idx="271">
                  <c:v>57827.82</c:v>
                </c:pt>
                <c:pt idx="272">
                  <c:v>58418.8</c:v>
                </c:pt>
                <c:pt idx="273">
                  <c:v>74388.09</c:v>
                </c:pt>
                <c:pt idx="274">
                  <c:v>4038331.08</c:v>
                </c:pt>
                <c:pt idx="275">
                  <c:v>241662.85</c:v>
                </c:pt>
                <c:pt idx="276">
                  <c:v>424867.3</c:v>
                </c:pt>
                <c:pt idx="277">
                  <c:v>535168.04</c:v>
                </c:pt>
                <c:pt idx="278">
                  <c:v>1862613.5</c:v>
                </c:pt>
                <c:pt idx="279">
                  <c:v>615917.28</c:v>
                </c:pt>
                <c:pt idx="280">
                  <c:v>1435694.72</c:v>
                </c:pt>
                <c:pt idx="281">
                  <c:v>559687.04</c:v>
                </c:pt>
                <c:pt idx="282">
                  <c:v>464725.3</c:v>
                </c:pt>
                <c:pt idx="283">
                  <c:v>3668108</c:v>
                </c:pt>
                <c:pt idx="284">
                  <c:v>655638.06000000006</c:v>
                </c:pt>
                <c:pt idx="285">
                  <c:v>5770511.4500000002</c:v>
                </c:pt>
                <c:pt idx="286">
                  <c:v>265055.7</c:v>
                </c:pt>
                <c:pt idx="287">
                  <c:v>1487295.24</c:v>
                </c:pt>
                <c:pt idx="288">
                  <c:v>1969229.92</c:v>
                </c:pt>
                <c:pt idx="289">
                  <c:v>1064007.04</c:v>
                </c:pt>
                <c:pt idx="290">
                  <c:v>3520771.6</c:v>
                </c:pt>
                <c:pt idx="291">
                  <c:v>4814885.3499999996</c:v>
                </c:pt>
                <c:pt idx="292">
                  <c:v>76386.720000000001</c:v>
                </c:pt>
                <c:pt idx="293">
                  <c:v>44951.94</c:v>
                </c:pt>
                <c:pt idx="294">
                  <c:v>295944.33</c:v>
                </c:pt>
                <c:pt idx="295">
                  <c:v>327357.55</c:v>
                </c:pt>
                <c:pt idx="296">
                  <c:v>993995.12</c:v>
                </c:pt>
                <c:pt idx="297">
                  <c:v>28353.87</c:v>
                </c:pt>
                <c:pt idx="298">
                  <c:v>95209.919999999998</c:v>
                </c:pt>
                <c:pt idx="299">
                  <c:v>3236431.61</c:v>
                </c:pt>
                <c:pt idx="300">
                  <c:v>15758.37</c:v>
                </c:pt>
                <c:pt idx="301">
                  <c:v>1099972.42</c:v>
                </c:pt>
                <c:pt idx="302">
                  <c:v>308899.5</c:v>
                </c:pt>
                <c:pt idx="303">
                  <c:v>447168.8</c:v>
                </c:pt>
                <c:pt idx="304">
                  <c:v>4210462.2</c:v>
                </c:pt>
                <c:pt idx="305">
                  <c:v>3359882</c:v>
                </c:pt>
                <c:pt idx="306">
                  <c:v>1097967.6100000001</c:v>
                </c:pt>
                <c:pt idx="307">
                  <c:v>871979.6</c:v>
                </c:pt>
                <c:pt idx="308">
                  <c:v>1100767.3600000001</c:v>
                </c:pt>
                <c:pt idx="309">
                  <c:v>449024.62</c:v>
                </c:pt>
                <c:pt idx="310">
                  <c:v>6207333.7199999997</c:v>
                </c:pt>
                <c:pt idx="311">
                  <c:v>1083966.1599999999</c:v>
                </c:pt>
                <c:pt idx="312">
                  <c:v>673088.14</c:v>
                </c:pt>
                <c:pt idx="313">
                  <c:v>1362386.82</c:v>
                </c:pt>
                <c:pt idx="314">
                  <c:v>485751.18</c:v>
                </c:pt>
                <c:pt idx="315">
                  <c:v>1291349.43</c:v>
                </c:pt>
                <c:pt idx="316">
                  <c:v>2038938.51</c:v>
                </c:pt>
                <c:pt idx="317">
                  <c:v>1281581.28</c:v>
                </c:pt>
                <c:pt idx="318">
                  <c:v>90211.77</c:v>
                </c:pt>
                <c:pt idx="319">
                  <c:v>852617.04</c:v>
                </c:pt>
                <c:pt idx="320">
                  <c:v>717180.75</c:v>
                </c:pt>
                <c:pt idx="321">
                  <c:v>22121.43</c:v>
                </c:pt>
                <c:pt idx="322">
                  <c:v>4393062.66</c:v>
                </c:pt>
                <c:pt idx="323">
                  <c:v>402897.95</c:v>
                </c:pt>
                <c:pt idx="324">
                  <c:v>496673.21</c:v>
                </c:pt>
                <c:pt idx="325">
                  <c:v>647702.1</c:v>
                </c:pt>
                <c:pt idx="326">
                  <c:v>464953.08</c:v>
                </c:pt>
                <c:pt idx="327">
                  <c:v>3957750.09</c:v>
                </c:pt>
                <c:pt idx="328">
                  <c:v>832934.22</c:v>
                </c:pt>
                <c:pt idx="329">
                  <c:v>254731.68</c:v>
                </c:pt>
                <c:pt idx="330">
                  <c:v>337701.65</c:v>
                </c:pt>
                <c:pt idx="331">
                  <c:v>2537246.46</c:v>
                </c:pt>
                <c:pt idx="332">
                  <c:v>56231.9</c:v>
                </c:pt>
                <c:pt idx="333">
                  <c:v>3617830</c:v>
                </c:pt>
                <c:pt idx="334">
                  <c:v>242771.28</c:v>
                </c:pt>
                <c:pt idx="335">
                  <c:v>744571.98</c:v>
                </c:pt>
                <c:pt idx="336">
                  <c:v>4882121.37</c:v>
                </c:pt>
                <c:pt idx="337">
                  <c:v>190456.95</c:v>
                </c:pt>
                <c:pt idx="338">
                  <c:v>466801.8</c:v>
                </c:pt>
                <c:pt idx="339">
                  <c:v>1102695.6599999999</c:v>
                </c:pt>
                <c:pt idx="340">
                  <c:v>846856.4</c:v>
                </c:pt>
                <c:pt idx="341">
                  <c:v>1977073.56</c:v>
                </c:pt>
                <c:pt idx="342">
                  <c:v>1121710.8600000001</c:v>
                </c:pt>
                <c:pt idx="343">
                  <c:v>195921.05</c:v>
                </c:pt>
                <c:pt idx="344">
                  <c:v>1066557.3799999999</c:v>
                </c:pt>
                <c:pt idx="345">
                  <c:v>1543035.43</c:v>
                </c:pt>
                <c:pt idx="346">
                  <c:v>1470960.7</c:v>
                </c:pt>
                <c:pt idx="347">
                  <c:v>422494.8</c:v>
                </c:pt>
                <c:pt idx="348">
                  <c:v>1228879.32</c:v>
                </c:pt>
                <c:pt idx="349">
                  <c:v>5722833.4800000004</c:v>
                </c:pt>
                <c:pt idx="350">
                  <c:v>701683.5</c:v>
                </c:pt>
                <c:pt idx="351">
                  <c:v>175232.85</c:v>
                </c:pt>
                <c:pt idx="352">
                  <c:v>3445573.2</c:v>
                </c:pt>
                <c:pt idx="353">
                  <c:v>429029.34</c:v>
                </c:pt>
                <c:pt idx="354">
                  <c:v>5294034.9400000004</c:v>
                </c:pt>
                <c:pt idx="355">
                  <c:v>39074.04</c:v>
                </c:pt>
                <c:pt idx="356">
                  <c:v>1061958.8</c:v>
                </c:pt>
                <c:pt idx="357">
                  <c:v>62100.06</c:v>
                </c:pt>
                <c:pt idx="358">
                  <c:v>26398.79</c:v>
                </c:pt>
                <c:pt idx="359">
                  <c:v>22301.5</c:v>
                </c:pt>
                <c:pt idx="360">
                  <c:v>734580.16</c:v>
                </c:pt>
                <c:pt idx="361">
                  <c:v>206360.05</c:v>
                </c:pt>
                <c:pt idx="362">
                  <c:v>115236.88</c:v>
                </c:pt>
                <c:pt idx="363">
                  <c:v>822373.2</c:v>
                </c:pt>
                <c:pt idx="364">
                  <c:v>718078.88</c:v>
                </c:pt>
                <c:pt idx="365">
                  <c:v>389279.99</c:v>
                </c:pt>
                <c:pt idx="366">
                  <c:v>3020310.51</c:v>
                </c:pt>
                <c:pt idx="367">
                  <c:v>688440.96</c:v>
                </c:pt>
                <c:pt idx="368">
                  <c:v>50656.56</c:v>
                </c:pt>
                <c:pt idx="369">
                  <c:v>949471.78</c:v>
                </c:pt>
                <c:pt idx="370">
                  <c:v>1188110.72</c:v>
                </c:pt>
                <c:pt idx="371">
                  <c:v>1391607.6</c:v>
                </c:pt>
                <c:pt idx="372">
                  <c:v>650980.96</c:v>
                </c:pt>
                <c:pt idx="373">
                  <c:v>278009.55</c:v>
                </c:pt>
                <c:pt idx="374">
                  <c:v>2705580.57</c:v>
                </c:pt>
                <c:pt idx="375">
                  <c:v>615137.12</c:v>
                </c:pt>
                <c:pt idx="376">
                  <c:v>375923.20000000001</c:v>
                </c:pt>
                <c:pt idx="377">
                  <c:v>56279.199999999997</c:v>
                </c:pt>
                <c:pt idx="378">
                  <c:v>1721311.2</c:v>
                </c:pt>
                <c:pt idx="379">
                  <c:v>1921237.28</c:v>
                </c:pt>
                <c:pt idx="380">
                  <c:v>1216149.6399999999</c:v>
                </c:pt>
                <c:pt idx="381">
                  <c:v>1471944.48</c:v>
                </c:pt>
                <c:pt idx="382">
                  <c:v>86889.84</c:v>
                </c:pt>
                <c:pt idx="383">
                  <c:v>202363.48</c:v>
                </c:pt>
                <c:pt idx="384">
                  <c:v>6424186.6500000004</c:v>
                </c:pt>
                <c:pt idx="385">
                  <c:v>2247229.84</c:v>
                </c:pt>
                <c:pt idx="386">
                  <c:v>932643.8</c:v>
                </c:pt>
                <c:pt idx="387">
                  <c:v>1036075.11</c:v>
                </c:pt>
                <c:pt idx="388">
                  <c:v>215897.5</c:v>
                </c:pt>
                <c:pt idx="389">
                  <c:v>63725.35</c:v>
                </c:pt>
                <c:pt idx="390">
                  <c:v>17615.04</c:v>
                </c:pt>
                <c:pt idx="391">
                  <c:v>296825.09999999998</c:v>
                </c:pt>
                <c:pt idx="392">
                  <c:v>1193785.92</c:v>
                </c:pt>
                <c:pt idx="393">
                  <c:v>3397058.28</c:v>
                </c:pt>
                <c:pt idx="394">
                  <c:v>387239.45</c:v>
                </c:pt>
                <c:pt idx="395">
                  <c:v>93543.679999999993</c:v>
                </c:pt>
                <c:pt idx="396">
                  <c:v>1340567.8799999999</c:v>
                </c:pt>
                <c:pt idx="397">
                  <c:v>169274.72</c:v>
                </c:pt>
                <c:pt idx="398">
                  <c:v>1812631.2</c:v>
                </c:pt>
                <c:pt idx="399">
                  <c:v>1690091.34</c:v>
                </c:pt>
                <c:pt idx="400">
                  <c:v>5002000.95</c:v>
                </c:pt>
                <c:pt idx="401">
                  <c:v>1806111.09</c:v>
                </c:pt>
                <c:pt idx="402">
                  <c:v>256152.32000000001</c:v>
                </c:pt>
                <c:pt idx="403">
                  <c:v>436160.4</c:v>
                </c:pt>
                <c:pt idx="404">
                  <c:v>5470815.21</c:v>
                </c:pt>
                <c:pt idx="405">
                  <c:v>86121.75</c:v>
                </c:pt>
                <c:pt idx="406">
                  <c:v>863044.12</c:v>
                </c:pt>
                <c:pt idx="407">
                  <c:v>3427210.8</c:v>
                </c:pt>
                <c:pt idx="408">
                  <c:v>1227353.52</c:v>
                </c:pt>
                <c:pt idx="409">
                  <c:v>242247.72</c:v>
                </c:pt>
                <c:pt idx="410">
                  <c:v>1809424.64</c:v>
                </c:pt>
                <c:pt idx="411">
                  <c:v>2987403.09</c:v>
                </c:pt>
                <c:pt idx="412">
                  <c:v>174493.55</c:v>
                </c:pt>
                <c:pt idx="413">
                  <c:v>91853.85</c:v>
                </c:pt>
                <c:pt idx="414">
                  <c:v>9859.84</c:v>
                </c:pt>
                <c:pt idx="415">
                  <c:v>75273.33</c:v>
                </c:pt>
                <c:pt idx="416">
                  <c:v>1461087.1</c:v>
                </c:pt>
                <c:pt idx="417">
                  <c:v>1603212.4</c:v>
                </c:pt>
                <c:pt idx="418">
                  <c:v>4231658.8</c:v>
                </c:pt>
                <c:pt idx="419">
                  <c:v>380133.6</c:v>
                </c:pt>
                <c:pt idx="420">
                  <c:v>1948296.96</c:v>
                </c:pt>
                <c:pt idx="421">
                  <c:v>377037.7</c:v>
                </c:pt>
                <c:pt idx="422">
                  <c:v>1143433.32</c:v>
                </c:pt>
                <c:pt idx="423">
                  <c:v>2977142.85</c:v>
                </c:pt>
                <c:pt idx="424">
                  <c:v>412387.95</c:v>
                </c:pt>
                <c:pt idx="425">
                  <c:v>2555387.73</c:v>
                </c:pt>
                <c:pt idx="426">
                  <c:v>5565891.8700000001</c:v>
                </c:pt>
                <c:pt idx="427">
                  <c:v>6104646.4500000002</c:v>
                </c:pt>
                <c:pt idx="428">
                  <c:v>1838016</c:v>
                </c:pt>
                <c:pt idx="429">
                  <c:v>3709292.16</c:v>
                </c:pt>
                <c:pt idx="430">
                  <c:v>1480218.05</c:v>
                </c:pt>
                <c:pt idx="431">
                  <c:v>1874544.1</c:v>
                </c:pt>
                <c:pt idx="432">
                  <c:v>4528865.79</c:v>
                </c:pt>
                <c:pt idx="433">
                  <c:v>122065.76</c:v>
                </c:pt>
                <c:pt idx="434">
                  <c:v>14209.59</c:v>
                </c:pt>
                <c:pt idx="435">
                  <c:v>6007079.0300000003</c:v>
                </c:pt>
                <c:pt idx="436">
                  <c:v>77028.479999999996</c:v>
                </c:pt>
                <c:pt idx="437">
                  <c:v>121774.39999999999</c:v>
                </c:pt>
                <c:pt idx="438">
                  <c:v>203017.32</c:v>
                </c:pt>
                <c:pt idx="439">
                  <c:v>93943.039999999994</c:v>
                </c:pt>
                <c:pt idx="440">
                  <c:v>3658489.6</c:v>
                </c:pt>
                <c:pt idx="441">
                  <c:v>4102247.6</c:v>
                </c:pt>
                <c:pt idx="442">
                  <c:v>617998.29</c:v>
                </c:pt>
                <c:pt idx="443">
                  <c:v>1072036.8</c:v>
                </c:pt>
                <c:pt idx="444">
                  <c:v>7273.97</c:v>
                </c:pt>
                <c:pt idx="445">
                  <c:v>318828.73</c:v>
                </c:pt>
                <c:pt idx="446">
                  <c:v>702959.73</c:v>
                </c:pt>
                <c:pt idx="447">
                  <c:v>4064066.37</c:v>
                </c:pt>
                <c:pt idx="448">
                  <c:v>725776.66</c:v>
                </c:pt>
                <c:pt idx="449">
                  <c:v>501085.2</c:v>
                </c:pt>
                <c:pt idx="450">
                  <c:v>3124830.52</c:v>
                </c:pt>
                <c:pt idx="451">
                  <c:v>100166.95</c:v>
                </c:pt>
                <c:pt idx="452">
                  <c:v>37534.68</c:v>
                </c:pt>
                <c:pt idx="453">
                  <c:v>52611.87</c:v>
                </c:pt>
                <c:pt idx="454">
                  <c:v>1610050.96</c:v>
                </c:pt>
                <c:pt idx="455">
                  <c:v>647046.88</c:v>
                </c:pt>
                <c:pt idx="456">
                  <c:v>1617198.8</c:v>
                </c:pt>
                <c:pt idx="457">
                  <c:v>1233404.3600000001</c:v>
                </c:pt>
                <c:pt idx="458">
                  <c:v>1411643.94</c:v>
                </c:pt>
                <c:pt idx="459">
                  <c:v>858726.95</c:v>
                </c:pt>
                <c:pt idx="460">
                  <c:v>6051184.8499999996</c:v>
                </c:pt>
                <c:pt idx="461">
                  <c:v>5409.3</c:v>
                </c:pt>
                <c:pt idx="462">
                  <c:v>43934.97</c:v>
                </c:pt>
                <c:pt idx="463">
                  <c:v>646729.49</c:v>
                </c:pt>
                <c:pt idx="464">
                  <c:v>3927804.8</c:v>
                </c:pt>
                <c:pt idx="465">
                  <c:v>648030.4</c:v>
                </c:pt>
                <c:pt idx="466">
                  <c:v>73520.639999999999</c:v>
                </c:pt>
                <c:pt idx="467">
                  <c:v>36125.760000000002</c:v>
                </c:pt>
                <c:pt idx="468">
                  <c:v>204570.19</c:v>
                </c:pt>
                <c:pt idx="469">
                  <c:v>392980.9</c:v>
                </c:pt>
                <c:pt idx="470">
                  <c:v>2097547.41</c:v>
                </c:pt>
                <c:pt idx="471">
                  <c:v>1761478.8</c:v>
                </c:pt>
                <c:pt idx="472">
                  <c:v>810514</c:v>
                </c:pt>
                <c:pt idx="473">
                  <c:v>1531645.92</c:v>
                </c:pt>
                <c:pt idx="474">
                  <c:v>827136.18</c:v>
                </c:pt>
                <c:pt idx="475">
                  <c:v>412909.9</c:v>
                </c:pt>
                <c:pt idx="476">
                  <c:v>682890.72</c:v>
                </c:pt>
                <c:pt idx="477">
                  <c:v>416575.36</c:v>
                </c:pt>
                <c:pt idx="478">
                  <c:v>3874629.46</c:v>
                </c:pt>
                <c:pt idx="479">
                  <c:v>1019654.9</c:v>
                </c:pt>
                <c:pt idx="480">
                  <c:v>2571841.44</c:v>
                </c:pt>
                <c:pt idx="481">
                  <c:v>271888.64000000001</c:v>
                </c:pt>
                <c:pt idx="482">
                  <c:v>147427.15</c:v>
                </c:pt>
                <c:pt idx="483">
                  <c:v>1932469.6</c:v>
                </c:pt>
                <c:pt idx="484">
                  <c:v>18193.5</c:v>
                </c:pt>
                <c:pt idx="485">
                  <c:v>4309673.2300000004</c:v>
                </c:pt>
                <c:pt idx="486">
                  <c:v>319044.78000000003</c:v>
                </c:pt>
                <c:pt idx="487">
                  <c:v>931111.23</c:v>
                </c:pt>
                <c:pt idx="488">
                  <c:v>494919.6</c:v>
                </c:pt>
                <c:pt idx="489">
                  <c:v>236555</c:v>
                </c:pt>
                <c:pt idx="490">
                  <c:v>12007.71</c:v>
                </c:pt>
                <c:pt idx="491">
                  <c:v>192741.9</c:v>
                </c:pt>
                <c:pt idx="492">
                  <c:v>6101973.3700000001</c:v>
                </c:pt>
                <c:pt idx="493">
                  <c:v>931881.51</c:v>
                </c:pt>
                <c:pt idx="494">
                  <c:v>1306428.8</c:v>
                </c:pt>
                <c:pt idx="495">
                  <c:v>963491.24</c:v>
                </c:pt>
                <c:pt idx="496">
                  <c:v>2154853.89</c:v>
                </c:pt>
                <c:pt idx="497">
                  <c:v>296515.05</c:v>
                </c:pt>
                <c:pt idx="498">
                  <c:v>37581.24</c:v>
                </c:pt>
                <c:pt idx="499">
                  <c:v>940382.24</c:v>
                </c:pt>
                <c:pt idx="500">
                  <c:v>1065324.8999999999</c:v>
                </c:pt>
                <c:pt idx="501">
                  <c:v>4488139.32</c:v>
                </c:pt>
                <c:pt idx="502">
                  <c:v>641145.76</c:v>
                </c:pt>
                <c:pt idx="503">
                  <c:v>777957.4</c:v>
                </c:pt>
                <c:pt idx="504">
                  <c:v>241900.1</c:v>
                </c:pt>
                <c:pt idx="505">
                  <c:v>640817.92000000004</c:v>
                </c:pt>
                <c:pt idx="506">
                  <c:v>2244032.91</c:v>
                </c:pt>
                <c:pt idx="507">
                  <c:v>561346.80000000005</c:v>
                </c:pt>
                <c:pt idx="508">
                  <c:v>725365.32</c:v>
                </c:pt>
                <c:pt idx="509">
                  <c:v>954653.7</c:v>
                </c:pt>
                <c:pt idx="510">
                  <c:v>1124972.3400000001</c:v>
                </c:pt>
                <c:pt idx="511">
                  <c:v>718998.02</c:v>
                </c:pt>
                <c:pt idx="512">
                  <c:v>89400.06</c:v>
                </c:pt>
                <c:pt idx="513">
                  <c:v>104628.72</c:v>
                </c:pt>
                <c:pt idx="514">
                  <c:v>101970.05</c:v>
                </c:pt>
                <c:pt idx="515">
                  <c:v>401212.57</c:v>
                </c:pt>
                <c:pt idx="516">
                  <c:v>229225.92</c:v>
                </c:pt>
                <c:pt idx="517">
                  <c:v>145894.82</c:v>
                </c:pt>
                <c:pt idx="518">
                  <c:v>12785.76</c:v>
                </c:pt>
                <c:pt idx="519">
                  <c:v>1471552.32</c:v>
                </c:pt>
                <c:pt idx="520">
                  <c:v>321791.21999999997</c:v>
                </c:pt>
                <c:pt idx="521">
                  <c:v>51594.9</c:v>
                </c:pt>
                <c:pt idx="522">
                  <c:v>293484.3</c:v>
                </c:pt>
                <c:pt idx="523">
                  <c:v>18932.55</c:v>
                </c:pt>
                <c:pt idx="524">
                  <c:v>712195.22</c:v>
                </c:pt>
                <c:pt idx="525">
                  <c:v>1149842.8799999999</c:v>
                </c:pt>
                <c:pt idx="526">
                  <c:v>374057.68</c:v>
                </c:pt>
                <c:pt idx="527">
                  <c:v>544767.52</c:v>
                </c:pt>
                <c:pt idx="528">
                  <c:v>233216.75</c:v>
                </c:pt>
                <c:pt idx="529">
                  <c:v>1454916.1</c:v>
                </c:pt>
                <c:pt idx="530">
                  <c:v>917842.72</c:v>
                </c:pt>
                <c:pt idx="531">
                  <c:v>411050.52</c:v>
                </c:pt>
                <c:pt idx="532">
                  <c:v>1151598.5</c:v>
                </c:pt>
                <c:pt idx="533">
                  <c:v>298602.84999999998</c:v>
                </c:pt>
                <c:pt idx="534">
                  <c:v>389826.36</c:v>
                </c:pt>
                <c:pt idx="535">
                  <c:v>251365.4</c:v>
                </c:pt>
                <c:pt idx="536">
                  <c:v>136709.28</c:v>
                </c:pt>
                <c:pt idx="537">
                  <c:v>645692.30000000005</c:v>
                </c:pt>
                <c:pt idx="538">
                  <c:v>91434</c:v>
                </c:pt>
                <c:pt idx="539">
                  <c:v>1028294.4</c:v>
                </c:pt>
                <c:pt idx="540">
                  <c:v>645858.4</c:v>
                </c:pt>
                <c:pt idx="541">
                  <c:v>266639.73</c:v>
                </c:pt>
                <c:pt idx="542">
                  <c:v>68407.56</c:v>
                </c:pt>
                <c:pt idx="543">
                  <c:v>1878350.24</c:v>
                </c:pt>
                <c:pt idx="544">
                  <c:v>725709.6</c:v>
                </c:pt>
                <c:pt idx="545">
                  <c:v>301803.24</c:v>
                </c:pt>
                <c:pt idx="546">
                  <c:v>958660.14</c:v>
                </c:pt>
                <c:pt idx="547">
                  <c:v>1847803.1</c:v>
                </c:pt>
                <c:pt idx="548">
                  <c:v>309262.40000000002</c:v>
                </c:pt>
                <c:pt idx="549">
                  <c:v>2886258.13</c:v>
                </c:pt>
                <c:pt idx="550">
                  <c:v>850530.24</c:v>
                </c:pt>
                <c:pt idx="551">
                  <c:v>674762.88</c:v>
                </c:pt>
                <c:pt idx="552">
                  <c:v>1717389.3</c:v>
                </c:pt>
                <c:pt idx="553">
                  <c:v>473521.4</c:v>
                </c:pt>
                <c:pt idx="554">
                  <c:v>304016.96000000002</c:v>
                </c:pt>
                <c:pt idx="555">
                  <c:v>2324819.7000000002</c:v>
                </c:pt>
                <c:pt idx="556">
                  <c:v>3081525.72</c:v>
                </c:pt>
                <c:pt idx="557">
                  <c:v>3753133.44</c:v>
                </c:pt>
                <c:pt idx="558">
                  <c:v>6617209.54</c:v>
                </c:pt>
                <c:pt idx="559">
                  <c:v>231622.82</c:v>
                </c:pt>
                <c:pt idx="560">
                  <c:v>2887415.16</c:v>
                </c:pt>
                <c:pt idx="561">
                  <c:v>546283.31999999995</c:v>
                </c:pt>
                <c:pt idx="562">
                  <c:v>663793.9</c:v>
                </c:pt>
                <c:pt idx="563">
                  <c:v>1105843.2</c:v>
                </c:pt>
                <c:pt idx="564">
                  <c:v>19471.71</c:v>
                </c:pt>
                <c:pt idx="565">
                  <c:v>2999637.9</c:v>
                </c:pt>
                <c:pt idx="566">
                  <c:v>2682435.7799999998</c:v>
                </c:pt>
                <c:pt idx="567">
                  <c:v>1077507.06</c:v>
                </c:pt>
                <c:pt idx="568">
                  <c:v>540280.31999999995</c:v>
                </c:pt>
                <c:pt idx="569">
                  <c:v>941010.08</c:v>
                </c:pt>
                <c:pt idx="570">
                  <c:v>468264.8</c:v>
                </c:pt>
                <c:pt idx="571">
                  <c:v>216182.2</c:v>
                </c:pt>
                <c:pt idx="572">
                  <c:v>3692591.2</c:v>
                </c:pt>
                <c:pt idx="573">
                  <c:v>612584.28</c:v>
                </c:pt>
                <c:pt idx="574">
                  <c:v>1349411.54</c:v>
                </c:pt>
                <c:pt idx="575">
                  <c:v>673461.8</c:v>
                </c:pt>
                <c:pt idx="576">
                  <c:v>26097.5</c:v>
                </c:pt>
                <c:pt idx="577">
                  <c:v>750281.4</c:v>
                </c:pt>
                <c:pt idx="578">
                  <c:v>4002937.3</c:v>
                </c:pt>
                <c:pt idx="579">
                  <c:v>675930.2</c:v>
                </c:pt>
                <c:pt idx="580">
                  <c:v>341924.7</c:v>
                </c:pt>
                <c:pt idx="581">
                  <c:v>1435764.8</c:v>
                </c:pt>
                <c:pt idx="582">
                  <c:v>5360193.67</c:v>
                </c:pt>
                <c:pt idx="583">
                  <c:v>922346.1</c:v>
                </c:pt>
                <c:pt idx="584">
                  <c:v>257245.12</c:v>
                </c:pt>
                <c:pt idx="585">
                  <c:v>2556.42</c:v>
                </c:pt>
                <c:pt idx="586">
                  <c:v>4813093.1100000003</c:v>
                </c:pt>
                <c:pt idx="587">
                  <c:v>1045173</c:v>
                </c:pt>
                <c:pt idx="588">
                  <c:v>735406.54</c:v>
                </c:pt>
                <c:pt idx="589">
                  <c:v>1005654.78</c:v>
                </c:pt>
                <c:pt idx="590">
                  <c:v>1265422.96</c:v>
                </c:pt>
                <c:pt idx="591">
                  <c:v>1633920.15</c:v>
                </c:pt>
                <c:pt idx="592">
                  <c:v>6306968.8499999996</c:v>
                </c:pt>
                <c:pt idx="593">
                  <c:v>1714509.5</c:v>
                </c:pt>
                <c:pt idx="594">
                  <c:v>246535.67999999999</c:v>
                </c:pt>
                <c:pt idx="595">
                  <c:v>797634.72</c:v>
                </c:pt>
                <c:pt idx="596">
                  <c:v>313961.44</c:v>
                </c:pt>
                <c:pt idx="597">
                  <c:v>169211.22</c:v>
                </c:pt>
                <c:pt idx="598">
                  <c:v>3948468.51</c:v>
                </c:pt>
                <c:pt idx="599">
                  <c:v>1089358.26</c:v>
                </c:pt>
                <c:pt idx="600">
                  <c:v>5794466.5800000001</c:v>
                </c:pt>
                <c:pt idx="601">
                  <c:v>108047.06</c:v>
                </c:pt>
                <c:pt idx="602">
                  <c:v>304436</c:v>
                </c:pt>
                <c:pt idx="603">
                  <c:v>1476193.11</c:v>
                </c:pt>
                <c:pt idx="604">
                  <c:v>2045303.36</c:v>
                </c:pt>
                <c:pt idx="605">
                  <c:v>4827419.7300000004</c:v>
                </c:pt>
                <c:pt idx="606">
                  <c:v>184382.88</c:v>
                </c:pt>
                <c:pt idx="607">
                  <c:v>1789002.24</c:v>
                </c:pt>
                <c:pt idx="608">
                  <c:v>1522319.06</c:v>
                </c:pt>
                <c:pt idx="609">
                  <c:v>238330.82</c:v>
                </c:pt>
                <c:pt idx="610">
                  <c:v>97604.65</c:v>
                </c:pt>
                <c:pt idx="611">
                  <c:v>505581.78</c:v>
                </c:pt>
                <c:pt idx="612">
                  <c:v>4309917.5999999996</c:v>
                </c:pt>
                <c:pt idx="613">
                  <c:v>492221.7</c:v>
                </c:pt>
                <c:pt idx="614">
                  <c:v>1013689.6</c:v>
                </c:pt>
                <c:pt idx="615">
                  <c:v>434849.8</c:v>
                </c:pt>
                <c:pt idx="616">
                  <c:v>481745.62</c:v>
                </c:pt>
                <c:pt idx="617">
                  <c:v>400715.25</c:v>
                </c:pt>
                <c:pt idx="618">
                  <c:v>898497.6</c:v>
                </c:pt>
                <c:pt idx="619">
                  <c:v>28470</c:v>
                </c:pt>
                <c:pt idx="620">
                  <c:v>699211.92</c:v>
                </c:pt>
                <c:pt idx="621">
                  <c:v>1092581.44</c:v>
                </c:pt>
                <c:pt idx="622">
                  <c:v>703326.08</c:v>
                </c:pt>
                <c:pt idx="623">
                  <c:v>66466.92</c:v>
                </c:pt>
                <c:pt idx="624">
                  <c:v>1149525.8400000001</c:v>
                </c:pt>
                <c:pt idx="625">
                  <c:v>3136752.15</c:v>
                </c:pt>
                <c:pt idx="626">
                  <c:v>470656.55</c:v>
                </c:pt>
                <c:pt idx="627">
                  <c:v>3327316.33</c:v>
                </c:pt>
                <c:pt idx="628">
                  <c:v>409058.65</c:v>
                </c:pt>
                <c:pt idx="629">
                  <c:v>20422.400000000001</c:v>
                </c:pt>
                <c:pt idx="630">
                  <c:v>2060523.6</c:v>
                </c:pt>
                <c:pt idx="631">
                  <c:v>2653266.21</c:v>
                </c:pt>
                <c:pt idx="632">
                  <c:v>16112.91</c:v>
                </c:pt>
                <c:pt idx="633">
                  <c:v>2094061.84</c:v>
                </c:pt>
                <c:pt idx="634">
                  <c:v>310328.81</c:v>
                </c:pt>
                <c:pt idx="635">
                  <c:v>25480.86</c:v>
                </c:pt>
                <c:pt idx="636">
                  <c:v>4788347.13</c:v>
                </c:pt>
                <c:pt idx="637">
                  <c:v>457748.4</c:v>
                </c:pt>
                <c:pt idx="638">
                  <c:v>527713.12</c:v>
                </c:pt>
                <c:pt idx="639">
                  <c:v>1547045.05</c:v>
                </c:pt>
                <c:pt idx="640">
                  <c:v>2348638.4</c:v>
                </c:pt>
                <c:pt idx="641">
                  <c:v>1255122.75</c:v>
                </c:pt>
                <c:pt idx="642">
                  <c:v>187743.04</c:v>
                </c:pt>
                <c:pt idx="643">
                  <c:v>849024.66</c:v>
                </c:pt>
                <c:pt idx="644">
                  <c:v>175637.77</c:v>
                </c:pt>
                <c:pt idx="645">
                  <c:v>2124792</c:v>
                </c:pt>
                <c:pt idx="646">
                  <c:v>1199025.3</c:v>
                </c:pt>
                <c:pt idx="647">
                  <c:v>1512475.65</c:v>
                </c:pt>
                <c:pt idx="648">
                  <c:v>1276942.02</c:v>
                </c:pt>
                <c:pt idx="649">
                  <c:v>1082271.5</c:v>
                </c:pt>
                <c:pt idx="650">
                  <c:v>873607.9</c:v>
                </c:pt>
                <c:pt idx="651">
                  <c:v>669826.19999999995</c:v>
                </c:pt>
                <c:pt idx="652">
                  <c:v>894780.48</c:v>
                </c:pt>
                <c:pt idx="653">
                  <c:v>664234.19999999995</c:v>
                </c:pt>
                <c:pt idx="654">
                  <c:v>27514.17</c:v>
                </c:pt>
                <c:pt idx="655">
                  <c:v>647383.32999999996</c:v>
                </c:pt>
                <c:pt idx="656">
                  <c:v>528689.69999999995</c:v>
                </c:pt>
                <c:pt idx="657">
                  <c:v>43454.67</c:v>
                </c:pt>
                <c:pt idx="658">
                  <c:v>3731064.8</c:v>
                </c:pt>
                <c:pt idx="659">
                  <c:v>457404.14</c:v>
                </c:pt>
                <c:pt idx="660">
                  <c:v>142755.79999999999</c:v>
                </c:pt>
                <c:pt idx="661">
                  <c:v>529042.04</c:v>
                </c:pt>
                <c:pt idx="662">
                  <c:v>445887.65</c:v>
                </c:pt>
                <c:pt idx="663">
                  <c:v>1023121.37</c:v>
                </c:pt>
                <c:pt idx="664">
                  <c:v>289940.92</c:v>
                </c:pt>
                <c:pt idx="665">
                  <c:v>368710.72</c:v>
                </c:pt>
                <c:pt idx="666">
                  <c:v>802880.16</c:v>
                </c:pt>
                <c:pt idx="667">
                  <c:v>3592.05</c:v>
                </c:pt>
                <c:pt idx="668">
                  <c:v>26870.400000000001</c:v>
                </c:pt>
                <c:pt idx="669">
                  <c:v>4559772.42</c:v>
                </c:pt>
                <c:pt idx="670">
                  <c:v>899155.84</c:v>
                </c:pt>
                <c:pt idx="671">
                  <c:v>1007751.16</c:v>
                </c:pt>
                <c:pt idx="672">
                  <c:v>3097999.2</c:v>
                </c:pt>
                <c:pt idx="673">
                  <c:v>5197958.22</c:v>
                </c:pt>
                <c:pt idx="674">
                  <c:v>496182.83</c:v>
                </c:pt>
                <c:pt idx="675">
                  <c:v>545853.6</c:v>
                </c:pt>
                <c:pt idx="676">
                  <c:v>931446.76</c:v>
                </c:pt>
                <c:pt idx="677">
                  <c:v>21489.93</c:v>
                </c:pt>
                <c:pt idx="678">
                  <c:v>3691058.28</c:v>
                </c:pt>
                <c:pt idx="679">
                  <c:v>1001463.44</c:v>
                </c:pt>
                <c:pt idx="680">
                  <c:v>3349389.2</c:v>
                </c:pt>
                <c:pt idx="681">
                  <c:v>189962.1</c:v>
                </c:pt>
                <c:pt idx="682">
                  <c:v>80331.3</c:v>
                </c:pt>
                <c:pt idx="683">
                  <c:v>287734.24</c:v>
                </c:pt>
                <c:pt idx="684">
                  <c:v>3211037.35</c:v>
                </c:pt>
                <c:pt idx="685">
                  <c:v>2302678.56</c:v>
                </c:pt>
                <c:pt idx="686">
                  <c:v>588129.07999999996</c:v>
                </c:pt>
                <c:pt idx="687">
                  <c:v>1837330.95</c:v>
                </c:pt>
                <c:pt idx="688">
                  <c:v>16056.93</c:v>
                </c:pt>
                <c:pt idx="689">
                  <c:v>3315633.51</c:v>
                </c:pt>
                <c:pt idx="690">
                  <c:v>3271756.95</c:v>
                </c:pt>
                <c:pt idx="691">
                  <c:v>654984.22</c:v>
                </c:pt>
                <c:pt idx="692">
                  <c:v>2807256.06</c:v>
                </c:pt>
                <c:pt idx="693">
                  <c:v>865817.2</c:v>
                </c:pt>
                <c:pt idx="694">
                  <c:v>2862719.16</c:v>
                </c:pt>
                <c:pt idx="695">
                  <c:v>3486232.8</c:v>
                </c:pt>
                <c:pt idx="696">
                  <c:v>639210.32999999996</c:v>
                </c:pt>
                <c:pt idx="697">
                  <c:v>1848214.5</c:v>
                </c:pt>
                <c:pt idx="698">
                  <c:v>623904.31999999995</c:v>
                </c:pt>
                <c:pt idx="699">
                  <c:v>620902.81000000006</c:v>
                </c:pt>
                <c:pt idx="700">
                  <c:v>617797.06999999995</c:v>
                </c:pt>
                <c:pt idx="701">
                  <c:v>1410407.2</c:v>
                </c:pt>
                <c:pt idx="702">
                  <c:v>19124</c:v>
                </c:pt>
                <c:pt idx="703">
                  <c:v>1560950.37</c:v>
                </c:pt>
                <c:pt idx="704">
                  <c:v>1662671.6</c:v>
                </c:pt>
                <c:pt idx="705">
                  <c:v>1201720.08</c:v>
                </c:pt>
                <c:pt idx="706">
                  <c:v>162071.12</c:v>
                </c:pt>
                <c:pt idx="707">
                  <c:v>2542078.2400000002</c:v>
                </c:pt>
                <c:pt idx="708">
                  <c:v>355732.65</c:v>
                </c:pt>
                <c:pt idx="709">
                  <c:v>51342.99</c:v>
                </c:pt>
                <c:pt idx="710">
                  <c:v>256609.6</c:v>
                </c:pt>
                <c:pt idx="711">
                  <c:v>1125887.82</c:v>
                </c:pt>
                <c:pt idx="712">
                  <c:v>202896.2</c:v>
                </c:pt>
                <c:pt idx="713">
                  <c:v>161277.06</c:v>
                </c:pt>
                <c:pt idx="714">
                  <c:v>503667.44</c:v>
                </c:pt>
                <c:pt idx="715">
                  <c:v>60019.89</c:v>
                </c:pt>
                <c:pt idx="716">
                  <c:v>3067832.4</c:v>
                </c:pt>
                <c:pt idx="717">
                  <c:v>198625.7</c:v>
                </c:pt>
                <c:pt idx="718">
                  <c:v>146003.65</c:v>
                </c:pt>
                <c:pt idx="719">
                  <c:v>63425.34</c:v>
                </c:pt>
                <c:pt idx="720">
                  <c:v>643018.19999999995</c:v>
                </c:pt>
                <c:pt idx="721">
                  <c:v>5326897.8</c:v>
                </c:pt>
                <c:pt idx="722">
                  <c:v>660609.28000000003</c:v>
                </c:pt>
                <c:pt idx="723">
                  <c:v>5784698.4299999997</c:v>
                </c:pt>
                <c:pt idx="724">
                  <c:v>654331.69999999995</c:v>
                </c:pt>
                <c:pt idx="725">
                  <c:v>387236.74</c:v>
                </c:pt>
                <c:pt idx="726">
                  <c:v>21253.74</c:v>
                </c:pt>
                <c:pt idx="727">
                  <c:v>4159929.48</c:v>
                </c:pt>
                <c:pt idx="728">
                  <c:v>216893.95</c:v>
                </c:pt>
                <c:pt idx="729">
                  <c:v>995431.92</c:v>
                </c:pt>
                <c:pt idx="730">
                  <c:v>994120.16</c:v>
                </c:pt>
                <c:pt idx="731">
                  <c:v>1451213.5</c:v>
                </c:pt>
                <c:pt idx="732">
                  <c:v>1909494.4</c:v>
                </c:pt>
                <c:pt idx="733">
                  <c:v>1572171.2</c:v>
                </c:pt>
                <c:pt idx="734">
                  <c:v>416373.75</c:v>
                </c:pt>
                <c:pt idx="735">
                  <c:v>33120.1</c:v>
                </c:pt>
                <c:pt idx="736">
                  <c:v>879640.65</c:v>
                </c:pt>
                <c:pt idx="737">
                  <c:v>535358.5</c:v>
                </c:pt>
                <c:pt idx="738">
                  <c:v>131748.76</c:v>
                </c:pt>
                <c:pt idx="739">
                  <c:v>123085.3</c:v>
                </c:pt>
                <c:pt idx="740">
                  <c:v>2237589.6</c:v>
                </c:pt>
                <c:pt idx="741">
                  <c:v>2752611.2</c:v>
                </c:pt>
                <c:pt idx="742">
                  <c:v>391158.34</c:v>
                </c:pt>
                <c:pt idx="743">
                  <c:v>956534.16</c:v>
                </c:pt>
                <c:pt idx="744">
                  <c:v>993573.76</c:v>
                </c:pt>
                <c:pt idx="745">
                  <c:v>453846.69</c:v>
                </c:pt>
                <c:pt idx="746">
                  <c:v>518004.74</c:v>
                </c:pt>
                <c:pt idx="747">
                  <c:v>146275.44</c:v>
                </c:pt>
                <c:pt idx="748">
                  <c:v>3183114.48</c:v>
                </c:pt>
                <c:pt idx="749">
                  <c:v>463064.55</c:v>
                </c:pt>
                <c:pt idx="750">
                  <c:v>1426735.2</c:v>
                </c:pt>
                <c:pt idx="751">
                  <c:v>785706</c:v>
                </c:pt>
                <c:pt idx="752">
                  <c:v>611968</c:v>
                </c:pt>
                <c:pt idx="753">
                  <c:v>2054748.72</c:v>
                </c:pt>
                <c:pt idx="754">
                  <c:v>395448.3</c:v>
                </c:pt>
                <c:pt idx="755">
                  <c:v>438916.94</c:v>
                </c:pt>
                <c:pt idx="756">
                  <c:v>248552.82</c:v>
                </c:pt>
                <c:pt idx="757">
                  <c:v>539210</c:v>
                </c:pt>
                <c:pt idx="758">
                  <c:v>91079.46</c:v>
                </c:pt>
                <c:pt idx="759">
                  <c:v>2171922.2400000002</c:v>
                </c:pt>
                <c:pt idx="760">
                  <c:v>94567.85</c:v>
                </c:pt>
                <c:pt idx="761">
                  <c:v>2773596.8</c:v>
                </c:pt>
                <c:pt idx="762">
                  <c:v>2072305.27</c:v>
                </c:pt>
                <c:pt idx="763">
                  <c:v>653814.84</c:v>
                </c:pt>
                <c:pt idx="764">
                  <c:v>1782364.96</c:v>
                </c:pt>
                <c:pt idx="765">
                  <c:v>1959909.6</c:v>
                </c:pt>
                <c:pt idx="766">
                  <c:v>745945.28</c:v>
                </c:pt>
                <c:pt idx="767">
                  <c:v>62557.65</c:v>
                </c:pt>
                <c:pt idx="768">
                  <c:v>407975.1</c:v>
                </c:pt>
                <c:pt idx="769">
                  <c:v>149075.51999999999</c:v>
                </c:pt>
                <c:pt idx="770">
                  <c:v>3940874.49</c:v>
                </c:pt>
                <c:pt idx="771">
                  <c:v>6263026.4400000004</c:v>
                </c:pt>
                <c:pt idx="772">
                  <c:v>1440574</c:v>
                </c:pt>
                <c:pt idx="773">
                  <c:v>995997.9</c:v>
                </c:pt>
                <c:pt idx="774">
                  <c:v>17366.7</c:v>
                </c:pt>
                <c:pt idx="775">
                  <c:v>833391.96</c:v>
                </c:pt>
                <c:pt idx="776">
                  <c:v>130698.88</c:v>
                </c:pt>
                <c:pt idx="777">
                  <c:v>3158690.43</c:v>
                </c:pt>
                <c:pt idx="778">
                  <c:v>307468.26</c:v>
                </c:pt>
                <c:pt idx="779">
                  <c:v>6216247.54</c:v>
                </c:pt>
                <c:pt idx="780">
                  <c:v>177107.7</c:v>
                </c:pt>
                <c:pt idx="781">
                  <c:v>353527.86</c:v>
                </c:pt>
                <c:pt idx="782">
                  <c:v>2000180.49</c:v>
                </c:pt>
                <c:pt idx="783">
                  <c:v>706276.64</c:v>
                </c:pt>
                <c:pt idx="784">
                  <c:v>813213.5</c:v>
                </c:pt>
                <c:pt idx="785">
                  <c:v>198452.48000000001</c:v>
                </c:pt>
                <c:pt idx="786">
                  <c:v>1281162.96</c:v>
                </c:pt>
                <c:pt idx="787">
                  <c:v>255324.52</c:v>
                </c:pt>
                <c:pt idx="788">
                  <c:v>40379.949999999997</c:v>
                </c:pt>
                <c:pt idx="789">
                  <c:v>17820.3</c:v>
                </c:pt>
                <c:pt idx="790">
                  <c:v>2367799.56</c:v>
                </c:pt>
                <c:pt idx="791">
                  <c:v>2032794.64</c:v>
                </c:pt>
                <c:pt idx="792">
                  <c:v>494511.78</c:v>
                </c:pt>
                <c:pt idx="793">
                  <c:v>776306.48</c:v>
                </c:pt>
                <c:pt idx="794">
                  <c:v>355269.28</c:v>
                </c:pt>
                <c:pt idx="795">
                  <c:v>72484.77</c:v>
                </c:pt>
                <c:pt idx="796">
                  <c:v>526729.6</c:v>
                </c:pt>
                <c:pt idx="797">
                  <c:v>5350169.62</c:v>
                </c:pt>
                <c:pt idx="798">
                  <c:v>1117920.3999999999</c:v>
                </c:pt>
                <c:pt idx="799">
                  <c:v>1062310.8799999999</c:v>
                </c:pt>
                <c:pt idx="800">
                  <c:v>1471178.64</c:v>
                </c:pt>
                <c:pt idx="801">
                  <c:v>2771395.41</c:v>
                </c:pt>
                <c:pt idx="802">
                  <c:v>1280238.6000000001</c:v>
                </c:pt>
                <c:pt idx="803">
                  <c:v>1705701.27</c:v>
                </c:pt>
                <c:pt idx="804">
                  <c:v>1797171.2</c:v>
                </c:pt>
                <c:pt idx="805">
                  <c:v>2791084.8</c:v>
                </c:pt>
                <c:pt idx="806">
                  <c:v>689884.64</c:v>
                </c:pt>
                <c:pt idx="807">
                  <c:v>406280.07</c:v>
                </c:pt>
                <c:pt idx="808">
                  <c:v>450727.55</c:v>
                </c:pt>
                <c:pt idx="809">
                  <c:v>181020.5</c:v>
                </c:pt>
                <c:pt idx="810">
                  <c:v>6060160.2599999998</c:v>
                </c:pt>
                <c:pt idx="811">
                  <c:v>73128.539999999994</c:v>
                </c:pt>
                <c:pt idx="812">
                  <c:v>2758525.56</c:v>
                </c:pt>
                <c:pt idx="813">
                  <c:v>1364284.95</c:v>
                </c:pt>
                <c:pt idx="814">
                  <c:v>85826.67</c:v>
                </c:pt>
                <c:pt idx="815">
                  <c:v>857194.44</c:v>
                </c:pt>
                <c:pt idx="816">
                  <c:v>160838.64000000001</c:v>
                </c:pt>
                <c:pt idx="817">
                  <c:v>389423.58</c:v>
                </c:pt>
                <c:pt idx="818">
                  <c:v>837828.96</c:v>
                </c:pt>
                <c:pt idx="819">
                  <c:v>674599.42</c:v>
                </c:pt>
                <c:pt idx="820">
                  <c:v>19630.32</c:v>
                </c:pt>
                <c:pt idx="821">
                  <c:v>281809</c:v>
                </c:pt>
                <c:pt idx="822">
                  <c:v>967766.48</c:v>
                </c:pt>
                <c:pt idx="823">
                  <c:v>707509.53</c:v>
                </c:pt>
                <c:pt idx="824">
                  <c:v>638632.31999999995</c:v>
                </c:pt>
                <c:pt idx="825">
                  <c:v>329151.35999999999</c:v>
                </c:pt>
                <c:pt idx="826">
                  <c:v>3942140.16</c:v>
                </c:pt>
                <c:pt idx="827">
                  <c:v>1831430.8</c:v>
                </c:pt>
                <c:pt idx="828">
                  <c:v>3738302.38</c:v>
                </c:pt>
                <c:pt idx="829">
                  <c:v>712243.44</c:v>
                </c:pt>
                <c:pt idx="830">
                  <c:v>3814132.8</c:v>
                </c:pt>
                <c:pt idx="831">
                  <c:v>2061.9299999999998</c:v>
                </c:pt>
                <c:pt idx="832">
                  <c:v>259883.65</c:v>
                </c:pt>
                <c:pt idx="833">
                  <c:v>709292.24</c:v>
                </c:pt>
                <c:pt idx="834">
                  <c:v>59338.8</c:v>
                </c:pt>
                <c:pt idx="835">
                  <c:v>767935.08</c:v>
                </c:pt>
                <c:pt idx="836">
                  <c:v>2640609.5099999998</c:v>
                </c:pt>
                <c:pt idx="837">
                  <c:v>673667.5</c:v>
                </c:pt>
                <c:pt idx="838">
                  <c:v>498798.19</c:v>
                </c:pt>
                <c:pt idx="839">
                  <c:v>1277931.68</c:v>
                </c:pt>
                <c:pt idx="840">
                  <c:v>387259.76</c:v>
                </c:pt>
                <c:pt idx="841">
                  <c:v>42414.18</c:v>
                </c:pt>
                <c:pt idx="842">
                  <c:v>654292.81999999995</c:v>
                </c:pt>
                <c:pt idx="843">
                  <c:v>199242.55</c:v>
                </c:pt>
                <c:pt idx="844">
                  <c:v>1959967.6</c:v>
                </c:pt>
                <c:pt idx="845">
                  <c:v>1054386.6399999999</c:v>
                </c:pt>
                <c:pt idx="846">
                  <c:v>2070300.46</c:v>
                </c:pt>
                <c:pt idx="847">
                  <c:v>228218.4</c:v>
                </c:pt>
                <c:pt idx="848">
                  <c:v>4596361.0599999996</c:v>
                </c:pt>
                <c:pt idx="849">
                  <c:v>5293034.88</c:v>
                </c:pt>
                <c:pt idx="850">
                  <c:v>494057.85</c:v>
                </c:pt>
                <c:pt idx="851">
                  <c:v>31506.799999999999</c:v>
                </c:pt>
                <c:pt idx="852">
                  <c:v>298559.69</c:v>
                </c:pt>
                <c:pt idx="853">
                  <c:v>5490351.5099999998</c:v>
                </c:pt>
                <c:pt idx="854">
                  <c:v>461166.55</c:v>
                </c:pt>
                <c:pt idx="855">
                  <c:v>279340.59999999998</c:v>
                </c:pt>
                <c:pt idx="856">
                  <c:v>4203678</c:v>
                </c:pt>
                <c:pt idx="857">
                  <c:v>364178.75</c:v>
                </c:pt>
                <c:pt idx="858">
                  <c:v>3992947.6</c:v>
                </c:pt>
                <c:pt idx="859">
                  <c:v>875877.45</c:v>
                </c:pt>
                <c:pt idx="860">
                  <c:v>1292413.1000000001</c:v>
                </c:pt>
                <c:pt idx="861">
                  <c:v>3943544</c:v>
                </c:pt>
                <c:pt idx="862">
                  <c:v>1551054.67</c:v>
                </c:pt>
                <c:pt idx="863">
                  <c:v>1464179.57</c:v>
                </c:pt>
                <c:pt idx="864">
                  <c:v>5532680.1600000001</c:v>
                </c:pt>
                <c:pt idx="865">
                  <c:v>3080948.4</c:v>
                </c:pt>
                <c:pt idx="866">
                  <c:v>125457.8</c:v>
                </c:pt>
                <c:pt idx="867">
                  <c:v>1381689.75</c:v>
                </c:pt>
                <c:pt idx="868">
                  <c:v>48991.83</c:v>
                </c:pt>
                <c:pt idx="869">
                  <c:v>2588295.15</c:v>
                </c:pt>
                <c:pt idx="870">
                  <c:v>1405181.26</c:v>
                </c:pt>
                <c:pt idx="871">
                  <c:v>5901916.2300000004</c:v>
                </c:pt>
                <c:pt idx="872">
                  <c:v>4268820.8</c:v>
                </c:pt>
                <c:pt idx="873">
                  <c:v>67835.899999999994</c:v>
                </c:pt>
                <c:pt idx="874">
                  <c:v>235826.24</c:v>
                </c:pt>
                <c:pt idx="875">
                  <c:v>652889.81999999995</c:v>
                </c:pt>
                <c:pt idx="876">
                  <c:v>3553561.6</c:v>
                </c:pt>
                <c:pt idx="877">
                  <c:v>761165.2</c:v>
                </c:pt>
                <c:pt idx="878">
                  <c:v>1283773.7</c:v>
                </c:pt>
                <c:pt idx="879">
                  <c:v>25735.29</c:v>
                </c:pt>
                <c:pt idx="880">
                  <c:v>425359.66</c:v>
                </c:pt>
                <c:pt idx="881">
                  <c:v>1592947.2</c:v>
                </c:pt>
                <c:pt idx="882">
                  <c:v>1263820.1399999999</c:v>
                </c:pt>
                <c:pt idx="883">
                  <c:v>1012978.62</c:v>
                </c:pt>
                <c:pt idx="884">
                  <c:v>2376084.48</c:v>
                </c:pt>
                <c:pt idx="885">
                  <c:v>2195408</c:v>
                </c:pt>
                <c:pt idx="886">
                  <c:v>3430809.48</c:v>
                </c:pt>
                <c:pt idx="887">
                  <c:v>540816.4</c:v>
                </c:pt>
                <c:pt idx="888">
                  <c:v>106857.4</c:v>
                </c:pt>
                <c:pt idx="889">
                  <c:v>4482929.6399999997</c:v>
                </c:pt>
                <c:pt idx="890">
                  <c:v>1450012.72</c:v>
                </c:pt>
                <c:pt idx="891">
                  <c:v>1055652.3999999999</c:v>
                </c:pt>
                <c:pt idx="892">
                  <c:v>455641.2</c:v>
                </c:pt>
                <c:pt idx="893">
                  <c:v>296420.15000000002</c:v>
                </c:pt>
                <c:pt idx="894">
                  <c:v>461125.77</c:v>
                </c:pt>
                <c:pt idx="895">
                  <c:v>57509.4</c:v>
                </c:pt>
                <c:pt idx="896">
                  <c:v>1540614.8</c:v>
                </c:pt>
                <c:pt idx="897">
                  <c:v>1191345.98</c:v>
                </c:pt>
                <c:pt idx="898">
                  <c:v>4035548.37</c:v>
                </c:pt>
                <c:pt idx="899">
                  <c:v>64349.01</c:v>
                </c:pt>
                <c:pt idx="900">
                  <c:v>228281.95</c:v>
                </c:pt>
                <c:pt idx="901">
                  <c:v>3577747.74</c:v>
                </c:pt>
                <c:pt idx="902">
                  <c:v>1015114.74</c:v>
                </c:pt>
                <c:pt idx="903">
                  <c:v>189183.15</c:v>
                </c:pt>
                <c:pt idx="904">
                  <c:v>54421.89</c:v>
                </c:pt>
                <c:pt idx="905">
                  <c:v>607943.49</c:v>
                </c:pt>
                <c:pt idx="906">
                  <c:v>3454857.21</c:v>
                </c:pt>
                <c:pt idx="907">
                  <c:v>2033931.69</c:v>
                </c:pt>
                <c:pt idx="908">
                  <c:v>880435.92</c:v>
                </c:pt>
                <c:pt idx="909">
                  <c:v>790710.8</c:v>
                </c:pt>
                <c:pt idx="910">
                  <c:v>4184675.46</c:v>
                </c:pt>
                <c:pt idx="911">
                  <c:v>553230.37</c:v>
                </c:pt>
                <c:pt idx="912">
                  <c:v>740725.7</c:v>
                </c:pt>
                <c:pt idx="913">
                  <c:v>1010840</c:v>
                </c:pt>
                <c:pt idx="914">
                  <c:v>2026157.36</c:v>
                </c:pt>
                <c:pt idx="915">
                  <c:v>124298.22</c:v>
                </c:pt>
                <c:pt idx="916">
                  <c:v>448639.75</c:v>
                </c:pt>
                <c:pt idx="917">
                  <c:v>397488.65</c:v>
                </c:pt>
                <c:pt idx="918">
                  <c:v>1420824.96</c:v>
                </c:pt>
                <c:pt idx="919">
                  <c:v>82682.460000000006</c:v>
                </c:pt>
                <c:pt idx="920">
                  <c:v>240160.92</c:v>
                </c:pt>
                <c:pt idx="921">
                  <c:v>1461315.24</c:v>
                </c:pt>
                <c:pt idx="922">
                  <c:v>1773283.2</c:v>
                </c:pt>
                <c:pt idx="923">
                  <c:v>6456747.1500000004</c:v>
                </c:pt>
                <c:pt idx="924">
                  <c:v>103133.12</c:v>
                </c:pt>
                <c:pt idx="925">
                  <c:v>4017965.7</c:v>
                </c:pt>
                <c:pt idx="926">
                  <c:v>68342.25</c:v>
                </c:pt>
                <c:pt idx="927">
                  <c:v>1172756.32</c:v>
                </c:pt>
                <c:pt idx="928">
                  <c:v>90284.46</c:v>
                </c:pt>
                <c:pt idx="929">
                  <c:v>872168</c:v>
                </c:pt>
                <c:pt idx="930">
                  <c:v>866675.6</c:v>
                </c:pt>
                <c:pt idx="931">
                  <c:v>49524.32</c:v>
                </c:pt>
                <c:pt idx="932">
                  <c:v>832018.74</c:v>
                </c:pt>
                <c:pt idx="933">
                  <c:v>739488</c:v>
                </c:pt>
                <c:pt idx="934">
                  <c:v>208135.06</c:v>
                </c:pt>
                <c:pt idx="935">
                  <c:v>271761.84000000003</c:v>
                </c:pt>
                <c:pt idx="936">
                  <c:v>249010.56</c:v>
                </c:pt>
                <c:pt idx="937">
                  <c:v>581427.22</c:v>
                </c:pt>
                <c:pt idx="938">
                  <c:v>419963.04</c:v>
                </c:pt>
                <c:pt idx="939">
                  <c:v>897017.82</c:v>
                </c:pt>
                <c:pt idx="940">
                  <c:v>812559.66</c:v>
                </c:pt>
                <c:pt idx="941">
                  <c:v>1724177.4</c:v>
                </c:pt>
                <c:pt idx="942">
                  <c:v>4340521.5999999996</c:v>
                </c:pt>
                <c:pt idx="943">
                  <c:v>1373598.96</c:v>
                </c:pt>
                <c:pt idx="944">
                  <c:v>2325904</c:v>
                </c:pt>
                <c:pt idx="945">
                  <c:v>42562.65</c:v>
                </c:pt>
                <c:pt idx="946">
                  <c:v>861563.52</c:v>
                </c:pt>
                <c:pt idx="947">
                  <c:v>1452287.92</c:v>
                </c:pt>
                <c:pt idx="948">
                  <c:v>1186998</c:v>
                </c:pt>
                <c:pt idx="949">
                  <c:v>305038.8</c:v>
                </c:pt>
                <c:pt idx="950">
                  <c:v>2718150.54</c:v>
                </c:pt>
                <c:pt idx="951">
                  <c:v>6580454.6900000004</c:v>
                </c:pt>
                <c:pt idx="952">
                  <c:v>26235.33</c:v>
                </c:pt>
                <c:pt idx="953">
                  <c:v>509135.52</c:v>
                </c:pt>
                <c:pt idx="954">
                  <c:v>808453.44</c:v>
                </c:pt>
                <c:pt idx="955">
                  <c:v>136656</c:v>
                </c:pt>
                <c:pt idx="956">
                  <c:v>732384</c:v>
                </c:pt>
                <c:pt idx="957">
                  <c:v>15954.88</c:v>
                </c:pt>
                <c:pt idx="958">
                  <c:v>528782.52</c:v>
                </c:pt>
                <c:pt idx="959">
                  <c:v>92432.31</c:v>
                </c:pt>
                <c:pt idx="960">
                  <c:v>6557065.2400000002</c:v>
                </c:pt>
                <c:pt idx="961">
                  <c:v>2043.25</c:v>
                </c:pt>
                <c:pt idx="962">
                  <c:v>21589.75</c:v>
                </c:pt>
                <c:pt idx="963">
                  <c:v>2238550.3199999998</c:v>
                </c:pt>
                <c:pt idx="964">
                  <c:v>1203550.7</c:v>
                </c:pt>
                <c:pt idx="965">
                  <c:v>1382098.3</c:v>
                </c:pt>
                <c:pt idx="966">
                  <c:v>1518323.58</c:v>
                </c:pt>
                <c:pt idx="967">
                  <c:v>807982.78</c:v>
                </c:pt>
                <c:pt idx="968">
                  <c:v>1074568.5</c:v>
                </c:pt>
                <c:pt idx="969">
                  <c:v>2870117.67</c:v>
                </c:pt>
                <c:pt idx="970">
                  <c:v>587890.74</c:v>
                </c:pt>
                <c:pt idx="971">
                  <c:v>723311.7</c:v>
                </c:pt>
                <c:pt idx="972">
                  <c:v>338689.12</c:v>
                </c:pt>
                <c:pt idx="973">
                  <c:v>1408567.23</c:v>
                </c:pt>
                <c:pt idx="974">
                  <c:v>713921.82</c:v>
                </c:pt>
                <c:pt idx="975">
                  <c:v>1041287.12</c:v>
                </c:pt>
                <c:pt idx="976">
                  <c:v>826708.3</c:v>
                </c:pt>
                <c:pt idx="977">
                  <c:v>74024.22</c:v>
                </c:pt>
                <c:pt idx="978">
                  <c:v>4091552.43</c:v>
                </c:pt>
                <c:pt idx="979">
                  <c:v>444464.15</c:v>
                </c:pt>
                <c:pt idx="980">
                  <c:v>1636600.08</c:v>
                </c:pt>
                <c:pt idx="981">
                  <c:v>3624028.21</c:v>
                </c:pt>
                <c:pt idx="982">
                  <c:v>3950539.2</c:v>
                </c:pt>
                <c:pt idx="983">
                  <c:v>4719991.01</c:v>
                </c:pt>
                <c:pt idx="984">
                  <c:v>1933735.6</c:v>
                </c:pt>
                <c:pt idx="985">
                  <c:v>1533466.96</c:v>
                </c:pt>
                <c:pt idx="986">
                  <c:v>247689</c:v>
                </c:pt>
                <c:pt idx="987">
                  <c:v>415946.7</c:v>
                </c:pt>
                <c:pt idx="988">
                  <c:v>45584.7</c:v>
                </c:pt>
                <c:pt idx="989">
                  <c:v>538753.53</c:v>
                </c:pt>
                <c:pt idx="990">
                  <c:v>6160781.1299999999</c:v>
                </c:pt>
                <c:pt idx="991">
                  <c:v>2558340.96</c:v>
                </c:pt>
                <c:pt idx="992">
                  <c:v>3507171.57</c:v>
                </c:pt>
                <c:pt idx="993">
                  <c:v>1233250.3</c:v>
                </c:pt>
                <c:pt idx="994">
                  <c:v>753140.29</c:v>
                </c:pt>
                <c:pt idx="995">
                  <c:v>508769.25</c:v>
                </c:pt>
                <c:pt idx="996">
                  <c:v>521192.21</c:v>
                </c:pt>
                <c:pt idx="997">
                  <c:v>231949.74</c:v>
                </c:pt>
                <c:pt idx="998">
                  <c:v>836391.74</c:v>
                </c:pt>
                <c:pt idx="999">
                  <c:v>158229.28</c:v>
                </c:pt>
              </c:numCache>
            </c:numRef>
          </c:val>
          <c:extLst>
            <c:ext xmlns:c16="http://schemas.microsoft.com/office/drawing/2014/chart" uri="{C3380CC4-5D6E-409C-BE32-E72D297353CC}">
              <c16:uniqueId val="{00000000-CADC-4A92-9241-9D335F14BABA}"/>
            </c:ext>
          </c:extLst>
        </c:ser>
        <c:dLbls>
          <c:dLblPos val="outEnd"/>
          <c:showLegendKey val="0"/>
          <c:showVal val="1"/>
          <c:showCatName val="0"/>
          <c:showSerName val="0"/>
          <c:showPercent val="0"/>
          <c:showBubbleSize val="0"/>
        </c:dLbls>
        <c:gapWidth val="182"/>
        <c:axId val="82596944"/>
        <c:axId val="1719099440"/>
      </c:barChart>
      <c:catAx>
        <c:axId val="8259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9099440"/>
        <c:crosses val="autoZero"/>
        <c:auto val="1"/>
        <c:lblAlgn val="ctr"/>
        <c:lblOffset val="100"/>
        <c:noMultiLvlLbl val="0"/>
      </c:catAx>
      <c:valAx>
        <c:axId val="1719099440"/>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59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bar"/>
        <c:grouping val="stacked"/>
        <c:varyColors val="0"/>
        <c:ser>
          <c:idx val="0"/>
          <c:order val="0"/>
          <c:tx>
            <c:strRef>
              <c:f>'Pivot Tables'!$B$203</c:f>
              <c:strCache>
                <c:ptCount val="1"/>
                <c:pt idx="0">
                  <c:v>Total</c:v>
                </c:pt>
              </c:strCache>
            </c:strRef>
          </c:tx>
          <c:spPr>
            <a:solidFill>
              <a:schemeClr val="bg1"/>
            </a:solidFill>
            <a:ln>
              <a:noFill/>
            </a:ln>
            <a:effectLst/>
          </c:spPr>
          <c:invertIfNegative val="0"/>
          <c:dLbls>
            <c:delete val="1"/>
          </c:dLbls>
          <c:cat>
            <c:strRef>
              <c:f>'Pivot Tables'!$A$204:$A$215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Tables'!$B$204:$B$215</c:f>
              <c:numCache>
                <c:formatCode>"$"#,##0</c:formatCode>
                <c:ptCount val="12"/>
                <c:pt idx="0">
                  <c:v>111459843.03999999</c:v>
                </c:pt>
                <c:pt idx="1">
                  <c:v>23957742.25</c:v>
                </c:pt>
                <c:pt idx="2">
                  <c:v>79759969.299999982</c:v>
                </c:pt>
                <c:pt idx="3">
                  <c:v>41306310.079999983</c:v>
                </c:pt>
                <c:pt idx="4">
                  <c:v>186278678.40000001</c:v>
                </c:pt>
                <c:pt idx="5">
                  <c:v>3313316.2499999995</c:v>
                </c:pt>
                <c:pt idx="6">
                  <c:v>247922823.84</c:v>
                </c:pt>
                <c:pt idx="7">
                  <c:v>172095259.35000005</c:v>
                </c:pt>
                <c:pt idx="8">
                  <c:v>289451123.22000003</c:v>
                </c:pt>
                <c:pt idx="9">
                  <c:v>38880922.519999988</c:v>
                </c:pt>
                <c:pt idx="10">
                  <c:v>60291071.520000018</c:v>
                </c:pt>
                <c:pt idx="11">
                  <c:v>72604780.559999987</c:v>
                </c:pt>
              </c:numCache>
            </c:numRef>
          </c:val>
          <c:extLst>
            <c:ext xmlns:c16="http://schemas.microsoft.com/office/drawing/2014/chart" uri="{C3380CC4-5D6E-409C-BE32-E72D297353CC}">
              <c16:uniqueId val="{00000000-CA45-4CD1-9FB5-D9442D862F31}"/>
            </c:ext>
          </c:extLst>
        </c:ser>
        <c:dLbls>
          <c:dLblPos val="inEnd"/>
          <c:showLegendKey val="0"/>
          <c:showVal val="0"/>
          <c:showCatName val="0"/>
          <c:showSerName val="0"/>
          <c:showPercent val="0"/>
          <c:showBubbleSize val="0"/>
        </c:dLbls>
        <c:gapWidth val="150"/>
        <c:overlap val="100"/>
        <c:axId val="62178048"/>
        <c:axId val="32620928"/>
      </c:barChart>
      <c:catAx>
        <c:axId val="6217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20928"/>
        <c:crosses val="autoZero"/>
        <c:auto val="1"/>
        <c:lblAlgn val="ctr"/>
        <c:lblOffset val="100"/>
        <c:noMultiLvlLbl val="0"/>
      </c:catAx>
      <c:valAx>
        <c:axId val="32620928"/>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1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gradFill>
              <a:gsLst>
                <a:gs pos="0">
                  <a:schemeClr val="accent1">
                    <a:lumMod val="5000"/>
                    <a:lumOff val="95000"/>
                  </a:schemeClr>
                </a:gs>
                <a:gs pos="48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plotSurface>
        <cx:series layoutId="regionMap" uniqueId="{32D335A0-69F9-4C74-BCD8-AAAB97B8676E}">
          <cx:tx>
            <cx:txData>
              <cx:f>_xlchart.v5.2</cx:f>
              <cx:v>Total Profit</cx:v>
            </cx:txData>
          </cx:tx>
          <cx:dataId val="0"/>
          <cx:layoutPr>
            <cx:regionLabelLayout val="none"/>
            <cx:geography viewedRegionType="dataOnly" cultureLanguage="en-US" cultureRegion="US" attribution="Powered by Bing">
              <cx:geoCache provider="{E9337A44-BEBE-4D9F-B70C-5C5E7DAFC167}">
                <cx:binary>7H3JcuNIlu2vyGLTmwcG5iGtsswEUrMUqRAVEZWxoUESggQHgMTA6Xd61YvevT/IH+vjGCjgAhCp
EsqIRVaZZVa5y6WLc3y84z+e1789T23LP1nPpm7w2/P690+jMJz/9vlz8DyyZ1bQmTnPvhd4v8LO
szf77P365Tzbn198a+W4w88iL8ifn0eWH9rrT//8B37b0PZuvWcrdDz3a2T7mwc7iKZh8EZfZdfJ
sxe5IRs+xG/6/ZNpu4776cR2QyfcPG7m9u+fCj/x6eQz/T2lv3kyhVhh9IKxRkcRDUnWZMHQJF1T
DeXTydRzh2m32BEVXZZ5QxMkTVYEQcv+9BdrhuF7pYllsV5efDsITtJ/74YVBN+1OoHXTb656zER
zev4mz4XMf3nP0gDvpK05GCnkOzrKqFuucOp9WIHo+z7Pw69KHV0TZZ4Q5EMzZANUSxAb/DAXhU1
3TAE1TBEwcj+dAr9QSLV4J8bS0nIdZWY6B2fiVNM/GFknVjuy4lp+U/Ri3WSAfNxTgStw2uaiIWg
SYbCC2Q5cKrQ0cCFLBmixrNuKfvbCSkV0mU/UCVcNTuVv4TQVPkzlK/Ti+PzdRE5rm1xphMEVvQW
Fu/btwSxI/A8j53rdWPK7VucIHcM9IuCokg8qFSE7G8nRB0sVjVFZDghh/RSWi5+HJ+WdIfNQKma
nIyQ/9yOejbczMN9f7645b91jolqR+FFUZaxkUoyrxf3UtFgW60g6DqPbkGVyWzYK0z1LEiHEfbT
Vsr6WQsWY9+aeVZzoHOC1FFFXtN5Q5Z1UY7PqMIq1MSOLKsGbg4GL4uGSs6wvfJU454OI7inrRT3
H/3jr7ZTf4ZrW4PIy3wHdzVVVFUBV4hkQueAl+UODjBVxcVN4gVN0fSM9PSY2i9PNfK7DyHY79op
+qd3x0ff9MJgZbkNws/h7iaouqDpiqJLsqHymNg5/EW5oxi4RciKqBqahgteEf9DJKom4HUkYeC1
g1JgtuC4YTc168ULMhjqzpvDN3xsPYKCC4BosLeJIMmY4jkGOIW9bBT087IkKxovkS3/EIlqKNh9
C6Vg11GiwDz+Kjj9NRxZrhOEVoPPR0nCPqTzvCJpAvYarfh6VNWOKOmKwIMgXVIMiW5Dh4lUTUPh
ewgThT5Kxun58cm4iKwQSoVpg3uSoHTwejd4VZUMHm9GERM+vyDwnpSwDjQeD01woqjk6XKQSNVU
5IYSInI9lIaLx+PTcDp9wpJokARZ6AiSgfuOoUu6rmrs0Z4jQeQ7vKrwWDIiFg0UL9l+mB7L+8Wp
JmD3HQT+XTsF//S2BeCXX/IZHA0cD38/5InmMZ451UrJyi6qAutGTw0uFFyg2KmApxovqrhFyVph
oXA639El3KB0QRA1o/xy2CdN9TpJRpFFkjTSFdL9dvwV8t2xQ9eaNbgqpI4sSpIhi7gP6SovFc9r
gdeZzlEVRUmQZQX0ZH862Z8OkKca991AAv2unaL//cvx0T+dDm2/ycNB1DtQSWG+a7wITYSukMOh
Y+A/usRrOKB5HQdIEf0D5KlGfzeQoL9rp+j3frYAfffF8/0GdxxZ7Ch4jxnQ2bKjVzSKO47QUTRF
hlYXCkNFZ2c3QX+/PDXoZwMp+lk7Rf+0DVr2KAgbnfuy1lF0dvuUcf/Btm4Ub6dQ1wpQVmDSy7i6
yiV17el+eWrQzwZS9LP2EvptuJa6Q6/JpwEnCNB/Qg2Uu3fmbqUweigqHgyyKAo6UxfRjWevODXY
p+Mo9GlzCfk/jr/rdD28j08enOcGNx6jA/Mez6uwKYmayAx95KqDuW/gQYZdX9QEGebW4s5zmEzV
FOTHEhryXZSK7sPxqYiXvDVt8gDmRKUD457AS6rETN3xBSe/ECS5Ixs8zAR4v6m4fmKTSgzt6fuM
bRr7RKomIvc1hIdcD6XhtAV30HPfcp/tDIePP8xkFSYDWRdwzcFdRzJ0zPYcBbAXQKMKrTVsBdAd
lSjYL041/tk4An7WTJE/b8ECeIQbRoPbECdCN4ErDmDXcfyqvKAWkOfQiY2IFzWoiJhGm94/98pT
jXw6jACftlLcH1twBpxZQXjy6Mw8v7lZz+nwG9BFUZFx9YdOurTzYGcyZB1eHuhTBWw92d9Odp5Y
HO7WDsI3l2INA+xbssGUh3xfiY0WaIl+OrMn62n15me/z3WAE3RsMopsMNONpPCKXlwIMBZrsqrL
AnxzmAmNKkoPkaiaiNeRhIXXDkrBzxYYb3pj58mLQiebkh8/BNh9FLd8A9ZLVYDzmVp8DeCppkP9
AOQNFfeh2KyQP4cPEaiagdeRhIHXDspArwXuZ18cqCIahF/raBJ8y+AMoasK1A3Fp7DRkXD0Yvbz
0AMZEgw32Z9ONqO90lRjnw4jwKetFPUvZy24gW5tWC2dcZMGMxjucbtRcb/BAkhVbLnrD57Jmq7B
bqkIOjuo6TlwepBI1fjnxxIS8l2UidMWKIO6Hk6wJq3HHPzHMP0VAV4ScuznB1Vnnge5w85pQ1Y1
TcMpwQyb+R3oAIGqSdgNJAzs2in8Ny1woDi3X2wfBsuXk36IfwUn3q+TO+YN7dpBk+8ztaOzfV+G
rVgXoIyjKjoF6mkJrEFJBPMmnI6KpPz7YlZzte/3EQr3/Thl9rwFzJ7BMSZ03AaPdo554rEXHuzM
qiJIUHoUVpYkYAM0YPrRNDy1RYlqOw6RqJqu15GEmNcOSkG/BXtbz555z1hdzvPJgz2Pnqb4H1hf
4cg+6eIF6GVz/OO3Lk7ssFNHkgUeikBVw3ukQA1zSBdFEboRXMti6rK/nZz7H5G0mrL9v5FQuX8A
pbjbO/5FootYCd/zGvS7gX+fICqKKKjQVMHBRitqUWLnKGyieL/AQU2XNHKDO0SgasZeRxJmXjtK
DLRgn+vbG0TxTKd2kE3pBpYTSFCwiWnsmobbMhZNYTkpCp6ZMqzc8IyVVTE2eeTvEIfJVE1Dfiwh
It9Fqeh3j78Y4gt/k7cGo6OySADYrVkUkyxJRRq02KyqwdytqvC8UdGbZ+EAcaop2A0k+O/aKfhf
Lo4PvmmNfKvJ+DGc9gixgO0ImpJYXVJ8ySt8B7c1vO8NTUEQmaoQ9A+Qpxr93UCC/q6dom9etgB9
e2r5UYNbkCLBpo0nOjyQYVmFn2Vx6jOHAwREwJKhibgtw/xUnPvmfnlq0M8GUvSz9hL6f7YA/Wg6
tJo1aosdGEsF6LHS4Ehyn1LwXIG3H+JOoPnF9KfwHyBQDf67kZSAXUeJgTbsPvZ06EQN+jNhe2Ex
DooKjwK4LeFJWDiBcUDjmqTD8YDpuDQ86Evzf588NfhnH0Lhz9pL6LdAnXW2gNOxhwUwPUkC1DIw
Pn4VEnAdxYtO5NmjHQGUAtQlOW2KgFNAgAv+q043+9PJw+JdklUzUvErCDcVP0FZuvjahl3Knziu
dXJuBQ0+/aDu4hGGglAtWeVV6HSLBwUHAuGRxmKREdSi4FFBV0p0mFTV5JiF0YSXYielxDxvASX2
1Nna2ZRtYLVosLPC9gTlCEK4dLjsF1YLp8NYyLQn+I+oVF2a9spTQ0M6jhKQNpegb4Fy5Nxxp4j0
bg57FZFZuIyykCwe6BaAx12WueCoMlQkiXY++7vJNnWAMNXA7wYS5HftFPrzqxbMej9ybSdD4OOz
nrnW4JTAPRR69djzowC+ABdAFR0aLB+SgIOEXpb2ilONvZmOI9BnzRR5swWOx+YoajRIS9Q6zJgt
w+FbjP3PitdUBAYhhBRqdUVi2r9SYNB+cWqQTz+DIp82l5B/bMGc9wKEA8W5JS5tf2sPvSXO4gbX
AFz9VHh4y9hiWDwciZeDIyYiSgXkl9BxMMBVBEapvK7CfLd4NczU/B7KVM2PlZg7bQFzEdb5S4Pb
FcdCJXAU4JgAXXDfJLES8BIxJBEWRObMpuoI+SJc7ReohpxsIGUjay/B34LDAtrfJ++lSa0ebqx4
ODN/KXglq1qcOqDwpECCD3ZVZalYeD12I8wvlUMEqsb/dSQh4LWDMnDTAt1SF18P39ST018+vJfd
nS0pm5UfP8ARUQe/EOha4TqbJXPIM4IFAfMSXEbi1VAKHvp3BKxhqPZTKWO1P0gZ7LbgmQHvPi8c
Nfjo47BHIcYLqYqgBcGhgyde4coF9SBOIV7E5saehnDGyiZLct89QKBqgnYDCR+7dgr/bf/4J0gX
GSJeGjzrVcQbaQi00yQeUdk6/DoL4HMGHKHhA82LyBHBAiBpbpT98lSDn40j2GfNFPpuCw7vWytc
Nnl2KHAkYZY3AaFcOMLh51+AHtk5WPouFYkL4GKCCxfe3/mzY7841chn4wjyWTNF/vZ7Gyb93D75
bvsvTao3lA4PDx48sHkkIkC8aXHXYblTcLkF+vDhkaQkFCwPf9c6RKZqCvJjCQ35LkpFtwVUnE1P
+tZ0iSwpfjYdP35mwxFAk5gmiYVTGCz1VWElMFUTIh0R84sUQgpMFTTi5UChqskoDCZsFPooHf0W
0PHowy3qxXqJH4OP3pPVpCcOFOJwesY1ClZRQcQZUWQFWQZ5HW8ODb44ceIUeHfkV8g7Zatmp/KX
EJYqf4ay9diCh3vPm4Gu5//IvVcwOrDd4SECT+mYD7KGNLj0IqoD2nOWZ7C8ht4nWzVZVb+DcFX1
I5SqXgvCa7ojq0F9Lst6gywScLKBExR2uOJZw6hDpht4+eK4h06xdMfaI0s1GckXEPiTRgr4Y+/4
Z3zfm8J92j25CpgqvUHvAw7PC6SKQDgZEtjGj/TiPoYYMziHsHj7NJCDbGPvEKyaiNIvIJyU+ik9
ffP49FzYnj9s8vaL6BmEcUNlIiGajFmXig8PGT4jvIpjBZcwOIGWcgMeIE81G7uBhIVdO0X/4uz4
6HdHjSp4JTg/M70u/NDifJjkxY3IY3iMSPDXwXNcQCJhYmbdK0018ukwgnvaSlHvtsDC0fVC++Tl
v66WnuM3+PKAq5+ONObwNGDhS0jDVXz3cQo805FpG1sS3AGlCrfYv/7/gXLV8EDGU0JId4mZFihy
L5AjsEElCBzQWBgZC7RkaiZsOsWbLrvosow40N+KCASE9bV4090rTjUR6TCCf9pKYb9ogfb21moy
uokFuCIjL/KTwykHSWJJFvN4F2JOIMhCxFRUNLP8PmGqMU9GEciTRor4bQt0Tl3fQ8xFg1NdRvQ8
s1akSTxKtj0V9iSkPUDokh6fy9ib8m+6A+Spxn03kEC/a6foXz604NjdzBt1hEXiDoTX4wUGT2Ps
/XDzLuwzSFOKcGM4HwiY7ywLEa5EBfD3ilODfTqOQp82U+S7fx4f+Qvfthv2qdFkXGoyEwLiVmEJ
zdmFOOTERMgrtiMo/RSmBycz/yCJqvHPDSUU5HooCxctyGpwFoReo4lHERrJTlfc6Vn2rEQJkSMB
6SVw3dGQKlnFBsTKiRQXwAHyVDOwG0jw37VT9M/acOnf2s+j/4CFVEbmCJjbUEcHyu9y6CN0FRIO
ZIRCIGc1c/IoctBlUr19IlVzsBtIONi1Uw66LfDsO/Od0LcbPH+BLiq2wESNmFIBhyy59EhJHBDc
mxDSjZ2IuYrnj4AD5KlGfzeQoL9rp+ifteD87dnuzPInGQQfNzTA5Ab/bgT9Il+rIieJC3L7D1JK
ILUQjNGspBECF1nKlTz6B8hTjf5uIEF/107R790c/wzOVLUZBh+HH5Mf5U2QtZVHbC9qkTFTfg5+
VrdIwgkNB0AWKwefYop/qj9/S6IaAnYjKQO7jhIFLQgI7ZK3eDIZP07E3yqIMJ4nw8rqd5VdNNH0
uTN23pqH7832pOHqw3z4JPgD4Gwg5mjkIeggyxCcyFAoArohejvdJ031qkhGkRWRNNLVcH59/A3p
LBw53vztu8f7YIeFUxQEmDiR0oy+CCTcVRG6johcBE5XJDs7RJpq2F9HEuhfOyj8Zy2wXrLHSpM5
FgEw8ohCCyrA/4j5RsLwkjsN4IBhKAhZ34XlUqXbXnGq0c8+g2CfNVPkL1pwD7oKremmuc2G2VZw
u4GKQURgaDnLMSwzuPvDSskKbibhivlb0F5pqnFPhxHY01aK+lUb5rvtzyy3QdwV6JGh60RdRjjO
s4xxxAwMCz18vbAUkOZYQJwo1UDsl6ca+YtsIMF+107R77Xg9fvNdVgqpxuUrX3xmgzGxbYC2wsL
8o9LC1BfI/hDsvTSeHnhUDDwVCB30MPlqiaDjiec0G5KzYV5/HO4b3knj97Mjp2O7uGB9OzMG7SP
4UzGFQdOj7jnCBKq+RI1KfNIFeHngpQySAHEEp9lW2PiENz/679j+f76n1TAv/53r4TVXNX/JsJa
/Q9S/vpt2Nispyaz/HAogoLFgksUNBu4R+GOWnzXIY8mnO0NVopWRWLfOLV4/kC52CdPNTvpMEJF
2kpxvzg9/rpJ13aSnS6bsx9/zEmoIZdPLEMKdnAGcy9COJeISBTct0ruRQeLVU0DGU7oIL2Ulm/9
49OCm1+zPvWs6i/ecnAaRpwijnSSuZepOVhsCghBnDuUgLTO6wECVVOxG0hI2LVT+C96LYA/Lr3c
3HJgXqsIEIWJExUX4WkhFo1sHOtnnt+oni1nt7DCbrRXnhrw03EU+7S5BH0LHFwuLafRfMlGXFYO
7qXIN4Zzm+RU5FBml9X2g+lTgHGfFffLWE8O7r3iVAOfDiO4p60U9ssWnL+XnvsS+VaDPo6ISkfy
HpYsGfG40J3SI0CHw1dc3iPLJ5Cf8IeIU4P87kMo+LuOEv5tmPYRShb4DT7skA8ZKQ7TlPkkXQOc
e9kjGqG30O/J8M4m9rTL/cLUgJ8NpNhn7SXovx1/s796Ru6thjNlIE0D4qOSojTUn4Vl0QfkeMrh
ua2iRh9xqThAnmr0dwMJ+rt2iv5VC246jxEq6zapP4XHCnNhlBE+iLwNSSmanAoPUx93fuT1xD/g
zAu9dnHDP0CeavR3Awn6u3aK/mMLtp0rRP43aEkW2WkqIrIfKRqyW2QOew3GTFVCzCYL30TOPXrY
7pWmGvl0GME9baWoX7UD9aYTgOPBC69olK5nVfrgUwQXRaggctizLDGwXybuE2lEc/7EBVz7ZarF
Pxta5iDrKfHQgmv+jeM7T/BlzHaAj797UZ0DZfjgKg2vLiR0o3HjHLzosEJkJNZj9ZvikyFPwiEC
VXPwOpJQ8NpBGbi5asHZixpZzaEviUhqqKFSJVPGlV25FGSwQtYLFjiIXG2sRFb2p5O7/tUeYaqR
T0YR1JNGivhVG+w2vrXIPvvj8x2HLTLfIfUdCxGj1koZOXtYlmcVBzFettiYsj+8w/tNUWrxxqgy
3mgs4f21DTO84dslMtdCw4w0YHjSJlFKhX0e9bJgwQQVSDiC9y48exWK+l6B6oBPB5awT9tL8LfA
ZHMV+JY9zRBoYMJDsczqfSI0EhW4ccoWwIczNQogynAXxdYvInoS3fn9fb80NdCnX0GRT5tLwLfA
T/famlmNFgPFqynOoYNgmJ2mJne/4eCNgsslsxDjYg8WaBG+AwSqBn83kKC/a6fwX7fAS+vamjd6
ssLAhXzZ2HJgK2ZOcsV5j/cUSrXCfMkUDfkJv1eMOshj6UuAx60luO+Pv8s/REGjj1imjmfFzrGF
Jyk3hcI+w8wnMDWqcFmPbVc0Dmm/ONW4Z+MI8FkzRf6hBdqba89/aXSmo9Yng15mh2ycA6eAPMJU
ERwJrQ3MijLgZxloCxN+rzjVyGefQZDPminy1y1IR3CPSttNqs0UmKhodpvcBs+UlvA0RMon2Egq
UjzuF6ca+WwcQT5rpsjft+BsvbG21mSEetsNvp2gL4Z5CoqZxH2BKi1VZOSHlSQJRU3zb+bn/WEi
VTOQH0tYyHdRJm5aEItx522Rv9FZRHa2DXz8islhpsMyLqL2BFJA4XlV9FxgAXsogMiitZNwARwN
eSYOE6maifxYwkS+izJx1wImbmx3Y2VIfJwEoYPdnSlycMZquHdKeLvmNiP4icIruqbI6l5RqsFP
hxHc01YK+U0L3lY3XuAtG8y6iPQb0CSgwidSzqCWJ61JIeLpBdM5DLnIuYwFohF1wn5xanBPP4MC
nzZ//uc/Pj+vf8u55ZcaglLL18j2Nw92EE0/7NR/E61gEm9uZiO1JaBjCZeQxwEpBpjxLzezcQ5g
b8EbFmnPYg6gRs5vL/vFqUE5/QyKctpcmt8/jn+pv9n4w8224WNWgGOUjqBeaCihJIgrcebQZwHB
uNsYvMKSiib+/wX0DxKphoHcWMpCrqvExMXxmbi1nyy3Sf9A6C2RQgZ+5CyZQzmduISgX6grUSYw
jncs6ekPkKeag91AQsCunaJ/a7YAfefJbrT6k4IcfrBE5QvL5dYAkmNBdalDgYmEQPDNKeVDvt0v
Tw362UCKftZeQv+hFeg3ebFBqQ6ke2BlFWEBgT8g8+jPgQ8tG3TGSGwJG1XsDkUOWWD/tjS1yLNh
ZdxZawn1P4+P+p03ffGW1kl2+H38RskeWLjVY1evNE4hpTSSPCAKG5dOFN4q2cZTgd6Spxr63UAC
/q6dwn/XAsvsrYOI/tB2g9BusuYic4qC5xMPv6ed/TU3+eG0DI8p1EVLU50Ipcl/oFTVTJCPInyQ
XsrKbQustakrS4OL4m9nnTceCeXtMhxFVrPJT1hiDRWae6Q7rChCyuIdUQcT+U8SXSdV7986B0hU
txh2Q0sLYddTWgSPxz8ZbqO1jZIdkT98ay9+X8wvS3+iwWKYuCiXwn6RIQK5UZjHFJ4GBjw3cWbn
XwWHiVTDQ+5zKBG5rhITLVD931nPNpyWHFwhEjQaOKRhd4GrMgJRWY7JEhGiAD99FHyC9yae0DoS
gGd/OvFo+OL54ejkILmq2Sj9AkJJqZ/ycteCJB13qAYxtIJny8/Q+TgxzGkWiX/gVYjHMV8OEJaR
JA52GXlXscPI/nbCzGEyVZOSH0v4yHeVqGjBw7lvRS/OyalvPTW5SlAGQkA0S+pEhbQ1hScE3H6g
mEaFApTEZMm/S7GQB8pUTUbxiwgdxU5KSP/0+KfHnTW1Vk42N5tYF1IHJjEUkEW2yrj8X5EMpuhA
8j54+iO2Hmps6vO2X55qGrJxhICsmUJ/96Md0G8atdKjHAeswArysLJgRvjAFbFnLrcwJLNCaKgS
UU5awMDaJ1A9+snICvyTjhIDbXhUW9MXZ2kHDU5/lLFG+np4QbAiHdCcwuOtsBlpzEERFycc1XHG
bvqkAwd7RarlIB1Z5iDtKHHwvRWroMHtR1A7SFzAAudQuTo+lgvoc2IHVa2xRmC3F0TE39HsWYD/
TWlqoceoMuxoLEHeAnM9PjJs8I7KlNM6whVxuKZJOwqYY9NhGUMR3YV0choM+sSAs1eaWszZR5RB
Z60l1FvwTruz/GBkTafNV29AOT+YDeAehLdYnKbJKBKgCZj1yB8kQ7kKUz11EXqPYHVc0E8r0UJ/
oMTQZRu2ogipLJtVaMBIjGnP4txhOVCQshKzP6fhg20BD2nEX+P1JuB+iqdEdhhl74RDZKqj5XVs
iZDXrhIVLTAyPEZLaxplUDRwLYUVGcWxADWPSItY2VrgQdCQyYz5kiI6mCWVpsfyfnmqKcjGEfiz
Zgr9YysOZDY1nChoUK3KsWWA0gE4cwE+Xs0sZ2tuGSAKiRVyQJFYFNKKK1dn1OdXAWTKmqtmRDUD
d1b6ORVnxa6H8nD3rQW7kb12nhv0ZmG6U2ZbFlCgAW680LIWKEDOB7i7IJUT+y97JNCKJnd75akh
IB1HlkD260rQ/6sF0Huu1ST0SCaH2n1IJo0YvCxjcW72s6Lu8HDB3NfTNH/ZNE9n/15xapBPx1Hk
0+YS8t3jI/9t4luOa2ffX7XM363JhoIUyR6Q+CGpZlyY9RLLaI/Lkw56UBmulEv6AHmqsd8NJODv
2in639qgDPLcoTdtUjMHNSi2fdxvULMt8V0pwM/ql8C3DmnuVWxMSWnwvCHh7gCBqvF/HUkIeO2g
DNy1IBIb0sHKbA/9Bjd+uDFqSNCKTNEacinBhbS48cO7FxHyKnLZ45WGdUArahwmUi0Lu88p87Dr
KjFxdvydaJdyvzFTzt8lBWrdT0vPeM/3nps8gbHPw20aRoD4ZlOyo3GI1WNV9FDLAXFMSNLHQ2tX
3Ij2ClS3AtKBpemftpfmfhvOgY3FigpkEHz8FIadEmEc8CHFPo8qhghILRwDKKDOdiDk30PNB1xO
WZ3DAvr75alBPxtI0c/aS+i3IFQSlz6nUfMYq9Mt4uqPejFI2xpbkgvwC5j9InKq89A/yMiuzkq7
5eE/QKBq+HcDCfy7dgr/lxZM/i94MDapeeCRSFqHBT9Os6fAKKwX377QQeNhJvNxPSXq0LJXmDrg
428owR63lkBvgb7niz23GoyKh/MiymPAYSIuRIj8A0Wtm86ewriSwgCJLIeI0CYq6b3S1KCefARF
PWktod6CKOEvdjiy/YZrCSNsEjZIFXd6THkEhrEsG7nHLqo8o4whc3ZHMCtunbRO5IEy1TGQ+6AS
D7m+EhstMMt8sVcnP23YYJsMYuWge0BkNnLLQPeZFG0r0CGg5jkr9gOtGwxjLPUh2fsPE6qOjtwX
lejI9ZXoaEEA3xdki/CtYQRzUlNPACS9xV6DjGRAW2CxfMWTgNMVlF6CGQAFluJkTaz+XuEgPkSk
Gipeh1IiXntKNFwd/x2WeJjdeI1WGJORnQzKaCyLVOtTPB8EkSWrhImeLRsUGqDJhw+UqYaJ2Ccv
/SDKRb6PsnHThhPD81fWJpuVH38YqIixR34UVs9ql6c+d1igLD3yoYssyBKxCsk5XlgQe8Wp5SD+
jDL8cTNF/ksLshv8gTobzeGOBxmchKDvgbcKdv443XwOd9hjcBggWxxyC7EabyxXbh73fcJUo56M
IpgnjRTxP1rwDru3Jk6zwZYIdcUpDD0zEhEjMRAM8oWzWNWRywk15Vlt4arkNYcIVI3860iC/msH
ZeC+BY67/ZX9Yjc467HboFg8bp/Zc6t4NYXzEFxYkAY0F3yQn/X7xalGPxtHsM+aKfL9Fmg/73EN
bfARzGK48RrDJo8oyzSbf267wXxHJkRmnU/8V3TiBLFXmmrc02EE9rSVon7/4/h3nXvLRZaybKv9
+OmKvM5I14TDE0lYYYCJq1rkYOd0vsOjcLwCvy1k9yiXj98vTx3wyXeUkE+aS9C3QOtzb80j64Q9
wS721jZ4nwWSi2vxIAUuEmfBwIuCFpjdORbwRIYBBtYvXkm1n9kEgJrM/v3TeySro4N+W4kY+gMl
ii5asDpGztSZz2EeDjKEPr5EWK1hlHCDERIWMlDD/NHz5OCihHWB6odI88dOZfI8vj9Mphpe8oMp
Jfm+EhuXLWADT5Vo2KTSDjV6EHKGDQuecnCE03ShQAVsNCyJJZwkoKcGIwpPtHb3B0hUQ8RuJGVh
11Gi4PH4FHy1wkaNNCz2Es9dlAkQsRnRRCyozIdbqwIbDaL1NWalyVZhsk/tlaYa+3QYAT5tpah/
bcFJ8WDPo6ep83zi/TqBRvGky3wUMig+viEhcTrAlSURSW9YOhBkFiJbEjSorCw6Tgs8nJFCHd35
W+q75avmpebXEJ5qfory1m3B8fHg4QXdqG8L/N6hPlI1aLvjdNNFnhCUBssCrrW5ug8FnvbLU8NM
NpBykbVT9B9aoL54WEGt3eDVlhNYrWcVyblYViiWHrNwWEi42apM1Qqfal0tJ53eL04N9ulnUOjT
5hLyLXhU9OFQF6JGaBgGJ+AAd9yl06RvL7Mew4YGCzIMPrEVs8AEh0c3U2agnCgSr6vw8iX7VaV8
2ZZWtZ9WM1PzawhRNT9FebtpgStYIupt9NzkniWgGI2ImxMrGQ0TXZyzLnfd5VQeeZNRKVGNwwNL
eaYOlOkthtIPquQl7aNs3HaPf9dKvvw76rhiD4/XETv7k6KBDb9I4KyhCEnZPWYAKtADPxod1wLo
DhNvSnIF/oiUb5H21ndXMvnWAErv91bQO/OaTK7EYaGpiCSBZVWGtjdRreSZhDcawuJUVr43MfYR
DXvfgkD/zi4YDytxErdS4H/027CuXOSnQH3kBq/QzOQNjRZ0KvDoS60XOexhhZUReM48nZAxQIBb
foZz8pDpW4eIVLdcXseWSHjtokz0W2Du6DO/4ybf8yzwE2cJgklgwUtCbXMscKw7Lo2DVz2CskpF
/w6Qp4aD7EMoAVl7Cf02nPa236jPH1MqIoESjglcg5k3ASZ5Dn3EY6HOH6qH430ZJ5WXyBrYK04d
9slnlKBPminyD23YgezN88ieTu0mL8WcjPoUrNYQ0ygym5IGbUkOf0XB5Ed2AGxTLPUhznSKfyZU
1v6Om/Dug0ohb/1cF+Wi34Zj2LF93zq5tVGl7a0Pf58GHqGdyNQvySzQJHFJK3DBofa6jh9AvhKY
QpKqUfmHev9AoWpWRGE0XReFzhIjLXBK6zuoAzuH901zdCDkCh7eOq49iPmEuRuu9rmVwUKCUA4c
blDIkwEXqdJz8RCB6qjYfUuJh11PiYQWqK76XoQ0Xg37QKFyCLP75WosFHmADxQe9TpUK0lySvrU
OEymGibygykX+T7Kxk0LfJX7UyRinTT5Kpd15OVB0hhmJGQ5AEgKdFZpRIeTJqInkjqlRPN+iEA1
POw+hZKw66AM9NvgFwLp7GZ1uWoHfgmw70lInFTOv427KlYKzhCUp0ZRqdiEWzgiDhConoHkUyoY
SDpKDLTAK7MPXXOjgaI6cmxDlY4cDPBFQ0EFkicDCSlxJqDgF3yZWX4lGpx+gDw1+GcfQuHP2kvo
t0CZ3o+3yNNfPlx3mzuXOURNwEccEaCIUZd1La7UmDuZRXgnQ9eOtwSLEcIioYrcA6WqI4Kdcdk3
ldjId1JKfp62QI8Rf3w/arT2F05gOKthNcDeJ8GPh7lh5gmBwZzF88KRE9n0yhkbkmmyV6a3+EgH
V9KR9lE2+m14081h9GhuZcBdHJERsMbGpQbL0aMS8nSjeDKowhEBXQfV5e2TpoaBZBjFPmmlqJ+1
AXXfObm13EmDexLywgBalp8BdXigLhKKCnE4sEGBh+Kz0HLAu7CUpL5/iEQ16L8OpQy89lAWbttw
OWp2D8LVR4G1iCmRkirWxMqNuyneaXBuQ+iQjFKE9JmwT5oa9JNhFPmklaLe77Vg/19ZW6fh0C2U
xsBlk0VnpQl7ii/lOHeJIUiIrIYaj9XQyHa8RI99FqxQS951stbDNUivIwkBrx0lDloQsdVfOeE2
iWd865vfpzxiGUxQoJ3t/7H1mpjkWBFgJE1C+WUc07oeR7YXXgaHyVSzCvKDCRWFj6VsdC9bsCI2
jdbogYs4tHjImwq4K8JK4TyIwgAyKgEjqBfugTRkq79PmhoGkmEU+6SVot7/8/ioP1oOfFGam/4i
NpXclRO5/rPfnWwy+/9eNbDZOIJs1kyhfWyBI82jNXaajghC3cbavOWIzEU4EPxcY0NNOW/nYfLU
wf/6LSUKXrtKNFy3YYa722Yd+eChr8BSjDo8SNLJ0rQVbWXIb4vqj8yVTxDQj1xWdAnsF6iOhWxk
iYOso8RAC87Zx5HV8FUHXvjsHoMUwdDt4LppFK1lyJfdYRnNkZ4HOcwRz0I0D4cIVMPA7lMoA7uO
EgNtOFv/+m/v5NGb/fU/sSvSvf/X/7rPzrxBIw3ydUp4ziJMER4qSKcdZ8rOHQRxUAsPHwssmaRC
c3FR9P8NCaspqv9NhLL6H6QU9h9bsI3Bfcy0Roj3CjLkqi7o77uswueY3X/YizkpkYTTOkcahyy3
LOxXQfxjUtCTaCoeDxOqmqjCYMJNoY/SYbZAd8EEvGClsxtUXsAHTEYyeqQUjp2QaAlzDrseHm6I
AoYrQGJjy2ZCerc6SKZ6MrLvqeAi66JUXLTAEenRazKeAqY1WNRYRAUr4YmwlqL+gh0siMiG7gg7
mQFNK6Fgjyw14MejKOxxIwX8sQXm5cfIn9ib7MM/vgvhUotkV7i2AnkUYoiP69wuhPsU7AfwiUQw
cFxYUsr+dDrt94pTg3o6juKeNpeQb4EpmSE/g5Wv2TQDeAtLsGQyvRHiIhKtaA5/hWUhQIomA8YF
CRqL0n32QKHqWXj9pAouXjtLjLRg8/k2bDZOBeW1EVSHAxl7jCTrpbcFkmWxWEZDwbUX4ULUprZf
nGoWsnEE/6yZIv+tBbvQN9cJ7Ze4NtjJ2czxrbDJOF/cjFi+E2T4RJ15lmSy+MJQ4DKMqy7Cs1Gx
p6LO+XuFq2Gl8hMpR5U/RBk7PTv+FTYFpR8yqlg45OnMbtYkjZ0MwSjI3K3BAhobnYv3WQNaP7wL
8UwRkFQFFgpyny1ImJ0yVQfcm3wlH1hypiS/nDL0rQW32m/bJ7tplZUM/z1RgndA6iqZO1lUrCIk
T4GnBlOZw5eJnOyHiVPDRe5T6IrJdZVYaIG+5LvlRlYYvTX/3vfMYy8HkeUvk3ClhXEOOqvCusCJ
0kEJPnjeoxgW28/IsjhAoGoSdgMJA7t2Cv/3b8ffpr7DCvaMmI6uEzZ4ycUygO98IVdTbiWwGBME
N0A5orLDH/fgjP3kjnuoTHU05L+oxEW+s0TI6fEJ+dPGHTDDo2o3ft9qYDXfmPaW1SJGCR9kHC0s
BtRYh3u9IiqZfzdRHu6VppqDdBgBP22lqP95dnzUfzas3WABPAqLRkTqaOTv01Gzu4A7/Ieh9oCr
JBSE2JCQ/ymjPFkC++WpBj4bR5DPmin0P1vwqHh0Zp7P3dpBaGcYfHzac9BsIFcHqy6WlG1gNasK
WxBLbQOVOu60kiqUKq0eKFQ1CYXBhIlCH6XjsQUxDaWi1YnB/uOU4Ez4u1p3PGGGtnfrPePg9dyv
ke1vHuzDaz+8Fuxqipe/y4/9GzR40xfEOTS3X+EcRg5XEbdRnqlhaXonOB/LsHUjBbWKQh1KyZXv
br881VvVbiDZpnbtdIu66x3/sE4C+UnSjua4+DtnR90G9fl5/Vt1X5BtbD2k3TpzQ7wmclvb2701
Q9O8TZUHT7L3Xb38/gmaqs/5X1DI9nQ6fco7Q6Q/b1tB+PsnluRXhd8CwhpxPYZGHr9phUvI759Y
zScVSmBUQdBQkkXGzcFFqrPR759QLArqSBWubEivA30kc3cLmG/7759YfjbYqZDPCE6HCG5FDEYm
1r033Qw9dwdC+v9P3Gh27yH9TABh8IvmyY8xITUUBEbuYVQih/YGJTnjqhjzZ+sB4X34aeH/babR
eqUqg2FXmo5uRNmxeTe8nW70u+1mdilOtFtJmt1z/KqrKDNzEg5kM5o49mAR3C4d9SmUA8P0N7dj
dfhV5idu11gP9K7mqbeG830lqf9yp1Oxi8fZohuut4mSIKG+QnaWRJNKj1Q3rFoKjHv4DJmVTMlL
v52s14Y/mI667mj2pzyUbufGdmhqoSmPN5crV7obroRBbzVcRqa7nI1M39kIPW467HEDm9tMJ9eL
5WRkqorbW2+5PxbR8Kvmjs9cfmUP5sblYKN1x5Pt3OSH7qAbesrcBF1CdxJMvuuLgXwdagNT0YZh
1w/HvQWv91zP/WaMlxNT012tJy355xGnLi6CheaZG0H7suHVOyipn1CJ0OtK8mRgzifywlwtF44Z
TsOfI3XmdDljMzd9jnPMbd+fcuZqIQm9LaeHXWM6eVDXgXdmTBTdnA/cC2+41LvhQl13R5v7SNfm
5mK01nvBePyyEMS1Ga3W4tlc8c+2M33RnQ3G4y4veFdj3huam/nKuVWN+U/eu51t/NF5OHTVXqTx
c0g1HZnyUv2yGQKbxcTY9gZj7265nY3OJvNheDbQQrHLPYkT1+8uIzcAqFxvssRnjpaRfsYNB315
6n2Zbvz5g+d6d1vZf1hvpN6cH41NYSkGprYZ94bihDe1+UzujUeLWXejLKTeZOr3V7IzuuQU4XY4
k5zrpTiYnk30+djkI+HCcwd300AIzJGrm47nX4yDcAFegpnpTyL848oduks0RIY5Xi/OVfHP+cCb
drnV2O0GnOeZ241vcpNzQ9k+hIuhYW4XrmdKG+1msFi7pjPxXZP1zUX/UuYWF74auOaS215O/OBm
MJTuBi5vT5Tg6zhSepicl2EQPPGTmYrvly+CQD0PHZHvzlVpYEau/p2Xo5cwWIumMZR4cyhcDCfR
orsxuEfdG4/N5erHYNrbOtyVOMAs8gZT6VI0ZoOuE4n62UANnBt165qh9uRK4bA7XCoTU/G8SVfV
Z//iJuuLtSR+nS/4qTncbq5VeTIzVxbHay+CL3VXzuDZlVaWYxgPq6FjuprxY3anzNjc8rkneWj8
MQ2CH8No8228vA4nK90Uts6PjTQ5Xw9G3zVuqZnheoA5GfI3njy+XngjczoebCDC8lYN5p6prfzI
XIxnN96Au9CHwh/iTHiQ1sIE5HgTkxPuo7VyM14tvotzfY0/K0Umt918WYfL29CZ/xxIwbKLgL9f
883izhE3TnfjS4+j7Q/ViCIzmG8CUxppU5N3b9bczFL80e1GXpqcot4shanXlcPppThf3Q5U43Yi
THvG5vsyGPwarQQMno968a9x/a8bbTUzx8rZas79XESrn9x8EJpLz5+YG25pOkPd6Tpq8H2tz26W
8/HXufDFDTmtK274vjId+abq36+Gf3ArFxveTLmdobAYN1wHZxtN2ZjLxZ0+kbvSmhe7S3U1766F
MDqbchNzKa14gDW4UeaTG2PlPniD4Y+pN/DOopnaHYnLr9Js6nYlJ/zXxgtCc66qS3O2ns5MQb1F
jeSJKRvDqakulSWmStDVxOiO266+6RPMAzXUe5K6+aWOAseMJONqpItW6M9XWMCYIav5d35kXCzc
8dJ0R2cjZX2mb4Sb1SL4yq9ETAHPPRvOnPPx0r3TxenK3IYrU3Q3hrmIMDPFSSB152vDlL3BneyK
18vNbGAOA2lmesZkY0abP5ba4Ae3CW8ibXExVSZDcxpuZ+Yokn+5m/OVN/y2kT23O16Nv45miwtj
jl0l3Gzu/ci/Xjqzp4CbXQ+Wo0dlulC6zsDHgnbuXJ/7sXDFP7cTCeLJc3M9GW97Y23mmfORfD0L
ndnZaKX72M20m5GqLnqbETYhdTy+VITlj7mkLa423FWw1ZfmcCMvzhRxdOH6qqVPhv+ayI5kOiPx
22JuuOZ4xPdGIojlZlE3Ut2x6etaN9purLnEfxnMlHPFm1+uNq6pTobnamg8Ax3MeOnGX4obcxHM
QlOahWNzJAQXg9Hoeivy00t+LU9uOG0QnHGSND9bSuqL7vi9reIrF1NjvTWX0+HmesSJ2950PLma
Bov5g8M9jKWxfMVJUVfknbC75nBmaZH2k3OXj8tZIJ2tFeGrJC3NTeg+hGNhbEaLtWqqQ2Foetz1
2pefQ+5+oIRnzmyy6Snz7sSZXi9l76u3XZtuNIh6o80wMgG11+OXA6+rT1THFAdbubcSxXNe1O7/
j7EvW45cx5L8IppxAxeztn4Al4hQREgK7dILTUopsZAEAYL7149HLTP33q6qabN8UYriAuCc48fd
CfKo/60i86lkM9FBRUGOGknl5r42LH1Kx6m/8VpVzLWzHc2wfsdzAuDQtSFKZnhyZENuEJefcReH
By3YSpWNsp4Lv0xCPmXKNsi2nUwzob2Ntk6Qk1sxFZiq72BGOpFu6VTxs5at2ZNlsHm7iC73R5kl
ZsPSkWLLbRIf+3FuMmyQilJi/MeQTI8ysuWa8I6qoZI3Q4/0yHm8r+ucu45TbDSd67jUHQMaUdMH
m+5kWGJntp6GgQ5oJDpDu6nrMhUO1MbOSjs/+UqZ2opZco/6qc35NhVSNu/higjgxreZrjUNN/Vd
GX1qjXlaKxFSvLhG9eRfaiXuAr9YvMbuh3X+cdJIHUw9ZsGMP1OumTNF4jbb0t0Qsb0JPmUwp9RW
+tmpDoEaf/NFNHQdh3fdxb9Gf74lbvcRW/atk2nLrHcIJ/m1BWFfsh6Ru3X9+4wlmc2kNB25ifhC
Jze+C931PMf97RhMpehqVfSsaQpcu6J+XAxhzGnnEUlZ1NkcbPvvYF3arLuk9RzczJv85IFRWdPh
Xr3FfwtlIqhYRoFUQM511QWZ1zelHXuSdUmnaN1EezNIN+uM6OkWxg89EGnhqtAW4Zy8e0N/H7pD
k/VBWhd68/IkbknRrq3Ku9S9jCYousEZys0IZJXU2XWr3MXJSt0k6jJSO3ttwjJi/jP3uscgWMZS
hWM5Vel0WaW9jAE5j1t6agfywKv6ewr679mwSyU48qAZaR+2D84avIkwfvZGmathfkjHlmXSFS41
7HXylYvIZnGmr8eTOltc1xRsjFPq+xvV4TTn3TIO2bRthkbz+BSH4jc+KVGaoAqyKN3mvG6bp/4t
rlvEEucurckYoQIRhmxen4fZPa+uzVyJDNt2esj7iR+baQ6ojLTJo0+s8oQ6qfscOd7vVjVDtuo+
18Qp/XmIqD923y0LDB2IGDNi9G6MR5X5dv3Wxtz2nkS9Xx+NBnZdY5ugrla5bMWcpXMfZ8Msnq2p
NkrmNRu7xgIGW535z7FtDCUVgH2TzDvGl+em6z8BcIo6rMfC5XrL1BxRm/o6X2a2V9Hyux+tQ1Uy
HWa2eZly1omG/Sxo5Zhskb2h29K3pWSWZVvVhzQw9W6oRUuJ0g3ShP8rDWSxdeNKMXYrbUL9WHvt
2wI4lPVL5AHRN1lNZD5ip96j8BaZbb6T5Nzpc9+YIBMkPPZprDKyJE5JTMGHgBTE2Ip29RhnS4p5
VOlw5/Zr7ojALVSSlDx26r2VMTVe65R17bjZMpDHJa3OaWTaczS8S5fYQk/1K7Lwm9O6r2R1FjrU
uki2OqJCOiqL7knT2CMG68Cbt9bK3yIMvpeRZ6yr6rzZNgdJOtnjLcqRLtpps3okt32y3dbKDzOd
IJeQ5cBEetZewa3cC5k+Bp34kBNgr+t/KX90M5aY7zBmbuatXZKb0N037ezTMcFohMUkKpHX1fy7
0uvdWsVPPSpyVrtqzgF78wi4s4gcu3MsCXInrW02VOWkGa7jPEZamv2cpBd3AaYCis39jZsiqtKf
OuyekOkKo9B0eCRsaVDLhlaJdTG0R69GvyPTwaWTr89yWYqRB6+RIgNtx5DW4XgMJNqNqTVfzeja
v3eRdT3diPjUxtFy1q34YPPinTw7vTI4prLGa3etqJeCd82Po8z9Spzf8xK/VvYuajovE61306TD
Nb2PnKZNmo2aPLHNAFIZL3NZXOc92T79edtK7dWfiysKnYZfoT8cwlq42Tq0XvYuX0lT1Zkehxsy
qAEIaHr0J++Xt4yfbjhjmoZHtBO3crCPQ6hM1qy/hjr6njTA6ZKIodii8D7yay8fEjPks5vmjtUH
WY/PKZE7E/TIq8iV1nd+N9V7WA8jXVv/tSI99Q0vF7NcwooOrj3qgRzboPGQU6KT8p6Sasviafyp
lWZUXE/ijUnJ4vhbV8Wgp2PQ10U9JBRbi71WQTAUo06+ZKiDva3Hjnrcv9+ij07FS7Zpw7H8E0A7
Lm/mZnu0Vu09Z6PcxiECMET+SacmI9FZYVOG1BeEGtO8OTw+zlKczTyXs3LGAtc36GXV+7x11J/D
XzLY1syfxJ3XDgchyNHl4WFSTp1dp77GIg1lJ2klPXMTh/q8me05bIJb3vAvtm5n3uv99WaaxbzC
K3er6zoTy5NrgVD7QL3NjWb5KjogH6elNjHPqk4AbqO2B0Ai3ywGOTGiO4Sv9C6R/XfKWZ/1Xvwi
EHqOaM5jF3/O3LHlYLwCXEvmLkztsQ9JctN0vzuWOPve+t1hnGZqwpdw1U2WROomCLY3j9dF32I0
W76Usx3OwMCvTjO3xdL9qMp1c1ndSmTLQ2WqgCbthkIUBzvXzmAB4uS4DOP3VCGzylq3OTf3Q5ps
mde8Llr+WuYpyiVabIJ1UPYpqYAnZDk4WNSW9+dolnnKyOc4Jg/cC5zMqQpkmpWuwRxTP6hHGlYr
HowAO8fmhQcX8BxJrlsXI4SiQhH5mTIsyIO5mvO4/5pwFJkWKv3oYRlSXVYOeR+9baND0suMtQsW
qFfxom0jQ+3oA8lN+RZyeecNsaRR0niUGfe5FtuFhBaBTVJUo61Cb7A+rmO1w38q2gYTEGfKoixs
2/eoQ11NxLMQ9UfqPBorq8JvmkeiXb0H8LZnogwph1Eud25MpsyxqnpBgXjt0X0dRXRtJfUkTotZ
c8YQPHErp/e6kiyfQZ8cV4ki2EXAypt8T9Ld2jePCddvXWiOvrWffZ28OwKdXjwlN77bogQ1s6QD
Ew999WaG9j0FJ4YWy/DM2uaGrwHlTNSURx32YOl2cusqwKn0xAjCRC7JRjdX/kTtdEFLfs+WLTcb
GkbWyjfFY582GD7dBIeuap9JPx1BxYyUp/OYDd6kMDHu49SoCACpuZ0GrjHW4JscJZ/RCA005VPB
XfYqegymrUJSWP7M0rSijugQuZGiCOqddNWzqZZMGBcTPQuSwX59pwNh6Rjps1gIjmOl7sPMcnVp
w3G/6vTFdeL9KMhZJiFN29dEj/lQiWMftKfJyO9tcxndmuUn4f18kE63H+foI2DVzeio/safU1mu
/K7pQnVqvXAvEiNPYlbivkYXQxcSr2XozzuZcHLQYGhwa8505uC6vLBr6dKuOgMj+TGE8wuvWEpF
6/8EyIJggg5N34d5GpuKpv13X7/i6BdRr296W/YJ2T5i5Hi6+XW5iXC/SUCgRbsyE2F46Mdp3/hm
K+2EFqarFkI9xXThLmi0WGiyeEhttk0DdddjSMa+UB2gc8/DW69yfsIm2XaB2x9aH7daOX0P+mNU
VBON0upY4EDn2ZAJc9+uLk068uqlJgT3Z+/Srn3jEVVSiXzhbVx4DWjA9FcyRODhPMFKZ7MzTXQA
HMMel8E31yG4lZJc+nGjKJJjtsnBQXdk8orpMO/7+AzPHQ36GRMwoBUmeNi+wb2N1XxYx7VoY8VA
uIooc1y0P2yTUaZ3SieA1+5wV832joj6YqfKUCRpypvgi1VxBsKJHdzo4vHIAiN0Iu91F9LK5a8D
+Lh0xjqNPDlnG7qVbIujh3oFv2vCOnPnqjtaz6kyt3I0ouStXRMgbs/vsrFxDu2gWooYfts6zBPA
SJ9XeATZ0dAIkRstLioSFws61WBUwsm56+vhXjajT+MaCSVuAyzaJXhpGLr7fgLEYVV3GmNyYNtY
1NH8MnFbeiY4THK4q8flzW7sc/CRSpr0KYpVGfjzixHLWz3Oe4Er5k0rf2BMLXXoP88+O/JE/KST
tFkX5AqMIJAiY3Rc6sfF9OcALcxo5/1iMaZi8w/OPNwtHXnoUwbKK3wd5d1qPZ777lgMietRz51/
RXbYpbG4pEHu+hLsHziuIl38UxrmoguTvbbtuBOiB5PhjbnB7t+Hv13biZc+q0zfZk0M4iVoUdg7
797RKDNOFJgc70zspi5+rsP1Y9xKwud9OLpPoGI7alJHUTaq21ihJhGT6ykwGev7G+7uh0D2NMWj
AIfFV/5ve6yDNtf9+kSEe5s2y0vojegd9fAk53e3f12d7Wnd+E8qPQICtWOZYLlKFnGCCaWsU8gC
KnCwjMFv1JEKcx/ETOCLo/YW0PDbE7bISehKBo9K5SMeqpgXjgYrGddh3sTjcYVykC2CmVxCDqGu
Xd6aethBWzB5vWCsyG+pyE1YGb9wUweErnNvHIKw6d1nYBS1G1ty4G4r8nWKAAmaJhchQpmbvsl1
Pf7qe04hglZZROSTUAvYgAq/l7pC1wKGfY6u0bgQ0Hla0W7sT874NSfRo94w3/h4uEQP3Usa1kG2
NlMPDmcGxzwwN2dp5WerAcFs56Z0Q4RXN89FuoHQr8Xy6kZLnc8LqLbVl7eN0eyUxFvZjyErVJXc
906UUF9Gt4uL6L+5hpnvvvhVeLBhf9raAcsfZEnGHfRfDjsbUCZuOOwSEZ+n1J78ZnlLIhGc2J1A
62ujSyRDzH8672wy2twPuV9u7NCG0r1NePg8Mj6Dou9+QIjfVC5m78q4VLvJW/Nrhmi78R6aBnHB
QvY2OFwzhpsaTafa2UmJS8d8OuPD9gCUQl7aPkmo0UFEmy1+9IfbKkJ0JSy9OCAREL+MZ7PaHqy3
HlCcj4FpVbaE12SmVN4GLMwcb5kpuJ9IApM6zdeiFJikdaDejFQcS33U6XSumudpRHqPenC/q72b
+UZNm5z7kV8g3dCxh3BhsKZr645ZiMtJcrspfom2QGZ8A0r1A8zOsN5psKO+M4V5RZa3KRUd7WIH
wnRXTv70tsZRVs3d3QB+Y+Z2A22cmrIOAJ4TMWVbG8W5AGskfsbQnrhryxHAH0E1NLSfsVSWhR83
RE2XBgfPX996xY5Cx6CS2LFhV9ge7WCrdm902uz5tr03fTUU9VyD41fkQyp6PfEosPRo5I5vrlpA
Yc974+CIVd6qeh52bGlLxp0n6fGL6nXpeeI4p/NLpNWUd+7kosSgxRMVhAcGUljuUhWd9YD+3iBZ
4IJMmcd2elJb+DUv8z5oVK7XCYuQfFUu+fIa92MSOqG9vWPqrp3lWzy9Rw65Xya7D934A5oWy7RE
qUqvFFAU8wtv8j5MC0/WNE2AgKrRlnGEi15XEkN6m4fmp+qRwBVaeJWolxERgZqChOTx65Q3rGB1
Ws7+/FbF7MeN570F4M9UzS9W2523sEvjzC+Bb08QUQ6e15fOTNvKAYvoIP1VcvsYrPuPu1u7g8t5
sSQFAxgrdWzXzFmhaKWcBLQup5qEWWfxK0eJd7Cov50o6ijB6zs0apOomJIFvTcRlLC9xyK+ExLz
LFR00xFILAqlV14zKbpMl7Ze8BxWoCOl3HHtfkQz+vyFtL/WGtGqMKEx4MpSQy5rnruq6H1zWZNr
rZVAAdHaoH8nfNdJ91eVir0rcXaPyZtJdg6Nm+0tElExj0GTKZQCJDk1QIe9Vx70iAXkZ8p/WpjP
Mk780ommMUuui3LCZ6XosrJH2NbOTYofpjoQuTOc045kqV1/0mr7aEcM3rSFoJC99UaJADUO1zHk
YYu2fBgWiKjWiejEfwa2ltgYCkJOcAgq8zJgOdqs2uov1K1zEPW315mZ5hgnN3dKLg8ojyR4j8V0
MFt/8jp+gjUvq9Ox0CNiyJn30GSLCeu3i6DCqPVXvW659sSPp7enVNmXLqnOeoy+qgpLjdnoYVjm
vphV9NUP4dsEwgOL9lEKfrZVf+ds78PQFdid56GXw2vUs/2MZOmQeR9XmK1BLPtxXF9mT/wapvBM
RvD5ccTOIgrqgyNBd6BRulcVP7rVOJ9UzRZEhipH19xEGoMaLw3wDsprNunSxIFP6yB5aoLm5HrX
MfennnZKFdfyGfpy2INxu3Biv+po9cCv8h/pLS+9Sx5YOBQtVnRYuecacrQ7zQfQFNPhOjQRs6fE
YOGYbXpxMUc01O29nNhDw6EtBaR76iedeY77pER1pSPcp7gbi1F5H1EsysnxdyMbi27FTS0xxu6a
hWQt3sHCT3SreObxpKF8jc4NQaCKdXtavOSM1uFHjMEh7ckDxMSMt/ISIVdC38atpgEUmP4Z2wk/
bLEHAaXpaNLMLylULoYWcfJZqRzwAS4khWsSWBv/kJKnjpA8rSLQA/7BSr1mg9uazCF+nrTDXa/m
t2uikASgTwbrk4rYU2X2nuUXg0Koh/G3wJlttbXFKMOH65M1m/uxLeTLNv6uH+oyau0dngTtCmIu
JdN+CZChrqcnENPzlW0fPfFPC4HE3m4+oYqYUgZ0c/YABg8EwgEnnw5of7KIC7Hygmb4KSbOzZqA
/2HzC8iufDVfdlgsNILwIWDka+jbLg88NHTudq6m6cVfQR8LQ9J87sb8Ck2NwaLVww70+0ewLC/X
ER4tRhTyAgpVVqMBrxdEPPA2VHnOjlXVVXmdZPXWdQfD2vPEki13STeUvSBpIcPcCoDOqU3fuGHm
tllu5mGscyUSlrty3A2rP5YWej3dbGTPnkTVICwG+FLWKYGo7mJF/+i7+pOl5FcHrC4YH/7uMPm/
P/439kDAv/+6unb+33/+159+OotffWe738N/PGr3011tyfavB/3pzLj6P/xBVw/Qn374H4agf1pj
/qVb6N/88n/nBwqwPcm/NwTRflQ/4p9WsavV5nr83w1B2L8Ee2+j4kd4qQoOu6sn5x+GIJi5r19g
h46Bz87Bqw2/yz8cQdj187pVPWx52F4Jb5t48M//wxF0facOpHeKrbz/+SbvP5/sT9MHQ9W/ctVc
PTN/cATBVYTdE4HnrlvA4hWi635mf/LUaDSSoTe3BxV/yrgpmbd+tXETUbKmT4OIUHpcGQGTdZkf
N8elagt3TN1d01RvreEq3zZ9u6by/+P2+Ze3hRea4ZjCB5MwCH++rbbhdVtVoj2AGTqmgToGUXsk
qfaoI/XfvYT/1ln0V1fU38YAO1yhXvjXb1GHV9fUH1xRoKcCl7djexjc6pWHqvDRxbVdlZZxHecD
jy4+Mvesl5tqjho4caoFA9Kc2tr+iqQL5dcDBwnOeiJgmH0gDM9RMCREznef/E4nBeNPAn3U+MGL
H6BV/MNa+1dz+Bdf1PX+4UqHVofdAKEORFgsf7z/OHW6FXseNIfaS39FE/gKf1i/mqn18wboY8+Q
YBISJHkfc5aLBdqRUcV/vol/MWF/uge8/fTHe3CiOvBWszaH2aD2p7V/Cpfk4l1NBfC9Xf7zxRBM
f120f7xY7P75YqO38qbuvebA+fy1aHOLfPfJ1WHc4u9GRM//+Wp/267gL9fDju0h3l/F6/WIF/cv
D6edYWEc0uSepW536IKx8IaAZ2boA0iocr8QMgFe6xayZlFh/Wh7gJYgc9KlazExpW/buS7432wa
YrknQDJHkyp5sqTWOEX6rPx6ztMOWn7bb+gZEYFBICCiJRMaclxsUnDeCOgH4yzss2ikpqtlD2yB
8QivrMHfsUgfSl4YXiBX3kbNjVkCc5jjwBZVIHeK+b/UuJjbaXHrFxGmd8rHGT23uqBm5GmiD0tv
FvQfw/uSRPuhu4XdL9w3bDiNto+hY2yvYeeKQzeROQsV2qyYeeYItNNlcltuFF85lDVf30Ms6OF4
UUHZzX3Omnmjq7B1oTZyCNPVZqmOGaikabeQ5KTHdS0ipj+5k1RXTujDrbr9dO1kIq/9xqeeZGkq
/bFx2EPGzWuzAcpuxeYHB5OxoS9bSXMKifquZz2VYdR/dI62JXrIJUtaOD/mNrhtPI+fauHwU1q/
N7yRdFG2dKeEoXOEkwggwYGD6G5JLKhVRwJV+Oox1D4iJgJX5mzmJqzV3vebd1dth4R12SDCAt0p
3zWrfUs8A/WHkzULSX+s4VcoNRFgmQjZyiXeo47bYokrv0S1yKpYPyfQlGHQ42fYkLyscZxxh/2B
+gf3qrkGxqfuUOVDNOqXeAS9vglQizbuGbwUSZpvDLTzNk10tA+EJzSJkjTbyLhkfn9SY1odTVe/
98uUrVs2xEl1xSS/e1jidBJ98x6Awu7dxl2y+NWYYS5Xd/7gbY1uImmnM2kmuMJSdDiRG9J2eNiG
yqXbmMbZNEMvN4EAEVSX/QIdAU8b7+JqLjRMTXJM4HggM/7KNGMeSxiRIvHK9QREqOaPfqwjiPzD
m+wAqRhPv/FMKzxeraTKaLTYPqwucx08zb9jMvC8VWDkW+nfiLRaci8Vl6jhYQ52+6m2+pL0DsvD
ZfuOJCxOnj8HoCD6PVwK/XAz2hWOmW7aey4chJPyQsRW1QDoJqcKQXCteRBMTqabv1qkjqAFetzI
86RVoWwNeeC5hQSJ1d9+RCF/Q5K7TWK0sY6GkhtYj7qxTKHGQNtvIDrHUnwa1rxKb/4ykDuyRj8x
vrU52woFci71h6OrTlMPHbLWIqE2rLo83NrqqGZyF/AkyeEuhneixw2NY3tq0k6fRzM/nWBXCO91
9ToDkT8akMlCTx46oytzNvifKkhfw9YHWzdFI02vav8KjctN6g8wd89bj3ZV8/TVYBRoYJMbA0lG
wDObByE06lmxNw37asz7fMUqhNx0545W57xvpkygUwUTEJwaT65U2yUbbPy6NH1unXHJux6clmf7
zKmDtVh54r6t4bdr37iKyTu8yE45TXVBlPUKCaL+PVhAO/MWaUmoJ+aph4RFTdalpL8VoKBd5cXl
GE/9ITS+3LOpriGdyChP+2m4ERMBJMEOoZR4O+F47Qeam3PUbwedjt773KjbUMCJtwnNz4kDtyTB
vMJm4G87tWxsp7wxLB0T37qgCndDeiXnZ2aeB3B/pFTDKG67ylM5B1FVprWMb5nDQFW4E238yT3A
ldY+bGAYizSqskqDC1ezq+951w0HdBG/NvQdt5XPu/Ja7wNv+p0GzD0mzC8FNBFaT+zeKjg8U0+k
+yThNz0G4AaWAMyR9KKMeVWYQ0czlPdOk9kavj/4VTLNgrCQNYEq6wQhtSi7ed9YcIngGLD2E+pC
1MqhHhYQwNAPgHOBP6IWuY+clkWtucTtuuRcpUnRGPm7hYySVE5OAtUeg6Rdc7lWQd4J5xxItY/a
c+VL8+BK6Z6bevuMKvuYwN+q1nU6BYTQ9poAN1D1uTfERdMcA96G99sQPTOkvEOidJb2CRwkVRrf
ejKP/IEqBw6kOaguVTehc03QufZiyWGOW3IJn2PGw3rvaP9FOSzZuY5N8mhSMYVnHuWniyibblMR
kptxdY5BDbvWOLTtlWC7+GJ9iCZmy8jSvtve1BJpWktp4WgIHmAQuZsqb4XQ438NSQyrJPrRrJmG
R1hzqPKGQ6q7N6X1HcoW3JThlMdjFcHSuhw6Pz54jXeXslnlASzIyxxWlyQYS1+L5t7toLf7bkWT
SuuT15CZ2tVpIA2mVG2Tnwdw2Bawt8I0VXlpBl/SQjsDhrdSb7AewmbS6pvO2lJh1jsd5CKGfUhY
eGYa4JxpO4XhUGejSXgWb2/2aoJUQEGDRsFgIeyN0AZCZ/ILm/SoTiZ+1ez35vO2IEv62WqFXL9B
JZrIwe3rY7V5ZSjnn/8Ml/Am6v+AZ9gXIr1+Z8jHp83Tv+HtP+Bp+JEa+G+6GpHAUXpcWKLgk3oQ
0iurRvkXMnSWDnEE85xf0yFM3pKrmiUq/zaO/LuhY23Gm4mfR0jttE9HMLXIlG2r6ltikiKMvHcb
we9gwvixwkr3K4X2JFnxmsKaHmPY0GnoM1Rbu2KpBMzs8YkF6LNB2pWdM5VVInMec5VtTgWm2mVg
UFiJhVJ4ZJ5pVcWPamX7zq5HD8EkNnmA/RQsagAfaCzsK4jGteCj+Y67t0qu8P2ZRmRb4IpjHU2n
NXblTexBtZqN88RSAkdjE+cLYGuWpvw1HFiezOJrdUBuMqjBOdLVfaC8x5Z1+yqCPU72O7wN8dNY
cjUyWRTdvmj95o1Moy2Cqb0dYWKN5voh8NVdukzTwXfTT/h6/w95X9Ycp66u/YuokgAJuG16prs9
dNtOckMtO4nEjEAgwa8/D16rzll2vp3Uvv5uXHFSsWk0ve8z6VzMlX9SuY8SUKYrWuAM83sDemnT
+OkxGgrnoJU/r0oBHDcz4ZsqWHDnBK2Jh2rvie6sl5M4a7I7Wc37mmT5fpgBATnEHpY6jJl2xwR4
GQcqhskaHDihszENxOK5A/G4nykAPv5PbrpHGUZ2Q+mUQBkFCLMSK0H6Frxudg8c1IGUGnRqac/Q
KELi6hb5Ctyil1ZqG05WrNJmio3yhxVBZvdqyJ2NCvZh+tWpxm/LrylaPxkZxKVk2PMAVXbV7trQ
2yHd9Q3HxRynLP8GhOSb0WpXaLRA1V01uHJVCdQAZYqyieITrMc8YYP4klqyZzq7ALX+4s3kNPas
WwF2gihLHmtWfJ9BS0h3OIZU75yOv9SZuvQCCBt8GP1GjMFDGfF971ZPkq9Jn967bAZSSFB1dD57
0MG4i6ahgsZkejUTisOCQ3lHTbk2Ci/Ag21hVdXYDd0p/zaPkNUXZcLK8Imk/WsQtfmW1uTVDeqL
EFgR6QipPJb3XoFI3jEn7FcANCEVHu+K6NiiFWgGqHWL5g1daXDgciEF7fzqDfl3IVNQNZJjtNMC
WBl8EHUGLYgnIDGENrqM/B8546joJU4RNg1xaiGD9OlbgcETQOYvpuluzjzAMTNWGix4dODN/FhD
aL6CgFtvdXWPG5G79Sg8Esu+f4ASZVrVxo47xccDUXn55IgXFABukMkT+vB931Rmg/uzRMxzCEy5
1HEpXBZXJrtHacoxynhQI/ILUOL7qVLQbLqmXrl9+tyYIF3D6nhOo/xie3yqrBVpDE3pFwggHmdZ
lbErfQnVXLHqAg52PuyvZdg/onIfTqV10UoEJgknlq0HGAdKAmsOc3/UKvvp9XUYNwKLqc3rr8Vw
6QtdYEU6ElxrdyCkpedAnxtu5HbISAB1TAYGv4qgGW+z16BKIWpsvfsaGIofDesebYkd+W2u82zt
ETR/dRnjYlt4Lrpsm44tmpn66Pgt+gb92PqdWhOr0x3EpG99YHZMRezvFv4f9OwfIOETmPfp2/8v
sT3EGP3rhFuwww9uv//NWfk/d+D7//gH3kNiNOAziuAdhswknwAY+QfeQyAM81HauriQkiDoEL/l
H3hvuamYwI0HzG25fWm5yv1/8b133zSudwCg87fjD0Ey/wXA5y1I2f8BfEjHDwEtLtchczfiFBDG
R6wkqgpDoCzprmpsii0g6WoF/Ud1ooDSV/k4QNHbdNOlrNwL5YsmofPL2Bdzc3ChC4OEqWy3U1WA
Lcm9uKHRzeXltswJX7VDVe3mNoN3BD6ZDYgrdFl5haqHZMWxhbssGsx0MfksN6g737pySGM1e+1e
pN7zv4bkn6n7b2fj/+Nj4qowhO74eGk+oqkWfOpfNYfNOCj6iPbXxqftqoHyed1Apzz2cVd2M/TE
IwMfQljiRuMW+0dzYHZpJ7CfbvRo0y2G49yZPIXobpeOzNlo1ahdWEPdkuZ2V+dBsIoc1YN8Dx5t
j9qbCCOTtp5ectS9IutFQnQ0b6GbAorq/QGEWuKDPo2jiyKFc4Qxh4Ci3E/jaBXKPWot6lTaTmsU
qmYtQH0XoXCSzoec2u0qs/YcX5xdcxWMkTXq0GATofLtWZrhYE3PlGv9pJm3zwkwJgpdt+hSu//9
WLy/649TDo8KQSVlyEFC3uQneG7sFnFT3w7XCq8+RkkMBW9LoAIRptw7qFEjt9xPM6suxu1MrMem
2rqzxbSb4bUBGffgiOm1DaGp4sEfoEP6ETtc1gPyg7As3QC1JGQhn8DSwg6lK1gzX2HuQwNTzPnK
mfzilLEHRmV6CHQOX0TP9SbHRIsLOvN1Rk7Qi0zwVLxOfprd0zo6syz1kjq12//65eHiHQC6BJeC
ved9fZzIZHImC0aTXn3Ro5mLwhfYruAZ8HwNnQF7KI2GlLvo+MmBXQpaoaAFKwZOqR/ZySvz6lxL
vqOZl58gKWj/gDW7y9h9HFuAiUuwKzJQAEYtATP/XmcDQR9WzaV7DQrlHga/9LZBDfm1HKJt5A/l
ygxwnCIyZdd5ur75wXAABzb5oMtKQGwDSisNbaisN006lRv/LRQBfYh62cc09abd79/mr4sGW2uE
Vwliw4/AqHx82kBCWlS7o3fVeUiSvJXZpiirxB94/jizb6DN7BFwaAn7U/nPcfofaYUAhu7Prwr5
hh4YHs6R/xx+4jDq3HMd3OrmXiPrdVufwKOoVLXr0lRtIfxy1i3gk5U3l+yLhOgDjU6JMpE2+To3
qXeOIq0ObdCSlT8diM7QV0fzbmBwkXi8n9alF9XAUiSsdOy57HgNrJM/WQa7QjR6CxLFeDwG9lzJ
sXkM9VvWmy+C9nqfCgWvWK2ew0C+GeEE57mABlVapuPGyO6pKby3soS3LNfTpWDNhKbY+eZHpLqN
CmVK2TgPmKXANhd5Y1m9FX3wJqeB32vt76exvJbjlMI9JqM4H4i7VinstVy793lXeFt0FFsB2BgK
HZDHpVJFDOM73xIxB2sncOCL9SoWj425nzsJkMCj833ZF+cKMrI/rbdfpgjClKIwWLJA8QGA73+c
ImOHydiGQ3BFCwLSFY36imo4NIxLIEs0zwQlWDi23TUr6dFI4R8Wk0qYV3mch/U9IPXq4AYO9P3F
TaNpvRIbxYJ71Z8e9JeD/J3nwY1DDHtrhESAjw9KA8dAxKyDKxlgRBjyfQG/6KYNdvmXknVkPdY+
NJx8hjChWfyh1v5h7dNf1j4ivQil4AqRmYrXtvT9/zpjOXRHBMheejUjOkvjQQAR1hQilmgIVkjc
3gR6gKZmzGEZ9QGPZLDm/oGr+3X7Xp4BxgCX4VYaMJefFxW2TtcZYGERrIXdJEcZDfhkLzWg8rSA
uWoqq6NaZEuuCofNbEwD+B9MmECgZTxNab2mYe9vYLpaMXAMm6aTh99vOgyF3ceFj2dEc06BflCC
KxY+7ZEpDtlm6lN2VXkBh/IQnGCQgBnXzImB1ObQuc0Y5/D5dkXq342dCDYeLKdxSZ0Tft64VVUB
azoUDSeI5mDVmym03Dk8lQigd45wXjced+4K5fvbMZIZLCR5eeg1GFyi+SUgM3aHCX5AXsAcDN16
/a3q2qsfNTHvHfcYLl+KN4fAIOGPLfS2oWL7UdIHQIZxG31pUz+/6wfosiYSxrOCliQtmLery+ZO
aNHuREnnBdOgMGHlblxm83ynxudSen+acx+xJBzXEQ1RKuMyEOoGmH2fZj06IofMgA6vsMT8BW+z
3kym67d+A5Q6Fw0oFrToadbhheYQ3w1ylFilsohd4ZCkq/UuUyK8RMr5w9ES/LpxIHUTs82LwLsy
RDp/XA0Oci8CSKaK2zChpva7qn3sWmfTGNjQjXHqXVqE67yHkXBJVFgZSYqEyahISif4oUsutqWT
j0nqjNWqdUyzDeAbPMspe0YAxQx3bptkvfs1R+rCvU49viul1TEVvb+CRac+OIWSwJSQOLHtKlA5
aCIh40znr4xP46Wqo/FS1hLVOKPzXjB1hbZK7Msh7/fWAGdo1BitmdNtu5nBiuRA9Ojm310JvbIq
iTwDSBzXijnldkKgyH3Yjo8lQjsecEIdPPhLQB2G+SMv7hSpylNWMn7KFEA2nnrbvgndeJAlOYQw
+q9AyzWXbLgWkLJdiNvdzb7yj6JNrxIZAru80GNigubqRL0PTajJ4Ocb2Hxpsad2tRPCnF/68ZBV
ZzrDFPn75Yq0wl/WK1qwRaLhY6L5uIf140h6wLYjRXh07cvmrahBLUnau+DS4FdOIxwK8HnD0tX4
9+WSiwLU7tlrUcGMKC82hWtOU+13GCMYliAJSC/QxQHwzUGGTC6sl5CaJ54eQCQ0+UsBrxW6MOBv
Tk7pLSsB5/XLADQmRHEiPPiV/DDd5j3AlnnqxyMUAzto8PsrsNNtLzpgByLjx3rwgp3foZryyTAd
hZPvcr+sTzhvYSOFnhghB9Gqsc0ryKWjSDvotWnwwLMJEji/zQ8wwU3M+9YQwYCw1wfp6UuQdu1j
a9xVONANeh1pJ3fl2vKgDIwDUVCytSfL8mx1cWjD6YCG0R55572OsppupsmPvPjelG6AMANPXgIB
vqTme4n4lFUn5npfA95YyyKvtqFpOBIrAvKI07eNM+k8W79q77Ic5QCPGrEuIMgExBkU+yZyTxTp
QA9QUsJIOHuv799BwTZBFQbLrm4jJ4FaazHSRNEla6YvLGycc1mtQd2+Y2WzhIayjWy5y6w1l0iq
AxinDuDkmO0mESJLhPRqP+vpWtUW5C9EmVL1QHWDGRZM5w5CuigOPLN3uqhZqx6btlL+vhb4Dtzi
WsEjSAeuYxghYMcBBJQSuiP968TCISEWcCZs+UCm6xDs8EixKpCeMNYo1nMrYiVgtkjD+cBH4m7T
rLjPGdJq2gZmTj8a7ZZBGg0OwCRLLVZO3mUybba3AdxqFv6fyMJL1YMTTDuyzRi7pmi8oQcEdar4
0EBaPY9xpKroDt3OWoHmP4KizpBM0IO9E+kuCsd95prvQKmbpxDim7hJx2f4xtlpVuN8mLtlOFL1
fcxDAHsBRPwygzI8q/Po7v0LhV9kXXb6MmidnZEB4SQVG9YtDq4xn2AYcGu/+TFP+iK3gOdHyEMz
FbuFai5U3cnOhd94EOm+HSCnt2NCli9IOOnclD4qRGnchVF2SOXPIUzlqZTaJpkkh5qU3Z7WRXkS
0cxXQ0CfnSyjTxWyd7YFEoncKeW7emD8GGWwHI+igF7VYL6ZcYP9JN/ISdGzKN7Ax/oJjKcu3qij
Vk5l2SnL/eKY+bBaYpI8iACKKBO+FpZC+4g/oNp76mctDj1QP6gf4C4cyuprJToKPjQMDqKXdz30
MAnkwhDk+pAm7OCshqLWGMDFLiPQL3h2r3pPbxnw/piBdb+HMB5pBUOXHXkNCDWlLd+OlAODqHKy
88q2v2s72MhF51GUm3PspbO8g/kIFjSHXYV1s4v2gZP6orQ7ZYD1tx2t8btke3Ts1N36xetOZVDh
PW96HgynYlL8xOtvMsyDI0i/YJObAURrWv1AiecfYXTwH5y0w7PnhZcoqCk3tZdhdwv6edPyLNqm
pD5lvqcgZmzGg0CMUNw0pF4PESgxZ/ayB9DRalU407yx3M128C7mZ2Djj9HYho8A4wHU9v3XWmhv
B1QWZi3nBwL+4fodZZtMJkxhZrIIrFGBPv7hIPj1RAcS5yH4HA040KTPOirRqA7Pzp1rNcWdysd9
inSsqk07qHD4BoFG/jEtsVEE1nmbQ+lCNLNI17HuRVn7+7bbwXNWbkyF6hjde7lWefvVBPKRQp40
Iv3AH9yXPHXoVjcUxmyA634z1vumQD3YEYhJKBy21s/FIadDua2gZnHTvHoASShRakcwqtCexjZU
/iYZqav/Dv78jy3rr919hDeAsEBkiQfohfzlDf2rws9J57ot9t4bm2AJRcZNh+wQaB0QLhTC6tGC
74iBXKfr1kuBPRFg0KbREDdwfAsrdwMat/s5x1PPwkfj9l/gO7GxIN2d1XMY//fjtQARuAQUuCau
xVqgnn89rZUIEsqHQNzqbqQXAsHkMdKAHnlrseg5BbMqpn1mFEtME6FoTYdE9S3fsGlCOlQ2bbEa
0gTeJudcl/ZbB+plj9wcvW9rBIuVr9NcDHvI8A+hLNodMjEQGdMN1bE2nl1Vyy8NRek9zKJrN9JB
xhZUTGA0IJSY6nGD8lBtHe0ThL04X2duE6S7pPspqsO/83P/47i9C94+oDK4Hp5i0ELEOXoACT/h
HJzOZc6lyW6N8rZmbF6HyrH3i+sgE/YkBqQLpc1LawuNFIg530xIaMKESvUeeS3PkFpW17793ite
7tsRM3IGZ3oftJCQBzNLVBDdwQ8B5k3UQZxOLD8KDt1MP0NSSEL3aVTzT0AOEEG0YQXhsYaHjbfN
YVTVSQY6OMO1pnBQZDBFSM89Tg0q1eUU8ZR+Vlbnu5DSC7DPuQTPucKp3Xc8f5mbuTkiAOCIEgWu
jVm7T9YUqEraCGFK1Jm2kZuGt6ZNf7Y9cqVMDU13Ee1mPvEfKTbelYFhRazbfkmEkPSupmTYIWQg
WpOo+CEHF9gCR07KVOm/uZT/OCJI1fulqFxAfARk466RACjUJ5yxHBrXrbKhvXU5Mh+ifFgzF+eN
61hy7rR7QM0OPb5qYB1ruLstRva91tScYCg1iEZY9ziHHlUO7RbYhRYiAt2vqqDjoAPVVyZ9vm1U
gF5ylIc+y70n5I0ltqrZvSl0v88CLNcKC+EMF+ZdWt73mYT0PtNtYiDrT82QP4jIffEXE0bot1/h
Wf77V6cRz3ZkGl67yN9C+rv29NQ9FgqhLLpGhZsPYCVxTKFLLT047p2UrbF/DSuPt2sTFlOiRp3G
XVjCAdmS5pBVKnlvALB5FwlyuQ6MjN1DX0/QsSh7jFBkrdAx0+S9vZg6JY/F0hkh+GttXJ2fiCvh
4B3mR9ZShHNYFI5uno8bnznmzOYjhWHx3riv/ngvSjiHYUe0cR9qvZXEE+emam5jJhCFETRTYju2
GSsqEjXoM6rhKilr9RJCeZlkM2k3kfazdZ559Na5MNzqn9yd62SODPkToBP9iujgcnUf/E+EM2e5
2uHj/iVZRwdNuuZG6C0fI+++7aPmEBAroYLMY44a4rlClt7ZSZ/6kkJ03RooOCyQC17X90Glupuv
s1hV9Fs+jB6oh+lIgq5BzkjmJaJv9mXBuycLvTLDHH+hvKnPRRMaOOFhgWoMbIojXtnGm6A2LEsH
uQzjiMSaVsEBklfO2iCyYaxF9xga/1oNoHrCiCVdGYxrnvoIPUROgo8IhTsBaaQwoT4KOQabJhoS
0DHVjUhvQwW9OFnoXZXK+BY7b4uQuYtpBYMsA0Zl6985DuVfpAwRGsXpQs6jw6onfML5q2TFdJ86
5sCgVNtUAR1uGdImvHFOmsmwexcT/6kR0d5BGR515OsIr0ajor9qSLmeQ6fxdnBzGl0QtBG2Pebg
eRPkQMKNJsbXPAR9hiwJlPl5d2tkO70iNWYfDsXeFK5N2DLF3Er18ISM2cbt5RLhBd4kKAWoIDEV
t6ZwY1GM2G0EXKvN4F1bE8ovDLZI3bH6nkMSiJZt34y5c/Mz2m9FrYOYlxqZRQHCC8kEe1IG2ghK
WMh2xNDXu8pexxYSc6T2RmvlNHeW1kMyF+vU+lAucNsMJ8ELezbpFMZoHc2aa+OcC4oqsi/h85rd
3kViG8zxYeMh82TWLxlUhw+WB3ZT1nTaV4DrDiNlM9rdwjz6NVYmFBZFys13330IAeZP02De4DtT
AaketJ3Ilg8Q5zjFBPJcuDVMjktXsdB8Q5YPcdv9NYO/OuCkZOdeo7QeGFpdADIsqWsmNh30tLAV
g1Qr6gbOYd9B9l2emwcQ5xC2puEWQZArCLROtXWxD/C8v2vG7LkP6/JuqPLtDFnerclMc99WyHoc
WHsmC60HlBmBn1PO7vTYz4dcAs+CZ7+r8uYvRHBdpEPusNmlx04Qevf7QuQdyf94/IIMgYw9YNSj
EfkMIAiMwWRz293mVkIy5Ivsmk8TjNIjEzvfV98G7jrbSAw2ofzNBJy+9DVFPhXg8q9oFwZkBcKf
bYmGX95AmDK73gtNQaL4stlA0Q/PVelGa0/BGlWoFDvYgqjoIWRbgH0GsSBkg45svnjQCDxksc/7
2wSn8KmExfmEFh+CXJyzT2BsuyQtW3IcbQiV4IgwyhBhPAsr+jRXGYx8hElEuUQCvXOGk3ioYn8q
eAyv/JhAgYHopUrkuzkDqaeYnXazts5K9yPd8uzkozrts4qtVYZlJdxgBMKRXgdtTzboxxvKblAM
Q/GGjqk4ECDup5p0/lb1GhY/KBqPLPMRCgW++mAMn07DrB4RjkofQGxuwqGjl8J27oPqIZsJBm+G
gxMbt0Om6++H9B1H/jykKKQQNbs0AtBOf9qb+3SqIDrqbz5BvAvWYpIOk9gVWXatTSSfQAv+xQzf
2rTN113hhNtqjugNMdvbCioYRHAsnUqPxn7s3CRAXBpSCs5hLiU8lmEJIATD8ftn/qS7W7DS5c5L
bFjgN+EIWW5d/Hc9LCABDFgb6Fuo2qXkbX40os1u1XHMuh/NxDB3SM92U6QhPuSNOUD8qldI1/o2
uQ09NrmpLkDek98/VvQrhMtwuhHU6Hgsjrjxj4+F1IKSwoNsbj3gcHTTu7InZiPCvN4ZR0Ja10+7
fPK6Uw+1YE07lkRqTFCjJ3U4jzvX6e6IgV2+EsDH+HQYtYLbhpYIjrKudwJACN9k0JlHqhOv6VuE
FXou2hSLQCU+yATgqAYczCBPs1EEQGiT2gBpCF0CNgqREIi6NVlbXh3i7xCZC/ec6u/rUW+4Bswg
CvJNyObBRkKeWBUQxMYxeDkQEANb6wF96hH91IR8xZqtIVhCTonO9VaUyFkDfhunkiB+L0xm6HjP
c1TCz1e0J9tZPx7DFKCIpMhGIEP9xfG96r7GOon71v0xyGyCWCy9pIPnXvC3ctcP/A5+Du/eDZG/
1RFQ1zDAZHEK3PKsKqSwQZtGEWQ8/CBF6iZsDqfY9iY/1i0E03Xm8I1s2/AhauYwGQO5NTmq9LCg
EFcW3L7g5bBheCltqC/C/smn5H0uicEZQ8JAGS70hg8ZxOzHiTCg8SFymuyN9QwNcr1FUJ2893L2
5E1htwai1EIWgLiIrqg1oiKzfTDx7Fbm2aEXfrWBYGHJH0p9qCCR44zSMVf0wvo3ZC4MZxhdwEKF
45OBOu8mDeCytOdXsK1IrLUaoQemAjlWUfcOB+fl95N88ep94HyWzwZ/HyQPPPLBj39iAxoQngOp
Znuzhag32i12FaHDZap/arSpzxnQUBO08WicUydkuQdYcla8gg5iUum266W/taN/zUjubTKd2y3a
vWvkFY+Emz32GJQ3YfQHwONd6/DvTQ4PDR5vuZ4vgL3pF+AbaaIzDxxFbl2ntsiJm2LklrzUbgUX
UNljp5/8PZkbpDk28WgDAXZiwZQr8iAsaGko61ZB06C3Kt1+zRVDokuHxKJeg6lCotOG+DNAMulB
duc1J4SzwdwdUbtht6Iow5VJkbX3+3HwPmP57x+JgTQKfAYr3OdOGCTYlNE5nG9Q+Ae7UDk/FByW
a+Fsci/nSSHNFaoYsjIKGVpEZV5MWHcoyJita6MxcpNRaxcBPNadtxA5z6vBGZzdoLpXK+w9Bh7g
qcuRIdzXPeSrGLd0kq+zU50Krce17qtvZRYpVNPFmlmfotZiCAuRw1dkWf3+wy4u0M+TLgJtvbT8
uPKHL6bTf2/4VZMh+af0yK0kFFYCVl9oVSDrQWGZTKfK+j/SFBpzAuJjizWtUaFmz3qqvklk9mmC
kBdJrxFNoAt19y79k5blFzgJgxHhll8sesywwA8+PZ8H/r8NwhLhduG1R9z8buzHrwSka6Td76Fn
45F0JB4Q0TqC0wvLdo2av1PFNjf+9zZiMAp03xHGByV8k6NkzuS6dObqD0zeL2c9W1ymlOJeN4St
YNJ85pT7LCp1VZAbzewPCmF80NR/OSEyUKoeIaUSWjdoXlwo2UFqt2RtA0zeQKoaPW/zfZTsdWqb
U4b2CAnG0GTkdo1UaFgEvhYTp/s/DPq7HfXjqsVB+u7/Zag3w8+PG7DcQ0ig5yK4p+vWfuHTJCTz
BYJT5IimQbOCzhmCvj5YnBzdYSZzlVjXMZucqCmuw6A59nWRr0c5pCvV+cjybaEjzn1p36AsQYsX
kyJAE+r60SGjiALVAvkY3mtP2n7tIc5m30jYZoTsodRQpX8WQkB0ohHHyaO63Fs4hS8Rqs5VWoPZ
SvvxDBwDYb9Z/4UMZCsRfotQKijE6ksz4nCeRr21ftm+6VZhCwKsTx22A80CKpImBXwkKz3DP+io
KK5UG4cQ+BtRfGm4/2SHoV3DnAQZFw811i1BXNTgxBOSni2UTNABIBgw9K9FjoyBuS1W4TxMZ9Bc
DrsLew86uBGR74WUiZvyN4vKifsg8MwMAUWbpQisgWkWJD2y4Vq5mmWu1h6S51GG+ztk3tZrPsSj
A6SJBgUcgUzEjnNtsmBYN9RRBxuZB1UED62FYc5kpd7lQ9uuHN34YJW6AzyA1bbUONAU6aZYwMEb
FOmlcuB4GqLRPfJAZxim0Els4/+FgIfHqMHgdOB7T3X2rae430AKc0IERbGBsD6RQPBu7+d8xqR7
a7W3nwmIJwOO7lJBhoTAFFft6qC90akTj2Jxls6BaeIsrB4puiYozptEpJDuwy8NRKIQAPrAcT4o
CxlSMRdbpRHuDVhaP1mPQjNQCxQ/jp7+RP8v8tmPW9xyKYaHcgGbCI7Y6NO56laMOhTS+ycAZD/S
nnjnd3FUQY9iCcIrRg3AqSs9bOig2xVVOxT0ase9qlqHo+8iqq/fwyS7b6Yq/7n8QQpn7Yqpuy/m
dDF9cLx0hD7EuQyBu9jASXxa5htlobLU3EFk+GPutrteISqnaXGWlIj22/Uj9nhsb/mFOZ57aCVd
t8IUJxSRL22h3TPI4e84CTGbAmi0VNg/WwZ/RZR/RYhrcM/qLrgXiKGsA/FTUuW82C58iiTAiQnv
Y1UvP+z9JyLsC8pktpFIfz0Ww4LOTuyOTtAo1Q2CH0d3EhcQ6kjXjci49kUg1hUimu4QXuulDUWy
OTIOvWkZ/3CTj1wdC2l3VsnsUFj13LivfeW6TzPqR9ZqlWRq+IbLHTg2ZM8eBok017REIqyLTJIn
0cO1QPMy3bWIE1JB3V+65tF3whphkKbdpHPED1nemTcKQfCWNl0y0Wy69BW0a+hZHkzoIbhkjrxt
G3UPXZOSI+MMggVj8z9sleEvxQDmToDjHZIhqClxTn48Hy33TcCGUT2lzjDFBU+LnVctMf9c9usu
a36aGu68MSvV1uAfV8M4pIkx4zHNgHKx5mswlPI0I+Byj3zOdQUa5qqKZteX+vG99tTIMsY8Co4W
+5mLHvWFI6+Fp1W2kxZeubBME7CP9407KAhwkZWjxuic99FxaER/SbPJf8wREgm7kofuHKXKaoZ2
6AF63hCuHfexqkK4U6LJOSGFJnjI3MZ7KA71IMW5mjMNLULmng2KA2TXtuUWlhyIG3GBhBy96QSy
Fuz96FrEFeFiFCt8CvbBtl8Vg/sXo7FrkD35BqEQ7ukoVgI3Ejy7nbO1eWsOIcDxqoDbdxpnB8wq
3FKQgJMY+SX6NLtD4iD78vuoESTje85e545e6RRD6rSOv8bBjgyqUYcbhShVXMBS+H86tT+3lShd
8ZF5GEDE6xHc+P1xcEevDnE3RdA8pfAKyiifkMi5R5b9Djn/DJL0stumcgjjrO8odtr+yoTXA13D
fSZyfjZijUWRGH9oj8R2R0ECgc4Y6ZtzHexzyKv3PIK20m+HVUUHhLipP1Vvv8xO+PqZi4M84u+a
5E/tEO9m40xDNj51dYVEYz7Ysy3LQ2WGGXbmAk6xnuEhkdRW+XCYFSiHCsih9qOu10FvEIkcsJ+/
Ly68X15qFASwCoC0QYPmo9n/+FLTRrJgBCr/REocE52a7v02AhXWeV84bnM5eMrAZWjr+xSKHBiZ
UQORmgN1xvm7YMHSK/SP/2HvPJYb19or+kT4CzjIUyIxSqKyNEFJ6hbSQc54ei9el10uD+zy3MN7
W4kkgPOFvdfOs48k3deGxQVbxT0r/pmGfwUd+IxHTRpLftpoOu947PeorHsIXmp6O3GRC7ZZW/m5
alThNIK/5ZEFhc9peB80hlYodRfNbh/+edX/b3z5X0Kubh6C/wFq81d+dWP/X6k2t2/4d9uLLv5l
28yYuFpuInBmn/9hexH6vzQW6Pxvy7ZtHaXof9peTIt/whDDJpYnMp8uh3n/7zlXpvYvQQND5hP7
EA2Nq/5/Mb3Y2n/zgzBvsgGa3O4uF8Eqnon/NnRqQfKnGb/Hr2FDlktQy6e0Ke0LU7x7x+bs1ll+
7KmbpZco1dWW4mfLZhdu5QbNwixO8EW1aJnwb40aEzwJbJxEAQJsOn1XsiMOm2wHPu5JIUTkZM4K
Jm7laYiHB7laJAW5jwRITx6S9hhHX7qLt+y09nCrrf72kDeV71G/PSKrb0Y2x2WbSJNSAIpCcvet
HoyzuthPCEtE0CKGBj7Dw74WsD7cZgb/jr5byVWQl6IE1VOJQGG5trO1/k24eRpCOWeIbsNVQ8sy
l0OLmwXeeYf+la29ca8nn1Xr7uIBLhu7nD/tFeRzR5kAiUrQC9bAzHVnjqPBN+c80Ow+BGZK9oo1
/GnN/GXt+oe5+p6tEVebHmARxuZmip6oljrQVMDWqa4FQ+0e9RlSc38juI0zdejYs1Muye0RC/Kj
jTCa8nWwrCykEj+z0AwGhnBJysJzKQDhufN27DG8BCR8HZGMw2PbfgoAO7nr/IWIpvhT2xteqna7
Cft5hhopTg5zU7/dPhEYRb9GZaP4WRiVsddj+E/LA0L803BOiIvVQJleK237xSA4sO1McJ6zkOlX
AGT1/KsB9/OWsaPs6x+wsNMPiIc5BZVhtSXWf6VjtI7oOW6jNkVPXLHLIN5lOb2W04A0RsN9tNrg
xGzleVu60QPk24gBQ7mpeeuMXxYT4htIzceFyKDUzmPfUNmnOP3yTMO5zzNweQtfuKsU/XnpUPjr
8PRgzKij+UXWBeKErj1mKyuTEea068yT1yxofu1cedAXPgvac0j4SM/glc1ubB7xDKHJg6wZx/1D
sqV3upK50XJfQyzYKR3E3iXrBL5gfPfslX+aGBsObCE0ttu34iT3kJBXf5xN+zzU5TdzReAK6UOF
9g+lo734STs3fmVCrVm6FBSiYZ/hIyeewDLLLXds7STDaFy7Xuxiv5W4zXodB+esFA5g21fU3GqQ
Ztx3MjU/9NgBudH1qHgR1G246R2t+dJUMry6/GfUDuua/1m6ZGJnkbx0Doh0FujPWjq4OycDoT5t
zjlzRQkehRSmZAaslk4G9Io8Rck5ZqFmYm3O3W289umwVyRcUIE20WvWV8zghL1lixFtDDF26RxB
oGEpQopO0NeqYJLP8mxWs5/WHNLQZN4LfBH1nrJaP+tUOCfX3RB+fa52ZpwnkOCoNqsg1iZxh9wL
l++muGG9qj7MBv1erRnBN4i7hLZ6Zar7pWq3V4OkNgJrHrpurVFrg4ivK83TBwIUbrJwyqA+MPGk
erkkH2uY09Wj67gaDLgwvEE0V2rwOav+rFrrHClVagaJ5Typ3txb+v0ILCorWvdkEZtTm1VQNr9A
meP7atXOSw65llwo3MHGG/IbNZh66j5lTU61o+xWNk/PVuW8rENb+kZtfiMDN48O03GAIqgCxPxO
7pJ1UrfYBL+t9z7zlxwk4aycBn109lywCBjy4dzO7nJcc803BwAU0GRIPhkJI1LdXvhmkh2VQrk2
kBmOmKLLe5dxZSpYQ4lyjZw86XxCApSda4PZHbZfs9UggWiLX1pV6lO1jmE7X2g1WJzXbR5IHN2e
kmLCTxvIH81YAMDh0kXd9Ercx1eSNCgn2fr3mrKznHk8xxO4JXw+XtVt4x6PY6CiHQ1bMyV4KUdj
rnXPTAJ73FGRUpfnerya8dKEfCA6s9Myj//O6K68SSKYbEwmcaaLNc5J41DjK/wB77pAi7cnnuDU
r2bjWwusYmalyO8b/d1xmWZ3+RZHIXPA5JTkrNZ1rQ217mi7PLkRJqO5YU/nbOlPlwh1py7b25x3
PADZhzsZ9xvbinphC2I4KM1SYCm6UdsQVDqQoTOCRF3Wayi6TxS4E1ZntLWGMyLCWd7WljAfnEcN
F430xs7xF9EisdJcxqd9IkMkIm/q3PAeANNtc4KnUsCgHFhq0Gj6a9Ja2SnGtyYhxF84/Bj7iOZx
ld+VM8N6sOV85wjtcc6UI9b/VOUhvMFE2t1SH/TvxtaTCJG0E805058ZaoKXtGI8oH3ds40lyjG2
HvCE/skkAJfFPjh81LYylpcydr962BvoLmPXR53IoAdcj2OI5r68jWmztnhlm0hUn2ukp1YnTaOG
0gz4GsHO9yRGRLncG9iC1hMinsIrCTbL9StQ/3fJtCDMR/fUAzgJTPDaJLHRyyHb9sZ8VoO4LC5C
VHZkmvXDaDfDvgat0ucOyiUFAkgMRWLpzeUbH20uh+/C7TAbLtKIiqp8KrWeIALbiCD5kInBoILA
shoOTt9vjOGSczN1zaH+VLgATrM2eYkuy/s2Jl0Nz+V+qVc0+O5E4EhSPoxuH9muJI/QLGkvVoxf
KD3oi5y/Fs5QIirGo940IpqqcY/o0I46kX4gB5980SxXzrcFiMcA1nocuDDVUdn1UzEEs0NQDe49
P7aQHZMUetw0TmFNt899zw1MKBSLHcZg2vy3yVNIzisLyq3VH+fbCzIRl0ZJgjgdnuS9mpnaBWBQ
C+8hfc8BXNepFUqOlF3rQvTUZPq7xfbOmeXnJLRbKOmysys3CRqzPrrsxC+lRaPr5M7RwJsKG4Ft
Q1+UrGhJPGVwH/84SrmGcrRxXlQkvPTk1oVVisI7EX943n10sWoE/Q1g28XQnQTROPZg+ayR9m0l
X+uuNg5t2zYnG7GN1swjBud0iPQa8bk6QOPpDcidY9K/s/TUzjW5Nl45kRepVCjdnclf9K2FZ57g
0ZTGg3PzALrgn3gXcmhykxBeS0irT66MDJoKWE5a4zVzRxhwheT6Q6ztNdndPOlQaa3WADyo3scC
QPFQFx0E+e0wKsZuZbbDdQ5solg9zRoZUxR4vXuXrT+FXXn759EQv0shx4O7qnuMIaFiVMvBsEvJ
QMJcwiFtySbQW4eTN+2PmuKKMF8t6obN3i1YJmB3HKU+6bvYXJ+nqVsJrFlzj4HXmo0r5734hZoM
TH1riYhQr9XiroFwwIA4lrr5ZAl9YVRTsGerAK9zlLSZ1UyBvYibvoTYj37eACDAztvyMed5pB+W
5l7iBLmnOGMsj93CA8C3VVpxXpg3NVvXn91EDVpzy7hB8ouqQwCfZJY+kHzr2S3A9sxI+1NdO6FT
FqT4raqMCNSzg7EVDJxTGyjbCP3MsdfAbFcOyGn46RmBg2jHyaxicsFpkXkawIpdYwvAcUNq86XA
vnDW4+hcp8PWPK+c8x7DBDFVRahXFINsfcN1a9Hv3E4YuRi/rTIj2KvOSWfdIiWwpBV3ZMJ9zzhr
A+BamJ6IstsCbvGDot9A0MQixG5p83G9O/lly+J4n6mEemkpsaF1UvtuxoOVlYlMWZdgIfAlD72h
iw8K0oHduHxt8VLuzUzZb8LWgwouJvqROZDt9im1bDotzwY7SZ+IKETHo3m1CKlqnBQz/GaA68nW
64wXcWflNyNKfqwTKMfrsIZ9ahpHkpKsgNix765uUk8nZzLUB5dkTJXFiIXHG955x4aTuA671PyY
GBofwSBk4LTY6dUg2ElDlq5vQEMyp3a0jPsFYgw5twclMybE/DiN59RyL0VUTUkMNKpZghy9aoXv
8UHrCSG0ynVgZN8eAeVVx+Xmx0DwtkIcpA7NbngV/EmXLCFvoZcE8AAQ1x3k23XB5nLrlexcuslB
SYFUlWlB3yTZMSAV2dlbJv0xre5xJ+FjRRFmb6SraRD9oyYB4tGJPomIMdx1JvxjCOse2gDkpvqN
gz5lqxeX6d3mLOdsaR0Az4a566ZhvNxYPG61havOSCRmn72TdvvZIf5m9tqBjnfcOwHu2etEQxYm
l1pl29t5cm6aFK38Me3tuJRo5/I5I2wUgwCrqs2JUdJWBKANjeZPJHrsEkN5ysz6Lb7Fg6kuoU7b
WHzn/eKvJheQaqFMK0gz0QfasHxqwUt3L6WpVmHikFXnLHqxQ6+Z+1tttz7tWAH6Pp72uRD3lVEk
UdyvVH+OdrLLKWi3dn7cNtcT5gDdCmSdl3cL+iZ3eCNZAFCxlX6NnU5NwuVYVi1zRBNZ1FKkRjA4
w3NZwxxy0dB1aBmpv/w+1bgvhDL45bNJ0wE5z6T2JEgKLv+1IU2OiCs2u5My3WUw5zJ3Dkp6emKA
2+dcct9X5dFckjfR1RnwBMsOEAAHkiw3IEIIjwtV3qu3iBf49o7YgMM5FLe6a9LFOuVew0liFTr+
njJ7cZuUTxxcJAP9P4rJLIycXH/SiFTVZfFhTwPBLttTOq3vQ8wUXWsua9WEiijOpqPy4NyeDTd+
dfK1wyw3PALVorsDrN1N+pEtQMPRy/Atru5cqIxo7InuMtu3PkF9zi0YWXOOJkST2FpvuHk/yZsi
NCfK7GJ8yhwTaJTKuG4dsWHrZZ6Es0P/lZXYj/C48VgCdoHn2eEszKV+lEj8uU9tAp8ShbRS3fZT
Z32PCYryRQ/mycX+Be0oAB+H89VARm+8Arh5xVDBOGLWtyMF46EeCYFtHdLiFE3gX3Iz/ybCY0C8
YAZbYG7oB2Mpx52TK3DcSo4UbXlpNiKY9Frwhk7lm+UQfd1o7/N0TmdXhZA0vdl0GLw6cHnqZB9r
p/zhFqLhYifJqEDubgX9/p+vRsgUM9vgUs3UcfQyUTBwyKAoOhPHnwRU7/Uj6kaF5xnNeWXd0rqC
wzS65VnpZzIMVbIblMmlMczAMyEd980MKZeY0Ti6G5zNvkYYRkOeOva8W+KeGLVul2twueKMQXgs
DTadWXco6/6Phl1jV+YMgfqZfNmK7O1+qMTeKKYnHiyRORlmlIEaKuLNJAZhKKK+Yy7lKiXILn4T
Z8F091eU0x1owfVhqInNzpWLyb6vmtH3E2p5UvJnEjGx7NeYfHIdgY0+8TJtpY6G3LhXLdrBVDom
W6qp4/uNq+pWEXNdJAtj+YctyuhpWXasO+EPig4gcB6oerFLDyAD67avjqk7XPt4qgK1LK76XD64
TgGFf+AdQHJDvK6WBfOoJUHb3JjIASH1cp+gekBYQQJ4zKrVUfWPpnDLvULlFqqmBFYl3L+NNeje
piF+XZY8CVacFUd3+pMVrnO3KdreLIoEHvqlnzgBMRF9xqQ68j3JWY4ImjF7Y3cCR1rnzyUdHrth
mqc1vWhafheb4kWpbPZ4hfuy9QDzibviCTNSCFFHj01YMLLxrI1niprbbN5EfsnhjELESTw10erQ
mNeIe2TINR6Oq5Reo1TPSaX9TlMbMggnOYad0FwTqMWpNU4f3B1lwEruOPMPRWmoUHUwjtYb4t/+
y15BoQ1FCyVmsO6L4tTgTCwmzQq63H51ICV0QBZSTZ8Y/hBUAuRDJSZyxdTigs6vCQrE3EtGq5jo
J4ygNqerHscGLD8FpYlzIBQm9TpiXJHoOEzGSDluqkOtYp2FHGDWCDtRnge1Q3bN7PWif8zZYQ/6
wMW5getKqzORymRexQeDed3STT7kFuysLb4E4dT7WqcRz4zXGF6hw+BxD7T3rR+wQVO5tnt4x7lX
JpguShedFohVPyf6wlvZ0rOeZaFBGw0JDmcIfJWqYJjiXGlg0zvDYIRizEMXWnXy4GRZjV3YPsmx
lPez0l1lg//b0qzLFhNhKqigT5a5HVTRbCeto+0p6jCZL3pWOl6LhptEoKO2Ukjy4zov2wAXl/xN
p3FxuZTLKRpgmXss70ja2LCPb1n3PRY9vF6HQ0na4stGQPNkLnBg823z8RIZvmYZd9NQ6EHTGUsw
9/ESDHmlMNvTp2O5rvco5xHKZyW5WzKuLwxsk12vpRqPjooFhjp/kXb2MFW5glFaLxkJl8RiYEMt
C2oTu7e+0JZMZzmcnMUdfPHaNKSHwyq5n0fiLl1gplwOUwkqU9CmrE7MKuiV8TbJPWb6DiaQZEeh
XA2aK08zygft5j/vY8czmU2HueDNHw2yBnXmJcVIe7tu1r5YejC6JVfEVCQXR72My1afyAd/ZaJM
Mtp0Q1k2isebmx4yocE6Ix3HyDvSp7GZ6zZu1BI4M8qxuxItUJBt8ZG3ybrX+Cu3EfQpnN+W3W9G
a10RU1837tFdt302qSzYWHQFSCcVXxocV6J3aD+M+SRZuO7yRLhhl+uxj26WwzXv912MhJ/IsH+I
djaRCXiNLZOP1Cp66mYup7tGIfmLIC0e0NRni6N91VN5TvhzfC6xJ7459l1QV/tpRkQvDfRrhL2a
QdbpkVUO26fSl3dqVz61VqFcFIAN2DpTfG5oWDYCKqYUc5zrTuTJgnUpTBcxdksg29iOAaPjk203
/R0Jqs/t8KKqCHNUxAX1pGT7jLhTH93AvoL7u2Y1UIrs5vJ03V1xC2ZrEsSuW/GFMIYsr6wRftau
MA04gXep2YQOCrfTpiUhL6i/qLiZaFTVLMopW4LVHmeGr6Sk625ziQ20A5s46oqGj2LR/FVnDmnF
y5Fgu9QTm+AUo2vDae3s3CwmhHhKX5FQspyol8Ms+/EhrsmoWgfT66v6AQMqMJ/JYM89mL68BVzV
2RiNYjVJCcH8ZuoMy/qM7cdmxlexqNf22hnjfFCYFeYVIX2gVTZ/w2ZeJmpybBTtD/CuZ4eeWM76
r0KxU8Yb1h5DfArbIsBs8+14cmFD0bSSWNjvSby+2Lacjmu3fCtL+5jjjPPLVKEodV0r6gzlcR1Q
JQ2dRpwTM5+wF+9VhQ2LuGumexaOyjJnFNJhS9vFCIEDAYewUt2DqiPMWCgx0HVUGBS8dGHC1q0u
nAsww1JDFJlhxSinygmW/FmwTD08mCtlMG0WPubsUZbJaZK4kMjFvNNoer2msd/xc/72TG/R18jW
Z5jOIcZ0wICNftAT0scqBbeyueU50pWB0VmWZnutQX60GRvd4waFsiNMz59NxwnoojFisHclzfll
sVESz/S3XamDMRsfSQcWoSjMO9GRE2zYM6paYzVunZ4aNoXUQiHeuqW4dli3Yr2xjo6sPx19phxr
GDZy7pFj5jrHRsbZXh+I46pzhcQakwnS3PJ83nC6V11EKQeCvIH7Y1oxE1Wqi9WpHtGXkzUtcP+4
rIUanPU85f7KAe+NccwszBqpG5MBnVK5Cf3m9Co2SkLTeWcIRQOIyaxsHTvKZhwDBumcW6pFbsvL
7f12WPFwFphSR/2ncErlwO8xKr2ILPfYSRYcYPpgWSI43ptG0u2xP38mmpzQPDdHi4KGM9H9yXtb
7ql5LhAWmwjVPvosnE+oWbnSZTaDn0j/SVuJQ7ex0kBAiQgVreD8b4s0bCoOQpZa8LYGNGpZc0hm
t+WmUENDKzTScv6gCHZpeOPOh6qpZJPjOQQQo8FJvjKIQQuc32ypoRpXO9sAQgUN1+AVqtQy9Ci7
LPuFap5rP339bTuf/fpBvVSg0U/e2gEnZu4whav6hvOz4293lSIq5JtdZF9djGKLQFsSCDKa2EXk
5llVt7cqYWOAty3szO5PTyTAzixdBdV3Ai/Htl5ql/tblVawTgrkTXYtvHRu6VrnedXrOqQRcXYn
tYgc+odkOCX2gvXe+sLc8dOY1ScIqdGzR/F+y2UL/w6zuB/Xtbvkrs72oiJSbFFSi6nY1Oy7rvnQ
sm0mev69qXCKE6PBTKiRy15kFUwGxT6SdUmQn4aU2BLfm54C8dMSPSo7MA6i+NQWtQuz2abxWP44
A0VzaenzGV1IwzK0m+gOGoRGOcduifzpsmRNMK7ijSuOE6uz4UV0+Uf+xZiHEDPzmgjth9Ed74Px
uY75WzIS/UfI9S7lzCOcbPOBRx8t0PuHjXeEYA155nECt3xznkYCnisbf4goCXZI2+Q4dmnruYly
xwCd3UuSvAhZnFZk0SxQ0t82tarI7EmyXRAclvOkEXC+qZHdDn/rrofAbtwhHn7Jp4EAvn4F9Na6
QYkT6UjQ3iO+RRxXEJ6Zjz9TGpO2ALX4RJ5gUG6Tu+9HR+cMaC68xqtCgeyPQg9LMNpNAW9fqEoR
In3tToPF4ouJb1IY1U/CurG+ORSWuD0iBGSKYDvMuu6n5gbKLqxAV3D5UHLtMRpTRBixZwwuQwlG
C6M6vwzual/QmBCDQci2V6l1d5kycsSBLWNc2lr6T/Nbym1imYOvRhascauSx5qrLI8EsMIgwzFr
yYr7DmUaS7F0ZRqIr96RzxUz1uelJ2xJuPvqNtIQNwuEwijlxJviE0dgPuEebU8gCiMJpZwAOBU9
DcF1dc8xtmQwy432a3QRZcYimVmq0Zp1lpR3toRxbj9XNhDFviy647BV94XiqIc6rS+Iw0Cvk4pO
BN44+fFE3Ok/IdAEblefDFuIPisjgyjMmp86whScs1eLd3CktbCqIZRpE8Vp+Q1VfsdO9kB+/Naw
NFoudg/AA8G8DctLvpZMiVvxmI76mZ0BMLRHQIQtytxSIf6diEV0enjH4Iu7KSULpoicLOEOI3fy
3evcRxS8t5OwYROrsaUvSdDr7mNCvC2SMRB6wdFGwxFpSfG08KFOurXfOmbLHKT7LRVHRVNeSn32
1LnwWiUX4aiyt+tixqPaGrPyYl2+44sIGb+zcX5NeftAatHKnbZxnJk+Z/RH5Vi/bjXBuodTw//T
2K3PjBX7Gu9vdhjk4I9qewGcfGeDugP+iDVJB2Su/x1UTkBgeA5Wx3n6g5ueVStRuOwaWP2iulZ3
8PyuPTJYBYsNdchzrT8QQh81N1azkfys62+rk5Kb/PbVp2SgRWR9iBMpqqf3fDoTZ+SrsJyzpEig
UaoHyVBWKJ9VHb+bQvr9ig3ISBiVvWqMp5FToL86oo6Yp4I0aEFUiB6kDioSqL0245sCOnAxpx6I
UR6khMHGJF9CzOqJigBkmRY/UKPJh+lT58D1+kBg3+vqZEBXMvzf+V1PZGqtMIpkIpkEquAjpcnp
3gzWlUP1XrlYdlm+tFp1UPves5sVAyUbm/Z3BJk/Dnshptc15RrP/TWHVqRZR1ZKobmKV9ZxOd0s
6xP2PEnahdMo/LUgTM1ewjpRPXS8z6ko3jQz6W9RFCvzFryfGvcuUYpb/LCqV71qYFAintWHqMFR
w+zJrwn3IdXvSiTuzug/AK3iR4ISod+vZNLi4j3pxhpRgPBEA71sQptPCEXgs6MB0F6sAfq2xOSJ
ura7rtWVuf2D3twVCroF9pVNe3JvlkEuYuxOoiaJ9sOc0TFX7057LW3MpXaHIaCN1BZxqfU4d4p3
g83b/H1KkkZmMwdbdtEt56FgpUETQW5luVOM2Fc1AJQjA90WS1BVH7TiZ6D24p4ODRNjX7cbJxbC
tvo0JrwEpoTDcdLcQNEI7PTQIzH4n/HoC6zWuHo0ebag7RjQ6LL8hdVHkM1kXiKbsEpiKIbf26oA
bxgGDBDd/fRCAcwmko9D9/rORGpY4GZGp5sT8hdf5voxm9KfkYaEb3qex2WH5/lUVNUJzUkqPjSN
b2eT4RAc/EgTh658V6BQSsm8TdPh2ug0j2V8KY3EeOo5E5+rWHlW26K7ayoSRhDT82ct4tJwjYx4
Wg/9QK5u0VdNULZud5DjtF4ZgE2874N+wK5zzq05uzMKCDxtPkXb9F3GvjA/4+RrgyR8GxJscJyw
DKxEv44NgoQmUslKbjR5Eh2VRAvFymPizZ+L+DhKAaxTMbFRMDXizjXjM1tQPZJl/14zavKyhBrb
TMi8UAbCOI3UuSpuwph9Q2tkwU1oYtJ75S0inQvGUsdfe8vvZwboYdLSjuN89ZvWyY8tT5MRSQ1C
5lP/IpfpTyE3wo6+sJjDLoQJr7c/I0AmQihZz5Mmw8EkXqpOO2VlT+RQLhxfznGIIFRwyHBA6Nvi
N9oa5kvxpWAp2MB2kepIJkBuMJtt32U8RXGJtbmoDqWlHGYxGrs0M5molqfSpoHKH/R0ZA6Dpbt6
kW/OZj52K3aFUZvOLsmfJM7CF8+xtFl0bwrLCkA8Doc6PCueJHbUu3AmYWH5LEyIBdKvbPMOs074
DXMhS1ejdFIO2UJIiw0kjH0PO2NxUcpTR9k7qylZ6sZ3Q3ay4xJqUGhcSstpiptwTNfj6Jq+1czf
+NL8Je9PK7COvlv+TkcWsa9NV7xaZR8xyYOuiAxhQRZAZVCm32AMGC5kZsQyhlYTI3rSYThPxxdS
PiKzTvboMJgim8GgLWDzJg1tMZHGtX7bD4HVpWlC/0SFh4lmFJG0HZJwyc5Q+52DY3Fo3kbIOva6
HBqFcCIhr9TldxrNg9l8GwOijdX+ahvut6WEuzHOVHDpxjyq+hhIBc9YiViOBrU/v+JSD8t2hTM/
jjSJ7j8MtBdjS8MN3ojBjW6sRETl+h+1/Kqz+kts1rd660cJP822IZDOzcVZm4RKxur7YiABsckw
J8QBJ7tyNjmDdXKYSJqoQKCOpP5O2gX5BHvvAShBI4036HZPLfSpNh2HkyRmy6zlQ1asUEw6mmi7
50mp8FGOqoen+q3suv4k09TCfB2sBfPPmYZ70pNQ7SvBY614NxNMPsRolFJqrxV5olr6LFzFOk6S
elGMLJHSjSWdhKi0c2jEFFAs+Ph6moEJ3cWEagq2LJU/pIy05iybq8d+PJTiwAzSM9WInEqPZau/
uteFCaBSbM+k4PEzrB4ngP6qE3xzbOdsOFdVc5E6OL8cs8ZOiblNutzMAZqRgZMWt3AOv8h4qkrc
vQjvjOLeylAIzethJgBIkh89d72vlkjC+N3t/GbCPHbwEMdZftXXb9IvWLgjWZf2jvQNb7YllX85
h1IC8VqsQ9u99+9Z9qh2Fzk3aD09S/fAP6O3ZrXmwszdr80RR2cohjd72+Pr8IelRfMGlAaZUTJe
1ukjH7swoQCTthoKkzVzvkWT9uEsE2ouKojPldKwM4gUyMXyqKvQ/TbVv8naeml7o7NEM6NfmkjA
UK2flY11BmbAVgI+EeGpLgt6NcCCwI4lLn9GNhKyW3Sak1uMWzO6uy2nJOz7L0XYrzJWb3G8u26l
blXAcR4X1uCBgQ2kksA7quWYQMNxq+RZbsWFqFuF6Zx0jvVa/GgIMgO9hclLi3yH0/mjiVdAfJUJ
f2cUx85WHE/g7A/KxfXLUTvPMifxSn9YyYp1e/mcxFvUreJiowCq6o3FN2xiEbdWNOaftVMfmX5+
EEzutW6EkyoyQIgaXFsOn686kIq4PTcQ9dJeRql8EKMN76243JrP+K6ov+ue9FZPIwUV0QCzNM6e
d5lS60/xcc2c0HCGcF6Gx5o9GYf5ptlPxvCCYJ+zlNhjSj3AI/s4AxyJMK76Vcf4viB8S8PKU1jC
KwuaV231a2Z3k7IF24Rw0diilcAvq31Sle7ist8bNOOFUB9y68oLxpHFa2ZKr/pnyXoQ0n3oOg/1
dFImB/QdAo6c2fz43bBIoMoAUlH72sayc2iQvb4PXHIyebQUXOVLpJpDqJKDQVoIA+GUcxXe1MQi
78VVlSBrO29mQi6wQY9pF2XTysH5ugF+UIeom2+QC+y4YyQAum78F5L4Gu0aiCSfOnROxshQksjW
b4NyHTVcul8pKjowspT4/Ix4N6D1mqD28w7smoohyjL7w6b4Fr4Ru9sXoKFmLhKWn16HzoDeC/do
0SG1DLoxaFEBoqCaMzYcN161/ZK055bF0q34Qrdc9fq+UotDbhc7ylYvzbuHZpL3iXVh0s/+gchj
tdujfsaGYUUJ68pGHibDfgJWggmrhJu17WJGb2WKy25SoqH9yFb2gshDW+tvmWnhqkwkybEx21RJ
41xsRzZngSyKC5siiy01xWlpIs+Rxl+pLMd+uac+ZkpVnY3EJUQ+dW+In52zqSu5VLSW/MqmeZTu
EmJiuqtzDWVwHkA1pP/VngriiNFsTOTazCgqcWMRitzd5ylD2uwn4+xs9NbvW7QOuHu2hwTN5c4w
L4O1BlgtubslNDXXI4GKR4ce2fUc3MbSRX1KHRiFgFYh1e77ebi03dtqsvWZ0NWm7W3QmR61rQjm
uMM7Rqr5bGYr/rXxlI8IyZuYgDe9085KjX6Xg/OPLCgZsKVJ03kmG+lMp+Hbrntvu0EvESGI5Eil
ukysc9DGydh+cVmkEYAudmkHYKf4wgxGheXUD+Rq7VQHJUnb7JpeA3en7PIuRtwEU6t6YPK95+YC
3XUuOqqLav7NOvTVNS1vbOfquf43js5ruVUkiqJfRBU5vAoJlBwkWQ73hXKkydBkvn4WUzWppuZ6
rmXoPmHvtVusK5mkDiiJ/ermeNe2acKXlL+mLr7rbLkqgE92i8aqunbYeOyt1P0TdXtOWeQGQhGv
kWmU6JLfl0YhuCt7X6DPIlfwCW/gbU8toISt3GPYvIhBPdeCFTuPfjyAabSH9tqivSGb4W4PNG2x
Q/ZAO7vNdtGOSl9bAdEEMx4f/EKDTjoMeFAEw6w8I5U8iOwWS7SRXvHmDf+8/N0R7ILRmmQew78R
d5USEPZtNy73eutbMUucTL4TFrdrWE/q4rWdxRYB8AMatFVK5ijPPXuHvS70eper6EznXkOH3T0U
TJqjVp6KuH3JXeYKqgST2jXfRg9trh0pG4nWTNsW3CAD6jRdvgbT5MRLTFLgrfSSLe6P6F6tBSb2
ZCvXJQPS43zWKrmGqCY1NlfzD6J+nnjClOxR2UqnCTVDf9Uhydtu/U/LIP+YzR5m5saWYCMBETrG
PS+y0FqIAHHHNKi8X6IHFU79jgJTA+/qMI4NuihjVUck4oBclkXfA8P1GM2Mtyd8ajdrU6iNDuzf
+GsG55lGKlgHqnLRbGVKV5mDZNWHIJ+TJ/ZALITROrpjfF6i2dkn3vysqBnZuVEfn8hVIZ0oOy6x
RmuvcoRNI3B2M3Ta6C49fGcZX9ksac9UsebXYelT7CKsOCJYa+ovnLfvgC2oeyKNiemoPNcdXRmQ
p5Vc71MSMSkRoFM6cEWLvmlGeRGxlW3Sun6gxTjgYbo2RAgVPIObti32+JM+COKjbda+844LP+oF
8nX5rq7zk3wKcJ6fXNE+JRm0mukxKcdDHOu3qZ/3Qp1Do6mDpEIRsOhonJITsudN0xtbB40NeqmP
cm7eRqCScddjvHLmrTXVLzj8DobBM2Zo37LrQqcz7vxJ5dOXgRbbO5aNW3Z6x5bNzkbTEbdUdoX2
0mm+9HHIT0hir52n7tya8iYSB1dN/i2ea20AKL1QM5/t5ce1k2jrAl/B0/OkQSrfYLl55sca2qlK
JtpwXhCABhkbDHWGODCnHdexwU5pnCr1ic35SbNK30q9sxT1xyAWsp+s+sTIhETMnOGo89RBLisb
+6muh1OJxrgy1/ErjNyIzZzXZBTLh1FBADJ13mUZsd6M5jXJvtADbFMHUKMSZz+bRe9CyLIPBVns
zIQCquxHZMEotXD4xS6nq2URM+ixfbMH41IU1Vm3vDBNfrJa7ipWBVJ9nZFJD53uOzo/fhpGVWx1
02aMV98qVV6XenycWDGbNM6dF13tRtsgC8VFhK+yDzqz3JrJtE+9wm80wlyb6GpQjE31clTkFyKp
YXjx7MJf7DGQOuAr3PGoej7dQqCwQDQ4d76x8AFabwYToIKBsKGQS8e8oB4ejP6c1jm5DzGhmfHG
MZJTpYhja/JC8kuOaChaSsvoPsSAbeIxbLk+yGB2CaZBEqDg80+sQ8tSt8bSSz3zbMzGuTN5XqXa
BQlZpNyEWSp3PQlqLql7tZM8xTojwUqGELV2cjReasNFUmBeBUpyMamHRNxTFHE+p0HnHBMqkRrI
WoThKSr/ms56XJgGzWsZaZvXknnVTiNWKJlf88QEnKM54Vxae1P7WiKcKfPILI7k02NaclqJAJyR
HZSGdVJ08TLk7SorZUVZDgLcRYt8IErIianIq1yZsh8pdcEgqps+du9an5BvtFRBTXDdZZmxQUzR
dWbdEqsL+XHeS5wp28hhrDAjmRWmuotv0YRAKWX1Ys7yFRJutiO4Fqj3SfbfaqeQyfWO4IiQEwY7
AgQ/rDJ7IjOv5H6y222RtGEvcTWh/l2W7tMpcGSjbDzyVjPkSWosxObJTocAKRqcLzc+kf+5c2Jw
mKYVnaIJYJhdd+9eZwcJMsO2sEJmCl3Y8Z8Mkrqjg+3p9dN73rvHvovWh7FETj5Rt2mud6gJM2VI
W4D3xczNyLT99jC4eHRCtpueoxzpX52disK6Np44Dm1+Fa9iSE5eBBq0oj/D4RJjtoI1t7a+2JLZ
4H13HvIFrFkHuZCkCfxq12twqXX+meoad9Vi9aBceKS8k0lQDbEe9a6e5gfKzAZhNWI09n5OUPaK
so0d984zkkXPpkZ1UKPZ2kUWcRYgyzeOzmiqg7BUWfqh07SwTMrVQAHhaFjinec0N0ess7AMPeTw
M86mDwxvOc2Wd2zTgQe4N45kgH/NbvxdwOUylAKFJjdep6/ZjiskYgLIXqL8WwYWKdPOy8WDByKw
cC2T4S2Hu+uc+UzYb0S3qdIs39D6rYmChxzFd01HobjYObAbFpdg2kJtqjO65aw/iNx+pKZDU2b7
yG1XkNW+ILCEYQiPoVL6RrwGJpv9ztHiaefUYGawpuwMg26P5e+2X7qj1dnT1a2bu5NM9wzgj5cs
OyoEQZ+KGh7QE31bvTS7yFxesNoDuJq2+oQEEMLJF+fHfUgxX9X/JtvdDRHNV9EGSSrCRIx+zZyo
wh7oz0r+hQxeRY8WGEQ3OljBSTSpuWRaNtGu+AFRxFEuPsqqerKsniSpGHm24DWZKcaJDmfVrI81
gzLqlNrUz4YNVJSIXKcIp/gmjkWRHb3ce2hNDE6Uk5HeXWaL6ZlhkXKa3mtbf4SdSJLdLSIn3ZXT
Rqso9YcIRBKBY5160lgDz01yr8e7dLa1PR1i13oerTjwyhSw41ywwnL3ptKeJaGs/aQ9ZdQaLQGr
rH4JkOQ8cuIvy3wQlUaT+pu6CSFEMpz036w4zii4bRgKk8nqZLwryAQka6eRrGPbpGNFSEBnb+eq
nygJQyHGU+WS7BIPKnKqSrS5xktqyHumFx9R4Z11djNqpT9kJjLuvmFNIRp4HGn/2MwaJqToNc6v
9uhA08i2XJgH0UY/VYrUwSGAuWc/ZmQ3un8EOenLqLT9pkryyVcGXBLsXMKikWid1AettcMMo9Bw
IS6dpJPpd+M+YRhFBzbbbwrjoVESREt0J/J666wARmNaVj21qrGP6MMqCxe2WR/nFnh8Y91sLQu9
FKWmMGIcEs2CoNved53D3KKBwo+SptjmGOgAEJ9SFypYqX0B0Eb1nCMmEl0VdFqyteBtLJZ51tz0
FBca1qnilZhcgfs2e2S//8bM9Gy31mfRdqsGftd16jVSi90oGKHScXPg7LUuZ5dqt4hVciAWTHy4
U3dIwwNa3QcyDLg6UZQZhA0BW2F/nt3UKApzfTrgLtpb1DqQtp2Ep4mDiQceXFp77G1GvCOrCl4N
rXxlysiDn7+QC0LZH4mdQTsR05lNMG01qDn5+JGL+SuTob6QJVc24pvBzaE18gfK/z8Z0QMkorA2
+TqU7aKXVqsuQ9P5St3+DenyYFjGdUY8iCgjrHXlZaK0ILs0VOuES6c66ZDpCu3DgMy+adwE2Hd5
jFOT6jyGOa67K0qk+UIR/IlQI7Akyz0LO4ACp4JhnXFlcqLLmrDo/F+bjxCqsuYGHoAdN6tBYiN/
4z57j+r813SrP3eSH2aEbbFtHSwYHOVt/Ajpj83ZVYiFvRILLuLZwiJmeo/dA+rttI7OC23fJwxm
RfVWWMoxyUf0s/ycGPeCGaYJ0C2CSJS9gp9gm5YAze0EgQM8GibK2mMXj39w978MVkntsAqpK/VG
yuxRdgxesuhsOvp7ZPbgnJP5I8mqM4lw4ZjIY4k9DsMwHzw69rTbLoaxSbhuMHn7IzdMyuBNWP7k
vRXVdMTjh0eX5jdfaGEz9RSRucpQ2sE5pouLswp40V7Cvj9CfT8NyFri2OG9YijNOqHCwji/5FR8
ojpEA3dP/KM7bIcrErlJgUo+Af1tWoUSHU1evCHrRN1WbldvdGn8ODZjdUstgADB0QINNRqSjAiO
WIpY2WZbdP9n5gKvjAV9OVAv6jHWMR30H+NBpQpGtf1sDHRv3r6IlY2S53uVoUlVKxdnJD7GTcMm
n3esj66ZU9zRb9yySg3KGZvZWKJbL4OKXZs0O1ppx93WVXOVWXYBjv2WHeAkdX7fNg/plB4S5xt3
Jamw0bU2Rb7T15VSxW0dKzcUMPulwkImyM/ZzVaDTF6GTqR/kP6KLcCQe2s2dkgIs41WrETwPYHV
37hWHvGtoVbJ60/6qhvc32rXxWtRbZG86EXfUsZ7ctIvS//TIi/YkhSpUVgzufIa3kycXV5JgkIy
PKzhyBNRgD6uZ/SxSfSDltjX+uUDHtJny1jNAmK7qsYveJMlXu8In49pIOEyjAdMTedkdn8dxhb4
NBHO2pF3cspXQDph4xGBYHmxX7jNKzmKTPBSX3fvtfrRC2PdhPFy8ijHTrVvPf1dty206qxulQwi
nDVdxGg9YZA/Zh4yGAjGsmfRZjKxILx5p7nzPep3BZRWJiXsgM3qPlnI6lpdALxLLCS4DfadhVzI
ZnJfdCoffOrOe8PiAqgPAtDk/9P0p5u/S69Apt88e0194LL61FMnEFlOEVo9ukm5QyhxaApEkHW8
p3STmoJYrb/jMLvWDvMaI5/Jd3LvsQH0Jn3yFodQGnTOHVtCq/pya3ZgyD8LfaG30AKHWQ6V9BhM
zdnLx5tJKtvgVmFZcDvm47aQjd+z2iv16CWh18BafHPT7gFLOxaVltfAQIsFMybuiNIeCSyxNfUM
Pv5R5mgdiYOGIUQNB7mG0sysmQhHmxRLbGwiz8dfuwd0dSxtogGbNvunKv8SRteNVYSJ8clu7wQ3
dOsy90B8dMw9XKgxKQmuvNgg91vDeVrLMJPgDZTiwPreGCxLyYCbxO5e8CnOxTGi5q1Vl+Gvpe5y
TraE+ORasKdz+/YrUYQvDIddSvuSrKkAKiEntX1zXL5CMp8L/bVZbvghfJU1orSQQShEeut805b5
w/5yw8/cDbDSYj0sWp8ylO1GjiBbD4Q0fZWYZmwmGOM6pOW5yuY7YbXNqdT0qe862k0x3leYW8XJ
higGAArC45zRrT6nB7Gs41EEekUfzLn70Xl80mV/xR0eVKLYRqkSb8s43SY5lp+OwCdSpNuUxSR7
n8UzmUzP9UXt692In1sweY56KtG6zXzLzRsfuOaYHjSytUGjv2Dt/OpKOxgR7qZT8rRo3aWKj9y5
TOqLZ5Vpj20OKBSmXWy5yH/ghXJc6Bp8Ck8cGgyJEVIDa2l5lhy08+R2B1lRvFqYR1j9MeqJHqB5
sdcq8ETj0TbbI8kM10G7tMuzaen7sTdOOjoq5aH3fvJC8SVpenKUgbMiChQmA4grDLB3FOE+1FAW
ozK0tQZDsfMpdYML45LU8m4Z6nu/MCEGcRs29YfII5LhULKZdc/8czxDEDhSn5BXk4L7mfIXEg/O
vT1ce3ILq2er0K9WZ+zIydjKVSIusNTraCh1fs7uEvRF/zgR0NJaj4phHwCQfLNmDoqOETsluYlw
xCzyY9IMz01NO7RAuKjhOMjfrmNqnLLIKOr5nBp1YK471Dx+IUGkMkb83DTlxqSTzcJ4zZ9VKJa6
+KyAECr0aIajAgXXbgmmyA0zzE+XAlpj0dkm70uh+X3NvLefYm8VEn8igNTo1PyxGx6R5Qo/T20m
pvgsZmXbiDJIqa00lSXEPOxIdwNxVUMBEedZtdXQtASNnpkwMouvS+885FPxUs3Kh2aylJfjKYq0
F4UW1Isfk6U4ZASD5PN3L8331rLOEwq5FHYP9Yn12ugc+7kEo8FOBHdfyLWz712E8XZ0Km3CwO41
V0UfEZc+AF10WHLrxmkYOr9rFUyM5l7OCCjn0bsbXcJp2wAWA8pXGTvsHntbCRIVOUg0ky2JUEUv
zjJr/hpTefMMtjAZhUo8Hm1z2fe0XllciE1CuTNL+cBh7XcuI/ss6raaN9/h/v4zi/m5Zn6h8NII
vXjKuRCrVjlkXs3+bDiIaGAITf0EsJuVQ2RfdIaZUcxsNa0YVDXLMKLaULqduVLAiH3emJPqhrGu
76c1ntB1cbFr035E2JAn9mUcLqWG2SNrPQak+VlyMBotFvkchxFyWHPkMQSKL5T8Ezfl+zILwAHr
t8asaC6XFTxt/rOhCZYiLKp5M+Vs3LogZSM71xrz8Lh8aBXl7JrxRjM+ZPzuNdQyafHp6SsFoj/J
uSbrVg8bRtScUctXaWtPc+sFU7FD2u1X2jkah6Bg3Jnr+Sax3R+p4onF0SY2patdEiJB/LxlrCL7
fURQNCRI4TspjEKz8R55RGDMVS07euOfoaiGH9WoCIC1R+rAuiizWBRbxKCxVo9vdA2BzKlzq+hZ
HZSV8eVnsUbBqLm3XBShAt8SJS/X+ooLUWamVC2zpLdiSi/EQZLG8rh692vc6Xr7zcxz2cwrLofN
73oAF2bx4IJ2ZQCsCPOhnroj9pMj+tK9i3xA5D2PcPMcub/o1hiA51tMOxSVLlj8tzUwNekxsJlw
DzFH0Kuqf9qMqj9KzrIzeRk8+v54r2pvrjlhtEE/RZAbOrN+QByVA4ZmG08aalHGzxNj9gbpwEZ6
xmva2FsqMEu+Cr70Up3T/LuI7k66Z73xm1AylVl1U6l7k2Q5xEUZplPxpC7P6dwes0H8KIrhIzj1
x757j015xOGpzyhiIPCDJVGpSVaBYam+ggR5zirvMYMGOpn13YUP2nAJKgrS8lj/ByVxxzt/7o16
ZycfcXuc8HlGXHElzmFsOCK1/GJ+cSiV4MwqTPGHkDUJJeCwmXFwDJXiXxP87ujcfAYcO28gnmey
/aQwT13MSqFtjzOqaXcoD4nGy8S6K4p+4c6HXl8gl/pR8TQV8dWRfxOjUytPNilmeks7Zu5ycb3h
WZU73a7IFP/z+p5r1mE2zd3bBsbwOaafDrlLkteKmUtsQ2PnTdJTja93M4cPZVb8WLb7hhNGVv+M
XAX8c9VEc7eztd60npQMI1+2T1sJcgL5owakNjMtj+bOOxioSTZiVB/bREXKXOxKlbPLzJ3xOZ3w
ShsC9roDz0yM59YlH7UctqrEwpY88iECckBz5P1jgfFYTK9q9hBzJSurJZg3w85uCgKh0RzpTJhg
GSRcWgNwWXufji/rKZg4G18os28o6cXJf7jgMVFMy34e/wqiAxRWvUPx1+hEHGf1dqqyF6N+dohx
cf8S9p26MaFWOVXltaP1TtUv196DOvCFeeusMtQ8gniwYqvJix1dUgTm3E6+llZbW9xHk7nQ/ETN
rbOJlU0cSG4hZLG6ZDyAltGQRRbko0p1JPC9DGX7hbjwI+5t/kvphnpi37hv/O7SQsJENIdvPq/n
t7Qc/gg/dzbYVvot+JPcd5lawDT+pvOKoV3iqWAaga6VPVvX/dMH8OHj5D5CLQgHLG1nZ8Q8OPbq
o6iqS9NX9saLm3c5CHsbW4X7OjTzj9bEEzJjXGKQHre2hpcNtM3BtZ6y3opuODJ6fBh8trpqfiz5
8psCmhEwWy+NQjXW4lJi8ihCWerIOpyy2pW8vLabaIx2rPxQ6pp9mBiQMVAZvlVM5ht7Vtu9U13h
CdXPRf7Ctn0OWFEimG2kutfrtoCtcLc4XOfoa+QAhFpROd/Mpqvlnxz2SvNLHGZVHEbk14V31xEp
ziXtcETkEs5qjfFF5DmbUv3L9fd+LgOmZVKlYVqxvAcClZgXB1BHrPpz4eAfWKvMKGipI3kg250D
SmcJEFCxEu6QZlYmwkY+9tg+xdY77kQ33espJI7myYYvETGErC4jT7NiKAcyDgNND2sWBBxCee0D
Q/FFh8apCjDzUihd5Mh08KmlsW+sXzTFZsrqHlu4PdxRinroXEFM6NniL2gkzHuJwc+ODrIErBRD
ghjJqEN/Ln9T5CHJIkPMo77l/UmlDxqwByDj/aJmldXy3P5OZbxdGWb23hS85WogHWpcdHASZfba
0cYcx8h8Ju83JeBF3LueUic51uKnk89K425N92sCmTzcMqbBeEqOjIxSDxGgBhTAjfi9vUTy1BCg
EbE5rJZr3RsIFFQGMKcYfCbnbyGPuFe2Y/uQYrLp52ZDNCLJrsMvVGPvd5hpeLUjb4qvpIeqfi9q
iQQrOZds8qo2PXXycWD2E/VvJTI0fd6o6cApCtKoCcqBd4tRJL36poGmEKlvAPE2Tv0h8XIq85ZM
Vo+y20yaoGNubwnQsEzkVy2BxqYaKu2+sq91w3wD6bgE44joJH7Mo8e+9rae9gHyACjMJuaNZ1OG
x9DtEWnTtOgpmqDa7z7/f3IYZkQjzkK1CrWCqsFdDeV7uxnQdhmbqts5SbXF0Dky6uwqjPPa1bb+
xa27Hc3Qgz22ZLwHXEje8kQjASavNs62Fpr2JbuZuBEbiUCHAmRJjwCO8CYs3Pl+2qcHhVua5aGH
+RjzFTtyaDnsGNF1Wej8juqC2ZuPpsBaM+PebsHPq16x1VN96/DRZNW7vRp4oxdvYvjLIC2mHk2r
t0qfkJ//yw3cDZSJUlyEQ05JC2KZHq7hrFR8MXx0fMoml5TOIVXz9xGvXu9cYgunawXpyyEEtD24
iInK+g2ZHzMXchUGFOSF9YlSIFK5IRqqzhGSWILLF4NHBgNihGHMRD8Zg8QOI6rIxty3NQsnNDA0
iaDXsNgRy0iRM96JUEfcQ35D/VNW/SHHZjBa/4iNRPeyH610Hy/tZmkQmyAcRQ8DASWGUJIEJdvP
9YExt67NqLja96yYsNX6ifXp8KnVerqt509V8k0t11KaG3AGsu33vXkfuJOnlGdm+EOmidIECS5L
JvZAJcdVyorUHtBas6nUWaMafQaOBQQiwOC4OzoDyEX2+MuEsCpBXz5Draa95iRJeIcb7Aw5C+aZ
Kg1Tkc5QWgjcEajbvIqEpvJFautzja3UKilCtEz1hxL5H9sa3muV30KmvJQCpBCIcBbsrmB4pfdf
nWIDBJkXksIYGFbbhfllzXKnJkBV0W8WPC/WEQHlXSJ3XlTjQ2miEkISYsuiN8gfTrHqlJncVsRM
MYlk4Bqt3Fy46X2QditrYy6MkNBvLFF8o2wJtkp+GMndCMkAfjZhhctR9bYTIx8Rk56OHnt8g2WJ
4bP9rvKaul1p6m2VWQlxyeprRFaB0bPaSNXXmKiSCEn/S0+bdYLSejNQI48gB1eYSmozubTZ8KKa
RRxgyZGC9S2zBIpgjXsvZXDE0Bk9NzRfwH5nLX0qBxNRvhMa/GB7dnD0fIyKan92px3UqsPCworD
BCnkcBL5pR7ee4yMkf5oVMREo2V/6KNXlOhHVWRwUNpDxBTHQBvGVbcjtWDZaNgGVat4MzTIIIUj
MgKv+IvBojebBu1k0sBpbMk9A/+xWpl/WTW229JGIUxmpIBsqH3FYzwEVsMKKY4gIFmjdyVkhuo+
kT8eLd+mL9vtpOnDZS3PWA+EaTyovtFBzlAaaCW6h+A1q5LAaMSzY2RU5elHZqOzqE2MjpjvcDD3
xo7HuH8oPCZIjlTMfyn0KplQ8TjbbMIOEldLfZNlxJKHm8PB99Q5jM6e55qFkSp5AcHyjs6MW0AF
K+Ws1oRm5rBoi9kfKwuwIWmzYinfxBK9j918rgr9Z+TxfVXwbkKRgz9s58lJqevnNGvNN6cZi52p
ZGfoSFQD4cjzlCLwwfMPlnBFWs5LjtT52PfYglScW+22RarFO+wZ8ykzNQZvnMiVeOiW5kbEwHND
XW6Z/Oz6s6YCaUNJqgr3HfiNhk1H84mx6P3Ism5/rLYe1eUqy+yhLGIXtiNBxtHJbqZ/3bxm/0UX
YfQPkNlj4sJZNjpsC13vF+UOMROI7arMODeGsFfMyVNuma8YRuHHs7LlaBgrGJXaw0DF0PFNWczP
W5QAEwpsvCQq5Dehjh/T0H7pVopUlogAXfVNrB4Yo5ErsInhYY2L8aQP1q0kdj4tP1tElU3Dvx64
+JkUtsqvNPvLQI894RXvcLyX3Bjc00yNf4v0U6mus3pNusdIJkGu2lxk8UGrX0rnq0dh2LjVIVcH
EusO+ByM+NZgasDxt7UILao1IobII8/YTaCjrmOEWBVLImSb9bY2iADlG2qs7JJwSeOcgnhxJ1Ud
sBwDPXUlbiNJ7BAYhdR4FYf8Knp3y/exZfrf9a+G8juZb0vMbwoAkq2+d8gx09KkufnhLT9WpKrU
EDxeC3qbOdNCiZvEksm9mGVAvGcwRD9l1uyKjlplztJgrftFQCpmkAqLPG880Pn8aIBMIAfQCAhz
+UyTq6HRg3I/xigg9RoFQ8Z4vM+W/cS1Os6YamdARBBKmrk75qq6k3yyy+SEfc42bVGtj8SZruVU
7wkCIrbAir6rrlyx9S+pY20asgzZggxol2o3BT1/0hqmoPQJZqJuJ3aODWK+5mOOPmRVfgwqcYdK
cZMRpBqXJR/mHqZE2/JS4JbPDTJPMpL7GITWpn0FGL3uTGHQXpYWWlzWNccIA6rUXpNUvicWfC57
3nQc3g5YjObLK+JtpZdPTWUf4dj4FVnTMQWrwtjLSHARuz0TBQL6PAcFc4xXGBHC6DB0H4I4OQhl
eEozOHjzVo1oLnTzUTLMMlnLmzg83fjRbjm6tHFXZrhq+62MlVdSmkmkqPcVDbEAQAXAfuugp+gJ
SAXqO6pM71BK5zB2+k48JObFKttw0dg59ducPxTxNHoJbN2gLxUeFXC3LZ6+tqOg0j4IdKN0HPF2
hFbHsAmkZsvdrltErJizn4bwKbi2h23uORB86UtIUN0ayHdL23zN+AGUtLGWXIFJrHwVz1eWGWnv
EGbkNBs04bRJSmxvCZLbDbJ9pcT3FMFHcir0lseqO67793RgCakzfh4GKoU8wp3QgpXBB7P8zPMv
28xjpkYoPx5UjdTxvz+RGvxiboL2DoMA7DcL9so4F0hJa/MkFB2aLg8bMpJ8IGs3/rF6iOIlkzGo
VHN65/zftG78gFL8o0tvY04Jgo4R78dzRM9i69Nzz3TAzOwLvNedIrDd2RHmdOr1uWLpiiJDcjv2
kYI2hG2pnn2ssqde1Q62E+0mpT5Hafm82iez6FJDeKw4y0ZSvpHQbt0F1JP6WWYz/19EuqqyvCQD
x8EyHkHzvWuUQqmCZsJgnak6QaMXYekpWMrb6wRhjjulmbwN4ybGJC0LLkMws1NPq0paFV8TFAGb
oFcgbBcXTAZZU75mXCqMAXgUDhDvu6039d+ilLe1tNIQnPhEtBwa/Dee0qMOr9fwE3Wr6/Zxwvxf
ggJQ0pOOXLeL3QOHC88NwEQl4lcXvP/DCYbOQ8s7XMIidMSpshAHQUapXPNQNFZooWemx5S9/FMQ
DKZde8p07dbSC8zRQ1w+uZBcJzX/rJcyMH8m8WS2BClP/WNZwjrEnoSRdOSNg6vBzgZdmD4fVEu5
msN0Ys92bjFX5G0DUUzfkDZNFlBDWsa459J6cjTzqVNpaHsApNPNWMAjZIP7K2hik/7NtiRnZRbA
hrrjo9gnCCW6NiDJJbRoIm3vRzFreE9sLpUrM72SNIpSr+/pOO/H78pwQgcDEDbcg617fNTZvG9t
MJGO/Og9ZjEL25rXSd179CSF2ZyEVkHjMIJEXtLJfUtn4tjI8DDXnw9cZNM9Wu5rRFk5acuTszpl
1p0Or4fLfIutSal0T4o7bnP3XVShufzmcxEMbCtsAYQhLX7TvnwxePgV3A28eJTqB1WFkoI2WoC4
yeY2nNUFDXV/1DoEWp3yDVP1GaBSp4ibkmEIM8ej1qOhAYOpkaw2mIhqh/yxy+29tjL2ka1iAHmo
mFPaxDPnbL3TNXgmMIRCmhoAImsICVTBDoYlyMyR5QtfK58LkjWaNg+wILHngo9w1LgEjN94XPES
G4PW3Abkn6V3PISu4eyzGkIRHhUnEi/e6IXt0DwO9bdL+I0hePVpDxp4O0N20Jl/xVS0Rnft6uYJ
eDPdaL+zW5gomrbJjfmp0NL3YXmSDOor/Vf290zY8GqyVYfAmRrqpN13Zgc3rkajMK2ZkZsEPa+a
1fuSviSr45+4pLKm+PGK5S1eHp1C/bVkAPg6zJMFddirNZgAy1EsfyHQACAUPS95D+45+kmhn1Ty
oyy+ErZv2JMFesQhKZ8EfNITE/p9Fxd+2qC7D2ikSjzQSf06ahfgUgBWWdegPtLjD2deG654Z38p
WRf2QH9UdGVx3ofkYdKM/6Pk+9dQo2N8xOADPRzvIymydPnJOsdm58dV9FgtDH2VeYNyj5QOhtv/
MhO2XvFPr/CVps6b6kDSnN9l9NuW2rajcSYC3Gu/snoKlZ6iWlWvVKkaiyY43AfHfkOoFciKNb+H
hpiyt8rOlbwsTn5V7NvoKp+K/ZxP/Y7F/YZ8013i/GWldYZUs8FdWTfxJyE6W51oLLVWgAkD1lbG
zcwhFS1/Otf8lB8sInosoD2U22Fj/s1CwXWqHGxsdIV+N6oXgJVQ/BSUsGumJsta0I4wiZAXkjFO
Hwp3DfV5SrBsth1wgnikm2BzszVtZ3CYCbTLeVEG7gyPrk0/hQ6NvhivBJn6//F2Zs2RI1eW/itt
em7IsLkDbtbqBzIiGHtwZ5IvsMxkJvbdsf76/hDUaFTSmDTzMi8sRrGKSwBwv37vOd8RHsIiBhBG
tQkGRgoT9jr51Bbsbv69k4mHxbdEzMUqZuY+goQwy3Yj4noLBmY//goqQJUd4I14bFchloRONCsT
Gd0Nw0i4M+4GKdcuDQnO7YefMaAMznp4kRtFhDHdX/guwTbpT6a7a14YtBgUoNm2f+A3DWbzMJ5H
XMFech9nDwjBkZ8ataAd8xpEl6QHhPdp0nELN/RsB/Uc9Zd5viM3KI7wu628D1UuMK73EmFe1zD3
tOu10bDS7aEX7hxWGvnbHtXGZb7uQvBv2bH86dhb3a0EsdyTy51fongZ1qsnWdCQGtMj08upSQ61
q+7A7x18Yrks8YkcgJsH/b2iPDCcm76hKdnKB54p6uOe5yq6I12ABk17cfvfhWGi2ji57GkwsTh7
OC+RFfU3Q3MhUkGH7cFjQ69HrLLDrW1cdFRtRm2c/UOiXyQQj9R+CelrTrm3Q6vv5XuAi6sktxgd
HRpGjjkjUf+s+eljM/40Sf25IwuLAKfxIw/hnBljeEYmUawMUGWya9SNHpJDPzX2Po66hOvDKaVA
jge9i6rdQ5AwZWJNLgkczUm/hvwmeGtpz0OGmrpVT2sIThA6jjTJ7a01FM+eQjts1vFqTpviMoet
+YCqbhXMDewNLDdrkVRqHaYWpETXdxnJ0h9pLWhXKS7xlY+kAP3KraGKtWpRcOeZwO8PG4u8ePPF
rO7wvGoA4KwIre/Z+9EKz50EPzZCaWPJNsgxj8L6u0Z5x+Q9/2ZbwbxpxQ62Tkw0jvObmdD3riuS
UwGVmgU/3Jvg0Y8BJEWGd4pTI8B11A37GMDXQYNPQyJeVafIEDk5FG3GWIdjrhP04Ztwe1iAcInu
ri9bD+RYrCqUoctX8QZsLTJeH8luyJ/RtUsq+xbxzM+kRAtg9cl0Af1EPqN20UQbRCs2gj6YWCI7
PF08pJxTdvhiTH8fWZW8+Ck0Lq3nZFOIGbGyLK3VrGf/rpwUHYzCFwdawJ+ECUOPc/wPi5QGyqvB
X5uOaRzaKgKCmM7hbU0aBXwxK4GFUosfpIaaB81o6aDK7ncBKHPTdma+6qwE8eg84PKE1oT7S43b
puIUMdlzux0mZnmj6sVWefm9GqeaHypglPphsOkFSP6uRpFio25UCxSg76sa1S1Jg7JNKpwOlUfn
xTH2WdcZ/IH9Q+OM5SZv+1UcAXiMlt6c6YNWzfRk78OskNsGHF2aG/Lg4V2YOsjJpScOOTJZbsP2
vi6iErMv/knqUdAz8XABOuzvdUP3OzDHmNrDdu/yKIyPUXwWw2wdyu419mV1BMFodzGqGcfp8LfS
J7MKoNieFdN3CGakb11d74pwC00ONxBmo41btB8q7sGrsuHKBGwkIdjNrS+5sU1mkfdz98AbJw5m
czvGcbObuYEhdELUt30az6ieMoIyT8L8Dd+ERays3pGZzyhgjPsW+CYlYMhkr7P97eyxDWEOOs2Y
dmZjk1rBz9Gs4GASIu1H1bCP3JSlvCo/SFsvTo0RbK25yXehLH8NEx159NoQg4L40I4G+XqY/IjK
KteJ7a4L2Ktrjqq01YwsvdN5v2dre9IQcQixSjeRyegsIj/+wGAP5g0YHOUEr91U4uZMO861xNvd
dN2kUEXdzUEXbLVBxV66h3oWsO1xvTGJF6iw8oDKYEQIAa5vnNNFVgjVIGqyXYRHBtvXcMInjeGJ
M0O9azL6YG6xtNtjzIaDh7EjUyYWESbxUznON2CdTJPAYPJdQmaVW88Gv5N773qhePuLhdGd62dh
1AtKp3fuxrp98R3MbEleXaD7MTYoRxPOceEeRfHSQsfe9RLhJg3GuzKjvVaCX6xLMHqhe8o6c9pW
gg6S00OKhQNPbgK7KAkXrFW5y/zVAJA6z1RFsgMSMQI4hWa6YfYGDnUiFWy0LGSgMVryGlVm4AbN
m6Sg2ZqRWA2LETbuOOylebyEejC6DcfybGeLCIYl2Yy6aOMNdnfpo7a/ICv+6TZJuptBc4SFfcob
OC55P8VYqVB5xWxZfnY/czPcoNMiR3JGxtvGcAVV6f8UNit6ShoqJ8eQUiknTCf3oFUDH2IkK5fV
IXtuuvwVbBuTTWzzdaTHjW8P+O+9iPAOY3izo0TCbE/Njeqeq9isz04U/3JTkk9NvKWoWg1v1XYC
IFtKo8IsgQB0sbedMK68pJgPlTfMK9socZvG8lEZDNGcpWWh1SsxZnJtu91nnfXMo3uTMJ0t4tf8
1kktsTKRjhU5/n1QZfFmJPWD2knx+OadsTYz45PEBtoFNl5CYBUxynoEKe1kAoQNILJNjv/N7jR2
ISDju0DijaXVd5PsDaBcRxrpq6ZjgKMKIIeutl/cSOLKUMN4I8zx04odiHFxIVFzFy8zh7CMRi1U
I65VETZ3xnyyco5rQ4VUD0oTLmxyf5xOYcOvoJNemfZFVx+qaPzut16GaZzjSeMgX80Xc+hcDp9D
F5YnZs3lKbF+j+Ho7wNrlHfV7N1bY5ruPQnK1uiSo9HU9IEsZz0BD7+JZ1i+PQM4KmNc3N007KBB
HiaaXscaMUKAOoRcyaeI1vdO6fS2qTC4V4B6btwfmJf8m+Uer4PhMzWsn0Zp7Z0QvLDfymo3M6NO
0QqFqXhC+iFS+OSRhxlIGtMjojL3QdUfU2hv6eO5mD9hvoUjZ7YusuRNYjdrnFgD1McmWNeLeT0c
2Zq6/M5ytAR2Z+65ZuZamUW28umz67o8B1WNap3NZe0xPrcdzi5R3hFzBY85HpAFQz1zOQg0/T6S
sC9yRGteMisCyRVseNfAUQ44xknTkpyEkZDndCDZtNwvN/l5FmC7DBpbqNIIY/Mfa8MJtwaKNq8C
7l+mLL6ZcUQN+u57Fa3lTN3OYZWdaEX2t466kJuYHWorYCA51TWGBdI9GhNWgvEmR3efF6WP3cpj
LwgJQh1wL09Gt1bTEICcyytOtY2PQaSDsunZHMNLtE3KM/UuU2gF9YeuPPfkluTUtCjWAq86175N
9JxPYcb+VK4YQOX048NwnRFEuM+D+F1YPU7fjJUzNha7WGnDx2OU04z6I9L6dyY8KujCBQhctFtz
orIwcCCtQa6nNjiyVrX7PESlbYVtvFac990iijamI39VofeWNPaaL0e3rPn+XWCiestyCxcn41lc
pO9Z4w+HWfuPCPAE9jV4o9JXINYFz1LXS3yIKABVzb/XjC8nn+RgFyejGwh5U6cjuApoHPhUcMv7
fsv5L6o/aSg9pNkCUBpDse1yrGupUbkwF7yKniIO1wgC6c8J9tbiqWlyJJJROtz3XaXvotR+bqtU
nAoiFUDcIISFl23SEmLGeI8u/wTa2nkJQiavgwCA3LXuD5hU1q5scZePc6hO8yLDHjg8iN7eZlXg
HAQqnYSfcaxQntySsxwS1zLp7cS+iSw5fwVKmG9qmL840sKLWUN+nNOZS1PB07XbH6YyvoVJT1kD
AVCWdYMegj5kU4+b2sG/kWhEkfQtgEx3PpD8GKowZ+a2F/qRqcPOIhALC5PaRwkAfieG9sVxH/Qs
R8dVncsBvvJobBpfLPA252iiCWHSqm+gxnCS9qwdbyHiM82Y3ItjIJG5jFZyDHC8ptw9wH4xALoX
i/7JTZzF6YKfzTdWdmnqyn1pfJhsJYDV2DaS9UT58y01PyIxju+07g1SBVZmifysyfp6rwvUEq5t
v2IKeKqpKy9zGu8FZ4czYPwzk59+Q6n2glqeJDcbHVbZ8htVk7eZJWoAwNxA86TX8mhJZgDtqXfK
4yywU0zgV289U1qcRTMHVbRBPzaYnQ+Yqt/H6a3XozzpxNMraveqtj+LMTdPEyIGSzC+FGZ4gh7R
HgRELkvWyK1LCfSDg0E8xifPZ/goMnWwTOM9GFHtccikl2gthgT1MnX50iIcoCtO6SNtHhqbZn30
ZAAXEV4csHW1r0Jz1xucW9Ahd2s7YycaUucwjjq9MGm9rY3gvYKsjh5nPUtYegN0qpteGeicY9Ry
cNhUr+hWkIp3782kQ+Ozex+GID+q6YFkwhAdyRKM4tFpyjmQJ6myV26jcc4aUb+L/WzlgsRC53XE
LADHx+rfMcDvpjhzNm0wfRamIe68+NCTclW4DHK079x0QjJWL7rfxKvgaYnpMvXofAuJZCfuUP5y
+YBD2PUxh7mKdzIYblOn+Rh8lwNGGQA6Cz9sf3ph77xrOYxv5cTaNXQg0RxN+JtdxIjPNfxSIqlD
iM2VcWqYGhZjOsK4lrusmVixEPWa/vwkrVJd8tFegUv02MAnQLyaZj7AEiKfqFrCokHEBNcKgS+x
op2/aCPi96gLnYuHwKkyIoBtjTVt8a5BKHGG10pjyoxd4DLFonP0rXHnJ4B3Cz8ftswkPrVJQx+B
CJjqxJKrFHOPFbWPTACBJgGK3A5caDz4eevpoxd0Gyfm1yV84OR2dnc3dyJB7auQ0CTVtDXywMLW
6TAwEdR83MqEr5nOXdElm8p+Qu2OggQN7E1apz8QijOhNxQRc7m6NCJ9ihpkqg6LzCqSxFH3jQky
cIQAaHtNd+cr8WmLhjZmVMBvr9Wx0LFHfl26qkd7Xo2SuAe6mYfQ0dV7jCYvVXXDISArEQGoe9sw
8MLvRgOTg9bgYGYymcYGRSGd2FXM83yTFwu5Ko1+k3IEuyRBpDR7MHtH3LjD0N556O5qxz1XY/tq
hgbpPlX0IF20iWnoMnBGs6u9cXjzIe1rOLBDyDyFQxC5FlY7YreKhg1aaey9RXNsO/Qrtmx31ix/
NxDcVuGMq53GzipUfU+WJUeVcexuRlXba84zyDiTwzBp2DtReQYKGQBZuEsngckFzyZO959kdylY
huWB+8TZ/KdJZgEZP324jqxHy/COFfZErHOrBoPRyps1uph47zbdsBlYJbcl8rIWSvsqnBBSwpvR
K3TI4202q+1/llliA9Vx5xWcg3jVKoqKioh0ZlEnW6K/xZGqPdTSafxeGI9VgDCljFsCCO1nFcjh
Kwz6/1vI6/KDfpbVBEg80u1//9dff/Dqu/7+hxdr7iI9PXS/munxV9tl+r//i/8z/FUu/+X/7Rf/
g0RvvsvzVP36y59+ll2hl+8WAgL/Qxyrbf2rANen4dfnr3/+H74CXG33zzClFAA+SygpSXL9XwGu
lvVnE9+JSy/FcRBMLNGupFfo6C9/kurPprTJDG7/mtoq/oxh17V8j2/j8Q/x/5La6i7hwqgOwrLY
ff7lT57JEiZcH+0SbSJHgunm6z+/P7Kkt3/5k/Wf1liTGYzZAfmwWTD1N0Z6Kaiwi9o/FeZ9F0UF
tm7E+iNztDP/xkI/tupQGTyFOOEe5+kwC/yhll/ad3Pmm0cfXA0gyz5ajOLtpW+JNDDK7LEgUe0U
tQIvIDj2lQwJmaBycLdxFTNqLosBx9PBGAZnZ3t9RaM0VYwZh5uEmUgESAbVzARUruWLr4wNozRh
+QpzsY2iun/6u6t2//UG/EfR5fcEYmj+Urn83X94X9ioBIYLi9M4F0wuoc1/977IwlbsjXA+adrz
0+F5VduagpGci246A0Y0XmfGujkHDlBWNtpdEL3YwVpw1ROrJQ9+mtCMnZqc7kvP8C6EVbcpS+Ru
BFGNH0yxw5uxNW2ee9++9es8OgXDIhj18nFluTAgyB7UdyLANK6nYsK8yXpVtJZz5CjivMwRG/31
ZULnpAiYNHTywEEREvDygSZnDQMwrW4ty/BhVyblY6lquhEmpvCRLCEGEfb83NQBwBWP5Wt5FfS9
+bwQvew0qx9UEJvPfVsitdGMm73lZTTRuYxmjjGK4R4ITNt5G2zGvhEgktP1ZfuWubX+Wky+HtT/
wyVx//mScEUczzdd2mee5/xDTnY0Jr5XZjjjZUP9On/2NFffxl42d7ljppu8TIw3oRfxoVIY0BHf
vi2CRaxNr1mE2XyaDq4Tkhlr9iCQ26W85H1kiHwclWmfO6LIztfPUOkugitNBRsWEKRCw98SR7sM
6PwSoU0QnKJK62VwxYJdvaY8wJfAcT7MyZavi3hOhc7JnBcmaxk9dXb2DnH3x5xzf1cAYBFHa/2S
egI1V/1vItqdJYL9DzeupIdou5a9LBKmcllJ/v7GHUPci6lymOz4VsCURtov2iYcTUs27usZQ6qs
3NZOCDUicmmzEhXCF1Ej+3CmcAwvkTnOS6c87HqxRz9JJNTKqXCsuyFHEWv39E9uKEq7lbb8mQuv
aK9DuCRUZe5fBbIUvCXAt033c3ChL5pt3m3nKXPJN9FssfFo/Jtc9+u1/+NfLS25RNML/mZPmv/w
uBJ7OPYugfNI/SUZeLGZ8Fixgc9t69DAUHCPVOEtc1WEsUnk7agUPXpOvngNvarexMY4If2EuAlT
OtiVGFGgk/Wk94nKw6vBOYFc6Be7abIHOCa7YMKc0E86OAs7EPCfivYJgT4kIAqamyK2x72bFAbA
HXygPVi/23+9Ptn/9DBIz3aWFVtwZDWl/IesbTJrvYpGBFnR48AUhlPH0XOYkE4+BbFIgnqHQ+sl
jiYY9h74md73X2rLYX6eEpVA/N3y4AKL5DB+bJc4WPTIaKOur68fYliFZNNI/61W1q8imqzHOG5t
ehZ1hUwJAfW//ouuv/EfL6HnsjHi6HOAjljXG/vvVtyi8cfRFaTQmjHeA0+r86Rje5eUFcwax3ZW
UJ4WpGjGQRejGFmb3gWpywr6B1avv32oev8jAVNK67EkIM6FSyzIk/CxizDZjsSBmUi0ELD7R59B
kT2gEm3mxfWsEIxHrTudSsYuJ3Rd54akuW02d49uNM13WTDzg0iwvJN99S1lWzhdqeWq2H89B6Ue
nHMFJrqWif/BIZBuTqzFdijLvTOFoIFFiuZ6AihdGE352lIIFhp/SldCI51iER8JvoV1ONbGWxXb
p9lw2k9HjW9WMP6b1dSW5Mj/w0Lhe3QEoEZYSlFI/MNCYVTwO4sI+Tf2CoDtmQftcBwwt2GiYygW
+8MOw+b4GI8+3vPeecvYBPFB2+mq6xxFQhaxcLrMSFuydXYsg8ZhIDOa6B3y7m2aQcNZDCSeKtW6
iF0Icwb6Fj35hv3siuGl8lPvIGMbvevYiKcBOq3b4NIEZntPvC75Vg31qBWnIT7WKN6nVkvXoOEE
Yy+NEpVCIY0q6FC5DxO8t0bxZEXJsGtNZOfEi5gFuhvGpfRTiLajh8RS9lBm41oCo9jFIvN2JB0T
nwOb7n7JGJMm/OZUZ2gbB9y2bfmZUPDvIOXae99AKzWK7Cf+gXlHWE54srC0kQ3eb20nAXC6HAyv
H/p55qTEOgRRxS26j9LCroBqiCDiIfzBFE89kbyMw5um18pPK9ZPE25Cbxo+inIyzBwkjnWcOC+g
m+2VZGB5Z5ik2yBzxCoy9/UdFKd0fV3Kgdghz6Rfsea0FCBOdGucxiPyoLaluzqYJEkFWHFjEaDR
bcRLRw9iR/Cze2bt+2x1ZOxco8nPqsZiSP5rUEE1tZNwuDU4we0dnfMtqiLrT3HeN8cqaDd+/tR2
VfVmu4rRQMhgvev66WJONOTgEsn3NPBRHIzsFEkpGAtHnMocF1VVqCt5T6GBOYUHr8tyRC2KRl+W
zg9ZFyhcqD4jbeIRHktZfStHP/9IZlpzYcWUK0yl+9xUwwE/f/5BH6Zaw2nBRR9y5r2LIDCQE2oB
lpFTt/edoXp13ZAixxQNIsgwsEhMG6dvUryNshpumZR3W8Op28d0QR0P0w0ArPKc11Ld/vVxtiAU
i6o9BHVgfsyxV97GjhM+NuXB1LMgNK+e37DrPlhQMBcDO37nEdwIgL0Qcezg2HtqLhcbRtrf23XP
aRYg2w20qOQ5jpBUuGreiNQBOqAQLta0cVe2CIbv1ECk/SYaFHVH98PH4DcTtb62l838+tKe70mT
pExcHoXib/9BV6BcF+b0zLjOWIdtBjd+eXK7wmaWNa/9aSo+XFoqLP4LbKB3eWSzJlow59DhdOI/
JQ3BwdJ2egpa8+KLdDgPVKQBRp44+0ZyPJSS2Ekumq52mdJCLkm9gS6K6bWloJhcjxmmNzGlLxHk
FkNKlDKB0yfLmZ4gOCCqdIqiJYLKzu9jDLqrtnc51Y9m8rOUOjwZcAxO5A97O/Jdve31URsxk936
Zm1vrivIGOFmdqfx3mdeULvKvxAvp3DODyQGsWJuypy07Ot/EVVwam79tGt+GVMXTBTcGWGEeXCm
EAnO18+62EcuFWt7ZaMs/NebmrDEshH//bZmSR/2jLKFtGzLE+4/bNRdoDsaYMiOvOu7DYDZOdpD
o+7MxcdUJ3MPMVjWJ3SAU/9C53W6903ya0iMICNpFEHDs/3NxLPCySP9rZx8VU41pNi+P83Q6e+r
rHoKibRJN+agQTsvuxTT8OCgTQU9iLTRWLhnA030mTCCnmeYYxPzjwdrMPOTUzGIorbblm5M3pA2
xKFyi5dGtzrehHZ2q0WjL/Pw9vWrpNgOqeYMDGO+9wSGwbglngHCtEVOzzyy/gYi0xu76OW3ecjW
w2z3P6IYRz7RPAWureMk0urR1saHX/HseiiorATlhhsACiMgNT32wt0YM0HxNlX0i+2Uzqq27HMr
HXcdNsP0rWUa3gYETvUq530iDHBJO4Sa5HTRE4gDYlTCepMopXclY5zt1zqoE3QMajLKnSaLGKnt
DG3KUGpd1aV+BByHSzKpwWRnA96sPH5MkS7Rtsw7RnkdiOy+O17f78D0MPzNoCj7Fgcoe9Xpa5n0
cPFWOdKKxEznD9ETSKeaKlqj6HA3JkM00g/66CHsY4a1CCoItOwReIlQX+j/e1Dsklc7xFbsG8FP
xwurN5oUBipwH+1rhQTU9/FCtvW4vW7HSV68oaOFA1FxDRMW7oWlSC/bceW2kE2DiBb1sTLjbW27
yRMWk58RJ6t7aNCfTm35tCfRTA2sHoS6gYNafd1FeLG/XZ+znpTfRVJ/7jnsTwHcvetto5d7R9sO
TIjr7lCkLJOmPRBFNpnpW2Trept7pLmELcZHIylNZCI08w9fz/LgtazGONYsDWjgpqG9mjWJi8oU
yB+mwumWGHt1qWKhLolcGJWWhXy1p58gsxmMTAoSI3OgM4hsJFUmYXg1gUnZEqA3LlUAMYfE29Hj
J2iCKYdYPjT1gti7rmNTVWM8sCkolgfl+kFyeN58fbWsewSviST0l9KEYUhLNDDeZUr6LtqGZv9m
JD4DVgT234o8mfBfg9pO+oak8pkVmzIzPKlcm3d2Ol2syXfWoa2jd+k0myiZ8585FWAz+MeeauPx
64ON3KwryQCIu2VdAi3EmDw62zbsJcBzoNFw6YTCOeuETQ0bKUCKhgmiZNbidWdPDv7hehMzKSmP
msxpuPk3JG08RsL2UGcKJHk4kiIdaZJMPH3f6pE2tfvLtHTxva4/29mTp8rykNjrH3hy2o+QIOtN
sKA1vBFZC2VyQ5wogUa3Cf7ZH040rIzBJVRvygk7J2cUo9hE5RDCEkoGSBjMu6wNXQI0JBM+f67r
mWQZ4CW65UYZwTMGMq/ffdUsq//1ygxhi+mD562BQrZNW/ymRUngA5Ue8tKhB4dUPWeFM5xyT6In
d8i9zbewISjslQWvrhCAk8EP0s5k5EUCGcdYpEMvZP1+9jCsF1on/sQKIMdNO3btJY/0sB3iAvXi
CP7VGJ1HyrJxPWGQvsVZU25FbcPoJS7pPes9JJjFY5f328grp9c+VftexPEPw+h+sp3R2EHcGkl/
+GH0JLKVXvujMVllquJjzFt7l9aKPIkobi6FEMYuh36Lt83yeQPc1rD5fKimh5Jh8nqq9IPlu9X7
1yMmkna6F0uVU2TZ96JOBWBiUEbsHUgz1bZpXUD9161k4G1PPHLtkVJjIRrM7um6juYp54zcQ1s1
BBQry1Jp9a+zOY47xMX+A6MV0nCGyDnXHXfgmLZAS3jKsU/hDFgKyc70QpDXdgR0LOQiGaiMEM+/
E2J9YuxrPs3KieFOuc9J31trVjT3NSRng8ynuwzrznlYFg5MKeVUfnft3PucRjwolptt8knNhzZk
Ztlxy1xahwhr/BH3nluqb6rUIO84FN7VgfS/Mdo/EYTDeHVBSmDp2Dlj7W1QLBCXVTr8FuwaQSjM
wxQxt47U3F7o8eaUv27yPHrkBBRxZh9r0RmvhmkCuY+au1kyoAzRboezbN6VKgeErZPcpIGzblxg
PLHLE2Qvfbe87tXdNMc2HXrxyNvaHbX9q2s5R04uIZbB+DMFxLY2tOu8lREdvYzlgpgYw0OUU8jH
r7dzIDNuo0cbSayuLhZsSYqup3ZcfKtkwtymiuOIhxTr1FkdlZXGpohZnCK0zJ1yV7UiWOcsAH7w
0wcKdZvmtsMNnc3bwojXIVJGfvHe+DDLo/RD+4GaneLLS+RihwEkTrTAvg7jZ4U0Xvt4Fvpwqpxb
0OEYod1FpADjYDU6cXEgEgHliIGMuRPmOwml9g2QHWw3uRXeX48qDuOtqey+iaGAbgaRpF2riEl5
Yg/thbxttQ0T/atpvI/Wwm7hj0l8H848d//7M9IQ5OLM+UXpP5JlFlqbZokPjKL49wA25xlFhPMY
CuuGXCzjGTVnd4IJyyq/3CS2r+NV6vRyb1ux9S198cJWPDE6v5/pZoFOaoN9kcW0a8jtvvFItjqI
TnP2vbbBjKS2byxDupfIKZcyufWZ1AnYnaxvJKSG+U8qLf9ghWTC5ibHm6LrOHkuNWT5t0LSyoH+
t4tE6ms3DF/RFIUjtTDBc+nb9bN57jZjUwoI2hW1SzyjP8WaeUhHfs7XjrYsmnU1pfFDlRnObqgt
8rlmF7TJlOCFHjMfLEAaNS++iD7HEgPTdaWoAg+ta1IB1QjGYF0Nhly5ol0bSoDQq9xm3UL7IqoY
qUoy8/AmeU1yYjCghYxfAVvoZ7OcyztmnWo7LSdEMzB++a6hEdP5R9d3pm+uxMpYS8zayMkCBoB7
M54O3YwisQPDkBNzdMACszdDPZ91JNonBEiNMTPzNsUxcyyHnOiEoPrrhzJ+aEQvyHGMrCN6Lmf9
tdq1RTGsoxo7CqkE6TGdKma1I4xWNI/S44/JEauyTJnlmfY2NrLAQFbeG6fUoZsRV6pDLBfeDjoN
HvMJwEkD8PGmt2PjFS4DVHzEV/cygcFJkAPEACfxzn2dkt/KJGoPGaJ5tKA1K2QOk5m9lK2MzgHt
bASOgJGED4i5dvJnTQwIIRL5jwAUMuyXJNoPmL6/pfWt3SYWaEX+tW7c5iCRkd5myHxeq/ZyPQ2l
BsSCGpTnWIr8Yc4g9F+Lxp6UVk6xNDk0pBQ/TpOTppm3ajOPo1zGQYWdwkMC2EBXzF0D9Ex6aRd9
Vq3mcdcP02FcJFvXD5V/duDaV3rQeItyycNTz3iY2k0jRL291njgBvVZusaBdzln9etyrkRJlEpZ
VLtGoavR1/PZJEJwNNU0nRMhfzQjph3t+BOiJ5WfZxPLUEjD7FSWhMxmAbyJvuv9jTlNP9FZ0IZt
knKdJRyLv6q+3EMKJYe6X+thWD4sOb7LWbaugiNe8xNF74sMqAPrChtvXb0M3MYvflFlj8QkwZmb
Nk2ThudQhu1DMCwyy/BYG2w19dJN4qAdHroe7ZdRGu4TyQc17qCl412lVvcYZBJLO9N4r7Oe3daz
noe4uje1sffLxiAKCEMihYp9cA2JUjyMqI19WBoczOJjaWHuChrhXWIT0wiVFaerDCJSW0d0nHxP
Sjri2j1N+Peve54vxYuGfny4vnJHNR7TsEThXXV0XP3JvGuamqwBvvupkta3a0MsrPjFxfJXlfi4
wtiTN86Ajvmr+VSqeLgRfJOvhpSqX10vS57SdjlbKEkIwyCRxrSZxBBRG5vr3RW10L+q42S3CFad
aH4i8ji4KcaZmGCl56dBZ5TFcw6XNuAl6nQEGLOGVkYvAG5Zlm9D4mjle1i1xmYgKuKQUNmBUls+
za6fjhKhDrGfsA2QRRu1ct7iKMNjbGiygWAdXS+zS211p7IGnYstlw5OhG8li2DNGXkh75icQggU
CTU/NttF9+59B46b74IIFAtycyCKqQ8R61o2NZ0o1hwfUaAg8qXgbDkJLF2vvnVfpdCEzThavA0E
lx7UkG3UAAYx1oiHzZoTSlrOyJgNcj/aZOwxyXMNo0A9+iVRN4GRov+zEnIgR8ZyCIWnx2hmMDlz
h27dXoyPpjeiC0OZNHJ6ASVcYed2I32XkrZwBimC61EV3Yv2HIgggxN/drhoinYJKI+K7ljXhIVD
rPnwFchJvfBmBycSTxRIt+0ADPjrfagyvnemrV1BEspGcpp/K8fgxWyHbFcN6sk0nCpdpUDOUXwT
qDmnd6OX4rjN7PKsRfrLRe9//1UE4GgYSedTJ0XseZv1E14l0pmsli6F5booFavOf1JmdYqHwnqH
soC9DVneli0SAVZO3DGCXAw1ghu2RPVzbiLjR6iiS4sa+Zn+dn4IwvEyARUAZpV3AAMsycVUMcc7
2tFPFJpQz1Ivf5Y97fNakQaSDE248f00WdMJSx7dRWPd+HXNV3mJyG4FXr7BXGdSA4jY91j4C4IP
MloC3sjS2MxOuZ/jeoGABili+N5eC4f7S1PSeM6Ay4kRLd/RvKQJLGVyb6itAtox4f/QdV7NcUJd
Fv1FVJHDa+fcipbkF8pBJnPJ98KvnwXyjL+ZqnmhoNWSLTXhnnP2XtueoKeHI57SUN4s2itebaOH
DHnabPpR2ZRsYlssRejylvkQKaC9Qj6EpXYePrgzcc5ihXoEM3HsWg3NkwfCWzaa+OFzQyQq9wcA
7ReGiz9Asq98Up7nsbaPAbkvv3lZmR0RypDP7JE2qXrHupoqtYljGKxrUsI1NsrqR21I5+yAC0Dx
yR76R3IqJp3UJjk2j8sfuMu1cEd+rb91pIHNrgz0y7IRaIXCBNp0UMcnQ+aIWV0piBez96Ubl/S/
uAM3UMoPo10R4FDq1qtrokX8KihKWzE8Q4vYZOPV8l1AE4ZHzJVlJduhNenVjJxkoOgUd4zuQWc8
9aBCQM/4nWgzp8ygq7BXN/jq4qlo5wBtIkuXxcs4eeq9RoeSOLhwM7q8F8SmAhmorr1Tg2GTrDfx
HPKZlX5zKMucZXVYJpfJrEkY1oS388smxrYS/92gzz6HuYjIABm+k1kTfvLIhcccTg9fk4FQRUSX
SYRu5Df8UjghGGlazTcGQ8xOnfkiC8aOtPRJnOlwcQotu0QdPBE5YZFCg3My/el53aFnscksX6GF
DgCNT3qYn1Wb9rtyQotZTe74t6McRVGGDuBR+GNFt0s9piYtJ5Z0j6kEwqY7gbXmswn8tTf7WYJ5
M34tA3HMmh6CfG2KCPAyU/JEAI5su5RcgokPbsXDLz2FLUbo5fbhNOjBiYKR1DnYFDTLu0bfyjcy
m3BlTwD6/Ha6xk42Pugy/v1VkkSG9S1Yzha/YEVmEsTsSvrz3UgLbpBUKCYPCGEY37xSYmua7xye
+SMQkfbuZlN5WF7Owsad2UDw+yxSAs4W3dZEpf2nbRS4dj35kUvy/PBQqaOdkw1QY9LWedKBLO/t
cztS6fs0I49FZBj7DFPCExl9IAT1OvptaE+JD/YK0Ox/NHAUBIttURvZOpaed02mnrOlhR27HBoj
OD/kPqvA0VhzD3k8zWJxAIUwAOhqN2fpcGLNQx0BhfarqygnutPwfvKDqJ11PNcxyEvXStLLRooN
3XzwIaTSqL02xAzNC1VmpCn2oGZYJ/Pi1Y88tEbEAGmppuPKpMvIyCe/pn33zPQZi7MXw3GfW9df
ssIBcePXFM2KoWu4ea1di8yxV0v/AZYdnF2KXdk+RqhoAfhEw9ce3ikyExjdXYoMm51rvxZ5YT35
CVJbVapvXVPqty50f6mQJjA9QOOwDC6XjTsFDuMrp9hoSYAM0BTZamkPWLC3UZoY74E5ak9ou/Wm
uA4mxSXWieqtKupXENc9iH+fOHAC1ZZnbtUZKEnmp+ZYX6quyZ7dwf9gBcUSVTX9U1wb66gyDdzc
4n/tKeWvWr0hmhNqPqiRMkKyUljRGZ/GbnlNC06JmovKspcPFiykI03Ou2hFfjeHm9b4/WNvaf3x
q43p4EJjZC9uUJBXgjw2OM4h8XT5iN5hssLq4EUTrI25+EB+ZlzwR/6C5myQOsFzqcZTgw5amudY
Bwdte1g6bPKfjk3ETKsp7eax0N3Z7jWPsXyp7ZyR7EuLxdoRs03L4rnUHmUEACKK3WpvTTJ8ZLCe
Xr9uppWJZXQu+gyW1pu2btr7stG9MUT1SZSW1sy9vaB8WDQcdiFvbmyE90JO7WuamI+Zjyl/6e3M
RyPAkMvXqevbz7jKSX2K6TXERIbTJt8uN3MUTcWG8c/j8pJnGQF4r6xHEs4cIcjtp3Bs8pPXXdPC
KZo5yxEXVYsES41hcoRIf9Yda9+pOH5YWq1ZEE6byM5wOoSB8xyMDCcQtZ0TOxS3ugn/e5K2rD3G
Bv+fsshNM1uscFbf6bvIoqDM2hMrXhfPzotqY+6kfBJ3P7fm4HKDbtM8uWhNF88U4QProk8/DS0a
iE6U2rFUkb+phsj4EJX4AIVnnem4vLdRGV7KoCdkEabij842LkNWqtcot+pjzjh5J6S3jompmpKm
OtZ5kL2x6NuYJiFedZHqYPOqXN+HhNM1ZnNYGrV6RiD5FA53k3pyO8iuPILxcrahlbYXp2jd3dff
P2mJIpt8esdEfwX536fn1x0RAMWIqzXMLg2aJVDmKDepPWmtzB+BF9vlth/xktaT7mOG0WAmz2Ps
VEO6ygyAZLzGvxeu1j77kv4o13xxGEKaCqOPNC7NnPgiEs0hC0463xzXjQ8Olr6tWRB0YUxz8FEC
/3zu8PuJdi56RaijTpq415FOt7WE07I2EsA25vmaq6IfSaeIkJ3bhbSpMUCb9J3x9Fgj/piInsvg
AGckirGHFmSre6jhaFhmF61f7Ujump6nyGG0uFSRX6c+cuzysJy4rNzxfcjuVNpFutZZZj8WI3Jw
BwPmLon1I/PP8V2P2vbg+yVJv4onK4qrauP1bQLudUBRFwTqAd9tt4PFlpO8qel7LXWdy1T0q8yp
DXTgKDWc0BiOXjJO69yHaOeSb/xsaqMi05FoPmPsPjWndH9rKtjmtnppY7pvLjN9GWc289CCybAd
cyvORL1fVJK1TD9BfHjHpm/c3dTEyI8R7KwHesMXDFoQiQIektxyPpii4lF2EQX/UwgUClN45Qdk
TJk/QmlyDys5JRujludM88NHJHU7csEvWmlHn/OOajvjLYrEM4k04rpsvGr4u6c+jPqUpGlyakTb
Po5+9hS7xCDumMxyXgiyHd1+OBaN6xwL8C/L2VfU6af0GjAJ87kYgCD8qpEZ/6udqVkGi/vTcurH
IfCoUJPGkW6as3PaHuuPbEhQgiKB7OndGSOEKh3JMgg5GF4Lpn6lNnt0Ll8f+hjHoPrnZ2yIuByh
vEsGm079G2nKIxEYtOXyOfVD0u9oRoTAJY3wakv8Mv/27JT48yyzJBbpb0v1vmySAiUTA3fQFMSH
ZfhRtzFi/xnZlz9bkiuzC4dXEmhJ4K0b+yklHbxkKfhSOAPgb4+Vcqerr3ta0O3HIMjBnCTaqZ7b
sbmsrzSTjLum2Vf80y6uFGMq1rbmvzkVIxfX16OjJnnpa+Sg++YrFp9kH7lAmJ1G/ybK2KOFjPxl
zE0SUhL7UNKFpY+YglRfxmhYKrgDGvpO1Ob4nZuZ17jxR4RRZwXJ6w952D0PPWjjXuE3z30a7cQs
qB2YPa9NA3ujK7STNEVzSq2itjYG3q49anW0MbOHs5kca5eGuHJ6A+yDXjOJBMjf7IBotFdvbD1W
DgQfxjaO8D6JICeRBL2sThZFS5yN9aarEZ4EqEA3BkpQDGiPrkAXVuvSXYvWey59rT/480mpzeeo
n0/23jaksVOmkZ/cDD9XK8PouRrqV2e+Aulv1/ABDJidwdadRnkNZ2FAgYX4wSRNBRONGR5GpxF7
xQ1vZZeFulaa0WzhIJC9OTuoHZXRVqyD9jMojXmoGgz0xgaIWG1s4rkvx3OSYqb8ahYI2X2KxMzP
kUqq47I3GeQ+iKTDQxBb73YBqk0bEq9dj1g1RE5CXh8ax2hBwQWmjp1bXqICXUgnhrrYYQOPkJl9
iNH+7GBP8aj67eKzyjWyggbcgn8nnV9tsVbS8gkLdZlqPGwqra3H3GRxG9TV3dyjUWSmOVRjfA6L
Ud9kejSnwaqSJjosqsqv032gAlrPRtoQYdl0e9k7n2R0NNe2FuQj1lNMoTiPjvKQvOdFgVX6Vb0G
cW/tlwEufSZFQ5gbvIxnWdI8ibSnSttpEkcBMN73peXZ5zzWbFe1q3nFsPSi9cwcr1qqM2SVwc11
8P1+yV6WjkLnFs2mpuhfg8+ydn7ITDtI/fpIHGV+07wI02Oeje+DGsk7YUQGvMQ/N7qdEHFPs3C+
/RuxE5KkTITXMseZLah+X7wY81CHg2BIihdznsJwYDOcPwD14x4ydwEVt4kdwEDORBGcSsmUYnnI
SILjz8thVdIM7odJrpZKN+PXJnE6Iljrt9+Fl4z69uL4hTjXQMIm2U2vE4QhlmlTvs7Bp3yYlolw
yCL3nMentWtiZZ69Vit3ycRqtMsxRDbxEF31mkbk12VdD61/svWkCtcM5+VRgGxIFoEQo5X29CUK
WdZHeTO9p+Gfau52uFOePTWTrY5dCaIj7DGFRAkZPXqIPwmDPOALjH0E62avjuSU8mzb24KkyhE3
Y07sDCb7yrMsAJip/WA3srwTNBZdzMrMqZLb/Lrs6fPh1x58zU2cx8MuayPFICfe+Haqw6rQJwKU
lLdtnQiPcEYwSUozGf6n8YF/LzqFc7FYuMm29Mb69FU/jpN+If0as2Ggqg/p9qBZSJWF7gbnoGvo
ai3SGzFUV1mLEk5X9CfOKNKFeiwaPE/phBMaDJrxjIxD7YDTz24rstbncwSxB3r5iRDB0UvvS7fU
dMa1Ieb2W+2pU4wgAEq8NX4vWwVWI+7fcnciNn4ID3GSEVJcQ9UMpIHiJIWMGlvms+jv0eikl+XU
cPTyz991+uDHjzTDf1I4w9/FB9RghW8eqwDfHt+HVX4qHttysp9RZqyWE5Vsd4spHSPljBiAMC/f
e0s39mRY4d5K6uJSjaghR1tLn1TP2s9A2bNdDiufDEksJM2VyrzfjCU8MdtWap+BF2M+5GG0aDAe
Km3yt8tVHpyXYtPtapaUeVk+ORXxLCAv3RMLEXUtNQq2PhvpeGputdH64Kl20vScZFr3kDBbRfyK
t9FMFaG8yyFda8TF6SuWeQYZXfOam5pcl/MySyWjtjfmM0rO5xYhUgbBg2OxHYFXAx0mZggtlPOs
YnWszFGetCK7drnJ48gjskAKThvp+e8Iq1nqlGp8SJIelf2YESiSj+VDmbQREAn+On/b3HzSyxOO
1XGx1qm1tiNzHPhxOji+sJnOjuFhoOdPtiq0ivlmHLcrI+8ENx1OFT/uahAPtb8WUGGQ/w7190iS
qSPGsfraW177+qpknSkqu92kvRk+9h3jA1AxxhG3lQYzvQ4fXcISFVxXUmqV6N+kAxGP3GlxK/uR
Vt9UE92QtlDLesO4o872Nq6nzVSNeYJrVhngN57FRQXqCM2Jwn3ea48KIyC/9/CSMA570ab8MoZ/
FwW5+bt3gnxjLVoZmcJdQpzi3hyne8bhVb9w8+5XOYpHiJBeAbHQtYNDZr8u6revbi/eeq45QPLw
Cpv84DbGdDbc9E+mkodE9cEdcUJ5agdqsqgIYtKVE7+6Rtnzsm5wW7LJJmLfFfkhuOe0K97MHMau
e0gMoHbwN5KtQIXzYifwLSItDbYlQq+nqkczQGg49J2eJkgtfxoWnvakh1KlC+tY8YsCih3A6bjB
WydH2J6uO60Tkw/URlWqc+Jwox5QgoRws1CCME6G1+mhbdGrmStZPVaMrjZa5yLOFocxLVCghPZs
ZhcEtQf0wxOw3eiDn4MJTy9a02jtliUwZiKXSqsl87wwIAG6yc84szadbFeah2O1RdJ7dZhi0dIP
yYBLSaiKZ3+f8aSRVXXi94nLelqJhlKChz/BqWASN3jVCdS0YryRAZh7lXRHp6pLxsEVLR7lHnxC
TNbEZlRtwIC/JWkCQfwvMy9IbcCLWcENXZtVAwJbbyZEUxPtdQhcszA9iuDliaYe+PtfrbTnd2v7
P0buYOCbR2S+s8hvRgK8qT7z+UxSkOZ3EZVLN0QSRX1CJrpnbEOCWh3Nbs8GIi0ykGHzyWm4u33y
wTNz01SlPFsx8F8T7cxWgqb2p+qHHdOIijwNI3v+m2jQ21Qm+hYnLE1f7YzdjRi4NNrbMy680b3j
aAGgS92uv+rRZ+uIXTxAbB6xd5H790aNW+y8gkj2vkYD19vQ8Qr00G2CZh6FOR4UcoXsoFK7wkZt
aFv6pzU134YQqdrow1N0zE+mTMUD3X9ns2y0jvGRpbT8YE7BcVJWfFF6dreUTpxnNP1kXpjc/NG5
A1VoBwq3qcD37pnwTct+uNCUlqfe1lg8RrLd2VZcAaX+YXTqVgvWGM7Yfg4hvR8sQ38kWRysAQa5
VjadPN0IFPl68klN9jabkQSOhHfWpazUJof7QTI435WoV+RQuls9ZZyktW8qitCPQUawGh4qkR4c
EDUCAm0FufbaG+GaBzIcEtgNFaWgoT/EnT4edEvg70jbF0BA60YXiOBJxXU6ZZwVWO4RthOtAjkQ
t/UhS8RpKjTyJ6FyOMaax0QO1l+u+9+aWmrruut9eOsT7BPN/x0Vk0fgMrEzbbuXbWSfd1kF1UrN
Bvoo2Bj68CuQu3AskJ975T7w6JaFOcQ3coRfMNqW+6NHS/3YdO0zAgbvMaUSkwQ7V6VJ1CMaTe5X
oKIqJn99mjigVAmmlLBbaJR1WxOiQt1kDxCGgPvgkU4QN8HbQMRdRn547wONd/YmkcU6l3w2GN0x
FJoF6RxEYa17zxGFPzVyYh1IWPwR0kflRk2ksF5O7aYp4PwigrBWTec7+8qL0USk8HWlaYqjdLnv
yH4DOa3iXPTkvrRc6l1zN8W9iWPWE6S7Zvux0H/QCPwlbbGnx5jTN2xeIp0hrqpxgBnZo1Skq04h
6a9mDVpWTDXAxTJ+Gksd3lDWWJsKxmvi1O1RROq76ZFlVjf5H5AJLUg0dRoKka1lgSNZIddfcz38
AYPLA8/r9yoAg+N3/E5GNcNiLJ6+ZZUxWhwtfePRfeaSJzqg51wAsmFscrIjSYSCCTKB1TaHAXJH
zNJNU+a2jWpMgyDkRFxvLQ2mch/G5iGJcpJkY++ahzzppM1U0eHq2TQ6n3dSWNXVG35hZzTPjMb5
VR0DOGJNi8EsL6gtT3Q/wpsJV6Pzm+wW1aSFDmgVfdc/lUVJNjdK4zSnVrMac1W45nQT8ZwREfT9
ekDYswhjt7GsiLJtkZ8FDD+g/Fp7QG0MAYv60AryX6bGIDiFS8y1TPrfhK0TqMt/WIsIg82wklqW
++Ct/Hy2RZovPAvCDW6qYQu0ApBzoq8nZlU8PQ/G4CEcCsPvRtcbB5aq5m4wkV1Iu/8cNRgQHsiu
jW9yG0jHtzyFrFglKUKennShBMghgXbSqInxkB+C4TqtF1DCMfyP0bskxU89JMTK6ttiM7httktG
wNr1FD0wKYIgI8DeNcK8ELxC6q8pfmXCePBbBBhdjXvJ74PkUAFWZoUDlqMPVXUKgQum4VNvDv4G
r3GMyeJd9I26tXa6nzzC1PKqfNNIXCztiqCN1PoErP87opzZKFgXfh0EJ66kjaia4i5i3VvVY9Ad
fE196E7ugwbnttx1pwD4PzzrqjuSfbbLbTyrbTU6B52sXNuc+r3pAM100hzBVDsenTQCVzFv7KR9
nUi475xx+MhphfZ6tG+cVn/K9PyCTqw49jlIC0HYyNppUwGRmnrBbC33adbTWHNl4rQZhX9ivsde
9MOPoSzwcHLWxI685VngXxMW0hsnePHC6uhWCDABFsvH+rXqJrl16uBjFO2vsgkfzYRiGisWUUQ8
3mWBpiCaIF0ouj6prBHJtI2x7UpPXjo3uOZG35yFgQlfteSMGmn8ECHXh2hmch1RlAyxHz60Zif2
k8+8Gdig9tDQctrCnhpXIRIhoqvCQ+aBSuuwykVtN968jr8SjcJqH2U4QW2wv6KPnA08ADC/tTNd
Jg24U4eS8eRnw5cXNcuAT3quG20TyEpXjIUHTELFOVd5vNXsvbBbshgAI2yJpQU9O2YEiGHT9kpY
bd0DfiGL8GVqH5076gaU06twiPwKYhazZlleMf8jSvViH1l/KK76Me/z+tR0uFYGXdsFYU8rTOYX
1/Lrw+ARowXTeStY4a0zL+G0sT1uRYx+5ifCTZPlibUzVoQEMacL5dgae/RmOfhXg77DrqlMHlYW
MgIdDfIDZBmbDBoPJ64rnJufslI3DD/eDp6REq6cAmjSW+/u0j5cTVqCqbpDShVOBjW1+YCTnsWQ
TxHfbUNIQjnglHokUY+HF2pOsLqhB0eYSflrk1v6zksD4IWSUIU+by5uMg2H3grPUx4Vp0zbD0Qb
ZCuJ+ixy1LgvpXW1VAV6Tnku8LdgZ1hzvzrFItVN0W7iv4eik2ASa4KSE2oQvbOox/VjPXmyq3eC
Pv+qt1jUOmb2K7AJtNTGDBBbhRAau72gNVf/pOA4RmbvvMYCLJdCmrWXxZNo5kBpiY5kwr2Drtzx
9+hnTj44W6r+jMGNqd8GR4eV1RhEI8khP5fRMCsdDHLW3c4/s2xZZ1Zpn0p8W+ueBRiRyLqzTv2A
PxQrTFRtbxYzFgjnqsVg1vzxKPVCgP3ktebScL4V2DvgPyMaLLCFFahrU/1UVXCAKJbo4Lb+PiAk
aj2koJ77nPEM5rSjZzIVtSxxjqtnjWr21HjQ+0dk4/54EBFZKpyEZ5ru5iU3mZBkLlSUoC421E7D
C/OQ3zJWMdKq0HjyZ3U2miSyQ6yIriZBqpQkP7wBxFhC0yyWrn6Qw5tft9VFh4M7Z40SLUOdgNgL
kWyegRJ2kjsP8OwQ1d2nDPM72iMChCwWrPEkYKLLjw4+xikIkcww245whpvNvqXhtaJ8jc6aLcGk
FAR55g2VcuWqbttrMOBMs6GBF6hTk0JFrADJEkP+SPWODT3KIWe20cFt8+waKO48Q03JpFp7H5aZ
z2cZ36eOBBoPLOkqdBG+lC48NhOAgA6GBf9EsWO0/T1W3c9+fr6VXqXvR+1Tpg+gibyrlad4tGXW
XSKI6MJH3IB1XZbjtyov0zV6RrjfA0Hi+gQ/JKyIbB6QY62b1oWsqxcUx5hvtk0THz1OT7CxZn6I
+Mi3FWDpDSPuceNBuRsNs6O267CIBs6l6DNQljPeDR2SiWJBgJpxnNdOFN2dbn4vHILbPP3Yxgrk
KA8+JCCEZy8bw+p201TVxywnLh1LIBPfnlLNM5Dd2BoIbxTUcDiH/pmcC67qYnhj2EN2n8nz03f8
6pRoFdfUskt6XHVK51vWv8Nlr0Bhl8Pb5O3/cSyWV6m8q60fys+vQ9ob2alLfP2FJrv2kiH8JCSG
rI35qKjLd67F9LZ8Lc0pbzRSU05+XUWvWU+zwG2jYL98teJUYwxMyjWY7OEpD2vkVGa/c1tGa1VN
tpYiIrFPfWKRIghfHaF+qR/fDKQu186o98LKpqMvsu40YVdMHP9WWi8YBPQ3FbfAJgQI9N5lXRm1
Ly5+yJswEC4PcVGvnaR7tDHxXofUQ/mNwyFOkvxugThd6wMYdNAFzqkoKI4r4rH8Jjn6dNhhFU7p
Bi0M3iiaq++Ne0atXuysUsm943cuVym5SHov7sE4GA8pqMaDEcffq7771eTt1fFSBBFJ1c8ijW81
y4VL7ev9k0Y156CcaOu+vlh+eZu0MH5cNv2om/c8/ESiM4KTk3TunCLZk69Jukpo8JtbhkpOtCFu
dT8MN1mlIWMKBwuCnRAeAKLozdTcn0H4ENmR+crczHihrQLd6lsfjVScqT48l1NFsd8HKxpiYk8J
rD+G8Zid8A2Qm6krAJ40To9TWSH8lYyNbFWkh9KkfT2hUOayLG5vXWXKU1Vot5gey15WkX01+jzY
tTaB4UorZscS3EshRmBe7nQ0rMkZVx7pWNflC23Y62dLzgwJ3vZv4yXKvC5v0xTzLtSXZLPMr/17
y7K3vAY3LaTq7Y3tv68uX9BHzQbHgOijo895+j8/YDk0GoP7tW0QhsR/YPkX/+Nbu8K2tipHVf7v
e//955fXSs3CwwPKdbf8BJZO6mCO9WMf6VW5avzIPcVVwm5kV+5pOYYNANhs2Q0tXrTjnmZGOCLE
nt++vHH5gtKTeFt1RIwyuxaxTfuWqQC9HC9E8q5j2mA44f8xMlmcF6klHoiYVtt0LhU+xSCAETtG
Df8/d8Ptxr/o5tyDrZyhvn7tFrZtItXMvK0bdHXOHH3cDo78HrKsY4T635uhkuW1kEF4cOz26veT
vZEBqFkjrkZEATXh6qpzbPSAYgppcTr+UYTYC5reIJjlVJUI61GQ1T/HisiNAQkDjw+QI07/WflG
fhNp8yu3EmcTJiJ9bMbARPbR1ndputZOV4NxzeLS3zdwoS/OkEFdFp5+kr6LlB6e8DHrkuAMWiw+
2NhYYXFa/q6Xqb0uaR0cu7kzWRG84iukn8HcrHRLw8I9R9gpHYXT2Gh/usIf7s28mYYBV5egLF9e
c5n83xNO5TsDbrKaM/HGnb3ZxEgCuKTYhFSbt+UwVtqT64PbS2nBE+k5tjcFhfhm/8+ejH8RyVaC
gMuuAzmUt4RkWro5rR7f3KZ/z3NWALGFTR1tnEL4Lfb4vcOXuQWWmvRzCC4BjhURwC6RVoBD8B64
bG/5BFU5qgysXQobUuuHz0kmTtQEAU1eNk5A0T2ahtz9e61t7T8yHkwg7F2AQib97ttFea6Du0aS
xhO41OBJiwFgOqSNJNjs8F0kI5JzNpPmMbRAcbN3RcPKr4DyUShD3JcNJKDq7vQ27d3uOcE0/2ET
irl2IvRdWlcXL6x/T8vraJunHb2/cV/4efdhT/nW1bPwNU8G94zZ0ALaiU12FMEvOLV+4tAmH9Ji
J9Ju149J8coVvI88pHM1yJF9gTMl9lHsJQGB9v4YhK8ZML8Nlrk5RKTGEhd6xQ78I6PU6qXyBCRZ
j1RJhx6eYQXpMyRG0EF6dbBSFou5HIJtDNNzVdpjWu5y1+zwDBPVsYq15CPHtLIbQ607Lxtyp0E/
mulrUMFPBnEqHovY6g6u7K1DGXTug07wLMxubO015f9YRr86C9A/IvH3viG6REO6c+rD3H9MGhfz
qTKjXx5KZMVQ9xuan2ivXC0+xiAznhHXxV8/wy+mVz1N8ldFt59ZiMwO9eCZL51XvS//iBX4v3W7
9s9pTPhdIr3pXLU+ZORlN7PMeFcExTGvZrSoV1hrI0kM8peG8rHVcvGYtF1BrIu423Y+7aDMtE91
3LdPRqjvdLyQ9+UlWoXVWe/l7+VI60lmMdOBVE8I8DT0ZHhy6Sm+ZFg/t0bq5RiKp4Hnd96xECHK
maeZoPjxnO+V+QFOIUG5VDp3X+hPYRwZz2GjfkwaE/sSGv2DG1jaZYjEnGdvix9F398iRTHf6L27
wTqM4tQsdbqDRvYjIN3OrfPio8LRP0/9p71mBsF7YqjV1KYfTPIGyAFEZEszSJ7M1q0PGUXyISFf
9dAYhJ5XsCxWYegkv0Srn5PR+92PGcHVXQhvguiAPDacQ+J0597xetJq+ZUVJd+uHvwnWjL1c6KL
/iQIm1kth1Au6+c5jhpcEet9qJhFlhPzGhLbFFiIfOjdB89hqFMJK5ZqrmH8tKF1rxukUIfUH38w
OrVummP97vCdEBqgg4DhT3trqonxWofBwwqC1/lTtnp71WVe/d6r4XeeRHQlo+EVSwxj5MKRxxxv
0Sga3AWIGB9ggqxzmuobPp1nWU/ioZ7rE5Ua6QpmvHhYXvOEEA9Ael9rrsATahHxsLzkFl504GPn
MT+/4983KCA6rirC8/Lty+to8TmhI55ufcd0bLV8JapgaJOXcF2+nyEpCYBiyLZDJ/XTstELRz+N
8+bf4bJXIYpkLf//fTmoQsyFptotb26WNy8/ZvmO5cVlYxfej2kgdbZAYarnSXxJwKnA6DZUuhnS
0NlqTWs8LJtgzNtjyyp95bqZ1m5d4iyGDqi3wdiW/pR9inQ1nmyPB2+JTO3R4xKTprLuYM2Y1GSh
8dE0rrd2dM3k8owIDshSfzdapCpEmtu/WkHNIk11RNA4tUeRW6Axi0w9IxncnwfO+XXZqMj4u7cc
AmscznBzaIa3yRnd/N9NM/CxzOlryVnlbnz2KqM+gkf43omUrEpViJfCwibOwHg58MKRV2zcGH3i
9Bf5XqtJHaZWWE/4sKx76DWIFXzzadn4fcMfgNUxkFTY4bVnjzsr5d7bEdK+cv22Ie5wzK/5iMN5
hN3+Y4LUnFlR/9rXWn1UnRfv9Pl1A6JUW/7IJqBRDVLtYyZ7+9UTDgi8KfiW2uXBDQqGM02m30Py
2NFlWgiVGsN8i9rxQiPE/RVk/NN+YWlgdUhQ0kFrHTBqBE+BjWB9ecv8g/pEBu+Nz8S84SbN8JNO
8JgNzVUDwjP7Jtr3MS9vrEaiTy8a71ojk/fIQywUA1C+Ji44JU+3je1gAfhqfOtteWvDj+5kEH0P
GDxv0AWpW+/xuOXxMe5qncdSn3ZEe2LfvJXwieOIi3Vb+Jh70sTLcHd79YOLvOpBQSA8k174NAa0
7bD18oXCpB3RIYFY3rG8N+olSXWVxxrye53F1gX3vXtFkEt22rIL3qbajooREL0DKC0BuIvS0tdJ
hDRbpHnU03fixVi4hIYvu/z9u8uwX/YdvFKb0s+0NY3QjUt9tEnHobm1Qf67ocj8GTNKoZg3fztw
s31oKHh4cOhXcWLj4Cu3Wa3TXy/ljz5uCZ0byDUARJB/G7riTK9Ruwiv/LuZ5sPlNcq2PZmU2SlK
04AI3977z/d9fZvpvEY4sQ5yLAbqfJ82XDZESHM6RLnLhiCc6MLtO7pMo+UchOUwXWDUR3bvezQl
6V51VnLRiJ4MH5cvSOkbG7sAt7sclk71WnKn3+PXoZnVgN9Ho+j9F3Nnstw40mXpd6k9sh0zsKhe
cJ41UVJIG5gUUmB0zPPT9wcosxSZXVZl/6asLMxgxEAGJZFw93vP+c5wSXHdD76TcfP3SEvNCT9o
9RvLfuy4l9/Glarc5mGh3EpyFSJT6c/fx2U2MTD4JYlhrLflEB1wY1R3BNTKO+cBjcq4MUxSLmKt
1M9jgf5RtzP1HV0NC5KyfrVNANKEdJmHyNWKO6cD7jdfYSc537PQIXmRROMo6G8JVyPAAGftY2up
iKSr+j1qFVQWxF7e+kGmHyk6QpyeTkB6U+g5T9DZEIEXtQbV2Qq9cZcpUNmd6qC565BqPjFC0TGS
6mSGKpqVi6v8ziixzRaKtXHzUL3ilpAbrwgIDJ+8hL2RxweFvyyWNc7qIa5RrXplbf+Q1nn2I20H
c9slCA7R66Q/MP3j9grc5lJbpXaj5oSKZkUf3gWsYzaU9Oge5KKDjcHHjeU3c+oqLjc1rcEtS5OA
DiNhuj3a04cGjc8yiPrySVrYLDEgkvDgk3gqB/Oia6nyy6lNuttR8eEHMl+Ioq5Ocekgos/CeB02
UXdrM0nZsMZBIaxIhYKwrM9hbzDcKTSs6FCTUEDKG1UO/xA72DQq/m6XMcxiyhtOfVVg8C0kYKK3
YBzOYaC7ZM66RFn5oQ/Js7zCjh7RpVUS5yWlkkCUFRYN0D1RTkJNmCVHz2u6SbooXrVYPVdVq17V
LrT4ndI2m483UX/E+Jgua0904IKSLbEA+i1EjPqKPNAhJD1JD8Lq6qs91vkGb0e9Nlg5UCRs+xUD
lbtWmChvm9YYnx0qdgsApO3E8UuArpH9k4hnrcrNc+a3kL0VkgkwlTRkB5pbT/PtV6zGZCi0orp1
NTqNSQFEQNVj5VxJ6ikoepapiLJ3oeRH2XnjU9zWxnasa2auhmyemD8QbM0FfYTCpkHYfGMmVXim
sRXw9kT6HtPYQiMnTxQ6OwZOu9yoYwKPP4yyHboDZj9a8+JlFKtVPyaxiB9B98e7WqrDXRzZ1qUQ
7ur7EO4fPgdWdjNfMB+PfLM7IKJhXchz5o1d9YRjoZhZ1j39GjKoYmRWShyfkPTddEMS3DXTBvaG
eZOqr99Hoszy71LhrWykNpf5uGWHwbHSZLRKQr3Z+GPePqsoWheDbbUnBOjtc1lN1aHauNKItm9J
HXxIp8M1Luy97pQ5qGWeFLmyQxaQp/v5STRNn2QzVrddaeWPemUsQitzVmhwSMxE5JLDO2O1AiiG
rAHdM5Z+lGOFmFY1yBU/TZvJaImRdcOw2r8OzW3RW+Ybsns+wjHlWowzw700/V/z8S4wyQscRUCi
rAxPBTKnVTU9oSiVJWpo/QfWr3DrRWq5U9y2eOJDROxgab4ptoWvrtL1QxwwqWEpaD6CSJI4sUL/
XAcugd4uxCOtzYqzCf/3kcrCL7WU6tfJvJ3wktm6HDDG2Y2hbWi6h9t62kXHdbXUsDozrSNT3CTJ
F+9lT2JVvfMz6CeWaPCPg/pWBhcjdvna2dC+crVG2JqRiokY92cC42Pyn9uRXPdQdgIZvUOdfg2y
hhZXTclYw0I63XZXtTq8G15NPJQ+ElqYR+vIFDo64Oo8yiA9UvH1WZwdG5+FP3YSanolYq04sJcN
iXhDVWs7jX4YPGDA1AIXscdnlFQLs923LdV9o3AxUSnH3hyDw7zX6oW/EnpEUAf69YuvshEMBMRd
DNF6Iqgd2jF17icMjxYzp9BCYloNVVm2uQpeRhLARgds5aApv3juNU8Dl69mlJ0c2f+QA8jFHIV+
Tf7NJo77B3isa7sZ3pkKmxo5o4nmXbB95ovCI5gXSvvaNXXIOIrcmFnx6ljRuGkp9pBuYZ9KbpHP
pG3f+YESbYKBKvnEtng1rRbzCKYxlVy/QxrLQ2v51srWIuURcsUx7BLtTWuwxFqdoe9Nzz+bjZ/Q
DJL3dogusTKCrZ6E6TaptKud9vcQG5dGHTxaUX82FHlEdnAKh+pKesgySbz30RK/cHXi4xfjkSy7
d4wZJMLE+dlF/pUAX985alztpm62iZDnWGoCNkuY7RUBi2bwjF3X5EjzWgQaUvAnrzPkWk4U0c7u
qEzw44LfkLsio83ZRbSWBHzUReXo2RId5mpAfIqdlDTsTEFBmSkXICLuesDdQeMvhdxA/G/NCqFs
YmQhFbZvzR2gZmCjXcooODqm5yyEQikG9KSzchQ3WOo9uTSSmSDsIX0rSrwmSEJGBmu/XgxIpQ6Z
Za6wBFq0X/Ny0UhzRTpouKyaKZwKzMAqHrrP0u2GM4vln9KDM1STrNnB0ckZ/pZhYIh1aHbXCNrg
YzxG1/Teow9w8BSGDFsAX+jrLEWP4pDHWfnPdPG0s29TNIj4YWARJls0DyPxklQ7k9XgY7yxIx0k
WqxfMzSP5HriBPOC0VxojqDNp5NNVoDgWARvTWZ5B3Vg0qMJ2Pxm8bNLiVX29ZBY6oHEelM+EjJg
oXjjWwHaeV0a2OusNEdDqTlkQXUnFk0OwUmknvV6v3cTYBTUT4Ey3AepjohqSqPHqA4rpBuzg9ZF
97qL80B4w57MtnqV+/SRwHKRT7Fp2oB+ghAnEXTtCcUrjAzEf6hhDr1bXx0N7j/BfuOWAvhDDKxr
6+sNI9YEVLZd6xeTrZQE2/ZTTj8ySvWVHsTkvZeE9dEqtAL3R1VEvwxTIXUqesJ1StxGSactD5UN
3U4L2V3hrJPkwZ5CbaRIr44ogl1AlnyvGck6t3P0FrncOEX0rBNTQF0HqTER5BJ4auhf6P+xWv0J
6/lYIQNL1VhbG6IPFsnYnVoyXwdgozq4W9wxKUbLKVvEJWYqjglktC0CAJVuL3JvD014EQTKtq7D
TzF2KEba7lF0o7KgyjisQbMSO2Vr5aH1+ikHTi7H2F7Scw43Tl55yzSuL3RuVj2JsK7qYz4t9LOr
+HSZa/HCwM4dTLsdBgJ8LQM5Rm6hFJQ5rcaoIb149C4GZXMSjtKMkEQKvdyQBM4+sapD471mqbJM
ZP0YhtHS7+Me5UESLCuKbNzoj2OTExvnE5quDf5PJc7vph9ySMI3yzsDu2QVNCzUsSuZbGvpLmuG
V1Uzhi0+xFPeRDk37SjGOJhiENQApxpmqMEAO0WVRO1WLsbOoswfovyrCCqnL1IvPcXiAx553iJo
uFsdhEMiLfnTXjMyp82BTWPJszr3l6MKj/BjqBngtJtFZfAltfl0x6P6xo0VJaBmBIRe9+m2LdSj
liRkj9cwB8iMKM62celMOSx2esb7GAL3WmfdycIQjvYwfagviQFIkKCkleYk5VS5+FnoFINiCypc
yz2YRd80XdgDgtrpqG0xSK0TmFt+Jd8cGzFxX5O2W6QEXBqBfMsRUF1Dvb6YjvbsZcNdZedn8mjp
ARUErPQpgbID2lIU/XypjHiXqxnt/zZ4MjruLNT2o4US2veWKD56xT11gUAAlTxbrrZr60oQdoqj
Ay114OFNIMwM4IviYQb2Frn+ogMVBDgIPEwOFTIIA6GLbrXLsbA+lZEQJCWkfYRTeBl33rGok36F
4exFQSRBavw+iAeQW83Jwgbdt7xU3jkrjCt7ioanZJQ3I+3imv6uUTe3A1XBJSiXJdWVVWjFAcFu
CiY2mKABxu3EP/V2dg7inkiNur3nO9fSjxMAs+UHpMtoyweIwPZgKcPhIUKogbhWhCzOLQ4Fqb8y
LP1gjyP3bXivhM70mzGF85aHyaYqgLCqQAkq18OyWAkUbOUHKgzqoS66y6HKt2HXXDppPtkN62wU
wXxJCQjQJ9lD7b0x3T461hYxJH+YewhaBGENhIGPKqwKXL99C2UZvWcT9gkluWGppdG1aQzkRhlr
FUMp3jutwndqBdegbI9eBP3Fjfc9ydkEW8V+fFtMbaG8+7QlOTFK8aaO935h3JgYIcyw28lQ2yqm
f1uWb6NWnUGOfZq5vBFt8Jag4k1aov+qGOix/4kI3sWtUfD9NrwnhRIZYuY9b61D2ltC1s2Opcq9
FziEv0WaT9CWGADoKDpy5Gpgrc3fAY1Ii9FlUAIb6B1KDtdH6Kx7iVyMOvr1pCvDzSg9fn2ESVD+
QYJk9ilGcSodoehH3DLNeixjxptGaCTsmLTpsG0JQSZ1PH6CrQDNYolhkbikGfbgSYRSvrQxU3tX
yX/lRrKy27FfCoeYSVdss6JAeEFdaZ1LKiDU1PbgWVc5c7JdZdNNSrjLG47yXo0tajY3PcXSRytN
2SeJ2hXpRckR4hsT+VYOSwPS0o0l0nLlpo377BnyKajK6lfcFQuzyZrXL2NpYw+3tGoCPMXJcuhL
b8mfcMfvQtnw3uR+dBDbKBKqmT45yAwp85WFxRfHK8vMFpqR7zj0jya3StqxKA8NFGmK4diP/vQo
1RRxmL0sUtFJuNS2lmXov8a03mkIoN6YYy2CKqPZKDz0tYNyVKLeeuk09EJUYAf+msmnNvmW9AIr
Zyr57Cmd856GegnPj5K5QzvCVLrzkGtiX1VwK7Q4vZ03HQHYmnr/BSX2c7O5qS1vOOTDqKzK3q52
KooV0nEBNsFPfsvaFiLlo0vOzCoYTPu9/xX5kfzpKS5tZLB8r7nh/RhUR19FuoWVbKJptb68/zJ/
aiEJCTKGKx3LNuOngpc2uwm+7MOwG9KTq6RP0dgNr5Fpnr8AvmU7lCdTTdut0VMsNqyxP4OXzDZV
mTl8bBR5q4AKPsuJ9SlFv0bhMvxwuEcvEhwJYEi7yF2lIP62VmmDra6oHqtqY33kBos8t31yCpvJ
DEio703Z3o066BgrsTMijuDGtcNLQLdp6u1jpMt7wZ9yiDv6WgMWCQcpp6Kkx0bR6B3ONIi8Busz
ULKuPXMTNtXwkjL5dBJ1fPNr4K0tnclV3oz+XU0bGxNNo5wBvb2502K2j3L9GdsTgweAMmyh4Y3M
y/jEQkrbVLn7czbWGvKjx7uoVKz3AI8OJ1rC1rVvRotbOET+rKvMK4KkamOnrcmoiLA+skNylSZk
uamhvDKJwx2cKaoKvJx1q5sgaYCLVxvmdXB1qsw+l3V/JbVEPpbm+KPz0+G2L0ZcIlWzD/WhesIJ
ASXToTDbheNBeGV+1M1OWSR4VmrfAmo5QRAS4Z7NlNpA7YBfrRM6H6jS9k2U3sf8MCRRc1GJnnSB
L4oULJgzhnS0Qy7ajSAZkKA1mCAh+tbesKrtMERIUPmcFqZt31ZBJO4aA0j1stWRHc5ZIX2Bjqg1
XLoRgAZGlDGbHvrDTpTxgFsEz6CelQzdAsEeIPvXKsXY+2WbAz20IK8JN8/0Ptqwn/LDAqh6Xdmd
wRY/VSITh9SsyDdx8HLPnFmv016x2Da3qpuX0GHBTlhnUJziBH6T7lNEnmxossoMB+MeTrOJgaEU
y86rg/exUrc2jU3Tu5+5YlUQ6g8Y+5jM88WnsEQngHqcrpFLHrUhjl/eIYuZlJtKMH30fmUj9Z2S
t2xkyvjhi/shMp7Spu7eaec/Ka3xA29eeQ9uwVpCLUhotxrwQdM47yEdOWJXF3l3p1G+iqq2WceZ
RGo1fwZIt0JeSVT5Mk36+saj+T+b0VzvM9Xz5Prlp2w/qV+gA2DtXkygtKbg7uanwT6pLeXsW5M6
UTYO5FZiY4QT3c8b2sDBvlHtzwQmvOiU7mGoLA2wMsGGKcyhS4ZkjtlJfWgHO38ZA9dCa5kUGFEV
oKszpUvGrnI2fPMNsRz5YA7FZ6v+pWWDg4TCzBFRiHjddMrJLmzz1NjEGSPkLvir7DpiAq5fvwi/
kwZOp9R8kAmzCXqe4VaR43Ko8Y3OfHSU+C92Uve3BgEc6y94Vom8Gl6hpDky2AAXo47fKTZU/0Aa
FgtadXgYVZqjOqvjY0SUOXcg/ZncArmrR3ctun54MEvIF15B60Oz3mRu0IebEn+KcqTclo0QRFtY
al6U3w11F/BXb36kltXfI4cIFkxdhiedAJYqn+CcVjpsMBTIK5AgnYjRmLQyz7n2edhB4HXivYUK
au2FvkthVcA7mqgYM/m2zbDEkB8OaijE1NNYrbILhkw9fY0OA4ZEL0uNRRXrxAbXPbztiurmwtYI
GBbzw96ySQq0ySeev6wQLKlyvaqF0m41116mfu/vUr+JjoqyA/Di3ubEYCzx2shNmvwc48JhkRlZ
/dZv+AyMQDLhRFtvedV4S9cstUvloNfpIG6ui66znpTGvG8zWK0Bn7CGCK57h9smbtkLgYKTuQ4d
wPyrhJzX4L1nCBZqmNAkzsqHbpK2OejMlcBwDk1WqQRgx+R+YjK/FAX5P8YEp/eljO/x2EYoUmFY
DsSArvjBxdKeYpXqMbR2mppC2urGHIhqBylJZPVG6juBEylbts4QrzOYul+mXQcemN4XwZ1SDRaY
CCLjmsbGYEqUpCUgOlIOo5cG10wThv1jVFHuVcF7Rz1y6ThkpDbJsKep7j+1ZK6PZbLMR095Brlm
4EbFZE1VCWosFJZrrjIZDGSLwjqIGfQZXnwKL7CADerr85ffove1nfz7F9QVSPx/4KR4jBx168DH
PJi91W9y+ho7QIZTBGzTXOEuqmslivKNT+czxvcPXtoPESCVasbnIgkrMlT0bN34Pf5upyJiSvHM
p1ZjMIH+gB1gHmQd37jqe4fP0W4men9vwNmYWxFZb0GEsj3V9WDJsiXcgA+A1kmQkFz81yR9Tf1n
4o1q0xK2Nd1wpn/qP/NhXD558aDZytL03PwwKJRcBrwWs31dYPs80vD+YIhAk98PCp6MYsSKoFKo
C7QKtFBU7lxBJUa6BMcgYFGhxqOvgbUDV6DzyjcnLrfCuDZTttm80U3qU6VmKfuojMKHAS7vqRqG
l+8rROaRMK2W/qEjpoPhtz3FraudbJsvSeUZ+WvvCX9hafn9gL7g4hreepSxuCgpuR91MkLbNz9n
vpMXa8au9PJxDaiveFFt+VSqAzZUXU9vtIpUoX467nh2uhrBFR8KpTro0SRBvpdhklD0EGRf52Lj
tGq7sUSv0cbBumV7VJ9yDf76tImNXsEL2GzCuG6nntjKN8NjnrUg+Plqb1Dk5IeOpOwbne7Xsqik
/+Yq7TpDK/Dh9OMHhN/y0XRz6C5mEx6tSKQXFaPPSkBKeSFucw9yz/uQXfNs9kH35IdQH+LR7rBk
JRsvMbXbnNZXgx3hgHknvPjkqQduX1waJwT7Pqyl4WefmNdfG6CEtWG5O+C0aJ0nhllAWEvjMxFr
q5Sp9WDJT/wfpkG+oqjEuLNtNOj6hI9piZyrpmE9M+zuKPpn9Fa1aOWbx4167fjAxl0L3h0sK34I
T741hNND/XhIQ5kAnRLx0cB59LWZj1lugNEeU+aFnvL9l1RdLyNUSCr/M/EampWET7JDbOsbVngm
LlUebYrwfPVIv2iDhJlD49cfvX6tTSqcaGQ/up7Vg2s6T00vrFVeaQn16ipgMRmpWwIJmrsRpseS
1T91+xQTagN4um0H1tNtDwbFHc3n3paorL3hPXYjIgiSRt4phg8zZ3SsnauG2THM+mPcKArdgsTc
9YZor6NmP0Wx1bz3NqvnQpHW3RASf903Cro84v+mCWy5wtjPxzk2gWR51JDHoL7EI+SjPtPVndm3
IRYnxiqIEea9nun10hozA45zoVDh8IlyaGzqZ1XSAGGlEgWyYsXyvL3BN6Tt8uqzg5t7xIobHPNp
o0DO4DczPRSGzsP5PCz54Ki73a/5nvI/Fk/5ezrl/91+Zpc3+VnNIZU//wqt/Iqp/I/d/yUZlsL4
7eY7ZWT+mX05/QD//m/33Vv68fa30MvpCV8Zlrr4g6Bsl4RKgYrZMEzy57rPqv73f9OcPxxLtYVA
LukSY+kSKPVnhqWi/sE4aKhCqKrmkpGiE0ZVZc2Ub6lofxCxaJuuo1mWJVTT0v+VQEuNy38PXDEt
pgmGiQ3GFKqG8Vbjrf8egEfVzRtq136I0mz8qBsKIyoQp0OUXcdSjR41rTbWlWsluPTI00CG6pw7
1ezfBWBVfCyEG9qB5LbY6NUl9qgnkI9ELZxo6yu+Pe1q2COt8k7qkg9nsy/ca5V+KKo/PsJxCJYo
9f07j/i4o1ELE0QFXfGFDlx9M4RmecabNyBYDgME95rOetSTQB2KBBOQXdkUS2SQmzf2WIpNDHf8
OXYKiFpREOTk36ZIB1ENYaEuhk6sDajQ0cKOguxZY5V9jAqTRalROcGTkxr4AeIaE0iq9Q3J92pE
e1exp1Kkz9C49eCosk7vKoV2hYLDME0osnW4TPBkqlr7GUo6GJtaNM0T8g9Qo25EIcVVYp8Oqq58
EP+NyyfK9G1TesVKjMG4t/oJPsadYrBWZpvYBgRFQqVMjW5eW27coiWZwmxtCjE+E/WzBzcRfU8B
CTzyjXKZNSFmbUerfhZlxrJT6+wtFCHlPXFy8OOaGy9g2dufZZyRUFzRsisWalG6UO1aW2xHL8Mp
HWfoXcO+BNVOroBkXiTkuAOEKbh3aXbrHTpSYvAsJYnVfCQmi6t1JQdCPgenAjUqi+CUZwGydC9g
6guprspwQDs2C4MOEPOxHy3nBrOyt3OgxxV0FFqq9VhVVaL0fAzeWQOIFsvAix5kNnRIMZAAEhBD
1Y2ldy64r907VEN2SgextsnorKVJ09zRIVMdkjPs+onFE4X/tMJpQ3Hadg5+qvi8cKgxlx6DcFsp
sl1TuXFXXUcguwxCZ58OvXZVRd/c9kkWvDSWmQBG1wjXErpOZSnN7vMasZxKokm5YFrfwcrqy3NY
W3WDVC9yaNOxlFN2tqtWKOuQrlLkEOWbn/D/kU6meDdGCHt+MRS9vRKOrt350rSOQmn1paM2+pMe
03QBAGFeArVTXv1ST18HabGaqD3cfHHClGkdTxYzu236WyED4wGFDfrcUHNZd1kyvObIKiipqJH1
jL/XvR2DyaqKroUXMEbsgQtWjMq+D4zxQeZuHt0XVkNhUzIbQvXC1AeWK6MUYuU6hZtSdD6yQ5Kg
1HFb9z0em9bUiCoaByOq8ccL7VlNU/QVQkkHfGiilss6QRq9oDxll0sWt3ILYouMGStNHj0Q+RsG
J+qdfKgVRBiKa9G9avtyB9EOJ2tdsDoAA3g0cyXZBwOsM6fuok2G8nvTJWV8zps03Gam0Fiv+R4h
0U0wPLJatjfu4LSbnLe9oJffbYa+as+RMMbbuivUN1Px7WvS+nAZXTs7lGakviphF+ytwnP3HU7V
XReBko01V7mAAVA2OQ3xJRZzY1Xgmng0PY1OPLEfSUH/1S62qaBlozp2fleXSnpyNH8q4LTOc1PY
4705AgioDQDokMWDTa6k6oMMS1gxlLX3FXa8n//6mHwOf0Kpy37V/xxL/zbg3uSftHLKz8/6/Jb/
88r/hcnR05j3f34Ppv7boLt8S9/+PuhO13+NuYqp/WFprjmNrbauMVHi1Negq6gGedR/DrOO/gcR
0o5joHsmN0VMQ+Ofo6yh/mHZlk4xlMK0QE/yr4yxqvqPxZhhO4aq2xxm/HcZ9P+ZxSuJ7M5TGlHP
itJ2ONU2bRWGjzM7CW7h985fZ2aGKTtENASPMwIeCsfXZT3N2cqmPOY0SXZb07yvtJA1eakR7OUh
Ft6iLAwe6tpK57PzHirR4CFTs9+viKv264r55HxZhxaXG4cWfr3G/D8Qn7KQDfJzhTt5O5CdBGiu
2RDF+NfDoPC3JP3JvZR2jwDIAVLcKr5AgodConVHZ9GygEfk4E2mDyrfu3reb5VLVLjVHYbukuoq
yWV2QR/FT5v8ucs9YmNM7gwzHjP00VmoExpzPptU5j2kAXWdRiUVPPzlD+jwCJgMMgQhUrUfcqBk
e7dBOzef7eyQImRzns/NR9xMoVOTBd2hM2rnwQn5/zQTwL2s7QQsETJ5yoMH4iFKEAwF4+fXvmr/
Jw/nUyWJeof50TR1gcY+7X897KZXcedXmR/OrwqRtgBrM7irtgMiLoCY4tXNjNti2gyx6C55ppOW
RcTnvJF0iHIc5PT6s+xED9Ddm74T7LMkzM4ESlWbWveiOzVWs5U5wG/NJmYX/1fz2pXNNe8D99Nh
8RPXUzpVbvhbtWlvwokGZ5dqeUcfpTqJsr+Z92YyZkq3fj40M+Pm47qbVyedJ/7j0H880YBJcSpg
eV9UKvRrUYHwymiOnwdDdVfViKFcbeIzqCTrI7aU+6juJWq3vy4tpkvTpHNXQeG1P9B1kBub2B+l
5t5HtPCRZ463eSsrco2c8qyZ0tqWSf02730frxAqt6tcYY4GF2g+KcYcYEA6PXW+zkj6X33qltu+
cznRmoOy6tsmZjGswHpPDaB9eRcS+udGqzmaj3IyPT+ktpnF19AccJylkvA7NxrTRWCm7Tvzlh9K
mmbXRLeZ8GQNMOS6dp+znH7bdMH3a7cxq14rN/6b16bSmC4adE2bkVFgU0e0VPGXJzeNA8N4MNOG
/HRFfaf3ye0veZfkD63GqHOPjrTcm5guNzQJL7yk3jCsS9PXDnLMsd1Pm/nRfGzetAPqGZq///81
fRI3+7HsbhzpaWucLOZDEgzBpejMO/AB1sN8CObqXUnT/KJEwnwQaqKtUV5oFNfYLaw0uLi9fRfE
7GV5Nx46y7t8RQ2XqbMsoH2ihvfdbNVgODrN9GMGVwCC02mCFDRcm9PufFpN9IYUwr/OzMe+Tn+9
Rpd61U4JFf+dKt5q5L29kg3dEvun1mdXuOOpJGFkFTdq94ICYVuRrfaheHiDzKxvaMeb3jYUwbgD
stncNw6d8PmSv7+aqJT6XKEgO/lx7LEOMtuXys3Js2hpT6KwguZS7UZe6F1xowEFq+mdBY8AQmpI
kro+fMfVfGyboH8K81LZ4sHpt+6onazaRdSrEzkNrOZSyFoB71aO2B+9cOdlfnYXObjn61H6N8aE
OlXLPw9FOmECVnyezwPW4n6GF+ALUx0UsP7zyTo/P5o3ihQIHCc6zTB65m8n5l3TtX9qQdht58JS
3MD4iFLY1fTW/6wzAdGjyDTvn0cS1c/fJajvi+YnevGArCUOnfPXc+YLEc0c0bY+D6aJsa7N3yMT
mV+esG4IEsfcdwOqPmUQxgNKdCLlLdDDCdqU+Vo/i3+/NrTUatPExU0aZIc+DXrCcdhwA+7PUPvQ
xg167x+ms/Ox+Ww4nQ3ms21q+Yehk1/PJdCKMhRCCbIL5zMTTmZ+ihkSfiQ6bWtWcByLAAqJ1xCY
t5wfQjPN0aZNp+aNiJUiWXxdauR/Xv99+rfLv670FbdYVw3K+hk6/VW1lThyEJ3TNpoYpHHWRLeh
Bc5k2ps3OMzTrVP41hL3YLjk0wdsIwgtCqKMq4mjOS/wdMclqbP1yYnT8Nom9blXZfyiF1vZe9ma
O2140JMUaLpNy5MIk1eDQFq0Nh0SKZUGnlYXD/NxNWJMTrIGCIzfRvd1IX6a0/WCae/SdhTr7Dnd
cJsBBUal01uvkASR2o8yvelZO8HlpvOS9/Y9K6290xbeiek69tIB45PueydvOmRnwjt9786P5mMk
5U6Gn6+r5mfP18+b76sKa7iPfXpC83E3K/WjJce1q0zyyKoM35Es7oqyyZ7DBtOpafTeFjri8GQH
OFIlyHCfjDpdNvJn9EzL0jsiuENOqpnBOm5BeSlIuDY+tFlCYTY9mcRvmuhpIaCI2DOLk09xUe61
KpNvlhM8YHY923H3M60gr1u1atz3XZac3L59acvAvK+njT+gNh5ygtHKXFmZeWGVCw3N6m+p7T4t
Q5D3U5BKQKOcMAdLLNxp9zvZfX70dWE4X24VAykXRvET0j0VYQTLOxKaiHhIYxQaIW0STKxF5i2K
dEhvW7TQVhBWYFK5ukE9/+fVYysR7ag+OW05MLWFfmNevrOgY6Ysq3kX/XpGc2sAkdgIPP3/ODNO
p+drSg+oWBuVN/MVyEwgyc+50t/PgMjiqzQyeUreTiFE0//ydZDbvr5g+Hb3HqHKVmsnPwXiMSxy
w3jblioUB0z5a1jj/gt3xQ3rQvl1hWebkkTT7ERrFwBjCzTWgawKlYBGpTBr5S5QEcCYU03L65qd
RAqwnE/+Z08YpidE6pIhQpz73t2hbwSzXdn1acQxtiHaCavTtDufmDeFFzdfu98nkukSFA9oMqHm
MRv/61XmE9+7nWPpNTgwTqtmdlTV0N19v973dfPTaq0huGXIz6Upbp3c6fCnTX952+NzrGe+Dn4L
tpNjEzYqkEXjKh3btRVH0c4lHfrZ9OIfQRa0typ5oVffAY6iuvazNGJxsHDWQdnmKoeCGlomupTz
2TCojx5dDsi8vnanuOOtUeniSTUd+VskD7QhhqO2/lDVGA93FuHzng4Jp5Ul0gHTpD6i2PwCp6O8
YfPYGcVHYPf1Rgzeg8QUhJIJB8N+vmIcp9R1N8j+vGR+GR0B4C4qxqMPyJT2rv6ah6lxDMhZOgXj
FBZoaKV1GhNtolsEDWOhLNpF4DTvUchgPp9FKkxQSpe/ZmX353O/Xu7r7PyMJnNulFyPtkZDu0EN
6e+06tQnYW/edG7Yfz2KpPVfHAums/MlI2sXuai4B63AyiDfm85kfOuBcoUFp74ex5l9KJrS2kWt
Pf4/1t6juW2me/P+Km/N+kUVcljMhpJIkRIVbMtpg/KdkHPGp58fDmSB1uP7+ddUzaYLJzZskSC6
+5zrujfjVKVwJvxsw9Z0EGnT64vxna6mBpt9VrgNNkNvdur9FiZXorMnUCSAMqFMeEm1GX7nXCRK
fMVBpXUtzu8mn9qyuUtqfQ87UM2PXRp/V/2loFqf03PWqeqHQfNeKsrvv0+V3V8n7Fye2KUzIfKe
r+CWTo9Gav6hUd4R8lr6KpZCdlwvNCHgo64uJsfrECBzuvlogSsgYb/TsY/cPLIlBbVDSkk58Hvl
nhoASqWLtF2/J1MN7Xil80+HnxZsG58zdcA2xqemHD45akqv9fJ1kkFC6756DRWdr3DQBu32SYKK
qrUOSdhTXMii9CZ27VceegCtKdYpTQDogLT+3DVfpdDCVTJQtg32oew6Mr5sQSLqOgWkvwQRp3uV
Rj3mTIVzAYrhnavlYXTsK/OvsYQpJNAgVH61LCRK4iNDZ9EzBBjIeO3+aljTLLo1WOnYyAx7hjXY
9MqbNoupHrFy86o0E3osl8It6KmLvdcunfhUw9HyR0m9abADLWJJF9zZCdxv4rswrH2oQbgQaXWg
FN3PouF5TTao4c42+e8Q8f/FVJ1xFbitxpIzB7t3GSrOJF7FPnwoEs88Xqje3Awo8a7By4uvt9At
3oIM5QTF8N1mtLqQel+RozJeE2/WLfTPjEocygVgegapDpYlwYiDZ8u7d2qQu5ZKh442QnA6l8t5
hiMFIrzuRvzWkCSBOkPxKLle8OXET4YghizGjngZSjIKW98ZeqBXtjnE11/YZd7NIwZagr4Hehs/
cHhFh0tpjffrh1X/x1eT6LNShfGj01M2LJ/SWnXHg+kbNGcstUP8mPwuKKjYdi4CmlFG3mSjBe1M
m0yTgvbxSySYvU7TfwJbtlsOlqnt7D/VQ/NHlxnpWSRe3gt6kiPrIKLOptit5FqtfbfmEkkSkiuN
zfiTzAX5+B9geu20UPcO/lxW1knjtlWDB7DrJPZwDZZuoyufOsfkQREOzbFsu+Rl6MLgRlt6LTNa
OV56E8YTCzbuG0Ah4heHNd5tP1D7IqLqdv0dG9FUDC9WKpPLhy7vvkhoZer9M7uKlN6QyA3i4GXc
i59MBAjxfizr4lwDxkbNQPBkdvRgtqq2VPBpz7Gj2PdekTyoi0r0fpeHJ90JFsDon248DNQDRSTF
legSqwCjavZPxUSv4OyE1CYvb0hSdTTp+l1ZAkEiqq4tynstiD+LTQYJcqPCuRGRz3jzIaxNENRd
9zx1g3eOuqXBnpo26hX6XGNNb9P1BUIo1QWLyJ1QHrOJLoc6TabrLzQOPlxsGj8V6URn6/+Xd9lT
EeVtw6Grrv9y/GmyM+totg4dhGlqlmk4i/3PHx+iPMBd+/9pg7XsNB7qz1FQT/Rs9DQYd93X2gQa
oMhhnaH4cfpesvZ3KAP5SsfGcGtxhrZShNoLytab/6b/1Z+TBDZ5g2L63vL7/c5f8r/NK/k903j1
X/I7NP9eg9o4Houszu/DuOQszg6Kr1QQzddD6o1HQPXzr6NVHmJAUT9RgzA+1h6FNKL3tYTyuaUd
UqJ0kG2cQa+e+tIuPobteBqXZMbAdpU58cEVUbFoXRup0mGZCHK7B6fT4hVSIX03BGPN84IpS2rH
r3nBV/cTh18nXryUswzQ0Np3SZNebypaknnciTxMyfdwiJtbkS4MnDLVN7PWlrTrG6+pdBCEYMhg
TRCoKi+rIPPczr2RfbFUdmpq4Lkf2IzLv7DYZQU0jy+p3dhPvVZ+EDU4Q80JqB7jSkmm/EuWUjEU
uQEFiEsOtn8Bz4DC5CzWGjrCxPwL0gbtzpwKVi5VCxabDCa9PEX2oM1qoh6AaFkERwcuPDIW/hiK
rmkjeHDmlM7r3wWUHbtRVW3CpNO3CsBR1nBtD2p7E3kp7Ws03CS3hU9JfKpFzlOYWQ4v6vQ46jUn
bYsq7tylza2BHTHJtIdVnDqwYAa6eK6cKVRoE2npDV68JX/Z2y10qj912xySXvwCfwzPUV8dN5UE
LPNE86A9rLe3zjOAALfdHl3e01Xe1g8xm1AgxNT3EIPW9/ly1blpD9HIIq+15DFHILchjpvPFiK6
1fktTRcm0S1tFWvARb7NL7ey9OT2kAqHxezCvlAP16oP8LqtlSXdniY4z/0clHcygNj0etX3GZYL
efFZ3SVS3M0lx5jTsEaZ8e07vXhAwtle//fnkWZS9VGuz6njX//7f/E8shy+Khavw65lW6737nkU
WTQTeyNUtY3q2YA1u0X8hzXXDq/1HAPIyQCsEuoNTQn8sr0dDXgl5HTUTnzeVHJV6n97fIIeN7Xd
08G2ZrQ8trJMGnJr62M8N93BLBKao0uYlLOucuG78K7tmQPYK7rGIfcd3P6OE67fO7eey2nz4px6
0G1vzjnwZl2tHtlA5PhiKT2XIap0sB+AbF11wvVcm21yojFuAdb26ud3OhHFILHiJ6l+p9tiZQ74
Qit684rwGnhY+04LTQjY2KcsZOMS2HDnLLKruvmVzQEJxBmY5ymlB3v0mjXkwjs1IbyhIRJ3L4ef
gt00A5qDJdGvM0juNfDdDGsKUcIe9hpHmisJ6X31O71+fxigBDnXIBbet1RmnhLHNx5kANPdhFDc
VvaOZ0w70cFeDBWmXHZjtUbYk28512ZXBIfYpmWMLzVAQUvCrKz0kyX5vSEMDlueNVlN9xilr7NW
N7cpGG5XQmwnAwwg91a1dAQsXHfioSvA1IlYmXb4sWdj5Z1H1jUf//v3xXB+LXNdvi/8H9uaadMJ
x6+4vnyfLn6/Z3eI4q5snBebyn0rs9r+qNqjc0fdvwFpBSwFu1Kzixu4zp07eIidOzF3lGSxf7B5
0mTst9NwZ3phV9OFR4ppGVZZAiXFKrOFwqEG21FA4C3ziCmyYTw+bnNQVf3P5Hblfq5U/dVHrPWk
/pxj81ZhxznVUKzmbIbQlc2+1nEqbIqzf7IfSq+MtMi808Ei2O6gCZpvxCB+eR/RTt3zEsDGl3rn
vw066NflXuSebvv9uPhsZrkyFX1WrkIwxMCDYu0KENhAB9l6HQLBAO2Uf1iV0IPTPL+kF39wCNOT
6dMZbSTmOR1LAJdZBn6rs6ymIrxW77NapaBTj+ikzrtvMydD+9RIgepfxBjK0UF3vZc6VIy7vI7u
2dR5gpMio1+4eCqMrjh0c5UBOBpmdxQEURhKMQujaAvwbWgobmaakkRxYRO5WWKppYSgInCUa92r
k3gvuWQOTrxJtcnbVHIlPmIV8SJjwymU5c/51X/328LezSEG0a3/BJlJlEFJb2DqNP+ItFrlcv2n
XShWB8fPrkADhtI6Ab/abp0fcQ8DZO9n9b0+s/1n6ikMpb3r/OC04gdsVvnHKcurU2PTp8zyMLuv
grA+KGPyh91l8HOrYf6kQL/3pCgFPcCGGe5Etxm6NP8jBhZx9RU6OtcJCiqEKNYTijrxFcOS1yto
9NMn1weEonWehfuCf84RsAzlvDJhxGX7VAH53sDdE1+xu9jfuZH3VfzjJchjI+0w5Da8cwt1hhhK
nzcAmyN4SCl/5jV6qIy7IB8AzwBvWaPkV8Dy3YXVS2s74xBp83dtwc/f9GzhZBdipVKwr+Ul3HRv
fuI8OK4+wC9BqjjhMN9xKGRYXDY/MdIsDmLdMPGYva7/SaJo4gzXgsWKBqDH0G3cD1UH8nVUs+GU
iZXlyFPuARbs2qb7YWo766h33sSWJM4yUDYKgj8Ia3ci+vNo3QFT96cE0J/rftANlbfWiFpJ8fA4
kznT/EtV+M8czezpvE5G2kFx0NHD1Txxbg1m5k8PEyoRkL/UeG+Q7jmAuywEwzU1/PYEzLSRwqXw
U5arbfgffMQs3mueTX6XYhPl6l/9NCP9qtEyTHXff95RWbevdz0r0R9K7Zj7AoLKexkUrbTugSVJ
KWFblKPSfqHCzDi8cwnqNmFXWMe7mZXmGPcxO7E/s2yp3ulUyCCvzKmDzuTNWabcxC3WrL4OOutl
mWVTr1OLzPfXvQlr8CdF3BwTBehwVy2KQw6h5A0NGOVBmrwiE9BUESuz09gtoCkvi8F1r7s5fTQN
UFm6uoDCEkn0VZVap//+U62ZVF39+mrLwRkFz7whqtRWOa766081tTUmO53l9JIXsXtUzITGOkv/
5nA3V32WF89+lYEslzXTqXOM+GyGqrp8acZPLofpOxabxp8hJfNlbJr/mClAn8GfQu5gGtdWk9on
P8qgTE96TnWAFKEZd7kUpbi9E5We4sPVR8xbtDgqMcFkLr1oBhqFpuJqKYGSgXZuL7x2pARKsUIA
m1waZ6pu/IMqsAUgYrFs7qX4bMrJnJ+LtFcP4jJn4Oe3oGbeKHRwhVab0eK27D4v+9Cyhb3o9VqH
dGFRySDb2G/+m0qu3vSSR1K86bc89DbQ8wtG08d4mVM8xFeiFj1n3xksuf14RVOPBbknlC0yKPnP
q3e6OGq9AgJ2hRH+Y9xNg3NEejIoZV2UiUIV+W4q59dMv5dXX8ktWcTfpf/taPKmc5n+7ZbEZZ1y
0XlZuYCLeTmQX0V0N4RKuA5dPoF3KXJcBj8vN3vu5T/aHvKWTdVGoC2+SyPWd7pumQRy8fzqf/jm
ePZ/rAodjRdSihopJNRVahp//epktWZ24WwEL3Zmd5P/aZphVsnttOmAtlVBw6+r4tz3/UvnT+Wt
ArVHchBd0g7DAUTmP+cGcpzV2YfqHOwTY3xRyrpcyIGAqFgoTcyYXva+8QGuSyk8vAIhqgSSCXCn
DFK5h3K5AhkuvQ05rNk1RYmjKMXsmDF/aW86i/Q+jfitIZ4F4mQb4q6ZY3KqaDWOB98AYPyNyV4x
/kwSbbq/UImLy7HkIeKoB+LWwjyLbosVXdAkSwMXj8jNQIN0AIfSMkmW/1W44XS/qopupgpwtO3X
rLyDlle2n5V3cIt5B3cB/PGoVH8cgHiGzzedv46gOFbj4P+tDdWearzpR65yXqXT4vhcU/V7mGt9
okg/eg1Konn+qvvuU2tofyapkdDwxVEj5Qu+phb3QccRpGgGOV6USxdCyussgANSRPEZlNC+V8bl
+LJ34afK8rCGcWIcy51ZTg3gG9BAr5f6IotSSTldk6tNR+HQjQ2dylGMc+s0d3K15hL5Py7fuUpG
p6seGgMir4uQbapqCkBcDvrqkMJhRiGjXbJlxQlElLv8Qvt9+cAr6AyLYAgng5nREF+55sJkubiL
nX8brKztyMZl4Dy3gVIf2YBKgH9hwxiICAtk5KWQ3p8K2BcieB+OflI9rmIQpeFDYwMuBTnZnUhr
sNJeTXGVndcN/KEzF8o3OrfqvByLQzRV+W0YBVVFk0AfHHOWdOGV1y4bAjWAmKsMzk4NWx/QzHqc
DSFgQj/lQaMrEpgkgN/68Xs80pwOBoJOL7GuXUkD8dA23ym2rT/0ZarfJxp/ZBUQ2e9wl174szq5
8Ffn6u8xUMK6ZX+rubWNilcTy6GYx4zOk9O9DrlfAI8iMk3nDlRZOsgxi/md4ybqTlteNzVHdO/8
klIrwUBbJgBrmLdfNv1vVuXFNGJXxzradX3r77db2WbYdOxzUv5nvoC0Rm+0W9dPgaKDL+0nxdEr
A1ocKDdZdWJdujR9LzLvOnuGmKJJ03ZfJ5yFiR9EOa1HSciRWn31cXVpvYQ/+AQFp2T2fdK3ahWc
FWc+BGCM31q5ot2k8ANflV05ffca4ysUowCKZwachgagQIEJD+6iV1QXsJoc/ebvoA819OLf8T0F
kAlydbN5yBXb/wxlDvDMxpcZDoazGwHlXy3HW5ndl3s+VeD92JX5heJTfpfUqH0LEi/Q7l6DcqBP
bktFb285ZAfkYYFbdk3rsQTD9dusms1V4Xj+c1LN9l5V64mfu4DaCCPR912sAE3iqZDv+r77za/G
o1CHF4C+fQyK4PvA04NCq5b6zYwtEI7eAxpjEOHdyB8rcKBTOs8BGyhdmh2K+pzpfnXuW6PfO5NZ
7wC1i3pIJ1FacUXNAH0Wt7oP2oPbucdsKl13J4u/eFn8bQvFdbXI4k/8tkWh+Fajf+kr1mVRab4t
QNdww8yP4ivr0S3522KVZyDzK29+PTCI7roEfVukyjL0XT6Zsa7c7qotM4CJnYxH9DIEmp1ydayn
4VVj2gXP4DmJKQZpfJrmYX0or7eIvHSxb/K/ZZCMts9GCv/zvGqx1AV1xhheJnC87mRPU3Y3N5Vm
8yxaRMcyhrsVq2ERhyVgEyVeMRekk3+L1bQBXkMQwjiHKwqXjuG0Pw8qJbcLy3IUqSBZcMBzCBfG
cxHFQClycgVWTXIrOhngsttnI6fCq+pnoi3oXxOBzq8ByWv8zQmjeipo5HpgU5uNMljQv0fBeKMu
eDbAdP6Td0PwQkPruI9oUV9dwzC5cFVif3Vt4NS7cIUHxnloqOq67qrpXVZx9akG3csNRFFU3/Ib
AC7w27oBwM5olzWqdiNLBOiyLOdKVgYXq4eLxcbvLyVfUfIR31KtyxJZpkg+CClYschl00TNzih5
0MGDZj74xUyJ5ghN9DLwXv4ZXIfmnLQpqB5Aa+5ng6NlMWa5bTxYoXbhD9P6Z8CVm3N8dI+mE5Rf
kjp+UQ21fdJ1zX2JzC+cBpdfbGpCH3yXbX5xchvAL1vHTEBjoxujHiATs7rePQLNU3xx7fwFJqn2
KbQK92VOv0rMPIyvKTpF6+h28utDG+gHxxjMf1roEtlqHH9Q/B1ceVFqfmiKftrrWWtwoFy77MnD
eKvmhfJBaRp/N3eO9aMmHCzONdwP4+l9uOHOGvTRHgh+7FgkAaQSmlZ5LpV2bgE+AFhR8CPkT6vy
zaeL3Qwodcocxa+pwfCOgXqDxdcLjJecT+/D6GjUzSBlqjHDqmR+NUIV+qTFtkirZ9auNpEMnePw
QA8f4QW5el8ECWkUAHIYpOhRahk3F71PaSbjXaBiC38tpxQ38RCjqkJ7DeYDteNshNdXTsuPD8UH
hhFQRA7YvKZ/c8eeMiHeM20r8P9O6z9V2jL/Sgt+h8qxrz/2Bsi4/CeEdzD3FufUAy6TepGLmLL9
I62a5K94ien6gjPaqoOxjsd+OD/VQZKBPxtCfLJ8+ga7zyCk1764iWV+FBV7oNREtd7DsHxYoRCF
vyUHsl+MLThr4h9RA38N1rN+Y6hUCCtV8gmokeKLSjvdqatKH4wdPnWeDrMapLFgUS9Wi4/dzktM
ID8WK8QiVpXrL28pRGuxVD/xpuFfSYxWO6DajA1HiXnxsR9d5Th0lsGCqTfOOUdB10NCQXQ3eqwD
RClmmB3Mc0OPA10pzq3oRSVGGTLNd08V5XLv9JtvpA828KP5fLXNuM4j8pKdfhDntjcn9TYop+qT
CltNwqZNuFuuArp2318pKqClYuXQ/fVKNeg26YbuO8UNC0s1A2cbzZ2TtywIRF4vRTv0Clq5VErQ
sgsVTJnFXYYtxe9DxElVlOYujdJyX1WQywb60IDEwlDZnXcAALBeEPWax56lxaNcbQbxk4jNAH/v
a8SWigJp7yCGzfndHJvzlkom3+Y1NDjS9BjybgBe9OXbm3ZO/DJcCn0PXhhIcy2ooItFUKAys4tf
iFlRoBbhF8sSk8XjrqYTYOaNux2ME53eBbxLVvHg25l2nNrpSVB3Nr1cjb33V96U/TFhjQ7rptdp
dzIAyhiD9+gDgFmUwKxyfPJqee+zuv9qnrr6g1lomhn+WYx2fAyrdj7Fb8NEF+/JGppT6TXjgSrX
BYp3sYrfKuuR/hoi3pv5XRrx+32K0Zy7bLeFi6uISV9FN/QNdgfPCrKrmkOoQ+okynOTWf6zqycP
RanGQMIjhaPWPDVdDvoeDvkyUAT/V0DDUvoj1kGoBiuSXVg+cUAnN4/xclXE8FwP0WjcikF0Yt0M
hQKQ7U6Ujm++eo+CfLcpS980bkWUQfIYSfQEegIPsbo6GJRnzoB4TmDILYMRmNnRt2fKtICVEz21
D3TDiFyqC3drmVQHcb4wN16/xomubP+x3Hz4rqna3opL72tGtfNNr4J3RdWg/gS8mw3ZNaXrrq3v
s9JxLzysqPkfPCQHffT2DtS37M/aZIenBD089nL3ZFqDe+p16/VqhjI5pz3gpyxmcXyn8/Nhyndi
lkFf8shVAMJcvhN5vRQtnUXgPbVhdnUxbRjROXchv017oRMfSXEx5cVtXkwnXtsgd+xXfbVP0/KL
6AHA+2XGVblMe5FRrW+UlsrXpOsKGgOHpDq30PaNO0+xe1BknL3ofFrVKVLuqjN7Ac6ud/LpanAm
7Qx8h3YurULDGl/BIe/diR7gTe08sCEw7aLBpwvJsk5hEnN8L87rZZBBtWzpmrN7l0tEGaC25MWd
E4qbTScZZGIjh6peVbIj7egVtGcwep9k6OapvxkBM6Wk0bD5m2e9CWsfl5tPQuWQditKY7FcyBCp
wFzoluHA33FJuubvI9aGU+3X6TMoj/Wpyc36uVoGP5sAuUyce1EJsmBL213Xds69SKJfvJr/VEng
rMXNs7guXlvgW/pVRSfSsS8oU6AtUwWGRO+veD3qb8o50B5Uh97NHY2Z2gNg/KZqpQ+zmYLemi9W
NxkpgIYACQjGRSkhksatsw9BaJlg+RK6Zpm1bDhqXvNJYtc04qyy8KYBLin2F9PRD2afqTFdVRIi
6buuL286K4fWXJu7e2jtrFuDrcdTqyzvWm0/pZyPAjR0UpdhlY3e/HkpJpElSkQZqJUAU1uDI1T+
do78/Wtqr/JdYkDT6Exqu/7tpzpAuZou3S6vJYcMg3ivMSrfgfXzstlFdzGlyKOnTdcGHfdXF9Xw
YZjfO0Z5LyqQVWg3Mm2wPDKXVxAppM/jKoGhwFKvPelR0SYju/cIWVtW6MJI7/uU1zWV9mZKah24
dOoseO4Sxd/bydBSV4tOBrOnMFYDPV2kYnFTeHieU7YbJWhz1c3vuQM08ebZ5sEHw8r0u82zUgKQ
Ed28vBU3Mah8H67lXiS/GOYQQph/u5c66hVK9ep5vQ8wrIJgvWfuwdSC8d7PXONWjds830HTboN5
osBrZwamdbKXYQa7GyD25dKzrdIEfqO3ThcBYlrlnBZUyjOzL6KbJOlqeZ9qtYl2Gy6mkvnXW5G7
EqeLSeUm6rqG3NNJvjR+CBU8QMXfWrhsdj4Pm0dISvnFb70X0adVP990s2fcNrMKkHD+z1iV85eg
qu2TF0CRNS/R/RJt2fVrtKYrL+I+NBoQYuEHQN8gt7EVsIE4OxvuarlUwe1gSwS5TNgcyfoW+7Qo
N4uXmvohm9SHi5A2UjT/avN5H70mSr3wb36g072YZZrVsMn2FNU8C5YZt2nfZry402oKGxAQtZJT
MYNzh6WPYur5iO30isU8h3QH0eVL38bmIuI2bC5lVRG7ye98qtgbd4Uds5W9JJTBg6+43K2jzLCZ
tjxWnGo3cRA2h7qmbp6qHg6Rwhzg4wwANoVKX7heR8OIr1e7oWnxo+0B8u0SBS0AG/g0T7Fi1HkB
1MMaaxkkj01styZN+dPtrPPGuwan1DjDzGoc8xQeKI4HIP8D11+L7qrM6q4hWFvODBYlHXs49G6V
ArcizmvIOqpWl4X71bMdwPJRk+EvA/KHm2Rkp1OGNcPq859Ra4ZVLxl6+zrpXcD4Lqa/DF5vYr0h
ueOE5cX1rCQzLUAtT7g9GHTj0wy21DmaOSyIgMC68ZvkG2Ba3UmMMvjxaN6MdR1fr9DLdVbkS1fD
IZwm2jKXCGdoYZYvU7o/b9Sk4VynhZ8mSGgbngezvpcB6oUGtEyGqnZBdZbL1bJ4K3VKk/EQDe1F
jJi1tqeGdw1fPMMGz98nWrJLzJpc9dL1LoAcMW68OOiVj1HRvlYmUhVoPjjLIGWG4eDsbU4gKMyj
oFFUMui6ke2h7Q1BJf3pKwbxa0p7z8rfvKOD5W/PnX16d3n/DiPPOcuVbUN2WLpwo28GXd7d9aoc
TnoMh7u8pzfLW/x6KTETENx7UVaLZXThb1GiQfnYjHF8BhPtVtBZZtXWnvMg5EhBNV564CrBGY5u
BdPFp4/u2UQS6BawjVfbFvfm+RbnZtYdna83mVJGHMZQjX2SwXK716sRONQLXQnkYg51D0rx6ZxE
u2k4pLrSHaMbdyroCefcp2eS9QNrMiRR1XP7erXpeOZ9ASIuvlX6EBT+xeOdW5dXQEp11Ui/EdaL
KWZ42gAf43G8q1vzA/iE0DmDMfYp0oByVJpsPpk1SBqj4Sr8ThnKd0Mt163dzTets5mTDA9mzMU3
1wYDoPW7LOqbp6qNlVNfduqN7+flN3cwaB2bsz8dCwSs/+pRQPi7A0Xg33NsHoB68RLeDAacBnRY
sCSBf9MNIk5w2JV6ETFgjbrrzV5/6dLSeG8FS//SuV7EzVmsmyiZ66E0XmyVjpotNvkL7Ep9v30N
5NNOF17DT3+2fj3efYGsKOxho4G/5t03qInC9mRkyUPsjvEDFZf20q8QQF1lJFl7q0orwyJmTtve
hjZUbgdrAi5jsfaciz3Y0s6wuFRL+8I7nYRZ0icxZP24s3Ol3QuowsTu5N7wIZIINfqqTh0AnHu1
BI1mxWFI4+vRbbyP7Ee618WY2LdyAkb10CdPd9wnsN+DT7FF0+9yfFaD53dnzJQJifhvQaMSWEBi
dxGPgj7/6LCBLps5lR7nH5sAch1joMcb8th+p1kKnDi2zU+aGSnnbDIBmksACAZPfmxvNXX4JjoZ
Npd0cR6nfp/0VnK3Bmx+VulRBVpl8/Wm22LVbIIhZ3Tu1zD4JtJjk3mPBs1f8BbawX0XteG9iKsu
5SCzNdUGYH9cNoNcbc6/i6WW5BlOKfPwr6ESteWUdBSKu4fR6J5+m3K5CXH7XWhiQQAe8+S52azb
LSqt3cCzVjSHuGrMa8OO7YPa2/qLuUDzd51rrYVqYhVRqwGb3UQpY9uc/69i0xxGxExJAXZ3kubv
3Nb1E1ydbkZZM/CqzWzdXugaWiwpb+SnYOYMojBOfU9/aku1DWFhVAbwfsE/BARTO3+b2CeYo/js
B44+XrcGr1EZler7XO3Vc2xTvLYbplQ9i+wmoAWZ7LqIyoF1e9WLmHkpewxAHi7unQdSyXop8pw6
w9Eo7PPvIiVRHU3tfsFL2kVuGl2FRgtz2tIrf9FGL+3x2yCt9SKWzRTSPN/RExXl9e53LmuacBz1
Yw5A8aCPM0D/OefvlBovBCzhY+yMHyjKDU/5vKDOi25OwCLx7KC8qRUtfBSdDEVv2UBVKoDXbt6K
wX9J2LODmPp2cJuY/Yegq0HnW9LLIFncxrGgdISOpMl77bpnI2WFhy8n5yNnYdGDgMXTM94DIUUp
s4iFXZhHvnQB2L9d9skcjfY56/trze0cqiYbDsB/DS2hsj2IL3CVl6H0O3YSKkZJvsw81Ur44A55
/ol9sO76XbjKj906s7GE1yPd/G8ze4AH7hMl+967yXQngxl1r1ciFroz3r3TiaiN+p/WbJb7fw0N
/HIp63rLvKWv/aj6n2rVdHOpRfulgwlAWUo5HV2lMZVqtXe1aqENByGHSu1nrWffbegTF9xs6wvV
lsEhTOnCgBXUHf6YtNE+BFH45Da6BRebUt9Ephp+BI0seXD68SzSaBS0krSwHPm8Nd+Kzl08qNdY
PTQziD6CsEsHHPx4t36oFnevvVMA76ex++BXzj8NIDRfWpOyiqzhASQir5bNNcQD1RFIBQ41k+E7
5UXao5a41ucKUphFa+ut+zDp2pohUTUD0GyeWWKUDO6cVce0pFO54ah//YHrfd754atzrtbfP5Ez
rYfJbgEj6nRaC4cugO6Y0pZds+zrLpSQmaEMX0C5BV4v7JyjEcfOMxV8rx6ZRnWroUfPRqOeugVu
wJxm46iX1T96GcfNTZk1MNPRg634y76KNcGgYHlLH8iCVzAuQ5nXxrGMYZL4NULPhv3r/9rcetUB
4ErlsYex6F5NsmNdg2Qqg+hbIEIABILlXnRTWSmr1Q8tXqyL4H7Tu2zYn0AL/aouXl0P6Z0bw40Q
sGI79FZsA7jrVB+MJKk+qInVsspTrSOb49WHCtJE3S+0h2mhw6G8y+EUM+4Ofq5xoJtV+ROnn6Di
2OG9eGz6NhkdCAGh/RC3tBsNYJks+6blPO46bnTal4syvc/bMAdMz7O/1kN77D03/msC9GYH/XIE
4ncP/qm5NGtHsfc8wj2zExdgw68C325+SDY9a7yzrU/pPX1r+Q2wwPbXkmwJUAB/GY1Hf1sRRp9S
SwGBKav+0ozme6/k6eM4z9rniI9IFmXKx6Ixgk+zZl5BKKp9Drx7vYE0HTSb6ymC80OGYbnKhwWx
BtB0UeVj7j4os/vqkehJTLNDl96uVmqDjF0Q8EoEWSC/KG+pIiX8xO61e5LGQJ2lvTqCybW1CcKC
4UILD4tHRkOwsgMFhwpnK52utChZZMUq7qfMv1/FtzSwgDjnVeentbsDVdc4bGnr3Ocl2VYOOlhV
z4FPnRIbzOqPKMn3jhIof89h/Jz31fS1GeLquurb4LH1jPnYQjC59K+9D8qK0f/bDtNnCCOpBatt
zT7EU/5PUxr1UbCzgp4eesU7bzBZIzDKt2PDQyUSBiyHz9wuicKQD2S69/LUfOQPZD42eQ7Fsjk/
0JdsPlbwJq/6EdS1fasHLbyDPw1ipXEdNKXUVy6SiKFtrdupX/Yx35JzpmDds1WzF4ct0VAB/wGP
pr7bfMVFK0wNTKDRuXln8DU4QoAb4Kv38254co2w7/14l1sNeXzFEcW7QdkC4CTmsO7Gazqnl2LG
n/Hyz58r9+/aqNPjO70aw+LF5s6mLpUoPWlN9nlTSYYqhZA8cFzv4j9KDL1NX15vVvZhi1j/kS48
elDcn7d/I5h4+h1kI3cSuemNOlAp/QjSi+SSg8ag9KoqYEvfnMUwZ+qdW2ba3abPvGVdXNTX4iA3
A5BTvK9SuCKp59bPru/9ULskuM3q0KT/ZtGFg8Zl/ZVD8uEsmiFsdMi6Fg+rpqia2uivomN3Tz/r
vGxO13OpFte61UeQeC/xEij2f51oS+G/yGSiWO9BbmQZZMLacL5uCccSXvDEC3nseWVyriJeRXe5
9jn01OReVAanzdFh6gHCKe32nLBx0F7HUZCcsz4coVW0/PpGszxvd2ESuwwO3/NdnVjqDaeVwOJs
FrnqneCO0pzxuM6smZShU2BDdkPLDH7FmlVKfe+Klevftgd/pDz05YdgHt0bjQXtY7f8DuR9UdyZ
T1AHVaeyKr/FidI+xV7xOqjW/JS7ZctO0E/92BsJxagOrbTithhSTzEeM1CgFs0AaczTtAx+CUSs
F3F0sBlkpsKqv22TSMAyUxfMzPQ2eeB5tAosM0k2MYCCDpwRcP67kLZG2yvmD2nkTR849RlvDD8o
+H9VX3VBCP3saA0P4pHb0//h7MqW7MSV7RcRgQAheGXPc03utv1CeGgzI+bp6+9SUi62yz59TtwX
hZRKpSi7CqQc1pqOKCvNPBpSMwQc7NCyLfe0yjH8/rFAvZuySA086MEO9YcBuMN/yuCj+Ju1kTyT
SKuQgZzJ5IVG9EAgDpFrBwkw22VRDMbhMVehE2Wn49zYIxKM0IQa0qq+RKaGm4fZkWSJL4LbYPS7
xcbyMy4/t+hGMId29z9jpiFPYFnlg7BtZbqs3NMq8M0Pj3hpLxsXzAh2WhKGdz/jEOt3P6MRWsa5
7A7A1CxFe6rkNy6ebQNOXl/B4iGIxCuvkp0/j20n9aGEIYjNp2idyRdm2uEJCY8A1pu1aWELe3vD
rHly4Wx6qeFiGKuueAjDtntu8HeG/CZE6mno2pN+S0EOkCHh99kXYfeMr+HgMROEXTR0Q8EVd5jl
wc3nFis9ExtWJMWDFsCcDpROJCcbgDhSa8mcUyR7mqQdyFzbvT5Q3eMSRXU7gY3MBhGmwY6Kd+bS
nuhN2I/IYt+wAHR5pDTDYyUtLz05p3exbkQF0rV3wKGdCyu4iLx3D43e7OuwCwB/BBE1CYvCuyGp
OUgTeycHl8H9qhIILAecK+/UAOkJAjtaRlskLfy2SE4C2dYYtShsdOIjIRPIGHQxll10ijKbP3e5
w57wC0kwBSQB0oTp+aUeH4FJA3ACV/ymH+VPpEpNZBWoW1H2/6Tvlz0DPMyTpYAOZvshILDpeRw7
jM+g935qYwvM9WUKrHjbKpCWhvR3gYjcXR8eZf9IDajq/GPC29Ero3Za3yv93s/DUJuX3c8txuaN
Ql1g05haQAB8xWcQiY7CRkmNXhonrpKDjDo05kZ/65GMZknv3dB0ZenFJkN2k1rxJz2a+Pc9UNv+
NJZJs6Ntaz5apUfL/ofHIL2iRkkC2JcOy4/xpx3/JKMtGh2BniY+/g8/xKJSFSn+GuYfOTbBT+TK
w3/cgZZREwRya+hNeZgUWABTTa1ABgJ10YV/99iA3GNPIpp8p0YTNcEBLGsj3yl3KF14mWffzC1W
qEdbLCqLeT92Gy+vjHozz5L5f19Mtiwd8TU9uy1P8u5ply2oZyF3bT1OtbONWAgWYQfVYQonCiUb
5clgxfc7UCijQ7I88BW2i8xsgl0S5NqfFsky01YaV2R5iqaUuEqJ71U2QCJiFqB3udZfiDbV6Cer
X5tWve+N6QMqxOKHWJfxA9AEwPNWPgIGpnxM3Fx/iBBUVwMSF2OfPpan6k2FpE2/cqXpPpCeWUzl
lnf4Nllma29aEGh4mXqxUZOoXmCUeb3+03Rp2Hi/VertKWIz3gJ8D9hnduRsHRCC/z2F9YEJyb42
8QjwQFzhbtMYa6c6lHzd1HnxtUmRvAmFXgdSUO46DRDfzeqGOApCPBrXv452sZOszD4W+F4Cx4E3
hyHzs2ekkv6glVGSfU0Nnz87SPE+0N65ZvW0t22av+2dD6C8QwLysjeQK173BtJgdasdnLYZOFFu
QiCtA2wlq6AozS9ayRCvqZrulpZlcrRYjlqgOpcvdm8kXpAgN5/1xqyLKhcTYEXRq64mwJ7d6f4T
eXj9DmAaU5SIPQ1TVNisZVCjbmdqgP+lZpfhCD7RO+VlLaJv3bUZNB8IplKuazcPPg86CvWIgMWy
02vNUscjuQkwHq/O9erqgIrwsdOyb6XSx+scZAlAxTvh3p99QMkinBKQl27jgHIu5PsUKdSfsg6h
QogtANnvEktxC9pIWkbFa7mKJ4tfXdQ5rS2JK5YTtfxa530OUmonri4SzuJ5SDOp0rZMZMclmq7B
takUaaZFSvMpd9mRDJLePOtbgLnwmcl2gFQtHGBTCmcP39KX2VYFLtr1aFcvZWOAayjAtW8oWHAq
QD0Dl0uruCVZE/F9B+oyj4bUoC7RB+17YoAAsLTWWSyMdeOGxqHuQnCAK7e9BGrZoVVD8sQvQ/p/
omETgI96UQZhJ8qI39bS7KJMpmi2Uhv9D2sVXXPfhdajIctq33Mn3sGlVH/sBn+dAcv4C+o6kjUP
B/08hRLuI2BmIVqICY0Xf4vBdp8HnlqHAkWtGyOV4nM0It6Iedmb0cZP++Ak3Dx7igdzI6Pgikrm
8bPOQZ8AHkXQA8HV8ijyGlibqpBM5kkOaovodcJIu9eJRnHp0AongBfKRL4XQJ3NwgyBLKebgM72
gV6petQYTTWsi0bWq2Ui1cvf9GblZPgRlcydLZHan2zOuu4pcocQjMUw5tdSA4PR267UQ+2ktkPx
2osVuQ1CrKDTsODvF8h17YEV5LN93iCC4ulJ694iOWYb3lfFuoq4e6MGfO/+bdLMR7CGiuMir/2S
nTq9O5OIllMvzXX8drHO8CJ4E5qqx4tNlCW4NcNQHgw7d5MVby8lqv/hBVWUyjIEZYCB0qV5qGR2
0JprOwbt7CLrcQoUfdmeedLlT7zIohuSgraLAgi8UJYSg0m5T0t+aHkVrCxwG5/w9D4i3LHxqbFD
gK0HIFCoJdiP7bqJEFJn7FNUsGwNB198ihkr/sp9bU1yfbLi3RgW+a5Q6ytcwLUg7//Kolw7pp0J
eAUlF3YYIpEXYMjAvbNQ36+DLzxGYq5ZAacxnYCSI7NR3libu4BWFcEGbhjzMwcyvjFW2bf/nwZT
NsxfbDTDY1OOzYz1n/AKgZ8U6QohvuhgALCC6ZMjON/qaqQ76cwlCMah4B/A8PwGvMhs8WuYwNFx
pzeFjmp207SBCvEuTFBklolKYJ48t7W5zRCYWRlDPvxla4G1DcHHteWg5vpL1sWw9gHCtadZELwK
r0oZDqdq1vfLjxJ10DealJOx9segf5ZT77/YigFSWQQ0LK7tcfFASyZ8Ts+5NoBSonD6Jwf3HoRs
wY6TlBY8zQM74mMaPlNTWmW38gueAPobMteKjKsLPxuNaJFABGml4U2zHwN3WHesAJ/ErzekFlxZ
SNMAhfEyQRceOMplvV6mwZyKAwNdshSD1mYKcK3R3aQ8NUFbnjrV0BAUXsDx7Ub+YJms2C0q1Fv0
aBnJ+taO9tpoHBfdd2oV2aRpZzQf8CF5NbzovW6rHsMS5dYRrdgDcQQh72UjeuZEt6MtSMmmG5Ix
p1vI8C207FBubT1q402oyX8AExfj1QuVRQ80tFvDqsazkfpi1fS6vwELRIWroMay84hgw9T2fFui
WPJMjRU6T7j4KKSxgK8ilcqOu7Nz1Fyu78wkP42y1SwAECMtHR6nzAfUInR6ym8nac4QCPLeKwBU
NDP3JKUFA7zrdZfZz5VZRyAXi7/kyJ94sUorfXGB2zroQfFEItniT8y0nOzYIRv6JSjBvYYaqZPZ
O+EDU00hwgau46pZgck0fKAm6PPoQYucRzlFPmqXFPOy4F14FFb16Z0aYpIawPHa279DTJjvESZA
T+kCPs12Xd1wkVr+nqFqigqDR8hZ/DCVobueRmEewsAHACLCVdQwyV57NAxyhJ6UxsyQsehRggfN
IgHoNDNnkIxUIkW00YnSPKgK+6mTPVLX2hABSpq+UydNF+nQG1UhvFpMLHZIVuJMujFjOPPfTcy2
FgvvfwD1JLSEVJDe+GrhTzuRyrIJLWuocDFAxssojceuGX2kuZsXN9aNR6EaU8v9AwPriVe09UtU
2godNEFxNkeJLZJTpDDFjUaSue0ZlBjP4EpChW0bckTjeJqtlwUptvN4bPp7WkET/8EIKZSV5uyR
j9HvAAbR7YYaH3yu8i0NlZdJTRmkzgk5Mzvxq5zUTIVD2KF0ftGP/DK55YAa9qbYqvbLBC0AnHW+
Di3wbi7maGLZ3yyABB9bINemCdITDBdl9RDdlHQgYqfc0gwpcKnanPSWjZbNgUseacgcAhUN7bno
UM+2pm6HGqMWmHX4mYEaEh8nZLnuDIfXuKoErXHspRSZN2d+qDFKM40jDQfGR/eECgrjODhTfgBg
p9fohg24WWpJaVFn8NquwFrYr8ax9E+40vJdpbMHGmXIdkV1hJqIchw0QMKMLjVAyzT3YLs63E3E
yKKdZ0klzkP/RLKEFveRbxxGcDb0b1ZIL/UDuC3/uCRue+sYtxHSSbDxbGZWVFulPV4yrwvftq56
Q5zE3R55kI+4ahnBsI7qERUGVPzejXA6DWYeIFvtZ7k8whnSRbr52B/GeDqEWtPFzyAAAD1jEwbb
LknBtUDqVP6OwmuUUwDa2Bxss7gOYE1zHC04TSa4IEQKdHeEDrTaQ71TftZMVMmvqTtLmdZd69Yu
9nY15QhGdriy3XVxMWi2KNr5xUilLJESGaLeIgPk49UEUvf+TrSYtcwgQJbs27PR4swuH5zJDg5u
CCITlCEDxAbc4vB+8tOdKCKEG1yWL4gzZts0KJiXD4ExrmkFNT0YsUEVmqY7Xyky3Cc3QQN6F1G1
JtgcEvMcI9Fo7oFx6smHG32/iBIfsCrrIs+bc+l8chxzo2uJg6IcLh77EZUQGUszj4bT1DvwjAAJ
cpzcfE0yatzeHlY+PNy7Rebk9ecSNKYn+GfB4DfibqM7Y/1AGnYKop8Cbu1FvwVd94FNiCItMt43
BjKIC2u9PFNnFcmqSsJgT3qB3SdnP7DOJShQTtmktfvYdvY0kkrEh8EsPLNPWsQCcXSlGWpMmqHu
aMdWgcgm9EnJkSaqhlHptKGFy8QyfG+CxtTcbYvfimavav3u9hJFHv63BBrrHaKpwwxuu7oAyzOY
o239ff4MgkFaWxil8dyCfmSDDNQH8Jf735EXuY/KIA+8bkItCDCCIyByHQIDBxJvaK+IQcnIS8p8
3fid/wNE84fMqYzvRW48gjav/2pW3VdmGcUV5A//yL7Jrzo4U5BF6yeoI++CnfQBouyoKxNqHOEw
94sJ7K5ledD1DAy8aqIddiFwkx/nARwgR5DwoiTsbZHtILEpKlK5TYByBP72wtwnreE/Vlb5JeVO
cTJ6YBasEE8NcOZ4nOcMuz7H2vjE8A4A+Vx0ITHrdGBXyaxdFfYk4hViJ9qq8xtj2/DSf0R9gPZY
ZvKLLdLy1FdVvtX7olpHarvf7aNi6GneG96wV7u28Vwak3igJYt52p32UE+d9w6IeF2blfE292OO
s4vPVSGRbYIqSbc64C6L8INsrRqsr42/C5mMPoAXNt9WJir5aJikQ7vvHR/Xq5JFH5BMAsY33zaQ
HwvloEXqmD5pwJxRoyHtHvWRbWmOGufa6KbzQn2/fG4smR3bocDhqx924Iyyjo1qeClBETalSHLj
Ff4z2wzvfpqR1eSDcjiwMZ/0XaXvaQ7+NWTsIG/I2ZDa3E2m7gugk9zNbG/W/Lnbsu5uS0c3ohxp
32p7Eou2TP/bX4ZhvrsyMgOZZczmzASxK9LL3mP9VhXj/VT2z8L+IKJUxGvfUN8JALl5ReJEZ2rg
2gG95fuujVSwM2JH8jS6DxYNBqSHoILnD+vMoHgeJXDeG62NZ6t/1Ju3suISd0jYXpESGQcxuI0c
Z3oUQwOcH1wWwOdP7OEvuMH9fc/g9iGMF63Vq3PDxxuBvRBstftTNGO60LB2+huvi/qR1EgEvsrb
AhPzqx1SddxyNs0raYH+g2V1hPpl7dok+BsGdoJzRI7kVxrZUz0+xlGORNBRA6RpFYNbZOBJvXOj
Bt4oWiEHeahqwO7XiW6Z3sQ4ktS07Nm2wEC5k4i7AVijPw01EG1Q2p4Ga5CpasiGDv1rrNUjoJlj
fKKdQL+FZqXfShNZa3kYBLNsmZDGkK0KM+22JIsikMBP6ahObvhGpGN23ywy2aRfgg4njEW06C4y
MIok5zpQ8GKtgRcqGEna7aIItors9O/3K/hcf/vddQ3ObfzSWtyyfnurJ4iA4qRQFs8F1RjgcHkK
x9o64+5gnakHDsD7IU0A9/VL24K2bR4p3SieImCQvq2VGui04MW6E70zF4M8DtSVzM42em8jq0uZ
0YMOydiBtHD4Tv1LWOYfm1rjL61muE886j2dj/wFR2j+AoDKrR3V8pFErgX/W8TK4UzDFAi2qwr4
WnsaIvm42QLuvd/UWmW/6PlgHYISrkSy1HEz2ja+PmjZRhgRgtco5zpGqqEeNXApWEdApfEjcLJR
4kLdZYZ6JCPFZR2ZwYsxzb3FxLLunRlQxJUbVAtFs/3FlkEWaB1rBEhqsqG+uCoen+bIGB9wlppH
o6Ov7bA1tjRs+iS7mmVxo1FA2QFWEyPFPBxOqcoHaPBKBzQjiDZp1i1KJLbacMyrWnHWmV/qTAb7
YdSQGuQEXTquk7+NHFQspEBNEeTGBYdxZCCxXu6tWvtI8rGpsEin1upzuY5yfLOWddSjddRDAcJ/
ezf/5s7DOxmODcMCaSnn1pwVfIfDDrBpcBfaZv088kl4doyEu6Yo/Evep9Mp74Cj6uvIk3yTU48a
fTBwQ3Z4vltki55bhO1O1xDZXmbJ8DIUob6ZsrQ6vZPTjhM8WyrkjteO2nsxTD3faCcEbI15clm/
PCzo4DMvscd/eboBgFV3P/GylrZQT2cXQGle9l8eooumYq3x9vXpaOnyFMDjn07TwNYkGkoNZxuc
+NLQ/XJANab4IhAc3QCpp8TlVSTPney+Tt3ofNHTDG4zWxMPpm9FZ8cCR7CY6m5ti2rYCBE0wxbY
rtYa+ANI8LKkjL65EwgENaRs9fRddI0xOs+apfpEtkW4KYNAHGzdYunfJNOiuvf8wqk3onfL6NsY
gc5EALvRQ0l0pT2irKza6GNh41LDy30dVF8HDbQptZyya6saGo4hLoA4FT0uIpI3g5tdkfcpjnXN
9yRCbQWILqnrpm5+Zn63otE7k3WN+1NQb2huMbtoBf3fIerMwWIEIOi8qvptUFvjxS3b8eLjj+kS
FRoIbbsy3ZZyqoodzQxB848+8Gnnaz0glOsog3c6Mcab0wCYjlTSJpqALVnkwzptx43WAzsW2enF
T20LMVuAj1yQ7l2BtMHIxea/fWregcU6DH+IqJQSlo77Az437yhEplECOQhgKc8ASm7PyGZHGaJZ
H1zcC3C9kv3ZRrFR69FYxDm60gKtWmgBLGtRoh7+Z/rzrOOolfNy097jbVofaLTIl7XzBmS18XH3
f78rmV3Uqff2nEWP4veAA40ndJwfQvruS6qzcZvxcjrqmutcTWQgr0F+5H+uU7B61OARj6Fq6QOq
Dktn3OIK8aqqaxKHEDPxP7Os2vR+Zn+HDyrima4yF8R6wRFMOj9+cDczLqBCu6dezmNr1qQhQQem
HVIMXjU7whdctHzNvb6mMXUgON5oeVyAhxdFDNRwI7xIFAxcaWTzqUPVsy1njVCVP5Sadn6nITVf
ruKxyOTqD7O0A1LQEgm4uN+s01ppKZwu20kAi/nBAk1YsgpACnV0zQA3eS0MnoTeBE9JFohNXJmT
F7rABcOL5JROQEL2oxwuPzV0FK61HIKpmsd3XYT1omhdAasfLI/ySOoD0A3ZI3XnJhrqlZugZpmG
rffvv/mmIX47ZXEXWZCGKwzcohk4vXAKu/sK9akja2BzF88Wk87R59ICas7I1knY5PDMJsaNmpbJ
6Zy79jbE5+w2q7FC83cymxrPjDuZbAYR9+uOw59JS3y/fV2M2sQcyCx1u18M0qzaCJ6x3zYKEuR8
vC2nRbQZqIoaj4aV/TVuq+5MfmXyP+N1K08JPkwkoubO0c5yK6fZxVc9U1vT+G32boU5xeCxMY14
xRVqhAnaYdzXVBf+c/soVUM9x1Z4EjST6QD31UPnbnYi+AiAcdjHhjApaOEspeUjIVMsNpNJfghi
VPuh2kVeqBkHVxEQWc3W10Mtnmdw4A/AN+fuSaUl5UHgIkLjQg/+6S0Jamat2/URTxENQ3Vqo5q5
JlUVtqrJJo7ADaLkhvSRFdQAe67PgTMhfHfaUdmPmSKm1A91faFh5sQrpH65LwOgyx9NJA6Baw21
Qgi8HLMeCJWkRTa0vtZnG3Gd3NuYpmSVNKb7UgiUh85AveYAjtTKRL41NcTMUqRhtQl5jtxxNbGw
tdhlM4K4T1G9LCwvjPvWyvdrYNKiLG8zlvhgDK2NWwutLt5svzNGQ1oSq63eWQUGP7YinbumssD8
jQKXwgbKMv3Exeh/irrUvAVcM/7Cq5L+WVDKz69BVYOYQ1VUTTrSAvTa4msk6Wc3rQlr5DI5n4Op
yz9xP0WxXVE0Lzr4rpDU1CcPYaxpW13E9Rl+Un4ImZMceoBbXVLERLcgaQgezU6W63TKmw9W0RqI
CyXV54SJlwbUwP8EDSixUmS2e4PrA8aujX64cJXB8XCOgC5yooqPLA6QkFrBZTTXd4D3w/LwBxYf
qAaEi9J5bDOga4E3nRZEXVfvkdwQIxPpJ5c6QKa/IRPHTMAaL+Suk+O4JhbC0HIiBGHqcU0chYXR
3A9zoxJbw42yXef39YtfAE4eeVjf/Nz5iBC/9cJl6e/Y4CT7XxX64hMgGs1TRYzZugDVNQ5n0cWM
v96JwjGU1wH4D57VwnnL469dEMBRMep5fBnHrzQfA+wb/zYgnab3ASjv3Rr48PNbRIW9QmK6p/HP
yfldcRd/wwTAbV9XLe8ZWoTcZQtY3BMQpBJt2kbIsEF+OWizPeAm5mcO6JOzDcCVEknEx4QmEqVD
s7muBxtQJNs4bKAQAzk62QCiJviLaN3UdI5+oa7TgJLS162tsFAdGGq2/iHHP62XSSf/sXHtOvvR
DUWMQrd8+hB3JnwJZpZdUl44IOWNtS3LLDgV8Q8ODGUTJaRVXW4JUd2o4PLk3TmYFPfzgsFe4YW0
rljJV2xAVue6K/oNy8Bkg8iVDkQWBa64NJMCQqQh8uQmLwIHxbo0h+lV8Y9r7ubvumTEbqsftSl6
YEanPxA8nMAuBZaMk57W4Pk0tTA9aX6HsnMlpIZkddhUYkXdkrqgEbqBRwDc9a0LUJSy/UGUfKPm
RsY2TzQgfTigZD03+UqTdZPhKKVks1JYo1sPRQAHfOMhnKNmaH5e7ziRdshwixjtrD7fz7iyQHZO
DuAWxQocE9lwSu3v/XpykDcQKLpgtzKPGjMisMsLuHFRKwx4yjQtC4+m0zjf1XHUHR0QnOO3WjoZ
MixYsoYn3Lw4KtqCiikxejTWW9A+6lGIXL16qHa5NLtTGrTrtG+dEbFA3ArmblgIE+kAuP3M45gU
cCdHALfQcs+3We4h6SNcmWPY31p4vW7U0zkA6CeO9GYauvg02fA35D8CB2490gOWANgycj4+dGPF
jrMKaSMosQWI4QC2lZ/2SK6ND2AIGq+LuMnwCSuLb5FtdHe7GxUuPShfA3PIEHisSUqPUtTjNCyu
ViQfKGudUuPbMHtmcWVf5pz3ntkbEBWMGxpKAZTZKiwfSJUWvemTKDWFvfFHMYASFXnwpK/s28Tw
Z6byGSjTr7aTN9uki8RjiZO2ZZdfDS02ViMbu1XoagOSyxD5pqYPuuOELKjLPAINxdWuEAxVChTa
1mRu7wBQWqKA6eei/2SolJl7oVVw/8+GcJy11yYSPTatH+zZMHCE4+pqRpJTIr/J+YVA5AiCTomK
0rUu2mh9x8sOT6eA52Jd2zlKk5TIwq/2zLHctCbujPPFoEhwvk2RBEqXBWrKWgeou1/OogX2XIEh
rGoA/2+1bhKOx6SfXRJwY5OlZX2qbJZKb4ZWJ3tIYdw2tqnJDdh+Xrdc1pGKMkVW5hsKmaFHe6en
TE1+8KGX1tWNi+4kknZTtjmwKeUIzq3UcAqPd9IFphTCjScz9gHPS91ZSotorFYOA1At54m7Ra9W
mHPQUR5z4oqDHb+aKLTxU2fXW10f4uLxc6wbPapZajjNbwnDWREVnmI3C0PenofMAuFckXxIDd4e
R1VWnDU66pNHsLb2zjQXH4Nk+bVkOXVwkMffszZXKy8TMav2Qc268yJyODCnzFZ8qdRya0RyAlzE
RrNyNafc0jZGruNKBKIyr9XxBWlQxXKmXmvXPR4ur7dOpyceTXCjx/WapueuJfFis2K4QUlYtz2A
vG19Xykziy3qvZONVlNvfWU6AkIZchfjHiglFmBONiZiIScnd7MHIRgeDCB736I+2aS/atjSb/bT
WIZnHRiBnmlk4nsRPPuxX38zEzMH6nJs4k1UIMgZZBaw0RzxVMW8B0a8ab+pIjKaI5V327hInne9
sCnFuubbeKybr0Mp6rXfsOACiO/o6hbSWZnBmH37RQEsDEgssdnttfoo7oSBt0UyfUSKPWhkq/C7
RCbJtjC1wfy7CJPvYGESW4cjl3NtCrNejxJ+VFL2fQsoVW/rSJFGmaKSBR/yz9lu6SqLWSrGbR9v
pliMwDvJpgfqZcF3AFYWNxpQg7RdYH6Iqt4FSmtWdbtk34cxPgVq+dQO08Nou/UDf1pMkTqL2h51
gFO9XzSdSCS7HJ4tXDxSQJ3rwMlGIgOwO9QGZdtVyL+GI8kDNEJ36KJhQNAbBQhCUdJSA9fKa29y
nbTwlpl3093EHtRJffdOTsP3axeriz2S+S680UYi2UrLxQXvF4TScCYDdKPB9FXYl0BTBHKe77Fh
EkD4zW1vHiMSEl5RzIbbtFIfhGk+1CFe+8oEjahZzMxm9aR+NdOamg3IBgCj6AqKvQOKT6XgfAhu
vfll5CClylbAPwTTDpftrEkjtU509fNQd90+VJ4+PB+wRlQPGPHjJa4AZ+13KNajCZLRLDWa8ggm
iOatm6ZsV4uBd3p5kHEkTYt+vaxdDHROAR7F/G87qRGE8XNjX3OZPfFez55Q575CWkD6QCIwNpqn
uAWEbMi9IrY3oFNxbhWSKJ9VYcoum+DVsk0wr1ZmFD7jvLuxrca5kWjRoAUke7OxaOR982rjTYNs
/GkX0vjXXYoW6WmG7AvkuunyKtrwk4WKzD2NOqT3Ax1MTSBLbJ6omADweGs4Wzm1+gpM2Gx9dy2Z
ryN1k+rgMeFsPV9MeAzOOyeKs+g6VbGzC8JmFxpIPgJXuxWvkarsb7SMB5+Q379NQHz6ATCM+Pzm
lqb+yMJPfliaqyH3h1M32vnfMgY8uJL3QVyADymI5+VsmhAXqnr3BtBU+1E47Qcym/VpsuUAl9/R
qrddhGGB8jF3wEKgdu/M1lxNv+xCctoFl+eN4boHFCV8mrI2efK7KAHOrKttWlxh1zScJ6YQaVP6
AFojpQKIiQerD91z43wD3wp/IOnQJgZI2bJPIUon4dd7szOPhyBtvbAs9IPdN/ZGc1EhktThQ6YJ
9pI3bXS0nazd4O2af4nZgBeJH3waB71DAq0/7VrftD4ic9YjBb3pyw2wCfNjKtv2hbvZI4/97AvA
SadV1hbFRQvYgN/xtkaqIiZGDdyxk6NbD5EL7DyrSzamhJehnOr8y6+PweBQ25BcPYbycZ+zvu+3
lhMc47SfbgL/bc/c7Zt1jhTC3Tzs9fAUJbz2aAg+KR/n0udQxPyJJFVsIdckK5sDDWvURe7h4ulX
NCySyHrEjXEekWjkINzRdXCGMO7xvk+upmqop7XfRzfwzzTA+fZVjIBhctUGwFmOvXVY5KRGTd3p
AB+1e9D/KN136zVA+KyiunPXy8Sip2U4s4+I8a4WyyjQH1AlwYC2L2zjx7LRoqLh7/E41sBuoKcL
7VGffxwtLcNrtFs0I4BGXWp/Rm3Ox7w+ACEXXL9gigxXy9iyvoH3qUEOsCw0nNa0VLBtp7UVjlsK
VZJ3A0iiWGWtSUiNFdcO27q4cycy3gAJCLXuOLb+pQX+pg/k+NkXFi6SSi5+kQcO5KRfm3DXDyM8
O2oRQAjHz8IeBwQr6uHg5M1sjOTLordNctzdTikfy12kKvYtszjU3GbnTlX+k2jw63KDG2OzjhRI
AMn6sCyvQ4D3fDwBYpBkUTEylGgY7myJlEXW45Q8RomXOA4DzaGyqvYIk4Gd52XKaB3l5Qb1ZNhD
PQU1bqWXV2CLIm0dIh5ME359UPkXIkIPnpHuH6Q9IgTBO/exte1naUf2xyIU09YsRLHTJmhlsgUQ
hcVQ5TCB8SVqLm4CAhZ6f9dZNuzbIZcrNjLEDZAKeYkakVzpTf5+NhyL97MdUkZWiKeopOiflsva
PVu5TM9u3zYbNiH3tlM8KqMiWKFelH9q/CC8tdHwKi47hAQXVdIKUD2ySSchVq3b6CAZGyNw7wKb
pPfwrn+0cKza24pS122yKdoNDM4Ix4JPUOndKYto+tS0ub1NcV44EdGFDAT48Dr4FQ48YGtOFBhE
WnHX7bT4O5hA2BYOpe4M7qHurJeSbXW7DXDShR+eJoax8Zt57PhZk68T2/orzspxR0uGCJinwaEQ
LdjVM+sb8rN7oGZy82qCRPnKxFif+jTF28IA7WXtOnucxfqHRjUDfsN2oW6D91MNaQKhrByHS2+R
UM+Fx9djSWjslgmY7fcuw9fBxst1h9wcQIoM6ZrlApRbeRR7+GuqY3CbrpvICRMPMA9sqlNIUOOM
8hnk1VbwXzqyTwMvycSushvjnyopzoPryu9pYT2WneZ8lUP+0cpB2iMr8Y/VV/lnm6FgoulMF7+N
ABmtgrFe+Vrib3u3iV8c5NqSU5RGEyqdalRlfnibI//pMnqbU5r/27oqijy7zusTwk2A6pxC1IXU
cEkh2R60BkhG+RziorUqMzu4TLnpkzzp3Fc5ksHD/yh3gGG/2OGW9t4O2WeBCwbGId5pVnSjkkU+
tjH+VKMb1UIKNfp1LnCDG+EZkqYaLesSltyoDtIYefyg5tKhN88MeZSrCVnkq1Fjyd9V0uce4M2q
r3hdn5I0AoR/G25AZgq0qglAap3M2LfMBe6RNZUf8dX7P8a+aztunOn2ibAWM8jbzlHdCrZk3XB5
/I2ZwAjmp/83irLY7vHMOTdYQCW0LYkNFqr2LpaM2d0zruiRGhNgde6iJ1Ov3bek6r0lS0VxNa0q
A+z8MOxr4TYPHa7WVnEdj19zP/vbwffOTwAk+WH7067Tn3hTb762vsdXRiXSh+ARv+44fPW2edVQ
iLlMc8N5lc7wXT2sf4LCF925uCUQSfM42o0JqGK7XHKgdD+NbdVuYstLT6AT8nH+MG/j2FbMX72s
+4yjtz3ilMjG6BzFNmNUj7uwQXM0aCf5t6DrBDgiMYuVLADf/LdZO8/+2+5O+6/xyA6NsQASa51q
7VouMC9zT6AfCUiuga/fLmdtpRBkq8r+0NJy1rJyANZT4vrLaASZ2h55++pQVqh0p7dftBcD1jnB
rz2u/bfEa04DEv5f0CPMjjPVudOcgz5heCCDEN1xjObM6/E4rVQNeAoc472MUCp04xPo+jqoGG65
P2nUc42LJW3nKDdStK340qDA/CZcxE+0HQWrnKA9A6Bz+jg1YOn3OkooF2avWxftW4Dfs4urA1+f
BK4j2n3V2X9VcYsmf5I1GX7/cJk/rNJQsmQdufnPAbjZ+76u/GT9EYOPccQXn/6T6ezaMXSDOmO9
x78oOdJgqcS5Q+n0APx1R1rP6jFwkGj3gROtj7m5I8Vsl9XSPUhzQeLJ9M5ijkSzOToFuZO1nVUh
PVK3VycsV5SAwS91tIiroH+JOm5vvDYuD4HlZhfcrfClGPv6e8jKFWVg0tpGiTcfu5c8iQDwBC57
qmXE9VieoDP+V21kmQW4ObQqZ1JTaSNpQSOfnGjWUPnjvA4j/ZDhigMYbPpbVqJ+iGaBWXzMIjXr
8l5/o9msBfuq/nZnN0fJouIAysn/cYB9LtPUMHAcZ/jupewMAEqR0LGCkC2bjhlTQmfK8uDyBI2x
AS5cuQ6C4KEGfF6eou3IVkuSWYXlgHXwC0lKdLdNYq2sUAA6grOUFB1u5Utbl2fy8QTSmaHLPuKQ
V+9EXMWhRdRmL6gE6F/YI5GodYKLRdmBfzAqmbNu0YFwSuOaHbVUD9HGYQ0vRYYri9bT9b/ZY6GY
gWefqhd8DVxCecg6ULGqOpCiascFjxy+p+WIL+HT6OKZPagCD8Df32rRvIDSWy4uVBdspu0Lvs/1
IziDQe7Y1PidUUsqCaYh08YbETlJWOmapR3n6mFlVdbtrej3WFwmqHsKdR01TACOrgDFO4qgvJbI
5tAKB+5pRZDmblZNK1tBof9u+bki3aclbnzcVWzkwYOsiqs2NtELr+3qGPrAsPTCdHxX8jqPohcv
i76Gbii2PTo5HnImP4ahwaU0srHAgu0Cpi1mjWM7AGIEe9xyls3OTEZAO7TjdNKSAkgWHt6owK+6
ETLxFrM1ngkf+6HzstsM3m875Uks94A0fE5R9vaQGbpcRn1sr6dl3YM5WymsqLN3fiB/3MlpWeD7
OETe6xTYQQGEBq/fKazTa2zVOMNHrF7QEs+z4UozEV28FkhTJAltiAcTvw5yQGZoNh2Y6HdokkNu
VJncKHBCDRKx/uARLGrxJVYMWhMTFjJ/D7mdeYdQyUZix7Ihq1zw3d0waH3KwMzhAlFUf7cN1FeC
tvPIHVs+0VB7HtAKuxY9gZ8y08q/uiLLkTTHVfvvTiQydPPDSeL34CgzByULqxyX0cusQJUAfjio
X56mPGbAWU0zVAHOQrSxAqHYA94STqcomP4c2Jg8GiKTOzLWefShvFvqesv2QeFtSE7u02534ebN
I6qwJsubz0Eb4Prn0cNb4EYUdo9e10BzXTSQ2/aKmY63sZDMfMnB5XcohAQ5mVoaup08JeCw7PMM
0MSlrN4a5jVnPe6yF9Me7dXAx1vXwQewF7mCr2q8Jo38X2uhq2Dgsn1x+WCskl6kW1o2Wot6QEsO
SGlDawIv96EOjUda0aBl333mR88ocYIe51oANf4KlpXWR7BYBu3Ln4LpDuome8bwejeiIAc9AqhS
wG+G1oSoLCtVFTCthYUbTNv19a1nlcgIfypoljOPbYYSD/0b5xGdIXg6SqRLeOAdp4ikb3QU23S8
Tjc+rwKkeED2NQwShE92BKxulqUo4nOBLYbGUGAQujmmlppakfUUGSApkR1qcFAoDFmtIBPxRW0d
bb8E+gVWQaeb7cGp0VDIQ6NcFOiUP5NxEaZVtLU0AyndOGjW0zbTDmhVGcEO2Fibqs+rw5gmRnuo
0BuwbwJ7P+817Y2jULqOGt1fxBmw9vXKvhiFaocHmlGz0D1NcWmFHwNpNKXm6f8aXHEfWxCYN6Ca
Ux5qINt5iVKOcBFUeM0FaTQM51ANB811zvMDMCrSbdwVbGEFHLlGNcRBJ65+454KzbGBCvFLxICf
tu3Q+Logi9nBBw0r6t69wyzKk1bbxaELmpYwTW/icjd4L2IRHXzhmC6AVACb2xnDT0NtE6RKVg1N
CIo5N9u3WWe5C4Ej76EBnDCFp3j0AdwgqBZuj3pKWpIiBbbAcXCHxzFJEIpkbs2Rx8E99XYOkAaS
Hb3YPta1Ey3HQbRbuuotugpPWrQiT7kwH0jGFwDCL/G4weOWtGpJtnRdjF6VyWGyoOXgWZMFmVGM
OeRnDLsbXhLD1752JnKnrbTCr7xNAINmNdpVZj3bIN0dnPJMtodIa7OdDajWBzQ/ZetOuvwZd/HI
JWjM+qboj0GN3r0naZIvHFf2Gz2KrWunrl7CIrK3ejDgUpPuY5ocV/B21qyrMjRrdIcUZ86H9DRp
dRfcpRQBTcK4vWE5vAsGcgzdx1uXOfTmBhev8nIzGDjND43wN4E34vp26N8ct+xASRa2qBBCagWf
pTnRkmYkqxzvnKNhDqBrgVujvAd205QMe+Xc5lG408rsaXa7MUll0R1z1IdI3NMiUYT6Mk1q+VVL
alBQNDz8S6vslxhd4S9N4qX7uKqbTVuX7Tc9CMGVl6/KMvIe2zLMXromPHEXl88Wuv5fotRykALT
8x0p0wEQ4kMN4KO4z4EBMYTh1UwRkFbK4dOd7M16BAB+mRS7EKl3JOFRhFvG/OgC7+EJNwTuNY7N
r8aoJ29hHevbqonZmpaRgVq6JCuzh9bogf7amgtLmeWo4jiaHFlrOq4DRASoIUaIHUyguJy45Rxb
PGmvbVW2qHtK3HPAwC1BshyNyVf02yITKZH1pyUpBobnE0DJ31Nl0bMy3Fcifmeq0JOKOYMiAvWf
TWWjxjg4Bzz+K2tJlaBkFYgOzAEMubBsLKQFUBS4knpyGlAL4q2nMBRxNqAZDSUF/fMu2WAibxEA
Z+PcU3ETs/HXrYY46KNj97kULQc6uZG1eDRBEbMoPpZxXuaLyTpyfk0TZJ23VV+8cjd2dzkIdFaJ
wnw3AqcBXziy55Fa4ibnez3K5lLkXvCafWWOzF+DNgQKmh7/TR4s0PhNgKxgzUqqAKQdND4FCKy6
WvtA7FyOCtclRteRu2S9Ibajxx+B4VgepRpIS8OdbPIgDX6B8NoxW05CFatCQfcsn1x4Yh2AmeBu
QxNNR0sXD8N84Q19eLRNZD3HotfXk7DMcW+GbrhWfBjcekxz8pss3B6gqRrIALboiz1+yObgpL6V
TtFRqRkeKcq05uqDzJ9G1iZyEsrmxp/UtCbN5EhC8vZp0+mf0DiadJYpEmFhjOxnq6Dym1Drr+5g
OKBj6x8mKkGS+TYwbIHHfJxkcgD8SQSs+VWt3Mj339y6TFpHsiDbnnEXeViHA4gNm9Hgucw5omPk
YRaRrdqV3IHzoh1B+Tw9E+nRRyloevLVAII0NYZObvVInOWkpCQ1zUhhF/a4sXkUTinrWUG+83L2
jdFciERhsh2zDIiRd3vM4RM8yfYob0ZN1K+n+ORB+965JU7j4hYUyck5wPzB72QWwPSOjbO7+3S+
dPB5Zi/aouIl2A1wQzh9mfhFv5EopzrV6gpiDKL+4jq76X4B9UJA0PH8ZoUi4AQkoDhzA9nY7PBt
vveaHFq6s5hNyK+wYra0JUhq6csrBHjUIgU96JaWNNA3nQ+Wm0XiJUjJq2+/nNv82GYlX+hOd3G8
YASKiJNe5sFlMUo0Qs3fzjKaDY7sUTAGGtdZ0YEJ/qKPcbbuo8QH2AKWpCVF0eAlz3PAK3PnIVC1
gnLq7MudfNQs+zRmw2qOwTp8v6Nh7dEag+KBwo7R0Sw6cbGCojp33F8Jv/Ev4KH1LzTzm3pY46KQ
LQetG1OwlGnP+BePh9mukOV4rErvFJqvlqjHnh9KiSygE9YgCvSBtn+eB72xAVWrC4ZbepzOtqQB
CI67C1Ak4af2h3GY2wEupYv2Yw0s/w8/8nDH5kfRgVdE19F5D0JQc12E6FEDAFVxavEYt/eW0+Yn
WjtpzZYoX9SXqO/NT7Oi0Rmc5zWpPWnUB8vUlkUwoj0PNVHZynYKNLK2HnKIvhxwq4NirGMzAr1n
R1MavMjU9rHEdaAyrJkPQ5rOJjRDgdmvEGablHw562dzq2PQxGAhQ7GVtSeTyfrGnaQjvjcAcac+
EblPVmAbT44kHEbtOoQOvmnIcN6CoZzU29F6+lcFONLoqJfbphwHFaaVHV5ee8c50sC02D0I45WU
6Juu0AqEP0qAxykTaQS/ppNOaH6+CUzjJ6ntdhgB4a0sR9dadxl+QGaclCdbDerFZBoaHBndqOgO
d/ISNdk3ZpODkvUoo10EjtvQ283pLqbjinPT+MnO5al1lIA9BAOAjne7EOSjR5Ci4U076A6koGG2
o2WKerUSBYnwu1NbIkcz01CVS1JQvCn0neHsTDbzssLvs0DSBAiGv32qmyjkQXpyS1EwsBp1cbIC
FFu3ohveIgNgA1FW94eoiYY3o3yVLBevMagdTp6oBPogIEZ66sOK48/2NAIKdildnJftSobfwBrZ
gTMFyKl+yqtnnuNOVsmtBmCugLcEq5papml+snkxPCdBVz4IJKUWAQiYvolB5KskAdsfDxvtLTEm
MWCookNr+/2KrAD8VYGhyiqWvd+WS92z5WkYui+jn6Gzpo1rQLhjIDkNIqxvlyTTfJzI1fv4bPav
tk6J/suqBoWa2ooG2oH2+pOszfp414zx47+GvPtIea/payQN28WsANlTtkoFjr/jcwFopgNACeIj
DVXr41nbdPGRZmguN3cOuEtJ6Te/zGjZ+GWdowwewjs3kv3JZbaLmSU/nHsgB+3sIpo2uYs3L+MB
ha0MRKxarXmHtqu8A80GtaRZhaciOALUepre6cmHl96tt4Y00iLWS3N1pyBjw8RJHZ3rvzYkm7vl
tNW/m9/oeQ9QXQ1t8mvU9wM8CdfAi1zx3LbUVwAmG5yZAa9THkkaolBgmk36P64zFakuTQDvkHtC
PQ2BrjhzyYHieWA0O3TOTjCODDZHR3MjAWHuSBv40ODGDc612+FN7VMzGZLGyD0ALhjAyyIfktEA
VmkoROYnW0BgxIu4BkZigG/VBTovI3ers3xfovX4WHutiWZWy/+HmpfiqQ591DElA3ozK9luIvVq
Pp9pUE0QLQdQRE7v7LMi07pgiTZbbVKIWqIsO7JcH0/a0tzkQS7R1A5OBlB+vqHB239Evgv1KiLF
F3rJ9CUtScFRxAIkTcfd2AnzJjt8A7z75VgdyYzksj/5dRk90iJOButklP6lrxg6s8YsZltRjKB2
UbuQiaaZ9crwvXgKG7VFjoruIQPInHbxgaILMC90L+CH0K67xHHXpSIIAFgJYHpN75nlzHom0ad9
rgxsyW7tkcQG4MIAbjkV7NOeR371QCuyN0z8sEU3bZHz3qAthqQAoiv3uktsDxKZ1sZHR0ntrqw+
MVFl1Y36kQYgfhpHJGK7Zc1SZzkrbgxlZcbBilQ30tlJQ1/40Ww9dC9FA+hAqgKcTzqars511Zrn
FnRbC0t4BRqDbMCLfSpoiVte5+QXz7Qg+9mKZn7Yhxv8noBQyvR/jNXINnR9OAOnTJAq8zUkIa5w
vz8UHrN28y3kZDf75QrigQ981xg1GhBKhjs6B8VHKIbpk/Z4M+3NvlyFiccWOJ61Ry0ahH0iL60Y
+yUS/wkyrsB0xnFKwdmBkdM/IgEAhg+a6uGVJyBaI6UlwN24mu1oht4lFFh8+sKhkPhvq7Mk3SDD
2ufbEmBa50QrHtKsksD9TwHPjpwS+jOHet2ZJmjFDKfesby5nUV11Eyy4HN2Zzf87tvpDV4psvZ7
OWoAiUhNHydwDZlHrwHKm9Z5v60rRyWORIaiPbKPWnOJjjtCIyk4UqwVbhFpxcoet1xxmK6nJbeR
HRxB4QPEXlSNRAGqPXPR7AmlJAPB0KFxgnoxgZYoHBRQBYEgE28LviItiRjOnRSOLDqtmcIR5kk+
9sAq5PjfKWXM9igqeqvQ1c1BHB57YPepvGUqSm09KExpTQ2k6Ettg74VB4j39ofo058MZvkcgxT1
iJPHB6yo15ftYW6nFVkwAhcqT7+GnV1tqfn1rjeWlqSY3UimvAYtkNs7+U07Ltlxrp1bFFntKIjH
y69GpdB7VGPvZEvTOYoR4GiUyh5J/5uGOSEMVdsT7KkFjoabpjpau/fdclPn3KyjmQqUZWWwnzrq
Jhuu+vMEWk0nYu7/bsLn/wDpcg3NAA0iIOw0w/aMuxb8UpR6hyrB8GkCOkK94LAOPP1nUfXWu5og
9Wm9x6b1Exld+yXR+mEFqKFsj3cH8ynsrRTw2OBDrKvqEvRh/3WsnXLDumpblkWxnJloJrxkXAh+
EM04UeWs6lCAUe53BOY73prZzgdy61rHU3vZehwki7XnbsrazR4s4jSmKbeAtmTp7YcGZRPoy1M2
XLWcRxUgRiOrR4UByEaJCjTBY/bk9PaPEDCXLxP1aPlaeYBVooWRop3DCEp+oCU6aJoNyuvEOtcB
7Zu3wAASusyuZcHlph7QO4fKAOQvAg2YFAWAlQzDqnFd5lbn//7JOfY9RBUAvQHe4wEJ2PVwuXIH
r1ZGPI9xyQ2yvNxwTx3DxQwIk4tNCm6x1yJlaApCI4+ZSDAauQbg6bTcASsSd1EOLPnTBFaWAQ/m
iErWp4ZqFIwxcI+tLR/DxAiuXojSc5oZ1YiODGqlAh7m1VUDKWzUPVnAhfZa5GQXvsA+Ha+yJSmd
ekjwP1FGrzZQTnAfp5agbWKH0mkefRWENxKpI2DJLlCo3l+BF1JveduyhWsDjncB/GV+ids9KX11
pR6o23Ett4GQhUrX3WRGbrLDDwSYEaDSDCPpXDib3GZfQ7nZWVnveFsgelXn3v8D1MLTvH/8WDzH
cjWwn7vcs+37PygX6SsGfvXgOavjdhepN3zeVBikBfLIaarWs8aO1Xteku9JOctpaXlAcVvMbqDa
xRq8Wxin+aybtsh1wBvEpoYCtc/Nb73I3lYf4c9RTNcT0YYMCtSdbyNWTf8CtCVYexf04Olo+BeJ
+8/HJGq/JyIpvzVdl66NCtXUtAxxk+yDFbIzg+ygdQzgWMoKOJkJOmBDdgkqS8zecWkA7Ex5Vxy1
Or6H13vc6OuLMQy8LVG1TYxudZDt2eDiaK3qsGcFuCuRKcz00yzPTQul4rUnVySjgVUjiEMaXNLr
KSrASTbt46E4f7YTuMrfpyMOEjNJHWkzTe5d29NOs7xU+xQp0CRnlrrW8EvaBzg32Ic+Z4/r8MUA
tLtpn7p8BtZw+RDoyEQqfJXvkcGfVRfIi5skcp8iV7HRdDd9l/EP0tc2OtB0f3hsbPxeKfCZQA2y
So2l4Wr2lmRJYIiLsiCiXRKVygK/sh8WTAtAGlQ3u35MxkViu8B/IsBOs/kbWwzXCa4Tebpz4A0P
FgGAumJgW/TzoF1c4XgS5KaVBmAJyli+mTA8FZBnzYyf8cDMA1mQ/FfYSWLi+R9H/cMcBnWEH6Fn
nNA59Bzn99Akx7t5rAMo0o3aEdXVNDILJb2gbgU3ex3t6yjST5NoUje1pZ1owDkxPHXlnhaFDXAX
vAsaa+5G4tShMyqMQIuBo3SC60UlUjP7c3Yn85E+OHoS+Ce/rGYDkllNC2Z4mtIwVEV9SAHVCMgp
byfHTnuvAGES+UP1XjTtuMRFhXkVZZTuJANVkIs2+UsAGqIV2h/EG25bXvShQKNtBgQ/EOaKbYdG
CKAuaM6XUebOBr1K2jp1Q/5lYEazQeucP2mlDXqjmg3FhvkwxkWfva4KS9uQr89wbT/YXb+ygTZj
iCA9m4UhznVsWehBVVMSjrXlLiVeHldmWKaTjLRllcCQbBrX34JzOjloKswca5opt44X9c5M7edZ
SeHqsTM/gqAUH2SD1bL5MQAJdV0jOXLRYumDujnTX/MxY7imbc0LDclgNBdcpE8GZNugIH4/cuu7
KQ3PWZDZKCyxBlpMtroR1g2uRFkokx3ZILp3FiaaJpLUXeVZ0B8Ez7IvZssO1A2TDoG7QulmDyAc
LfuSIo1i4pXuiPalfOVJOa4GM/WOeeg7V4lSkoXs+uivoB/ftLFADUCjaXs03cWbsW3Sd69F9b0y
IM8R/+rJkw34zkIdaYTa2/4NeI3u5BnifXATGXg+KE8yIM+iiZuNBVYXV6JIeZFKhoajotg3Qxpe
aTALVCFz0BxUUshsbaKVA4xH4LqcTWiGdxOVYNQf8GBFJCnDbDsALhwgwyPomCabXPurGoWxbxU9
AolEKbpj7fhnEk2fQsS2vQR6CEdB5i87P+AJjg1WFRg7JwcpUjU6jC2d2tWOlS50sFYgDbUA5QO6
sQolICnpnSJeJ0bX7GfRZH2/nrxJSiFEJp4aRXZHohEA4WvUsuCAxIEUYqqhdAp3OYB8eznLUPIu
jzT8SaYpWBGU0ByrgPtb9A0NxRSPPOagI0cKdZb9dzzSzsa0790yice3BN9Kp6KI8fQbHaEDosjV
TjjJxoc09da0IrnZDdqkJJmmzGjW6HFyAATX2rf7RRRuXAEq2ALvMsc+ScJpRjJHKWhmeH6UL+7U
f3K5k3F01OWLwnbLZTTo+pLUFJFijVyL8dYPhG5cctZHGjwFGx5Yjq6a8CGkNcGEz8vZGvn1BAUw
cbIiO3SOmYcCh+h3vP38MMOwe5amj78EtIuCAq9M34BljgpMCyktzwJ0txAoSosG58lBGfg2HhMB
KG3fvFouCrfjvGt/9Oyq643zPzKtUSxwY8p5YU2miQjvTY0ECEAxIJ1TwxQL5AYiPNX1EBglKEGi
WQGuyjXrc7a8UwC31No7JX8hW3DlpKBdUL6G94oWZ/88iYaoewC86XjoQZh2swOZzjukDW7VZhnN
aAcxeC+zfP5c2MUAqdCZdNwWmbW4+zekMgyWfgY87U1ZgMgXgFJn1W97IHAjQkYaFDwSzXzBJ+Us
ms3AgTEpyXSWk+3vYUlZCMCi0OxTOWEvza6fIWfR7Kq8xsEPDq2GClrcI6YnfOmhU5+h5CZXPGGd
xS/obUteJI9KdLUBLYHkwDW6FH3dn3FH5y1RXVgeg1gVeND0fk2EO5WnaIBIRWvX59raAskUGhF/
UQXNzDwkmyh8XKdJ9pYdr4OkNbQv5Fehq34B6ts42ltm+BeqW/okWtYRshN0nOlRiHYKdLYUqJ4+
TOcfOgrNWi4jrVm4njfZTEco+Xk6ogiJW7Ot2RbuwmpDuenjwnzNADEAwNuoPEejYb6OSL3i+vs1
ciV+FihbXJCVGxXB9k9OpMUVzJ+cfOVkqJ1GC+f2xu06lGb/InCUqKw8OH6+7omKlhS+rvgcSWOj
8SZWmYQEwJ7BliPjDxgo8P5JBwetKG4ONKNBJgx/hvOaZrEyrKwamiAet7kX8y35TbKbKZnfhUyN
vj7cx53W0zhFmV2ldA0BZO4/fBIKnYQu8vxh5q3SRPoPlWlcWWGAqkj6trkgGRiK0IJTmOlkQrJJ
AaCKY5/3h1nUywNLQWyL+oLaX47caI95YfjI2QLlDt3gMWB3g6A7liQkfa+MROFLf0kqPczslTGE
7YOZdtsszMNgYegFXrKYj9axYlziLwVQbxa6yA3f4BGq469umKNF2wZ9emICFbgIHH/vR356GG37
dviTTKIVF50Y+ocdLWc3UtzJPJx+UIOBFNGdgtzu9phNpj1y4+Qzm23AS1gdYiOuDiZSkKA4Uetp
KkNeHnIcIMSCDGZTWs4yzupEW5JaC7X4YzoFIav7IDdWRuttu5zZqFXgwRW4jfkeebJg0dDZSclI
kZgxvglKkC5UdLZTCpcV6FOO9IVDZ7ZaKVLTBtJaDeg2CoBmdGRqunE8BCHAhgPBULGBa+UL8lYX
vNnr3+zKGFAQyNLHuu7bbZWK/qANiTgDnXRc60DWe4m5g2dHltk/QCiKLzU09Fla92y0wU+J4t0d
WvJQTtpw3EChCerHKNp4Py1JA3zt73E2lLeyGOxZlZ31+9jrRlxcqX4Gz5WvbpVb6ClDPBJFeLO7
1EJ+Ge2KffiTzGubZxkN6YFsaQDJswTBt/lYpbye5HmZHf47D2cZ/wDwRfZNN7jtWeA89xxD+x3F
NHbSzgYHY/XEW0tVGrHkoccp+EFyBq5ZIF2tWrW0+6I2VnaZiQ3vA44KFmsEOLJSkb6042LHWv0v
imCVeWOsvFS3DqODei40DmlT7C6zcD+eesBoWHed/bel+pc1w7pyWYUHQ61YlFjIimJW52m/Fe5Q
oqzOD8wFacimMJyrgUTeYVKQzG/rfuuM+PvNeYPa0M/QTf4VDbxenJ71alx1jp58G7zCWedVNR4q
QHw85gkgC0bNDH4EUXzgUWSgCzYFTrPl63tUuZZPQcDzySIfgiueLfnXyjEzYBuIGC9jRo3rQms/
cLwvEk7LPBCeCyuS4cyMCJW8vXMkJcmBTAf4RJBTtmdvbVkV0AlJThZt7OHCjm+ckcmzHpm9t0Ku
F0iUg2w2uHcCjk9e4HHKY49tWy8AsrkSzo9NmnnRu2yFc6ZF9WlAkbJ0bDZ39uUIPhOKNm1Jakf7
NgcBE+wXTfdf3LKwHgT3zQceXsqud8+OksxigBejSDEH9suNTNmT3SAnJ4pAA9o5rIcBSIyrWDmR
zDKTt3rIxJ6UJIIjCFjcMy2KoHYPSZQfaUU7BhUQa8i8MX1mLEhTmfe70Wei3XBt8LEbmZLi10cM
Q79DO1WaJCjpCZAD/aRVSzL3r7RpcxzAgRrnBU3xmOrTgiRA4wKcSA8MLlrSUNRoatb1EZmaf4kT
oTviUkV4CVfQCxwV1ZFoH2zdaR6QWWkfykqr90bNnxuQtOgL0tKgV0W2TiyU0ZMdvoB/qXXNw/Mu
tMPtHCusJTKUrivW4Bpyj8nUDll7cbXSA6DAEarVBGhF3ZO01gu0gktbAHNOQWdNIFe5gr6apiSl
wRHZreVNIF1rAaZhye1sTBtQ7LZBCwEquASQ8Mx3OsXhlQpIONWU9SLJ3VGQDoUkq/C8/jQl8Xwi
zAGMnK9Sb2GKv8Mx1nHg7PNaO3EBmBhRfNQoULUC+AjtEzpFgCto9PbCK6pm45ppgm4NKIBssG7L
AiBygyzRaTpqRyroLLUsO+QOf6PVVPhpesa3HPVReA2xygptnqghfBFLmhtKEOXhqy4G96w7fvfi
SyA62VIMu6xMdgXeOC9WiRpJLU6vBlARgR0DMl0QRSfWxk47/UnGrv6EuwkTXEOPJBlAcLAFJMi4
pGWpDISlfzNaEZ1IZOiZPBlp+MrD0QTvidVYy9YYmy1p0Xygr80RdD6py8KtCdifqZzSU2WRc23k
VGhZa3h0ssze3ZdOUsHkHGH2IwUNUwRLE496FNi7zIu+my7ufxMgbz7xLh1WegG4QFpGSlbZw7JL
k+Lap/3w1LSg/QIGibkgJcnSEpzpdZz3eyBfMSAR9OFCNAKEBWroouZjZss+F3hZ/rWebeJP69ml
0UExNcW5U882cwTXdovD2MfGeuCA6XdzHzXyg1YvA+Sfw2VYojfuZi0rmW4b0dXooFb6eZ13Q/Vo
KRKeOQYgEapHaZbJRkMx85oJILo3zvgFSKJIFrTuCFQqK3uPxvQJfKH1cyr06mSlCiBKyfGxfjJw
3D8GmRc/VB7abEheO8h5CqSNLkBBZxdeNihARNfk+4CfA8r3ve6sCQf8V0bw3Qq77PTfZxAdif+7
aycDF04gU/BcMPWa3LqHUtcd1fTsiOapryTyuZyzQ6GG3rB8kLLQukHPDqp2N6k3sAOJLPTsZYv7
9eQz6ab5YCdAmP10o5loXfhOetqq0a1+jn/nMkWjTcn7fk0a8vnn7hS9K8Gt4/T1hgEcfRP4VbBg
bqMDWhJghB/TNCuCM0lpaLycbTzL+hpVBlKJFuCkjjog54IzTWsnh2eYxt52TOMHchFFE1SPk3eB
+5DBaTdTJUBb7t3U7I91muJa9deKCgfwJv9uN1F6aXmqr9FFm+/MoBre+qY6FFWuPQPfJb+0If4I
SE5m1afZwOTBQGH1M45Dt2amkSxBTYQcBT1FEwuF015ZnCz1sI1VVVioBtYBOVnJWanLnYHSTHRY
4zc/T8L0YIKNdVHT3S6tAXYbLKY/lHlN5vSXoYNRbPKhJSlIhrv/YEF/S3NsikVLUpQpaMiH7m/D
GFowhorwOaqa/BHsZIvWdNAsH3a1trIBnbUhRuZEafW0Q21QBG2stOQbcKR9kxIEgkYZPJtmEu2G
vu7Al4ClbxgBrsnkMa8dfKkrUT+EzY53RrEkJcl4Gz2ktsnOJEIxtr3Dtxfg9ClkZy17FEvrqZ4t
C571r6gJMNZBg46uoND7Vy5a5NBE3DxYjqye8Muzzsdgb+IC/A2dOGJjxH128KqoegTm0YifKn4l
/v8sROCEu0Ey7ZTh9i8BPedbDNCwtVG0qMWPXXlChX+1Rl9c+xrl2qOlUD9dkU+mkS7DdfZ/lF1Z
k5w6s/xFRABiEa+9r9Ozby+EPWMDQiD27dffpLCn+/Tx8Rf3hZBKJdHTQwOqysrs5KUr7tmTazay
fo6uNdgue1a/AIhnrBynaMN5lPYWdJ/+2Q87hZq1MNtpeDmbg17XvDP7wFkHpjugoprHqJ9MkgU4
neM3RMiOmeNaPxpwXOZmnb+bvWXNM1tFt0Jj3qYu7XpjRCPBTMCbeYnq1G+S81VRVMnGAWh6ERQA
I4emHUJGITWyrSOTDdnsEfRPLTa2qKtTiQAZ6eA0wXcGTusVuZAJIpKglbFBEQltZ1QEgChqSwJr
RKTQ+fpvG13+5z4NkyPZQCQXb6uA82Pk1tj1LhtbB0tT64+XQCVPPM7ZA/iVt+b4mw6Em2+Ulg3I
mXndK7JbgKO30YWbNbr50Ku6cAPlOnAyfbQM8ODc9DpYECLmuk+upeyNY2JvPuiKP0WtPn4lXbdA
iTl/qjRprPFu6C/y3uBPegX5hTpT5ZLm6nGsr+yycZY0Nw0K4IGhgLGi0UThNaTMEyhwj3NtB6+2
HhBjaxpFKYmz6FvQdlK3gGjcwtEBjJBeky1ZBuXGSlSI/1vRmE0bUwGmof9uZpBvQrXZmBFQmrEo
pa9tyJ0cpznX06kvxhIPAXg3YvCgDyalXEm6tuMhYixdIfAXTgK3NMBKoNsv+mQEQLyckRoLcXKw
tF01pm2cqAd58Xqdg0t9Hncd+NDG0eprtBtHDei+X2i4qKhZ5R3ERs7z2eiBgAjuS1+rS8aDhzJu
L+f/8/ykCBNZkb3KUMTClb4GgKZ+CZsU2WQUviOIPlQvuTzagV8+J/nQn5JO+0bWygLnhCkca0Fd
lJEJMAoJZzvNiYb7rqn92yEtnUcL9Ki0cuy587AKShVvE8gc5aPERJoVvw6qFAgHuxAROQ9gHwhB
CuprTQUWGnLvTPXLM3HD+HB2py65nG1BbkOjR+KVqC+sNypVSEyQaIvET9fU5by+V/XIzmW39u3o
RWUPHsgxL7xCp5y8+pDbt9BvmNYiLy4QGIg8r3/98vpaqxtLKOiM5EXdf3vR5JSHp65v186IKz1f
aKSn/CdbkwAWxooYEiNfVyVdpNP1SsaSLt3zOPfceuHXeLbQspNnJJkE+DZ2Zi2Qsg+AMt4DYMmO
KtSHB5SxYvsXJs6CBqvBtW+bdFiENYqyUMBU6yAxxHOYRtsQkBNst4J5G45ZSRbnADdIqM+PS9ng
Pl4MALWuyTmPbfuQOO3btNR42jKLraPtpP992mlw9KgRTbw4tZtyiEb1mjb9EXSG8fSNAtexncX1
jqb+6TM02fBG/u647tefz9ssulGBua1HoHBXuvWeWuXY/butDVFpjxdM1NmN0/5fc/90jqzE7yCL
k3R5dXKH8Mw0JecdEEBahUIpV+C1ya2iW8TJwnsEAR4Sizuvg57qiBcP2bpTHLwReRpja+sxaGbj
Fqpjc3pPBwDj4rlpRWJTRQJZyjIPdwwM1MfMGsL7IoRKlqVFq2LskQlRIOwJY98CES4WkVGjoe4k
ixZesEmFAxo5u8nX0HZ0P7Km+qFCp3rtk1Ihbsv7B83D50hlmp9YZUMDGOjvfWug3qgbAHWukMC9
4Q4eHLWskvvSxp65Tgr3WXQ6aOONQHwfOu9QgOw9mP2v8ylfDQ9REsXLKsqh5mvXoAgd82F+OeC2
R01Qun+AKE6uPMfN9nQgO7VYGv72Ow9Ty/3yntYqWdQtMxTHm5DsnBsqlLeOGdobSGsbG4BOsts6
Zea8zlX5DgmyLZ523g+VD4e8sLo3aOlp8xAS3if8hfFWH1qI++phsC7adIWMkneigzGimhtbM5eQ
SHTx3vSPgSGO3sFQ5UID/re9aH3/8M81/DEIGXpVtmjTsDtKlLIe+7HFJVSNstr6RArHahdkI5fQ
M4a1Lt1P2foCGkBf00rIg+/sckQEY+roQWN1k8PtvLoHsA8tTOc626OuR8XXefXxk5BL6hrAwX99
HpqR0rnPK3xNi/0CxC7Y9vYA2eFE48fw+jazd18LTOvFOk/nBV4p5gGHlIzuWC9ZBYY7Xdj+rdu0
2SkAcJd6ZMdV69+adrvyDKhTgJDI1WbYsUQAm5jmlvzo4OC+Nmc6uPqrMoUPpD3zFTYM7vzsE7X9
sO0GTYDYBWejAbNDXYfne6upR+ubbjozRFed6OT0MXIZvthiCPaTGy/7jaVDySBuoXs1a1xf3qTW
vYHaHFwjweVB69JtzSFKeWXnMWoiMsHwfjVOSO1aRwmvC1lL1XgoWP9ahRYF3MBZFUHkzM4DYJJq
11XiW8fBAHxvSC1xI3WrPYYq1uaiitl33fr0rMJ/LxxDLd3CT/aoaDdveSzMWd8a5ndgyQ6ibOxn
2bFk7YO8Z1OrVD3qrHkLxxWUVoBatJPYVnWi3aL4EwzOVSNfQeG8zvr8JzYl9wwUHrdRjjoB0UBs
fijNYRWMXbJ1ndGv5YBASNPZ1i05a0beHHMRr6nHbCDKjJaBF1E2/g7Y/F+H3mN2OiL8/R2NWF/D
1DWLPlhHvXV7NQ1ItP9YZYhQ+omSGZzlojktluoWmFD/OZVGOppEzaQL7gTwXSvy05n6wQfZLQO/
b3bAzzc7dzxAig1bA2qC5x1NGhfUJC/q0zi1ztMnn/Pw2ftiZFrz4kznM9PM6xOdl6OWw4YfEGh0
fPdORpazPFenTQVtbSWtma3MfhpJx1K3i6q22PKC49lnKnUjY2hkKG777/HziahFa7Cv85xHjQF0
ghaYvud5BTRw1uPqM60i3EpliDUTevIMAU4wGYnk468evTbIyaPPiicLj6BNHnuoau3L5t1wvXuT
N82DCCp/74GodYGcZfPOhvK5tHR+H+TYart2Yc/JnsXyvS9Ffg85M34oHa2b0zqDU34q22V3sQ9O
5hSqlJPdUDYoXZNU3vXG8AbsfTID1Vyxo4P71fqTzU2tGtfP6BPH2cf/iAQazr8CgZbDTQu1Y6Ap
xSe7khMVgMV7fl97d3gbqA7QVhdHiGGII7XAsPKrlQC8JCGduCH7f7qZ6kP2BfiWxiWkzkpojSem
AHEpFlKyKHdVjnzD2Dvbr1YzUAW4VqXxc3KDalw7I5fzNMMR+iJNQQx3NXDuUssYr94kHPTlxWeB
+ko6B1ojW/DOzNYMtZ+LiQtbBfZSdOMD3ay6ewmBudyw93QwAq3dJlq2NCBDMJmkXaQodx5d4sRO
UCn/NaSioNpHxoJBah6R3Szo97JKW1wpY5MOoarDdWpoj0OT/TKRPfetdWgb0a7AewkYKpidHysN
euIW0HDUo0OnoVxgkeGtDsVqxQ885eu1hCDUkUbLWgdjGvUZlDCg9gmlm2nBTsXFWghUiPt99tFX
SXZqZKJeNswNspcYj7uT8M2Pth3Ui1WlwRba4D1UWTCYMxPVTA1E5KlbsIe/X4yW+69r0dURjHYs
23VQEaFfFRep3BmCHvDZOy5cOTw3Fdd2jolCHFKBLDS8VmAbptZnW5B40J6AeOSvkUkucoAYZVxz
81gq00BgHbzRCHa2M9vyh1OnJ/L0pwEI0hcbURQZNk2I/AYeosV0oG5L0V97HLkaNgPs4MGc93q2
Q/stQE1cFm5bZHFu6vGQIZWCEoJOX1MXfMzF6u/fn31dnGXqLrNNAxWrrmfZunf1W7az1olaa7Du
nMC7i3FNHAuQbe6dokaSa6xUluPtmg61ge8NDCRyXsQsWkJs1Xhu3RpiD4H2w8fbCDcCC6rR4KUK
rSx80Eqfr8xGd3aNHXVHNwHzFrdQ93mBY5vwZwRFsxhI+maETzvD1QjM5rphtYlStrn2GywzAL6a
2fOQqQ7wNWAA/ECkex5muHdkGrSATSme0zr6EVWW/0PLnkJhlZ8VSNtBqhf3kEvJhhUX2Fz8/YvF
huD6yjSYa3jjpelBCJM7V8VTMozSrgAI5s7Jnxsh4hu8HuS7KARbf5Qh5BsXvT9zi4x/R4U9iLDx
JcrAfy7zrH7hHWJ+rh4DsQzUwSzufH6wIh1xbj8F3Xxsy3ey0eHCZ2rm+lttDw8+Ci+QX4M2OGqM
sZ3QjGeUaYQb5TjlGokk/lI3CaDhozw4KqrneC3xD6lVuScO+ZJZmrCfEApS6zjulTkXttvveDD0
O6byHm8/mdlsnLFPRjpg48qhoFshS8HSX1NAEZcnQPPBsU78AnfLcSG3RC383GsDucTlx2a8rst9
WlQ3OXO0k4E6RMC/KxZh/5A2SyBs/WRZJAZSZL5zdBGHBdOWBErJa9UGoMhyNrm0fQ6xxACFJLQO
+Ri5v0krbcDpKwZuCtSvHnW/aZaZ6KO5wZlxpAMNTD4KdHkzK/fL1Xn47EOtIg/wybnaX9mp63VV
sitaZ0trkokOsgiBbNSdQF9meaehaA4nv/IhG15qhhlKb0BBPboUTWtsqzb+5K5uQfmmslEsUQR7
NkC2HUl89RgGvpqJTtQ/QArjRkn9CbJYNrO1sNgrMPRrcj7ogC8inah3M9BDomZbtRzK7z5roE0E
7IqfZ9VxJF9covZXzb1sqI5BzPRk7eGb2ICd88lvq8rcaX3DDqGxm3pDrD6jKHzLvShGJY/ZIu0p
+lOZgdrUb7roLtKhBuYxTUcpZxkjjmVnj9BZbOYSyjLPllNDMKzwhqNmN86q1/xqXacmOxTM6Dcd
0rp7iAA7W8vtvG0mVbIXjhg3GfJHYDb1DAIvanc+IL8Pdukw6XRgN36P4PIXanPuUwsFLEjAU5Mm
XQ2fbRYowvEyNa6WWr6Qs/PQ9UIXrhfNi1lT83raecGLTz41z0MXn/f8US/OctEU9PfS1IsTXjhc
NGmt81niYoh+fVVn48WpL2Ze/Fl//EDnlUF2y7d/v70a7nVtqolsgIlHvoED7q/XkDg8FJM6AjL5
ToIqelaXdeUA6pqKna1bT1ks9NNkw605XHe5AgtlBGr5ZRXG+sIVjrFIjajd8hjF2ShzsWQ/t0EE
fQv5X+cUYcuV+gZ+Lw1+JJrWAfIxDtJBaSy6ZX4LJtEGhAJfdubjTiMFdhxkG8IoR52TjiBg0kf5
5uxYZAk7+Iyt/WQ8h4MS35mKTVDYIISHSzV9DoIILcXVM0jZxTwBg/lzGHqAw7hd+YyIy6fHigUR
fE+ZqCbJFjbue4DDeMUdDXSjDTKR2lIj1ALAQNnCMguoSlG2qi3CX3PIncjAz7ardVBMqS3JDz9B
e944Sb500qQ75gro9Nr18wXAXu3x4qDabuqSC5Jy+cIaZ5ALzR1aQPpmVWX8WsFzY6e9WIcmtuPa
FxMbHWGpYlzcL7VgrnlGUkbrHMFFEJqAmQTZHX/WMgWONGCATxpihDh03sYCEojsdCB7mCm8ZRf6
Vpoat2bcT6ODYXg/QsNCwZOWiY0VmzroNgv9RiEafsNVxPa+GFZXdur6Fv5EEMk3C5pAh2qcSq3A
NPB6p/t7vUVxKeR7IpTchj4IkMNegxapwpMTYN5Z6qbojocE0lvDqPGhHScrNS+GkMWDuHYE8CEZ
W2H2M9WihFMDxv6+zCHMAobHbgcstXHf8AYo0B60wGU8JPOigrZC6YGpYeo7Mp9XVtDc0ty2Q9Iw
h9bCLM9jgJOkWfwPTKv7r02kaYIgWGd4Q+KOye2rF0/kAUAwkyb2rd33HQicG6g1HUiK1vOrcmEC
Co5MOehYVGHaUAFOBcJIoGIhW2MFqxT4Z5SisB6TRddsDcBStqRlSpqqFWMMHIXdB2mekp1aqNQH
u6Xuh5AvHByGTCBUbEC3Dt4fA2Siq1y03wHs/03lMzH8EDcQH1kSqEWHifXn3D/7pIh5g8EYbw+R
Jm6HUaYw0rQbM8rjW2PsBejRmGlX7ElzwpMZ6WIaG3ulZdlr7ophrsWOh3uU1kJTvQAkMynEsnCs
7jFNXXOGO2D1Tdn5YaiRKQUxNnSjouYnCFZeWApFHl8HZgkhkPpeM/x4NXSZdjCiQmz+fjO2rgvS
TdN0OHccb9yB6a579b8EwQ4KEiu/uUudGjCOWdj5qF1pjKXPRQ0NEOluk8AroGmaFieZsWFh2Il8
9mxNzjyvzD4NXs8byAkFMwY2Z9VF/bdQKWdmFp3zEBjIMxu9/t11IY+lc4F6EM9jYLIVNW47fesc
8PMp80WchrgqArWzHJXhrdlNnMPkBI2HBvyhyDtqrfdNRdZSxlK9BTXDNl9U/s4ztfIWGCq8i2jI
jWdx1yymIpBipJNA/qU75OHqoi6Euc9//xaZ+e9HmuVaDNtZ8EPqKOS82st6QRcMRWFFd6UAdVqZ
g3G4drt7XyWoCLCD6uS1dbcv5fDRO9WH7VjsJyjHFXgzEvFR8UC8ZD5C7r5Vxqc2172Nk+j+puOl
OOk86xYOpIpfWkzF1+3NXCdnG1/nH5pt1m9G6IErowq9bV645mvjrWpH1W+yVeHWa/J6SV6x7J6q
1pQIdJhQBzaxQU46p7sJrBA5fKUPKMiJskXqZeljAm3Zmyyr78rWSx6Z6JLHnOvLqtOCO+o5UpdI
8LJ6W48eHm7JaxcZnQVN0AYFBSJV3tFiNMG1x9oAkIdB2Af37RGjrNuquElQ1QdaCTZhiAlTbIRZ
umgV1yd8MvnSgAYKtXECj9Z9j9udY9vxHd4M4rtY6osOT38I/fEumOdxfCskyhdoUNZ1fJcEEGbR
TeRmEJ6Fi+YJf2aimnMtxmHycdwGta6+F69YOfQBshQDwBQ+H4Uz4EOnMzmYkrjH6vm0DkesZeOH
CoRxow+dsNcLfwcCntfp04RDlR3LpEAVbN3d/mLTj2O+sbIcMIdC4U2kNkF0b9j+TTb2yHQ+/Mk2
zf2ahjpFf+9w6e9ZpOsr5WjuTEjTe4pUM7eyDDSCHWdbHQRgi6p3u9eoB5hXgcbhSG5ZCKqq0R4m
OttCQwWXRNLtztBfAgZPGF/LxcbS1NpvNAp+58pZuX4Ug3ohe1GR+YloD7tL6wTlAJaq51QOPdoZ
kPd/sidV8Ee770JWxGgKqKYkv0l/dRZBwCWITxPBL2jAUHzZZGNZDt7IZn1ceJsh5AplOWOf+Hy1
BBhbC9Jck80NQ4V0eREtUHf9CVU07TVt2QGCn+qHpg03YB5vXxMhwR9tVwDBlzxEcM+uVmmU649B
Z8YzcGojUGya73XUuk+erNWs8Bvvo+XRoivDUeKqDCFaF3nfAg97uSHp40eJJOSy8JV5rPQSLMCN
3208j0cngSKUBUfEaZu4xWuSooAByvDOXozUmtQiGw8UKspbnWGz+HvAScwMmahxytQkT+pfrNPn
UIDqnQx32S/HIkchBjCsc0HBzHCMaxaljxAnNelQpVCmjJWDMmi9SMNFqVsvIDCuVtEw2Luu5vYu
yqWzo26soByI+OjvvtAM9JvRafL8mhPSCBnPw9St7Arpt/KtNFJvY4xBSH+wP+IiSU8Ug/yMpJ+8
REiVnTwP7DWjh9myEDpYZbegICaLeb/A/lmbIpwc80FRlfya3ztWimRel518FSM3frQciH01CDtG
kOsJQLpAB0u3DWwW8+BXPx7L99JMwUjj2ZXneebV8HmAlqDuedlB+f38708iBP6uY1eMA0U8vp2B
t0c3r6OCHljsgXoTzV0YBTkiHbkDyiMp8+9g31nko6JRx9LHKnG9lyGP+4UYbA2KneYaD7AAHBI4
WDx/VyDf2rrS/GUiu12ixK8023RxNSDrLNghWXR/ZedQgzpB72vRedBuoTWqSF+y0NwA+IptnkLh
mg+WoVcI09erFtjnNXVjt3vxjNK7tZio71NXvwm9In9tQqAFB5kMS+rmYVHNOHa9N2YdNE+4dc7J
XkLyatfXMWg7ezt/zTsQRMRZ5uxp1BbzDK+2L1Ud1uA3DteNwAWcLiLe3YlIiHVn9lANAreGvhdJ
cyNACXmbeOLXoYbS3swx6naTO0p6s8RovS14nb+Ty2QLXeudF1kEJqPRJYZ26gaVddVMjmudF5R2
fXRzFW8Mrj9GjQN4dqjdR45VHKs4k0C9SvdNi5CxzVyQrSDH3d/Fwv7GzJC/BagiXLgoXdy1A25H
HBQ7+TC4b2Bzs1fcr1aAnbbzc/C8CsB2RRHzQCKs5xhDs6bueYCcabQBAmRNA1cLIDSazBIRIf2M
IPI2MoebaiwLxndsHOqRT4W6U6vJHFSl6Wp5ttFAOfpRiw6d7LqNCSmhchmD9fq+FUN+j7c9tfXH
eD+ve7DednXbzAs9MddT306aOU8hz0jeKHZpNiq5BTUlxPZQjwNOaJcBS1qF6d4ICnszdZvKUocC
kQMQTI9O1KeW50sENHkOeTg3H/mnx+HJMzTqYZNn4TDzmKEt/VC2r53trgnYGw+GiY1gE97luWh2
g9CLWeOBrQcvF/gPCs29gRaDgUwNwgTQaoq+806uQ4kSOOCdinUJEO3G61L5rIrhQA5DEyRgQYBw
8XlmpAfiAcWW2H8G2AQ1LPxplOVr2kj/1ZdNAdJPm90XLngxAVZsjqzixVbngdwin2gdrWRgywrk
MA+NC0pNu83ztwjxiLzBpoN5j+1g9msVCr5FccLCrof0tQgAdB2yol+jjLd8jQFZsrlef2sQw1zo
ykj2elgYgD8jz1ok9bdODWymo1AEMY+gmeP5i/e0Ea1diSw0F9zqxI1XgAcadVS7qJFeukc8vSoQ
DqCxqMwDc1FZ3a3LUcJkh+BAgZae5gG9ECXAr2inAYrf3xooY85bZtY3pQn2/zJBlQ0i3+Y3V+tv
U9/UHiUql7fNoNKVrXn6uysOml2a3wQH9NOv5inKA0CPhd/VpCfhNiJYFqYsZyE4aupbGpEN1K/f
Hb8Q+zgs4d+kqbNhg4HYMx6/8xY7jxZKdGvsXYcxYeuWu76KtPJTD0HpqoEmeV4bcQVamFo6DzSO
jRhcaye5LYckmCVARDldBMCYsO1HPR0+M8klpO2k8wjAfzfPAh5vp0EgvJZAl3pLqB05jwbjyTYt
i3bujc52pKnj0Bl40qHnWkV874DngmaSCbjQv5+Je7jb01r6f52JVotAuftfZ5ocJKDCX38TFMc+
bdSjSuboKzODiK41HjSUKEwtH7yw4PAd+3SY+menATW6F+6qn9d9GV1YaNaFF9hr5xOVnSjsRwe1
FEs16kxja4Pqwjh4rnI32P3TLiOmPXV4Y/uTvQQp7o5lYbo0iuADl6g2C50ckijcx6q+9qoq7PO8
MuoOYrSDshRS2GX0BpKw/k/2sG+6+xJI78m/xvbFAFgKsHo9tIJ5gnfyWaSjsKSGGjJYp8xArgzL
QDyI+kZb14e6TfFwo2ZAEjxVJ1HUrbIV2Vgay1/DcnCwiF1EoEqPLudNA+ROh4L5xTKHyhboDSDq
Q7bJhzR6pjMmQ/gNUvLxevos5FkgBouToUp0nZb+/QQRxpOpDFBvXBCgmGx0kCP8+Ny9sMloHbRa
uU2gCgQS0vdSiQJ7Na985dDpGrBJRDlsbt3gzqdmZLeqhC25mYtNohfVq1e42FEjWlZVZXMLBN43
ZMqrV2UCb+kblr+iSXkzvMqudyDObGb3Ru+csrqMUPdXpSsl5LCnAxdtv2nxk6BemAPCFdcJqrY6
qIKjnCiDgayg3EKft+zXRDKmuQcitEaLF9MkMnJWQnCB1sNTPFvbSIT17Szl8t0YjOxkl62BtCFE
u8BZwYJlA/rjudTTBEqmGD4fsIXzsFcrM+g8lVawDFRjLESVNeD2KO1g2SJBOVcgKl74Ix4pRvXG
OufpgQOfai09iA/vGCSBrCUNowgdZc3atbWRWfBIDjSBdy7CPclQLf3Ks9e6WzZ3umv9hExF9y5l
UMz1XquORH5Sp4VatEDELpyQF6e+c99zu9aegdyPdryElgt1K9BCLAEzRA0kFDyfawY+C19ZoJgY
ne1BnhovTe76IfKeoM1sj060YBrY79SjBW09debUNYHrmxakrpaBVRCi6TNalEzjogqVsndd13hP
qXVDZ/7np2w9vLXRolefkrrQxRUXn1JnKCBFucO0oIUMaJ4FL//8lFE4+PM4ShrId2F7LtLqo43l
sKIdO+3xyU6t/2Hr8uup5/m450LAybaRMfBUDzITVLTVRo4Kh7pDQW4fWHuZd0jsf41qsh3VKBOh
LeZW2mRvretY27z03UUeF/mbqLOfgMHiaRz1/a3IkIEH2/RbVktvgRdDtqXuBrfGX1MbX2B/Ok7F
duCnXcvuFrxo7RYcxNkGX4CxOx8G1BrtsryxnSUZ8ZOEcAM1w0pXBZS6fvsbBqDBfoWwqN5EDMwd
5dzTQOgI6WMgTNOZQuh3z0fNobjEz+CAuz9EAsDjH6wCiTLUvPfSdZe6xclCqdIGLLS4JkIoWM+A
zitPWZ7km1aCbCUcOSW6QWJEdXa1QZVc/MtIs8lboFgdN2Mxmxxpia51B3BahFDzbRHcymLzTqZZ
/tLWLapfgEaJHMNZCt2SW4gPXdjFAJQ1YJty64z2AXtYbHr7dznayb92onwHCCyfEQ1uhbqoyNTY
lohyz8y4PW53QN+N/DZfLkSUy2IoLjBZ4c1hhmpdSBAswKhurAUvnQUXBl/gXai6rUJW3YL+oDyO
fI2+F5kecIsY4BUUQJC81zeSleCqjAxZLNwS6qpRlx2qRCV4Qo3NJqtAlOQgR0c2q08xnONrXVx4
hn5/QG562NCwGhxUJY6Tr70bLus5AsHpIkgBPZnR+EWTJtF0QwHt0JvfLa2ygTPv+7k19PWGuoPb
Z0gv2/qMuqlykIHg745rV/dX/nibth/0xv3ljxx0NEeRX47s1ODUwVZ6/XAKYksDVXZ4UswbTmSi
A7dQXMNR9zk728hlMB2AecEOt6CB8zTcHf0ZLltvdbYl46JdajzV4MrdnVeqOqWfTPCpQDo+uDkv
VEQOP0QIjZ9N1ApcJiEBzz7PS5PddhDXHIyimlN3iIDwh9Icbsd9Z/fTKjRCJ2TNCFmsrHpDNlqL
PmHWR1sX7L+H8/JcT7SbELuvr6+FPKUD1qzI6i++KVpag9jTGpnIAQwx4GrQi8DbiUQClIzCwm/O
YGybNoKaKKjM5nUZDJ9RpkUzpgECY7jQznYB/L0NOQoR21ID6yJyD4fSrPJVaCJZonibz1UeDW96
ze7zsm8D5HFnqPyNQELkAEYjMucVzAQ9UBKGfdcIZa6c1oUEdNZAtqzLqrUGOOptV8TRIsVWy8is
bp00EFeyzFYYM2qWXbJ2PKn2F7Z49OnBjq5nqbUnt2KkICM7wt7ZSodQCHaVw9zjoMJGAqmfJVmp
vRnSfve7yvgYRLlTbj8EMwQiEH/KLaiJBz8rYDlAptSEOx8E9R9+k7572Li9V6B5RPVbaN4U4BzQ
R3IPV0szoCmjelYRNQcZYwq3G/qNFg/5zs3BIWKPh1rp9v/KDRrX4ScLFeaWZeBnZJrsX4kQxw6D
wXLj6o7n2hMx/hOjfzky/FNLRoEA/3VvI50wlvmA6mV/9vuT7TzXs+Ji7ycoW1OfBQCuTx0v/ONX
rxl7Wpx85gjqTWNjLynKHgKxFU47JiVNoO0XyP+z1ZSyTPX6AHT6x0DqDuCg2KjaYCcLCirzykj0
pQOROX4I+txdluOHv4B5ngGekzEyAh2M5Zm2FL5TQxdHi49h69p3g6U+IcFh3EEFOJ7hbSc79Iix
LCvWhk+NicdPVeIRG77Xsab/yJI6m4kcVEq6VUSrUpj+PkgS/j+Chc6/kn/WmK+C2qxt2J7h8Kus
FXiJIqGVTXZXgj7Aw1tcqusPZWO8h2JIPgTX34a6NR5t/B3rNm3ExkjC9vFvDtg7iJteZ/khbVHJ
BBhYjR8mHqykSk2PS2ZVKCeOebU623Kgo7ZZXt8mDqri0kSB9CUS7CkFK/ksAZs1CutNc+qeR8En
58yANRrDcdWtph06SxP3EfKx95yb/jYJ7Qz0FejSgG8NzgI5ULY827RWfWdVnu/J5FdFgAqJOVIE
CIR7qY3sdRc5YJZEy9cHGOuv/nm4KKv7MA1RSQiBo/3fA7oW+xcY0QYK0XFAvW65HsTdr/5JYWUJ
YQx5cxvriNKaI29TVgPf5qscbKu1HnOgrqJNWDH8kPIaioXnYV8OIQPOoDQOCF0sIDQL6vsyaxed
0JuHsHXkfW+8IWbVPNR+2jxU+CbndhE3G+oaRmfvzdIDu9g46kAN5AFE0yAeDr0jzYpVxlei1J+R
aBIzMqk0Se5N+5U6dJ6+7C5XDfFoXUgDLEShxIWiqiqvZiU2VgegUIsDtcQ44iXxvbBjf029yY+m
UJ/83DZ7V2FT4C6r9atMgpozQ+TmzWQWENCyfEE2sd6Vid4j78WNt0DrP2yjkHcsD/NTPyA4YbW1
8Sa6ls0LaL/swcshn2KWbmgdWlZHPdbab57cdNeasTasxAA1jl5Y6UHTkAsrZLMtwXdnHMlGhxQb
PDwJRuKP0XmaRyM0OVVMK2fj7DT2agglj8tmIv0/yq5kO3IcSf7LnIfvcSd4mAtjX7WmlKoLX27F
fQFXgF8/BqdKzIzOruq+4MEdDjAUimAQcHMzbz95EHSWuYCYLc4KZdX1AY7XtHut6Z1TFeG/SAOs
+BpNKGUzkzbeWqVjHXw7tZ5+M7E1LOfkyA6n/7U1/uGP3/zEDxw+JVeqU+NKlgPgPX8/eiiuWmrX
aADM1eClzfFtvRn4dREadP0+vF2ksZzsVLHsDwsbNYGS9dd+QrUiHqZxoKUejpV/UP5R+dkv/iUe
ONuf4s3R1l/rCUkezcu1TT748zpLPK3vFnaMl10gr+44dbGO7HKHe4IEYR7uilsiVmIfI7E9ygOR
JmXdAKrn3sJRenS2Y1a/tiKWW5Fb5qGM6/ixiKw2SIRTfPuI8D2U7VJEiIOcx9KAPAlFgEfwjFPF
v1mjstJ1JPJzGvregW6RqF1r76hXiPIF1VreYTS0Id4oM1dhYhxBnfQR8pOPbqof0yotB8sew058
E+I5Cno6jhNn61lFE5LQ9TpFkdkmIpXNXOPFHbcfiWGJRDX7RBT3oQqLVVjeCecC2r0IK6a+BHS3
k1dZ+Z32xEs32oPzwsfuaqq1I/u1sZl3Aeq33S1+uwSqFUSJEbhowCtxdHkOitv2GDdg1AiIgpnw
+KHicXGJ7pmcZFOPVZdRDu4FIm+hZWTXZnKsa4pnPTDZ+ZG99swmW5OTGmCYMQKlLWdosmuUggWP
/MhdgxRPTcitYT/0Ca7+kYanPbkhLQeJUeAsmmDuk7twtALAhdHb/P0eXtYg7m0GkJnERq4qLmXT
rydLd5G6TrgDKlzYXBsg5WuGWoDSIpCWQxIEZCCDCCamsY2ZVRDhI5uGBimbC/VwL+xPzBerhEZp
AKz876Nkoh70sXFDQOszwCUT9cVXTWkNqqI7HPUV6gHDNTktt0quQ+2jSYMRj4m4/zt5kKR49FoB
KAyeWZyekVKWMdklWAiqbkemDtTaycRXMIihLvUYWpcwzLsGZIEgU1kaHM7zdRk62SrSPoa7vAPh
Cp+w26RIsufeZKs1yuJZG6Jm54NI9CgBXjEqnLF7EHeKrLMuOxPPGwlAktTFYV61rrgxrUyowKOk
dBlvKss8c9QcBXU46JufxgHq/mt+lSePXizL/U/DNPEnG1nIYARL/yl3qGpVXQIUK+b8YuiKUHns
j5FvI+v6sfT8KgdQcu+80X27mUFmTX8IEprRxiybaCVbIP0syzUDSCgYd9RYeh9e0sYOOlGbs4v8
mWdGB15gr7MMNCrE7dpqM1WgjWD6ZLvA48HplT6qQuQA2LZaGdWiPPj7pxfvX2p8XKb7lmU7puva
unFbbyZyNzNbIInuQWiEymWI995ZAHztR4eN2Ei6EF0rJ3+d2W36UvgAd+SomvgRQaoURWx/yqF/
xVYj+mwaUb4ee9wBIyvOVnmG1JAtu/ySKpZhYUEiofVfdMG6ay88fCmV2xntFCWistqSSZOSH+9s
yO2Bqw2E9PipS3LvvlFbhg+LxuIBzO1qrGJGvMVDFSq8kKm4o8ZvzTc8FgyHxKrcY9gV4oTjZugs
gJoHOZse6icumFQzo0u/V9UP1DrWXw1h+9DJqeU1mXyJqmBLboC/1V7xeT4PPku/a1ED0KPmPveW
fJZuXIoHFO2OB8eQIDJOALULWWGglmvSz37p6+cbE/yb0z8gBM3bTYLtegx7A2a5wNvYJhGcfvvy
iGLj9v/+x/jf0BD4iOO54lmA3AKCAMY5HkeotVij2Pb+hIJvkfA3vbM2Uakbn9xe5mfo1o0rbUCY
p6BIOTBnF+nrFviajLNTTwdPFCb/qkcNnmUF6qA9Ya0HezA/FfYZbNrtGzAOR6RR6k++SMZjXrpQ
2ZsM9g+fT8O83a9iB4QyH8iigR3N8C39hp4VSvNuVIV99OzVzcbqk+eeWQmIp8ruKdKtPQ5Jvdce
BHVHs7eBGILA7msEeu11BwGfI40mLDkkjeRPokXBpw7CA4pqpm7ayxBshs89GA7vW2sqzpFT9ms9
0eOvljcFVWHbb14V8S1KJduDiFANoiX8hQIqHUckFiQj76FEUqy7HKodtciwgSmqR4u55WObx9He
q/RqtfhwsJCuXH2o9xRCA3JIV75t5PdmHje72GsNCM2iuASSIN8ooMpLCSahygh8aCOdfcYTcwvA
g9iCjz4OcEMauwAUcq8gPAeoqmTuG9hIN3jsRQpMh5CIZ0Jizmkke3F1UB8pfznY04b5XX8QhZMf
eSxARSKOmfpiyqlK8XHAYQqZntGUW1/W+Y7ov3nUgmjVBX8XJAfdF9RuOPiBfpWoLjqZ+GNDkX1F
QVxUb2ILWO9QMSAnbvht9LMS27D2PjHAbemAeS+o60x/bieNrYdKNncNKp93Wuz5x35KplOEY4Kd
VyTFvZFpp8gEDihqeHoe5brXneHcu+14ph5qSN975AN7AY7ObRMyBX7RgXUDyg5/f9+0CXeraFAh
HfT9//7Hxl6P4SuninV13Dj/BZfbiryTVVXEz4B5FKcyd8yLZ/X7mkQDyZQpeFPjEBqBYZlal6Lt
9oUo2ocMFVN3UVStUIkw3FcFE5uqsof7KMP/jHrk+2m0dSH72Qxs1ZmF/5RX3cZWyCpIk8jzJIFf
M5XZgptr1wKCvKXRvpX1inugZ6VRqfenorCLR5TzAkAggYIOC+PYJqZxbWw3fsqzMdvXVT+sXKuP
n+KmlGeXs68hL4N80ItPYd+4D7kRnZFA0V4yvY7PmeZ4AZm50/Y7E/yTGzIbpItQ+pRMBzLjZPzB
S82GxgGmqhWhMsSOc13pWOM896EGerQ7VKHiRa37Df0iAP+arZgzsZNLn7CxXQGsXnwaZeLddY37
haJc0WJ3rSY5RhdMULTsDq032tkF4JWn0gbzchSCDhuSrPyIfRQEFA2z+mzg62/JBsxvugmQE04z
IdLm1Z+rCaAsPRzbrc4GlBE72JucUK7qnIwhwQFDO1U1CL5AUh4afhGvl/GqNL6ZaQ0wveEPzamL
nB2031CKrv7rfuI1D17GvhiFBw2uD1conC8ofsfjNTG9lZo5mzSJwj5cUtgoZMCZSgY+Egam8HqQ
hxrKsChixBUoeIpK0HzIAgRf6oIV0O7bHmRukNOsoFDDhu++5vBAtln0SQfaCUJ4eXPpo7g/IoMm
dtAEKh+aMJZQdU3YW9bnV1bUxp+gZgAAKy6/ZQUKJ7xCCyFkg2M0G/scYItEfipxm95OAE48Oh4H
PAaf3y85dw5ZanuvsVse8V+2L3GXO5e+9tBTptBLL8A+2t+Qz40ANY/EaOCBmW3cyTI+uyLlOBdP
LcUsPj6KP+sQuXToVjnfwc65mqzR/dJwxwSXnS3urLhIjnhxkLpHjv2ZYss45QH3TPAQjnZz1lVT
N6zvgkHrcZyBm1GT6umOrDlkAqphLKNMPIQMUr+gNja3orD6NX1T6PthdsVKbzi7B88Nf+jo8waV
rul9qwb6jU045cNl2atplt9sQXQwrmjXxuU1HR1r0wNV8BpzCDWpD6OdYW9l+loFoZtaHLS2ZqjX
MKtyxyLebOfrOE6iH7whg2ZZBEKXDvS164jn02OB3J6t8Wf6pc7tt5oViwHGMv5MD04IoxGILbdn
tyjUFybxvT987RGsctAAaGMILImJ/2nb2GBPoCnyvfLFKfr+i9MAqB1maf6Why+9eba6yV35PKv3
bgjCMlE04dbgiBn7dHqpjKRfV45h3o2TxPFkaWVHCAEnF+QC2CYZwu6pr1BUBAW55EuLo3H16aqH
PHuo1fFinBegdf3Lknp2rApfhwrUhF8HdWppgs1zw8IoXifKtFQOcBmYWB6v8XuCjOGgduxLNAXS
lBxEAknKxWZEFvAIKU2QmKtexIdmPSm+ZzqGKBTJ88LYPJ9K9PrJzaAkTH6Wm+UKf6AdaCNu6UM/
Rocx8vS3P302Tm9CH5ODyYtxo8W18Zbl/GGyquSpZYl+AZM2aLpUcN5E8cqRlbjgYCx/wo0BOo6I
h4i52LC8zgIvixwA3pECic24Xk0TSB5a8aI5pfs9biFUZfAoegIE29wNg6wOLvZaZaV3Jy21c0hA
Rd4lSoFwox75RuVLlI965EsYREJR7/HwH8T+/ZrayH++Iq2npdpLUcQoBlHM4W4ix7sEorizpXjB
7Zib+6yEJi/5qAGNYbw2FD3X4sO58b2lpKtRS4HKlzKpQQ2O7ItAGU+IbeIeQONob2bW9Fx0/ls7
Quv0HwNyAFbBfRO4pZl+x4ntIebISYErEhgjw8vOZlWEFz3i5VqmafdFg9T3oBXpd69BLnPCU9ZD
WY0g/BpRdCGKKnn2C9CNtFZs33Wh7gRG0znYeCBbmRRl9amMIwu3Szs7kKnnwl3nYDXcIVlRfyry
MMXNO4+2NGoX7rRzoAS7plE3hDjYgEPcVZmAEasq3BDZVPwU1nimxndOSCTkRfUVcgDBEBbud2hi
o3QgzNynCljdnQAf8YFi/QyyER6wujexNSDpT1zFDirW97n3DzwJ7u0eFMfnlgMlRcdgzPUd/aaa
v++MRPfj3nyaf9uQzd7VkGvd6k4fP3PADQLIkWQ/ZPoNBWTNN6jL4A0v7epBZIDoAyyCCi4u+EPK
u3Tl9V73jTV/zFNQ8gIt0kx7cooOhAnCaY8WfjquNpuyddI16R9saPcUq8nyTuJL+1UkkGRjDWue
DGE4e1Ad7DPDgFIPKNN18Ot/gbbU82AY5XNYo6bHxzZxQ34Tus25UX4Zexnjl7AcDr3vncFeH5/G
UNgbUMam95rdvPeQtbI3Y6Ql92Vm2xupelH4VpkW4BidmW6IjRGf3T5owGWA1KFjP5tFC73GRH5O
RpyuUtgU6/0/PN76v+4pHcNHtRQUtnRsLS0dW7CbqjMTaWQoFVUohwF4Hyl794g6GvdIPeOjt/g6
vIQIZQD738UuYcv8/8oHcDXSBtAxiVQp4azd7KuKQbJJYblP82dZduH2xk8R5JunkT3rM1N3Gadl
Zs1mtdiQ6SGUPv66SE6C0bOYcx99dfy068AeXurRukRy/Fj/2mR4YjiOLQOIRg107eRgz/QRQyNg
unEPovu0uG9m0QD5qAdUM+SaF/vfzltCGKhYgrQTcksHqRnL2k0KyuNVJSKcs7oc9YQeeEnKpvgH
TnNVpfhLptnBvgjK765n4WzCNFz9lqTDFpPJKrvx7kvDwnGuWJeDU3xPyzDCM33EwaaeO3soW2d7
ETrVo+kCpw2aDNyjcHMrePFdTgNIpO0LAUSjLsWuoen1+wJj1ySMY+AIgBwFRQpARnn6PpBrEESi
gbjGQGyG4z1SBVOLhG2R6QdwCLagNyxaHemWyrt3xOTd223J9nEDrovFx5tOuyRy2gD93msBxUFZ
c2ubuXUhixoPcnGBKbmBcoPQu6f5OQixNlPcszWFWOoSVq958yXIR3GDNzxEilx/yo1tphnsKYpi
7d5vYkCkhfU6ZIa3HzVwPJCZavEESW4RHsn810mobuuCMmffFlpvyNBKL3PuUYmZnytv+AzBIMCb
QfmI41kc/3A8m625DQwtihS8zxlfjajie5PggAOtiUg2dHiE8vtvwBz591VYFEjkVqjVU4dKNFuR
1YFQw7LXjc/lpXI0AFXLOv1k4YEzKFxArkcoHIIzzP6TNf6D22Xp22RoYLQuDPseksH2buBFcexZ
9D4d557v0yeveUyz4hKXyNCA1e/B0P3oQSRe/inNDCjbw510g7wg/9QE88bXSpwdn8BtQqONF9lQ
0ECVNY12YfdgqTWGv9YACigIk9FHvbLjghPI6vX1YAzARyquIzyLocSh4F51HXmND43No7UDdMVu
FnRHrRQoXaFzogTIod1YPAsALgMhre7cWj2qM1F8ibKJvNxSSI6j8lOBWxXEiREMDrLuycTmRhkU
z6MKp8OobT+EaTRoT63Nxm2fimw+x/MG8HT7LbDTPPfOplaWK/pXeE6Ur6CGqZ3HaZye8Zcc6B8M
qpRop5gTdnQqqKbb+mBf40ocqX6ESkyaVGWaAKFYLxUncZiUEPR7pbeBAizO+PyuzIUoxPbESvt9
6tiAd8Wd2uGgOZkA6Qga047LI5+KQ+/27y7yj8rM4gTvt9uBmsjG2T7KnaYdvRFGWQxIAqKqhN6S
ptHiBxvUpGRRhB2KB52J7koWTS8SX87Ti6EfDg22E4HPhs3E/GPRV8OTD7Xyu4xD0IzHlvxca0Aa
AA2e7x1VgAmJyVNZs/6pQlnKXcxDSPTZ2fS5gBDlvw2LeAxKCjW9Uathu5HLMMQnKbaiYluhJPDk
9JyzVRrW4LPRx6iG7je6t3ZrJ3Ed0IS5i0eLT1kvrXmR2Uczs3qAxil1f5pEtluCO9EF7al03Mvk
QjYKDEds63XIwTmqoZ5ZQwzJ7Sp2FEa2W/wQgIDqbSejblW0YbqhOOSskYuheagSERdLJSSwuvAS
+CmEbBuMVuseOR1gM7AlXCdZXEGzS4hdGBbfF60fnuCICBzpIEVXj/40MPZ6GfDWzI7ko6YVO6vI
h4fZCMP09O/W6aPv3RQ2r5454Xuu6cYpY3Xz0oKFAOAD/qYgZvvMF8XWUSbOme/sTkuewHVTXscS
jGSj9Oq3ZTrDU+ITxNp2UV/+KDJPAukPWeg6GgGNl0UGQWoTqdXFph7FqBmQAp22FEf+zHDdALzu
cj2ayC5kWhg+Ua+rG23uNR+9Os7iwxS6IMSNshLsZy3f4QnFesUHZ0f6wq5vmitUvegXUU/s2k9T
DqJinFc73D5bfZsBx82KeSaEJ6zXOHsWAkSN6tXf/B2LSaOmdJO9AFtQPtXmEVB18+gn4ORdVU2J
B488Q+ZwGsIEZ3MYn51OaGOIYg0FGZ7t9wkfyzArBTuy6L4TjySRVjbI2gdmKtrtwi1J7JQ3Zh+n
97YHPWwNFSqiB5McNS3Y8+Yemb3ZVgdPDpcb/02sreqKYhQ2blFp9fN81rT23uFDdz+2slplzmhB
LCgLn6023NFttOvDYseaPtzS3dYvTWCC3f4ZYlTppYAO6HwXXqYn3hg+o9hpF4dfSmaIR8K8eXgu
0Or8U6uyWX8ZhJSDkQFm9umvMKCwPouabQAdQSm/zV5yTxYPBlApjzgGkNDBBdkUmdTUmmxWrMtD
levtHsmHScLF8QZg1cjLjXa4GuoEJ/9p/FLpY/yEqqTsnJDfM3FUnlvdOsJTPFQlgJY5NxCxb3EP
FDjnDaN6HZlRvdKUqctE4c3YXU0h5KM4u80xZbEL8zXEBvhEHlp0Xk4tf+ObrwYmTlRBg146mFAj
v0eeRJ6oabIJ1I2LbRKV42JrhnyPlIBybhN3+kGDi39ewQ+rFY6lvyA3Cznfsu8ehy7pHiUqOwI/
daojmb3uVfc2So7JogYCeXx3M8ty2z+yGBh8PRjxQw6oRpZkOxfJso0U2HHzMsmcq2GN20QT41Hr
mk4ekYHfgC+zfkjdkj2pohWkV6xPH5Y5uOZsQW0Gf/HP1jL2382req4j66SBDEg3k88etIpja3jt
UqO45DHYTsjdAlu/Qf0ANOtVlDP5j1Cv7R+wcxoe3ay7UBQeWtledzoNSRhEgZMyAVIgbpCJmZe2
9Xp4tbXwfWmUM+ZPpibFSbpFdx1VA8X7EJwWULLPI64beDJXv+QDa68VZPW4EVUHJVRr7vwO6a3G
Sy8UMQeHUd6fpO9vywno8vU8l08eDtuNBPLGsW4CvywgymJo5irvJwMXUGvT9UuQHs2Xnq/wcUEK
KcYGeEZuaTs89u2iKHJxQFckDzwenxzQAKDomfl73widtTRa+3W0Bn1VQ+XvCAVZ67UGITlNgjp2
8lAOJujpP7vYF+yNztt7DGX6+I9Kdhqw8Z4bfGN8ZJqnCVWpyhlR1+XmGYCX6n3OEn67xmyXYeyv
7EQIsEdhDVqTelZeACa9TF9GPl7VfMElhHrzstSdx5vB6046Cjb9/OqHtrZb2FUTRU1APKw3Phq4
8X3M54pBgSKoAfz7MWIpOO49y7pnoq5XIFKJdmSaQLfcV5FbITkKbCr5qDFSWV58P9kjywcOa/JF
zDyYZsHOwsOHMPCr/H0pWoUbqACR4LNw/Mra9jF46oYoTh8GzhNUlxNVAQOK1DBAFaMav3DtE5AC
cwT5lYzX1c7xZqtJ1JA/Sb7xKXLuFveQaGd79MV5cdU6tJ8BJESNiFqeBmRfghQwjevdcl295s4a
orDVBhQUPFpZ6vU6EzAzy1r0evGta4PFl42pc0oT92H5s4bKQ6leh/LJtHsN6zF/M3uU5pmxhQSl
Mt2+XunxOL0YdWWfOuC7Vkz5665jAbJC4uJgn/FcYwnyZ1OX7TioC7c0Pa5H6AXU3hMKiTxsxFw7
ID/qdN2VHdnjoR7CQLPEeKfhOPEOtdjNCoRcxTYcGXwfAx2YpANj4NqOBpgapV49Wp+cEqLkSyz5
Exd5EQgJnm/8UE0FBaF/XdzRlPSX3lbKuHgZ83XVa8EtJTr5vLuawuwvpgXuHlBLQHOg/bkhn8eS
dx+z1n052qffhVa/mckkEBU949tl2SUMldpGe3vVEfmQXRNPbzeXuDElzaVVC6TE1hAVdoFGxWsX
U8uOMYpvhA1mGyB606CPdXFPDdG1TOAvaPNKXhe/3qCEH4W2E74YiCVylgxp39v5hY1MD5gHS4ie
GO45Bs4MpTIyi7ajkfdBJCUookyzcc/gxHtvRFTwAZh54yDAzXCgAZo9R8/2wFEA1o1fSZhHm3zr
EecUZMRg7HxqG6fZmKgY2pCvFbUN/rQ5gDxlP0F8y9T0DcXbuCc/cpSSK+2fWgeLYR5lXVB1AiKx
LMz2iQBfnK03Oe5nKGLhRounX0AoIOqKplBxfGqQwB+1eku+1gWGEfs0TI7UZKgPwsZpagKdBhO7
/KAF+tIOi+y0NOavJg344ZCdeOt+7vuo3S6uZZYR+ihHUWGLj3r/djmasQTT3LiDlqXXAzfa6iWe
eAaILILFatj1Hqh5sGsAPmHQQDUBsYRyVTpt89CWdvMAVtd3H5k0QL6u2YJCa98k3mXSp/BoqKYK
LYhiUZcaS2QQakgsHh7n7jI0h5Ze5GLTJ9n7Aj9Fyalvdmp5moO7uLnv9XZbODaK1fCbik+tY50B
9MLBG3XrJAF3Dk+0BzyH1+ClSYBRYiDcC+auCo8kCE5cJEqPKcSynCHHaIo9yNYccfxAtXjUdDGD
AG/P9o3pomSPfFS3RxV9v4aQn1weVAN3RuI++lqMTZCcDGTTuQE+eZjUq5RJvd+Z/8E0SxRGAS6W
8bUPq6ehtIx9h83albFRWzeGXn8Cyg/3EagmfjOtBr8aIM0LhrQARYQUXzUGXKt0BuN5dLxqY/QQ
pPD7ooZAZ8v2UitBwKhWQjFm/QnKuSDWzCvI0w/4cYHCmX2uO/HegKrC3CStJwPy0agHsFu9JrtU
gR1YboJG5s5W1wz8n9zUs4HX4axei16pOYF+jSwaoCVEWycI/HXx2anpXrMHGohbOrAVpr7u6kg/
x0U0nLT2z7JEhUBALmr0rkohyBFvDQ037CSs9TP557hM2eAQw5QYGXQfvHBH8jnQyk2OFJnhGCXE
6CFbuXbTH5Muxt4Xhe3jEZtxcIg4Zdft2ygaj0CnhBak2aQKUGP/4iVHP/WecaKAZZklfoT0uLGi
SOidZCvJkNHu7bIFd4vfzM0wmtduQhXnjZ/MHMdQJeTAL0s8+R0n7c7M7lc3fjKheo4UVWI9zlYL
oeZqsKGNtcIjfnmJtakT4FkGkuugVXI4oTLvDtjHcRem9XBiqqGe1aAOfgvQRf+zTeNQD7trexQU
OnpShyBgxRwKpAUjpD/D1bIQjbhD5UN56K+Jfg7qoYBi5i7NpEhmeCD98vJu/gUIO+xZUcZ/pZ+C
qY+b/eSOIF6xKsCZ1O+HY2un1pLFagyddhNG/QDKyyLbaZJzgMTi4SmP6+lR4vNZuDgvJE+OR8TE
bsEBo8wwCdMz0PDfyQJsBmE1R7odD0mzBQzvvCCZOPsXJxRCfh5CiFICxhSDPwBkrk4JulZLNWRS
M0ZgH2EqRKCMcFzPI4qOlUZEhudhSbyuyxLLxGXtZXS5wLKCEOpWMK+tXgnFSHXpZYVMNz6LzjJ2
xBrERAKqQzxlLYxANwRBRB9EsbEAUa+KXVw0i0zqURiZH7HkpyUzfO2O70eobg9Rmyppn3HqAxzj
xGIAcUL/JOywfvK8+rkk4pAPf2XI+knFe6YDZhgRoz7URULenapVV9u7psUWBkt14FFDzx6zHh9p
zayDxabe7KTxZQ6Zk7Q4WM51cDt8LEYDrhDW+zq1GqHh2bnY5KTwzBLGnmnm/JoW/+3LoVc7L+MI
fCt037JRBpga3EAfMl3E2k+8/mRSAxzdKtS5flhc1PtJGoDsNrX4aVYGWOxlzqIWoBZs+9Fdafpn
DTf2F1/6m0IvnTdvCK0t1wpjR2YCHc+isq3XViuio9OBiYD80sxfJjyHPrZ6Gl3x/rCA/GVZgVAF
IpQX5hnmY1xFz6aTum8eA0CiVb8Vo2FcGViMrvUUGdek07/XTjnsI9wHPeCtS+NoQdfbVRGzr3ft
DpXDpcTu39VNiHv+tUK6MsJ4eg+zS1PfTK6GMzM1F0eHyGFRt0OdQJMa4liMOI8L6LpA20mIoPbf
JkU53OsdGD+RJ/POg+YkpwRCKCeZmTU4iD5scpZphadP6lJDw3Mk2dhR8FWaSAX/+E/XWBayIpys
WTrA82UOao9Jk0GGU7ENgG/VCuiQEMIiI6o8XNd8G0s8soWtbl2yzLckqAVi/ZRAkI4i+FTZF+pR
CPUGWbwvRSY1Zf2QmC9UidkN7bWOZX6hys26NeM71B5taIwajl+vfSlB5bn4Wtm7qy6O493i+3Uh
KMmMF6N0d0C8gWEsQ+oKAObTOPjZyR2Qu1lRt9dCWQXUpXHWN9lp8gGdc2Thr2Xh6DjIG39u/isf
EhLvc2lad5QyxG//x4r/wWI1ZBMLwM7wImg1UKUf3aYcLp3X9dsqTlAyloXuQxf2fZCocl7eZuC7
csbXoir7rRvqJji6DJx/mdByB890fEzaaHjOwrDcRpBM3ySNA7OKEtQecxHQqA76oQffTzcCHDDP
1ECd44CsQ3pP8brRAGpmYi9Ngw4eE+bV2szvDlERgnmu7ED65IEY4TRp0Gqm3mICQNBDMzlJNuQz
PbM96aope3Bo8uTSSie/UuNCwhU59MeadcjNkatJ8wC7Vvc8+4asOaDUxTr6Vo2nO1aiEMszkhPJ
pfykjyK0neK8OZK/UrJXy2BcMig3tL6xSkAPGvVe/LXNJLTmo7a8Y7nglxJFdCvcL5OvYLralO2Q
f+7LEr/TbgahDYbj1ziTVwrwEmyIaGYIJG/i6/xSK5aAaoBScTvmX/AsWl1jGVdXqXqeVcnDeyoY
6B9HC7oepPngvwavk/pvnPHoDwImaKP0Zz+X/m6ysyeytASujlijfgocJatXkTUN65+Gwk7wfVql
j5VKRFOTRgBqitZxd5ScXgaoNxjND8aabD9bilpwnqXn9dVqvS+dlvXzYKpcDrjIIfGM1H3rSokf
zdQ/lo7XPg+O5SkpC3cj+dA+A3IPRucklgGN5hBnecCtZiXjfOpWwGBeWW2md2FZdc+2y8XKEh7b
U6zu5MOOA3O8RlISZy48PkSA5fJgamPzRJrut3bcePkBB//ghIfQzxI3gdv7XRGeRmy/BkuEm8Xn
sNIz/K52Q/VsZlxVjJTxSpW0XZamAIHNbPY4bD2BW3SOWPy3sQNY7YbM3hU2Pg6/C/sPrmV3yEiC
bQj67pMjAnviyWaRKPqtvNEid3QzzNUKplqBBrSa3kZQSgFfKKCBnejNa4Z0BphFXc8/t+0A9ZnS
Qca/LTZQzrEh6j7l4XnugionPJOdGZA91RL/6DM8Oa9p8ns4m35AuT7bzSatOA+rydQzWGyteMSr
NS3ohUZ91sHd45tjFaByJzt12HZV4EHDzdrsnfRETkONSAoiJw3nzvTDqDJPVfzg9v/bJX5abe5S
bAKu+zXqmfMtZM5fqNSFx6aPEmlenOOu1B7rtn3JVEXyUIjf+n8TT+tUH+vk1tQcOBg6wbEt1irj
8AmlRg5ySeOaOOk/LOKkL+Q0jxEnPVm/zgNy4maVZZ4ay3daE03LNZYrqtElVl1/sT7G6NV4AIoM
ZgmG/rjmayvT+iBtuReiNI8Xp141hlOm6baTEKkS+lScqMf63EHpwEeQVwoJIoXp4tKA14I6I1jC
dVAaoUxWVGvWje2lsoZ+mwFTAFR30V7IRz3Ruu2Feq2MmpPWYCOoJriqoZ7HcynmaTqfThY06A6z
b1mFek0EytiiRAHlzcByDXoZXuEjba9exjJAM+iaHy+j8UEZN9Q9Spcm3T4arcP1PXUt6vq9b0OC
oKvfvTTkDloCtJnT2EcvF4CqUdeZ9AZ8n6BOWImKiRVNZY3mQJJPrTIvqDMjC1BR64B2JS7vB5YV
+6KRoCyXNYPMlHKi6hfUfRoYcEDEdU8u3I7f48ikhkbjBrQMzIxPi5/W9FmPNY22nOfTqIotkGU7
hROuQi7sD/+6vooNh8ljkBF6j1vmu7Wf7w3HGIL/J+3bmuTEla1/EREgQMBrUdS1q+/ttv1C2N42
AnG/w68/S0mPqanxnLPj+x5GIaVSojxdBSIz11p01XXit+9qX/eUuGEHTEnCahsmWR0MhJQHfze+
ALlTBv0CpA9VZOBqPKm0yZiGW5SNBPjnTGcr7qYz9ZbhOENadZ3RDLByGVWD25HiuJaVIr5WDQ3/
ZCOXwZreFg7t3743S2lI62k7GfFuDw41r0uOsozSjQaqMbx78Yub1wIlN+K6ubINXnQUprt4WMkM
IULo5OLejF+nbdovRVboj2A+Dgi9TY3LCrmp45ydF9vQQzARRxQgmCHfoZHYOHCZlatlCr9eX5BY
ZJCgRWk4U+gS+YJi3/D7Ol+WkFz+IJeZQs3aDiIvHnLoFu/5WHd3LkvqYyzr8Oj2mnk2ktbaTwZI
l3swHAeFVwxPrGeoDcgz51XELsg93aH/XFgyBktM0n2fennfTgP71UKInDnjiLrD4RPXlDi1HmUn
Y9DHH5U2ftddZ/gSRwim5+C1AKWg4/kCn+FZlFMbrB8LVX+KDsiplo8FBnswZ1rpx8cCQbqL4kMG
DBO4mo6ZrPmzZSgs/cDuILXIn9vY5M+VEpk0SiAa0wy3bTuJ2FOWvNIceSWIjwQSpHUBOdCEVY1b
sMYmj+QRASl10Kyi8ekiZBP28MYagGLIH2dZ9zQ7qGWgPcijA0Juw0fII9Ow7aCoHiO6ul7Fzt1o
GxYxNDfVx52Mmj157AXJ8AlwgwncGCANFu9sCvEenuhPQrFc6AK8w32IRDue+aD40Jps/9vD6vrU
B/LM2w1u2qNGHWpFCJ8Dz0K9AirLKOuoNJ+GyM83y8Tq1wGW939QGxmoJ7+tD3ZQ9I8qYdPCJARO
bmrM8a0DXTFeEB5rOzlMOgDmzE2HTS/S9BsUEx/nCQWjvAKh8py4AnWC85Z5WfwzdPTPfZXqX5Bt
dDeV15mvTt3P22626scMTEUokAcoTYoJuaYxLI7M9WWViAMVQKJOdZOUafzuxEl2TgWPtmSvax35
Asmt+wmyJJBsT1+o0kcvQicwGgaVRASTMp5x4Jyz6YsHAGeLcOH3DrJeWw0F1fi9T8XDmNixX6uJ
jM1nlIvNn3IwAuJdST8ZKch+UEjCkUpt8wdHMx8SLeev7li1r33mp2pAlt4Sdwjnhg9F49ivXtw8
d8O8GSqRv3I9Su/TonyhUadMbGJb5HbrJ9wLstdBxqjI4IIda7PNX+c0bfc6cO5bWuDIetolUx2f
09ku7lPLHFBTbGcBx+Hf3HqaLO4hZDD4qTKa2fytcPNfjbRE1m0yEHht+qnXNnpb6wdGtUn2sQIU
9rlUdUdWaPJDUpXuRleVStSQv53P+qHVBWqZqnNpZMVzNiOoMiEFaGeOD9RhglJjibCcIiCmhoaR
VATEqJ7Au2jN0M376VdXdEAeKsdZTdDszbp/HS5b0TLaD1joX57+szMUmxwkyZldOCfD0/hVs9qQ
M+fge/zfXGjtf+H3X7i4YG7Z4wX27r/wXS/bzHhsb5bx3z/pzTbVcGe0o3lyDLBigSq5PVOPGskZ
JHNVQz2ylZPl7dIme1tNN0vXiZul5IfHPYKt6852BLoXx/hPHydCkeEC2qH444RqqPf/Y6tLb2tC
WOJYOe0/toNCEgdddzIEhqMPft0J72vf49RTjOHPjgtojNTFFxfY820/duODNRrZEbfX8pDqMX/M
p+4+G5o7afc7KPqAfisuUflcaYqeSRy8WePgshP4vnfKgrnFC8J2u7ICM7yZ8jP4yHKom9jPaST6
75U9fZtww/vq5QIiFl0on3FqGXchUvRQY/urcSBde3FlFF/GLzfWdUi9Tks1f8BtbOuKVowbWikg
dTRuPtaDDA12C4y3vmwbgyMxMQgegLgSMDuw3J0IZ9TnzxwvDO/gcazudBxFfTKTl2u5v3DC5QsW
zXAi1w9NICmkAq4BrBxue/zF93bTlm/aCBIBaWVegKxl8WY4jrHvwDaxrG0K/oFjo7Wgz07O0LqE
1rlaa3iIKoWWg3iHWgsijBg3Rv41n3Pvh2XYD9ASj9+lLdLdDBDlCdEuF3dXqwQ3i+X+MKbdFOXy
R9ePll+2vX1fNjpEnkHeukWsy8eDc8RjFWyyno7nDgKn3iPyg9m9cEWwmqD+54HYUgR1LrN78qLJ
UO+keviOx9WmdSgH9FIcIlKIhT2SX1bhqcwZz33yo+0UV/7ZK/jrutRNePkokr0tXQhPIeLJEG7B
a8s4X3rPsnDgm4cmwPkIMhnKSE2n5cO4bSsbBLwQLdlOVYZ7lNsPOPA7abe79QS/6qvgnnFYHAGP
2NbA5JzJzwJf7oWVunXobZur0Ho7FFtbbAWQ2p8heIgvL2s7iCXU0+eMQSI4jTt5piHPth4vxGfd
FM55KsoO1ZYl9D9qDpaRuJenZgBAGM/zAvjMUIIyCbBVCx87aifzWw7ea5/bXvew+lZl9+EL0j/j
vRHGcSFZgGZKsm3SAdwUCurOUA1/GlGALC/6VN6N7vAthn42VNrROHn70fSRdj2kWfIjlz8NaYJc
uCbtYwwM7tiBdAAkcKG86zlelN38U6aY01MEfZE5V93ahCQaeaT5COZ1lAmPjgemp43mesmTCJ1k
6w1udKGGS3DFbQ1TL3eW26P+rJnaaF9WMjyKvnFRUQVpSJRNSlAIsrY/AxBYhaCDQNetNCRI16ll
XBYuC3QHn5VmFiP5X40Bzu6QWp2RJDNY3QMWIZ27TgAfZmZAelwZPat1INKGaa1nEN1BiITvXSdk
R4N5L1RtjFeQ9rlygHyqw84IOnrWoxL/0gF9eyGXyBumO7XApIPD6kyzk4YTal4bp7UOfJAVAr0S
JFuJUYTBWhtOPfJjBShYUFBXjJuqRz1p7XIf+fziXCrwxdqQjREA40/TwPd9eIdOBwWnYgY4We2w
OiPbcR5wvN7f2G83zdTVr5bFerZLh0E+5i049HtoypXoaAMk5izQDuAvv3QEBBd//fZRU4PDjfcM
vFpOtXN7y90sFZV9/SuRFliTVsV7mrgpqbypvPy9NtLDYkcjKtq82gXJfZTf4ZXDuLdmrTohMDCe
qSlNOZ7TxPwYTgWKwmQpghs7DWkB+d4M151qaIJUG5qGCLw/9hr0ttTFkIP4uAQN/2RbXXg5+RHj
xalRv7WkA+VY4qBknoa5+hFOfQyGORov3bEyfrGq7Xdk00d2cJt4OIgeuNIrOUoao36mOoPk4kOY
8k82NiAv5bz9yXNdWJteF4zcbnHbAH5hhShIiEwEbe84txPktzqDiCdokshE5OJv6zWZ4AEeq10q
wI+WXda1SBnVUCjMWqhFu0Nq+Chla+4caTR3UxmynRmGP8m0NqAZa+7WIfVstaApNREALoCadrXJ
OrEOb9bOqNYAYWcEsJzagC67OpONhutEhDepDejpuiDPK22bdLNzqoErPRqD7HdMVD0OIfXZ7p30
R53hbQTsiu5Tl0PBOnS9bocXwf6dOeW5USh/8kBh/XD4+AEZOXR1fhcMU6nwUjX8rwXDPRUQ39Qd
UxUxlSE3UtQB6E7dc9hH3tlDPOxMQweiSGAj/D0TIv53HMDWtLrQCmpQ0JzvCw867QjXcp8Z0NBo
Ew/n7gnSnMDk2O/4p1xMi8X/abzxewuZjFcBcMreMvPhCA3k9Cm1UtTpKg9L+9mhCPE7Qg+hz1sE
auKhCU8s6vttkYvsbSod7cA8w/JpmICW8dwkNgOdt56+MRmPl6mM/kOTkP9MHxsXGSy10ova+KUz
Oagb2+yNTAXYnFMTLAIaONQlD19txCsvsYIyWuWIU8iQZvtWgSDdzNOOwpBgqFezQwYqIT73Ph6D
UG5SlYnQNI92PdLU26VGcei7jzGVHoIBpkHy2f36wZLpuSj+IvQYkonjYUI2EKGAvxBlWgOog+aE
zo5s1PDRekDpSHhHo1hk1UPhalcwtJuNyA2ieeHVRgNOf/YiDAIWmhzF5fm8iZnMHyES4OGll4cP
Q5/U52WIKFKIOsvqw6dmPcK5ysf2MtD4l8T3Wff9+5QO0+cBuH/UmaavRa3b97McUQWl7E2hN4E2
NTNkEDCc/nITTmnfi278imh2fy47HccsWRX3sRXivT5LzFM62keyW0LGEI6R3nsD/dNzx3PItRoF
FFkVfjaxHbbL+r5diKN0JaIhQR++EEfViTyWIGl79kZZveRGticcbQ+IIMinGm8B3dIeImbtbhzm
4t30ZOInniVOBsBnOOUW2XalUOFGM+zzuvsUhhYCUkSfslC+UtcowWczob5epJB+gcLg+EjNmBeg
4AeRtCWnR2GjITOkoSFy0CKacOUKNOUeAJ4Yka2//Bhy0A+WtSwis22D+7b2hnunnLu7BsJkWjy1
J/DfdXdkwp8E334XP4HE9XADpzEiEvNeb/NPNLrxW200QVtJrY/9vLURXVX7WdGI1DBNL911jdfJ
5SP8w2e9DF1eS9JPtPfyuegjrtsI5zVPvEqEqHUucx1ayfljrFfyAgnW9rlNJnGZbOux11PAn1QT
RkMVFHHdBDTk3G6eM1E+2lb0sYih3u0iOFsW1QkYornXe5tBReKpsVU4nnol4rwQfHbuzQGpWLJH
mplAnoxcRrOolnUC7CV/6/5etO4Yuo3SkQ5x+lPbXi0hn9VxoH3pElJyVBll5v7KtnTJHQBdfJh1
ZYdEOjL+IZL2sj3idR5oLFOavoGXz2UINR8TylGYNVWuj4brLDn/P64FJZEDrFtxYCjVCUbKhSSK
ygjQBtCjKuNCEUxUwmnTAP8B6FqwMhCvE+Qt1GKy/etEqZAUzQxStBipuhoItAGFmAHBSLMLA9gF
xF28CWpN6ie7y/tnE6FDgFjj+HvkaskG1c4ITzR4Ptu1+L1wTA3nW1xE7bKwAFj80WzcV13bJ0UD
reoCEIwhcaJhS+N+EvupzabTrEdIZwOK26GiXHVZI/4T80gHxlDZUk/rt0JtAaFjYCHjPg8Wx8X4
e3NjBktu3zi1T9dar7r65ahmBXIf/5xi1nEpFePZ88H72UHR7UyN6YWo9k9kXwYyQcaw5lJHYgkS
I2ebpqjLBLh3di0IwuMW1NzLkNYDcDRr/rofH3S89elFWQYc5bgbmlmMq1OPGtrz1SZeHGMRYlL7
AsGgAzleXZfcyahXSb8bxvnrKJAdZKomjHpdjATgamMoQZkdJo9kWu3rsFfr1+GfXMj2X/jRp1BX
hIDxP66YlVGBhLG6mg3xBL+zRRIAR6pfePalBppiIX02FY8+DQ2wpUBpxIMGoJpdJ2iRZ31eLTzX
NQb1oMaHQhuwnKIFk0NiHYm+jxpi63N+U/qtthsXGgLismWlYy7rO5SVL0SAq68s7W6bWr13AOIb
CqHG/FwjYXDRdTwYU1NjX6AkJ3ywRU5K6Fx7brr4mexzZleBHOr6OGWRBjL+PZndaugPTgu6pww1
Ll9AwnaO8cbwKiOnv8M3EXF52rXuhg0iatGDixjR05yYqGzC1RBcBTKHOwOQ2HX8DtDT4u+OYbtv
oLW2K9S2OnjqkP1KPsk5TIGXb9LtXODnrNkl6B9lne2mMta27uTkL6FVo0LcWgajkRcvViuGba1V
1o4cBI6ID4CoHRprLl7IJBm0JfJOcw80NBI53Dkm/0IjanIl9+ECrnOmLefZdI+FDcZRmi3GoXos
C5wgU+9L7oJSeiYSFtGAjB5qLOVuGTsxgGgZq8GwynJkJdoSpxaEnp6IY6UF/7IcHfFAZCuRIiEG
yepK06I25/o0n2ie7FJCcEcVEu/ItjC8qIswVP34q40uhNvjNkWw1C6BaJDhHJ5BFxSeadgas9IO
p5amlnnuyUCr9RmcEX+tuVlIQ2a20163o9e+nZBNVA3052wEa1DGAjqNJuAgLP6wRVYCDu1l3lRF
253WvtNCXXgW4Fg0D/2TaeNpnbdtssE6uXiyLM0MdP8pw7tIDu4ydGmGfLwCtJmL8Wr+qhtDn8b0
161ciHUBB8DfhW65Wy5QllpnD1Y9pqjpdNLLrBrqrUMIV1sgvEPtEvmVPTeHDXUFmM5cPcxOy4QW
HvoKoiHrdusm1EOhH/QGOvmgJymkzdW1YveFRV5+d+N5c03yX7elXgKG3TGHTjxzeTtvGm9yUDUy
WAfkfd9oZFuFcxls3ULmMRt/hRxnHSftuw9nmnbBv0krFudaThecAkHT0D6jlKTcUPI21e1LV6Xu
p1zY1k4XXXckjzKCyAy9y/72sPLJ2jkFu/ag92EcBy5JYjm3e+ga8qf2uKeYfeowvnVqvTnSEDpo
W8Oam7cqSuwLV5TdZIf+EwcG3wXhsXrf0CG0fuPWK7tnIfD/b26W2o2W025/v+gwRu1yUXADflx0
/Wy0ubooudUakgqmC10E2aTjJjSK6SmZDAEi1xI/Urty3h3bO7axzBAtRxBwTD3IRP/24Cm4m6os
crdUqFyzHEwUHMG9tQJ5ZIiSQ04bPJBKioaaEEznem7Oj7RqGiGzMujJ59Uhw/+q/2OjkaXAhreg
/rOZOx8zXVfcfNBB46rppC96p3khSz9mua9pYIgkFbTVn4TPyMUoFv++Nc4iSueDnLtWyZuY2wb/
gm998Y2+KxyVJH4MQd/7f3HQMm3yhVV/OHC8cBfggfGqAYUDSAk8mzaIc1rQs/4o3PnEm1p7d6NZ
C6RdGCc9L+rHOYMQKnlAesCfOhk+Q7n4MTWT5K40wX5En5j+KVpS7HsckB/JhApcCJqjwmcnQkgq
Rcj/B44EkjZ0MussOtCrb9YxGakx7SEEA3JnbFYb9bRWLaHun9ZBFsTGaRLCkiAUgHYnKlDYL29s
6gNJbi26W0qWy8u05Jjx4TOZUO+rEvVOaN47hv0Lbwr1gYS6Fs2uqMwlObMUUjA44kQ7umtDvgL3
/PXOfjUuashcJ/E9PSCWW3yTOf98QAwMcln24J1Kw/TBPC7u17IuPkkBEKpjgsRB+6suTPmBIysC
KkHZ6gJKhki5VXj6+x2elPp9E0LXIuFDvDNqUYJC2+nkJffGXTT0zWmxJS2Q9w0UGQcJroXFhnrs
dKfhVRglY+bj/06fjRzoP9jhPNM1dN10PIfpunfL626JFgRWYxs99D0KE3NH6zeyQE1YxngWtCru
n5mRpu042Ezx4PCY72hTuTUh94dw/8i0u6VL87ZloQxS2L2/GD2GY/uouXlBsOQ9lQlQScBaK/Cv
pQPdYMdb5HKlv6642WApRbjZy6shj2u54hIBu48n9Zx9uelZZp9/EQ1C3zmkA25nmyp/GeM83TFN
aGdttkKUj5R1v6uU2AkZS61E+YGMNjS72mlIjWWMD02VsUc2QaFSzl+HyhN7q+Xm3tY894tjBYj+
2JtJNHgNs0pgmVXpGNWPifwZpC7GM1lMjqMgSIERnlMOmQvVQykyc0O1aYMSHrG67qc9RTFoM9MS
tLej7vgaEsABGausjh/A+Rk/IH1o7AVKZnEjhm3xTus0vuhN55Nt9DwEo1IJOiBU0dxTA0y15c+g
8Q9QHlOyDcL9HzMAXiJk6nTnmSbIW/ea6SiL+mWx4U833dMKxNBCH0AwZ3u7jQtahFRKVMKICkqi
WtkcQKcc3fde+dHUeLELuwaJV1jiCK+kyECjq95LNyqwty1LcRQStfI4GL8lbTWcwIbhbpELn75a
o3PSG714A6/ZcIoH8AGSEpKy9x5OyA3S/3sSuXMtgI0RQdVPyIVCKVMvwIo4gNCKZsuoDp8KNmx0
O9SeGQAbej6wY9g609aJ9NjnJVAIuyQGYQjHAYiyY8IokRgz89oEYUYLcK4CTbTugAuVcQgF9Ehr
DuncZb6WZvZRKI3zsYsH8EI07Y6GkxHNB+bgz1oMjf3K9Gm4AxYYFVlqCDrF/GnU9MVXi7E+nbpN
g7zuMzkMLPncl3p4oc3oUlnZQvdLdy6kHkfN5EVzsu2Q8OX2VgJ/6zdgMHhApUL74DJknMCxciKT
zgZoJWlgCTxDgG+x2YKB9lk1BfT4zkg1nMiUd7jDjW2cHUJP90kuL5MosdKn1HgoI2MCEnDOAzDI
cojBQrqBO5a+MYYU2CmU1b2HvTnfcUWE7+QgMZ9zsMgbqHwsfNccr2ZtNUtr9RF6k+DOH9/xv3u+
I6bwda07sAFPXYttNCNP5R4oWxCP9Z4T2CFDFqdVhFbUINxbXIpiKlB5jOgZzUalFe9jboM2IxHz
3slj0FJpif4pzOyTo3AtOsB8vmDVcK+HIzB2cT36hISZGuPAxyl/79osQxV8P++Wd5NYvbDQo4ga
K9VQx9ZA9iUwW3X7pFcX05zuHchYH2wk0o4oM7yswJyJM+SsCYajQ6zpiELEZXaF55SDlBBYs7zo
UqkM7Szw5ek6EDE0gIU/mOrmQb2yipFKj/qdY6e5tczSRAcEcuii0mv1JXto1CCC4cAd03BtRJFb
IGzDJVTU+SgK8PiFc9+ywtcYyMsakopQzVDoO/AW8WMPUMtdT4oSyl4a9ZCD4APdzMn6wM60ebP6
eCQusY5R9wbBXKa1fo4A2HaEJN+LaccINTMdXBcYUWPZ7femcec7VArjCBja8y6P6/+ILntz4h5P
Wd7EOl7wqCUsLGyaiXyc3khwvHV5eOdq+AYkZj6+GYBxIaqgj2/IK330ZmVrUbR6aiVzdyswbsXJ
pdE4gw5DQerW6d7swEk9avhbqokrbJ0dgg3tw31dCbA7vgoWC2YjhlJOAomxORZ9kOSQv0nnpmLA
symjmq5m+RVcmPxAJmmZuJEDTZ3eidDarm7UC4ESMBJcUH1fqGmy+qUcivqQKFNHNy+aWL+Fv12W
79r63SO/AXiXuuvB4pw77ATJDnbKVK/rNJ5BtQrdZu3SfCukibxj+4f5OSbtIrXLVXfZ62rbdZsi
yx+imGu72ytdLSdvcHufemx0CP8uH0QaQpCB0u86Z3pD6T/frybqUUN6Q7R0mZ2GW18xgQbEFhlE
DDVQEWugrbtvxhzJH/m1AUHQGxuG7hH/z17JioSqB73PLAK9Fi/eq9lKg9it0gPN6g7EwAcA1BHN
RWm55z0zqNFtBI4LeL/FazG9IC8vw2AufxydBAoD6hWaZlc/Zs948wAoBSq6uQxEUuMWlFFsNnzI
iauk+vsQcnQqchs+sASISF85tw5PN1BPteWlTFAlzcO4cI8QcrGQWeJp8KEgCJkLMSuGNn+YILVM
vB1E6kE0HqThLSzRBCwpcFuj6Q8OEDAqYidMkZGalfpjten24G4GI2+CRe573XwZA3J8vc9ipI1w
zgXEzUbme7JlhIqLSTvVjqOhAAM9stVJ/K6VVot6Q9iRj/vwGJkV5iD2+Ocya6q0HIWH8Lzqrnuv
e/RtLfArJzltPJeAnFIHThTRBYkxDcc8b3VUOKvz6NosRib5sx7Jem+KrtmYYiqDlZLvhn9vnVg5
+f7kMjQorZKILcYdCAsbzX7VjD6/G+WUQYMXwywR3mMZO/sSKlC9n/Y/UUFfvuj2hEppK/oU1+Dv
J89msmLkuTUon6uFEN6pApAVz3hm1PzVTGRzsK0k2qbJPD1ILo7xOIEbASV7wyXWJYom47jcTTl4
TwfVoHormZCoQLeWeJzRNHlTw5s+AWzceIsgc3t2dIRRQa5nvIWO+c1pGDgj7GGvjXbylSVNuUWh
fXnvFQgEVG77XkExW4FgOdAb6K3Nlc2cPH+QduTbkWXfOl/5/d4AfLLXW/3pGhMP8fNbL/cnn3Vr
aOL9+ICL1AXwuvj/AS1s9Z6BDH/pJ0M3XDK3zZ7i06KtU0agAJjF17BjZTCC4eXcF639YBkQbzbN
GohITZZ+24FgNVXcqoCqsMPUZFBSVXSrqqEeNbObTM1mHdMyZtgoY/xrxZ+W3djKJHqU4Jt6iLIh
P1cQIPQZr6x38BxFQejk+kGDyMR7PWWfzEEaCGtoxSsU1vDxG/HQQT5gLxWBpZs6YMZUPWoaMCtt
R5P1C0fmQoVJdJcr0+W6bpnutD0bHdTw/d7qilFTT3mMmAhwMmKYHt343KFk9KkcpvrpLwsN7KZs
nlrkYZUPWQblOH2sogGZvcxZff62j5e4b15v1RFTbx14ssvOeyDJ2KGfy/PkTPeGMq12CPCybZiX
1rbDWzbQA5F3KVjUQjZn5mC6t8yjh9MySshBqEhJUxp6QDjgDbI139pJz5dZSrjSLE8hLk2zCXBe
pQfaGqUqnYxleuSGcP3lhQEVLseqmUBSlzjp/EkDgfcWhBD2AxsNa2ksJp6ANIZswW+7B/XBi1UK
n7xW+9jm3l5OEoxlavk6kXTC9qe4MYPGzfmBFdrnNjSZ2DlhnZzdrLCzt5Gz2geVIj4Ljcs0zf3J
CXMpDxAHqAB21bvT6FpOujFikBoOaVgEY8RRNmaH0Qb0WyAtHjVxDGsbBcc2KMVCOYr3oYXYrhmZ
/dZVQ4ZbTVDkDJAjJxHvSQn6IrcQ2YWG2ohbNcq9XkxoR78MkMKtIWERG6/CAOYfNHA92xYJyjrr
DPDjvneE76n4fz0a3nxoVT5AhcRxAqkTN6AuPhg3Fy+aX1xpKqGoP3WtyMk2rmXFwaTWd4iFuQFt
TdMCbDWo6CqTIOQDDnZVPkVnAVUZ7t92XXLwUic6L90KhV1HB7n/P3syS3v3ptgpzGctGnPwPgiU
LuURgp+z3ms+juKF3LYOM31ANc1zqT9PjQAj1mzyBw4lr68DjtSIXVYzgh56tYMeS3vHoFRyAnZ4
3od4H33UM0gKZtE8vGuy/6GjwOsn9uFZhRJXZ9vGkK6KISdoqIoBNRpQPLmOJiYBfwNFia6gMDGy
Ngd8RhAFqyGhZaA0Ym2ARYuPZLNQPfXkQmyzKY2HGfGnFCdCZMcFnuNFY2onapYxTV2NOwsV6Jtl
zmKc+b3Et428WkTQzqv/aqPl60QB+eWjKwXoCnZ5CNbLVDd2jdIKZG7SBaaAuvKs2f2nP9iHsA8f
nEhWe0lFqUJxgk5zaJ/BDmefaXg1Q+M537UZKGjILQ7zl8mKgFT67U/2P678a3mHwMjVBWxjeG4g
YswdqEALfQPmb34XmQX9gCEr5el2CV4KGG173kM1xzuyMbGgTCZ5dDK0fEco6LLsu/1UmffccD+A
0SC6y87UFHPJiw350TQZaUg9sokREqr4W2AN4aKpR43b28J3xioX23rMwRy88eop2SZjEp+pqYbm
o3djC0cuzpCOQ+q8Kkq0N+40nzId1ed2CHJ1tc+V47LSq5PPBRCxSnxgcj1oOGQ40QMedyMdbsgx
3Ql3HJaJ9dY/lMmvOBmh54j6ogfgNL2HLJuNi9oj07pTm9Q4ASm2BUTb60vThPWIiC7GIMLbWg0e
aFc28qFZc3ALf46hqNsWEKPftEOFhTTfa256cMz0nRwnBo1hJAK+reW1I4/KcjN3+QhykMfI6Ark
1VQ97+pC9bkuYu9n6q0N2ZYl+L3s2jaLj+AmvqlPIsNSeFSXoXsavduKJ6olYqHzHeQ6PwB5dc/U
pLz96N3aYs0GdQMQ46tf/nfnf19L2+v9CXdwAOjU6MbXnrw0iMKiW+4a9Atf7gzLXYJ+95m6oRh0
byGHejdovXdabwfkQK7X95alf3NLcSLoUdUp8qRggEXsm0DYS5dbDFjE3DqSzZNZAoQDAbfp/6rb
oxwn5+wHtEGnvZtBfXIV90p0vfINBD32fIYmGE2IlB9M6OHdk0nM3LvkYX1C1KGXPm0CsVS/NKHF
ZipRTACgoZ4u3XA/qLpEMM6rrKvBLzQL7jNIx7T9m6t11mNmas+RKog0LGgRTNIFLtGtkqBIzCjq
HjQbwiAUiOzF8KOqEPKiwKMHSRYb7DvtlY3cKBCp7G2D4Nlqot5vO3mRiRq19+q/LsoZAmRxfTJ5
b+8on32T1Ka0dTE5853n7G8y7TS3prkr3ood3u1AIP/3tPzqRxMeMM4bumBkxPHRapxP+M94TWRh
BThKxDuuhhGg26CIHUqfZhthNffGBL5gpzNee8gWvk6QZlGeZBk5f4SYq3dPi7Nuiv0JspxH4bb6
Y2NAQ6oSeAJ1+hAQgDVBefCdm0SQFMQ7a+O3DfgWQ/2F4KxNlyCLVlXQa1RIWATHkp2d1aeEl3qw
1JQu+n0cvPCbTNgTCA0Bbsfnsy9rRaqwhmWCClC9yi6PqW6qfH4IkTZRaUGbDoDluG24JaPQHfCX
UrdLrBCkD/CsIAy39GakDLVgnbnaiIxghx+PQ+0uugyrOMOqG3FjK7hXb0sXlPQ0kasXI+pRo9OL
0TomZQcUYVwvoVmnS/nWBaHD1knq3D1aYYdSt4iBb1/JYuaquL+MWWZfkKUtdzgMyE1FWpk0z22O
0EqPW+wypYPgDEwDaulQTJ6xo1WFNsnNMuZKr9iKkG6YJIp68Z4TnR066oGiDUe9dcw8hG02yxyZ
yWGE6N9Z/4qyO36K6OC4ruNq8bKMFkDS7SeKMOJdFEKOckc3nJ7uMnHyZGS2dfKo8PNqwtLD0q9L
J9slntmfRRuBDnjs6hdqPBm/pXafXWjUTK67b+rQ9GnIlFuPaJRhzs4TmSCALIKmAgpRa2MkoqDw
/AABhh1NzgZHLBO1hZtOsPJINrqojjAx66ddhIgjIr7CGu+m0OPWzu458KYWonKtdC2EqjGTi1zL
t1GbQOZBB62Xsl1NVF0HsLAhpru8DDsId4h6S7Y6jZAtS9yNg7L1z9CoffSAm3pux7p/yqz+BdiX
4jOeJ3zfauB7ktmc46Rg4qcV9tW9Nrb6WyEGHF2wuqi8CdK9INugId7w8KIgZnFehqLexLFbfpLp
ZF/CEdgt2i2yJuT6oyg/0FB9BFTKQyvXmeZdZHGgDFWTlwPARz2g9tB848uEhuAB8iYpgNANRy5P
uSTcMtlm8TaTclsU4YhX0QTGdZ+5MTa2PoqLk6Vs2Zomsyjvd5ChcjZd6yT/Q9qXNblta93+IlYR
nPlKTa2hu2U7seO8sBIn4TyBJDj8+ruw0RZkpX2+c+q+oIA9kS2pSQx7r+VvUbTOXkaj+rSsE8Pz
QY4olNv39XFtsi90IVJQKAu8m4s1vjbOuOviLH+2W3zXTDYxSk5Pc2l8INEEanFwWAZIcRzwLtlq
O+o5Y/On4Gw5ZkBafR2xh/wKGG/xYiGHggy03BjC9TClPfJlpK0OlIO4cxPEKdtrY9Lebi6N55cZ
lcBPdmzxM+AX3xrs4csMo9uYetqGzdj8C0AsoEXalmQ4nLqP92BH2gcZBUi6AF8dSgDBnfw9wHt2
juuKY8PBriiLP4zedXeFkCmZtPWrx2qjGACILhjHC5D0Svxq8gFP1r9kZDdgtrU1ctF/IGOKpX2X
2/W07D/Hy5ETucEJJsq8wA3tWXc0WkSo5bl2e07meE/EWQTYpojFSJE7xl6ZScYxzcAlwPmrvbQr
9X5UUkgWJE8zD9uTPk1s6gnEYbWJbfIfTxgxY+pG4JGBj61l1pPWqhNHGqMg/N7ZagXKjkgj/ZB/
ZD3hWI+PW5J5if8PGG37DmCFefg8ZX4HgjIRA8dHAgzkEkyAellrgnsQDymAft/LSUlNFeRACnhw
02oKRc4ki1HAFMXxgNSi2zW0sScvroc2gRDQ+KeXR5mSMeEoTFvdeelQD7fx3sWHYA5ROW0h0fzH
29DG/jozcBP+eOcPQ32nLCyua9GMBx2PbPWnQQqSNfQp/lRdyK/BwddAHisQMLB06yNHAH5xkOtH
O5sBX0pjwxocQHdKKTV3Y0ZWytbgo7mpFrvfWA4O/VCgHr85qLEnY8e5AahU5UYCf/badE9dfXFM
67pZUo5KFxVduSxOh3XpMvu7uMKP16/Xly5fxS82C5YNgAZ9/CYxXAoUpllWB3ZDOSxKq7+AoyUD
WJUhfnGyMP+EjXjSUSODcTGAzArQTcDYnRYJ2zA29gdqVi/+YiLp+KxFuWTddpP81VgM+8Pkdd01
t/7Reh/zIMxby6sW8cHgx3UIgQyZmG+RLWDP7rHsQsGajEPGwAIT22oKQhxe4g5I4QSBFwF6QDyR
DOQHHagdaacxBCPpghKZDnt+GbjmAryq1XisM+dsxw42wICw1kV6TMLMEvY5TGcDmnLbNm1/vhOR
CTVMRqCeMiajdUmcw9t+EQtDO0qazy5fQ0zwGsw7kE8BDpbZnZFc2Uws8sDNtsPyPbg4hde0pwC4
GHtAaiSoqrJY9alkyttcgX9pgOhiC7g6gMovIPm5pHirXoLBCnbVKDENDONNprX1VOUiIsMkWYHl
4NtIiUHalIjIKEduQ7t1QtFckLlOEZSWoyw+sp3Z2400hxUB/hYzESAWl7NXmt0CAKGTObKeHaFQ
sdqxAeVyas5M+njI0iNmGi9t2cRXNuDUkbeVGjnjGl+XHo/gzrRQkCctqLEZMmtYiHm2lhWhhTrR
zmEbcgv8ILz6xlycrCn/m0Rk6wj87F3L2KiRvAL1kqHYeaKyvv+KwbsURPo9V83A4x0HTGTptUfv
OX9myYYZeBbo96Z7k2ULCBdEEbo4VnVdEFf2Hgi5sppHNLYzhu7sGpewlhMMGpJGyGoJg1t2FCKH
cO+VS30VYG5FGdXg73GEi2xFpxWA8d/XucW+uvbUbbyM9R+9ifX7dWn6S+iO9qltW/Ng8t48IgN3
2XizeaC8HJWc01XuZq1sE9WwyNUB42T/ypr1ziLDDvhmlhbkcLNIeq/YDCuQrHUqh2dNCfK6ZOYH
pYOEZpwh66eY9mTzlvkhE0XuLHM7BjCss7zoOFjFzKDWpsprAEdYGwZqqnMwrW+NOxeAL9XjxbfG
MxK1ycy+2d552ThtNzLiKJ2RrbsbBwesBlnGLoMLck2zmk8kogZEBsgXkI3h+MjIIrsWhILHlonT
nUx1geVZHaYWCb8fsGj7g1bAVQOysypZjj5+x+4zyX5UJGWSDR9niRYmjYHqAY7LEd9Zb6I4zZ3S
HUgEQNDq8+FInmoxzpC9KUIwhtzVeyI5B6vIbEAGqA8+EFUtOobg+6yrcEa98WqgSNQ3xSVEjeN5
YukPsqSZLqSNh1jgIYGGeisoKlFd5ExbGoLuEV+uNuzSX5eGN5d29ttxG2J2FOUZeHgNCbZTYjEJ
iqMJRGQsMZ/j2pWTpdbcA1XNAxU1y14s3/bxrgvKby0/4H+D/4ky6AEcmIt7aKwhQyDAbbeYbi6g
Q+qAvM3aQ45cKmQCApWbtEkDIOtoQUnwE3imPmY0xCf4piYb1GUzIHQlzpYUIQgwnt4SGbBkQbqx
hMHykWJxpO4UzNjiwsbUHKUWsLDVmFQFkjYrLNwHEMD14z4RdQ4GbTQxfvKAnnb6JqLxOHaxh7OR
yjyOpheROo5LHH1x+UJXXe25vMYu4EEowbDu/OlSxru3REOZc+j1bo2ECqlYCjx4/aq/T0b8riB3
Bekxx2UP/MLOPqTIUPGCMj4zAKjsraTKozQNkWVNQi7zFB7H8YpEBdIUCTaDyIeGWqGdH2Qq1mQ7
yzZ1Ld6un1ByJVlkePMpTK296xfVKcuW8OKyoeMoIkCXKYhdSTXQWtbuTgOSFktEI/PWnWkOFrgU
7axT/omN6dbYo3pQhqCmwkZ05Ptjs6PNfLV7rzbuabNfdf+lM1gcH/DpnP5lJGdrrJwXnLbJ7srt
k8wnftJZHKH8rPQQS1EHAOvYsiUFJvn4pCnx2G07dMmSxipDRHo3meeAdW61Ng8KbVz5QEZw3xLc
iOsBYJB/OgUWF4bFkPR2nwBH+sLMvs0F0Ibv9aSpQeuLvSQcO9IT2vdxZGQv7Df1QFZP7YcEPXqe
d27/BSvo6aCf0vo5/yALC7aZfIHDsBInyL01AZuhY+124gmvIxJS87+OTYkqp93/rxhMYs2REd1C
MbVP2P/D0iQ2xrNmQXngVCHtfyEbq37ZtEXOFCkLEaxoN+r9TzK8v9/iKW4WyfRSlRX2fQf3SNuf
erN0iQFX2QbusNMKIFt931B9d/OU9lYfNc7cgXaKj8s+qEV5DIs2OPuy6TzDv2vek2UZcgNRhQfc
oJ8Z/+d4Isj2gvs9gKC/X2wGMclcWd2fU1187CQRUiMb6vkWcD6p14YWyMUdy99oGUrKwX70YGiW
yP4UcXIkOTUUjxGnEo1Bc9IdwWJ40qGoVwKLfs/HckSBOaDae2ubySPZ2uWYr90hAwV4/0y8yHcl
achIdQkcqKiwmX5vL4NkNycd6C6w8kGKPKovU+Ryedla4rUIHPYecCY/sIJlkiCsLcP1jTuMxkQK
Jpov9VwBPkKyiym/u+67fqQnZ3etF3ejycWAETWewLCEAvZlm4XI4ifQcYIbV9DhPJTI5CSgZiLE
caQsCtBMUJ/E5AbINmM3zd43EhHoOMmVtbZTkVE+mGZ7Lf1XTK/MX4IGR876niimdpnlS/dqyBNg
LNFw9kvdpLPrty6NqUF+AQhJSBMDvfZM42Q2jV09Z98e7OrGAuKMFlbAGj28oZIw27n6QAh5HYcs
eOnBfioHnRMCWI96QRXvJ4GlAylY6Jl+lJc4/PNLEC+RsIrBBcSG1e3xf+I5LVDfG+D6JK3Y0s3l
rZ+ke/UnhRxZ+BHdrr4h/SdR7+4vVn8imRfVbCF9FEHJqELa4tvU26+wgWyI4izAsQAq+KxH1bJT
4J2IKmylMed+Hi4kJUvHSMvzkgF1dUNCENYgkRzscitHwTPokadz5cQLWJMxhQtTjv8emqR5STwe
mhLE70qop3g09euq2QP8XR7uHh1p3AV/DH2zXoym7DYrShy3Geq8zrM82y0CV2BH/TamHjX2yMG9
EwIIWSp1Q26r9H2Q6WHtzfUOBKEol7zZgYsbJ1z+gNRezxRiV+amVyHNt0PSqV8GXwAYUYsrTQBR
SDQgD6GVJD1Yl1NZft45DgjhwK2NORtwPUkYZHFxLnILADKji332rAC8Lg4ulGFOhiTEtiGQWBb7
zXAErfYuXkBQGAAg9gkMyte78pVJVodpkLgfTbScPEyCh0MNcH/Ii+3aDdXXtRanprG9v5Cb+dmq
2fRZsMLdCcezzgAxN59TsZggwgPANWpJa7XWanCG3KBgasEeGa+Oev01O6N5YdhaMcuaX9LEsrYO
quY+l2n5j4UEkn/aDtj0QHbD5/h7b0ziSzXWfFuMg3gd5pph4g9sUb5WKYiOmm0yC7DuvUMOBkDq
6bnD+fVGpEwS82ExjOqe7wRi5NJZ3qTUj4ob0VdbGdOGLkIB372SvIi+D3XhWwAaUhS6DxoqUjJ1
C9KwlhfRahVB8pjpWPo+6Fa1L5mQTJto7cPfRRfK5EemFY9Xu30mOrKOp4xvfzANtZaCxqirOK4e
Foq3v0pfTH0NHf1ttwvdfTc6lr7Vu09LB9J/LJChQWPEJdjpDZEjQW4JKtGQQStFhUbQUGAahLeh
ukqn+gJ41G9IG+T3AA4CpBac6HnIkANsyvMqQGmK7G8UHUoQg05YndjT2KXKoB9t/qUmyyQMnpmM
o1xIhvpPlDBSzB9tkE0Xn30QGoHCJFTlIaoeZELNUbl8nC0svHWFyCrFfdxah8obq+ixzqTkFQDw
Ch87R+RvgyfaNBdgWNhdOAM0oC0xxQGGtrqfuz+MutSQUVchjYXuLclzVERRl9RjVXw0wV+zjxkK
+FwJrWzJGT31HmRG7g5ISpQ2AJYdD4M7IOkMI21HQySKvYWi4f+PzAEl55Zj5wnLzPktJxnQtMYp
Xf4kiUo5NqRSW3CAqPR3HkmJzJmiB6VAkvAKifi3/GacsaeXuxh2DoaKqcXnakvyJ57x7hDO6YdA
xJJWRbJHqS6p76STQCEv3pOxsQsBVRxlYucg7fs1bQHVkSRV5UR+035tUW9+JBlpqYljq9l6KDbd
PijydZifKuxJRdqYeoYta5TersAAb5wHXtemH+YqW3eEh2okoHOLyib8ZmI3a0+yuffH8yjRVqn3
IAPQMzyUX9CCCnleHBxJhAv23/mETKMFqeA7GvuuHR/WXozpbi1BdfSofxyLfqz3a28lv8ZrH+98
NnZPztR2X4EgDAqRBSARjdmeaxSGbWphd1/BEDKhjsk2XzhIpj8CJvUjDhaDFz/o5mnZG1ODDGns
AvqHunSqc+6GWxMb5Uca1cAOQqaNVCwVCtQn1/KbSKmkcJJC0pAMhx0x5kWeOT+NyXhQQ9IYdVef
Dav47k2Od9ENQMX6qI9DzNVpwWve+QB8eoheGtjioaupyKTP6JrKlO5ubfB4XPuk2qmLyJh34ZWr
vmcyUnem/kR5Uf0Xys8jx/T6qEKkdobz9R4TFEMMyB9WIKIE9ltKPNGwCDOkdKfNnjTUkALEdljp
VH4KXD0JRqrVfeVlUQs+rL2yIQ3P4986bvt7vQdMPdrxRZI5HlNxj2fXbcdYbwXf7R032YKflFaR
ufZ+UOgLvBc2Bl9Z1JrJvDVD8Epq8kdg+//d2baxI/kjh6S2I/WDrx5Sj8gqqSeDrvIB8CDXTJba
lmQ41EaSp1ZrP5KFZv6JT01yCQrX+QSGgw6pBbw9TFR+WbnsbFc1oJB5UXKZq7LDv2l4EjH7wJAt
/mym3Q4V8kaz60cgLIVJihUL4Sl4a6fUqSThoaaSpDjazhDIpoqQqyxAKcY3bElXxv8ogD8ZAqTr
pJ4FebB+uhuCSOoTOCpwmGVkV0IKFg4ACyMNGqwwhUFIDOkjvrAag1/oGNRh/aQhjqnnVM3vAhVu
qMtDPeqICoPvSzbApMXbLMin7cNaznXMa2mtxknLgQZin+MU8wDp3mUd31sC2TRJhSNCRrvNttx4
tqppPvH8E8lNIlRA6bqXA+4U2dVVAk6LKZY1U1ZhbEuw8WyoUipt+PxMPVVSlXIJ+CrVVGx1V2el
iq9+9KYCLPImbeqX1eZt2Wpw0e4NG/yi3Tq/AKBguHqysYym3Yp2GXfMQdFDlFig3gPQFTIl8uFK
DRnHGbAAeyb6o1YUvnCQll468pAQvmSYZAEgHkwgz3jYEKFdEdnMjgM09BwofSQz5qXHCtj+M8xY
dwqAIP2UdsiVRlLSggS1AfykbbVG2P8AxKU3NNcM9CwS2DJwjToGCEtuRgKwWKAUgEUZC0BejrN1
yHLgsJJsTliys00kkdtI3HrO/MF/DsBDsPMltsICXNQVvB8uUIk4vr4+z9tLm5YYmoPXbCbghDwb
eREtQAHPIhTiv/WkbAJX2BXfdY5FImCOB+LcTKaqxMIUY92Es8d9gDhDSOoVRS6RlQTVVsvetQ4y
PE4BKctPS2mBe3wxpoMFzN5faYjZ23RgwgPeotSibHW+G5LWXlb+a/tNBy9kBTPdROXH1Wbt60Dd
WIqPEnNheY9k83BnFZU3k+O7f+c0gFgV1BezWnLpaT2tGKYAb1QAPF/fWz+QrI7BDgX28+v77Mvf
/dXKwQcO0DqFx7Ea/Bdh2/6LQxh5oFbYDHJIMtKGQc6fkW8RkVw70DAE0pjcdTf2pEjcXtiAq6nY
k+tmfz0YU8wpwaFEMQEhVl56abD1EwLr+yCWrMNzCMRvToUUSWxXpS842y3NKJZdM0R1dtt8TrMy
fXHt0JmQgIzsyHYtjiQLUffw5oB5sbNxusXdktAP14FtdegK07MNZjf1hj5jWiCpT2VKWqBbiPDL
w4evllOkDaClj1uvq7Qx69MGcNiGsiCzVoIGp611AUuQfwZHDqjaTEAmp0jBS2RDPcEGc19bGf5Z
pZYN7fSi7Uwg5mzKoQ2REwAFeWhtmDYnG1POE8l14LHo1z3LK4HyKBvFxSBDHOSBLZFjqyMSOVSY
ADS+2d3J7rrK+3ssCpOvDaoxyLnv3i7SFBNOqJZl7q3NUPvFE28N4PPmQXUdZEM9wHN9jZO8PNEI
ld311UHG9ZPVZSC5v5mRYpq7r8aCF92YzdWVRG2YAWJa2q6s/SVevOSonuK6hHbmyL3sG9/e6TcB
PdCpoec7mbAhdSSDxqReFqSo1QtlSlB9tdZv6jehvAKZ6wvQkK6Ct/rr2gavhWFggmUFAOGPp7CJ
1DgFHcZz0drWGjUGOKHaxjvnJoclylIBYSLVgdWlgKmzhy0NSaFc7HEqzm497O+D0XUyG8fVS8rX
w120xReoWwj/ydrfaSZzN61qaaZD0x/HtlHLcjf/IVsaJ36MH5b4dmfi5tiE6pAHivqkcjCxkzu3
XlQE2Ptt6Imfy3dDKptpBgdGPjQHkOoBN+4mpx7JTDt5NXFcbiI5NLiE+WBtMgksm8hmFMCZKRxe
AfoaQxuntXcK7mN5TjJqBKiWXrk/NU9aQVHIVytqA/nCyu8hPlkDkvG3KS5AIAtY+GQ7TNxBJhoa
cNM7wGW163Nv/ks5Ap7v3MuGbLF6RHYyjUlj4iwgAtpNsSe1NtRDv/HhosfUo8bw+bhbnaRXAbVC
GyvnJFz+AheOu5v8eD1Rg89+wtaqHAPwW1SAxAHh9ORb6NqZtcov57vBmwqmjtn1keAo5rxTK6dR
hZb+FFU7UTg9vLs8aZT74+Uf7Ee6MXKlxo/3QDtvT7HksPQV8yUScU6h5Mu8G7tWOR9A33dWsuDB
nNzJh3qkpp5WOAVI0nAajbiY1ABjgrpKqp2Q545KRcf6RSe15U2YbOoG2cALJcb9PI1N6Skxblpd
fqq7Cb9r5MWRi06YezeBbqLgjeuPABctzwCe+LK0eGEiR0VcTMn+TEzP1BDdM/VIEQNW5sS7ZfMg
f8+WwonUCragwDGin8Z88L3dDkgh6guqSAdjBEJfEWQX7GxP8566zlzml76yL2BNGp68rJ4yWeua
bcx+XbYrkiHBmip9Fjb1OM6T5j7OEvLtxJISgF1hDmAqezU+6HBuiN8zeESirGIdOzqTzSKkucbA
dpmwv4YkPnvrtygcUOOHR1DKfikt27/cPbfoqURuKFOzN/rBRT0Q7PnPqpf+eueqzci1NysbaQqw
VZelh6G69tsV9Y0oC5w8YqMCLw4DD9NNly7Gc+3X98005c7JW/mTlrtjGq8Rjbk7fcAqoT2+58oH
g215tnpI7/khJhkD0cTWgcubxZIhjyGyffODgRKdo3ZVlx1k0Kwb74NeOOofsBFpAdOm9CzrhIo7
6zQzFAqidhBdpaqSERg5rt37uwVLjSe/q3ZW4PY24NNgRGrq3fkE82iGZ61S9qigjZKuT8MODNTM
Rp1FAgLyBAumc+eKHeBjGmQvoumGoH6h4U1JplpOPVIC0Wv3IKcYpMSLRCkf3A2wmUVzMHJkmfpR
YYfZNR2C5GMNRvqL5y6vZtakH5VobYbDYvTgHZAW1BjZvGIBAURFHAq+2WUeuy4ps8EmDbO+KNpr
yKZIOxVsiY9TXmBBb/Oi2ACnrd1Z/VIBGOZ7EGvE2xplPu6R/EjBUj/yrSa/CiFMPEuKehKg7ZZJ
j0ihvAhJHmBgL+upNusPNFr6srX3pLWJVaBz+n4zpXmPfevvLq4hRPBsB/PeRqHiURkqnyHI6u3C
3W7fxwlYKirXvzLU8F+bAeU0oNDqdyRTim6qngwX82AtaxwrB6hCftSiORx84Gu4KOSc1xeSk8gC
RCuo52x+TORlfCBesQk4e/KXYU5ziYfCMB+SCuQpkS51sKQGh2XzgQzv1O5i/uBjGmuCcp+bdJCB
H6oqSKuj0WVUSNKwCkvMu/ILGYFsdNTv1g3uku7aZeYMVrcf6zak433EdogCI+mRqXQDPMMWDUi9
8Uwm6DKtAPK1/Vxb2IX4ESGNhiiq/oTCo/hIo2adsFcOCDvkIQLBf0fCwqjXp17lsFvl6AIGNsG8
12lewsELTo6EykMG/QSy6bVTstoFUUiEfDZl53R5eCIvat6Rk+gWl+xJpOOSTA3pioBLBIrSGbtj
zRm8i+YrNSGyyV/HPfVZPLxJbXBgnYNwftGGpLREOh6At41tjFuEVXp507jibcKs7YOiR6UankP5
ctDRycPApl8L4NEzTri7Zz4E28Vu0k+r0SLfrRmnEw17E7C/lZj+Sh0z/UQioFEiDc6w7i3Kav2L
lCD8ST71FhJmKAZ5pbxxzzcLMuNNeh1QLdoCBEQAA+7olngWUdPF1ltPyzLBU2B2IEWHZP3N5MG4
6eJ632YNEGhv8XTQdXAkUXcGRGsfuZ3kq0NpO+2Lo/K721vn+ctbrn+ZJeMRQPN4V9ALQza5bMAI
AWgxEoIHG++auEWSI3jl1YgULtLY8Na/Oeo4jXxHkYJkd8F6HRfniJ29eTAlpzsjdaHKf804KOVA
zWufTJRRnNL2e0/LGCBGtpyN4OWRJlrBvTGslJA0D+r/Saajklshkvi/Cs3AJDAZKZKIW4BwZMiH
TrP4s1N5w7ERprmr3P5laLv2At6UC2Hj+ME0X28jgDmqEcHopAme02WFPDkrm5rmqOpggRt09oSV
HUOQzJHorny27e0/ClBEdsU5w8oYSWZ4ziUmwKdaoznSSL+R6WXMHOEiFb1Dytr3N7t+0d+UJHpw
/2lYM16P+D81hmOchP3BWRdUBcmGCdQHrbKhYZ7Mf89pyXY0MrHFoOQ0JDNyoOF/IUucsgOiigz/
diEbY3LUcfTVLRfTkxXIQCB4mpG7A8qQsCxj4Po4LN0uUjaYNviRcE7hn6lZvLE5hH31qxYhn9FK
tyoCdbWqqFGQtCbjstWyO/OJL2zY03WQtr7t7AB70yYg3osMiTkKtoQwSDR2yR1OyQPUibbRLtQT
YfxU237zRBYkenAlGcGedA9QKdrlXZtbaNI+3AEfPVTs2s4fBN/i2wITS+pSUwN7yl+yCw2aNmgF
qmc976K6o835dq5RHaY9qPcYJgNNZYN1jjZ7tGAzeAreC0WX69z1UyNJ9/qwLZ6XUeDQdU2+tijW
yQ62sxaAP0RjpUu6tYSZbBts6DyHJZuB7Bs0ywSaAThW/vyVW0jFI2vtR0ot+y2rMfci4V0cGsfr
uIDBCzOJTeM73WnimeF9KUGn2xTheslSPDsWdxh/XW0cTuKgOP4bqH9YiZR/l1nQR24alr+0a9Ds
ewA4I8PeHA7JnK3ATjRKlPAAHGoHnp4SSNeVBdijAVzjwMD9w2scQIEhXR6MDgn3d2osrWM3R56u
0+TbqujjF+TJxy/Uy4wcxVZIYNuTrG9aF+ybLeZhdQNIQW2oNCOArio+vnAZQIkogoHzmL0aU9hl
woyRIiihjpMtOzDrgb9Z3gddKFsAlr5teXjwzD67gCqtB4U5itUYEEcuc/blcRlKK8gCpYU4dZod
IOBOWNLqJehoLTXWjOkS+TxBGYWcWdBcYGz6Q4FJzCuJsJm1HgrTdzd6epEC3aase9DfyqkEWegY
5CVj5NKCRjyogQYsr8JsyS+44gTtIQEuHzN2soBiQnJKnaPEOGq07Y9m2gIr5gJgSCjgGEMBbC2w
Ou+RujGi2jlzV1T2zsHeNOwOYFXuPD2VwA051K375C0rO1HTz2s4q7Fpt8guHPqAAYA1y4CkcLPS
9qS+s1Rd0pNKW1IvtKc2OGuh3eG9AoykxD8klvdELvbqeJHXAdVXn/0ES70MFz3WB1sANEL6J2nU
qVG/tMWuZEjvUMdEogLPteDxFiCC2NHwq/hFNy2OEp7z5TeSLHWN+t9lRh68NXTGgYS9BxqjaMxB
WQn0uDiKk+pljOuTJ0EdqcFBrnc3fJANJV6x/9mEPJZ8ALKjjvoQhobO7ZoiLvnRaH3l8NPwZYLC
Ij43YBmSO37gk3FOXN4QDS3MzOpIa6hHajKkITWZdNZD0iKpBc7a8MHPFNjJFq75u7Z4CMUXEzuE
+m7c/g/XxhYcZejqqiqPWVG5IJtDVV+poqt+7ryD5Xd/Ub6ukil9z5HkzNcRjElUyzUANgEUQThP
bgkYRRgjx1ZfkwJmqMEWw4TCzy0JnRy/9D3Op8AiLqlTc6P02d6XRaXKiryAU+dHd/Yq3tgt+8LC
dHpqgfsAROoKZWI4fSqbTryk8myKhswyQZ2NOeKOZKTVdrY5fMx6awVL6HdX6i0VQE1GlqiQWkkx
9AVH7iXIRGyqA5hAvYsoyjrc89wPwMi6HNYiH7stKnG8i+p6bbFG3ZLZOzZ7dvsySYA1E+TXcbrM
yM/AsypiA2ipyYdC8mxACfoiPt59dWO+smCnv+S739Sdyg2zr966Inupw3ttQ1+6CvLwo7jzUT+w
xgUENUuWcMslWopT1oBd8Rb+txt4/l4NSeN5xXyhXixhVmhYJhVeZk0JIpKbjEx4heWXiphkgJLp
st/JggFPd0QdOa6kPboBdVZDbM5GhdeZWR9NiaCT4qkz5MZwUr8T+h0ADhulkTk0PZLQTnc/k0W6
0LjA7exSEG3H4G1EIaM5JBvkwmSHZYn7Dc6AMTZwnHAE5hHYx2lsZZzJE/yPEwv7ZCPYNL7UsbtN
bDv/YPM+/zAlaf6B5/iTWnadMj4mQIM0DwBDN59JR6ZmMP0Wz2Z8UhajMBe8s83liWJQg6R2HPiG
/bxX1+JYQ+w4kiXUxQx8Ey9xGkZWa4EhCrUO2Dn1OdLlEnARSpk/9FDIIfVI1nbY+Fjs5fxgRkpT
eg2lMx+mwvzzpzFIUUxrHGWm+eLm1YjPwUDmnj1nzdYoZnAJPoyXsvgryMb1MnvdeO3X9tmSWKar
HM2cY2oHdsg+Zkrn8dS8FPhEQV3JxkNR4t95DPGDPfjBysPXsmdIZUtAFmAsqyzndS5IGA+eMM8F
9nssUb+pQZqPeVnjvNzHE3iCQQnBI7tr7aeQskQADV0ebMDZbAwaA7Z7eK3sL342A7Pa87D3KVLn
l6oJ+E7T4c7djBqkWbySyLUy71JiY5NGxKtbW7Ozt8cBawnJq0uN57o+nggeMggshknHUrb7EXl1
10GmTGWTOWCOjSHJkBiVXCvhf6rSCS98KSfR6IDzMfHYL2SqRFLZIF9hYxsCr8U+LIJoDdz4tdiQ
gZjn9GoYWfmcZ3w32FZz8sf22Wzxu7XD8r6J84TvBUBhowcFk3YsBEBvBiyvndaSgoagv/li21b8
RIGD2R/uog/OM3dN8/lRLG8G1C/PtgcKxxLF50uR+eBkHvwPQEnaC9T+vtDIrNb1NQavLVBphnyT
xQlOYUfjL7L3uOt/GJlIDljoyXMRuJNiGEAK2xbTuK+x9Z/jXxvMSUtp5idyAV8C1g2e7+7iXOD9
6dide6JmDlJgv66rC/xZ9EjG2+AfZHnNO0uboU4J2O3STrtR78H3YUgmOoz2/WmowCwDrOGrAuC4
YQeoRSqx0c00iQ1IE8ZjVjSonyZFWLtO+ERlOR52NpuIpA51mx7J2NZYf04m5CvXfYZiJlm8raq1
qUsNxxZjHuN8i6q4SYQlYvOMBX63HVGFEnUoPgqXg52gcBlvr6z76o8zkKBM4BD3q9l+Dav2byDC
sOuKJ+V1quJ/SMxM19sm4+Qd3cYuv4pdGJjVEdksyJ0Aqcy24bWkaXHsLwCmf3bFWnwMu4V9tIfm
PMSd/aUoeAaKVcDMun7T/RqCFHH1SnZZysC8oKLSVD2S+YU1nc3wm9ZZMe92YcgYKJr6+mq1X5AW
Db4dmasYr2gs2+1384rHGcmowfrmb3ud3EMLMK5jugiwXDgJVp1oUEACehg9nutJmYCXCIriZviO
iRZRL2dZ+sxT8RaZIk0oM19bgJgAYGGQzSixFFxCXaCx6noT/4dzSS9JlbyjpOcgS+1DshpnlZLz
+ap8EwBPI6Wk2dkWB+7r6mC20ocob7DwHwOM98VrX4oQeAVAYCYTJu08nL/ssFK0dobMWQRYRsU+
1d1gil3VnGjCDliYGZuqa3Wohvl+rp+CaPCwTuYcqYn+3fSeumQu2joyw/mDAYQKcFMC+9fwQ/AT
W9OBQIBJlKFqfN/ma7+lISn6svg2YuNrt/RLuhN20+/HomZfgHF3shZefSsngeO11bc/VGkeH/9v
C4DMNBvHZOvBKRx2pmbtU0v1/rNsXLNPOPTv7lxZbHxzjMAEHG72VjX1Y4EVlvGfLSHmz4uInR24
pO1zErC/VYlsGLvZaepkFbIFoEKspbyLblD2he9wWbCVM6Oq4LL2oDqH6MECyNn3MnvKkK+T9PVh
TM0ZeCPGfF0Ah3LoE9eLBjkkBeg26ivQKWiQGF0TIwMDp6p1GuZPQBv/BaeCn6wbmrhwGw+pHgZq
3G8y6qWTg4M/y3AB4/4depx6Yz1sGlA5PYM7C8DQfhcCR7LMroKGa5xGNkfieramzWUGBPGldocG
JwLptpAikiMNqS63d10ss/zIBCnlNhxCqMg0bwsDoE0e42BrEEgETAF0OEpIb9WTj/67oVR0ZZxu
/d4JlHHDV4AakrXbNTmyBH4MweWQZIFpAbJ2lCGF54QgopPdO2lHobSDWQFV4w2kyIuB3Ul7e2rf
8afwyXqf8GFrUe8JGg0m0IURd5v3jCdubYKx7H7rc5xMhD37EpaON22bLEv3VRJPQBZql/MDDQUv
VlSv1qAsRs2QG0ZqTJZrh0rwPc5+VnDrmsvJ8sq/wmqJPyEBf3gyF4cd+iCtfhVx8zlP8uob6ur/
yub45wYoMQDacOke6lgchDuiBsdheXrphYUim//H2Zctua0rW/7KifPcjCY4gejo2w+ihpJKUs12
2S+M8nA4zzO+vheS5aK2trdvR7/QQGYCkksSCSBXrqVaQeAmgBZ99Mmo19BzTbjZba4cY9SGoIfF
heJGmpH6fYL9BZDDu75pups+dA/uoONsroJS8pzSn/uU2J+z95TN1yq9NT1qIlkAvgVqzuiAuaky
QK2uMAXzsL4FvmNguo8lyseAudmxlt10mY/lT9D1T+BDBC8HROkhKg/uyUb2EDlPrA05nbEy74Rp
78gZhIjPEwvatfjOH8iWC8b3ReOaODqB18GSyyjDzcWe2o+xE5cOECdH3HAZhG/c8CXst6QtQJ2u
2JLuwC+Prjjcf3XI40hwLeQRNBd53qJgCeg+XEvOTNCEIwsTCJCpUJkTFTilODqO933fJJtCmv6K
oQYIQnAQ8QU5NX/qJfJgNspmVrbi56bupBjCuylEnk156dJ+tBYHxYkuBan4n4fQ/JEV7uu86IHw
DKbX2E1wIFsX5wip13PjArgAmpLculUOkIQiZV5B7nJ2D9hU3qZwJFB22JUiSFYcTLO3ZvqTylyX
qteZOWhhG/oVdkEuRE4aRvxD1MXhQK9mM7lXYul0ugZrdHI6adP+d+khTfkqfpF0WgYHyI+deHyg
nBPEAb/LNgZhquLJWCgt8rjd2LqZ7RfTwnIhUkOVdBVTD92bvwwjWy1s3dOFaYEYrhrGUDEq1A9S
0USaXfk2dED4cpxzh54TNJfdWHZvbJIOVKfwffA+gqscFJUQHKmX8aWRRA9+iiqvyNj3AuTKU9sV
Xw3zZ9jx8NskoTZtRBW/7QB4ue90YIcLswm/DX7wJQTnwpOFs/q9eKjqvgMyC7pjWRvH9wYOjFPc
aZ7IpEn2H7toILaiTC3KsrYDkgUAFKKrgUx5iaeIqLMu4htN97e2D1SYCx2l26Gamg0fg89Dz+tj
kzD9UfImP0ZZ8lrYYsq8zixtzwcoZceCkD2G4F94RE6CfIMVgTZKVdrTSLqAEv2z6YjRK9zqhqvq
JwhJs1tqLV19ClA1aDF7c+VYukvwEKXFIYSCEyHBcQ4yIVP6HBscwhi/enVejgWgJ+pnEZQecWkS
pGPBdcSBtXJMkGsviJIlLKjNVd+kuhIbmCDyAAZvKcVdry4GiBRAfawdHEWbQPYR57+3vqHdkmmx
V4HuQ4OtG9ZkE5Oj7ySEQseHRBfGAfVifBOxVD+44GO7Hw3fWrXSyb77Trir9aI5uR1u2bPMAnSO
27XvQAWWxBJIS+F30grkXUKmnEmvTYAeW1iBAqIBon5r4ZPG4bqiXTI0vu4aA/q6H3KlCyvQYpuZ
g5a+Gzvv4xaCIGqBI1fhCHt9b9d2fB+IditjvX/C0Xj/JEHHpJiZ/f2obI4LxLmdOHI1e5UtGtud
BSHZOzJlBoDuWA+NG+qmbW3jNlyXN22IA+rG1x/p0ou63UIzbli3YaFnXs6qc4kKx1NfVOyxs0ww
TFt1dDGiEkbmMTBa3dAE2EiFD2rOyZbMa1z9S+AOxpqHpnYb+UNyb4+ZsxpQJvFN80Ok66zmk5bF
WDDIMroBJT17iYv2ngIgAyhXoV5Z97klutsmlcEm193wW4NCWzUDTT2NkViPTSfxd/qmpVF0P99b
AvH2j71IvFVpG91PXYh7FMYxs/3mgq1h25RQ0wSFa4GTKLUooj5dnMkf3SNIVc4ys80d2aquJQhn
vWl8K/+cDs+k8R2YoTyEjhmBXEVMr5zz1Oty3hxHKMp/ttyLqMh2EdVF06sRojpsiWrLFzIDdTsd
SiuM5yiZJ+9RmYB6Edez7chkDwnkCOXq1Rg++YZpnMtuOug8SMN1pZjtsfWkTei8be31bNrpXfq2
bFGvN7oUIoPiIoT2rhDTxvpOC46hErxAfgZnGOkddUqlfsFKCLUixQp+OhWwOPSyQZUZzjp2CU8Z
X/lxtYpR9jgVgM6wfrNgg6/gvxJ1vChxH79cQYhpQIIqTbxUjOI16vMsEyCkHAOwS4PReHU110W4
JkMPh2zOgcYtcyMRk69RDIflaFoOKzvoonuQiblIX3eVNzlW/Aa5o8+NzMonP4PKVs4cBjgD7MlU
7OLetT+5gFrcGODk2aZQxn6TnefKXv8K5j172+q8vIEMkfkZpyRr8kMRMNpoOCQ+9HmdPA9u+0jz
WUEG8tg+y055bTn32qBhvaNeyNAb1DgHdnSP4tlDnvUgeZJIXNtlOb1mbeNswDga3Qgrka+80m8N
6ZdPVWuNd6iLRn47NN/DpnqIbqj71zA9tR+sOltjDbDFoaT93I1hecaBQTdr2Ec+8qfBkAd7+opa
CIOsKAMIty/WVmRqT05efwpzab+VHOLKwkrNu6EZstMkcCslhx2mN23dxp/dSopdBk7z3QSi2c/B
aG0oIC6jBDWQpTyCWKW5twokkKcpsd+A8n2LUGD9ZJhxc2gcpNPJ7qAUEeCctyDTnE1pl3zfWpX2
ZI/tJx+J9jDH03yEEt1ja8nRK13A0qMPgfspSW71ARoIZGrzsDuXuCHFsQEdjbxGMrzH5+slkD9O
kLjHBBkEjC8mwCnZ/8sENL3fts05stJtoziooxbr6sydboFKL06dMpGdunSJK5SDtnwsvMVGrSVu
kml9HHVo99Zr1/eHw7LIhNQ6L9a03qTLRwgnbVWH1FaX1elHDM7xxkNhhf8JEgfHth8LcVqSR6Tp
Q2tyWoOTe+lSa45ZVvBB6kdez8dwvQTSOMvxIbs1538MDZQGPEe9cOA21SZUFTWWqqiJVctWDq5B
cYocZCPv4hhUgQ3ZFgdAHO8jgogrqGecYFfWWAWAf1QgZJgJ92LIHR4SrXbv6yZBdas6UzJGnPAM
GntNilBsfhcROvWuRCHsq6k5qGCOtHrt+5axgwbMfmgSCZHh3tfWiRvyTQgezQxr4nKdcTe8r6uE
PfZFHu2npgJuhKIBhayA5emKQ9BZ+mOgxeNZzRVMOfJYZd5sXXVYuxznzme6sWFu2YiTa//Dy8MW
jEZL4GTnZ6cD3o1MrjXEXj7iQNSxkKKPlFgptSx8eVpkjBYzhBuA6GiybFp3WG17IyqIJLIlv4Zh
BCrokGNSkqaQVEY5LTn7sX4fUSsPucnhZPL1ffuAdTtb4/OwzsSQBMyNuQ5tLVlje/yLNokokZB9
qSNwCFPYzKmUqGDXTtI1GS9GIHiy/XQOZkMUn98LorNq3zZGt8MOHAu3WN67mSX+0w5v3A1sBTLu
N6i2Hn+A7enNdpn2WqPw2cvaIXgOsMyDvLgj7+w0wiaiK23UeyfNQYeUw400SpRBZLW76ZOi39pV
huRpwiAfojREQGTl7kvN3ywmstNltPjYri76bS/xEM1Oi4mYl2lsqKMsDIi3ESXlQNkHqR6d8c7T
l05LoBZlD6+jFjd7btXOuhvr4VUH2zNooGN50qE79OKOSLWqsIzbUCGKXchEaNn4WrgCJYiaVeP8
DpVue98pfK8A68IpLgCS1SPc7LqGgZUK2F83zZO9r9co66AQumhxgMP/KjG9xmmsfkfjwK+pbu6O
vg4H41xY4lMV4n7vdnhqGqqWOZW4t1KXqUrnpUveQgX7KlhXwVdjyRsmyRqcLcjklhz0D/M1BOrl
V3twio92BvUORzeAhREdu6WLqY5+l+5iuxxH1o/B82v8zU9BcY0tzxQmt2EemCc29jg/1INwJxgI
ULAqgpEurqLATQGObNlsWKwEuUhKiJqkSN5Dyvc3I9uB4+wTleZ4WP6akiAdGTbfE9D1kG23QXlG
L7OEoJo42gQWyn4G2y88DvY8ZBWg3JGWYX8Xq8vQIZsvAnAYk4MuqPjp7/IELOJh6XY3VyOiKX6N
8djfXw0IkBp3c2yMlzmopQ311o+m4Ui9JkZicxXxZOXgSOC8xOYGA0IICJw2Uqz56oIzMlD0Yj07
d8nmp5ni6VVGcl9EYwHXcsjRf6hlBbrIISCJ3CGJZ5GjM8RT14f1kUyovo7XIgrAT1M7fGNaSCaB
lKc4IS+Cmyk1lwvr9B1LteKwmKjF1T14tsX65SzkEMqb5DcRznAehd/jt6/VyAirjR32L/0+y7CW
gZwmxHiE6NcM5Zz3tPfTcXi/cUIOdQCIuD5ZLMjvMin2Yd9BbfZqKr2s+n1fGGLVjvh5ZInh7LLG
vwEGKHyCyGL4ZLUOjnGg17OrLAdw/yaL7lLNnSOm4Asq4ZwU3FO+DyK/EpphEL/xwdukO4DOF7p/
pH6e4vPrRNBvqGtAIVXbknvCIniNo93Ko66bhxjI1cBlNC/G75al1TcLJJHAjMIw8OklRbHDwxTg
lKzV493AUZUzFaE2wxWbAKpZxZC+Rm2KZ0WfmtYZez7rbIvsPwCUNTfUW+xZP0Z7/Bq+6Kyxzoa6
+NCFPQUVzz4VvPuUIOkFGNBqJG3MwjVfaqwMXv1Wk55hRNMDiDME/nO+vO1ie4BWQK5ta4x8QJkx
9rtTYb7mY/NpDMNKzdPXo/NFasYTHSkAj/C5sgZ/S73lsig7kq0UuTNLRF6FVK24Hu8AndqBUpW2
cg4ST8Nq3u7VsbbKa0BLyLNsAXFIxz0fQjBKhqO5MyzAIW2ciy3KaihOZUdIE+8yA5QVWp25u1kW
YkJ9fACV1jUo1vtnZ0rYKc6mV72I/NbDEyR18mdSkwC6A4wvRXmicUKav5+md5WWVC3SPU+a4SZi
odwh91S/GF0N/dAEeQMt/skSy3maA5wejxEHR3y6Ge+YqL+TzjsneAiJwpPaO13I8xFHpgbgsLXM
ahtPg6qoQkhuxNa9qS45m35aIODZD9w078nud4W7LiOprRfbVOCRKUx8sjg80PyVnvn6vYs6Zgwa
uAWL1bKLiVwbPJsjVhBQhjYk37QyEofBsN0DterfdJcQigMF5fuIZVgRN6s6NPX9EsuH+jPyttUW
23EdYNu/vsQSR6+4dKl19S5o7FXcCAG4ldnXhecogsW2QRYry11na6kudNOG+UJesi0h+MzAd1Mr
RsAlMJrAl0kz0JCmlc0eHyzESEZX3kxaOe312ga+RLT9phE6hOwsrGJMMw2/8di46XgA6VpLAG/n
Mvs7pJOh2zRy86XCO12LVGhnmgnUodM+7WNIVYi83xgAv51FmGY3dOd3fBED/C1f6M5Pl8Kayq1d
+PV6VlDkCsoMmXJA0uxwSLwxNFemFhX3FG02ebJMwGLQrWngGbY1EFw5LeTv8J8O82k4rYlegy4X
hCdByb8aXcrPiRawR0i3d5UZPtGlxDZwY8eWsYkBZ3rCGrS5K/O3Ik8drEax7lm3Pljl5/5kg5R9
BF3TAbqh8IM7cTUljn/nRpH2MHG8C7eVqPuv/Ie4M/wHt4D2bm4iK0NdcgiZyXXa2GJDo6yax3eo
kdQByUPeNTz6gqe32A4fzcJu7pqxe78Urp1uRJZsg65gR16507oXsfs2Dg/NUGXfBYje8Y7z7iws
HzIMBt57FgIbyHhabUfu4jbvCGxQfV473gJfA70YcsmESaNLDmCGkFO9r+RgvjugbZvNSDhjmNgW
H8cnvTKwjjD4Leo9FNArbfmtgzfV73MHrNTUt6A9sp461nhFAyRy36Osk/tfSzPBmYdUOEKS6aNW
DZnVPXjMTkEa/4Cwcv1S9X691eTk4ri8BJfeUKVrhwfD1zztt1rsOz9UqG051Rwa9YUERiy2D8hs
9echBieBA+LXz+WoJzuRTPk2lYb5WQqcoEhZxCfy4tPMcuF8WgYlul3cS1mGKERWhHvgnRPlqjPa
/hbnQMcMjJpA7H/YWkXXN/cv4+f2CAaD2zCDJp7p1vZxwG/Mi2KZfa+SFz65xpshsWQvonw8DjEb
zyk4sbwKNPVbPQlBV6xyQkJRmtt9gTdBfV9li6gFeVEIgI9s9BaHSxmlpU+t6ynKKpi2TFbf8VcJ
UZQOGp3lQjahSHCDJnXXeAa/e8kR69FD2LfhDXPjCWn/zkZSB4wkx24qITlVAXVANqyb3h3UkhRN
zWLCUyWzEyiO9xGIwqoc+UulHI8cSf2gkKizzVL68osNS+N43zIH6awlhtyFm2lnOw+AavLHJ3A2
Tdty8JHYTJL4pFVuBcUmLfoUO/HPWtWcaMZzb2nNjxI1aCtgsaYnCPJMW2PM89skQV4Z2P4XQxua
04TE3/LW0jCfTcs7I1PpuHuBZdv53//6n//nf38f/1fws7gv0iko8n/lXXaPj7dt/uvfTHf//a9y
tu9//Ne/AWWELo8luIt/TUiAW8r//e0xygMV/j/CtK7zvC3Mcwbk646odohWh5npVmeocVxMxLyz
dGf2nQg6LbiXb3nSRjMhD0Vckf30QoDglVkG0H1+crQd8BxEyCx6eJwmR5wx42OmJkQcEuDCEENd
ukDqIvG6RH+IJsvyCuQr36BR7uHP7/yYoB+0ykqtfNaQg9rqjZ0ejGxq70wrwT3BAP0bSf9oNk73
sdcLbmZFPepjZxncpJS9XPqzAh9WMv4qcKLwhsTxJn8jxXp+/sVBEm9LTdehGVECkEj9WvUnJ7OH
NcDS2jHBzQ1Flw+56xoPUQgp9Hrid9Qzs2i869vO4wESBl4PSrdblI0/L/HmkNg30FlEyTeFZE2Y
bTPHL9Y0AV2gMRSvjXFsts3H6+gQNF8ZIQ/289RRbj2C5Cw90tQ6s6LzICIwVInwifILfVWcU6xk
T9SLS51B7QepC+4PhffnbxrX//ZFA7rUBV7AERZnhun89YtWp3YwJYGQZ50bwS3pKDn1WIaz+NKs
rlSgui+KcLwyu6E8cwsm3byb+2HPinD91xhdln6zRU0m7m5EYajj8bpvpzZY+ZOR3ROjITmSdvwO
6jBzj3QB5JqmiG0mfKm2WrDK4ol/y9WDzGit8hRCuv4kmIn3AuAl4I32dub4tsMuOjvVvhhRkrUL
TDDTBY1rrVuwh29N8Bqh2quKNY+yTWAFBSSdUku1lUJRdMrunBRplrkHPmG5q4O0OkI4tDq3BsCC
tJlTu7fCzCsPIqPtvH37iNAnlhVeGjbwWtG7N7C//vmjwk//+rOCwA9uBiYAHwLMo1z5L24Kfa+N
RWa54xmwTN8bpXvkwtCejKpxj9K1Sq/sA/YFm1BzhdLd8tyZSfnoGNoL2f1QizeyMOUep4TGa6gd
rKFjX1DSN9xMkeFvKMrB9tOpUr4Juqa9sdKyucuBO9moRKtH3VjI5i5Uly4xLx0lKvNOnUQGuWax
F6snrg/lu00elMHNFJfm5yECL6EA2CZvnPJF78DVqKKmetSgFYNBfidfWdC0KA1OAJ/Scd9Za2Yt
PFryFsLFCWwosnXD3KPP9OFL12m+1/DBvIvcOtxDcQ5/fuxm7xmrUDtWSfm1CKN9qW7+RW4frSnf
xFoI/+A2j8IJk1XhtuxAXSYm627MehyMAo/u1W4W7FDM4kPSqdT2WsxxYh4Zr1Ppx99UA3y8ybcI
jUFZVIMsH65cl0sMXDuWp9Ut7RaXC+0bcRLB11DuKTxymLjVbP/87bG4df3tMR0HCAXIKJgGnir0
yLn49kxGwpMgtOOzBsSdVzmudbKNCT8pAe3l1mQ/RlWQRCZykp26eaxnt2aob67s1KVLOPTtmneF
Ns/7u7iWJftRR0VJoV55GUqvMI0QCeIJ+3xlp/fAc7c/xGWws7vYPZjqomfIjaHyx+GHURvRJNfc
JCv1qQWOCfew2K5jaLrFTS0UG94EqO69SYfwCT8nY/v+ev841cWbWOa6mvr6lSmQ3t08O4Uv7zsD
wWymXnuxX8Qtr7JMs9hGLXpx+rbZ+vjoDiJJIAhHTbrE0E46YHunHxYbta5syK6PYFRQU9Dlok9T
zH1eRWBoanEM9bs5fmejlwEYEKv0K3cIkrpVpdX5lgngG1jh/wTmDulIIT+1aQ0+CqscTs4o+QFw
TGj6cS16QhoAPIlADHxX0ilpa/k/WcnewJsqPznu8GuQWqRU5dhv25KfsIZPwUXK0tzjeSNR/4ID
Oy3XwnMy2CdG9/NJeYsuefdmfRmRF5ni8IkGyC68HE8REcbrSMhtBzeJtiNgFUdumKlX9KDOriM8
xUcjgfwW64znrjMBOSqrL1gfRrvERM32MPHyi5E7N87I2DMNn1xgG2wVtgwX+D/TcGSxQogsY183
A+2Ypos1RMXxf/3A2M2YO/K4zNhWPO/WvVWkr3rTn3ljOD+QaH1gWjJ8tkDMsxlyqwWndO4eM9MM
N1ljpK9ibJfQKoZkRRu6L25VWmfRcBDytOD9VL2U+yaIliQOC52J6R5A8dWG4shDF5SPoSYdI67s
Elrjnj7VcmMMwOJrU9DOWa4lc7YkuAbHxoo0w6JEJcnm/BnF9SaQeJ0fv4+lEVfJMTUWTxgIcGjh
jqQCk0xD4SQ1e6TX2hWzg03TRvGBbEUpUPpGjpJLbY/nhgNtFilKAG9URXFlV+xALVt1qbU4OlV/
3FP9MTUp2qKyYQpCKTUqiJeRXZWWq0k0AFgL2W951n631aqrYsP7RfYRVJWor+OMr151Svxy8Y9F
CmRDBnxMrioo6NKo0oia6i2oPwKytjJ83dkkCr6yBKKCUNsHOHif/8f0n49cLG4c3DhmrcRM/UHm
PxqL3z30lwIehXlxq1BhfVfc5m36fql8AWbppU/uyVBgVTJSH+IuxgYLwWg1e/5/5phnc5p6G2u6
mZzcrExxbAwiWk0IcY+z0uHAsD7dTAxgDiA1dgSgpogKv5V7wwUdD0XoINBclXWerYEMsI+gXN0P
ou/21KOLUPali2LC7lAFNXCuqBQsraBAfYg+biazq6oVcZ04UTfdzn1qhpWdl1tq0iVDnluvCnML
8tiu2JONZqNW5JcKMq5mt0Hui2NWpz3mDTblcQOszAN5ltehMTimrgHwG7TYqwdW7AlmOYFCYF9x
aIgTSpNsw7axff2J2raO3R2Fu4rgHDVQl+FB0zee46elB9po4Rirru9/SGbilbBe31GJYiRBP0Zd
ppDOZmNlm1Z5peqS14jTYkcVjFPmZ+AmN/4wdgmmsa5tHIogdVc1ynxvE/U9s3AiD/VoZPFR8aOs
eilzpMZQh+hRP0V1Jeq5lIsusZH1myGwkSRUkWQb8ihIttSnSZfoeYg/9Os/L82Yzq6XZpaLKkDD
cKDbyITpqKXbxdKM66Hm4FjCOAG+Fbd794sev5q88hZ06RUodQGb/mMIcsPaXk0SGvjVtj60g/3+
DmdLxanX0xb1z644JmJ4yLqxfSRTZ5TFxu6abkNdcvxmUO5PDxRAl0YN4mrQMtHHoMHqqxUW7Om8
7SstsM8VqfuN9n8ZlCRAmy7DcIX7cLUnIzNw04/HvkdxXOZqweZvMh542gjcLw8DiXoQHD4nJDw1
DeiqbbkVl3ig5cjXJe4Pq+RYERTT5yIAjYIBTpAHEyTf2yTogmMDTkLoY7bWLpamfddj7w4QK3Ne
gnGqkYIb3G+dA3JpHCIHQNi7KzHsBHYYtygThEDrkotM40SsrQY7xLCwg3G1JCjnfmsg56sGRhDf
/vMXSPxtY2i5juW4uqMzjtoX4+q0KPaLtsJPtz8FAqQ/gYkK31UlK9S8FqlnmgG6WpVBhZq7OWi/
UHECpu8SQmppZq3JSBcNv0wdx0vSX0O4tfH8gpkbbpsSiyTw+K0ogRV34FDucik96kL2FZghdaHo
xYE/QntHIYuD4mjEMlWopLv00s6/+k2BpCcqUZ6GSIO8shtBaMxxUECFoizP123Un2WvYEQob2yk
7bxGHb92H5Ip1CIb6kySnaMVTySlsth/F3sRkvrGth96uYqnKfKmJtOPpWO5nxrzp6Nwfym0SQ85
R8aunfj4SlF1OOhHFOKIT3b+01JR1QTIXGAjIUdR2IopWlPMRVGYi8xLFA2iuRi4to5//mYwy76+
tSBV7DCTcYu70KNnV2cGBggju1BY3cmSjetJxaxNlzBmkBR0wJGz2KiVTaMHCpb4HI4+ZCYojuEp
dxGHHVh2z+sJB1JNfO7cKNgPndWsijLNnvBbpzQ7pc9d7KS9yIidHdmAzdePvI+/zpl36dSftdrU
jhTbMlDwpPj41xRb51X1lB/nyCEMhNfVtTnP02GJd2zi9oubAEDpTVH26nKwRtM8emfIXWW0Glhu
eL0uJqvZN6BLB7CZif3EteQTzll2RWVMX4cuvLSXKI8iuyjzS7uKj/VEfvXT6YtmN0+tbZ1Ret4+
Yh/q37us+BzhuOjVaXixU+yD25S11asZWKd3UFRsWoCNBT8KkDacCHejejII/BOBcj58tmyNl48e
QXI+eh/jQCF4MQvN+TEObAv+iXp5EM+vkCUAdgYBQKxqqn8anCL8T2+P3uzHW6DIj7cn3cYb8w4F
YSm3ley8UXIIxrrandYPGZSY7fIpwK4KR3dt+ZTrzrtt8S4titP6xvxvfgvi+qhTHaq7NucMt0oc
f9hXP4VuADg/yIb0VHJUjLG2xzKfMlBzWgrUZTvDaiWEEH7lp0xRIUtuj0dN1shAoPrEA2mW86xp
QXLCL+tnENv2szW5/kPrjGvOUudZqAvKuqHJMWWPFCB49T3Wneo090YUnfddW+wpFKlPYBpDFmyp
y4xk2hjW8AU8JekKbIbmQ5d35kPdNNluDDXAapWNLm1YiXVS826z2LTOT7wp5Hxn2/Z7HCC+P4xO
2IfO5DhoBqR1l/pBeaZRWZNnDwWWQepVyIKTuOoE0ObtMoPZp8FheUeJbYeAKAT5QeooBS2axr5H
qd2gzkpjnIbn8m3qgN9r/PSziKPopu6jYleVuvGa+rpHAVDJNtajjaqDEUctj6aLrw05aEruepoW
4iB6lfsp3/83d0Xz+q5oMMPRdcMyLctCbYCuvioXC66qj4IRIkzaMbTBpr4UkdjI8tnI9cyC1Yt9
KSa5skGeu127boASFlSxrcIskBd0rksxT1hAnEAX1jR7FwdxxhoZJBFo7OIwAcJhK/LYUdqiDLS5
bwm5XOhAPiUxsFKNalpAt26FFUwrcms4ZEx21ITc9N43guCA99YfdIH1QFZo5WsJDiiviOx8W3T9
ucCt+0dg11cN5RrjsvkhZXvlGmGRyvWXGORE0pVpj9VNvXFEVd4RXatLK4dqTZa5Q/Z6w7BMv/uL
BYi1eNXoCrhQiNbLVel7priu6JJLhx1jMB21xGaFc1kwkyTc+FYVGr+5iFPDOEDOm56FnSddoJFZ
XbPNEKEIypz2C49NVJZduyJ6JOK1WS6qulMO5bZXeAG/rMMne4CeHpZ3gLmqHhQrbnyc8+CX3Dko
R4Uyc5pCynAAhr9eUZMuuTJSy3UlSC/iztlcO/rp6c9fcMe8euobjOMGZzuoXGOmaV9nCpxGgs2P
AwyQBwVOiFDQ/jIU1msZG07jPUKFKn2OwIn03OUMtbR2bN+2Zpc9J3EJtGNc2eA7QVfXoEgBDGYG
wJODwopOKEbMFocKcaoLwEGSakdJHLpAlj05hlV8S+t4SvOQXS+LPQoZkvFBT2N/Z0ed1paKSmcT
aj/GFrcl3P3eAjtGehfoYxQufnTJiw37W/uRJE5+Rcz5YIoAC/FDhD3fnIcBLxADOhMpJcrcuGbO
joNIP4905tebHYPqWP/ujduRHTt4K4GSmz9/CjhZ/9vHIPCbFgZjgoH/+G/JNce0XSz5cVLSJ5ZE
GSKYyaUXJH0TghdRr1ChE9jj92rS43ONLfWTkWYbcLVC1gcQpCetDE1sxboe2ZcKS5eIyU0hAvcx
zlEzP+bchERB4z4mpdYfEyymQH/Z554UVQw1RGHcUHCug3YQTD83fVKNuVf3U7Yu88DfSl/nj2Vq
2ltAtbn+JqNcf7Bk325BgNfdyMjHahbkGQ3yl1/DsGxxFD3iZLweplfUkq1S7NFm+xKf4oxnsf81
nubJu+TH4EJAg+pZdWgN7yycDHk21bIufXLnGRj77N7woeM7lscgxsWecghKSQeXWBv2RZHuyETO
JcxIcdME4htxRoTibbdzk9tisHWgGXExUUxz7gr9uayLfj+kcbmzcxPb1CCQ7UqkenN0qTm2abzr
pvpt7kLj6aGQVbCdUlD7rzScKBxyKfQDtgtoWQJG6l80L0Ln5kXAPExNsEw1DyVP2HQQeKmAmiwr
dhtF3Zd+Cs1tG7fgcTImDVfyAAzJbi/6c7gaQ63aBE3DgBvXZu7S8HkSCJSClqtc/fmr71w/YMFo
Z9ku0hMcSy5LN64esIA29MxOUe9Qj3kogZhEDR5U00qo/DLrJf5oFVP4blta/xhXWBY+m8jvH3L/
GfuG9IvMUJMnot7YJnKYvrrVS+GM6RemzBHS3VstNKtTn+RgdC8CHzprLnYbpdV+snod0CwUBfp9
GB0YNgnrWFUSGrX7zY1sIzmlejXd2RK3Ty/wIXnJtaA+BRkEqgXrzHsfHPTnHpwCyHTipUVRgoga
5PT3HQq1Lhw0Alpc7yMmC5SmNAKo6mwV9HBIsP7MI3zo3H9N4xhTIb3x589ECJXLvwSVOIbJhO5y
nBPYzHGdq2OC1tb7wXSK6TSlQPcYEOLGOVnkFrd0mZK0hCIVLmkL1NCKmhPrNmMOPSUK0bKuvHWg
8fQ+7qI/R6vRFLl0G99vt5avhatM8W9GyOtuCl4Vd/HIijtqtRxSfUXop+srhwT33TYssYMmR6JW
DNQCgSGAstiK43j111Spmi+c/OgQm+P/Zey6llvHle0XoQokGMBXKkuWZMvZL6ydhjlnfv1daHos
b8/cPeeFJQANyEEige4V7q+rU4QDn9ubTEzrT2uomRYOz6c23VzDaRmaU/XZIoV0OhyyY+0QZcNw
Kos0RNUpx5PKSoHZUn2JXie6i1NLCQA3IGmphjJUno7i52CGbhUZBkyXsnved9ZLYQIhA3uS4Xbo
QbuoYQW40nzvgHpvLZZVlb9FfQ8+t4U70OZfmqiwjFu4rWJnCODJgo1wnwrSQtsMjs6xv7Q41DQV
69tqeojWw2Jx0wodgj74pAF0dp4joByibdpi4m46eIilCR+zJtlOmwZyZKdplh8Q4odNDDYYNiAV
NGrZksBE0J9GFo3wRtS+Ds9QpUS01prhVNa60MScIGAKOVRIzDj5UhIvbp4l7fJQoDj6Wqeds9CB
8T3aOuBbqEBVyy6chu+tviSscqsCuAqAY6+30yJfHgjxCZtJew2mBh6Kg0J2XbGgM0B0gu8pgOyo
GCsgLV0+BQYfw1cTN+hkYp3ISECPh2naIlP1Dt8PnlkwwRKAWsaELnVpqTA0h4CMudX95OwMwr4k
VRbCogakhjHDg3kYk3I1lP20GvtIXihEn54FHt9uaBpbYQrz3pMGW9Y5CBQllHzuAxQ7b/qifoOA
FpxEsw6lzyxsl1FpWcisgLAXJhDfgyTDtB+s7pa6Age+Qm6R2s3ecLQ73Pom1PFsqMZFrXO5zqJX
YysjaIfFD1/62xqeIqD/PX5aEmIDIHs08onetCADrQo3nF2bZC/UNy+ifi4YFXU7HhuvZuBDTaqu
AdExtPJbp9iD1zAgiZOdNLzvTun4mwTGBa6pKnq14rPBTQG8OeYBcMSsxZd+iqC+OByzRedAw9Em
ahx1Bopu12mwyFRzKfjT6DzZat7nUTBNA1TKXkBgLwNXOISEQp19F74JM4m05Y9N0A1LlHXYuR/a
YTN0EXyMc5xhIS1WbiJUQG8Hf6iXRuP5T6XsYf2VFdr3xNK3EAEKA7ctIzdOevbLycRL3IfOy5gN
1cKK0/IEIiRkG6EynXt6tWtH8UyK0XS5UjdGJ11zlAluqL+rPSj7VhAdW7CsqVZX5sY8bLTVzvbM
5znuup5aJWu791XMeF2UG6ppczyBwCC1vblpm9I5TcD20qBBZfLS+hxhVZl38uN2d62Ls48I6vt9
jUrRYgq9+GnCSQS5i/gA/C/S8EA781iAeZfaydxHMGi7G+AWD4MX1+hGCZFMpVvZC30FxkyyZzLV
bpwmgXjlPOwp4Uo1nA7QzkqgEM7t9KjVyg47TvXwICLkf8h9JK3g/xnV1g3RWXMPToY9CyNsR0GF
pQsNRDpEzAMfBfqp75EEf2fF/t2Z03dAz6CRr4RUZ/XU6zmy596zqEfwV6/KvX+L9CLL5GTyORzM
avNp3qzFOmKipibO0YD2pi6M5yD30oXBpYmhylgG2UOrLnapPQeRPhwFtp8PjYGkPuM9WDOiyR4q
LUn3XGsgCaFim6QNLmUTAuKJQZrw+3QWgkoR+oDn632y8iA6tG3lML5ALWmdtAN/8Fpen/AUaCDL
hX5NhUkV1qtmXZnr0In5AxjVi1Qk/Q20NyEgwNn4ghxAolTlnG2QxPOKkVqxsLz3Famf3pjCWAq0
VQINWKTHuocoDBTFvHjWmOkfY2QLXMP2i2fd96qN3XbWipp2KbqFFwEjQk0ZO0eo5uh3tEae+kvq
Hs0Iig1qDf1jjTDH8bdi1rJMcga+DzIPlINocyh24KE/d137kYgTC80DVZr65rzEkAK+ZprJ89yc
YABfWj30l5F5PBdil3pmd8oqm8N+2B9OMp70vc9b5IeZZSXnscFnGeTOYaPXQBosk7yPQNbu/BX2
FXBlCVpo8nW2f6aLDo7ztqhZ4pZpkHtLmY74S+rbTvbvEU6dgmidxdY3qL/5u7lJc2Gtpi2BDcJD
VkV3YRrMi0as7XcdbvIUdu2n5tT8FRuRAYwMfCwrcDc2MF7CdsSHEfkOXNaHDtS7k8fi/DQPOFFX
LDpdomgNDPEn63ITIBWvLaB4SODiL3bms3U5DdHEj2hq6XV5qKQn985KQBH2E32dvp7vvXh41eeB
vrUOJJT74jxz0+l7bS3hOgdt19B89OucLavGAtgd0PUxcMPaaAGgGcRWamF7HDNVEWUoVlJCQ0Rt
t7BA/V7HVMHMtHqOuSY+IDw4bZCAgZ2AwtDHCmb/RQg/l/0BYkjV7qp8T68aQJYUX2MPudw7sMjG
hxz8w0vUxjDvQqtrzfGhN6Ojl8T9mbqsRvcXfKh8YEww6AEdusJWzVrR6BRVqFM22c/CjHPI3cTd
a92N2Gub3D/kees8dWa+aMyxe41y5mwaVI7XFBZJ/wb3ZP8httrkiMJ4PIcxpw4XQ9MVON151n2c
QdMywwe44La9j5Oovfil9tiNHBJN4GZdOBJUR5vbNwluOpdMXVhZ8lXemeHq2qfr9UX3TfOGIhIJ
9kgG/2NgPw+9zs3HwebNg9ReqdFBUvA+AGGAWib+J/fAlEI1PbAew0DzLsB1LedIWXcX3JHwzfas
B5wCyxjaHiE4CAULcTSVeQaRcx1MbzpDxhyFWh+3sHNjs+k8pjDJ8HIhH3GqeLxKPOR+jKcRiY31
NlS7vS3JQcCRoMGmVyvFBsCIyYUK5S1q7tlTlGsRygvAqMKImF3Mpoldwp3EnnUrALB88qHmNkcU
Y+Lfl035P0eod/FMuOLpMS9WI6hrLpSfOUy7a9gMdQ1kgIKhX5vx4IOtiIf4EgWkcdUFQ3RrBCmo
iYGMbtvdUDfsTL10yTNHrLiOTff7Qip+jOCIGpYQZ1etOS7yzA2DFrHb4tuTr8bIek3aJNjTsnOc
FeX7XrOe54giTISb9gxWEmDjvv+IfdVBblQtAGmR9x9xbrN93obsfF0OuAWxqgaOoiBNYFazydUP
pSeDv/Q7u9ywvHuzNTyqCliXP6oWL8tPrThg9alOdf3RMId5rPY68Zgb9b/N+xiDalPuhhHbtaaN
z1zTf4+cDmcA1YJhvb+VHrjf1BzM/CmVKBVV4yrzkKgblWpUV+fQV/eqYtMpOvJojvgeOezBoVpm
FUzf4zqtbho1GPnJ+4LzaG+sQsfAQgXvFxlEITdWgftIbI2zyuhVb1TWETbORXhDiqTUXwpoOfCc
BysSIaW+qUuGA7P6Wwq79n9MTzwGEmJa9Gs59DGc6Cf22k/6+6tr35dXxRT4bxMU5OYZsqrPdlof
mqkw4AU86k/g6sCbgg0XcFqRtRme7SrRn9Sj/7YI+H2rYiAwJA4JND9cy4qyYxJo9QrY7uqS68MN
JLSNZ9jR2bsx8HEiVdrGbJLJUvMA06ImWjdWNLSXtOpAw4U+t8HDwlsQJ2rAb+49+l0DaEEgvcXM
nqpEFm9HG6KaSFGBHcKbo6V+sJ47gGJZwcUyCvYYtRvqjYLKhJIJO1Orhsb3TSDA7admwju+LXBD
XlKz8VNthT9+Pk/NzAIVjrDge9us5JZZOGRCS0cXLggM2FDUEHkYIOTtgN09DRDogTkiNSsxOKdA
d36FsTNscc8D9wqmJvvOgaxWX9X9WYBvfY5A39wUHJbVreq7Doz4F8J0HGqm1z56lZR9vdQgArr8
MiB5Xy1G2SRrGriOCqNTCs1IJtBb0gC9Gyp33524LXfUH1r2dJTONK3M8dUDUAufbTu7oVc1HN4a
l176LUYCB4UV1/DSeKFNzgila3TSMF0iGqaXXWoiMZd1bCl4DjgpRLJrWZpbavn9GEPTSd27qS0G
2zn4k++GaoBGE6in/QeQS7edrxk24eC0K7lpOqYD3tSXDJstncDoizE88iof3BlF1cPXEhu8bH3F
TDU5JPdL3p8IMjWCbqmcut6uAen/MwlQImvdoDgOAwE/XXoJyLtXnW3kSlD5Cn5ce+jVNdSDsr10
KcwJfth1sYhMaFCNenD2G9t/KCSkaKcBigBwtw4eUKvikM0fAR5Qo5PhePcAfagh6oD4K1IbrDb2
FM5lneCeFuHXVeFw2nBOZWMdqUWz4AV87JwpAYpDaG7vRz6MDPCRN/vM21dQon+s4WG6xAE53Daq
CStSMK4NCOtRsAZf+63IRnNBzYEDZRBaA7iIKrio9fI8ZdHtHFsDPwKTShc3EL9ftAmeYqihXuht
Ji19NJnXnyi00/CdxWM/PtA6VmC5NRRbANuZYEGvNFPwSPWX4+9NGgWOTJ9HWWV/DgYl/XPz3+aW
OdQL4g425R7H1h72P/d+X5oHJ7SrOyTE6jvVZaaBeYhxqrij/oLrc5fT1MusiMFl0m2ovUG2wzn3
PkzTpdqdx61zntQlCHPYcAzyLwq49uOs1kGm3EvXNDAv8jH/GhzUUNcYJt4uZ1ioBMwm7qM3ku+k
LjDL9qyu8jMBReN6BHA6MZv1NR5wiTdqlVWk3YkGpEKVh7OIt07MHuKoex3w4gnkYsEQVtk3Csoa
zVl3OPss2jxIz2ZbqA9OPr7V0DrEn68dz1BUTM9NEmpupjA9DZKi8wDNCCFu/2kGvNtHQNVSCzm4
gG9IdxfpDWy2nAdQXPTHJvvU+HuEwkq2pbC/5wx1eAHGwIG/DqDgo9mLZy0a830ZIwFERjw4EORb
XdRmfIwm/kKPf9oZgA28Zhb3ztTKQDda0YWaNKAiaAtAmwQwEzRkeXiwpya9AsEeiELaNHwsR+8A
GcH35Sg4xAf9LD3cN0x8k62gw7cy0OSubaxkgSeHfLCjcjqmYvhGLdGl0JA0+ATVXtvbhWwMHzrW
cWywFIBHNY04Lc4BNhdZ0QInGE/hMRGwARCoxzwwXy+WY5r2m65k4cNUwTciArnWpakiTrObcRyW
kKLLD34AyFBZ9HBAYVFBzdHTkWVhWZZu/lz/0Kjq/Vv9w7ZszUFVHJIyOvC2X4pSoogKDdkLPKR9
VuyFjqOLLNhPx2Nr1ncQYIFm6tACd6h4zCCUG1AbmAQYWzgQ/8Dt4ZvBHP/NMPD5Qm3LfKp5hExD
xsz7sWPTMgPO6q4oO39dyLo9RYM3Qb7fivDwLtudX07+XnOM7gBniGjbDdzA6TNr1yNj+S0AsP5K
VEGzACQZyAJsNxd2NXTPEvBl4GL04ruZ+Efooo6+m7cX3hQhdAZ7f1U6KdwVLHA3hNpyaZ4i/9n1
I0re+TL2xvxubLpsHZbFdGQ507bBoNUoV/bQV5kGbWP4EYMkEAoReoxdd9IIf2eZpn4Ax9txNa/S
n4zBDre2aBj2VmgOHMDuuB1MeNyiCct70GWRNDtQ03HEk1GU+plakWxdqI0aD1bVxfdVEK2p2xdV
cZrAPZ3foM+1PTxGjfK7aRqQP3EbHZqGKDmjztTGkGlQoLjWiUw3t6byQCC0+qPZB0i7Isl473np
XTukw3My9KCxtBNoLHYob3RYE62AyIxfUBw4aVpr/USC6w6wh/7Zw6lg1UH69QYaFvaNFSbaUij4
Z1/1Gz0ts9sx5umtAB0G9IoRltgW8gBgAae3zIHOqoBPyoaaFPwRF4my3XDmhTD+ioYVy1DP0004
91DTgJQGOE7AwV9HCRYveQX9HhbGN/TcCQy2EH4R3FOrxTb12rImf1nARecgY24AnRnP0ryxgacd
DsAS0tt9djPUwloOQ5p949r/HBEVsgMxtnD+bY2IT8Z/ICWE9hWbZznAI6BkLCwNJAxpq9LlJ0AW
90CSZiUWrkQPVcmrsAKJL4SxFq8iGbWzFkOtQ5BhVlmg4VmCgSZpmuAZNC+gvUBtmokTfguFpg+x
BpDIw0UDfPjSEz4/SHXBgXI6UBMYMIDW6SV10nAMPMHSyixofqlASziIoZfXiV/WuU52DFZC0yTx
QVVHOmcCSdwlrG0bCmDMw7jbUhPagtntEI9ir+JKirOSMbuluB4Z5O3cSTHQ2nmYMboh4OEL2asj
gjf+RUDVQdTVQtf85gj1WCBv4n7uH0NUG6h/0sz+TsUT4FVrtM/9Kh4I2rcAG/GtVWTakVWDdqRX
SgboGLQrZxjTT91wqJ2QTA2dbhek1YlCfebB8FDYt4CX3Q1WONjACjbynKJaurShgLCkJl2Ktk63
PhsP8HfPHlDKmpZITiXIjPdo6qj3RY7nuEEp0geBwx7kIsyFpWJpAjB+j0iBWsfr9LiUyYbixyRg
O2iWvk/XAiQ/JGhTu7bqYJjRwjUDYm/LNGnrAwcjYERxHLuosDIbiLgYzxTWDQ4bXRZr3ugKnEKx
EYbyPk2my6cgbFPnxaiP1rrG0aqy1J+pX+N2vWO+ccO7XCugbM3qw/UioqL51DSpyYcSSUN9eQ2j
VxQ7R6hFvkylkK/vQTFB7cuVmcWB22U6L9zrxIbaNYvQSwvT0BgG2NTASgGn1/YSx1KA0sE7t5S8
vdTqAvuifMHtKd5SkwbyFu4ZTXChScrNYVsI03Mn3e/mPjiUGEA9TPGO4pkJpXuznsdkCWR4ZIuT
wG4U/jN1/S3Wxd4zjcp3JcdZMXPanz4HArOFfcaTr5sD6NRhdw5LJ99O2ARv8GNvfQtHEuC0FDQ8
Z28cZPBJPQ3ywvvL0T35kFbptM6wh8WxB6G9kGxhlZb3BtWYFT04JOxIGhRMq74Qj1C4GE+8ki+d
0emPVgzlauwjXq5jg2O+lFzqj0wvILHwd+S/zFOReDyDn1YHG982UMyxw/EYQSIVZEbI7FHfdcBU
o9SUkHiGwaEHsSyw0XBWU5Nbn8lVWVXVimmpXAMTZ+/LrOxBuwSNlkPZ5alutG9NXXi/2rBwg9gw
fjhQGARRJA/vPWGds65/DCTUQt2RtdgxqEugiXofDihku19f0jgId/U+pvF5Uuk388zr9E8x9DKE
BMifd3rm16eJzQ3D0kGJcSzNBuv9C5+qGy0T4kqyvmlgDyd0GewzrQ3dWWOE2vk0/N0uU2yrCzU+
ok50R8IiIgmHLaixbqULf2YHSzbap66y4USZgDtswPcasv1OuWBh72DvyECDXTSGub6ejCB0E7hx
zBge0eDQpV4UQuct7uejFKAD+S20QnFQso4iqlA9UU5iX5QQYXYwrsdUFDOhSF41Eq8EIw82fnCq
q3d1ZPDDn/+W/0hp2MjOA3ggNMvmcDnRvjyZdajkaBDiS2/edd20GPpP8zNM+vjqZU7qraG24Eh3
nKA6I7vx/SlFjy7UV/ZWb0Ne40yiS54MvJsYDzSXpB98PY7XY1EjK6YEm2pHQDcGR8DT6HTT0z8n
pRDnWfTBkG97BQn1dJDPe+bnu0IpCFGfWbNq7jNryAjRgC9+i2vV3GtfU+gVpMACeKeBGC2btW0j
H+n46QXYTv+UlYN0ffx9XtMsBoZMSIlKa1Ne+nJ6ov42TcwlspPZ3qzT/Nlpi0XfetarVqtfDDnN
DTU5n3CKNcNnJ+DlPgQmbEnT1dvxVEsuXRwE89tRfJXAJYreLvWAv/3zPxYPki/JKptbkLV0pGYK
EFj+oTEUd6Vl2CCW3zhV706OsXjX3In08DygSQo99HVw/p8ufPAWszAPRag16DtEM/HNic4qglp9
CVw4/s8HbKfzPbTI47UOxNcL5Ny3Fs5BPwSHt4Il/fIuGipE5LXS9MperIDfTUFZ3/VFCMsFPdjS
BwfMa45v7YR3jApIvcNGAgaaRryjJlTUPk3S/GibC8ZcsOWbdeQpRPbvl1oDF8mlTphHp1uz6Y//
FnftK3l2BDjTsN5QhOrdUHndRJYhtmU2vVDrSsDXbLjhBGoQe64XeELkJ+q6htHMCYNzvyfuBoBE
XNmeyG5DTq3CwbLqhOqauOGFGJYlFDG+T/EcUAPuvAissjoFNogzfwqwvLLYTY6zDEGN4On2z5+q
f2AMbaFBTsgknRHDEOaX20WG/E0zSi04wHgH9TS3D7t92sbaU2PYrox4+2DH+XTvRfoyKAR/6keY
sepl9t2LSv7UVIMDsEIGHRQ1x0nBApV2XMFsFrFjmXpLvEO0nVc0wWzm5jTAcgdz1cGTex4/f7wd
9+ylGGB2egWph/kwLR3oKK+ufYmjW2eos1HPFbeecP1zKA1QaN0vqNLb9RBpNA3QUPH1KWCNkhlw
d+wKXoN3C1yCVRqvTYd7WNTjd0FhjnqhMmGc/A656B5eHM+AcmvbSYOuM40mvy9R2Nq8RKsNtISm
Fg4N/r4EzeG1zeclfIWOuP4Usaz+mrjn7654KNDlbnVpARREQKkrhCpw9AQPJwNG5gpzdR3Qg/g/
EjFSfQY+52FsPJcl0PDC0SydAyr8+2HPKgPDmoqp3iPfBB6ISqG26sAPfR8c7lW+tf69CTzq+6iZ
cfEpuK6M7w6HGFBUGNmq4TxZ+55j3jvMg8S/ET+Dwm3eQybPvIeyytE2G0hBqi7YbL7H02AM+O4x
asJnan3EZ9hmnOYFy6qHRdAIve7cajX4E3jhlogsesIA1hrEWwMtl3OlLtQvqqymfmr1ZlKcnC5c
iEZma7vX4/tywnEmjnRwpYDYACjZ+ysdoRvCYbvidcp8Jo3te53FchVbHVITrc33KNC2mxROCOp2
CFEXa4xeRTpeMhgK/lUnb0Eepb8G3IRdU9TRUwL+7DJxIO8Fazd/F1g2u4XVxUtTMBsqA1605iG3
N3k32C8JGGksG+IHP7LYf/zLxVdCitTAQDVsw9Qt3fknHjweekObMlSoZCeRBhrZsdXAUkiChq/G
TDL4dqLvevFapfFmhD+vXfSKIeW/1EGcWPb5+NTD1+hX53jw3UXh33WKetlElvdzrLQ3z2+CV33A
DgX4ZeN+CmEyVrd1fK6YNDddOySHoCmiwxiIFMl/QCbz/7gXIq345YMOuq3gNj6AAvRbbJ6+fNBj
U3RIiebVwQBr8AZUDXvbAtW6a/zcPw3SVLtzrXlgDjK50OiJvnOY1pVl0SIvVkRL1MzYjywFbUiv
gSfUBeNL3tblObOKajuOUsKQxy6P4NQZQDe00/2AO6YbpjpSlRPyVbRS0OLwAHfuX1OeBlDqMeXT
6JvFUuBPfMv13t7oXdTtkYzTwX0L07VVt+bFi2EM5gEQ+yZt7WymJqTbdHbbSS/4y0nS70HAzWfY
jHkLWiKELn91xjexg73DMG5ysJ0XV8sxppd/6KuVKxkFU1wRpgDcmrA7A81fLsoqAKJi6KsLMIrm
VOl3nhFXFwu38l3M4ZNKY8EwylMyIAuGf2XxFKDSAYj02H3D3+BcdsB9uZrz6Gmhjc/JiDJ6Lbuf
UBv+5pX4nOA4HS4k6kQnaOVHiyAN366bx7zuAEDQ4zfaStLe8feuLAb2LIec/8YPqkVecnwWf38V
iRj0xiEvQf7R8OrT6ArnNmBh9KqvL3SMVC0Ifn9q0RgdKrN8Whkqkg6VH/NqdcRUYzSPxgq0/rd5
H6t8zKNVQGVwdk4rhlUVjuPB1thwKDKeuFNb6HOfDzIs7FX/vlDctUmvqK9LIOiNvO62h8FOCcoB
1suTIYFUR6ev5rix/Cm5Pe64PWQXG8SzTRgENbIIaHaTk11iqAwuAjk1W+prVB++Aq6jp8UtdSE/
VBxCo/5BrdaPwATgGt9A4Q7pEB92GipzRRedklX0skaJcdMiT4wDlspzJRM/chqmdqsFgKuPdQgv
BZXguq5Br/wY7DgINIUbA7SzHVLrSCcCC3y0QHI6QOPc3JtVMPMB8y72x13TFnxdjNAviB0Blya7
KXajyCE05svk2GbFfWDA/yER0r+/RlBfqiIAKL6neLrgvvOva0R2fkLW67E1w/C7EPXSjgbjBfbf
5rqXhrktKi1+LLzsjgICOKS5g4akfRbZ0BJkTbiEwW7wvdSaJWhqxksa6hbONFCPweYDjEi/9dZI
ueXYRaKpGX54nwJ7IasUEHTVhbviewQNUt/vEbTGaJj5EuDz6lRx6x6YUahraCFSiFFT3UbA0yyM
QcjvcOdCigLCv7IG3xg8nQLma8N7bDEG5s3QpNswqYbFaGNPbiTNluU++1UYBpCiXvnaOE2wHDJz
PNfgpuxQBSy3ulPAKU9N6tWkBuQ2+EA2FwuAZ/xj4vghZ+mOZ5b50lmJt4nNIVhXSDJCPHF6Gydm
Q9vcKu4kM56pG9Q4BkwjrB9gLHV2kn6RiNK+0yNm3TW5ae+L3PxZQXkwgnhFBbw+tEQ9GcldAAba
awynFB3qX6kx7TQN6OQE5hSvvNJ/5kkhblnR1cgXdMh4qTDIr5tLAenHHZiFISZnU9w9/3k3rxlf
MykSojQmvpuObeqQpvkqGuiZHnwKdS06NE4nIO2g9cqJIkhWMDeDIArKVisZDPKHFXuxWxm1/sQb
EP59LR5uhROAVSeM+uBNHS5IYmyUEfdtYySwDZhQZtPT+tFoUSCEcny2AMmkfrS7qTug/szdWDVL
G1Dcyuwj18n85rHh7XDCvvuZpsqsyW5z6R9pJjNMduc1DhiUmNjyQN5n/c8G1ZxlHQT2shhEDqYJ
Lu3kF4cu7JH4urb1NASv6dpmZnPDrbivIGgRdNqiU6oXbTikt42lpxswAZhLfdeLHld70UQFakmI
pcunWJiun8qEvcI9y3GjKgTFJ230YB3EkeeiaslHbCtHtpwt5CAMLg4l7rfkCkeykFeLAWrSZUJl
5cBALr920YQvsRRmwl11aQ4JZ65XafJ21MSxzrX8RmLvwGAWB4ck0BEktFNU2wLEYIX7xvg+x/Za
ti1ZDP+aFj+n6+eFdkROfk2LzXNwOFz4thhPDvedWxqAynPo8jATAGVdjAZ8Ak7ohB4Z3MbqL7Nb
HfVlYNMszRSafZ86274HJdhiyBwoPIPCOQC6P8+9dlF/6Slb78jW/0Mll04kn08sEvs4bGChCqyj
hPwPgaYejDhfNGN0sNMUHOgSyWSkkFOcU4MSWqhZeGkVUTxnyu45g3Rc4EzLmfQMO3XM+PP30vh6
ggKzUoP+K3dQ0ebwgP2ysYxC0yyQIINykc2TmxEQB3xUcaFX12aal8roqkCKTY3iTtOuHVlUKK+P
8FMAifxUwSKbWteLtNq7NAxgV62i6BKBsrqoIpRvw1Qg09wzq9hm4By5YQfnlLh0UMBNlA5d1Qz6
1olB1CxA1FwT14p8UOnVlWBlGPzvEKXhT6OfLqqvD8Tlz3839cf5siV3bCgkWchoatLEdvTrX66u
vQE8o6bcZxb2vybupebKs3h/rBVMFKcT36VmkwIZKirIEAsLafNGQUMzWCu7MbigywoMexfiacEx
jxoU6kV6kFkVHKkLBTgguKltpezC40HeBYXnbEa9y1aV2bInnY9QdICV/I6azOaxGxsjWOBqNIHP
SeHI6qGsi+kCPe2tFUiGbCgHtyXHnZGaMvzBYeW3NYIqWUQ1CBIWpKLPOWAZo12DLlGZ3QO+ZIsw
aNkdBfhdUcPcpewONAgaMNRwk2ZY0+ikxRoYWil0JTLmgqCYP4OX560rFPfXRJqwPStbtBFu5jSK
s8M+LJLq4seZcW9k9oq4FLidwSxSJUTgBiwOAQiSC+hVMOMHCp8/o76A04UDU7SRCPnVc5RU1oX4
RQIiIqvOg8hv2Yql1SSBwhE/+ZbQgYXKgtsg77GZGoX/mmfgkowAwe0ATAxeGej/epdGz3UXaoei
0rUFTUfmIFjkaRViQ9Ymj8CgruF3qA6GzN92vYevaw9AitHDCWFiqbdtwz6Bgji0qGd5Mq2OX+VY
pPsZ6w/Jz9CNLBm5FXOKDcgpI0AFxh2HZeuFj75+y5rhjbphWdatjTABL0zxjLvUuhOhH2LTiqig
Hd56NdlOjW5Na7XBuPGQdMYZS7Gv6sRYMGU2Hig/cr1ZGgY+TNSASnayNPqu2lCT1WN2BMz1MeYW
PIqGln3re9HceMrqvNX4yrSgqj2NEU7HStahLML8ZEXaBUKH+PZ7ki07lGvvYqUIwZ2czj/Tzukz
0IXqotuMPRxPQjmemMky6LWHgwEV3/7Jm8zhli4MtpC3eWxt4askb+awNBQAyDfBuEoG+B/lIjRD
H5v/8snGeXedeTCKgr2u9dpX4a/cieI7GKvAVQTcF9cYavvV4FCW9A0wthuRNPcyrG/hJGi/hp4G
cabKa3fpEHaQY36kZcIodzZMWMOamr7AX9/R5GMDMNkhtg34YYxgrgW4UbpIHjgaMsGls+6d7Mfc
9JsigOckpGNyt/Ebbae1ARh5STDiEa1pD6LtnG3oedMCnqrag6wDftRz55VaxuA090HxyCJEUg++
djdwxNDPNNk0EtNNsnLaz+GpWcFSr1sYKLKuOCzjL4WiSmggoVRQrT9SF7f84Sbj+QPSYRyC1LHm
r2iCY5Wwm7SNJ380OxdZA7yLn4XnQp9Qs0qg10ADdu6L8wi675nX4vOArmYwBjOqLzOuA5VaKlYS
D3VUrHSnCtodjKA2QWzLtV9E+SnP+T9eRR+jg5V0+GPnVnwcAbteYAuPHL9XP4F5AIetUoccUlz5
B+TsUQJDWhP/4FjDSakIftrsF8jc3q8AdYGui9/niBwEfFTmfGziKgN+qDXmmJLDMsy4zomb+Ec3
1t6+95AebiTKOWDV2zsmKwscMBis1so0pZEBBBOs4fkaYRS+dcdD72tEZU7dCvj4v6oBvkSB3sPE
wzTsZt3WSIrY2ngPxJ52jkF6ObZWBWeY1uSv9f9Rdl47ciNLmH4iAvTmtrxtr25pbgiZM/Te8+n3
Y5RGpRFmgd0bghmZZHWXYWZG/CZoePJ05XCd2BW9Gv78pPQ5eut+Pm1tvGQO4UDT2+CsM37RFSM+
uhpwXrmYzdczOunB66CMTwNIjF3aGB18I89+DTQ+8sqxjB92epW3KW0AqrFWsD5lXohH2DCyhwvV
9kwxajON06Hm28P+jixovxwaLM4wbrWeJOR1VbEBhtvsJdMJCG06Tw5aGNagfXc8J96aoAdXN/5x
YRxGezE3G+EmqxrpDofc5OFGVfbR2UBi4GB5qAEC1EcZ6pcVyK3dBeOC1l2cQ3CzhNFkDOmubeeG
v2eI53e4lsAfFpiU4r9omKy+iTpobrzq3fSzEdWv/lAvzmiqXn0rm8GocCxy0vk96oryPc/g71id
EV5h1hkfdYGEXGC+97k1Ptg9Up8SdlBaQQQryXaDMYz81SHeIgaPOLucpocs1/QNNLd4I01zicmZ
HFpzehoSzzuqabR44Sy9oZv5pzqITrdYDaXtaMERPmi+pbH6ZS8dhfpbS63grVOGjAqB1+3UNoZ0
ZSMQuAxosALfOLCjLwVsmaceTu84xszGStW9DtnQbeGpsVHu/PGg6U60qDsOF8gnKl51bfFcNQp2
BvgivSMfnDHPY9Q+LwS9uMkxlwP+5ZpZ/HeQKu8Kot1fzDRO11lasPqaRh/QFIuGKCkH1oOKcgCm
0r+pDbzXQUmsjfSiF5njOB8lK+lNlMp7CXoSW8ul/XIIHeOpD6hwoBE14C9LFrfjsXVNUuuc9nXy
Mi32wKYCsbVqUBOQ5q3DxeVcLpCYHPQZvSxqQA/SGlNcCF1tiFbULVHTBcBAMj+o3lLNRIcIgqlf
zvrByQucaBeCqam1/yusDy20/Fc3t71thkLQhUSUf2LjgE92rVnP4C3rtVkUzV9x3l3wfzH/1uDJ
dHUWfh8A6a8UMzBPWmR/t5TWenW+FSxxX+XcC4Z0DeQ/OzpLVx+NwzFqC3Q1l2Y5qN1a7ZQRZRk8
vAZH79dlyT70vgiWBa9ZdzizuSjZBjn85qCEJo738s+ziNgA5BSAQQysVs7u4/7dG5m1uTLDvtk7
VWMe2lR5vHv7yJn4+IitD2qGxrF2rEOQYZsW1TUYzrGGM5YY2b/avd8428bgtT3sVmfv6kI1vXoD
u27o2sHVTuai2UQo0Bxr27niJfJd8+P6Y7TmN6NVi9eC9/ucsHDb3ISB+JaoA4/7udWow2ZauMES
Nj4OwBDWgFoCj69BEf5ldhBmP42V/nV2/LZ9RSgbVyevyxCyoXpvBFN7mEvXWGFpAHq+M8Bq4URj
oD5J9y1Ve4+JeZBcI2PkFm6ECVqwGJFXsQ0Uf0GVexVVaMOCSGC4VniwcaHb1H5mnrN2ky1eR+Xy
ROuWB9gfTem4x8oRGGuu9ccGL3f0wAflkwcYXDSQrAax4z4ygtMApuwe9yckku9xN8wP8pbdx3sW
UigNj2Y0Jh9FSDXwEc5wq+EoIZFV/RUfKcAeJaQjhrRTl5wSymExyYc2wIBHT541S//ax1P1BdO+
dFunQX1MJOvU7IYU+wrWxNnJVdR5My6j2CTHqxHWT12ju2/VWkm6W0ueujT+SiYMIdeazYUqwNax
NVZaFvZnwctLrzT5UJB/Xgbfe9Nl8LRcaywYfGkOft2ufT6PtSxM46ZBjDYJqYYt69SZestZFqbS
LFSQ5/bxJnCGcGy6KvLMO6cBybi6QAAlqhCCQNnWOs/LQZpyKPOqXLWTN29T4Ab16t4jA+WSNGDK
jbPCZGVolGrNngvD2Q8L5M9V8ZSVAxp0Y2csGQWbAMPzakZxDA02MF5sm2L4glHooyY+LSCgjYxC
PaXalHH1hNtONj7flkqJ6i72XHN+LUmTb+Eu6m8AuNqVqvTe9y5M1zaz2d8G+Cy1NMcvbYdt5thY
8TNl93EPbaXDKLr4ileyRaIczwMAZFjETRdbnaJvVTQNG6oVi2Z5VOL588+AprxE8RB/m83mXwP0
5GWcbZ4qnpcjclHkb2HSP8q3UjXwEfiPuNYjT8L3pjg3Oh/UMl6+9ZrSdJvQZaYpfHdudChlbnQZ
lOFM9hn5+aXgI5WgJWSkBfR88YD61ZwXeFZiNd7DTYmuy7r8OvoZWxhqqd+Q/V6pC5oPYnILKrAr
XjtFGfYwybujVwb5YQoyG/a8VdtY7rWaaZ1KN/99ZtfTYZc3qn6+T/Yy9ydsgJCnLt4lbgTGP9M+
VFp9zVSebuVOuZNWPIDNaSXPH3fuWd7hWLq9V47+iMmDyP41Tpoy+M8YS0x0ZeA7F4CfjnOlfGUh
2jzeNCmyJTYZ7n/GhkVv5S5qEVeFuveN1z7nm9O7XvytZaEK1s3+YU0jEjnj7L0GdpvszWQhUtq6
+YhHwLy23PJo9ZbxlIHj2eRT1T7BgWYWtRMkVtC6PQHhUdiSTsmjksJMKOCGvCEC5KA8PrV/tYX+
XEfLElqzfq5J8iY4d2Yff+sm/rMwHJxP45y+j76JONeYdnuByIctLhQNzj57WRlKU3plbXhvCoC+
ib2fg/+/rr3fWV7ofm347z9DXpe30H24LTwbkoaA/xrUehbYBNAK3CxNfcyvUMf+QFLcIBcjmZ01
KOxxI6gMD+zLeTLbQ9Mo1tuskTKruvJ5tibrrbFRi8ldb7x0S2c8I/nTt7N6kCZa3jykx3LcymCv
D8yj6Zfo/y3XakPmXdOWJ/jSauPcfUn9cSVXykstFs0D/Nyf3sO28+Yt2/nAYicvZ25qfy17Mz05
fcmu31JrZZtUirf2JQtgG8l0xVxv1/SqdQK3ZK0zq4H7t6y8MsewIe3mxVWxm+h94K/qXdRBSMnZ
xzSxN7d3j8n+uZkGGw5QwMPQcBz7FPq8QqLP8WtetMF6cJ1oW5Ru2ZPIZGTqXU0bWYUyGPfYXSRP
mJ80G6xD83eqdMWidFF9R+15NwBCgUjSRRsHEOqPwhvRXAz15COulGBj4Vf7NDp9uF+KFudBM6Kz
3NPt8fVuFM+55H4Cx9om6zS6nX7UKjI5VNrnV8gIFRId/GA0bDJDvRieM2/211arnR2kOh7MCic3
XS9LNOjIfYmLmxw0E4PVhQ2mhGX1yUvsY90H+bOw0AcVkUIYVs/CNB8089aHgHa1i1o4HShVBtvU
trLzHJj6s20b+UqKdLXn/oC/5L8YTVCeHGegmuy25VdFw8+B8p/aQNBBVefZKFrt9pNCUYJ16NKU
L740p0mluUy/96b8pFBAdDdq2Fa7IsY0ewFaijNiFdnPvoFs5t0nkbkJBs4UXm7ujMvQJaTBLIL0
6/28cAnJhaQMy8daiz51CgQ/266HcK03RbxnT/avdsRTYqX0VM+UeJ83E/m3fPp58ivy+4lSqF7M
khkZAHO+koLFiUYHCaaowYP8ufLXSIg88EMga0hfY8TSvP+PaPmR8HIDj7ofKmRzhT4wmUxng4Gl
vW0DhOnnQcN2Tk/nDSkZa7hdbC7Q0yaut3PQD7dXlJsuoRpO+m3Ur5BceH+DwqjaSihcPqZKUUG7
VuOa7ZbxwRSB5SHZwYM0Ean6RBbPfvJxeoTAm+4kjN1EdN6kUGYeW1tb/trkZQYY9zLxbD0ABnIX
C87kRQ4pwq7rDnbO7h4Dcv8UhbkD7Jer8jAuHrWRNAg/A8DPoa6sRwoJ+6waw1cPe9xH9FOXNBkU
C8n5dEX6DMOaL/xcNods4a8KibVzxp+xO83ViGuSU6MIRTYsdQwF85+ZBC0ljvpLGz9JGqoeM+sW
zsa0/gLfW8IymmSeKykAFTpzpGk/moXn3JVYGKt1c1YCJfsKfcYjVTaNSKw1fHbswq+l54Unr4iy
gxnZ82PlqP3GRB32vVkgVL1i2Q+6mvwNH8t8mBDlIyHmO3tp9pmPcUGgKOpRH9xXc6K6Jx1ymH0z
3aSJ+uYW3vzs1ckaBfuEjSZ60bBRK+9020Fqg7fvLcu9bRmRnQw2t0wI+5mdAGe1xPEONpa8K2nK
wU7nn7E7ZD3M658xgeyS80bjPunCQ62aFvhEiv6VZ8UvcvDVeIM4oPp4aymIZjWh+SwtrO+Sl3Yg
RTsOqHbeY0aOfkzFzyClKrqL4hZr3uUAff3nWQ/pPoisa2SC3EEkg04d0tze9TDCuY9NvYjuvqQQ
kC+3ssx4XKdDuqxkFzmzPE/HSwxFqFzU0KbGGDCnb8qvsVkFR9Ewa4qScVmYq1snApknwSSZ7F1v
VdrBc6L4YJYsWrRZrV/dvqhfR3zbjRJNnZTt0qsRsQXzSdZtpbNyfJRNVGUrnXIRAORobTVGdJQR
iDYaaCEvq5dft8xc/10fwbPbywsoy4vy8VyKKocTrEfqykEsYFOFbe2sK1LkZ6cJuvZiKGF6dnP8
X6mmEpWDBOUioygh3zl+niQHkCTqMUUvPoMFmUa7OsrabWRipDqb1B4Ty/9fmVkflqmCJLVGe6OU
cfDQBipKZL1DhstV+hc3CwEatuQz7KFcdwvlw5ycD73Ni4+qgh4oF+XmwSY5Ohmwshqc0Z7ikVqE
HNSO312hothJRPpMdpXbLEUBxyVp8NtQDSlZv6i1h/stwjTwtqEzQFFbxvqBBUhay/AMAsz8WvQI
Yi4I0DEdf2v96hM46KSbP1gGsarv+Pk0Sa+/wWWekRmf4uuI3eFpVgqk0kxleLaKqFtrWZ3/lWn6
pVAD7W8VlALETOubChtsBe8YoFyUpru5igvsKPruHHSDsYs7gJRj7YZrz9SHr41VHnzHnj/hSPPh
9G63LmrWXuSerVeziOMTqr1I7y1NObTJs+sp+os07uODUjFf9WV8pJGdkN7Z8F4bXc2uoKm3c5P4
j+airGcVACa0NMR8dWmKeF5F/WbAEPtRQn4KyKyJs5BaxuI5+h+91dJ787db7t7MPZX8ovmakrbd
1Qmg0KyePnvZrP/Aa+dUks3+UgBsWblAaFYGZc9D7fRoD+b1pyTzjadAqZK3OsAfdAk32J+fFb8f
1nYdGR9uaPsbcn0W0wFcZ2pNFUsVIMgfEAvIKmj1wJM2dw9ibGeln4tycD5qJddO/JhAcS5+d9WA
uXzWus0jT0vzGQz0h22Vn/Fg//DMZP5c2BAS8Bt56XxgFdCyf1TYdn32RifDJxaWdV+EzSrNjHY3
9w+ZHtov8nSl2IvGilnrB2lmThBiWDCbq8EIrdeisK1XxufDjpp2dU101rCnpk+zTdI08UpPweDK
P6mWsBUUgGB7eQtKEqKrqsvVB8sa1PdofpAwVUwf/SEugsKzc5hAh2nnzRd21E+V3sP5RJgufzLN
alo5bIMOKcwbSDMuxPdlzMKJWGOoYt0E1CMltiFjqcP+DknnzXDPXfgT0B7oY3m8FWZqu+YbAc4C
Ra3o2xwrkJkCpXgpPUp1mUkZSzLMwUrx8+BbqvDrRX9cP5HKrF/kwkCn3ujkeXRsard+eSGjTzVq
qUsBpDEO0PNB2UoVyqwGb9WyrjrY1mw9W+HOEp6NWZJM8/vrLR9X0izMabjKbna2O3NTzvME6zMr
8AfkIGdslpN1ZETG9h6rgEj/1ms5BYmf5Yp7hwyWa52lVzrkQIHh57h77/3Oqh0ejZ4kSlQMn129
4xfkx5jgBSYwqriOo9fGr4ZLUpprs9a6lZKZ9Q2Qns2muUJskerEgk93ahe9vqVXnl3SvPfK4P+H
a5HfBF92r6KGPNy7FMSaKzuuEOWS9QBMeiflVRnXua5yHPBMlhauSQkuc81znC8uSmWeodY8u+P6
ZoXsqqiKJNh81bNlPOQFZZ+0U3CEajLnH7aLEF/GjhKfW1D5V0bLH49j4dTQdoqeLM0YJ++CZGqy
ucW8HcyiNL2u4Ntbtu5ZQ1/2hnhq9Azj37SdDrpWo7vdll9KPccbBn+jle1q5YsUlZGYN1ZgdaAK
Lqk89PDtnTew1JVefjbHqKGUIlKfjqF3mxzbmLVofUrMX0Q+5eAuZ5FtxofGMZ6nqfJJ3XjoKZf2
Y+dnHhs2yD73eNXrVb+ToK+OxS7xtWR+H/XiscsrHylmDAqMgOdj6WsXna3Aq1vjCYxtG6oLpklJ
IVAsOC1+dBW2CKzObO8sYClhhNwZJGVTnZbf58Vyqvxgun20+iNBLDlkiRWu+5nqVry/55bvY8fW
AlJI8nIDtrt/HELnZ8LbZzn+WPNp3H5vDkska2fHnUNOAHF/q8SLqi7VT1NSds9trZbPzdC+S7gk
ob2BC3GIuwm5PLU1stfGDfonr0h3tugMxyHa1cXk2EutlfmOp+K+tqN2o3XsEhGJdSzn+DlDIOhT
XcSscXgeR5k34pKcGWh502wzHoUjDPOrRtkDZVv0/JKiiq6lWqxLbYTuq5ZZ8OjpjvJQ+tMnFzjP
8R5CCDF49B2n3/BDHTYyTHqlwxhmFt7a8MkEsgPSZBksQwZUjeRlZCzIjYBMKQc2Ddaqs1MLuiHN
22XN0i6Wnt+Cv/5IuWnOV69DYMdOSvdc2opzntPWOT/L6T0ozf+K/THEtGydHyXqXvcO99et77E/
7scKfTywq79EveOvUBY2f0od3zJOqWpmKCJ4W8kp3WK3dJOMDyPDvHXdgsLukWuo12/DRSj5ds09
Y3V/HVLd0w4Bb3XV9KPGKmYI9hAO7BcekbByyrr7DlqNzBLrShsJErWa8Uzz0S5ti9y4Ro2WgZ1k
XVhXZfABNeygaLMF7K9M3zI93gjkac5S/2ryCFpJs54M7xBn5KKlOVZtsq16j83Mgo/K+2wi0RPb
l6QOnVOAn/E2QBztLAdXRVA8cLIEcX06BjtARkSCt9PboDQl7S+nzjhVZ8QMfl5+63Y7baePRbBh
8jWhRP2zcXLaLtlAFJp3sk2Sjk5vXhq41xcJhUlgAv211/eL2oEFkNxoNsPnCCjKRWbFICaJgWpa
tlbMpYZ1b3dSr5J2mRYUxDC7eWDzspEEcVh3017i93yxjEV9MlvLrf+4v9TE3DomB065fk9mVmP3
UNW7ELo3CY7E0o6z4v091tX0dIs1DlJ6oZKijg8GQQ6TNT+Ei+VuXJdIIaRytKwxWSeZ126HRUfh
FuThhqTCctCzdh2Sgj5L63bhbaCOaWmvuV+lFUSAQoysD9ZtTnrk2mCtu6oD19pmthOF26i3R9va
mCqKxP8GFgiYIGcGPw1qjXwUNbrfhuS6UhwKS/sbmPO0x5bM39c8tN9RITkFnRN+UxFqWYd6NTyo
/hg8GFM/rr2kir5RFz9A/88/iqyIydl4T7bmh6yBEIrCxsV7MpSICsvgvUlo6g9t4SVvEnGS7AGA
wPQoXYDBu1U/ZOpZOi2VXXWW4GIovY1l1zuMDuat9GoNdjkVOohr6a14QF2wug5XtxsbRyATpe88
z+OobEc7ay6wXDAxCsynsi/HM6It6BuBo72M7uJjLO2+4nb1UrhkOtwnSgJsBVdcdS9tV2VXaxVG
aSAHTO7OQOlnVZPaP05uZ73naJOvFL7kAFloxn13yAN1fFH4YD7xYbGCJVxH8fTojMVnkoXWe+I1
3qmLQaNJZxhm6b6sWmsrzajryk0QqcnRDZGSS+KY7aKa7BLcY7aCSWnRBnlATxt8C3iVYKH0+eH0
XrfdYsFRdWczavCLhC//Gwt+abJLXAOkrM/3uB2KTN3SW2Vhsp1BXrPO/ufarLfKo6GO5x5kONWb
qJt+nvZuMlEoHNsDMLKjtFqYysXxNoZV6vmWxjbmbtwFdtA8+24S79uyZwPfBCQz723QEcaD7xlr
ZamcS/lcDpmRxieM1vf3srrEu9Ty12Uf+JuZhMNjC6bZHNh7rSNcS0+BiddB0un+sxxc3Te2RVOa
m+hXLExJwfdNrR5kiHS0VXiK+5kq/TIsjgv70GXt/9Cs2gadqb7IQQnYWWPUmwGicOdsPSn+fqRs
9yC9fmV5R0dL+tX9ijYFXIb+AVrGVaK9DBMk3KHotnGgx+co1j7JmuxOuf6NbS1BnksXJ4ubwx/j
rM5yt+A9qpVaeKRvdHesNrWS6uu7qjIAPHo63fl8A1oXmJ0eK9NzH53F0aKOQvb5szmsraUpMel1
3fBvKILF8R4ncQf/J/bWMoDJlvKGOj6gZKaxT83Lh1xp0tNQqy1b8DZ5sRNkl8eym7+pU7jJi9H/
n5dNnzwttx6HfjLWsnGThaEOtGwTmz0qASrQ0nvHMaQ8+zRV3kUDcEKCyrMOZjuYD7iueZvJzftP
KQXn1Yhu23cNnTSAu2ieoJ+4p8refOsUHQ/vLhvflC7CdrqGWGjGVoNZYTijociyK0a5UJC2Vsm7
iR7WLZWAngWS/8i2rUHwjFQIQJkPR90v1fzkqka3djWWXh1azPkJCyvm2oEKujp+lkbIDHUZmshZ
VRmpHNQr9RaQOe6zedm3bC5yv1tnbQwgaQmOFQzLjXo/rYfCOctBgvAsDn4VKQcJ3e4mp7cLb6cB
CTE9mq82QpP16rebWRn2pN0Y1ht9ycIi4NavA2ayraRiJSZnUYZtqD6O61Zyt7eUbZ1+12MdrWir
G7bO2Exf3C5AITfMvzM/BOsyddMn0H/J+T9GjE4arPVkTJ8W0uXZ12d7rVdt/jAiuPBU16nCpGYE
oKdoykEd0RjSEuNFj2LzFpL43PsrXfPIN/+Kk3QfVzAkuoOMqIrkQU8Wu7RFmH5MrpY6JDeBeonI
wU1ne1Uptbaz+S56GwRkjT2lm3I15/nobdps/Ou26YkRCYcVU7LCMjmTAogS/Efb7id/e1uQdGzh
Nknrf5qYDm5TC7b0Zba5zTKZh7Lx2P0IVcy4ewQPVprK+hKo0ZGfrnFifVQbG9mn80w7qktMU+ZA
W92zAjqDeXIZp/tmf5YhyxVyl8jIKuOWR/h15/u2/993ur2EocAi1XnposzwtWfW10HmoLQXpg/G
gPMh8kXNbdaH43RSq956D/FX2at9p++9Po0+eic5dpOLOpRePRu+rT9ESfb5lpzsB/0hNuLfWjnz
4ERV72B4QQ/Ht0KLPDbDZqti9rmqdRt+QFIa1WXKH2+4h9Gx1n40s6wUH7SU58Wtjf0UBlTdr/4b
JsKy9J/jBTEB4al48vUH1zBn3APkKPtj2S6bYe7tkfJ+k1DX1fOW8kjOW4L0agToFM0KCLjyh9xj
0hTIhcTwjUAL6xdGw2ptYyUx+QPu1zpNh9aaOAXOOFydWhzk9kkaDTvZI4KM/yubXQDw/GMvQek9
Z1MKRvmGzCh0ttk10APhI1SkPQ8QARdOH6Axbdb0B1DFz8PSktCk/AhcX3mRBg95sElzUd7oD2mY
mJuwzpK9suiy1Fp/ceeY9D26mb9NEIgsWtcYz2OZB+4TR+ChI2cPPMX+6GiblxhJ1YF556UwU/t5
dM2n0Omjz7Rwx/MnUimtF322C4sJOG/cy6KE+5FhVRdFnyul0S5Rq1MnW67poxYaQxSoB+mlpM/M
yZ398u1WR2udwUyuTvMZS1llj/Oy9mYZ/RegbNl3fiZ/DQBF3mYorgeMzGYcN7qv+bIC0/y0WI0t
u29ZkHVUYRJHM18AgTlv3USif1m1WT6s7SRyv8g16LMZp8GZm9uqTa/CcG+0nntbtZFZQ/6z1Msj
j9+A5V8H1wr1X77UIAy6gXXBGJDCbBesQhblyQP63e/90vJTxB/1JEWbSsmXtVG1j8wifJbOFGnY
VVHU9UWaCenw9YDN6kFuZDjKsNiHwUTLC+x3U1Ah8jjUWW6vgtHB++rXwxXymrpTXKpJ96eoUYX1
JeLTB5FlPt3jTuFSY22sq4TkKd30hrNhji+u4Vx9zeLc2IM7KK4sg5KEPS9eG6NufsgIf+nwxQN+
ZKO4YVXlrMM+/eqzOdjfOmSgHPqEbW8QOx9IxaIeeruDXByExdfQSRtSwhlw5iCD7K+bU36sfMDq
4F2XTZtv5s8DNEnsapd94mimzzXIHZbzlNRdj6K0V7lnVM7xnW8Wj9jbKYCBcquMI1d0QYHOHYdO
LGTvYyYdK2YnYu5y+/Rcu+r8iE+Mt/eyLDsUTVq/ec70Fbm77HtozJ/rqcXdGNT9Ahz4bYDI1FTl
+NlP0/xl8LJkmzsmhhrLQc4mOJ089bQovMIojKesv0CuCnAf+EH9gEx0Pn7WcqXauj54UVPj+1M4
ZbJRtFT/6sEMKEst/oEzOwhPr9SeSQ4kR7tQkWLPlZJMgvK37nX+U+SDLPSc4D1AyfQVyHF6sVpE
39VYR4WYXWuCHWaDZCbPr8EaTxQCHySG7BROs78OTjdcoq7CjvRXSIa1ntJsvAJRb+kwkOmBTLG3
za7CZCpPvqfR1x6niR9atfzKRj9+VTRqFAG2GkeN8scTrhOohrngrCu7v+KyVb7CuD96y0Mjx+Dl
qKMgsJEmafcaZUdfP0uz6r/GcT+952gcXH1O4aBxESQDHE8wy9nLKKTgPmyj157CxGYB4cwfflz2
FG2UDqUczqg49LczhB8+BtU1dhK3RB3/PsTDdahcKcXUn7NwSM5dhPdhkJWHSgSrUW+zVjDE/9XO
SStsoh7ocTeY0Px7T1sJpjM0wvlsWQsafoGH3psCD5XB0ltlgcE6J/ok/PYYY4SY5RpbWkjlyTD1
R78g9y6dcgj/GSEtEzW2o22oP0eEadsdkjEGfhTM39ykGs6ObTUvStibD2pk7Ts1bV8kBBSg3lWl
3W7useWisrM3ffOhL3YDvdl9IYWTPkHst9+yJseqHtuBVMkREMUQZ620pvFhwpzb6uEIQzLUnH1c
jM2OX2aBkkwb7jQVvbubhV8AXQOvkSW6ZCZAIDNIDKHlLIZnYGMFsq9j3NxGBEvfkf+Z9zj6Dltp
Fssjucqs9ihNuwLvgIrb9HAb7E6rkGz4G6yH6GXqlJPm98FHzQ7kwuPLWnn+fNCq/rtvJAqeHvAf
u8lTN0rh+XshPPZKhKqWNBc6pDTHWTNWs67iBHcuq/TlvuCSMwTNcT0ZrHknCzhTvArvPRGpA2rj
FHPSOsx3XZFr5yrbzHMwfLV9f9zyVGlPRYwCiZdGf8tizTSQQFajwH3GrDY6YwYWb/OehXqN44hL
1kGN1ffOyrQHBZNXamae8WFTkt8Pbk7dTkAzZYLg3DT4F2lykd2X7i7yG6gCy45MCRXjIUb9SFr3
TZq/uB0XFkumW2wprMXaCGuECqKPnPLRDizmcgF3DMnGxLzhRg6wPSVf63YQHrvqa4le3L7EHumq
qLU/4wrEKfnydt3XfbrtEkO5SkwvDFxjSup+BzQGPn42l9H3MYqTbO2sG85YZgY71wl66Godhkhe
SaZTTlVSWMCwOfRLz3/Fho6KQ2pOL3+MLeUuEvSzS1nVLtB8/MIxmqAsMqlk17M4udg6zoWxfsKi
GAakVeG41jvWJdaT/KnMh1WVD9ODtFIJKYW+ta0y2Eis9aYli9QzFXbkbYsmqM6jJGrvbQkmwcz/
JKe3QVFtrHm6tMDguSbQoPysQBb+vIcEq2RXZdP4WHaOsiqLJvutgqrrSXWhJHOSbbnsw0mkDYix
O95KJntMP3O8Ii/3yVvC92YXdPkmQKtqfe+4zfchwkv/gJs9M4+2XaWOfwLKowWIfj/cQOc3lLng
z5O65AuxXAjW18ypm/VhvE3ZYDvFyhmsCam+JNr+vmCVVWufgIOsUzfaSvN+cNAgUZzeP6soDjir
LMmtk1rGL3OY1FcMidjrquOywx2fPK39oU2Oe7z7yLQKvh+pg9auDAOjPz0ljelgi/Lzynmw+6MJ
zMvba4WbfAnsgoThHBXbJGAZ4/jhR5652h4Igb33B8d8V/z0JMjFjAXYGtADRjz2mDxMI8ZaIkii
JsmRhe+8VcI42btx3547Y1bX7eSMn8OGhS6kvOE8KHr/GbMGSyne8OTYl3o0PHkj/NeFWpsoZFbz
Adyw8HFnT3sairx4WXy5mKrTmechoq/vitd+Q5Cs3aN6UO/FXOBi2t3wl70E9aqp92Is8EWC2Yj1
TuXDr9UGq73CiFZgyoF1QBqpYfELwCcc2/qT3aq7G+gBMfj9oEbGrVnlxdnp6vgV/s2thpCx60Fz
yzxJxSC2K//ZebiXF8bG7E8sMWJw08zCa5gH+LkWbr2V8Y1hjnjSi5VVRAUIMwv7NJPwvRdI5ey+
H5RCqjSrJcUTomkqGLH7S+p85TaAi1RQzVQ+pGPBh/kLUExCpPm1RysIN/eLBGImN+pxVtjoAnRN
XPZEVTg0yTvW2sELlI/b3B3O0y4GL/go03ZdGd3eCQJvfZvTl8k+/r+MkJVANRbphUXD5QY3zvHn
Lr3pqZv09GVKsmcJ21SQ9i0mdbuhQPNiYa9vRMBjWoS2oboYHdY4fQyoRCLzImyiNHhdSCxj8s5d
Tb0mwfgeLGRN14+ibV5l+lEFuvm5669zB9WzVsLuUKJFvJNmYfWXKsmjN33CzMzLLFjMy9UdaGA4
L2r90LGKelnuWoZf8rrNsETnEb0rlbo8tIHD+hK23178GjunVxE3RZ5KmuZYlM96i0dP6cDdBmb0
4mLi8SBujq3Vngchk6AXamDpgoeJ7bnjsYjZJFo6U2+qT+m2Wproc0xnvYvrlfRqlRq/lGzOpFMO
dYysDjv3R2nxRQBPi3CWPhvapWvT6Zw6vvHgViUpt7CCfVXEf0vI0mfQCLZ0WNkX3E/D44SvD/4O
ylsQREX1CR53tfb3ZVdOfwG+rvZDZ3Z7IzG6v/x9wCz6F7Wsaj+ryN1JlIRW0P9vRtjaLh2v2RVt
5DzD5kUM1q+DpzgtyoMVFcAKVd7+jr3GBWUnlvBjEuyaRoUv+H8oO6/lxpVlTb/Kjn2PGHgzMWcu
aEWKlO9Wd98g2qyG9x5PPx+SWqJWnzMnZm4QqKosSJRAoCrzN8tAbzfDSc4AHMA5kPbltLLrY+ro
8cHWhwCl+WX2dQ6qFka2OBQMYew8qp3xSxA1TuLnK9cNECVz6/yW52ywFQyO5e4Mdyi+A57WtrFl
FMcGAOmxt9DZRjccOd8FQI4E7KqNqvrH2OojRKXUv5/M0Tz4WH/sYc0YzxJbdnd+h4ekr1q4GSSZ
e9IyG4vObFhj3TGeLHQrTsZysGe0nXeN67croH1Ac1orbO5SD/c3LWR501v92KNhATFN9fCsU+ZU
P7Fmt5FcUEACOM0tC3yMumTAKKfm1loOfm0cI/KT+8gn+7V2/Tq+LZRZc7E749TywxYtzDqpb5oe
hVZ8VG/JUSNuI6eWl3a8vOa6PVAK/ZC9NzSnu500fXVJ4yeLT2KolWT05fR9+OqRSE2ebaS0UziL
WTAjQeaZ4Q1wiC+ZYVUYmfx9YJfbjCtpTx5l27SnYmP1H0Mwd64vM6p2ytZuzNryw7TrteBgZbuM
OkLnpOi3xQCCEYEDCG5UGJKaSXEQkE0nmeXUy/IbCZROf4EPXyA6S7SquvnBWDLVMiqHYejymxr5
mJUM6KF1qAF6HydV7e+G5eAGRkxGvfS2KQIed9cBOfPD4pg07FZlMAwVLA2XsFZV7FtLQYNhaUm/
xEuz03hHzQEiVNKUAbcK+VqG0PxqEG/3cPw/4y+B0l5Th/dykP7cghxd4h8EVu6fA6pa3FhJic3x
MiDBcmbEZXZn5Xc5nm3mZVD6nSm/ge+JOWFq3PyRx5UtRNqpX1IqEjfSksN1z9EF0xds8Nz9WJJB
eDG9KFtfMin4wz66jZNsgtmK7pSkDE6J65dbUmLzF77mR7fxo19ax5YJsGjxQhEVY8O4iTEFmPTH
zhv1lYQgAkoWRpu/y9VIxNbrdvaLfRE42gb1JeWTNsc4jzdd/KsKrTXUaCo0LTAq/G6N72YGCL6y
DeUZzQlsB4p6IiGiGgdl9Hg1lkZ2n6rFvMAXD0HIei/ONfdWKCHtJFDB6GOzc2tgKMteTYKh8X1s
zrU2rqrU6o9IY2nrwIInhm3cWtgqAA/Z31hd+GL7QbQPgMEceTxERz2gujiNGeWgrru1bAxqjeUg
Z67WZ7fpzCY/T4a7quvf+mWw7ox0V6vULqR5HZX5gYZuQEMtencdvV7l/QfWbDc71uXPto3FTOO0
3QEPjOBrXaNikQyvGa/xW79r7LV0WzwrWEN49RlGsPUC3GRvLRIw3ogjDUBwUF3LbDeNXpRWDZ+a
Cq0L08E/1VnCrAKxBHcK7yUfIsmNa2bk/6FPQnJ9Vg5OaaNoTCrlkicZusdwjjUqadBIrIYbuhiP
VHRYc9sxa0bWAOnuj2SyXrjrJO2087U/TxHZW6qTsoIPLGVH8a46zkncVRs3qZ2bInTPfZICMoeP
Ci+qXnhReYeeopWW4+4SqVs2GnYjEhioZU4Pld0+ksxpb4XaJYc8z5Otjnfv5sr5ooacnUxMO2TS
hehVMNVcpkrfdaqGucMmTngGsD97myaj17jlp7ZqeVMiOXMrnLrSD5GmjZPyLM36vSnEo8RL3kal
+WF04QyLm851rgSrmV2chaV0DU60stvO6sSnW7yBXZbESh9uvcUA2Np8aIR7fJswBndjSnQkHti+
J6Z2ez3MTah/bPJbgBB4j8kKUkbYv/+cZUCd+2iTN5UDIVClRvEY6qN/NGEwb9ABmb7FwXBWO4Sm
m7iu97JV/WPnKpvfcEEyyagc7CZLt23robr2PtDLVvnalkCZ3NYGEjGgbRGqRHSgXnzWsK3zb9hE
PEpL+sV0TZrXiN5oH6cRzMPqOiBxyqz7N701Pn4wbJOQasKwNUydA9mgF0Gr2wtundcdX4wmaUnE
0SRji/2sU71ISw5IM1IamTHKlllt0Ybn5RrXCLkGuiBv15CI5RrXn3K9xvWnLNeAnOLcTqX5l5pr
wYuXup9sQBBnXOHCl6iCYD/1c7WTwQis7C02IfgiLaPSp4DULKhtPEmXxy53PafRfOiXiBr1OzJm
wHJltAqL5qFaTA/fp8MN2TcW9MCFpZ1WW9/Kw9/IRFB3wsL8sxprJkXqVr0rlKlk2+VNgIzK+Z4v
I5VYL9Ne43n+6pEyPJpIgVQ/mgCSYUq123Be3cIkveX607fKoIo/Twku62ietnOMmtg8INVDv6P4
9KdNeasiC8ItjWaAZvj5TjBhaQzv09A0nHMFY0Ye7B9tGXftwVsLtszMg6fQdOINaJbRWvlVNh6n
Mng0/YIvTh/1POJK/4HPoH4anJSdcm0b67Spox+2Z/Hc7+1XBSvVfTp0xU0WW+FndrJnCWgB96/Z
CWM/huUOxj3BwWlhqLj8m85diEEZ4ljONnW9+rMbz6/D1Dq/OsM+xGbRfHWUbtr4S6hmZ/Pt1Pkf
QkUr9J+hvDKjY0fuo+CmPLlFW25Vv9S+DJAgEq2Nf7mOEcA67vIXxOeGvevP0QGWkfkIQgclpCWk
TNxVGjrj93y2UpY/Q3jHQjAkV/SlMfN8TR0HsJ7VF9+UJvRuEesenzLVLc9hpdxbvPmfpEvBjmFT
Ona0+3tCvgWCp97LKMhFpGUK4OdFr+bs4EZLWVF9NW5k2DTsnP3H98tUxdNCkFXY1Mhg0KKp0lCj
3qGyH910s56BKtDi+6bueSYkaa+e2gYF7aUP84fevAyrHj6QlZdjY9xECs9CbuHQ6M19j6joW0yU
qSqrvYpb6jpRfozSI82hYLQTIkx3clUVujAZpoM9JciWDxr78iW7lLRmualye9gq/oI6zFXWqy7w
cr8K8nu/xEAw9or2AcWnkK+L1+H4RHOCzfSASI6+R9UV8LU03wcSvK4VuDQ4eS5hS3+gRujSZjBP
YteFkKhyA51yxzrKlS5xfQO6scldwPV956W7anL9o6bO/rFDFQoW/NJGN/08pHXD6uS9LzKqt0CJ
lrgPwxWVQ2UrQ9dD4RuqtfaaJF++QCmcnIiVfZk4Ks7XuuUe7UDvk1MIk8znJt/zsMd6nhQGiQhe
9OtJjwHoKoZzlrNIs31UmObna39qDvDOQ54Y5xaX4lWWZuPeTnJj3sRLp6ZNlynS+jAwKG64sjx/
2MuIXHHo2AnZBXVskmcxwijrrBg7/N/D8XzpSXNjuLSBeOROd56WsVSiZUwOPRBGxmTetdedu5L9
ordt3RTBU8WiyIpV/FOrVAHCQDujgJEEcA75YD9QIljKS1tR++eyHu3FXkZ9UlEYui1G53sTIvyx
ZqMxgRtt2n08bCSTI/kb/ELdvYEr00qSPqX4qaEIcj+1XXsrIe2S+7G61t1neah+kHOVqyyxbZm+
xUJiv+WzeOexTRocwOzkKL+Mbg3aHZWcQ9z46pN0DRaMM946JuxCft0BjZQnE0uqxC6x4ly6AgdA
iQukdXWdRRn2Z2P+ytuZAo6e+o91E37x2kn9SnLD31iDjYrZ1BVfsvhT0Qfa177ReKY2kJMwndS+
kuRAbDGtXvKxnE9aZLRrme0bBXUSuHJ3edrdjy5qDMPqgpYjV8uNGTjukS20stIWbgs0yrem+Cxe
mzJ6DRZTRifCAzGtZ8iY5Wzss7RVKU13IL7hjn1XzGbLm9D/S4knxM3n/EsZBIiGDCnVt6S3DiMq
KetiBigxs1c59qNVn6MEnnHQW86LnRbNKtG9+BeSASvHLMzfcaw9OINSfc01T1tX2FxBqHLUveOh
je9YDXx8J+iOvPmUQ5Ca7Z9nCXi9Y18HyuG/j2O5VOwGZKZw69bqR1SQYff9GAXU2frp0gjLcjyz
3jdY8QeNZSBehVIxmK/jpeh1OTate+qwPP6AZ7Le2U9a4p/KZcZ1Q3vBQy0DKW+cnZd6y3/LL8NP
8BZ3oR5Yv9MQQ1Uq3N8ttInXvdVVT20R2Ts1tJpbyLL5Ka+UbKeR23qefddaqSYZpmW6A/Z5S8Up
36k2pI9fuKo/2fhRFLNnHezcnyD00UwRuFylFALuWN3VyGov+OKlSnY9aEP3HLQO4Pulv0xNf5d5
prt2AlAeFlC+y6L82pTlvjSrJIzOIjtwbX4YpQh9ltW/jPaF+vuNC9s4CvVuJ/P8be6a3tFJobHc
yGm6tIdpRINCTv0sdt+iAnRzjknJZik25scBM5Ic0jZ9gxX6R0Ab9q4YhmdnmBFvWA7mmLDIl1PV
dN86r8PSNyjGV71sdYw8/p7W2hEsfTPAbLFmVXJEBwTfUm9ub8ekte8rJYUCPlrZz8hhk6BW5p3n
6D+A4Wr3rqkgAelCOrMhJ9qAWekcBrZuQWK7u3os9Xvpk4M1B3euzZ7cqkq+N/Wo6He2/ShR7Xso
SsQQh83523W2DLaWQ3mxsp+KriZB+jfsK2nxUMmT9nSBm0lziciwdW4LxG/gaYEAXQ6y27xsPP00
p5DWxzvpu4bkJZWx1bWNNDR8L5g8WwmsEMGmRDx5SIL54CLdtDCPugrT0M2LbDskfo2sfBJvr27V
YEe8+36ej3mZK7foCkHIiXHsuzG1wIRmyeP3rwwHp0Ew3KFfltVqWODbcvjQ/nAqQ06hF8dxkX0a
ge14w7ApTD/+sfhI9ArQFMsFT4n1QQUrNWkOGCLn+1HTtRez739JhOPACEIs/ksOImWbl4VO5jPv
7hxNU9aazlJfsRSAaU6ar+G4lSfI7fWrnSwOTzC0jEE7xhl/CWn+56gIGsEXpFLfoqJFSlaiqMtV
JzDHci3p9gdLO+I2EiKoz6WvUVX3kEJjOyTRED8pAKywOtDCH24OAMemus4aNZqPKIi02z5pre/1
JzVIoh+GkSAPrBvu0Zw3dcRuH/ottDgn7uDrLcw7OURKCzE7VbzttY8cGwy9JVr6kOgFlyiBcZ/6
W79InP1Y+J/+r9rmea8C9fbhH151zeUMIdfgfFFIjyo0YyQmXlBF3RDUtway6Yg7pcYATIj8dLhz
lvw0MHPy06ZkqaUjlDR2VIJjx2jS2WBAi8a9ZKyTJXl9meDoGpTaWNeBUVe5fkJEcK/0nXqj1foE
pHZJlyMQRY68A3WGVlKNRmNt2Tewy1jfjNMXXkTxYUZdchuoCBR6VYJXWJund+jBjndj45GjMPp9
OCB/L5ohIgly7btqlbSW/xYnIRJ8jZM+CZa+iU0C2b8FLHaNuV7/eq14wMawzFqdYiL6RUIMEw7Z
nGjxps2haEtTBi7ksUpX1XP04xpqVn62Gq0g23UT211oX7F962LEsfIVq93aQIRvpU/O5KDil9Xs
5NSINL5+1/BAz4t6JUOaF6bdIqn2F8uUahculXM5JFIpl1NE6Jg+LZpuID5feGlUeL4S+CGmbnxi
rtPlTKbI2fu8yxQ2AW8/xsnGn8XIq4NdIPev3MqIYjnHBX8gt7h0XUadC+p2ufFhUDjHDOLT5b6/
jPPFasjC41fjGG1z2/ckAD6ejrbxWEZevtfRDLqVGCPMCv0kp1poZ8dgjGYWG5NTe/xVwqxZ1b0e
noaoRV3n/cxlHaxApTv80R/LjGvcdW7scd9Ww5JKfL/KNU4JyDkix/IPsYp8RgpkEa9Q06aLdrHi
eDu9UZ6Kd0GLD1oX6EURzkZwXPfyhgz5Rmz+ZOh0GETdkvu+cHOEoJMI8LLT8MsYALxupdPFjmL7
pt4Odb1cNwo0gzbo8xspVKJWaO1DA28SaQ7FlJ5JRP6w5qx/CUo/fmFPKENyUCrt1Rtm8ywtuVbk
Ky+qqxnbro+VV7sq1jFI82+wpuPdOFn4d4LHxIhC30M2tVbRsukM4xlMb8xulIeWeid9/bIlVUBC
bHBEHraR7EbnZTeasRtNEOzFpXzZ7Jad1gGeJVrmTe+X9niDY0lgHfRRM+/lwAewV2Xfc6MsfY5W
mfdzG1j3nm9uTa9Cg+A9NkVm47Y1x9trl5wZKSkwp++wfF5igciUGGdZ/QYWHhBJEF/6Gh24aYMm
z3iWQxsH1ikvtZ4dsR6tRA6eKnV/YwBMJiOALV2fadkmtsfpIM3Y9F7HLgseIiduPivFMVzc6Wo3
60DeOVX0zXYjco0Z2sxTQjG3N3ow7V7HSs1sHd63HKY6/j1EqXGUlvSXk7dOcpdd3DIJNUDnjozD
trGsFj8xHfZKqBXImi3TZQI143EX6cguygy37SlaJqHF1j/tw+pQ5+iDrfB7xix9OVzaBnxyS4FB
DqQyTzcycjlN5rBghV2ZO6sKfyUYS7JJWfoignZmmeu8tdCWAASwZF9F7TXQrWrTxIinXfuubgei
Dysh1RIy2xn3mDs+hWTPjrELC1UkvcElfgKnkj4HxRyeMkwMkXJEn/u9P3WQ2fov+lHZCk9hm9yV
Y4CqmgNZt3P1rYjBXgViG6msStv0fA03Nd57Cgj4YH+NlNk+i/AN5AGXXJDKXlo4mR64Sb1dmznf
G2aCsRWNHtgGVCxS84f0iU5PLyI/tQ+215z0k11X+iYuJ/OIjcDPIvDK76FVXk7iv0/eh5YTvMCq
79KjW/k3y/lW+sO5XRCKaV23D0tL0Iz5P1rvYxn0zLXP3+lwASoY+fhbQR0fH9JF2auIUaOdYvOL
YBki18ZjM78RtcVYR3IRaE1XLwxyPwWs/y6u+He3xEi0BJDul+hxGMif/ucLSGQzgk9wivx3ncys
XE0oiK5ZpjdqX+LCoU3TrZyZRsDoJQa3iVRZS3eTJ+ZNMSjQVQjXmUymJMVtFbu9twt+mChB18P1
6tIHwQ4x0uzL5Lf1MUINdCPFtDbSARlWSGh3eDQ+62p5lv5wzBQwQknILULNzTScU+MjhM/uv7+r
7ZE6/tKfBH29MeaqPSKUrHz5JZ1GyG9MkXuPMnwMcZGFLWtprCws9iELqOW10D9Jdz5BCUmgP18+
r/yilw8mp5c/y/WDXP40GsL9a8fgA0lQjzLTVquafJUN0dCu5sGsT0bcuNrO8KpPylSrezeMmlNa
sjuxUc5nnb9DBcV6xh0ZrXPDc1agZ6wDLt3m81RDUM8du1zLaBtBcOjKLQl926vXCFIhAH6aEBg/
aZZvrn2/sda1oaIa/D5wbaZ5MDcrnFXmGyfQjgF+xva6zKfg9r87dRHNB808xMUKnP98nLutdNlL
v5zJJeSs0hE+RaMTaaAZTe43/ksT7UDQKSepNEoFMjJ6+4CW+DfTHNhiyUBvuMhOBqWxvXQWSfxg
li2GtqBxqw0Kvas83uQZPk0zUhjmKkS4+T6exx989ODQjGl6Xy0Hi6/SvabW6ClYi+X80nRaC6x2
gY/JNgHMR6HCoQY8xQauwKb/84/JlBVsMDnoPSYA+FcyKpepRm8tv4F0kbI5oGehngxPD2+Nwl5s
LLSHfiw0f+X65qZT/PCulWaaz+m6TMp0X2S++mAigviAhJQFlpGdX7/Mk8lp7vp3yOm8dcncsmy/
p85QHiVMDi75jy08Em1z7aOeevktQMksnCnv89jUaPV6Rr6Pl6pNjW5CWn6TXgxX3nsNWy++JSq6
vtLbldESO+u98oiVeb1qCgRemnHQv5V9fW6dACxDgXA/brLZX30ECgEUqv857/RyE8euch/ZvYfX
XVcfw1p1To5eg7vAeeBZrmQ2rCjTPq2aCMQsSOpwKZkk2NTsTMVNX9jepIs1jPWrLeZ13s3W90Fh
peBl8XjfLKK7Udz/aEc2irWto4hq2qD4jKh8TIsO8aMIhaulIIjrCtJuS4Q03yOkJZOGxFA3TR49
NJiiXB4NpeJ/Nts5e+TrNzxGSXh5NOgt3gh1pFo72SiPpf3ZzKr8MQIe+kcUylUW7ke4L2Rxymps
eZaHWfCkJXmDVgst6TKWxzrFk6eu9+sP/VmPAlYzYDYwLKaC0xTYw2awu/GMvvB49jI0XPPIJuGJ
4uQWl6ExxGDPeewCo7jsT64bkA8bkjizcE2SzcjlNEsWsxbK2isP5/jVBPf9oXbJ26kQ6LYiI2om
PRlk3rWLzqhZdwkiCeG8x0F13OaGZt0Mi1Z3PH7XxtF4jdzZONq9VgCAwk8utHmHuElbUkDUnMfI
BOCz+Mm1iQVKYFBeDBt8hUGe6DHRFyUflxSglgX+o8pHvuiepigU+fMvRBfeImMvfYtEWQj4qknW
UTAnOFS4rfqrmTc66YbzhfdwoThonwe7yc94qcGMECbEhf+gfQ79KMcFBYc8RPfOgilQzW9x4VT3
LnsJf1W6Fe8J1lv7C0RB6QILvNWSt7to1caxskfuExSGZ6cnYS+Bx8ediuTFU2Sm2iGzh3kHoyx7
JVlzskuLPac4daFqQF6wKF4zCMUnCB3qEzdCceoL5zUQQjxmLNYaeYRmL6O2pc5Pv+RUDiRsKxBU
ibPum4TSRaJWr6RpYELWyik2AVyskmHO17j2zFtPSYq73uuc9aD2i7AGtd6cRM4DbMfwTjPMaC1r
v6Sd3wZ0qh13A2vntVmbEaawi55sUaG+n/vaM5WacoUMtfOrHUj6F2n7Q4FBt+6jjApkEJqHQpuL
fcRabwMrc95o+TDcmupYbuTxYibVox4YzrP0t+xvSPpQcH7vB2N5Rlms/umaaf5aFr2SH1qHIpWj
tvkZsDTCaYucH5m4/DzW4MCkbNBPKwvhmDuAIv6twvJWcFx/wr2WwcCFdb4QYa5Ir2jwyiOKEhkK
V9th4VapDSVZI/dKjFDz+GYsU/umMRp4wUjPoSFDree59kvkvYZRu3Nc2z6XBqVRpYX8ixHj3uqK
7hU7i35fo4G03DvNZ8cA0lrM+QO4g2HVT2mxgdtuAlW3tVet+tnMKlp1XmPdZME4UcWjaaCpRMLY
fSwWEana76uVNkaAwZfZTYQwkQUV5o20G0FCgaLS3VyyrKqVv7UvpF8e32/tD/G6oXY3ejYY67Et
JwQhY7AYQNI3vY72nNMVwS5xans3Ybj52Yg1yhC8iQ8ySo4hQbk9t84y6sTmjdEn5VM2ODZC2zcS
BOnKedCq6l5ahh1NYKpDqn7L9bO+Jseaor2bw4voLKfDtsHLntWfAFT75345mDnyljo6VXtp9rU7
g8wuvklLprhN9OqYaoCLGvFAmPp9jMziJio84wb3L6qgSx2uMgroE0lYraVeJ31Shxs8G8gCGvHX
fkUJtd2SAr3YMkqsjOYJwNslVrry1AdzW01s/vmbr0HOf6ryccKYFTwDHsPxpWlHeEJRORhB5Of+
nVU2n6UEQYXSv3OV8rOUK9zQ82RMqhXWEukQKeij/2LechWJ9AuIqxb1sV2kZntZPsqi0VdQrHfs
MD7JMjP0w2Dv5eO4kVFWpenDbLwOOpbCi5CyHEpkrc++NuyvCT8bPT7puuT78ILwsDLv937toWCT
FOlNqhev/sJMS0NzuOnbMQYFCW/NCoGQN6FWk/mkCUF2azZR/5KbUf9gYSlRRV9Z/Ph/ucNfCdCN
X5mC21I4W+UzdnjGLgLHfssGCKW3wFqcK9Lms2+XP714mjduYDdrZMEL4Ku4t8a6Zu8dEZ0BP/6P
toyny3iX6nyFK+gif9Nf57ovVkLIq8KuecJDhadPOZ2lq1YK5BVj/VkIfHIIlsoraUh0YRee3+Xw
/zmpDCk2jsLGVcN7r5j5dbLY2cZN5x5c0TvQO7fdvDF0e0DcOyf22N0VbQVwZVI+WXCoJf9ru7Z5
QFVn2jQTaxbMGKL5cx2CDkxJDG1E/kTk6S7Ce/20oUaL27JtWHuY9M+2WTjnaBHokjN4U865rXj4
h2U7bf8YkJCBOgv+Tc5GWnmGS106IhKSTqa9DZFn2wqBQvyFPXOH4EgDwge+hVZqNw3lwqOGYdq0
ukLExtw/eEEZHQX0NcuonAqUjDQA4P7xH6OXKywjMk8uNTixujWxfWW17/CSUhWw/E7VZ/rJ6H+O
vNwRkSfzycqCxbwhp0uitNUKpADZZDSANrVVE0APz/pJ31xuJmmPnqFvCgDc6v46frmZhqS/uwhe
ZKMH90RDyCPoW+U2njV11yVm8KTiPQoX12i+Dob7FItqNH+/pLDU377Tf1WRJv6Shjn87joKHlPs
8/bj4Aw3o6X/nMfuuRUkVWM3mIvQvHwPrVi3bjt9eI5KZT23+kVH4IIHHfl7rfhf8myVfZarxNEd
zrWXDdelL02wbGG1UyMwbgC+DJqXYRzV127D89N4pVin45mRd0BKPOMVE1x1FxmNsZPR2sVmywwt
YCNWB0bbLNFU6LwI5TgTu4HFbtrUpvDWbnGOlf++9PV1HK8MG5i8NA3VeQuRphzkKnugxMONNquJ
uq9D+9vsjcUb6pVPopH/StZVko2bKkXICo3qNtgLCVwO15Frn5wNQhGXU63DIAGxY2hMkXbUB+cQ
h3CxHNf4S1fUU1LZwa88AQIDgxOkWfKjTxX9m13laAz0efK1DqDCzy2oMa0BagRjLP4c+Ej5jSS2
X4ZS99Z2l0LV1FlupCk7qjnksZiV453mWdkdBTDKr3Vgfk97d59mC5oPIn7U1er33mNdrmeN/QRw
adxV/MK3xcQz3q4pCYvlWat0yUHRxxvRI5MuOWSLe9DVFO0Su5gJSdxgGtmhT5Mb0TSTrkqZPoeD
20Od6frnCapsl2A77S3WjhCekq0f+qAEliaM8vg+DfujTxkB4S1Q05SSFXKnmd0/o+dXH3xtKSov
VyrJgrBPNBaXDyCv2jvQ9Qp5DSpHr1YxGLyd6eZfr7BXOfsQl3BftYhvzJ/JmBjLDs8LHUCkSvgo
W7qkRy4Pvhq3w7IjlD4d4UrdncNH6eJGRWIw49UngxOC6icItp+RVM1fIiefSTvBm+8j3leujpvt
xJpF+FA5zixrMBLVwfDU7CUC/7ofZyPbKOqg7PTKLtaFEngFvK9IOyGxu/PnIDhe+vy0fs77wbh3
VqVhFgj/ZBYWGjblwGUNZxva77wqBtCNxvwwWNZf0k21zOMp7egHIy/Cl76q9n/YEFuRBtMmmOHw
LnVrOSCH09+NYYItrvXWJf1ZGei7rjbSNf/8HojaYlHjkDM6iQzYxV3LVWscZkizrUUlLLAinuJ2
nq86xB2on8OsL4v63M1O8MBTMHyol4NZRN7atAAXyID0yWgEtl5d0B1LvFzCDlQeEAY4/j+ukRTq
j7HwtINMlEFDHz4hyWfcaD1MnMLFwU/qMpdDZiGLsUhoyCGxGwdgiXO4dsnZtfYjzcHSf9f+E5Th
/Oayw9PCZN7nweiuLghzbZyih9zc2BiNNVs0YhCAXKJ7p9m/WXYabGDAXefW89AE9nMUfmkbf3iS
njQfRtAVzXAjY0E55UeldEmEByAsL3sosM/z7gr5yKOJ2//aFqjHB3BI2+SfKToF+2uIPmK3jPVN
ehBDPHQgLaDoz4jZolcTFAGWfKF6krHcd8bNVM7NXkYjF9X6KJyQ2wU4/qJYanU3Rdplaj1p9Spr
Fiz0GJhrdCRyijeLJ4tNTuOQuclfIboYzZZUDoD8WDlf/oYYZ27TGW3TutBs6s8AdVIwjw9lUNZ3
Maz1K5xH+lU+CRw0Yj1UQT7Ekgn5EOsv5rjX2KkcfwPxBn6MxJRR3MHFHvfKpBQsD0npan72swnG
6qE24+4JHOW9dEd1/BYluAd9Lj9GGfq9dIdUKXxE7zZh1RjI+ozeUffxIGV5a4CfKJs1Ge/yW9CY
pyzBuK/th42hK/HPsHBnvhxR+JIlnbvFi7BY1xPqkqjZtk82qo2HsPOaxWqieZLDyMuVVUev7uGM
4LUauxAjUb5+iBc0e2fb5qXeZsdsxGNznm+k6Cb1M6nBdQBXR/S7rt2z6Qf4I/evEnTtLyIn3WqY
V22uAz1W238XNavGhxBXFu7GB1WxRgEJA8QBj4XLmRZNdzjEPqUWcrnXfhnU2Yfc+tzmobk4MEif
HGIXzmjn6L/Z23b3uQNSsbRhdZFneh3Vfr4lPZOs8eAoX6sRXVBbiTDbsJviFYacu3JSMzvJaDCb
O0+b4scuRZPT2qSFn2wlRTMP4S8rrPyD8D+EUzLDvtxZjmetL3ekGyj2Gd7GZYKEpCPOywqyxZgd
YyaV275zlrNIKdzzEGjoN8Wze56WMxIP7sfR2PxMvilYY1JvfkGJZCN+Nz5r1U1Qj+5p1Cr93vXJ
3AvdfFQwBqy15NPg4obhN621C4Bor+2+dQ7g6Mx1oDT+3g94QfJaaE8DVsrybpV3ZhTNn1Ciy8/S
Mhb/ZW2EVyjvV2NxZ+Y3kDE5uBheAc8SV5MhIf1eW+G+zzvjsV0OtuvlGGSr9iGYeYOum8w8NcB9
z5empxwoA/oPEmsVvDx8a9jJ9AJo5+NchsGtpY0/3sKjxc+atOVa61q2B+Skpq1WIxvtT8vVU8VX
1/IbyGy76l8nQ8eAYilRZiTI1k5bBttrdVJqktfmNcR1EhKfMgLUhkqA1DtdrdE201zpS5KtN6rX
MB0eWSOQka6nIyba5e9Za7+35YgGUmX6yPInJiJg5YJVwI8zsquM8iuEkjw3yicovtW67BxQUl5x
0uahxmmQNK/Nosraz5PzZ0V7GopokwQ8BOU7dT3AXXlhm1gdpUu+qU7AX9Pwf0kPBR5EDIMaUz99
9oqVdNaOshk8HzEsY4R1lc++d9On9dlYdBCRc6361eX0MmxgStlzP6AKsoTDIKdKF6OYHZROeG/M
Yb1SlFLfGwg43g/o9JmreULRKjYU3OOWzkvgcmZQ/T0qev74IVhOGwuhxzlpz9dYx1Wsm8Z1Pgmk
SSBMcRa464Ga8zoXyBMCX/GtDMvhAmsShNN1zgdY1DX80inXlPCsQb6bD/YdB+FftuzjI7K+KPiO
v9Rllx+jcYlIE7mGuxH7EBm4xCV/x7nVHN0Y6vhreJcHbrlZzhqF87MSGb9MII17GYxFW1hOp0hP
T22rrq6xf8x3QiyvrDLHLez9wlMcHjR09k6N0yv3OJjIM+rKT+vCalyVll/eXAcaVhf7EtzCSvo6
x5vvq+Qs93oBmwQ7r+nJp0JrHY1aoal1TzXuzcXeDnPt9O9//Y///b9+jv8z+Kt4KFJe+Pm/8i57
KBCvb/7j37b173+Vl+7Dr//4t6V7LtsZx/o/lJ3Xktu6tq5faLOKOdwqh5Zanbt9w7Lbnsw5gXz6
8xHysmzvdWbVvqGJAYCSWxIJjPEHXUdNyzVNXaX/8+sjCjmM1v4HULQooiBPD2C7s7UVJVDoXH7k
c25UZtBl5tyAoUu6Wn8SOL00eiqedZ7ee1zD3DU269NXeaBc6a5JUWj7OK/HZ8+qkdeZKa2alqLw
X45nzQcfXg8CaVwzVr+ifvooRKfv9GSy4bMN0BoO6OeZBwTtjqVDXg/78tlVAJ/wBdb0/sbOVUXH
6i8P7lCH3FDSpoyEO+41QxcIH7uACga4lkc9WIm5GaXILak4RTiFFS9JRcQ4VnBIRvTRgZWlW+AO
yTUWjdHJVvj+yxFFNdlngfPxbRII0mwnL5SmOM//+6fh6n9+Goaqekizk62xXMvQ+Dz+/DTSxCDt
Au7ikCbgfEYrqC+pW9cUDLVmhdtuuZYxecA/QjuVTXwNoSMHa6sDfq2bTbyi4oq+S1oN9/Bp+usB
Q44crGjBcxdgNeIuaTiAUu607RgNTbRum+o7ur2rnzIfpdu4Z6UVwTJUyS4jigW98dam0EAFawqa
+3o+kx16RX5AxtzcAYjQtXjryeB1dmm1OooB29QyfKjIbBivW8wcxYyp+LnhVFqe9alm/NxwIhcY
gzqqD3KonDSaDZvOsDMO8hEIp6LZ3y55jXHJtPbsi2zJS3aFiDeyiZ5ffI9i0XXPKq8rLwlW2ri+
jLykpys+Gm9senV+QLt//6gN1fjrs9Y8x+EnR5rYsECOq3/98hTFNTAby8NdVKraQaQuefsGdwg9
RQMYBwN31YYjeB6/IF0n22OX2nBjnvQxts6dWWKY1+Cfu0TSql5f216kNHcewm5O1P1nTN3wKYgY
vVwjL51zCPp7V2vZQCY98Z5HL/mCTd70aUzZMyZK3suISNnGULp+P1WB/cC9nnuY26mfQdvCDQib
Dz+kUjiRkTxipeMj/NBg3DkN0ydyc+0wRp+2b3vLrO7ys+4LnMb5vkOxsWoohZD8TF4tCRp74VmD
cpmSPEWUHmkP00ufkEYNDgZkuHt5UGvSDWGeNIiTTi4cWuhbMiZ7hR51m64zgmXd9+1se8i8sCAb
ga/d6RrLxcy87HV9HwyiXyVDEvH0T9G49vWWPBRfffjpqOHIg05OobHZ1srW5AziZFvieBO8tpDO
w1+Zu/f1IsKlzNywiFjfLmIVaGAAQYivF06rqtqTA8twE4w1koM4HXB71ygjxVp5zlJ8iYZEL7E9
qcpzOcda2Og85lz7R9hG8e46WvaYbfzmOx2wEDl3niGnySaM3HtlAMgnQ9eLyFOtcPZa3xoQVQwu
LGPyKp5uvBZ2tLX6OD72E4AF8eug2wWSBijKgyWmjP5Xh2yGQQuLpgJWLJtyxm2caSvGPkO39q/4
rdmhdOZ4uJn9t+mDPcIaywBAyglOp0+rMESy9kbzUmtn5SphdgyQo6VQLgliM21s7vDnjlvoSiqz
TpnLFlL9ohSZ+NpFlbVomlLca2ZqnurK7ZeyY8qmM+L0+YtjTdU+btMEPbky+4pwpuzHIL5baKWx
UxEdOZOEbM+OcDgAfl+boPKX1tx0AUSYiNBT0lYBTmysAGT5Ss5Rq/zewCt7b7quri3kcCtiRw7K
ab6cDFz7/Kq296bdXq6D5DXwIsg3sDndhRzdw9/esTEm+09GN34q+52jY7xXdvpdQ44ZJX/XfEgM
BIS06NqIydqfjC7dy65uHmT3/Pgo9GW4n9GUMZP9F6VF2MiyKTvMWdEZL42U1DbjZEwn+4GL/ZBf
rycvWmoBy7QZsjO/uhw7xCDVgvahNiYLJLIxncoA4SkbCMhI1jJUdNQcOqh2+M1OWNjGlXHf+6px
L8+qzJwWtu6O2whZOhsoCN2eWmya0THvrjFHidu7lAW87LzGhoYCBaRbYEPyBWRXYwkdEjHuD7L5
26ukJEdEUh/E/MIynk0DvNF+9mXzAOzM8bIYyQf24fdrDHjn6d8fEbrr/fWI0FXX9fBrcyyPU9Oa
lwu/Lc643+sOSSxji/HHjPhKbS3diMbsynd/H4tqOCDD5V9MBTHSdqiyT1NVtxXWRu+1yaOkKqbf
R5DqEe9lholZXmse9wMK6FUv0GB3G7jAMytvCttuKXul6LTsnTqYwlauGr8N9hwUfflpXdxJaTdN
NEQ8iVwo4MlYzvdYF/2YSugP8XwQBoCoGK/unYyFUf0aDbV+FK79LYHOeUDSWH+4HlRliwN7fJYt
OVyeyetoSUsHIxDcsS+scsujNmu9G17Y1YspRiu6UrT5mYjqezOqBK+ncztIYdD81x5UGr1J/33A
PF5eeZovLyfJpjyTMdnsWHuufT/AsubXK6CUwXP2txf7/13L0ocHSgjq9na967ubJ/z+5m//jyLM
m11raMfb27pOuQ2R7yvN4r2eAfGLPds/sU0yFkJzsg8XL7olbJvhCCLReR09kOQs7FGXGcVGm6kp
UmXpN+2lq+oSdzgUguct3u2ArJ+xHC23Ys8PkUV23C4hPNQpNn/1WH2D/2YXOMsOfv/F7o1PVC38
/aiXuL5BgqkxytLVpaPMLnCTmZKPytoFsn990brv5ETK3RirYoNiFcJd/Y+kU5xr2B2SfGVXtr/N
tMHoF1OW4OQbCsW7i4aq2PQz+UM24zkmz64j7bL071qNemFn1+ZRPlkap0JcPtS21+eM5BtbnQ6M
PNL1H/6oip8984NGjokso1nWnYVkH+uurdE6+K0acfpmu862Gwvzq+057hLbw+CElW5wqWKywiUu
pF99WKYD6jdPrSWwRMAqby3j/EqDbqi/WphgrcMqt/apYSbPiZLhlzgF66mmPMQ2eCamJ1jlqUHX
gNFAKu0adPllHXs0b2QMZ3Xz3Bo+W6cxUr0Ft8IGdiZB2V3FHhgTD1j+wrz+I6Iu2Za14h9do4kP
SVWQm+jVmkpfXm+AmCYP3PDLFbiP5qXoMgN7CD35YmfVK5glzD5EusLmTxxFiD9qpyja2c516uWi
YCnnqfr5GsvYki6iod/H3P2PbVf97KjnMzPHRB5yI98+OU4G5TwqSZ9BhOtI1YXBOY7vpENtgJK4
6lvhWY/huoGZVTayCYwRilJdRNuJ+/VZOteGPKn3fhz0ytM1Ma95Zgukp7lIsKRIlHqVxHlzNJjy
PMclcknG46a4/PutXnO9eWv320acNJhmqw6gPs1iM2DZf2391KFI2aT3+kZ0FIp94H57rW0CKkIg
imyK1l8Rslo1fZz+sK34R2K23UtshrCyqwxBviLVTi5o+ZXijsP7lOZnnojfp4nlCHqC7WqknPOG
L0e0Rl0128mm6bCPCilukPek1wjNVY7z31OpDdqjCaJehsPGrO7MwTaRseNTLUU27ZvxS6B19ovm
iv7SRQZi3Wr5hvGqvzcGZCLiOeMbKiVuS6ma7GRv2UdvuvLUIRj3JF0QNeW+FUP4KCNtVaJaLPhm
IyCXF5RRrp2qqLJdGIDx9vQ0AUz6n4MoxVvFD3vrJqgaBKUbXzsNtNv47fxqy245DdcRhGuNwFlX
VmEtTM2bzrnXmMvGDYuXYcyyZTZZ7is5BR3t5HTChARcSInlzhelHT5VgITfikx96jBT/c6N4xiq
fvQP6LWNrooYPQQHMBzrsngRA8gTavbaqmm9wK9jeHORoIOS2sHJL5RHBK32MoylQgh4WXlVreau
7/uh2Fr2hMqBn2n7OZZPPYlQHQGohZUUCbudrVJq/if65eRf0yl+gFjm7WIUnHeqS6rIrQwVXYsO
aXANOfDsfw11RRYvbM0E5z6Ph53w13gnhC4vL61DJtrpYfvz0n8MRc3Ieg469zOaavUuzLpxrQJw
e1Fy45/Cq+wf1vCK40X+vejI2MWpmj5BmeoX5RS9iNAg++Xo3p6lYPJcWKgyRpMB3MxM0+ceL5oz
iPF71cSEC7vQcNcoQXkpgdMtdZB320Z0kCKU4W5OXR1ly9HC0VqUZX9nZ62xpbb5kaaK+go49auF
M/cPG6svtw7Nz7wu2GjXXfRkxpW76dTMOYQFbmCWDTQpnydhe/XVmScBLVyUYvg5aQh6e5W26AlL
kEKCLCYy8Pnp2oJVt/fCCa/VGfjw5wg9wdgqUqrLaCgai9P+dAXf/WpesXlhW8JUAeerIuwN/rzU
lf5cRFr5YFKM0rad0mfwgSqH34Zq3/tIxx57J7uTodToa0oQaTOuwYh4y6hTbLIcHOTg3OEbmmYp
IplD2jiLQamDg97BoIbw/SA3uINbHFQroHgyhxQFgnjIzee2+TUDdNwal5LwbZI2eua6DjpjJWNq
m64SYSDh3nQn1fSte30+yLNKb21+e42xJE+l7YQGQ0LeCaI2YBMtHBygyzp8cvWwejAi1DHne4U8
pHaqrTyPDKucELhV+eAjXnMbIa+RFYW17jPYbJ727KJdd6iEjeWNbLZtdt+L5r7hK9otvXDdVVby
LPtMO3np0JY5y5ZTI52PE9i+9bXq0sWlv1aDSlvlQ4syLjpDPCjItO+v7Tb/sKbEvYymEoPrMadj
3Fsf177bXNmbYhTweJsvYwC0xnv0fRYqJJ5xZE08FLzlGJ7xY5tE1bbFxO0wTcbswkNtOseq9G2q
rFf5BUVJfan+mpQZavXop6Dv0QS7r/QsO9ulgjq3bz7KQ+bGxWpScpbnVleftS5NXkOXLRkWBE+N
qMJXsNfdmLxmoaI+DVq7ZIOYvObB2D5MmN/JCSo4gXub5wQEPgSGEdHC675EUnBC5Eg2S3LNx7pM
vsuWmEcMVpGhQlIFx9iiboaX8qZ1QZkKVOMfyDrGSwwVnU8r3st7l8hRXTdqq3/MJ13ZyqF2Z4fX
oUVRup/etOtaGPSm7zw1s1QhrP0QarzbbSVLKwd6BAhf666i87L31szQTvp98DwXfalTyl79WPds
2DPqJh+G4SdLbsF4vkVl/cSe+SLjiiaGde3m0LHB6n5g3IpearxWiwJJTtSmltUY1l9Foeww5tb/
qbAFxA3C+toklbLIReU8Cq8eN5aI9aMzA8U6gf9fFKS7yLfSndxuma7fr6jWZDu5GYNgNKxEPf7s
TalFr3JKArDK9WQ15vg2wq41XkSeJTtF9L83vblZq67+Uljtz95bU84t8ZV5KkoejkPosurJqJjY
IQxBjCk+or7aBtUwfgef/mP0U+fZ90J7ExUFhYO6BtvSUeHMEEv4Fg8/5Eg9RVZyKqgX5CgTbb2G
1X9tltWBpB2W4l3ULsu5KWMBeNzr2b/HSsriU8CWlVWGjf86CFwVvdhgO82nrmVXyyEXWMs3IqSA
mkYneSYPGbCdtTO2+kodZhkIHUULNS/ehwqTRLxC+3VbasW7A9ZkEVeUgLOsjl4NA43heViALtoh
bXp32Y/JBzuXVnkaqlLbWGjLs32xxJc2otqggAk666VaoPhDhxT6VsFBolWn/OyAAlAtpNi37LjN
kB2eRU5nMrOHkAT8IwTSPYsz9yxbPlyjnR/08VI25UFp2leWjq8jt/lFHWb/SElkbpDmWXIL5WFw
Q0DlXbS/xZsouRQOCApVMZW1ojr6M0pVxSJVbdKOq1Er/B+W5WeLqDfdZ1XpxdqINmZW2Bev90yk
kELlHT+eR60bnH888b3CWu27bbvpouZv9aIIB4czlxxwYVhir2NjB92wO1hZnp2iIHRZk2bTO9y4
uyvafihBlxXJGw5V1VKL7IMRlohIFGX+OfXFrh1B5fAEO5XmAMrFTIbLWKb+l17T1IWPne5LgQPy
amQ9cskEDAe91d8a9Hwu8lD3FZ4QaVUvbzF5NmGoMGXAmW9xYXXaOgeuuqp+zZe9ZnTEYWa4x+Q6
9hawJ7yZR75gta8vNaVEkcjz0m+ZOhhHtECnRz+CFq6YZNwMe3qUIVWg/G3pQb+RTdlRRfqiw8vv
os3D6rixd5ZJ0qQxwh65YO5DWQfksIzVi8r+7Oj5wC1jIGvfwufQyvtvkYislWK4zjEUVXkZTNRk
Byhc39TBPgnfVg912lQbM/bxqJHaotdT+G3xrh6RyvrLlEXas9wUS6/dUsb0KkNqpEGyC5T82CED
uc6B4p2UsHKWY4oWw5SUc6noVxv0KbAhB8x/BcRjkXnUKLrCjt/QVsaeNPUec29UnxrsHXj2xW+o
ZQYnp8fCSDadRKNe26TNOh/z5A1fcYrw0Hlxx2KwbhhfMMzs72WnY1EjFwqrmzh8yGF4LVSMUF/y
RhXwgJXikrA4245Cx78119IDYhzqLu1LnC9i21pr6tg+ZlOo4s6YibdeBamqjk35qZj5LhYOCek0
pURUDrPUYnavj1r51c5SsRBhZL5EjVKshqJ3LpPlwRwYBvVumlDhHQI33PPJdae4YBEPFd5+iEPb
WQrD21dd1SCPHjZ3QaZSLJnPbgfHd6oNmo3VovF63OUweGup7sT5qme/pW571rvXdtmpBRDGeZAM
VmmRr+o5yI6hvWvq9DlQS/42vuo8qqFnP/aIm0XZwEaGcv/j5Bj9MbGSf2RLHtqmtmBpAXyU4+M8
as++kV7HK0rhPA4Yq0KzE9EW0jZaFG4pDk1cjSu1UotDrpr9u9XskpkT1lh6sfdEm697yRwroq9I
UOYPTpwVy1ZY48bHj2nB3qH40ATrvc6GGShgXb5HOFfN4QkhfPxi0Sm7NtX2n6D3+0s/KQZ3pfo7
Oa7yw+4yqptN3O+Dtik+emsNKFt9z40a+WpYSCsZrv02W5i9o1G3V8eHIhnek07FPVy4w52LQPZ6
Cnttl7EVf/d9vHAowr/w88KwMyEHbFeT9T44brbSHSR4EViw30dEG9ygeK96tTi6ENkQKCPc+DCX
OhPGSpRALxK5kq59TDZeBQ/71xJ9sQd7qnAhJ0RqPb7T2VstZNOd/HiXh0VwnRA1EcrvPPp3sleO
s6kObclZtWC0p/coDMUxFjrfr/mQVPkiD7riQtnLebA7TCND9NVvA8oaVJJTwh68xXxymJvR7bNV
mlDFWmpwjxDyBIUoryIHwm7/p0D58SBbMh6a9SrX8WtrTTNdGaE95Cs/KAZ4bzZS93CZtfWYpsPC
tHWRYz3l93daTtZhg4ryTrMmgTsVsUnzR+V6Kuf4MUQp2SOvJs8GQKdxxg4mckV3CTLoyaMSDl8M
KyMJXeXhORg0/5JrJs7Bc4cT8SVzNAVSRxP2D2SV/jGQ5PriZmW31H0lOdVuqTzUkf7teqFZQlfN
nnDpTEN3Ovc5xAYnxusgmwS1IRB3+kKexmX7OgOE97/FAiWzDroboBbDXPRqhL3CAzpcWY5uruS0
wOjdjVfDbZQSqBrGblqThfdSP/VXSLWc4N5qyuZBxlWyp3KUDE1Wo1Feh+iE+E3BcrzRFnozwYdw
0/KpVq30aOgINruOFgNssopXTbFQf5SDHZLJsPjbpRN2SYnUrI5UZdZfZG9WOgEaiVWyDo22eMrC
OH00zcfrUPDy36JxeEObsLy+cmbU3dmMsKGYX1heoS7Kn2/mekEtyq5vRjbloYjr395QnQbNDkIG
Rt7zS8or/fmmOqe7C9rgNIVeckGKPr3EqsnigXQW2G9oTL/iXaNRiM78cnPrcCmmn6OC4t88TMbT
VI3hy7sznoRbYqXrWDXAQWYTQxN0TnYi6/1YwFYCOFGz7CQfFO1kL0wz/x7rWejq7bHIh/pAHRfL
KrxI1xbaYuY+q2qxDuOQDDBY1pVfhNFGaqHJg6B6tqqww/gtlnoa/gH4hW6K0AZSiIlGbYp60xp1
82q3+lPlBNF3M9LA+UY52RXcPDKWOwfPjaMLYGnW1fOIgf9QWaifWkNG2tLb7t7TSXJQzo02ka0r
r0VsXOp4QJject8sspIvPdY/Gzur640eGZcKqWRIsCX+2fjxvOeRdUGF1v9RG/VGyVvxdbDhz+ks
KR60tPK3Y5qNezkp9jHdTvVpek+ZJN2K+7bcwN4af5uUGZG/HeZJOZpa90OkQh2fJ/16JWdENWDV
jmb6gQSUttaVBC0+nd96BX0GN4sk+xwC5D3/dcTICCTJ/vs14Ienn0j4Xq8B/3w12UF68qsPkSrZ
RR50WN6XCqLwqoCmvM60xHV5ZnThPcPiqWO9L8dlYeYtHQSmkpjKbSfclVm06auSZtEiVzTtR5we
stw0/rE09621Cv/NmlT0XkyQyhogvZ2mVP1eznZ+zfbm2aqa6r9mey50upG0B7c/fJc721lI3mxe
RmC3JyO9aIE1nWWHTGOXQuU7i6uJhNIpXWytQ4cSbCspcPpjE6Gomeib0GqSnaq1yYfrvsgtSy1Y
wBT5TBMZneTD/j38x2i5j5Gj40GzF0NTfXRBa5l77qf5XTsfzGIWKvUc1qRNMdO8PTZMAbcP1ndJ
+qjFjbGl+mFtq3mHOmnFp6NyB+/NXn9BVPK3lk4rgQ8Ihoyd7jxStsK6E5+58uSxFQE3opUvHqpD
E3uItyBIdMzcxuLa7IY0WVMsEDvZi44U9fIB5BGazU96l2973bPfIkMbD4ixUfNOY/KWwtaWw/x+
JYFfcvflQW2jdtdqBjJ+2iz+Xho2Fbq5fWP662XeoNHD6tUKupj0YWqR4PJiiO4FSvuW+SRD9jgW
i7rIyiNgA+tJzXoMB/6cAPtxNUineiuskcxrklVVIPtuhup0F/hhD5MbuVL5vW6zp8FIra+AZ6dV
iz0uWkJNf+YLwBMjzD5w+Jrh2xDySFtAGzQ8sZEpSx2dhQdcmBbxWPLEvPW6qh6tbchfW43yDzup
Tmy71ijfq254BtZWP4hMVR5cx78IsyzfwRxTBFMUay1H6WyPFj2su3NjJvAE0ZI4DqOxkp12bil7
1XFBO81XTFKFAgCFnqPsdR48LnaotHk4WcJDSY30eqhYPOWLW1sr7J89NczxBTzPbM3m3znc5uVN
6JIREmc9R3AUZWV7j0J4/dizA3rwskcf3Z9HGUlhE+1yp4iXsik7pjBAGCCP9J2MyUNebCDjY0yT
wD/P3G5cDllVBMsJldM9hijlAlR59CAPg4tYy5BX97EblAFZoma413UWX7KJGnWxAfpXLFWzsVZG
ZKFVokemWMSl157koSry7jTNRUiwWt9lyC+n9vTbOMePo2NRAbSex8ohKbmcfQw5Oi4098BOcUIl
OvHdgzy4v87+7pHDQ3tMl6iMIpw1D5QxeXYdPUadsQ1Q9zWCIjpCiYuO8uy/Nf9PMS/ukaZwrHh1
ux4McaimEAuUbBxO8kBKYjgVM8S8BFPJfdZd3zq9X8NkbFSxGU0Bs8jxcibsGuSn5ak6VPFdhjCg
HCunDlbwC19PTd1YC6PWAAqb6l1gTP4KqArG2RG0L7uJ1G7hRD0ifoqucS4HkB8MrgPMitL0T0Gr
3G9PbGyyx0hVkgezeQxQEU+Q8lOzva/a6kI3UTWPee6XmABuo7Ex1m7nhO+IVVOrrj2UsUmkvmFi
2/DDfK8DLb4r9DlZGZbRe1+ADVQBaOxl0+/EXaqgMdEBCX0YEu3JytrstTFB/gkgojl1GbsGaCWb
Fha49sLvlHfUOLW9jDmDO9zDFWOwUe4VyhxH2ZJxCGfZ2cAHVNpeRlEVHieBWLZsdrXrrkrVtXYs
VA1KkOqzByT5UuBxUDjqShtT99z1BVKaGB/5CEw0jzWOJaSHoNasIsRf9Vkh9zdSVGYb6vEhqfu3
rlcsWKRD8DipPlSAFli8GzzmURo8Yu8ZIgGefZf9wzyo6pJ007uwquUI2RHGZ097KGPnhYxleXH1
IXgtxJPkrOhY7Z4btUjJ7lLQHNW22I3Y4qxl05sTEeAgrCvBZb6EY6twCyD+rPFeLFZmZ2rvSiKu
qyf0HoBVjv1X0RjV0oqm4sEXgUKZvRX7SDei++TXJLysr5MKsBlykkFaJ2flNT8A5BMjQ91Q98Ls
QbaMFAxOC0mNeijPFMuFXquaKcjCeYKM5XX024QRbHGL+2Fy6szspQ3iz2yWH6wTv1/aICNPgdlZ
D6SyvpeVPn5B+hobUQX1jb4x1YcuNH7I8Xqr1cvAoLw14bT5ULmYn8uOUMXEsxSNOGlRWc4maiH8
GN88hbnrbTRpLzYfchEgUtxRZ5ydxW5x2WysYugRycjbFV5kGG7/OSYCoYs21ACr285clHy5XoZD
5f4nVUy42rdxal9VYWbv3WDPeSNWypWGornbD+o+i5TsHDghmzwt9l+yDuqkO7nNj1ZlgWya//w5
26nN8Do7tM3fZ/dtUC/YdYwrmYTBZqg4R7hXnGHV6UsFs8hV3/UQy2U6pmpDew2Q57NFh3A5Vr5z
j3wONO0MujcLJkrqRshzWm/KZ09Y5xFzPVBdpGOn+i4NPe2jnidO7UQh0HF+Tgy7sb94MdtW4XrF
scBHellLNns4hrwTpHYGUtD769pPsinmWDfHrutD/sLXpuzEb9jbB2Y8rO18DRzZudh2Dawixvvz
1urcFbBy95KIrHlA0615IDIa3VszROU9UNz4nr1FtjCCenwnNYeiiT2w0ZubnY/pIJn3JznML6ga
FqaJEDFuIssAQUwJUbMy/rahMQ53sgxi/NmUvfgjDXciyYO1bnQ8ATLzdVTL5IV6LytL0OK7JI/D
5zI3PqWFeCamV6PSfw7QFRvyXmSsFStoHipqWZexfbJrFNlvkT58usp5yH5asqvROn9rDKOycCOH
4TaJoagP8106/yUstf8ZK6My38mm/2ucjOmRSvaqOiPE7T5GXXoYSorfsoVJjrKrRcQjsEVufWkN
7sfkZ9md7NWdpkQmSyeda/cjnBlWzr06anvZlAtp2Qwdem9N2ZvbmyvmxTD0ixXq4Ph5maNTg2ye
sfwyJM9Cr1aOWdDuyNS2szxLxa06DnclD5ldZPvi2dOKL10YIqmYuh95603PcoA6hBEKMrBA2OZd
B6Sa/1G5w88B8grhoCeL2YXw7n+PEkoV7th1/ryMw+sYqLN+/rrMbYB8I01Wf9GNrHxiZ2Vv6kax
anK1k3/Em4GdmW6B17BZfh1lMBH6psytav9XXHbK2HWabPuuvp1yFFK3XaZpD1oGuByitbIwRON8
lB7UrkzHWdbrMQJjafk+kJL/d4CQrnruX1Qd0/E8zYGhY1iQRFRbd/9Eg4Lbym1bK609z7ppF2LO
MC09LcsPDbuP8Xqa8jFQM5mjJE77fQmrRtO7YGNi7rDWROU9N6E/10YmEAKqbZLcIxa2eXHXiDJf
UJHynjPcEckYWofOwRJjmS3AdrnPcmQ0RUdHw9hUnwc2rZujtAFtU3YirmdRmXLNnWxSO1HWJKWU
tRwcCaxd3MD9cND0XUJrsJ8te2Tr0pJll03DouwF52lT9TUlxnmExpttizDFBptWlCeveEQVZ9nC
Hj1cRroZH7puhJNIqvxgBp7YCxJbqxA53V03gFLy4qJa8SdCS6NFkyireW4XU+xde/XAs2H9deVe
Dp5KY6m5mK4V6JXtu3ZqX3pE11d2VGYUnGl6KtbYvK8UEm/WvoDPCDbh0CFMPffqaedvimyo2PfQ
VAzF34ogEatYUyMYeWhmkvWLT858YK0cnyZb9Q6j161kC5m0n3E57BZjcwjML2E74TrFj65Qi5M8
2FFRXs9uMU3TLyJynN0tRMIJD7P5IGNIRcLp4R5EAuOPDtmrjH6EskVUH0hjWPtrzEd81AuAt05W
8hTB8T7laeAD+oZJvDFioPEy+FvPrT1AlPccO4DNxrzb4XoFI5vFn83uogn9Z+9UuMgZBbiO6FOm
Po7oKFVm8SgbCTe77Ria41I21XlAalefGuYfRxmSdbfCSh6s2QZFhnKUKlaQJCm6z7G2DcNL0Zer
ki8Y2c57G7rEXRAOwyPpKEDxGXwS2ZSHxNRBF9VOtEc9dHi0bTZ0WYaj8jxBHpDVQnaJZzn6T8Qg
/wyPUVT+sMSEg/gc0rGFPle4JsqWvI5A+GHtOHGxljHEZUgRl5a3yYrp5CBwdMqisnsMa6u+Qzzi
RbZKVwXmhT02/FiEuWRMHhCL2vfIAJxlq4Wce/SS+pscL0PYmYDbr51XIxkoGqlu86U3vytDZ7wL
JZjw/ANwm8Gu5tuuw3OuXPUldYSxEpoerjo3+2LVhXLASzbfOkUilnnWlQjQhd1Sm7RLNLBSUIyJ
bFlbqx+9Fp00N/OeIjyvcPeZvoIBb7Y1DDheZJjWKJn0OyGaEOGGHPtH0R7IIeB8I+Kdmgf2KbD8
eCtYVOOx1Dvn2jNeihotBrdli+HxJjytSfcN3lVrb4AxONTZtrLN5k7JT7iWZPN2y+sxPdB4R4O9
09J4kxhlsosrKwZGnqLGEYyLcpygoeSh/aD6uF4bqiIOeRhRkXS118oR7Vckmrm/lKZ6LpXKAlQT
sA5yy2BrOrW2bkVq3oPKXZajHjzKAyIJ6n4C5MDF/xMDaZms69KqgWD+JzZ4OMuHSurvcXIPr3OD
xiDFkKYXOUwFynZHdfv+NkmtlIF7j9+hg/yfSQnky6WmOfFWxkZUx+780Dv2JhiNhfH/KDuzJTmR
bdt+EWb0zSsQfZe9MvWCSSqJ1un7rz8DIvfOqrr3PJyHwgJwojJTEeC+1pxjNlN1pCVK+M26XyzK
i3V/3ZgSUtlwInUbolzm3rcqYXFHBQTEMZV6Rd6s+2qvl8f1FZZzhs7L+Wa9aj36ealcjm4g6P+s
T6L1IRUmAWz5ZbMe+9r9Ovavccn6LFtP319+nf96C76s1ucD7/5SiB4wHYYa0lOPY9N+buKQCI50
2SSWEWXuur+eXg+ur76OfZ1I4xp40dfpf7/F19WfI+Gd7yqcfV5Qxe4QGvajBD70Oc76A5SIv5AP
zje5Jx9G70PVbxD5IE8XwfOcidKVqOL8NvTfZTgiehiImeUuHj1yH9T3pdOUOMEi/bEfBGmYcZv+
ldv7RFOS35UYe1hXgXiW2rLZFUqmHzQpUzFowuqzEfr+SCbLn2Xi0wwHiXoI0MA3YEOetLnMXkkX
OhikS3xEWR9v7bBG9TcQocYF9IvDJHxVOr6ZXZP8bOkDvqq92Fi60Gh3Zu1HOqebsdOl16GZq30s
GW47WsPJJIflBIQ/O9X6RhXtdHCyfGm5UvGgUJn7mlk7e0PND/GcaIcuBPSAhqw6lab2voge1ht7
stQdbRaCfvDK03PaCbOFnCYp8UdS07DjD/qUxOU+gjx2pWxKCIqekcg0T7u8HJKdLWZ/ktpmU4ml
MV62wI0Ql+20MJRpgKGY5nOTHiYJII+FLRaogZ2RhZ48SbXS7fWJGU6QUOhHg23+BLa/Twqa8dEY
DecuRYrJc8UTEpFgymT9nsPkUXcknR5C4ulD+poBrPjBEmuThHbjUpbOrkUZDtcArKQHO0/6UdjS
KYi7/M2ELbzP4fjtZoslfI+Qzanpq9tx96tEk+COdt0/YtW0D9mUjNskUKQ3FAdX9P/VGVN27osg
1z0SS+oTAvjsXZ423AUVbxZ8YODGOb4RYfCt1GLXVGN+ymya2VZV3FgrEsXchpnXqJruK7SSbr2i
O/4Ig9QxS39oTG3XxbpzNVX5Hd0fDIoWpGJFWMkhoV3mRaH6l2WO6RHAGBY0/dnmNmalRX7sE/TU
UikvmrqwPBSaZsMCjStKTKW8NyVx1IdK8RqzdJ04a31HzSu/AJl8tcw4O5pM6LB9uFJbuY5sohsb
7eBbVwH9bIVjPSeHmHklmDDq/LXD5MQQlHtjpJ+yre2mZHrVuip/zg/GED/2rUnANlgbsgXQ50TU
nbZmWjOVnyV7UwtmYZN6I6BYOgZaQ3dHjEj7FuOfAJ6UOAnlT7k+d8n4qJoJTupHiVQsdxJTzO0+
7c4YWMIgOQS/u2RStg1posd1Uzl15k/E502FnbjAcdpjVcJ4r4QDvitP94akb2s9U82NmVadV/bm
h8wASyUKaIiemQm120odi+O6UZ24vL9ad6XSLI7Osll3QxJuuY3/d/S/TmdU6Oj5D67GmvJYLzmB
LO2m/L7f5MXPyPhpVQafg8jyyKdTj4XI1OOsRwZLdOa3GTbDtgxcBMvfSZMi6p27CKJgIoQxEzmz
t75E9fxqqlG5jcpROw6JqR2tCZsmppER/dshSGPHLaKeCslAAFgipF1s0GJ3HZt3KOrSS5KOp36N
hriyAVGTwDFZYHMcsNAe93iERtzetYQ29SgezUHm8y27sjqlh7o2c8UbM/FmCYtIs+UnwJVmOnJ5
mNrXqszHoxMO41FaNo7sZ1UEd7Ho82OwbNZnzfoKCk6EiYcSpmuGkuIPA/QzORm6I0UgQuCWV73R
/yrr4oUEDtOt5JS/QLU8YqnKGbuJJwLBcTUf8yHYznF6BV0uHesl/HHdBDFYESnTKfun0P2a6WDE
/GLrv5+iV28Gat5NS5nlOExzfmQC1ElZf2zUXD/oBgIPUxGs0Sy6eb3W5Rtd7qChgBU9Fo74rhWN
scnlZKKZUbSkqFT5W6g49ZFvKT47/rD6KJ3MhCDPbsIu5Fi79ReLIJN5eSnQf8TqfIyrdj4aLcQo
yueww+zySL2iOjKXt3dWEjMhyeVjuuTIibrs7n+mzzfiz7S+yvKqv79K4T0fWo11XwDGAzm+Kryw
sNGQyvW8bUzjUSsEzLzQAaIvRc1x3dhy1Ry7FGsWkR1oKzFpuGVRuBjTm6OIg++kPT3WFXrAMqxa
L1EVHxXaya47Vw7sk2KMxzAWT0mFCk1DB3Low/pY5ZTlFcv4qE0puCRjP3ttkj8WiRhJNVF+Qo0H
dt4MJ0G7Fhp8CBbTzG3cHsBlTSQJqdw+VWkT+qbJjKgus2Ybg5X28OnSea10YFroJhEvvk1qILYg
XhIfOEC9CQ0yKaR4CFn54RKWSr5werbNA/tHKlEAN8z2eSrK0R/L0OYSJ/BqVY1cc26zbcTKHgPX
8BxZdFfHqUeFvhTAluZqapgEplvApdDVkYNqLb79xHKnhQ/RGupGITphCy4HtRXLKp8vFV5Auzb2
aJHlbeO0TA4Mu95ETsRDQjwi+iQjUx5wR4ejsceAdHNCX6rLEHcL3wklyMcdvCGN//WoQo3j90mi
mXrnqLghd3yCg1V+y465DFUmETxkaQieNXOkXRhnD2NitHvbbM9mIJmnNCoPCc+sYxzEu04kLX/K
3gJzQIRqRpSYSxyX2NRzMW+wiZB1JoXXNBall9a1vOHeam6IpUbmZWVv5ELKGzPBXJRIFalGI0SD
OMo2g6MSWA9ycZPa4ZvQcc8NNH5Cqx2vPOxufIfqUx4RPW315+Wx6mK6/5Ah4fkxLR0vtzW0I8y6
fVu26FYqyvfexirftnV0RLjtGbU5EYvcwKjp43RjdW3nO2F1raP4kEcaCgFHvxEQi1mocHRcNpnq
2Q1S8i5rdnw/4RM3xaNalDgU6mbDP9a8N21h7DKz34yD2uCC0WuXJhIfamGejCjm31VKkqdZ4yOn
aoeZ4uGWxcR1mf2fmxh2WjaNxUHRepYGvUyvktl4Ok9I9zse9HQ2vKEEbWhAyzplcvwnmTqBVn8h
J/UQqqnLEiqok6wmgw9CqkvmacrDzxluYTpZriHNkCJQv5+z7qGZifaSS37/dkr/Msoq3yi2pF0k
g9RfKjB/HD2BnZXVryymTnOjwu42MC0PtnxLEmAJpTPvVMm56FlUeKnSOkdDQfJeKnBk0sTeplDN
r61zGUMlhCMdxc9WPgYsfzJjb0u95VNDMrD8tA+JbsP0Y32mmo5zVGJo59FSyHaC4IKlmiAOSmTX
qqql22yQl4W0Vy2q6Shl3bzDXP29KBTVtZkWPwzDa5FlZDkMpE0z4VM2zKMGr66Ns5lFxh6gPZRX
pf41TkxXgHEEJ55G1yQzqv003sDmGa6BVXtXG1ZyMjOZ9nh0sZy+8XM6w3Vf2rdoJHVCq9tk1w4o
kjRq8G4SpNalmmXu+nNn4rDWFWK+mFENvbD90BGq13Za6SoI4LZj6bgw0qwnHEcKKvnC7x1hLQ9u
AxO/VXlVT/5SWBFkSWkLxC2aPYxX4EY7Y/mhkmvU5w80XOAMhkEDkgTia+rwOREmrUkpjUNafZa5
6eYjrDR+fYzFc2VHnjTjzwcUmbuqTVlO0Xt/Lp23KVV5RAOA24VzuSUe87uK3csPZtq1sYIqtCjj
7FaMaA3RQ3uhPLb8/3Jk/rlRekOEHAH0Z+oNlG68abDG4yCUBzXs6q3g8XwTTo6rwsAxxEMgegjD
4pVQyzO4u2tHefkKOXYiXIxGXzlsA7t3HnWj32UTz59KVNrGlGVQolUsbpM0aa4zdsvvw1Q0r8xp
W8vFM8L/ZmNrVecXUvcjzUW7Ne2SxCeB4kILyfZLIxBxmj6iCmTlxD8Ei/1glge0SgXMuzIesInj
NUzt17nQpRcnkR7QSZ9UqPIXSh/9VpUTFkBmM1yVqN3aaamcomWva+PhagptuMpSaBxNUljwOzMi
jlA7c4fwMhyfs5AwKDnqNY5m9Spwr/kNuCFv3eWmfRynpCF0pBnRrc/Ve6ijr27Lqnkvy2FwO63r
3kec/K5jav07Nd0e4WQ4voc8s118jLghWZG4MSCYdyWfOuQONDedOe0QtPbae9OZmLX5QL/rhNKB
DKmtd+RSjQtA0H5n+sHqB2ezP7YKAHSd2kyJ2v+d9Q6fqLpVviXNjOhV06NvS4yAqwWifyujCOY/
PIHXOpYQdhJ+WnfVq4mz2Gvl1niJulwDtRGWL7HgrjyZ9M0sJ8j3Y9NAAIKF8oQFjhWgrocoMC44
g2OIdSi0DQVZ2Vxb6s0xh2obqrhBcSMSyBPX08VJYn2XZO10Lqx62OvEQ5+osleH1mqUY4csH7In
0cI24gH8VXawl6aMfDwzyfbTUGnHFjHlRgjTqxLDOuAjtHxyFviRcB/DKWmyTRvLLGPj7jGb5F0R
NuIBhXa9b0HCLf4PA/ZS/lKnhDomc/mtwO7sIxKSvUIndyzXT2asn0kWU1gFKb/6RntDtfsnNyUK
L0z+ZbU6pMwfEAELf6xwU4wsxLuIL/gcDZ+bPpWOOT+Lq02249M5PRtONO5qa3qDWDj4RmAu971R
38YDoJcyE9WJ1Ymb5NgrFEsZ9zmAMW+EA+jamjp6E7G/nrUsJRJDGw76IJ5058O2ZPU1l6bfUc/K
XOfzGkn7TgqTW53lLCYc6z3AnuiWhtG92iHOL1zxiIfqapuElHSlWkV2Lmksxpv22seDvQ2dXHUt
cyI2lfptr56x1sMgWmAMiZ2+K+jH/coRB8Ohtq713FBjEUVbAToUJGf8NNFud5UseiutBuOBqw0z
epvuWMaSso+k+JEHlz/oyegpE5QgVa7/gF5WzLpAG9L+oSA78DRvUbnJcewaoW4cxaz0mznvcjLY
61OkWumuCJR3jj7gGm9AZ7XPhiSdMyvbGiX6SYlJ4L1rMyyrxqx4pQDAkhIkJAVBmxJovq37LN6p
+odaCG3L/fGl6vPcU0UyXDo+8LQdtdAHVL6zujo9CQ2h6lAOuCTN4XXMKnMXBkFLdE3/XW4KSgq6
2MxmxL1vDPpLTGnADBqIe7heN3TpP4TR4gfSutcwmGIUHm424/PraigNUsyTSSrLTdEq1iazePBX
HQyGiFwYDDsbDB3RS2Nvq4zwyELuHeJtADs5+nUuO/q6EF6SyJkfCmbSZtL/klQQZIqdQqYMQOmY
1rNQf44WRTN64cw4x+7j0Yoy+y8HT1pCiAFKVowTeXgMGiXF6DSS6T3MziNMR/PYqtPvesq1XTos
f5DYrm+TBe3Pa2KKnnB9b6ETq9shn5tjQ1Yhojlwt8NSKxBVM1AqokQhaq9NzbG+yarMBzx2WHeU
E0uOvCQVHEF1d2Ai3O+m9fR6psb0RG5rkzB+PXB/g7+dW99FFfJRj8W0M60/aRXUh76T6JvUtidj
QzlqJNuTzoM1TSllc09AjlfiTvdK0K5KlJg7bdqkNLGeYN5cMxiiXtx2yLhy2LQj7cdXrKtk5PR4
lvJ0M7RYw6U052aJWoj6zU7KTetXmND7J6KUB0Ex++ZcUMMPSNqIwTzLFKHctNFY55fDqYxav+u7
B9prpUuoJR5UBYGpqXWP3Sw05CGljpGs3UThIQrh5GgZqbFTqldgKJZ8SJGKzYQmCIxa9FRkPK9g
mklkA0+O2YIgMjR4fHXgB0H00gnos6p1bPteee2yFxlVDuSFsL52xfBbp+e76+cq2VdyRPtM4fk2
I20i32yDVVPzihGZgyRN18AB8VPWzWsc1HTmgj/BkOcvctD/YH3XASBvtlMYLERrvotlmV5NolwO
hOSGnmOaG5A+H6zDYV+Lbt50VsBit7G/kxaa7WeJbBst6WkdacHsisoKXaJ3+FzVb6luhqyfmt/1
QPyUlcwvRplu0/y9KiL9R1C1F7OuiLOAeyumb6EQhQtznGjLqXgiMavbWrH1pI3ZtyInBT5uPtJR
eQ269neeMU/twh9yPP2x4zpnRuF0dA7CkL5cLJ9sBfKRER+aqtvJZjf/qGK4bAEBv2rWk4BauUVL
KUXKlWqrVFq7SYwcH378V0vKGo2ror0MPXRKIWcJYsEKlqczbJS4aXxJPdJHEClJzcII/jSLNsuw
MBKAfZYf+o7KG5/c2CIMOUODCvUXDzKzjx7JhjNbFmvr4LvcDppfGpPtdmL+nvGHIW6e9Uj3UFSa
sx1FGT0Eo26gmLsWjunHLJzfrWY8GOYQuDrGuR3841fJFvFtsZHukkDiEdU6e8rRzo4H7w8JqE0h
a+EhD4LiKazTX/AeR9dWyLpXNen00+IGwfTBKo4hrT4XND9xyk6fefbIDX7PrDs9pKl+HWxmXgUl
Na8gspKSQo44Vtb4ShASUWll7sdw0Lj9s6CK0d9sZ0ouvqzqINwKfbyur7SWcquFI00eCnwlQd1j
4anjR/LLD2FTWnvTNCWvSErpqhX8qhZ5MwaxNHyEM+1axZNxoS2Vu0yQpDdnQjBnZOm8zJekN22W
sauHZrZXjSZ6kJIiwWgamWCKnUy5IYtuqKs4lLXDZK435tTyfyKqvH1GSQDLO+vObRjQ40nnFrRF
gRLpMwZLpEjb++gi99yF9TnLznZiYuHByuoV1hxc8Oz7rRnBvK2G5LeMUYzZekTtTwE9StJZrGMo
rEg/iCYaUtQvJDInEsNdxTp1KOrTlOJmWh3NhWNXp45kK3dV9sgJheqvwevZdZcJpWckxL9lFHKX
xnBP9FBYCz+Wo2ErxsC5mUrxuRkCeAeoVr4Oq5pC6OOMcqyd5zXR/XNoLRF8n0zYViCmw+XuVFqF
VAq5QeJHx+8wvTfg+Gmt2bepxpdYT2AhlsPrKNNmCkE+2n2UzTLrNjeG/aQa/WU9DEjqajl0/lI8
ckRB1o8ra6Yb4LtmaXpi9sm606plsrRQya4nV3LNemgZQbmIBKF1d3kPLVUPWPYjHtWG9bBuVPG7
IpTsBnGcZ4jMvwmKgfj4NUBYMBZnll0bplyIVPTMHnfRqISAHJZLaKySMwZkYr0kL+fSN5OURpKZ
vDOrmp7LdqqPMmWXO9pVCS41VPPvVjQ12wrO8EExwomM2P7CZ2/+EU3yQFlI1i+50rQ3qx0sdz2B
ieTdLptLNyLomBxSJbImpT+JwHknOcm3vnei3ZzINIlGFJNBHuVvWly/r+F/SYyKb9b7j0JlqoWD
uDtnwTdufPhxoAp4ptnhyEzUPqUd0G6zTLeu69mw6OqLkTWXVA26FDNRkO4URybZauEz6CD/r6h4
XnrZ9CXkmU/VopwqQFive6uvYNmb6lR9Wh0I/x35qbEyfd1OJz9ptRt0aWhcS6rFPcZiNlrS4QSI
rklV8v3nweX8v6IvktGMD0ue4JpAjlrXPN0Tyskza3aU0J/XE/gPC2qMuKVO98DyYo6xg98DuqvB
ts53TrZi5V7U1NrpExv8n1141WTsmNa2qfeWZTsPAQkFW02dFc9ZdtcNNrX0OBXi99ehMAbTi2/c
g8ShS5BaGEuy78aqS4FY8z9Xjo0cuXbeGQc66cGDTOX/Ybap1JEvXW7XcesJyH42a2HKMD8SDRNI
GYnxMRWxehnmvvUFFVRfjerkpihKcltfjbEGCt+eKvdfJyZzzs+pkW3X48Oc9vp9SMMavMqRE61v
0tZ9p7tBPwPdlMOY8hpv/7WRTLn1S/wjbteNv1cCfT7Oxqa0+wb84oKrn9TRrXDgXNazVRR4piX1
L8XcyI92l1zjZVRKvf8Y9jXCGBS7rOKcaVPgz99WA3j7NdyszSmdxobEnG/JOiMogsR63Ygv6y5/
n7Payd3jujfxeDSHNyXrlccK2ch6sGnr4pI0sATWfDUWRMNBa6LQ78ZEfoumvKfIR4dNt81fqkM8
iWj6in9Q9CuApsRLGk0C/Qw0cLUkLGuItPeiQK+7jpXtmWpSF9vbdayhic9L+yUUZb2UpeXnpX1v
3C9NxkK8WK1h0kK2rO19LFUTjPA1TcilaVxZnfJCNEF6c+zxVix7ThkrL7PYQJyP7zsil1+5RWXX
9RSbxgOgVx/Wi9UOSdU0tPJmPRvnUXrE0yi5UYcTL6REeLO05jpUQ/YuhBIh/21tvhBhe0bOWG+m
eey/lXzSbJAef/1zqGmrn0N72a7+NXSYuisM1irdx1GJfK4Lqwd0dCZyoeIveclsMeYp3LAGng5D
hxGs+wNMLvwoe/BXOXMafx20XhwQIv2Ax9V8MPTsbxfjM50O67CadahBVsrX1et7qjjA3fVqo6Zi
11ep5AUjIrUGquleiQPnwY6kzhsC+svVrO5MKt2/R1W7OnMRf9TQHRZvTXOTCdtzyY6nj7Kklsj9
QHFkHlRv3Z2EFD8ZxICue9xHjOc+HUYCsGZ83KFECzexsvktzW5YzhpQiVq110M5w7WqQnheD2Iz
wdVFZIarkZZxHzjVOtFtQ8szHJOjG3Z5fK4HR7xIQyZv2qSVNutu3ij4lUNUMGoyihdgNPazjf1h
2VkH6CVVOvp95ylvmqMhk8SD62Z+b0Mm3k2tq8f1AW1icW7a9htPkgohXqs+yKzuc2WWrgj2tdek
T954Wkk4d9lbzhFaK11jci0PFYHhfpgaLv8Fv6t5/lBHJWBqrwVU93udJ1gmH6dmjnZk0+lPxkRY
RyZ1zS+Nm4ySNw9ls0a2JuODbvkhd93UzVU/GmhN0mimXCvuLySogITz0Ar5f8bIRJdty9Yh0cka
5H3fUHpvFpcb4ZDyXq5K4U9OXp7u/yvdXLiI5NloFInWjKJZD3/imgsv66EcKu6Gcgkav+WLrJor
YtqccWFzwWJgeoLWQxhptEDD2++xstjiRZOfnbQNH6DJkpxURM3PsbMBqUTZW2F09o4Gu7EzW6d8
y0V+oabZ/GwsZAC5Ltm3Jqurc8sC2a90pzvlPVaA1ShDhFa/b5Tsqe8EFXKr/DMY+b5Q6+qPTL3s
ny+WMeuRkReDhV1cCsHgWSTU+gKA+AHk4QR3ZPKrEgReK9NTSJGIuevHYOoT00+GqDusu/8chv3s
c9jYvKux821ojSHayGNKQJU0QwUbB2olEivghZqwqvjXV1YbWr6uyCBnQDr4dA/qA+B4h3DTXH38
1yt+vM9jWj6UJ9uJsodQCrcz666nRqjq67LXaHLxhLVExV6ukq3aIbCJmOdIhDXr1guTHgM8OQqb
YnFfRPV0FhG6G43P66W1A2m/hukoKjnXMQDILY86NCodZtsLJaHtGroTyxB1U0nW0ksuR0TlAHic
3BZ/2a6ZuO9AfsD5lJdtjMgCTR9yjVbeS8PIUieyabFDZRZnwFGJS1vaLKcJhqQ9IX/j1bphXTNu
zRLaiP7fY19nxwZPo8ySbLceK0lFvr+BNvbmRYvPRFirkEkGqBBxGD+JuZxOrbnXq5ZqcT3QrEbv
3Lt8PUnFVtWARILcOCKvweXBoXXTN2A0kZck11qfp+PX2PWVPM+jPy1P+3UXKZOz76yCqIHCDh5z
rdkqAwvAbtmL6XhfiVykEcjeusGwUh40k0LY1zG0VTlYQzbrVesJm5KNK+eigknCtaAfspvV5xt7
KKhx9dqNH1d+msFsHVp4vlSvCll4Tdex5qoHCcJppTxlOpgfgDz7dj0b4RDfCFUiz5BlrPCW90vV
qL+lyLczyQKF1VlnNLU3aZwtfAu59ZgpEr7gNEaEsOyuJ0YiarkwSDZG1rWJJ0WBQ2ofbvuQmHCa
mHoArkQfz+toZ3kv8zFjgXt/yziPNQ/XRLrFIioVrXUd9J5vjZH+73vMfRAvUEtZnx2xNMXnoiC9
b5dKVuQ3BdCMhjmhb42QGnwLSA19RaLFhBpU980oWo+nbH/6Oj7QAej9slxiKR2t4E/D4LaYaGh8
XRfotbUrhfr969D66v42ycbUt1Fdhw+t+vtrfbYeIcz8vjzrmjB8EOJPtlJD55w4C8MMCXlGvSG1
G1WB9WNEg+SvyRjQEw/UHIM9oX4zdXuVhNO0rbaNPgHyXnbTOCCCJ1aqa6mo4bfJ3hKFoX3TcM2c
AXrXu6kF6rGiu3hgv9xvBPdY6dAYW/jw9qsoVPN8z7UzjOnQZyOs4yXqHMUB332qVb6ih/HzTOna
T8JB7OLF2xvXevxAkscmXs285sJqwZX0eVarkuQh4BO6js0yqDe9o3V/czgit+q3SohJY3U4NovN
cX21btZ7ey0+RDhZG4la93FUNPXSZraEzwqQphDR99W31KLVYZ7W/0qHnspAHJhPCXWzHYi4U9sk
gR9yd3/WAUUexhCpWrpYoMfFuNZqXo5M8Hk9Qh0/90xWvwcIuMe4CLU3CnpDOI0/E20Ejsrvd2ly
YD41zXracotdhHmhFU5/G9C3s3TRQ7pFcj21Tw3cCS83dOqmYdinB3HtsCPfZltn8YgK4VdKQRnv
R/QdqmK5oebUnzBTRL40EtQbAAtidqLUzxGT+r0zm7R2J8V8nTrjqZzH9Gy3rMETdWhuqtX1C1lM
3ulL+vu6+f+dWI8JA8oiHXJza+cOfE1Nbt1InpZlMrvrsfXVupGmWT5noS4jNM+529PMeksWPbpl
/ieeNpUVTyrj+GHNtB37rj3GFmqudcR6zCLswTMWWblkBR+hrk3fgz671k00vEihiE+41kYfw+H8
HR7x/bi9CETSRvo8bjO+Xcaby3GxHE+gpx6E1YKycMLERQRmXUvgum969g3TjPYtGmIDQgBAViuT
8IeqPVnT0Pl2xrIrj86jXIb5/EbNw/SJ58aOtoY/qlX4TFSik8EOqqmctx0OxQNqGgdhjDS2IV1d
2zxjipup6pUAaw31R0GG+FPdCOtvx1sh34/HMtcPPbp0MzcJNHEcj2wo+cOWiG5fZtfq0KJ1DIfv
QquAw6jF8KB3cr+fzFraE2hP6Jhl8H/XoMSkZtLcUHiZR2EbVyjHAwl5I9hSDfDBeozGGxNorSkh
XcgpEQx6Kf2l8clqXyytNZ7UgUla17V3dynCDPk0yVLircvTTAT1tp47nb8V61Baf5Dn8kyc111L
2FvFqJ0LUfHPCt/Fc1M6ib/mkoN0YOZESzZPaSkBUKTRVAzhq1xYj3ZaxT9ldVzSCkbjpmRF/OkU
w+E17UO11TYsggjlscgQ8+RML12YMNJBke3kad3UztmQNeRTdZE+dU5Qnkyl/7meWg8ZVru0OrCc
rNHZkQo4h6TTiDvMKB7WY2saN6aan4pS2XhPQK44KSDeeJyoZkBZGS42rYhSJtn2fmwu8ApEcXws
ZHzPYaoYj1+vZlHafjSWxmPIFNYnVmA+JpO4xoohgKY4ALdVK/ExZ+cPiZp+bhwsAaUUmtf1+IKk
9VSnDgB2MSONk1R5nHqgBVGmVdtAd7RvziKMX+44XyOycPwcoRW1/i0tivsIlSaLWzTyqRc5auvV
MW7+bctKetgqjkiRMnfymdCfxpKpWgUkt8/aFB7Crv+oZ0O7QtbUr0lecoKk59+gY7p9FbfEPNj9
b/gw/aUhnrE1NanYZJLUezarKGgFKhjLJaSxVQgkUQTsw6TGMWZp2gP53PqDumymgPDEpOSx3MYk
4cArQjjTqTWODMatm7itgm1u68BglivWY4E06jjX82OmB8ggwVGwvAwo9e7shUlI9YmfVrIkV0xy
cF6PrYjCFVtYNmO7oTQ9eesxlZwVXZh69TPt2x92TKqeFPP3yIg4CGGHAfgSgb/uSnSsKUbp3NuN
CEDtLBXHRiXsvAYM52FwIMmyIS7nFgfkoa8BnzQsaApUvb2/n65HEO+g+AT+bLzUqrNZ5whS0jeP
X8e+qrbFMq7pF1npWrYl5eJz/2tusV7XlzVpPrJiP6z3LsWRrsY0Wxd9uZMVzqDjpSz5Pq13s8mI
buvZdWwUlfq+DVq4s8gU0KfQgC2d+hzpeIHXjVh2UxR4HiDMwf86MZqiuQ9R+nHe9B10gEEdOtBY
06YLnPoxSiVaCPdbZlTF9I4b5tIaoU5H5On5y1xo5hYPpeVry3qctkJ1mermo1sW8s2yEdXsGk1T
QvBjfKSQNYAqaZeonYR7B91/BJjgYZ6zz1frsWQ5Ni7HksEotiMSxF9Vgya4ccboaFRO9EyMaHVG
gP4hqjF6toz2OhgyCdfDwD2TROLpItNo6Acp5KMWoADFVbytlqW9YtkmqJWInIB/7q5QWCz+1mYa
6Ws6LX6LXkpduhP9Y7eQhllNAVsCsuOvuwle8WeQAXQ6MgBri1X+M1ldR3XhtNnckejLl8pA8+bT
qCL6d3kQr49k8mg4Td//N1NPy6XO9iNWZvtWSVH6isDpDkcwzJKQwYl4NGfJ1+5o/G0MSaHbubAS
yL+4X9Qq3f/poinMlVNfL79gBfBlnVuGSIkO6+4KfiXf5HN3PRtN/9hNCcK5D05VCWVUmLyJWq/8
0oaZCIv/fzg7ry23kWVNPxHWgje39J4sX6UbLFVLgvceTz8fEtWiuveeM2fNDYSMDFBVLBLIjPjN
8G5m1SIOyvFVlgwLfhK4E6kPko2ujN4+kdhdOrlWPmY9BRrFQXlVxxH5M2OLySMG/80cTqikI5tn
ZI/OwMrAmSYcyKsSnjjiRxzRe77gw/AufsKsHeWLNUIih6Lwgh74v+cGMv2yxw8xsGhmGhXdlxxS
op6nUPXFYr7zPUDuYyvvhQaXyGlx3P6vMXtq5IgUvzXrbduBc/RXY6CgxpwUV2oc9tWYulDiLAoo
Yqch2Lx/TeCwfm4QJzne4xlIs6M+hLsEzQxRSxUVVEOrDiju0laYyrZhBLIMle9uJwq1oWo3O3A8
2lJcMEiNck0G7TCmUX5A0btbKnGEPLrp+XtDqo2n1FWVPfsW9OVoOD9lmWk8oXSay0mBNBARntuf
IcA9D12Cz8DEuAsDGb9DIFQOUudMgzs+x2FXrKyUPkotPv+1yns8rWXNvAjOdDaR7WIklrIiXkfy
HBehXnxd/xkTaeKq368hcjuQVfMLIaOzBodzA10LcjdI/+rYhi96oy5pfHbekc/muE50jDOmjNbW
rnNNrFTqNay0/iwOQVb2Z286iCG1721oAD/vwYAudEDkiCAe8ioBkdIN5UM73Q9dUHJ+N9z0SXBP
hInYiTXc6mn674hW2FvEGSgTQ3NihYSh0XKuv8h5ru0saJkLUZ4RVRhx6A0Xqk7YHNzBeVO6wT/m
OgW9NHBmOwrRBVSteOXSHL+Ix4c4BNCkYqP6ColHz+8L5+3qNKzU6lCrJcC0ROpvfVkMN7XKoAeC
qdiImNkpww3aAfSbqGY7N+XNbVsLZI2GBNxFLT/7Ae+IwGfBXsgKPiNBdmBfFaxFDWqKK036FY+s
OFjDsB6//TNfxBNW+TcwcuEi8uVTHfv6U++1ylkawM2Lqrcp6Sj0OVZ8QgBOfZFZWM5F85IeNmI3
/UZUwceCupeExV2dAqesCxTPVm11AKzlX+aRUU91QRNNcWlaC9lF/Djfqiu5fkH1WH5AMhOf1fsZ
lXCEzYt1jyslFcmhW469Ir8HcfqhhGr4y2w/5CaeIB7A5NI41L53KgiOuDfM56rJpFWGrcpFksDq
9aMTTkgDjX6qV4BNbwGS2DBdf/HLROzXMjM6V+MIVK1VjFffCd0NNhaQ4sUQF5WV09jVXszqnYXW
cmKr5yLPjNcJ+54npfPY2r763GKcKC4CqZpcE8/4Jq6B/zQe5Lxtlga8jYvjo9VoJe6FrWyxajvc
civVBTAvgnKNgnsYlVcxEge0/CijTVfYWn8swlY63ON6n6g0pMFJlGDlDWDjm2Bymi8Cw7mKMw/3
mWBg03ePG7Vm7fAGDRciBjzUuSrTQbxIYZf0MrzgRnl6KFgGTtgTKY53d6nhRD5Ggy0fe1sptuj5
v5eljVDX0OnlKZRiKBWt1JSnxnPm6aijKbkSMT2EsLvxQHOshqHNkQ9ZdaqsHxrJpRAZtnJ0nE/j
6bRrnegozsTB6IA0L+ex1498g6ekOYo7gWKV+sEdTX7c0TkWU29fPEOAwWGmFDz8Z2R+5OS/2mAI
HwbsKv0lyWIknir/j8slmvW7IKoxaKhK/+rECNKGI51bMSwlxaeoyAQkmvwQ6uBy9NHwdrRFFmOC
kH06djgAz9dmUQVoSB2398vERCyjS2n6yRI71R4gutzfxEHzqT53KETV033iHjcab0/zwzp50oT4
8DwUIu+XimRxqRVGr+KqYboVibPfl1p0cJBQi9CJFJfatTLsM75xLOscjZK4ZNE1CMP9PJSU7Ori
3CNGRq3oj/zkCEo5skeTNdcfs+mAa0KTs0oXWTbQORwQfHUp5kQWCL4nKAL2SYxkNOiPstoAYZyu
FldFxvArgSFJ6UHfd0Jmr7Tg5tXIGAn5JEqS8RP6UWJORDCrgAb0/5Mft50LwzbodxaAnbXZdcZG
nfzYTNceILXkfw7vsyJZzMpTsj0l32fv1yqTl5tkq+CRCs3YGGOtvvzr2vvw/v/6HkjpQrW24VSt
LmKZPWCtLCpRjrYGK93UNVTLrNOHBGi+e6qcyj7bk5yCHhrGAWuxaKGJYnXuFOES+Z1h16G++6Bb
n5qWpjvFpiMlFCOV4RsaR9J7E3l/hgP/e4PZ4Ps9W6hRev73f2WLcN9+h3nhztm6b2trNAz5RE86
z6GdvcHReSxyZ1InCooXD36ACJtNpJ6RfS0WdZPnb2DDre3gOhXWQ032JiW+uZxfI/lmlTg864ha
hUhp8GmvdZgWRq2HF+w6cIzoFONFH1m1Inaf/TTiJ6HymSrqS+v55XsRRNS78y66SVRgdyUF4b31
+2rl99Vm3qc/7f4pjTP913R1iBjZe+hRZhxzK7ol0NZ2XWt9Xe0p0BzdOn9SjA6/HNcHw2i5/Yel
YMKkq/LPCtYet1r08ntMo0aldH5wJ/smoRv6XvcYHXUyQJ/OoIlRUei6KHoqbVFBdw61DibLCrVx
6+tafZXZZq2qOoqfo+HNAWa2CJU6/IGKwALQq/TdCiRvNVU9L2mr6kdMDJt1lPvZu27XR7tygRti
VoVGVf+MpE2+LfDChr2MnUgImgAoZBTuTWDW9Oxy/xhG2JFMSKdYCawbmGD11h8C/OfQQHJqwmr+
7FtjdpxjyPK2y7HiyyJm5yt1dE2yDvGQSFxX9LCLTA89S+lsS4H+zXOUX+IEP7X5BEzKL0WWtW/T
yf86Z7p8nK76x+v85+W/c+QhWbea7z0artWirua/K2HHnhmNyueKXRYS3uGjGJkRLKHQMtODrobp
MxVklg3QxVa227dnAOfRSouwaJo8GTO7bZ5cC5LmdEcIads9/Z6j2TzPCSyemFO4Tox+X4f8BviU
PsiORlJE29SlhASaQn8xx+oiNmVj7vrLHGeJa0R75ZwhU7b00CL8lFEfoTZTvSJZthgn9mGc9eAt
Moqv4XQGevbrTMTErMhD9uB/mL2/CkUdyEv+UO8HSONocigfrWNRMFWDcqcHnfJRaQ9FKNfvvi/p
e3fgfxZZxdC84dUeUJdQ24sXQ0MUcRo3FSqWpXpSccx+ruFndY4ToBRVKo9Oh+m2mTXVzVBLCdnB
VMbaQM4/vFxBFQR/pyprpTUyvePaafJyJ3rM9Dv2XUmhtcVV4Fq0RTK3on2gdXOa6FhPaSyztafR
xD6nRPBkThsdxKEjO1nKkq9NMMxsm6H1/H8/+5/z7FiRj7rrLq1Ky7bUMv73r1TJ2Lf7iBQhG1hd
K3xFlhVqa5usrrDWimEoLqoBPwsBsfD8pN2K31/165vUSsVj3MXNDXHFT1ux65NW0OfU5Eo5wdX9
FA0e0cTxZHPvKxqUwannk0/MVg2EyUa0exBvbBY+YKstVAWgmrqcbkSbTaBVxRno6+wCzcfED6P5
c1a41Ys8pdLXQ4u68GSl5SgGVWPJiPqzGFsSNQAZntgmtjIKovhX7bBz9s7ikLmjd6ZUspQ9B0Wa
3/GOAvdO0Uo6G0F1GqfFaCHWpVm4ayXFPIqQOCh129ZYn8veysqwc7QsoKaYtJVPusJ7RhkDvb1C
zW9K49fQS0rrU4L80kqu+aMdntRUfRTvK+xhamNOOMxvc2AoV7ZzzWPWAimCLPBXoarjIjWbiQYG
XtrZ3HvwVahOPkTKL9F4F017Gda/unDlMloWZgZmNv+7iX/PwVQYj+rMOYlWPUZ+1cqVI3NruO2L
2lja61iW6hqMI36qObeiLqg0Guuq9A4M7YizZfJdsZEOzWHuIPOYLI3MqK52F1jDc/1sFB2qKL7L
Qlg3ZW9bITm6FJKBQjxQxOIi7Zft4G+g+TcneRgz4xy1BSRS0d5BFQHKGzuCnTYmJUt6R7uJQ+eW
zXXU/0p6OPpzHF3U11TtbXj0mT5nydOqU8uAlN1jVR3au4xmd1b8Epp3strxcdciw9/5fpXDpEQg
T5sOYlpMBBOcXIZjtcyRytwKX6+qUZWdqgF/HyakqYjlTsvjMVBo0wioKvjjW2I5xkmkBFi2XTsL
6ZDpAhyFgJ4LIBHqdPV13t4PYwlkQ+/C8bUI9mUdOdUG39hhP1bpGpehFsnGkY1KrZwSSBGnEnHm
0xDDJVUa5xnHrG4Lm7GvFiImUkwBr0hKN9j1jfU0iCKNKlnqwdYGZD8mJWvHiLSDYXbXdirLFCpW
OKESIROz7C3HX4p3YnrHXIRmZ9FAERLv1RR3CsTH7qHf+f+OB6AXTcrBSzwxeNfdthovkTtR7fgh
fo+mn6HvpXCBD1CHGhRQHOUmKjZhQH+2x65dMbH4/HtEF6BaB9lUnWfJcjVN9AikJsEXahomSVwf
AZYc599cdgcIF767F5rdmKPdZthCorZnUYNpFDgBPqWw3Wwk6rh4lia11e6+AAPTfK2AcRL1Gf5U
SOm3pT9ZA2Vn068hWorTPhyjla21IPmmGStvs7M4ux9EDOCx7FBGm5JkOM+bry955TsfIji/Jooq
qFvbeBiI4L9eTgyd6b+QG33pUzA93tOGpij3AfSHYKtMnrChIh86U+3V/WRQsU4zlU73LUX7inrs
7387HgTTePj69/e8jf4b4jj8POqOUrU9I9XbBJRkkKTOagaiUxSwdq2nVFQ5WOOJRGT3nbNT6+sZ
zu5NEx4QnIG2xzkUKzhn1CcpZQXjK9R1l7hgmisgNWr33VTjb4FqdZtGrdtj3UftEbZm4SIVl+TQ
g3JcY7pRQQcX/WBxdj9ILo1V0xp299B/SxMxAEAtuLAhnJFIAkmkZi63dgCySzG8H9J0qHk2BOt7
SECXUG5wL3GVQYUpQ6SgwC81nm7ukbQA5eDyVwh1x1jqBYQ6c3ANa6XW9O9q59ds6OuPpb+2E0le
JU2PSRHSdbLWm9dWjuvHUcvkg5yO0UJMipgT6ZBXbNvfimExyO94WNn0p0en6WaMquq5a8OFZmNo
corpELoFogzX+IDJElTCz6mGM6Bn5ye/6woKYxIYZQ03O9cb3IVhWsZWPJA9FKF3xRi93R/U9+fx
Pyfv8aIrNy6Nr0MLOXNmiGiItp1VvDK++COU1M5iVtiTU+b+c7aZhvdrxSwaRk+jl9ffVSwyoE/C
ORfLL1bflM284bGXEK/0gvBHOGBUW7Zdf/R6tg6ntguji4Gb4JKV4t7JsP+UKxdiadB/NBP81lYt
Dd9DCBBe5dY7OazHG+ZbI+VTX/42XeR27VFRqECL+mrnWuO59yVYxlMV5Hdp1rfjz95FKUmExMEL
p6V0MmJqo+XdJXK6VZDjr0qH8ouW0tFWMQz8RsTaoFclTCAqO7toVjWnid/S60IPqeDxP9KkvFcu
xQS4dNGltPoH8cgJ+2gyNHN/iJE4RJRc100+KSJPZpUiVuKyurBkNTl8OV7q61zHPsaFoj6XksUv
EfrpWxIm6sEX1aEEgaX1aFPAvv+eYaBJp0xH9W96S/RycFauZNkr8QyHAXcFIoH5IF/5+YGdOtCL
bOqvG5EhntqZHvg7UDja/JgXsU5hUVgi8HhfEai1naONqKh0n0slGrctciUX8Bn0syYDcTcElhUN
rbONC/uneDA07bArabMfxWheB9Rh/0dMLANgf5bLTmdT8VBCLIQAsdD00sZTqDP3g8kTjWdt+2Zn
mEdPgID/loGHXfsGceWPjKqadESNGqWuaVkThJJ9yhR5rwURSxrxa6ZjuKtiNLjvv2aegFNyGiCd
9xjcGH9rWC52MNPSJ+JZtx/tEN6wVH92XVq+qAMVdpjmtEOaqrzSuwXjh/UDVbRhAT+r/zFUNp8w
s4bdhIEr5Tfb3PGW9g81f7A5ZXLMlFPnL/HSnapOTQcbboJmeossCt4TFUFHvOzqQ8kX8mAWXrWx
cBBFmi9pn1u/7Y8JnlyLIhzb5xLt7cfRwwI1C9x66cb1qVLq4VoZkQM5Xx5Wps6nzQv1+KGE43Zo
FMApaSgXMC3rnegTIUP/lVFPGdX/LiNqkgIdg+aP13DGvF7LOMUtwVxEW1sJ42VqwnEBLOuWVyn8
aAYLRlw0QIt1/VDfzbMNbOqVXkSbRM0o49W69iahFLoMPTM4qU6sv+k0n5Iha14GoOlXqml/iazM
y52toTVcxK/ArzYccUhkSZd5+AiIU7OV+Nhj8wTHZfIWQDtj0wYTN30SG5czyVk1Xo7wyzS845eF
CnmsGA4CV5G+vE+UDRBng6LZyrWcZOV0MITjWNtbRucA6AZFAtk59Vg3YoYDSXkSBMEMB8tFJAdT
/UVTmnaPRgYq95aXv3UpyJtsiIednzb5mxyCi1MCTb6IWd+Avjl2r/AW7Wurm++NHeBTg/nBQi7w
CTUl3/luuOpBNxK8VJPuY3Di+FeljO+YzBnvYx00rDz1+tFnA7MBSOuf7VQx93Yqy7ug7TooJFq8
kmEZhPhcboRbljDJUuOUu+oUQ/uANWLqVV/jburpiUQRM7GbmK8TMdfs0JNQ1WYjoBJ1DCZFrQ0W
0pbtnsZgdE9DoXor6LTSEqEIs2W3m0gnMZ2oqIkjPbocZPsbSnDW9X4ojTJamR0WLiJmN+yswC/4
J4zhleM9DxXz8ZiGNWJzXB/Hpr/IXHus1KUbokriyW14bsx8XVCVuSJ6ZFzFWdeV0ZZdrD2JzH3F
nFxtD2Vo/BgCY6kiIf1CNQMXkTHQ0aty+vdmQCJVbw15r0/C7A4qggh/PX2Bd6ZOsegfi8ayFqpb
vgreTYwMJZBXeMU4G9FULnsQ44kU/hItaSwcv9Mds87KdBBnci2/u4lT73zqf/WWHbq/kyvnM7Dq
r4xaLoYNUl3sPZ2q20VsIVkwdpAszGygm90p2wBM5nkeoi1P3TbLypXISXOruplljbNOgnV26lo8
gRGo630z+UiHxEDwYOyPZdSZr3mPimZUJR+QaIfd2CHmo6sYatB+6hfQdardqHHpUHmQNpEhLecx
lUo+Rq6qPemu8jHohvrap+OLValYrrfhkS+g9xFFrrqKAIecjT62jqObqnRvUNmSHU138CA1Cwks
Wd8Uq97HkjmrtUOTlhogLGi9J24T0dprNNreIkdXS/MEc6bbciscoQnIyCGpegDRO3tm3fhVvbjX
Kyg5R+j7AZY+ufLzYKAcZoVrFLbavRnzPdqOlhyAlIiwrdEz6zwHoUNgKk7OJoIitMix9jkLE4+O
r6iulW/ADoJL1FA5F+FchjimtFa7EUNxka9U5dJoe3spNk+pVUi2s+j5m2yotjX7MVaeYm7xT3HJ
G5PpyKFMAN1vZqE9DbhD/hGvpuf0P/NHdsKruHXm+IBaUZhu1ciF3C92ufG0B05/H1D/nra+4ghz
A8ILZhsb+GnI7ZrtSwNl5eCiObYS/5VSu/vOGrsXFCqLP+JTvk9PZMJOV+e0ZNOuufqDYdn+U64P
e3Fnr3UH6lxjARqlh/+GfnTLnpNdhpnH0cMXyAqteFBEihHDzcJBpg4AVEu6hZpOXNHQ6gDLzpg/
MS0OZpwaAOUTtfh0c8vdF2gfrKwk6bbOJHAw+viUD6UBLjSy4E/ldvwQ4S9Zaw3UvykUKwVNMtY+
Il9Gq1kt80NMoeD072eMGCPMplAAKlHbdKVwI6uVtOyCUr2gH4rkohJSljY0ACZS0+2g02Lr3JfG
U2zU/aNr861iMEKcP0Sy+ldq6d45aLJqOZQ4DIrh/RDR/D+LIf62aHqAbdyi7NRBFLB5Jwy25puC
TtKensyb1QcxX5Qi3JoTbC6V/PQmOxYbmQkDnEnqZ2M2Mrr4QD4ESPR+KOMaxEZpfb+HxBkGOf0Z
7Y3+bGoxKoa6PmegBPLk6yZ+bnmyr5Vq+Ohhxa2AFtvnqmnZZiqo6QepnLy6uvyOiZz5g44VjQ3/
pErVm6JJ1WPRlzWtRe9X5oXxUYQyLN2udZ9uxilBhEzDlTdhJCWr1G80JOu6au31eYSrhOEtBR42
H2Vc58LB3ONRVZ0CRA7shZb+kBALV0rFemDrYe2LwGo2Y1/hyxjnR4FcB07WLMypOYCEG3dYz79E
aQVJ1NNeSllFNI+RRsd+HiHv9JfmI9XTuwOCWwLwU7GbXfRyePR9VX0cAmC+dqpOuGLQaqhh7ksE
tAAWMwz6JlgpsR0cxBdgusgYDNQqdBu94c4HuDc6ZnZkQ3WaHYKpevGT+v4JWZ7k2ogKX6dskIqc
dO1498Q7pFrusNQcqd/e31Yj74Eo2+NNhBD78Q5ehNzhUIUFpVtQOynOIyCnjWLdDVb+IVXjhyNp
9YNfKurV4kmwEHG0E9EHd/36UIdm+l61Z6vLiw/Lfm5VPK79OBreY40fXYIkcobu674gjzXHjajQ
9/QY0GgIrVWfyeUl7cHHvorbioc4hUA/SEFmsU1D/gIUhIgIZESoKM5mHEJ/+a+JNEdhqS3lcicm
VMf1dq7h6gcVfbXeK15E/8aIl/7AQOyLmUHvsnhBknK8KApwl6nybeoPimfjU8VXL9t2Gi4llVIo
t6oo4klNN/lZYvWQePovWepeTD557z16K8hOqvHNQatpV2u6tscjILx0MbYvmHRI1z5Fk8pAGeNM
Y7U65V3xwvYQUVZJ993VWJXGusUW71EcFKoKZhSa5yRtEMm0XX9nB4YanUFyKFs9sR+ga8hX8YkM
Y/OBj59MrZXP4DQnRkDenMdRGddel2xKgzv/YElYDvesLZUoNQ8p6lAbVffTF0hLPzo3MX9MqZ1e
JcvMj8ziE4OfaN9SCrtkSvhqFLk3j3B9zS4i3k+TRum/uvQL9yIeASNWFmb0o9T0t9IZLEoxHDSe
obAop9MO0OLgybzPPEDFpB23zQjASS5WKp6pqwytms0MR5ppeFZUvuKmXqwChyWQ+ENa9fDn8D4r
GnoadnzLtvdOahrx6/7jE4RKt7YCvItq0D8nUjW/tI5XHu/xKrXL4/QazlBmm2LE1K5tDO3cT4ek
zCWUTUMaFjEckj9ic05lJTtvkD7EhDhE4gpxiixEukxDK183Zfv1gsEWc3JQQb5mjJ9WY+g7d1I4
8tsKhcnp6xj4FuZQjgxrpbL9F9kftiJO+Z6mFR5eGzFEqesQplH5jAdBfBaXl5b3OgsIOLl3ljvV
tz4G33lygCjleC8fIzfPjmzRPaSLbBmgb9sARWClHoBeZb6mfJAvxOkf4/mCP+YcW1YXmpZnOyQ1
7asl1TfxuYz8xr4CebspmDCe+rBLEO9DzC5J8vxc9Sk7obJc2oVhPOOsWT3k1ohCOBSNofDkg0lJ
banZcv7mogi8rrF42IqLml9qA7hgPAoMc6g6xq2IIEO6LS3eZjBuv+c8NzPnEa/AjkTxL10OdbQu
peiAfLpG4UE5gAI30LntvccwSS6x4KEV1rjXXKDKTjNWN7tA2UEf8bR7l9A8rVAUvLij0d9CM2m5
hfsfkh4NNxGa41GzrdgSnn0aanOcXzVccbenHoQAyHnu0fhdelBad4exl/RujFG8DtMwOzkIop5R
qM9XOs3m74aOQK6fACWo4c05Gj8puxF7x+NQ2WqGhGtEYqOspqvBD9uWdqyu3P28DKotzVmzmHMP
deo/1QPqf2u1RX1J0+t898dWNaA22+vHsWZjdMh7FSaokRonLUSMWpHDi7hF0aMLT3I2vIlblAhl
sgIJilrrfCdTzLA4d011KkN1R4FN+6jHoKFwVXkXO3PKI1djsAPh8RXzww+xEfidWoCeRUU9+Eqt
XNfb9Frkv6I1f0912sI6jVr0U6yIMKj25mWRpUsXWPjW7r5SEsulwVSgpwwR7PrfjJVcei48N7oK
DotgrZSWVq6twclA6cJryVPlIkm1vStdFcic5RVINWPItPYrC9xc3kntAemjb0PHX9X3m/ZpcNXw
yQY+mJgtIAO/fZqerct4DOytGDqRjLPg4H0XI3FNlVWvQziEZ3GRk7g1YnNJuKKdKWMfM8pr6tLe
uR7huFC1wL1zarmKg5gQZ5Tt/JOZJDC6BmdYuEao/mjX3rTO0sMC0b9Wsx9yHQ6r7QCiGmUs6eKY
ZZHepfE6KkGp4yr0DEPI++sfJ5h5+CLCTmM+sfPCejPiZJs3eLNztzEeIrsGHojX+rpza/+zhMfb
1DgoGPT9DZYUB9VAXLXR+59iXlxooo+1zCs1viLUu7dYGz5aXtc8KZN0qvj+jzwLc2xhFpJZZW/N
OEG+GsQKxGwWI29q1gk3gD4IXjJZX9cpeCRIeDDP/G3Z4pGrdbXzofpzWEaGdStH8VeY7FFyMWpz
lQ4ZtJdqunOwV2ieGQgFBDEIdJQ0YUm0oSpmBB/974HnlkhT4lX0MPPMjSYDSGdCyMEm9ZsdI7gQ
scO5WCq3MgCAgHTR2ny2q/oXAsnDd0NxqcD0bxVmSruR7uE560CrbwdiDY+jiOL58wA2Ccakn50F
Sk0M0W3OzgKlNpaIi4lZ9qbqpgmjZKUb2Dd1qtwcLTxln5JQuhX8n9JzUDbzUIms/ptIy5xPeQQD
M+ZozE7FV/5UH3R4lecgaLFaVJtw55cy4o1u3e9MXekfOvhAYkchDrETGSu1MPJNOfFrEY4eqPJ+
ZZS6ycZjykjNIUepkX2IbxXP6D2nD5qONkmlBdWZ9Vb4bNpIDU9iITis6JuqiettNYIl8U1jY7Pq
gajSNqcwKZGva80KraGpoJypygUMm/8U6ewBXBd5rtmId6iklVdiCiNmg2nWk5gVHr6xZntPY+Wt
x8KMboNZpfvIpeb9Sqc+2vkxYjGajFvBDEnNEPujZ8HYErQlMUY+9e/x2OqrZkSlGS64DQASLq6X
S2idJig7iaGAQBrYHeEz8CQiiZMjaDnlh1O+oWALcc8XKXb9X/O1JI0WgY8daDlZuLaWpq6ktBop
WDhDu5kx1FnUBZRFpx6vEkinMU6HE26BYn+byk68y+lsLYNpu6vVVgovwzqJHbDY81rpiCtJEd9E
voFZIAsW3dyZSNseaSh/ILA0YYjl4jks8LJ1MhC0SDRWeDAOUblOZWVcmhVruflHUBNzhIbBKkVU
GNFxgjGHAAB3vJXHFv4BU6DywUaE5NLG1gRt4+eW3GAeikmRJjKkxFiVMKW3pVbC3Z8Wln2JIYWT
6No6CBxqM7/Xl+KMb1F6dB0dLjvrznnJOV82VHs1Gk06fFWA/BjvZj140IbHqt/oKKLTzib2xyHr
UAFLnWpOuU8MPQpXCz7/2kmP9U83odcteiKZ4dUzDKIJFMT7pwnR87dSCKNwOAlabtDN2aJbIqad
qXkqJhwFk62fmR0XOB1jeXNFAUTfdgbUB/EHq7HXvYRZcIPvYqFuaeUblASN+U8ngexcJv6Q77uo
926Dj4lINww/fFlCZn1awwco+msrNU0Qa34LQrBSn2ASB5gWbPJ9PiCrUKaJ/K86wMwiFdMVPcV5
+l4cENlFMspLG5mxeXsw+FJ5bHlsiv/2jx0DriysCALEb8SPYusLrFNCbOURBbbTQtroJsJy6KpO
W2yr/wvcE5tdzD0VA46yV5ivKM546z6uwn2HCOE6nHR3BCQrjm3vDOZ21RU5CgxiKEnlSmTEgP1t
O5m0YwP9Ig5d0f5KKV/s7iEZbNTFG/xwD7XyXcTTRIFDYJaToa93tovEP4szxL3GtZ4gHHWPiQld
NYJlnufDJk695KgG7fv9M10lyNYhBPceTF+EAJ1ySKqCkw1hhm+v1NpHlC0j+ukZTSAX7d2e3fxP
E3HxrHd/BgaUPLmzo5dOS421mmnVSVaAila6M2KzjiaAog0IWthmOGPGHGSjzmNYvgpAmYCRubin
JSlqHhBl+0Xc5OYmfUIA3wfrmzXXpAs+dT2Ylup+vEcpo12JYQ1SZ5V6ub0TQ8uVflj2EFzFKH0a
HQMvQlEWGVuEoWoTYZ5EUzE/m3STxizT0Je7aVoXlcti0k5KlDY4CGUl2ojpsvHVjTxBxwRbQTAa
xNl8KAxctKXgWcTvaZLqlmstLUoIXll1wdN+PTcy/jWMvXLX6U6ybJPKe+KGEi5pGQzfkM47D5Vf
QXrt/IUFbOrnqPW/Yr4abxinZxBdpYAGT21tETetD1rk6Pin4ZSm5lKyMbvyZ9ykTrw3E0qnkVF+
b9Wh776PAONRiIIdOaErWEZ+He7DLBgoFItx6g64irDD+G95IqY2axQUvLO4T5nTzQrKucoNMLcX
4sZ0v4GJWTH0HE9dYwbxlXKfqAzUQxT96hVDtnahyq5Qok1nzrM4C4OrFFj59R7mNvRnqjSS/3dq
Y8TFH6l1HNzAgF4wRR0eolaSN51tpCdp7IaDL9cuz20sEZo6U1e0eNuXtu2axciK7LPmFj+Ti1xD
WWhmmqNw2/9l4y/3VnaFvmxKG7cAioJ4OhTm0gdf8CkhzBF3FCFLwIcbN2jdvZqp+iObYvbUUwZ8
pr9Qye+eIidv9o47IgCtNtp7o9MbmRKGEMYpHh35BR089WyZ3MuAk0snm5vmWZqARvdDU3801ZCc
7hFx9kcqrK4VvmP98h6jSrWy6AnegrLKN40DWMUw0/Gpxdvx5qDRCZx5fOpka3jKK6Nl56n0BzE0
c8nfq6xtQAX6dbHU2ldF7cpHMalPe5E+ptothqzauMGNxuec6tbodErwj8RkabEmqxPvCKAX80oK
XhckvBB2DsIafWD8q+GmUvSeRqMScJhSwrFrdmMU/RDx+SCuwjAnW45jpLOqktNDBmZqYWZsAW3V
aa4N38gVDJv2DTFrUEie8SuOloYkp79QIUc8xh1fHUdXKQSV+gWYHr7uodyu5/LXSDkydVfR5GTl
dIWNMDto29Bxhnca8ojG48x5DJtgeLfDdTJlDRaW63PWFNaplPwzSwoK6c/X+p01tkh5i9f6+38s
A3/lJvAcpWFlJ0jnjn2oPzZZGG7RS4ZyMA1HwEKPLUx1HGHH/8PaeS03rjNb+IlYxRxulWVJtuXs
uWFNZM6ZT38+Qh7T4z1/qjo3LADdADUeiQS6V691CtqWnjUgrKaY+QLNGqrFJTTM0cBV1b03mX2v
a6+Vtr4S8y8zsgoRH2rsNjFMlswYVl2LBs6ljrrPQL3kLaI5Ud8Tww+J90zU7xmS7mILDHQffhqY
uIU5nsy+67+ZifhQRTnNtgeEbkK1OLdIuSoQ3dWUVXakJD/lAsD7HkyzNvafXu1zLgCZkUOeqsZe
7BeEWxFK3VUPo87f0haRot2OrSnvStTAuoVwAfaCioI4sL+bhUENswyZjykjIqwQVV4mDwSEf89A
dxUmdk7mcNVGh9GDp/vSFP18GhSt5hXVSelKtHXJjy+jppTiP3sJ8ycf0fWkluK2OHpNEqe8/NO6
Nv2phbCCkx98Cz/87Z88RSnkuE0vk8Q/ZI5XiAldksIDbQ0wQebepM4k26ASvGzfBKp/ABD1dkGe
Ayu0D56/mUdLu1DQrZ1cLw7CNDHGJBaCn1pubKsJCLVsxvRJ1jMTlHZtnYco4OLCNs5m8dIJ+N6G
tnF1cXd7L91DUw2n/eQfThe50ghd1YG6EjOEwfOkdGlNt2kLqd25uTQJ54BbmBQP1OpgpTUSMXbr
Qg1tazUYn2k0MSMPpRbJWX+2GMKfIgtyQN3Kjar8po60AkxImHwvSf2nYa5+6YBcrccwsSlHIHXq
AC3eZ5q6KGQnPCNpqgEyQl5q87a/l7qv0BdEz27U5vt2kjARFDcyOvOW1yeLgjTHJu0sF0xNmVg7
dYivxrwlF6rYxnoIItTnemTN8hJ5u8w0+cJaYuNXN3wTOxvaB17o2mISEZkCCWxcI0QiKcsmdhC6
KruzYi1iB8JCZ7b8dvs9hxpAQiBRqpG+aqfa0LpfCOyuKKcuBupFuwAiclef4Bn9u48wi0psU03/
MQ8KEqTDtereJaT3YHrWizqUyXdnyOB7L6qHpCV/AYbK2WZV5i2MDMQeea/gCowecnD1YD8PqcF7
hxhBCj/GwjaN7vyfPRojeazKsEbisqluLhw+PfVLbQsqxFZ8QMyC+mcag1RXOn7yk6exFKH2rS9X
HO5B729SJfeOvtRnRzbV1rqNSulB06gjQf7c/Wmg5K1oP7XehqVTKeSHeJoz+KN3hIsnO7qdbgGV
dt0HqiXe5jTHT3PEfZwOzcnQDp4UHvAnMKrKGv4OBD6nJEDTOyQB4M3ViHXSH7v0p99HnM2mngvB
yLAQ8zjMp8chQzzm3VeMX1x0t7uGBXTv2O1OURrzR6QarxlEQHBuKv6mKuTi0GidjzYAKA1ytfrr
5Fqk47hw4+QXmTmnQnnZaustzK7Dmrc1chMKTDo8Fcv7sDS+portf8tRl190vZKfkdrtDh7sjCsR
jguUW1IDxpew0l6DsNXBLSnDTnYhlgmmlyKqZzlhDJQUoGgKH1KH+KEUVntPtnRKUkm/8caCCr5S
rGJl+gVbUXPQn+oGLDTIb5gJMw9exXhIIFcEdxitIpWo+RhI8P9iqBsjOk6KbcvRzo2Dr+j3leYG
dx3lfjeE8VFvgcX/tfMR7CncodmLrpm/uipxMq9I4USPoZrkieK/+h1BTdvQqlMQ2toDOjlbMQ5H
Hc/ByOEQPS023cQGBbWANN3clVnrHsTFtGMXUmj9rVsMIRU+jYq41rtLCWojWNl9v+j45Oshd5v7
ikfHVd2jJCe66qi2bOTQivEi6RrMSnuvZHmCBB1iOsKIXBBBOcNcCqOYFLWqh6SYlO1dveEEoxc9
X6URgTyrte6koov2lFf4W7+Iqiez5AhSpNVja6vdVTWp1038hfl0sU03uOKBEfOqsM2zMKSyBEbc
gc9CcdUqXPoTSSGkL/720k9s5UeUNdaVK+gMp3mQNy/1OpRvxCownqnXXZhtOqnJNi1lsleoSf2o
gyj5juLAk+9m6aPeFsq2NnlyhOHo3pda9jeHok+aXdoSmVSsaBPryMJS5vczcF3wkw5YSL11qeSP
tW9BB/a98QL1sauQYfUSvhAh761tXqcq1B99eIRenVoRravOI8XmgNVU9RmelB+QFXTX+ZTxEc9j
v23WWug0Fz5RY+hgT+iac9g/wqkfIPWjZiCrY/u5Nc29+EdRicJJOIYOuU1RFmF3lh7lCYVgU52U
yb52K3ppYTh7OzAhx5+MgDnqOwga+mWf+/J2HkMs8PMsQ1OrhZgg3IzeRA+I/cu/nNWmpHQoCK4m
OCkJ5HnGpT/doxyaA08L9wg40r/vMmfcGA4VM3IXs2FE84ofk8VXj/MAiJBQ3vjEUtjATpCQHiuR
PO9cKeuOgOSz0XLu8OUOpaTGOfo2pFbtxCQ1xjJJMS2OULTkAaHhpsV+/8FNjAu3JoHygezt8FIA
kBVunhK9rda/r2ZNq4nu5JaDN1+MwItPrs4ZPhYZSF4YzyYJo01vQaIFHo+jgORPMry2d6MgX/Do
qvFSjBtRWx0GCIWWkc8uv64HZaUOebYX1p5/TAFb5Z059PrZdHtgMSymhuRdKfry1qKbj+TDJbt0
D6Lrtb/QrC3Ar/CBXM9YQYJmLsoQNubRS8IX2NSgdtDLpwFitWtIuWuoAovgpewhr03bbNhCJxG8
qHb0qkh6e2ulNvmiPNqL4Vophn3So+QiJhVeTy1h7vYHYf1zbTnM2LJP96wS4+Pa0Oy/Nlbd3kZ1
1v1tbXX6BO041Sm+r92kL3JHjE3TjqOl+TC0cJHl+q2l5TxHLE0SJGb+ddKnaDYKR0gw3FWsRRD7
Td4QrGIRs3s7rvZB05ypvA2udaVulJWYQk3QQup8/djphbGDyPUpgPUTmk8pJn0IXVIrlwbaQnWe
7qQs5/Tv1spK+BiOYZ/UY4MQe3LQFPsVzSzoHqbp4hK9t/TRjFdEXtJE7zfpRL3k2+xdWss/W3qn
nPVYuuf0DC+SX0GTkKOSJCCd5NY+eYnJwkuG3R4eVEtfxjyzruyi/JF2Rvh1auS/GzqhAjEiGqPf
/BAN5Xdjcv6ffP7TLcSCoEtP/E3ZIkpwYUldPuzYAPQvWdrv4rQOHppkykApQb4Q48LN1SAaMNk8
vfBy2fluHD6AU/uHmzOtJtzktvngVrQShyYfWul5tfebDgNs9f2fq9mOXK/FTQ3SXKtcQr7YDxAi
iwbqG0QiS3QNvZaOIs0V83i5WAXdwmwVRA6DZP6/zhUfQ9xIrExeXDrO950/5HxfYe3eP8YQ1O2W
ukJrGRk2mAnHORlhp9/IkqnfiFZYoYXiRnqPUMtkaJvAWhSOKi/Sse63wlEVg1VZrGKzrE7z5P92
0eluXhbrN/PCdRohZCvu+b7wZex/WVTMjwHWXT7th0UVkMSy5X/8tL4G44CnSZc/wcX38z///e8i
FrVNud+KDz7/m//dwh/un7pmstaalSDAb/3ouclDGdlC6PckGw1dop3+VnQphgPwkZQoV3YTHV9e
u+c8ID8yMfEJj0z1P0xH7vMf0+0i/Ti9MrOlWOx9Ogok4yIPK/nkNQQxzQnkHGlfk3EIvpMl5RgL
IzWckTblhAg4bnO3je490s5/cY3M6s21N6nHEa6DUvyMum6pW0H8qGW6vo5HSj/QYrUPAP+An6JW
9zBOsbeyHDpOJIuah/3PDD4oRpJkW7M9WihTWmOcLlreuku10xEXm/IgRtnCUQQboI7S671wE+OW
ZyCzI6mkTFvkWhpYWQ+iNV80NBDIOdpvLrPhk7PouraWLxMLLCBZ4O4UuSUVD57zDYbhCmKU390Q
OHcGftVC76+VxnVGRgEOkRjEUJAOkxxkd8Xm0bh3YRIDKocCtz6RuUEgGd8RlKcY+RccieEDJcD1
Qyk9iWO36OTSkziQZ7DU/mmJhg9un+cINADfv3/OERtNXdeqB7l6FkubqWdvHMmC9354+l8m/vUz
oQ+mLv0eJU9ZbrKleDshWCAtofXXr8Q7DDJPNmTtMzC05OjYA9/OqVrBz/WPXopyoqa2feb48uYl
j+W3uB5TUHByAIFlr+wd2TXuw859IaHkf2tkIFuj1tkwnVLMPoyQ9wny2zD72ct29qWfJlKPqewr
yA/ubd9+EXaQLB8nhl4BH860Ypv+EhM7ULCbQHuqRqO9qiIXMXO4lcDNKBRWGbwye/dJfIOlwPlR
5170RIqgWKt2F504LSHR+Zc5Rf8kpCne57TTnNpPo1NfZMnBqrVxo2a7SpfUDZuOAjUh2zi0SatP
9AnQuZf8xnyyaq+xDJULJSjewikXeZ650/fpJYdP4AWZeX3Zyk1y1sYw2o4ROshaMpGvguX17xH5
dNajPulC9n10U1m9QhK8C7/n+l4guaQgDpdB2A+3bPudfQOv7CZB3unRzJ0X4aEY6k2mgdTMm69S
Omi30VTpNuYIsiEFQPKWnhjP/AxhgpHXai7XbNMldCY3eqy4S2EWF1PWyN4n0rkULmH43JsIewOK
CE9alZn7ovXkHamO4dpw9HhtW2H1UA3I4vig9r5CPHTKyul8FnGO13X5V54NT1Ybha/DoJTLGGT/
nafxv1knNmIlTVtuxG9bXFIz7yGa5aduZd+MIK2POQxse5kNxMIjKFHfDwOs/86N1BLK+wY9aQZL
PTWaC8FrG4bNNlDs8WCJSl/Y8PKN1YQSOpijfk1aWYGpNfAOYQk4cmjqx9IDIhlZar8LYTS712zl
JwQZ2a0XRcMyU9slpa2k9/5sZfoAA5AXNWjGTq0/rWwXGeMQ+Wb90y+TKx5PNnqp06zPvj6zQjH/
zzU/3/Ff+Xn5MbE8ufgGwDqm0EWX73ibQ7JXdT3sxnRNI2lu+gyd+xg50KVbjO06YE+97qqIPlpp
24pD4I1w7goPzi6ZwGJZRModRF3JVoNodZ2TY4EY8SvBPWedRVq79xM/f1RH40SFTfXVsCMI5qGt
OpnUI96i99QshCFOeNgOvdmcU3RRj7mJ9LlYSbLyPSjwCj7y3NjVhd5uqtjSvuj6qi4A8cEZU2x7
k3cORXyPRGChUIiLHwISn/qKtc0SY1yLihGz8vzpfBcfBX5+mlSBmMp8snrQRo3sxi4tLy+pjw4Z
68WYB5b1gzWyKvI2tgLOTu3XcmlXQH7AraNIsB9H17w3DJLYVCPDOFO5xT3aZAjjFD9TMzK/K550
KoqKJ3yh8xNrNVAKAxDXMHbYSngymlLhoddyUCCu6SzRgyyvjdEDs08Aa92YWvGa6/42TULr+6hK
lExY+XhnjbAWc45StqFSFg9oef80xtC9tfwEmuOQqg5VNb5VXknc2SntB9dT43VXVPm1KnvxXrUl
b9+ZfcPJ1AzWRqoGj0auISPLn+S7NLrIdXZktKeVqjgd38jfAwQ4YFWroqWqtSaBqt6/zvwBHky9
N78aHH1tHplPZMmbnTH2yCF6lfXik47Sd05yEtDbrs+1B8c8CbZg0QHGJiwjhGqT5YNbchIA3f7N
8scclWJMKsR4IkY93Ci50axJtaivhNVXojqjKwt/WSDhefufPcYgSw8g60u/hjhqgT4sYiEpgtEe
UpkdfxMIMTY2S78M1EJsoo66JiXVa6CMSX/xiIvuIBd+/lwgZr8hxNawY+uVO0mT4jePzDzXaW4/
Ij/ebKOaqKlS6u697aXfLzdpxtfaH7sHhWTurgKkuIUY3VoaU/UgIL/bRLP8O8+Kq3OtdQ/kbvMX
WYFKjOAEb9Opq1Cvt+jSyLlObN94KAnwivFMLax9Jyk1FSRG/gJrASkk9mhHYXVeMvj8XhoFMEgh
oxLv20720hiCrq7u92IO5WQbtZOKB46J+Y1kwymMrHXymCm9TtFkBm32mbfoOkPDEv1TWqPa0fJT
88NYGFXIsedQxc2JOnSv81WSDTwq3lNjIvElumaf+cemeVAoTToW6kgQL00emj6nYGUaAsxck3eZ
mrPL3BUtW0LJuqGubfXJEMtZB7c6ItsI3VIXkhZ5f4DEuj9UkdcfDJtqw8tgUCbLQlHtvTDMLmLG
xU9YLDFlts/uIEdtKB28bvVhbdF04shZwLg4rIJCMQ48VIyDaM2XeSzyw0cCt+QRjTItF39zmceq
yv3tUxveZd7Q9z9q6jdfSiS5CnQNv2RxIt/k+jmUevA1uabvU6gwLzCtsUkQoI8S9MGAeM2pXNES
Y5OHCerqKPK5Ylxc3rQDfltnw+e0sXP7VrVpuFq8JyakXZjuUblEkqe25dU81lA/RNG79FV9J8QX
xkrZOL0UXZj1xQj1QhEP5Krej+1EIEzkdlPZsFhTJtXGW1JaxeLSDwY/u1asMrvu3y1ijGp0T0Gl
UM2uxZxQR37yMuhT5bsOGzjWUZe5cavGf7GtLlzLNVQXfdN0qLFFFA+DYXo2XONWoNap972BQOnN
tY46lDl8AtoWNaJ/cS0VyVxy1qVudhI0CdWuujF8w1haIWrxM9Hzhd+ZkBexAgyz8yeDWCDOwnFZ
tUME+T5oRYHz6YCGLccO3C21gSATxeAMVzTUql+aXgGQ8i8ARzE2rzCvKuBCnTX0B86IKz2Pm23a
AzxVbDO9o84nvYsou0W/TTJ5lyXZnR216V05fqtMz7kVnaJzjKsiQdLCMlTo9VWS60DnfXvd5Y0U
Lcnk35uJ1h3FcgHgzmvK4TaiJxaY7xoDd18XLUXnM4O/oPafu042YfwcPVzO1P7CWsFCmSRuc+U7
pUO1rahYL1vjO9ob8b72NHPhpLGyEdy+DfIuF85fw6v0LbRK+WIm/RWti19zMuQuurjOwzrY1gXp
KfGy6wGpLqNBQUh7EjYTXaesq714Serd+Gadu8HkXKWysbfUaevnlkig+P1PcE/fYq2OXoLEUpbD
mOhnR6kn3CrhALe06yvVRQvYR2oQTipTRxetyR9ROewW49Bn34YSgU2FSuJFXpI2iAP0fASUvQUW
YFXtQzzmzVptEqhEKq8FtE7ygTJ9clSTVaEO7raRSn66GC8TCIo3bjVcpiuF15GgpJIz8f3kVpWo
pSnSAiZns6eML0PZskzdHbiccSm6wOOUk2oor6LXIPV9X9tEMvD0IkV5yLQWPmNZvbl4R8BnU7cd
roLJqDZ+sS6rXl8HZAQEhYKBSsIyt+rySnSRhDhrsuOdEQpKHkNr5D0G70LRhuOpycic9N2YPaco
Sm+d0W/XLe+Po9aVv1IfCJW4aJld7/uEY2MLy8A8Hr97iDFhhbgUWU3ZddflWPBcep8hDJ+68zRA
dATnqehfffITLvONLBPkzSLplVeXUoDt/Fnmm8+LiqUu3Qp0SVpB0z195H9/C2P61zZUskFp2qBn
BxqkkkrzIRlSc9log7JrK8kgsCKXGxX5m7VM9eqDF0jqPuVZsBRdavXtk6SaL6KHOqN5F7XyQsys
p+myB4res4uzcJBcF8SSbg7HYDTgD8z5axTSUJ6ArK8R7ENocUj822a6RACuVqPuKyvRFQbhoo7t
RrfB6s0TfIXSa1KtFLdNi1wuPTRoZZ3WiKCE6U6MiZWy3zdULX/dXlQM+qg+QjIVLC/pUsdGjI2s
Ur++9HOHtxD7amc3508rWTmCCIfQbMqmEllIztAIXPxTCb65IlTvRXJWOHgV/HmE6aEpNVTpmhKj
JWfj8iiArfAmT5TeRD+u6sK+kHcLq1q3cCeK5sVHNN8dBTS2FJMvhglM60Xoa1ijp6/aXg/zDagD
mBtq70rTPERzq9wbDo0+BvlGNIHuDgdfUiiih3yMgBqEpBtKPbeZbVPeNUg8E2BcMUwk5jOITIpw
kVFWG0BUAoS9reHHnMd6iBtn69z6b/zav8yd1us8EBhCItmLVNhWObZ5eaa8fmplVaS+9rKeLMZC
/Ye1n8bGyfrv/YSVgMWb36d7zPf97BfAwZZBxD/FKgUPSG/UK2QNAvLsxCvRXo9WVHXDXTl1q7Si
+qexELf3m6RcTs5WqvpnwSoyO4vlKFF+cxZWtf7Chqu5zRV9r6Lr/RSWXX9N5cb33B6qpwDtu4Ns
DnASTcYAFby9rNgxxZ5YYzOySMkr1lpYU8dAti8xIQOYnJt+nDABfn7FlrJ8SkMJhKfcezy2J2tY
3+lw8t6KXlellHgb/b3vWPUjeB0xmqW1eXZhzWkG26GOFiobSSuDjZQGzZEEbXJA2AyFJBKVd3KQ
cabRau0LPDsHS+v0X1rTrlO4ab9RRI+0E3Gne91ognXl3U1keUiYe+kxVeAgmXqqBIkK+ALqj0U/
HNSajO4Qri/diUFFtLpesq6qQNteokue1A2reuggjOsUKvfgjkZTr7nWgxGazhFex2Bp+9q9Y0Um
CDWl8DeED9iGir2WK42/Ellxrtjr1AvOmdFBKJAYcpZtym4s16Lr1VKLVGj3a0Rpg5Im46Akbn4v
tEvG4cakQPur6bB1CIrcfAwTrV9Vjmbc+HmtU++pGFdS1nhHwwerX6t6RllWYS/rzOqfi9j92UGf
+6PysqXtTNIMitVt3bw2H7qOLbVtD9TdDNlexFGcWL2FwLY/w1ya34+puvMb6AlG2+4ocwA2K2Ix
YlKKMnFUArstl34Ro9yeV1R416p1agbPPs3dzC4WbmTWx7GQ9BFcI35F6HnryNC6Zemn3TrKZHuB
YFl5dD35hxZ4KPf1I6L3Lufhoymag6nmCCfHxTq2+Bxlb50A+HC3qZWVXjtOf2DeNY5XUU7NoCnH
vHD8irJyhy8u5AnW0rXNL2Zd9Fd+NbrnjMzJdVfpoK0K6SyG/NaxdiOlEwvdk9yzMFhx46xUr+K8
PY2JS16YxSJygcH15HXCSTBxlRRheeNBvb1MZL7l5UAg08t/VmjULhqzNR+VCKntoqijaw2uyH1Y
GRzgfOKzK98eixc7tx4N205/tSXg970UUrIJy+AIf4XcE0+FSyw3kMtTjNA/V26IJBXRBKinABaD
FptdrdiT+JmG0i6JWh8t0t+urKpJdvwQ6OOwiDK32wQZekxtXyYyJXbBEiaSexOJNgRM5HKtFspw
qsmxQHXWGFtAsxpv3chYui6hXopez9RR6b8kiIfdQKp/xFNJSpTmxbYqlGaFPlnBOR5VWqu0S4pg
kbwX4ZtEMe9ki3/t7OFBs/LBw9Dtu5r/rMe0U9m6oQuy/VAnRFaAeg9OifA+ottAWPg5VSwNCqJC
WtV+jCZUnxgPTRvwu5o4HqFJ1U58PY7JxP8ohipNUlZQqC99xfHWlET2d1pWDne+JBF2sIyTGAJd
2Rxsrf7BFzFL4LSC3cm0nWorfIULLOxKzWtddLxwKHaaCse/6IqLBG4VhkaE5cUkpy3DGwtZhtkj
LalZ1YvQv3wOtbGfwwkgAay0BQ1sxteGIhXXFdWJy9YIgm+eK+1luCGeKIMwt1lrqFtefd5zbANp
nRzEzM4FHFzL/cLhF/9vWVPhLTKWo+kWK+EnLh/IVwmrakc137q1KW3AbaJMnAYflEZztGwgCsya
K0FTXUHQtaMAUl6KiqIKPZ27kHqLxCMB1ALjg8kJGhWoXQDoo0y+Vadujjrp2uV5wiMNWpXZKrgD
hBUWG8K1786iGyVVtiUYiiSvnZ1seVR/TI0UtK1oeF7i3aeRSextEXDgMI1V1oz2k6ab5NYReziN
dlAeQemE6zaowtcKPEQnUV3fh6inWwq5z1p1tS0oFHOXl2l0Z7aI3QkXTqVotI/WQ6qyt9E01V4F
5B6eNcfSVoNnDDvRHWqKeRoKMU+i6+j1mueufJ+panHv6BX/S4r0NKL9eArRfV+Irqu31U4sWWr8
ed94bAPN7o4mBQtgAeXmbMZJfUg6G+XGBlZ5SQULq0pfDGhG1mEnBUQyi/Re15xvOYQMLzF6DXBb
Ny8hqvakmuT6tpsujVFCwWjnh3lcT8uUvXOoUlqBr7i0fWDfRNlmHhGtPg6hSyyo8ZwNMSmRK3XM
X9JGHVb8seul6inWmC7iUkH+pPSA86PRjpSHrwfbDCrvbtiASzUWggkYopTh4FnZo+gNSlid/xwq
JxkZqRsvXqL350Q1JMy+fJ8kTUqEQ97L10n4pmgNrd5dOqjuXpDMzpyztjO6qyKBIkgYqixH2S82
gdPFlv/ZOU9M9ToZv4Y+AXdNPlwIAcTLDIBcmazYkkZQ1Wwiu/uFppp5UG3HOJRTqypBrC4+NIUp
6Drz4JId3GV6dRJDngRk1OjYzfiRjLxv0CR72AEgjgnpeiavGvmJqL55LwbGuvHgpESWrusTNh5o
t/X+Si/zbKEjs3qIOLzDCvFHC2nrtzEANv+wzjM8N4ayUR5A5/7Fr8tv21IPSD3i8O9dxQ1nv08f
R9zQ04wXiA36q8ytpJO4FA70RYpUD8ivAiuZDZeu37NjjDIAlu8zPvnxOkXjUj3NwwiNW8sSpTOe
EEUZSsAL8oJE7VAcRCv0xhzNw6l/ac52xBDqpRYa2mWOMNgxAeKFaIrLoAb2LsiUXT2Ozk3e6uU1
lQwLnxrNZB2jergZgg5t5kkOT7iIlt9D9gkFq7abDVXUXOa200rzuFgkt8p0+cmQtCXYqGkRYRCr
F21M1AJGa2uUXwsLqcQwqfJdVPr5WggpjpGULaswkA+CmM4xkpUvxeaDplNB/5dJwsu1gL/w6/2X
kzyj1M+5af8kj4JMge3AXkI2p0eC/EtIdcXKMa3ipMq9dizhteGX5yuvWu9s5LEJf/glD442QAdA
gRx8F8kWhOLUc9zlWgSSVLEqeEKScd90SLZ00yOyrBL9JoXHfdGr40Rj1J4az4yfZDV3gYE76tao
2+HJcMyDcKi9xF/GSdDcFP5gHmU1S9hkR8U36IoWKTf9QppdWg+UuOyVrvfueVz+FDONqZTQKEb5
rm4zlFv72oC/Omq/6ND2CA+CXSVclxip9IYnKPMfwt64KGCkStDvFBXpl2IC0Y0qaluqTQ2W2cn+
QxPpOzEu3AYNHStjgurJtgLqrkF9xjUtT6z2yU1QGivTan+6qXHywuYUUWhOLzfRALGcXPTtCiUx
yi9EUHkeFEFlEYueDRqAdsj8iFnPQWonREQ6KSiG12VYb/mpDNvMKLVtEfvmc9Boa8L941fJhb2p
oWDrKEtSfjb8JFv41SB/JQsEIUEGQ26j6nAYg4hbiRlDg7o7v8kXkpMF7DZXgWW4MJiY6iNFFc6l
K2i85u6FGUrj1OUYjnvhwu6rsLpqu/sKda9FE9rJrRkP6e0YwWcNpvsxisvhah7XUEncCV/+W+GP
6//wu4w1qvbm0yXFQAmZFqzd3gB3L1OKk/HuOc7dENE90XUCizftdIn6pDrz5V7qcZncUEhtndmw
G/t8oETKiBuqtGIixxvDSYuVV8dNuBwzIIMoP+TbS18q1K9Shx4m5BHWmQ2XdU6Q4O0L378VC1Jt
XlxDm7QVNoUn0TrzCnebKfVWzvLx19ToY+PSaH83/mkSI3Krrce+Cz6oryd+n+05130VX4hRqCG8
j4lvD4KiqHdzjw9+wrmrLb5CTvZfjANNAfLhWOUleSFyD4HqTq9i5VbkJC7Hb5HaiCms2LvqeGu2
pLgX5cTTMEp9t/HaTFm2XTIsZAtBo9jw40c/zGFmA8YuBJFL6GIugsimKq97370yr8R5pUCqctWa
lnxyG6U+IUjC0TRo/O/lHvq7evH28sioQtiFAHiyhRMkyQHoz5SZDGp4SKZBL2qTg7gg6fzWEt0P
5g/TZ3dT8ceNXgGJ8wfpBEM1LzHkIKXT6BB28dJc2giLbSJpsLImElgvoWZB+FzchT1zNeVE5lx0
LiOavfAgRLl1YaiCUse6FgUIPkDUg2k03+eahBL25hV/q2YjPEavz6/sJrlWcziS4MuHt2JKY8CC
9rs7Fb8lwfjWFWi7uSsQch+c3+emk+CUnOopbKdBTKST0qG4oKIxz8YhXimBmyERwG9wgxaeuogK
Uj81mDRzrw9pfiQRHAGJHz1nA4XFt0tXnSzwO8XmHt43OAfcdGvZhbUJvMB4tEaXDBAYjERtHtvS
th5Dxzc3oIm0PbXf8Tngf28RTniOlPpGBxTBV6+u4MGpleSkUL4II1Pfrzx4jb/UfbVkxPyeDzWq
9a6SnosuUfe21lubMTf6fVdTElI06ReTwMEPs852nemar6UEOYVFsRNco3J+qBpCYRBnOo/vrgCd
Lq6Nrv/dVXPzy6q+8eZaTa5NJ7+tmpv9h1VjQlWcQUA6ZGN/tCDz2bEDuINU1UlXwTQmDOLSy3l/
hLW1PyamtlaqnkqZaUj1IsorPzeHaFK9DJJ+JSb/ba3LRJtT6w45nCXsdsjOt4vB9uJJaFB7jNE3
4cjYRMd2Ui2erULgWFjzRouOHCLenHs3D1etBdvd9EOTQD4CHIv15OBOv0YxmOpdv7ByDoHzWCR+
nMIsLsLyad4HH/Dy7QI9e7/Z27mqbfMJNhVRQLO1k5LNY6PLd5eLDljPrMej6KEFIR0qLfpyAWUN
LRDARlWGrbDCnJ/dQTIpFhMjcZpAZFok0hLyDjkBgRg/ln+uVrDaBdI1ryYWyJuBwvRwGQr8V8bB
elPbZzvqym2ZFfVtXMJdEQR2/zRo1OY6fqF9D4t6XYskoOmbK9MovB+KixBrmavGk+xnMeTssnyb
playNSK5PeSakx9IE5Tb2jKp/OgzBAw5atyISxEPFsqzbbqex7zc8m8yR7K3Zgh58icD3yaV5yvH
6PdFxATRVZz43jdNdy96Yrwe/F0GpOYqicyzT1lKtWwKb6cGgHv6AjKQsY51TkFOsaMaOXhwVCnc
j5aZL4W1ca3irI41B/YyfAikIXhwB+klCcwMYCj+4cCHR+is3AhjY9j9Qc353FGjVwih+QA0m/b+
YgS9TI2PK1NvytRGV72tapJxFl2rhUEYhr6z6JV+8BpNxO0BGauNG8fjeSDusIIcF25xQsYLE5KE
L+yVH+DgGX9airMEpkRNUeIHCyXu3F/x/1F2Xs1tK00a/kWoQg63zEFUtCXbNygf2wc5Z/z6fdDU
Z2q9rtrdGxRmpgekbBCY6X5DVz+UZaZ/nyuzWhUI4rzimKaDP/enZ9ae49ZTa+MeCw4bOXNU9mp3
nk8D6+zD4PnOJVg+OTbgOPVJyP5Qochp9KVzj2S6ua8Ms8PQjpSv2QOaNFvLvGSFGe+wfe+f+jBO
N27TaZ/bJEFv3+2qb04xfw6aufvllzkyvAHftR1/Jp4SBStFNe8nrbS/o4/KwkZPwrcY3MO6jDX9
WT65yEC8KlqmbzpyY8amZGWOhAcvSLXpznXrhY9WT/FYGRKfgrkRfDWjwiYzA0c9L9se+P58sHBK
/pophYoOTIHWyhKWIw2mqlb13Nd59wA9mEXm0g9Gy9lkeqwenWXWaHFXa/Zbu5DaDC0Er5R2xlp4
a1OB4NWkDfq5CO38i43L8EJzc7y+OGt9aayFBCdRPURE6Eh58cXCwPd3FDUzYy1stluUXMvNrgw6
sIUF+Hmi0KNU92E3ptyTwEHySrXWRWzxf7Mst+XQL6smeyJbdxuQ4GCZcRuYZCkmneVfLhPDDj7D
53+U3YRtJc5qcPDGAEqYvBbIiUi/39nOsbH9AdVwLEMQdWwx7A36T6bHftUzsmcYxf2nIQshu6qq
dpZBRwc8GriWthMoAEpt/RGtSyQqlqm1mbUPpp1fZDAoFOWAQo62ZnnnXPNeuel3e7925q2kwcaU
h3rqa9NRmrWi/6r6xLqXlpEWK6UJMxZyqvM0Q9iVBNtQdeFdGZpIrhU21f3KsVh+5W1Yfdbizz7V
t2A1hNNDi2LdNw3v6HXb1NqzBnFg15jlcKchBXhCmVfd8we2j0Y7x5ua5cGb0Qc/nSzLvzikt3DI
IZOEhvuaZM7c9CtXV9tNH8OIsoMpWimF16GCF2U7ykvFnYMA0JmErbOr8aJ4nnHfoYJWKojylidP
N81/HT1G0tBt/+Gi1srrSmXrzLYKN7p0d1lJWlt2LBQlsJkYi+xQNbF5J7sTGZA4B8Wda1whm5dp
zg+hbsHpW3Yxsu+pR4y/89A9tj2GJKIy5ogIWc1LYffXzq6O3dU1SOJvkUPNDeIpeXvKIQQ+dGgW
/nfbC71AvAHxVLK7ixWGgaTcKY6HrxH2qQe3Z2vXVQZygXUcvczzdNdHXnkvXbVmvEeE5iKMEVXq
XWNO76NG6AWHXrfNsxNGFu5NifaadUV/qC2D1H5pqK/5VKnbCLeavYx2Ifl0xzD7k4xmUfkv6hDt
vQyWeN4EsRG8GAmyupHy63qFosnYYxQv15bGSxwtCT5NpR7n1Fi0IwfSnxQvS9eSxr41JY3taHya
jEoa+0NTktx/mZvF/P4kyf0hOFRZWi+XSpZR+aAcG+99yFdxstA+5wrlCanOZbgIbMHvJgcp6Wlx
9j1pHO9BVavos1Oz6lg09l2vZOsXxsEOUJH51sfOGUDsQNFlLJ/VcfFuGo03Pypx2QrcfGNR+3lz
XCdBmN/0j20dnbA1hWqoGkfHtppnWOHtc5qH8c6fEw3uKn1ysM3gqxqp3llaqmUjsMykNOdHmBfd
o+L607dPrZ6O30JlQOjQMOr9lKXn2S7wT8cxBHWr1vpk4wW0qqzR+8XbCLWzKR3ylVUGzqcIjt02
yef0DnXr5G5RM3Sn+WFKnW6blUBUBrHEk3YZIhF03ZSWsZ/ukzQs17adP+FE3t2LyOFQYIQ8tTyL
pWnFXnvMPSVdi8hejq3nk2/r2zLmDY/SYvmUeAv12MR00/3tcHnzupwXoIUm4IxgNrStazkoWt06
5ZQ8FqliOc1ZGV6DbtdwVHwETAy0Ee8stmNcGm86D8a1X6jzWZpRWmyQFLI+DSUK5GpffrWixHxz
VaM8eIF3mCb3harkKV54ImJtJGfRPO3DuKsvt/5MBXjiGXX9wRWpNFV/59cKnLVlvhxgVJh3fVyc
3AwrtjBeUjiLfiUVHXPjhLaxE1E5s0Oqs5m8H5nrwtVCew4rEGiJUhq6xcpUdaZgt8TKoHSFKMoF
rm08eEY1PV6xHcnUeneSRDAzz97Pc9Osrv/Foa29t2W4M4Dwocr0U1TjoZmlW6oz1VXzO3Ug8K5q
O36pef2fGt2hGWZpdKdhqyYzqsjyHuqihnDXmPWh/1J7uQLDZ/CfKLBoZ948X4bC9Z9AjflPPfKa
O7iv1lr6JBZwEGqchZ3vpU8O6O19Drw2RLCAC02hajz538IA8d2r5DqaMsk67Cr+U2ptYEHAWTG5
wz5ezlCneT+TvtsoWJ4YMcrEOfstG69mrtstGX/nscbG4NHBJYK6dq+zoKePmjoDlRpdgqo4Shci
IK3CiwuP7k5X768RS6xRwrRzrbk53vpKsx4xC+dpjLEfzqqQoeP6khlWhcmDWiOXsLQpnumnno3s
hz6JqSSmCuJPro7ipfTVVdGMq2tkULjm5nZdy8B1u0IKSe3YGptKqjx4IzvGdqiyHz6GfEmnWl/L
PMN56i8RyoCdyBDZ14hG5Q4IWXQ+dV381Yt05bWy8Wzz4hwZblhNp0kPgMPrXfFSGdBcvQLDCA95
kWxyflWVzj5tOK600nSvlgSiFG/ULD2V2oWHI/eVdHpqrK0sy5ohhCE/L/eUDFxnX2+520wZl8jb
7EZ3e4SH/PpVD7JNhazSW6q50bHxMRzuvHiRhxLZUrYxJXS9EFGbFsDqZorN/A58NRljNCJXTV4h
ZyqdH8YlHrspUipVsDdtfThKyDW6sYDEJ1YImtJpz3IwR/gsq9mOzXIlHZmKqLJtLCbW0mlLwDXs
eh4UU3s2h6Q7fxyTyRHbkLLQg+PH+KjoUDkDJdKeh5qN76JytBHIdgIsB4V0pL0c8NwC6pZ+AXE3
vbrPgLSc/+iXCM1EM2iZKYO36e2INYZieT8Dr9PORoKJlJz9rSl9SulQypXTMvG8TRxyg8g8JR1w
GJr8R968/XnkbXJugeRdz6SvWQZuo3/r03QHq41i3P0Rq6JzopPDGiubDLHaHpIZVDVry/yhMwfj
oLNqvLPc3r1DnbDwd2ULYinD5WtttVaI8qU9TEccNy0yAfkU/cpcNUZ8T/8idEredWus7LIf1rxg
wfgxPQPohsVozsOprmf3AhfN3WBrkfM7MvNN6Vnx89xiP+TPlbqbG1bk67IInpXGmPkKKeaHGJw8
VCVc0yVWDlow2AfwytZKmjgwu5uwB9yPwiXP4LF+AIlhfK6s4YXNef2gL4ueZUxaMgbD8kPr95hE
LvPMyrn0/ZgCwDSGy42zcOM3IArzK5jVEV4NEXK46dVJc4loa3j4JBX9XaK7wTF1mnseP/rnWlUx
zgnq+3pJOkVzmT/+HisTJ77DHgDaBUlaS8eRuFOdgupei/qqdOZOrlz0Oin3I3lLWDI0bwOW5HVV
XNisJkfDnsFrl5w2UcCO+ij6TYO+KSOr/d7N47QNbac+eVh3PCuD+kvGvWwReA5y+ymAuXnGkzDa
lgNkH1wszLWDCuF5dF00xePmQQ5YRzYP0s/25HxV5pKB330ScZtQKXCykDjBIAXB1hzj0y+Vhi6P
V9ktNyhNx7GPSaQCYwsy7bFEd2MIMTZs1UDfO/HooQxNFGrfy7ap4xbTY4jR6jcyaQiT5K1+lkvb
yHMfurGbN9ZSIC164wwIxDxXpoezxNLlod91cnUfIRu65NAt9dE6UHs8jxRK+b9jySCra5Nt9goU
a7GNAwUIZhQtlmSt9XXOjE9Zak3/1tUrGzrKd9VsHVinWv8MYUZNt53a13EIllSY6z4aJq+Joeiz
u6IJ61PpAP2hCKvdy7XLPorWkx3m49PohO0DMpv+IcBgZjvwRPxGxnxNVVV74x7xD6XisNXTrfGb
Qn9c1MkFabYvXYvRVbMc5EwOTq+sutRVTmKAJV2j2akojlIZm2o13clfHyJE7rGKu8gfL/92pV8N
xygafkgXfkIqqhNWqq3LJFK20ikH05rGlR1lnw2ggA91E2xcJ00v0aKlLF1YJQBEm/wDCpWms+mt
4RHiJxsCtp4O0OBo2CsaqD9StjXuirtoHCxMilWyNFk7fPWoVeEv+QVdkOjUmD6a05nSf22M8Kc2
DsqjqtaoVtQdq/slHKXMdONMQXRGkd18te1pjXb28JX8jbmf0W/ayfQibE56rXafzEox7iBRVWuZ
jowtzzTsvy5Fp0Qvuo/x7HJZ+VJK7s5op9s6txjWYIvW8hpXNLy5FgUnOcAsnbGPfBZTpTHOlUMS
Jbgo/A7426TZuU6SKD9WcPRw8/dJciHHmSk396zodS9+U3B0PDdxXz2ziPuVFlnzvescHM07TX3A
scO9eNz064ad0fc46Z9Ttak+wRFPTmUV9VuZYM0/FB/gMhCwYB/1WnYAPN+85V26k3lWGI0bFZ2J
c9jCNZ/RcDyIKyUa1jYlgtii9PXf7CqrlYMuy+MUN9XdtWSMHye+jsvLV10OseOfPYCwJ2kFquvc
NShihXnMWsfLne00BPhALc1aVtdZan/vPFU7Sh+PMO/B1fX0YqbtVrqmZZnEdpZN9mzg6KUgACVf
Ug6SPrC76dlJFOUk3/b6FwRBcUgQDTQQCkhD87NQZorADx5+t+q5CB+iyv4sZBtp4S1wbQ3ZHErk
DPoDv7gqR+NVbxQqv4U+oSdSmF8kXdXVFQh2Ckx3ksvyY0/beCaynzJqUcM9tFiYXzNdJbYO93YJ
HHkhyciB3GObOclL1s3B2S7CftWCCiL1prCL6gsU+krSSjIgTYAQ1UvidBfTmHiJz2r9Yo91SC0U
VogMSliyLxHKRsSOK9hB0W5mD38sCXeKeLr3mvHudj35yCKmfKegNztEYfZoJGS5h9ycEctOvE9a
YuXHOMadTpqLHPcdOtZk5pdRc6zcx0YvD9KSg2fuHQvPPGlQK71Hlnp+kJZlOy2GWTWrq2WypU/R
xm87QJJLUz54GveW+aV3c2S6ZzVR932Bb8aCewdEWcfq3oFavjXHuF5j/Wuy3CpsBHEa5cRPm+oF
xKQCAbQMx5uuQb6hhSWmVA3M1L7KMAbxivOw4Ot4gT/6quM+Olqbv9ZwvtNCeS0mC37kaH2RVp/N
xcmwen0tza4LF8dUsm/X2OWC0VjfIavX3/fhXN7nCraYiHs129aOgTjGOZaCoTEisM/BK8NuZ2Fl
hdxaND1abTRddIp81I9Y6UAAILcBeIWHAE3of+9NSRV1tfI/mmakvQf/MVeCZbTPYwtDN7PesrXN
LujpppfGt9KLW9fm3aRupFt6bmPdEiB93PfJTsO0fSWjf1zjFgfALUNvuNd3f8QNagMaXxn2Wag4
PWtlO56h8E3NvtUokkjZ/5p/uXV+AJ/ood3sqfDPywO0C9kSI1sgjI6yc3y8Q7aD5YeXYc5ajOre
W/mo1tKqVC9BWGPclki3XiB0uRvHseYvQz7fWUu5Nc21l65qorfc9YatW2vxXaFk06ZxzV/9Yr3m
6uawxd4cjtHSFGOjOK6fm9yx7qTLgOp2CULjXsY8N8QOSNx2mqJ7axSwrh0+aLPjqa8FVP4LBed0
1emD+lpWGZkzRTPXMto1hrXcV+HODmrttVINDE0bRznIaBnOvIVnd74bl0vNWvIQeJn3KINZcvDS
3v38++N6WIU80k+Z6wXoIg7lW/fL0wflNZ38/oGM0ndzEe2fLUwZY7XtNtJUJlODNV2CeG+14s3p
hl+OpThHytnKthxTe+MUA6XH2cwRhO40m+XeVParEHlbNp34EeKsSDY2COyN3h0N8npA/TOIRAMm
GGcr6qALBfHI3mQ5dbwW05WWTJrnaRTISv1NzFmv5q1gWustbHebJMbyeTI0IuXOAlEp8V+1F3Xs
zrrbS27BnXB7tIs0WH/IHsipHCayB2dW3itpGSp6F3s5TZTqnwl04fUq0vUhO0FxCxjPVbfY5uGz
afHQfVJH13zqMsyQM13Vd2XagBu3m5w8v5c4x2s7c9JT187aRaL7rmxgFKyDGpTz2iknxMwK53IN
zVvgMGVLHVli5YDkVbHzrLzAlJNPszP3H9RLvo9eS6ImxBcd5Z5L7KUdy7+Q16IaZPpB6xL3UUIC
1wi2EV8RL1/LeQyWw0JoOQy1iS/qchUZ6NzZXywot7cu6ddCFqZbn8rUWzvF1Q7OQMifU81POHQO
Ky1A6zfM05NEZHFV7fg9BicADvNTomLgQm49//9EhBnshChjw225Gveu6mxSRwPYcj1OZhQdLUV7
+YB2uZ7yS9gXuRGcr2gXgbGkdo+ElAmfTCl2PPbTT7YBGs1C+ulXG5HiLvxfbWGhkN7k3WfWpsB7
fHL3iJVp57q2il1QxNknntnvk2zEYVvT/+XVsNfKTMV0nN3VNqjM+W4otfdJumJlZwsmyZWpj5xW
uctIUN84+n/y+LWF/i98f/w1s3qVIM/PL1C546lWb/ywtF67Hkq0aSjBLx2pZP6RyZMDoLirytr9
5nqKspq8oHzJe94WgHBQp0t9JPbdIThgg+o8yJXgA+E9ErTqKQagfCpD7Xs5TPWTsJvTpQtBlWuX
WHlL1NIlLQmVLr3DmqrhVpauKcv/yUfcJ2GI7CRRlUuyq7cUfZtzf1N3YgF37ZyT6Fucts7xlvsa
Sv7SNk93gVefCtvXBwCAdgTk86rNgbdacsDMeK+l/fyd926E83o/30WZqT86AzRXGYiSKITo7yfP
bhORW6pVA+kLZqQ+TucQS79kA+pmOUTmQz3Z0VvLTkFDg2rVNkWM+bnRP9ZzfxTWab9QTwuceUhj
v0iPXVUvKaW8e+GhTgk6IdCp65MMVgNCAFVmOjuZGHVOdMBvHbDoQojl6euezQzFNZmLHEe+dbwY
W7XY/dFESnS8pq1/U/7T1vrQf30PNoZ+7bvi6QRmyRPjRzvNn3IFIpPThuFFDlGkfKmqwtrfulhG
hZcp0RA8yQuQM+gBgKlQCw+d8ptdXGEoO6trs1OyGMpJf+8Uv2yfx9kwu+p2LjRvg8JK/CyHrOVh
lyRxfHKW7I70pcbBaoL2SRpToKXncLB+3OZM5vDZgd4R/pugkrAaxKRLKbU3DaLhS6SnVAig1yCI
VrKAM60SwGPHY8pUwxd4qAZmtklH5m8ZTacKMolhoyZB2bMVu1vWchmQy8JFZWVEndbprZ+pcVct
hkBj1Qer1urMz6oTDVtQAs6d6sLl0Yug22VhC9gy8u/RjNM3aVxPO33s4B91dfJgz0DJlpYcijQx
Vl1HhUOajhF7JxiO5UqaMkuz9UelSZyLdPVW2O3dygVvv1xEaaMa27Xj5Hfz86zZ9YurVqRvSn3b
Bfq0F9fJ3LUe/UwZntI5qag0zgdxnfTbZDxpLQUraVYpXL16ka79Xye5KVy9aSkT3SblVJ15Vena
ukJnH5dc8A/iPo0CWnQc9DQHBF/jTe01zQukbXtGCefP2KHpo+OMSuI6wCnhpQstiY1jkzSQZ/Mk
RLxV2aig9qr8EYiiu43RX9zBpuh5+OKVkrgYhuydxTslNfAST2v7+CffSNrUH7OdAs1zZYctlcY/
g/jWp6IhH+pn1n8ue/sstcas03BHVcm2tQJMwGGffrji3Y3scz+H9mM5IE/qG8lOui23iM+ZH45r
gcGnU+xv7Aayw+9Jaq1jJppjUKfN8Z+TJMpNUc2SSZFZaetU7cdz6ACg10YEX7E9IZVfJi/1ws/L
8sw4GJRan3oYx6ypCEF2YaVR2PzHUwdj3WAm/FDoEc9vvch3Bgyr1773Pg9K0Pzk3UzurpvevBGD
36Ru9HMZGZjUgn/axPgVfV8+mKpcd3BKXuhOlsBh8spsa2nq+Dr1CcYDFUBtfcyRyLOxeMkatT/J
6NyjAGRGgX+R0UoNTo2nu08yaO/LaWyR+a6TZ9biRwkxqya5D2O0tpzl8nPWaKfcZ8smU+TDw07V
15WZH0w3Nb6VPnLqiymla3W/EgrLnws3R8XFd4xTp+A/FUO43fwOHabW+ekT6pA1+Wuok6sfrvo7
NB6696sq/bDo5Nkfrpqj/avrSfmMkUWx09tc2ZOVxMMa1KoeRuUrWCrjjK26gdHgUH3Nko6sbhim
92jiZC/cxA8Sf5seDoShRv/X6bU9vk83TCuV6XJZ33PgWiVQwptik7fju8aICId4Rudi5Jm+SKvR
fdMAyUJIVBmwNrrhLAOtPUNSGosWD+qJX2Av7fdAHPlQTXj5MFnm/L7CHx+p40q6CUDDXb+LmUH9
m6n4r+JxppoemS3qen+eJmMxrLCiNTcynmlKcJazWdffz259H2bLsOeiKfD+vgI3u6ncfLpP/MDD
hlnbSut2sIDI38PGLbepbUw8oYgFK8xvSE6dCvakNYVH7qfp/sO02EfYwx3INAOVkvewP6JR46E0
sZOmDAhqHUP6jwPX93LesDfxUhhGH/ar0ulGpr+7XVYu4S7X/j8MSHDEU270MuWc6X51UVJWSGWo
n6Qlh1wtKK8ug3JopqDHJk01N38M5KZaXaQv4cIHJJVfkImiHtsWMG1WMrkvsFqZ3Bi1xaXqdTvc
6l+DXVDmurVvMTBPkZYO4/o6WamrZgdTG+mYxYpWVhPIJy0mPsvCIsv5X6qNkISHLECkM1ecDL5O
3WB7raX+dWbvF8nJHPodZNuGMh2+MGIOc7WA8aFmhWoWnpyqz/Q7Gb6ayVzH6zK676BY4x6W6iFQ
/zxm4xlhmmGQ2TwD1PLstd/RK0MVEiVljNtD11U+cJAlXAJ1cpXHYqxX1ji09k6y66bSoPaJ1MFO
Mu6go6du5TSRCux5SbzfgtLeJijMnQLH3vp7WikJMjUGZmWxx254bvXPt6ZIW0sz8yAx6gun5TYq
0ta35tXfNQpBrefkUZDULHL3GWpr+uo+2/bQvGqZ0z3HbbUvzbh5JQ8fY53tfbmOqfbyRUyVP4PB
Gf2EY0pNhMQVM5vAAJ0wjqySltFyJOOi6EO/l9EycXn2ORNLh2U0NzABCkO/u5NR2CSvyCf2CIwx
uEjQyxeLjcI7zrUyvItySQ026hrkNiM/2V6bizDXu0bXMuKU5vtIGWmgQPlL3zv/FPK6jUjhV672
1wvJyEyWc331zFJimPe4Wpv6d091nybbBgpTu+XGmNCVlCacJPMxayz3EKNEszKWpgyoqdrB7f8h
jVsoVqivwFedk3SNs4V5oo3HjEWG7wC01z/bg+ufdatEQNGIB+ARJMEgpo8YIS99qH4eVav8ifrL
WoA8qpIrZzZ3iL8sAJ50RrzT6dncIdFjvOX2+E9pacZDq7bl52XSULXN2h7b8sUq1Y3vjsX3Cqzy
WkPYbVk8AMujQrzT2ZN+UmM3XGHb4y4KHIRMdkfOFDcX/H+bZ5g67CoRpYxglm+LaugP/YThfINA
UheW6VvdK/E5ju1wI/0yPYFBkzuxjnhzsyguh2OADLWF3Bq2t4iZOen86nu2fd9X+ilWC40TwH7+
oCUHLUqgt0v69veoD6rsBa3e5DAvoxIcWGPD0mOkxQs5jGMoTq9KPcD/5+Taw1DYLD0fYwaA0ts+
VXAiyZTxkWRNSgnE14BHQx5hXw/rK5njL12ojo9u5Wf+qgadHht6fJE+q6J0Afzl3JOX2zq+obKA
+U+V8VosM1H5ZHF7vPXHPDEuECUxAqYMeet3/G4zgSWasWQPOuS6ssRMdm3A7j3Nxwr1F3VeNQuk
5S8Ri43ik4+PxS1CM1EC19NQQ9g3qy59jfbBb2KoED4Tv/C3aBvpV3bpjR1qxcEPNWqno5BIpZ/K
/QQsJg/vY7P4GfX6/J2NKwSqsioejaBX7oJYcdbUsebv/jAcx6Qc0V/G4MUwUm9XW0791dXHlQQo
IXbWZVSHZ1It6rMWxA+d7NlA2oDQrqruRfOr7yJVAJm9YYmvZE9lTBnMN9GiaxcNg0F5TpxQ/6ab
gbct+9E7ImW+v/rYpwb1c8pOwxrJifRr1gHhF2VmsoVmaXr/WnX2pc/M5kvTIiCRkd15QmIjAdNm
wXLXO/scq9jFdJ5nXxWeyzFB47WY0V6k5PySj3q9UazE3oXLftREWuyxUkW1ubqk8dBuO8s6wGHu
wrU3+vPFQUYEiiLcP+g2f226rb4beM18TgCLIkjsz3sAMMm3HCmpBBNu0qMpS2s0P6WbmzGk7vPt
j+jlHqXC+qJAQF0PWf2gWiH+56PfeUA7eKhf26bJXgwzrP5wA2DEQbHVcYJ7kK5mtILLcoFMjZVV
oujq3pv07DFY3D6BrH1yO36yqdbk165E7/uDO6AQ5485FUl+nQnQCVR1lhd9TAoQJxplK83bgDQj
FODQyPK03VA24UPM4maFbRHUY51CgZEBZZKmW+GSrST6dIcXhfGWmT9nsg2vXq5tbTuwGsSAIg25
d+iT45QAOcFeZy9NS+3f+/Klz19Cokbd6uT6NsPifNsOig/3Cn0BN7HMF+lDVrRWGvdZeurB5UFa
sEu0ivBR6/vwDi5YfbKBmyEZUU7fLDs+tfEQ7huTKt9rM6Agoav4vgJimPYI2UZowOrqejbi/mtY
J49pFpj/jnG01kPP/+GPHfpcTWh+qpRy3Po2TBPDMaN13rR4dJrlfazauIxRmkhWgW80Z88J+5eg
Na3DUKnF2i9BRq8H4KMDaPunNLP7F6ifxsazHBh/IWyUIUQnZLmUj5f4avDhQt7IA5EduFvcaIa1
EANk4Mo0mGxnGzgjvybe4ZfMG9coqfPaajJIlxDf/fOHdq36lBXsZC99crBKD6+shBtEL/0Hb7Z4
nHZWeQqt+VtgJdOj05c8cN1B24WknS4ScQ2r2bHEae5iNUvcYEf6PjZVPIv1oD87PSrVy/0ot6Hc
nrHJOibRE4cE/n9uTTBn3Tlr8geJuPW7saauYpC91ztbBgbTSs6TfvAi7URePbhU+mI/mS3qtCMI
PMqxejccyfOfpE8OyTL6t5CBWuEdiHSWijHlerW4v3JYNOSj7sDprfou/AeCjrYrI71cFHGCz8jO
e/gbkaCNEWv+1E8LOyi3X8OlRTUyfXahJcmYxOvjDxMt7JcmHJRPzpQ+5Oj6P8iQ0yB1kOuoM0u4
alJvt4fcA/DPtVQNGqu9iPLJ6GRn4cHNnHKjjGQi3wVF5qkOUU7KMWxQ8GLZxGofbCqoxhcU/43r
AcEU/O0UN7vHh2I6yoDfqMblFueGgGaNSj1dY29zg7bYt7l1lgKqWqqkgRyfB89SkXXGeF9nLagM
1XF45JrArukeo1a/zH1frKQ5o818iDpsBqSZjoA1lTHPAWlk2r1lg63xq7ZYyfqeZS7yNCl5wMmG
+Hxt3hb4H9of9gfXU7hBuAbr1hnLqORODmYaTc3KHSsKQW2L4Jm0ZWjmjUSls3fNbRU75t7TUshy
uP6dxW4rjGAsgfaJV9IcHHiAiJY7x/7kzuOMsXdi3sd5GRirAkcVgEq8b6QziBmp2c3fA60oLlfT
7JHUDnug0ncwcXOewkVKeFpqCXIWSy1B2tdT6a1FHxjc/rhf5uiU6jbvTOU4DEFY8LzLMfl8rVEO
2Tt+6W3TpYkLc7rxp6w6TvyIXzGIz5c61XyRZt/gRQda6rl0EYXwGjxBl0mTXVcPQRR+kyBo9mih
Lx8QIgp3LEA67zzgQNiOVPlFb1COXUdNbcEE6N4EWacMVrnpI7879LDOUH3x35u30aLWuwPg0GCd
JxUvg8mr7YMs7CL9Dk0V/eG6rBsGLVjzA6z3soZ7X8g5/cGqu24lE/plOSgDTI2txODntKz+wAEE
63JOalhkVYFMDavvg08id+XIitHlqfQwTefcrnmQ9Q3VWNzLcQrsNlY2JXsxMzf1wSU/Ah7BEDtz
6h/4LxTB1lHTgKl9dFj4yxiELh8h3yL/t4ZC+3j9EKMgW+5YWJrL15QvfJt1/aIYg/Kw/MHvsrz+
HRIV9LZFATY0r3+5TKc0Fh08q3lKze4YQ0Tihb3I4Ikinkje4cewSqC83RXw7P+jj7cEsrlXNpHi
DmsDLMshcjqDbGqpIAoWpQEUNEMpj82Ci7w15b8r7xzzOio4yVtTRm/BNq/QN9d3v3Ve5aDR0ex8
y8Rew7CSXTnM/j/gGFnPASOCSA5/qLbN5h5l2uioV258LLqhutdDF6+C2PQ+Ba0DVBr3uqPup2Ch
bZjjZuLGF4GO+raa8IRLk4ugRWVUmvOCvQgcRm/BVqA+QZzE9ruxHhBsr5/YJn6TXU9LpgLQRpAd
7aGsvg72iToe7zYUQIeNdJV4b64MO7aPupK6W61z+mIPvwsT3IyyN5v2iTk+3MGpxrdGbiy5C9Jh
g2Rt/H4b4GzjUnjK5w+3sQIKmE0Z07Q62IZqAfcc9H0WbqzKSQ7JBBae17iOrBbrF6TD5oGHZqWD
pkEtCUG87q429Qtoh3YXgdC/7mbUKAUKSC4diqlf+YdrO8676B6sOAldUJbXPpkIN+kcTd+zRcBC
pCwmo3ubOkCl0gJS3TxlQfWWj3F1vsphODVItKXpK1p6RBxOBbCD0Azg7tbdZEqprgQx8Cd4AOQR
ejxuZ8xbd0CFNKqrQxsWoML9GluSTFfUbY+C3XPS+OqzA2FXc3u8Q5bWUPIEUwwdJb8CuMi6Detu
xZNaOQYUQZ6j3HTul+vlWNFvnGHA0WODdwIAt8RRH9kcwBnT+k9ygAK762PVe5SWY1r6Sold9STN
YFKtrdlW/laaeV11p9mY+Q174fBJb5pmFw+NedIxhXtg/Rusx5BMN9CwBIwzfXIAsKhvi0gd1pqm
xQ9NbOO2wjJzOPZR9yZ9t+BAUbr7/yLtPJcbR5Zt/USIgDd/aUWKpEyr1eYPoqdnBt57PP35qqBp
aHRmdux7TygCgcrMKlJ0QGWuXCuruZpbNtf0IXkAVj2el0nkB7RLguydRBX142ieC0sJlq4xCQ+S
wwVk1Njvvc3fh50YlnAmb3PDKS+JryXzK/VMbQ/DHdd6xSe3Au+OYDPynUMpOJfWQycImhIwNgcA
ZT3XLryKWlPil6fmoNpX6/bOIs1yllxTnejX0QaKGzQzgwfKEv8ahbZ3RaJKR8Gkoi4uPdKYKgpB
dQIVBk1h90Y5typfJ8LbKBx2QIgUYDe9d13XkV5T5daVKzI8ZMS+W0qeVn5bbUKHDLEcyrlT2dzZ
itEczcmjo85poIWkjmCbbXZqLNvf1UJoyR/A7wwwLJx1s2XPNo3R8lu//ICnbbfljepu8psvD2ri
DXwtyvGwXMciL+j4eaV6G4X5lzcafbZB1rU0tWwLJje/6wRISR5oqiT5Mz+ledc+J5VTQLav058t
AhIqdpeq611KonN4qiZLebbaNhG5oOxnoOiPM/i+V6vI42MBcXaae+5RidrmGrMP3k+pbYLDsGzB
nNL/sJvuvPxO6zGayFnY/N6gxEL3LmuErSp06o3moUv5cg2JSu3BVpC9d2DFqpIYqWIV6eDU68CH
Wi4tZHXqnjMKEsdu8NUnevFatFu97PtgRFe5g2rhsChM8iKWDi4MzOA3dWibvZIE/G9ONl1d3Rvu
AnOuLzPwnLmrD1ObGdwTgxYXBZPlTA6l44Ot9G0F7iveoNVRKbXPOy9WkPMoKjNel13XHkoe1jfT
u9Upl9HUQT07zZ9lgLBxJhSPO6FuPPdee8ymAR7cv9n7YOR+UoYUfiboBrMXJw6iq9mn/WkmQ80t
ISUWaZOHgv3gVZ6lsWcgOTh8k6N3cWuIMlBNTdQKbpQPy6xrWYHn7Gy9L8jb8cCr48NQm1pj2zlK
uVsdajBEWzPJzB1VCR8kQASPOjpCcF7osBbonnmWDnlQ6VKACF8epcESgfKMX5jivoIu253sLX3a
/dZS2UAXyI8DFBAsOitHhzz7d6IO6Yb27436Y523TiH1HW3LEEyqXZVbs+CzHjRwhop2voDk75Pp
nGIlgfN1plUvssz8Xov9H3Ik7aGuqgcder+dtMnDnKXtFpjIBJCVdaQto29QLo0kX7BxXEAK08Gy
fPdMF0F975eUgvWZzQDbOvMmda48wDxIiiTDwZIe0vbRZdZVAKv3nYXcSRXfzJIUwIIvztU/x7Hj
blZ02ae6PtAB7bcLMlnznfku0xFhkV5KucVN95RlZix6+KP+qkWWsevLwt2h19XfbNvqb7BdDjcz
Nv9wXCu/kyZT2BenCEvLfWlrwRK5Tuy5wblTx/KrXEHz+dvIST6lv52dzcluXUPpXpFO4Y5e7KG2
k1JCEGIgWZxb8IXkjX+nTRoYkEJtSL8a7tYwnuSNZF+YWzbAySe5ZfD5UMqR3yvuxtQCk5d41Ntq
G8A5TLPLMHrLKXV8OLakdTltYl3fq14No/EaRZmxuefWc7ozeqPYrjD0Ltf7Q46swtbIADmsDj1H
XCksq2sbdp96jX47WVYcWoc2m4meVTXUF+q01a5VhndRIm2xy2KgLCT+sktTW48wvJZA2tZSbc99
r0OrDmpgmX9b7VNPNQWozrhfbTJEh6MGcI/ybbV7LgkilEs0vlcCHwvPvA5tWp58sz10krPaHa+l
5pj35qwYez8dZ1hK01eTLOLvIlSAfd6FDn5i3QPRfAuFg+y1LAxbhgYgqw98M8r+FcG9uNKKi8Sa
SUQa/TTH0ans699NpsItgkSeSbulekvUavo1cQWpCZOcOKfIqYR1X+6nETjqZlLG6jSq6m2VQAFo
PF4lg5i0eYldnTpr4tNMnXiZJU/loaqi+jT6w60WnGKrPUEe454+wJ1S66m68Ys+vM3sunatUXbv
ja7wuIoZ3kV9+vsSDdGOUFEWxFx+Sz83ER4QolsYpRCKygni0HrpV43b4LvVHvtZfyhFVmDsguI6
tyXoJqXYTg3p9Z20eUksRD+BKmwbq4pgBSBwMWY1F5xNMUFqqjIp0PM0OUq/PAwBSHcab+BTpy/3
ujreZpuVd5cPPq03wTaJguRKvjm5ln04Uvn9NY5dRMZokCg2rVcmV+kYrZAOBXnad7mg06JDa5lY
i6ApT/J2p4tvEdQFJz+lJ2hZ0pWnSiP+z789LLwPdVbU555C9P2kztl9N4XZvRzKM2njFgU+qH+K
QTuD/LnRgntmgWg0iJOn6wq6q7nQu5s5xS4bwvJ50O7VvuluRUqP45ClyW8N8FK38aPfrdyz4fBR
yyfqJM2JRG5+tPVCf4mc9HcZYef+falnyVeoyGGi4R5I5jxGwVcFLQ46Xeyp9b8PVTEEhfHm9Qz3
Ldiw6/4EU6jOdzhy9XivgTo/u5BhHcu8HIDnpVTZIiP4rg7O1bJISUetsrXhG/vZJtqIfnhevlQI
lu+nLvUu+lQBFFjWa4y63PYqQFU3FbupGA5dSbUrbWyoKngcxE5zFDFKxXjh5RWBTQ1KQNpyGSPn
kD5CKn0hW7UoT25TrwmVHTVJfQMiUDnoYvcT+RV7I3E2wX+4T/zIfQs0oBu9U/XpJzf5byEyTi0a
/Rr1GTBAqzc30iYPMbvVrO3zezmKZp320ya1921LW90IpurSRRH3G0V7Qg4GUZdfJhkhnQiTZJTF
nzPueQ6ZZ5m7eSTPsDU7mD9NbXwqRdfN2HRCMAFMJa3j32k/0reRE1SPVYuW5qBCfOB3DbIlUeRs
gzRyv5FChWQv8P8ArbcLkumSz0qNUjeNqWFRj9eur2AwlF2sMVxdUZk34kv3l00GyoMy6K9y7trx
usxdlskgQhErq3PJp43usq3EYUjExpBUb/hPaWPH4HD3Tv8caI4V0rEO5Zn6PuodsmMNg/tuXUc+
RpRAkxoN+rz3ZNFsBM9/Ysdis9vgH+7UcJuQBLyXo/X/AGU7n+lp/hmZl0jXi9em6qNHM2++ZLFb
fEnIl58CADM7ELbFF7sZFZC4OQ3SYthZTbzR2Zfc5NAJr9wcxZTXHGUDJytUeFZkHSVXkzZZSEbU
9jO/4cqDX2Z/SnNPN+Nh/BUFLdG7KG2I30XZLVngyPOmr1wAr2CS39bqjOBPyf+0rKWP6qE0fMSK
KiN7KRBm3ZlZGB9br8pgIPPDc5QVLoByvH1XOU8eIozSGQhT6ravrkMOp6z+aIFZHIskH44dneAv
jTkHm14wl09jCOdMrH2lWb3cz3MVXgotiICMtbxQ9jj9oG1hCYUqAMbQJDefpt4EBto1Pjdq4mbM
jft0U4m6F92agKlDyHOnFJ1WN4cpuPgzgGcRZdX+qUjCcD8O3tvZ/Ots9a5nUBQNTyOo9v1/EVdM
oCC4DB/9zCz1L+4Yb6kKTWAZwX6rUEBsY/iMvvVa9rzg5L3qODtj/2c+NN9rBTE2PfRdcBWB+1jC
945uNm2kSANE8BayTqGo1cbMhExvizjHpu6B8T509qelyNyzQ7bMroU1NGkundc1n6EXOnBnj3Dn
YHbH3qz1gws87psALbWVF7xEcFNf7dqn2CXsajpzVZ+qCjhtMZwMZFOe5im/6EVlvRpupF5gZBcE
wwZ596kY7uA1BR0shsh80vWiFMZRBk/VQJXWRrFFeoNyfM77sHuUTlM/dLzxr01fIFflhi/QSqsX
s5/cgjuB/jT2Dhei3FMvtmHOHSVy0L5zXStVuytoXpp+D5Kx3geqelfUuX5oDbr5Ug9JLRrAtE2U
ONmLrVnjc5VnG+mU1Di0wfywAjKs0qR54A7rOWAHbgaHvmyqrxlbN7fup+/gcLmV8HXrntxI89CM
E9st1w8OBo0m+6UBZ0xJMpNM/bRyicj2nNLqKbn/4hchMXbIIUI8vycMkYFWnw3bpE8N5HMskHLi
IOf5qc89DIVVi106Mqa7YmisF8PWlPvBSktEKSzrJa+b+RG6wDs5UiJMiE8XUTd/khY1i19UlEAB
jePSNchSHDssznItrScdWaMbeJBD+UhtGNHuhJQdFcU4t9X9RLl4FWlK0PTM2HCBnSuydD7Q7lZf
gFG5EKcJdiC0c0W9WPhHt4YlXBhlUKzQI3NQxVga9S5+i1nmrJF5apPomZMj2nrJfdrrfUvFm9M5
4PMIKFA76X0Z35lKzlB65MHLLdO700zduVMpzodVN9/T44HAuDylJZnOPq1HRzvO6tNH97vI5XSI
HIXL4zRtlrE/GPM9XA2TspWnfoX8BSJep9z6JXtpDHkR7oq0BuzW6DDqiZIXVdYyXIQ05Vgelkh5
Wvc0rpnNHG9ko420wXnqNgeoC/5qiAjo4l4waJ0Sz3fulHyXSLEPxCF6o07SuWDLVu8vxwo/W51h
5k53aZx/X6Qk5cIyzlN0RF2yls8BbFbgg7jtVzv4P8mfKcnebVK+O013NUbNfFDbwHqgUy0n+VTe
lgjdSYIDku/Tdg1xtcp8WJeC7WALzGJnzRlb+lGPziY5ho03Kf2LMzjpY1zMJ+mUpm4s9q5nN09V
PPcvXmBDE+PRWCWd05CN+wL+gkM3qsOt12k8M21BH+Yl4V6WutFPLW5AX0kmiDMrvQRjRNvPNhhz
50GqrPQesJihnDyIwuAHk/IrgVfCs6h7+t0SIh0bL+uG85sMxOSE2qlHzFiyjsUJCfUiSNytHBp2
Mu7iIqgXr9qnj749aE9FpOhPZil6b5y/+J39EJIHQcVo9iE0R4LfWQ77uZ0Q4qMxdKDZH55tqKDD
fC+poJfQifYXgPjTVzeEqtPQLJ9cJGEfVhRhaCBNX1di6VKDBMiIbb5vsKxng1JdTcuwPiHrldBk
TfVItln0HcSYsMQszkB0U9ju8Fp2ZX2VATIeDCAAWtGWAYWBefPm4Qols/VJmrSJxImnhZumYOlQ
4Cz4bk+PtBKacOrBouMLJIY8mKrmnLok+mM1yTP4jnaN2flXOZJrlDzS1nJE94VYTTpQ33NOVqP8
Lk0y7Nd0YyIxvzwwpMiFVtYLjBniJxv+QnpCJSB5wSGvaGa1TKrLpH95h0xeAc6JgDpDaAODvl9n
x2XuinVOMgqwJR8MIFJkfZP8Emmzdl+UHowkqUgLa959IkzSL7VAvWIGBy/HOFW3Olj1b1wytPul
WOa79cuHYWfQRLp4qyF/6QwnOaWjoT81HV04pQDDy9piWfHpapzob8Oavh1ZapTB0itLjbUIlnNh
I/SfVQ0JZMBtACwoqMHaEEXfRQqFzovYvKrNqE27yW5z7o6Dih08HgWy+2mzzMkafwsLribTLsuc
jDurbZjVkACfyqj4JDNISd/RoJMm8WHpq17HMhclY+RZbk/1ll1X9BYox3KidK+ZK9qoAbzJ1JGd
kp0tXYpBC/2QpCPyVcu9+JqbnyGLOiSSsGjw1GfR0ntnSFoi00JdbZkHF9sJ4N5ZpnZkMidtWoP+
yLK7W9M9VTy+2UIrZtup2eLT1YXdnWKKcfPL32k243WNj+OlzzGDRMwOPeNQWtwgla376nfozMpD
SDb8piiuc5v08KExtfqMNB08qBnwt9uE0Mre1chPy2Bpk2dNQXI1Go/rdHm2rNtA3sJWsT4kFUlF
ECs8mHxo2Mlee697yAbVHMJdU5YGQnVWUJLwS4t73q3iXp6th8r3wjf3h5jarvEEvZace0GyKFZY
Q4wIkTS9SS/y2rReoLrW+aSqQXF6p4wsvcJhkMQ5vYGsBXD7lwNluL9mrEspgCLkDHldhHeguKt1
gINDofmokicRustd+nmu4Igij3ZzOrj451TVn5Gi22p9qCEMl59EhvZFRlYN+cFkzp7kCCTOl2ws
62UegiLwhEMjcy+dCEANMOvA2ShX7azQ2bk9pALSq1QQ2HsCFyWHugk7dGLCuFvIJxRVEF7pNbtD
MZRPt55hXQ7dGc6nKL/Q7wTSCDq2+L7zDVoNMn/+y+A2428+bYWHd0Gar8b3y3iJ9HyuuFuk0GJy
XGq1dfTcvFTtaF7MFGG+iCJOIUaaovFvgZ/+61TG6ODv4Y1uo70crpOnpoz6zWr04moL2CC4l6bF
u0YrKlA/xdP4+B+diSSlh/zaJXTUHvI4v1/OVpvZ1PQzOSlC0XGO1tu/BsrJZn9PgQ8FI7HSANHI
aVKaCbb+DmIpyzqFJPknaCESdBkse1gOv7y+xmWMGhWOWAaCBL2nI/3CD4TRHCALbehqKcJPrv2b
XsTak4TnllqXH1Q6N3fSJw9e+VMVAXIAN+xbgIwPtP6zHZLtbXeiR3yz/tctWiw7s8vQhRMvByhb
SI/Xl0IGuuI/k2ez7m50+A3Oq32ZsY61IdjVQZY8D7arTXfe1FenNp+fekX0vhnNLZ3q7GuaoQwY
aYF3cZygvbhtUe+LGS3LEiKyHm6crYHu+LV0Leu5n+xPEDg73yi1BmBiZvc00O//BYGqTTPPzres
6MZjRqUE3AFhNrg6L0fspss07UyPNCL1IiwqtO+FBfskfLckMnWYjmQ8rZwxTIvJcEU+ZzdZYMB7
P7pfWmvenXajF25LBbIcaVygdeCb4/ehi5UboHGfDKpyZ5gICQ70IRwMUTRX1PZPV9X9By2snWdy
RFfX6+qnxoHt9Bq4kU8nTWZf5gx0A3AvOuSnMf7URLm7MTy12COMOOdnFW3hw4JO6P2J6tdofFH1
zURj5ZfYSWKYilCzJeFqfDHayj10IFVJXTMMBmPY2BrqQENsUVLj4r6fYkP03ZPSDTsX6akYIjDk
5VyE3INNUvJ6TR7pBQi9Nk1V1zycGez7zogfPCcN7mJKN2ctdK178HvJ0QcrLrpM6h3km85nCDpa
GJdthd6w3NrRGG1xL9KTPa00sl9QuKAIJk/lIW70ij2SH+1Wm5wTOZ6xqSq32/oIRT8Oiabfen6J
VrSsPBtUP9wNaEiyt/8LRttrlX4bIKmWphUyq0xx9C4WbmDzVIE/uJP8c0GBYrIXTpeVsG6KBLOd
2aGyM0E1j2p9b6s76Y8qH0hk6Pz5geNODtM5zvbZVKPAusJBJPjDg1FvC8a728uhPCwxUxcWAhr4
o7UbsyeRA5gktPWtL+AbaQVYOmYPLQlK5SH/kua++rgaLKArU9UrZDSgQ5WMpxA8zNvQV6dlnik4
UQE62gc97Dt6ahhKW2am1X3iKJ+kSU6l3/B7ZsbQEmUBqPHQVV4HaOgP89Q1BznsdHDWVQ8Dgxy6
jfbZyPzoUY68ZwiXzdfEr7rHTOs+1VanvMbN6J3lepClwFYWQqqfDE9z06s/xUlRBMvJ+L8s/yEm
GJr2a0QObXYDOPjj6tUGALg3aJe/pNaQX9wkAh8GGOtz44Y/Bw8af4PeZZjAq9+6nLL4bPgBskY9
7YTBrN/5TQcDcKE0WxNu5h8ln+ywSro/otr/Xrt5dzM6UNeTyyY8dvXsh0/HN+JOhvWg2Oyi1MgB
NIIQ4A81sD/74OdhuOrho3CF+E6d5j+myNyNQMm+2FQX7ywwsscKtodvpvUoF6wV1dmbcz6cYOse
P8chzW3igUrVCGA/qTs0EKvxyfaAZHtQRL0kwXhqbcO+C0O72UzpyFa26UD7dIq5l2+n/EzId5dN
9yGPO/O6vNfis2JFQwdR3qjfrbY6TIK9OVGFV+Vy9a/lrXmm0ONHp0V/aK01xgNdXu6sHWXlcLUv
ZUbhHSYSrdIbdOYDsKti1wRqeZ3ScNzHaWG+OAVyfqoeB79nZBj5QTL/nJv0MSi97puhm+o25+bp
iVoFyGe+IufONpNtYmj6g2n52SbsTfclAN2zj705u2RVFl0gu1H2ruroL4VbUQWuKuePYAeNUfYZ
tpObJ5KGvsgmzi28VRHJxb3bpuQQfTfTFg+M6owdGdkJMhQRtE4kT9TTS1mZR0Hrs5bmJs9OTu2o
0rVE2W2ttZVzSSlrjZOeNUYOEYD9q5i3VvikJ6cgtwHw8G0Y22ArwRcShpHxFdpNbh7yHbXorsuL
Er1wmOfOMkaiOapEBaNpJ4/SNEZNc51IyqGY5yCmwvXmjstPgB5EmRwVU6tueaHm/e9KrOjfjUzv
90gqhnRjTcajPJT0bV71LD/WUMgtJmlPnelccYd3iQSbtjTZJkLKaE9AXSamS0flJe1RLslPGeIh
9KEFo++4m9Id9mTE2ysEV9njJHj9h8lvDj251m0Xjdnj6vh7rHSqBuBAH3GWrQzT+px2RSWZL5As
ip4R+/dCsOcMillCKqf0xzzs+5PRjNVj4pJ0T2EefFYd7VM/1N659ho93ziVR1NDMzr+Xm3Vv05l
wGKVAUtsSzKUAmnc76RRBlW+X1tbpMCLUwrtSxsmwPe0yvIvpfuJvirvijqadx0DtHJ3hiBXnTQu
+rlTohZRj9VwNxvVVxnoUZwGgiEWGGv3PqjbCOE9EZdOQ7S3DF4kGTPTSMn1Kx/PipWrh5qWVnGT
MnzL+whu0Dj7OUKHBSd4nj068EGgRxrI25glQoLnbEd7H1GCCd4YwOBDp4++Ro7ZCUZt74p07/Dq
enAyYOZCD3e4Br+d23rRV7+3pl3ljd1Jei3dOPHZqj51aac+dmb8tSii6CsqXdqxdFxaty2EGN8I
GbXofnCa4KGu9OTi1qO7M9kJ/+jB2klCJoVWN3bFIX2e/H7spTZe3UXAdWPnxj+NrlIcfOkGsLCa
6EBWreSDr1Va5/af5qHNMRw07sVRAHSKW2gGD20QueTvxuJm61lxk3Z59ndnkHkhsCARIhzQ5rin
Vsxapw5Npt2NY/rNyWGiGbQSOnfQEZ7ARIRGjKyVOIM0lc68JvR2HxwyOBqK7ogUUrJZZ6yriP/v
kmR/rBY+EL1Gkjl9nuu2PMGgVuzK2i9OKDdCkpkk80PY5Ppxbsr4vpz69j5Ry+44ogsO5yEkuCr/
yWc1RmLbnfrhRxnnV2RIBJ3sa4W4RrCpreShzNXgB8J0+sYGAf/Sm/S3gE1mT1xvet3XHpZDo+oP
6MpNO0XvzN0HRwICnJYK8imR4hk2zWUi2o33xgB+b7EFvW9cXFhYYTjVHxx1RqYgUeroTj6SNE5G
9hM8TrkFPA0ETYmS7ubzvNrcvC2m1Hch5GjSchdHwYwcC0MI4SfIouGB4/Y4nYCHCTCNpvs/gYLr
/NaL0VCwm1sveEhJ/DQSsEzSJCesF8LYTL+4QVIdZdo+NPQ/Iw2xYTkiAch9sTxdDx/JteK8eavc
Oe1zLWiALKQnizSyf2S2StZDsYYn03Wt4wS76smeO+cGALZhD+jWX4dWeUIdykcq2zdPAWCovBn6
nwrc2WIDVL3oHgKIPSJUF9Xr9TPyUnSYpH77RJIdNgZIE78FWQ4toGn8GaMCAPn2c1qP+nWQ8hN9
pG0+DJsqzI+eqmdkFCBUj0nP37XiJ13+LsdClLLRzM/yB379WV9jpWONhe3psxytdhmbROhIuhHa
S1fNhz4JdgB0abJw3joVbVRy6GhzdGmc4A85mugC+0T3+nMbq9O19/P+k2Fl8dGhPRxmeZy9nY/P
cbD4XHqhtjOQz6OSGvYDwmC7lR/Xbyw6Jifb21LjV1P6QoSiX52o52qs2+e5f52ssL0lcwDZsOlH
d6Rt0SkOdUBzwrY6bG54NnVVv9lacVblRnQXovi9WYO5WLh+Ml4kdKkrLBsVn+D7gnj6AGeSwKZm
DnjnQn/BP00SP0UCYs/9ZL6RVXfFThS6MedkMxW5AxPvSwkw4ZNFXe8lGJAx9eZYvZeho5l4NCso
mmj30fdIxVp7+abYav/q2HN/liN5AACj3fk2/9X6Fk/KwWumAAYBi6vH6R0gERwqXbQaYK4FtRgm
MGdtDAFTlFhGzRmd+ESG0kGIY5jPlZmpWxcyyCO8EGgHOTAKZ1o9PtLR3T6rpRmdWyfgW5WoDL3J
fCh92DCiFsDVCoyT39RZfo+ttqkOVDcG5Et+fa+X21fpkjMtDcrqxKJVUBSN1bn7c7Ta4SIrxNDW
1vvYNYulwFwnRXJPey1NWaLeXBeQX2n+fZHayRMloF2HGhqoICf1d1keAln6hY1dUbLp9DwWunWV
kFkSS+Gxlzxj3MoaGs1cqZAkkc2+2UX32/mTNCipmmw7t4HmVvj9KOL+RoTrsDvR8i4K0eKy5IhD
1bo5HJf7NBmtqzkVXLOkSR5SNJyFXQ4CdJwX6EDt8W0qg+l+Pcx9SeNYbIz3Rd0VFa2DjO2hhrS7
LM4yTprWGfLMG1UqSeVtaIzovnPCChwo5OMdiCkkYfLwa5hn3wGHDbzOb+1TplM/j2Y2fAtd0YHn
B8nzWE/ToddCyOXbLrpvvf6urUxzg8g5ZEPikNI0c1N6xz/UUaktDmmT3sJyp1uH8lCEJvNOmlrP
IjNGJf5YmF5+R2sQEltWUz8VvonS8UDdeimdyHFSl3+N43rIz3LsVCCotpmIl+NGdClVZo/SSBNU
h0mlhGJavf+tcUvIPOFjjNP+7FFB+D42gpcEuuzHsZg1dOwQVFbMOXr8+6RRMD+KSRk5ve+zmOT9
w6QRdm6kEuIWZlIy4LWu6DcydduqRP9E1XPS9jGbSEgYgiuNS+wJxaHzUgDbdpDcrbYAeCKERfWw
kza5gEWL1qm36OquxH5S2rRcSIw6FBEaJBRopOUgz+QhyAwkG+2KK4amvjm0MVCBM/w1JKcomIcH
ofTCXOmQIesqpZWlm9YE2LnaPqxSNgPEImVLn/9fC6+LOMHg0kZ7WS1ynfW5VrWSnCJjfvxgTwY2
/3MZx6dKvKOmLUAp9Los77frj++HBpuZYai7m4zt9D8mY0ifACX255IG2M2il+nbcNZFZu/QO4ne
pq2P9aOhjNtF/3Kgp/AwmI2zWwU0aeU6Q5RY3thMq8/sZU5GkVqnBSIhwRMLAqPaFVARLciKeqhJ
FXja3axFcExlnraJtVZHSradbuthHozpVjj7yiuimwyVPmmewQod44pmkTU+QvpQB3DOcpGXgY8R
81e3XGEMD3K51SzPCq1+v9yHB1uXBJX/yHciPi+Vpdj1nJMSGc8fqlOyFgUY9DmVAaK6tZanusRU
9kHoZdu1nLV6l2rVOpalsUhEG52v7OUDSa9TbyH99h8V2//NTgftvNTaBP0oJfCf0iRLevIgTG2D
ANNSoYNAYxmugG7ahhVHe8yCPHiYFSf8bA7sTqn0O/eRVkSfkxphZ4MOmZP0OvFc7YO4Ng9yiDI7
tZ9Rs3YyWJspZCtOXWyld6CBDAgWH9dALNXXgwLuwqKczKgKU+1TaX2XrmUxFFW8mWuOHFVm8yyf
VaqBZidB+WXk00UTTxX+bhqDClpDDNGwjS7LKfJMnMJceJFncFFGF8hAWvLYACYL6zctNOwz7cRv
B0MMrbmrcgC4GFVPsaF6dcu38VAH9f8+laHLLLnAP47XR5IxGtCULbTPPUmIv56CIx9Yjh1nUpGC
rDet4geXpKFm7ZljeFmHkbCV85TQDKiPj702uMcPIRQd02azxMgl5BxnNGLUWJAGEUvLKdL5YWlp
Wx0yjkzRb4nhGofVXpKsbZZnWWb9fHC1DA5RkDTnGCHEszz7p+H/xfZh5f+8VPhvTyNtQj/ZrE/w
Py+TZAPXk3+K+ddn4+klXafT9ChnLQ+3LEMbwN8e+r3vn5b7+FTfx7/zyanLI7yzykdfHhEVMTp7
peF/Paf//nHfP7pcRk5tkg49g3Xt1bPaPj6r9yv9Hx4/SwE9fHyD3o3fPey7U/m0/nlc6zO/V45f
sSWN8nMpDvJssKzs4/CfQmScwJOd5dm/zl1D1rgPj/avS/0Xcz8stT7T9dH+dfkPc/+LR/t/X+pf
X5dOUZ4g6Ib0XLz0//psV8f/+dkqqKkkdCr87Z3+L/7pf31NUfcjA/bfvibrMutr8k9z/z9fj39d
6l8f7R9fj/VZrq/8vy79ryGr48PLvS5lw0kWJQGkLh2yd+5m4gbiNrF73lpDg/YouHIN2CHGUKBj
+o52+6TIvL0MlLbVO/QxvQ7CuzqWFUCy4jEsELdiGcia3xaUwwCmni1Ue6hJzCWKFU29q4xRvSpB
Pl6SIlCgn3Cmby4F7jaP9M8eAsPA51TjoRcHL7LdS5w6MN8zkoeINnY2/dl0zINYsCo1ir3MCCbA
bInZaUu0DJRTyEFQlSzK87qArQzBA1TOH9b1jBkGtRQdUH/0gtem0exNPszdfTUY4Ssl4Ip6cm5f
4rEKX213+glbM5pCYpTHkDnQdvggR+DgYQ6koUiOSmMmAwVnkFw1SD+pgxdtCvgJDmVdCaEpyLDO
705NP6j17Qh86M3ar6cylvRHA5lcDGFMBK4QcLgFTzMsEzvX9pWj/zVwO+M1Q8yZulD5qVeT4MvY
uu45DGN04GsDIiOf7bUxZu1Bepty7LdRomhn6dXH6PNIQe3R9m3wFxQ1NVEOLaB43WSg23/Q2PYT
8iXtOVRjWNTDSGgh5MMPJx+3lCaiY1ajgeUb4/DgwGD7gAjDOepz895TSz3aGwrUAlDN3NaIEmKY
W6P9kBabABs65967b1sEUcU6ZS94hEl13yHp4V1JTL76wCBQlVKHFx9iIKWIXhwyD4jcXUg2OAcT
0fMH2zPB7rXw6M0kZJywsD8jdKZD1jhkCAQytG3S0dBEASoSwyp0/SOwc30Htbz12baQyUSgxX/z
wit5nIMkpymIYGOERzcDhbuXwflErwwUStabd5qrQ9yP0UEG5zPtAxoMLQcZbJqmsYfFQF+8wFC7
veb1AZSwKiurWrpPoQA5yuCiqLydOanaUf4LBkkt9JSU4E6unOpes2Pb3NzJuaYBNrvoLePOVlDt
sqqQjD9PF92mPr+U5BO+eDaqLS7bzDlPlE+eYiGRKMyhWV5jc6RmO8/xF2NoojsrqdK99IYqUvMK
7PMn6YVC73e6bfybWZTD1Wv9m9qP8c5xNR8BcKV+6WjWvHONAeIdMSyMVrvlmfuojFP9YnR189JP
2TaIi+Q5rpVXE6jZPW1q89EskmLbt+aIEt2ALHmfD+fEs3Mkx7KfcAEmzy0w8WMmwPOpXtK1F01D
fADjD8+KZ2lf+gRupFnP6oscdoaJbAOXRFNo6PhT8VLQS1o6ALzLRilerP9h7MuWI4W1Zb+ICEBi
ei2o0S67ymO7Xwj3BGISIOavP8mit/H26XPjvhCaoCiQhLRWrkw9BWMoSBBOWYrILIyXcFfJwQb0
j92NWc3BRWTyKwPG99jZIFeishghxldHj7pdFYGjm8roIHPwUTWpB4PQfC61MytY5eEcz0Bki0tR
hVl796rr9FvhJfGscPYwsR7UFgaiLlLnZLYC3Tm0BxiXPYmjA7b/GzpQlcDQXbKNnr+PCrJkMYBJ
YoJ4opVU8SMg2tj9Oap9yQYJ1wdEL7/LVr6BZglEPaMFBR4lm20T8XEHz0KFqJnTejBTpaBfPRc2
ofpbE8JOvUlb8McNTNZ3Uferjbv0DFX3t6H28r1dgzltEiEHAtQMYtDwGK55C8HH6ZJYQyBaOztk
o6r3jmyiK7b+lm9qJb/ITL8rEHcaxMBl77vMPtVcIcwWOAmfpWo6tK48ZbxxrnZtOVctBZzZnGD3
pTJDclBhYsrZqHhMrobh7BPwDJ5zPOChz8IjOCQ10OHhUPOo2mtOlG/AoqCdHcvudkPSqg1QV00D
vm3EqCxJKeFlLrsu3TZgBrlt52gXSlEbFzbibaMXqd/FsCcZAD0UPb/PC6FfqAQmhlnQJHaAhkMD
qqg9fQAJIdilqYw7Rgr3XAHxitkjPvCfBWQh71bZe7uBrpgA5iWgMjoUhVdcmPMMXfX03oUb61Iw
v4BI+JOb8qcEdAh3VdbUz/0MA7UQkHbWVFQ/g0sPkd6IAQJlEDbnoYzk1TNqecW2Yz8mmn12QWkA
LADoFDHoHmYCyIfSmczAKXUtiGdv4FQOxTGNgMHgsWhnut8NoIT1Nqxd23ejqL9xm+SUVYN7bV1v
QLREbG5DJbK3Tku/NZXWX+OxxqMEcSm8oHW+MTQNHqOCjWCkHN95H7Z7C2CZB/iAY64HXTTZv13N
vkC+B/Qb+ewxrBlo7E0+HDMXJgjeJMUjlQHbde7MCmyIJb6BWSqLAxPVdKuPGt/DLZJ4MbAcucUu
bS1lAG5E8eKoXm2gVKeA3FHnzunZpnbNHo6Q0bmlg66gEbhmKcWlkx9glX4sqhY06FTWWbPjz2ZD
kDHL2Y1QJfMRUD3eji60viPPhCKkY2TfoMnke6lW+CC0dQ5pZRvP0B5Lgp6BUCPimnUNM82HSNR0
6uz5CdVQg9tWWpZvtDZ5HuPZSg33rlkPwx9rbN6Z3ZqvMvKAt2sycQBtS7GzARi2h3tIoQ73MdZf
R940AwTVYyOQZcp8G+z1Z5bX4WlUIKyfzFsQ+YIMxS0fhc63naaAWxjt77xj2a01wVIZRpAdcmRZ
nAcEKW77rp9etQZyDsYeXxJT2xQF8y5OkFqDfaE0omK9S2UZF6kNNnC0yEVhjTYJ9zZAFPP9WjbW
TrmNDGUEdBZVGMmkHwYD7JZrGRjyygBhj2+ljp1yCWDWc5hlvzPRGr8tr95MslVwf/beBqEoxUMr
QHI6eDq03k1Y4mSnIYQv9aCkWhRvBcQ7Sy/hlw7ekIubOb9H1yjemtaItibv+iOvO3gPygbTWSgR
0NsVD41j8ae6dYGtAvrN6dzmrsGyAqTbQNNZvUC8edrIgGqLEGrm8VSZe61vsrNZDdamA3RTcVBs
2t3JMBp1yUAg9DRJRG3awhqATXLcQ9xX0dYFIiQY9Ma+H8AjudenREKl2LOh0oYgo2ZQB6NXcu9U
Mr/GCC0EmVsR/cwj+1QVXfuaZjVseTnvj3qRjw9uj+mRWuhivFpR7z3rcQPRFwQVHYRRRk+gBv6R
eaDVc/JuvIPkfLLNVJvcGJayr43rYLUJErsfuep/e7x3HjpowmA1CRLyWrer96LcOVBI2xhQMnxi
/XiOvN74ZliFEYwTs87o9fIG1EnFzi0EgPMxKPMiCamrUg5+rpz0R4GQnplZQV3cBGwczlDflFkj
YcxP2l3ZGerBjlkJsqnGeRtj+zKpGIECuX027Dz5M1nqByK/zNfJcaOgh+vnkpjQn3eUpu/B2AYC
DQGexhjOF61NEczODMDPWH0H1vLyT8dmenodFGqjBZaqMn809Nr+baXW1nGY8S69vvKhGJVfdTtJ
DrrlVMdSmtm2LdvUb0J0VLO1+GGOQLqIumV+YxQKUlIDwBEAp2HJB4barH7DuxSBiLwGGth1fWw7
XA1YQwQJ1FaFQX9NQTH2hOhHB/QHAoRwVSO3Brgg7k05hmDzl+5tVCDOMcebOxUIjMeEWwFl2kcX
cFcDrm5gt5RA3fq+Sq1x5wnQx0ehXe+rsI7OjlnmBwi8ezeeTJOjHcfuqSrFH9sGbYw+aLcz1hVs
CiaI38vqSDkqp0M/t1ibtbH9nqas269Fa7M46tqtlw74yCrHesrNwq+mvH8o5hy0J99ZbI7n3moh
ZBWbtc8AAztS1h31G7jzfkwmz++g7VZeoIES+a1U+Z6ymdaWl8wEvtXmMLHPLaiIKuHRB2ZQa0OA
ErIKGGMQEhUi6oJq7JtNqph724uuf+7449Am6g8C8Hx8kAAmEW+GdImFC/QR8OBdpqT5UfQGsFEe
+9WCPdvJG3BdJ9Z9rsaL7GPvFPV3FgLzfT2xH6QbQVwQfkHX7yAuP8PegFfO59IliU/F6OfRVO6g
ddoeLQZ4gRzc6sV0PPBeMCBzKesNRbcdFPbMsekMGweriquJIIuri8C6TWdY43Etk1P6ox0c5zSN
YX+l8pTHV8uuJaIz8JH2+8E5ZGAYPFMltHd/ga43B7S2APF8r7qXDMQgpwFMhz4UjhV28Mlz32VQ
aQ/H59CRReDG6jtBI8FwZoCsSYOMBOXpAIAaCss42pcxgyg9mlA5YS0h2+geDa89V3ob3zANaG0t
xNyLVc2wscyuv3PKQnsIR/seYzp/ky2YfyF3A7jLnPVabxtiVSr5rWbnAqupZBiPk4geIGVR3Mbe
b5knyU2X8OJ2sOqLkZTqXESGA41TA7Hqhv6s115238r6qbRBGdK75WXqy2+dMxpnaUnjjOBXa5to
Wu23UZxcw5Q9lJVu3PRzjg7JmOH/ud2J4FYu5MwgxT3juMqsPVmGCUFaSyJuIXPwPiFJ7FgY8U3a
X2rI1v8wSldsIgh/3Bdh+60VzN6NRTugD2T8dcwU9BRH7ya0RLGtqvDEeTocUuwcbqRlOXvVQEBu
SGELcOA/KnPXCaIuP3iNd02k9P4A4tPpFkIOox4xFwiu/Dm4DDtrwIBebUQC+h18THsbvwNkCDhx
jZC3P3hhv2o1KLpAtb8pSgmq3Ah6IabRTu9OqN8rTJAPrheCWsrCF3YDdl9APMcq8js5IXZXwqg4
M01sNddWgGiMUKJjen0TyRBuUVF53yYGRVxzV0jR/dG6fltg/xltNPnOs3vEaVs3dOgHYd9ApxoT
UVJdhx4U5lPTx76J6JKfac6CNBzNt8guzzZ45rH3AtE9Yv7D/ZS59itgMAjA7up3u3SwUzcgmVu1
I3sYq/oHAkfDA9ZyxiGWapOFnfgFhYt+04ky2glT4Hm2Vfc4DPX3TNQAkQJp+RhOpgb+KUj/Yq45
IiYmPEBrSt5BiLXcAhcDCjGVXJhegR/AjMdXlgOi6DHlvbVV/asB7udHnnRXMTmIY6py804XkK/x
KqHddXaTg4ot+yXTxnpjQtTYbIfeKYWOwMWJ4ycXnMRQ6DNe6tg27gHve6Fc1VcKi4+s2ZSmnD2K
9f2KJRI6yFCFKpLdmGPVrI9Qp8pj/ankg7vRhdfctBDvCJoitKBSI8NdoRDCISFkF4Dxa9jNbtqj
nF2c3q8B0slXsF6GFnPuZGR7mxS2rJ1XOFi0YKpW92uhNWfDuLUDuEXLjQ1KP8iPgUUPgVNQn25B
3dsBvqZX/XcgR+13YC6WxFzyUSWdyfrvNno62O8OGoOPZvCh2VDcDeYQbzDeJLAjtnPJK/6zb8Pq
TdeTeBuZajiSlBWC9O0aTGYb3sU8wF+AhYcBHQWh6y48xpAmuK8HBAiBvC/+EWNXKMfKe7Y9u0LY
O8/3lXC919xDxL2qxQ8Y0LgPXa3uXCNyo64DYhwmGmJKEQuxxnr7tpAvX4rXplg8+eBIA8V9JzZe
POt5mBFMNN2otsMsWu7mjkDXzLLjmOr5xcyr4pIKC2q7afVOLbDDnUPfYxdoRYQnFruIRYjPgHDQ
JaxMA8bLqdrHhTc+hlUN6fqZtmyAqqCZj/IHFpoIEoX1vJ/k6+jBwOU5AnY3JypfUzNPgjAq+ZFq
ud6+aKrB9lNkyUvWX6k0NKvqLnXBMRy2ErgPUG40R68Bag1RtEXQ5QzBKTOHJsIw+E+gOrEQxCsd
NXy4tFDL9rhR+UCHmvH92CXGHeUKU6gdJKQPWQw5MM+y0RUhvvfdjA6aFjfvk2UCfsYM42jFofdU
pt09yM6bd6DXBh/BLf3ZHSPndhpzEURuk745MtoRsNk0EGNlACgEFT/mYHSBnva/W0wWumgvpHVC
8OGzqQnzBrGTLJBMxT8y7RUBAf13xoW2RQCqfQS9Y7GtRWttaoRPYrNWWH4HGetHCRrE6whaWK41
1mPrNFjSM/XOpAVAoFlX21wrEOSMf7kZGQJ9ykwvsRZwwddFQb4qVbtKxScDDAl3k+epl9KObwBJ
Ga7YqjcvOb8voqJ6dmDkfMQIQ1AFSm0zDe+ncHwsCzyFyM66wIyGCqLzel5uGkOT+86trBtoMxeI
/4QEFKJRHuhgeKCqUAlosrA27FLfRahmEFVDtrMniGNSm6p3gWvUwfM1n9aPRnuZLxJ3kG+HhiUk
GD7isSwdgMjJbSM8IsRo0QGouuQUpt7bIsnR2veaTCTCkWM8cs0SryINIZUBwtZXKitMaFp/SVFt
Ie3P7TSJOB/pFhtz1L4JUm1kNb/RvD65BxzTgu0yTbYxIil2bCYtmPokPs9tgdBI/NLs051F0R7r
moWCQ5wMCzChuOtThaabMBVgKacNAdB53QOlHFh2l5T3kfpXLRiTzw4NkS7SsXR0Nja4CX/lBYx2
epjaj+DtzvdjiQ1caXMo3k4gxXAmIX/MbRFxzrEvnBU6NITAsJYDY84YENetPd2DfrjHvApWo94C
jRWfK+r/rqAzTKHfJ13yEjsNQEUiYc8C3GF7yqrcNJ+x3zH3lYQ3HfGCwQT16pMGDO1Fa+LSl6WR
/Mp+WyXjPy1ET0BNHtuOZhLmSQCZt3Mdpr+E6fSgRaBrYmH/XEyYLlTDO/C6tGob5u6zqHSnRIRk
DElzTWfpuSiS+I5lpbrHu2mPWh197/QQOSqaDxG2Ckfhiu9UlMdVeYg51AXQLzEwo/In5ArEOTUE
vzEL2cJWeentdjgLCrVFSNpwhuYN8kCPnEDka+cYbPsYwlkgcoMtvUZErW802CDuMHlMpxFoyW4O
GBEmSKB56VWPjiG6vRlBIShH8P4lmUF17ojwol4bC5AWYPJGmKD5XJqdE/QFN/akhDaCsjjQHehy
k9YZ1Q5zY31uXM+NlQJE3kwHce/JUF1UZB4GR4HoZGY8zYcQWrBZdhU16EzRY2fNqso5USVQz4Dj
KngOqLbpveI0qRIsW/OpXgcvDhhqfRV27DnvtGzXZCqDYgfeOogX890U1eVWWtkGKpmYr7zWukGs
JRQy5yzNYboW7cDF3V+oKI86FaSxi07qzNwzEqFBupGoq97xAB87825l0puLoihjd6Xj9Zc0Sn3d
RmQpTDXF04C12jVhkL4l1DHLwhetcfUzn3HHHB0wKBWL95QdbJGe6FRtAPNcgejaTYwIIliLp/RW
Zxzswms+Z80UAI8D+oO5eq0QLC8RMAIabd2BVodKkvHGggHt2TIwCYMTGbYLlkMAFQ7P0injX1P0
x3Ck9jtD8CArNEjENQ0wsSyqz2wU0U3mAIllqbh8zGUKJ+lkR79U/6dRJXjv/nMOz6d8C03v+qzX
kh1Feu1Cr75iW1f60IVR+2Wmp7zhARHXzNUedwYsS6YhYGrMA53bYkcIVDrAaQd6JaX/LSNsKbXr
gbraTfProHahxNbSZMrCAIPv1Nc0YEGLsJFPEQf+lFLiI7XWaj28EjzRYVpFLF3Tt+59aUkPq6eo
+5FxB8YEZb4kDeKnplZILKHt+rmtQ5jc0WBwIKQHjsDoOqS9hGUIunijJRg+eztqwENzBDNcoZ24
8zTOstqIAoeDgx2hZZgvGSqGbyI5MMnhZJpbrU0bzt1NIspsTxXgyYdqXwZdzJI5EA/RHmi9Sg8a
r9O9YR3CUufnSuVUJJTzsDx6ylpoQZV8lgT3wsa5CRHVkDLnltZCwuPxKfQMz6es6Si5VSAyONAi
iA3QkOYjYkCp1m3/5Dwyno3Kmy5jaz3mmdYdC08g8jvrwTqGqAIJazs0g8OPVN7ocLzU7IbK6bA2
o2yepCBAUkXlrxWghMz2TEzZhohwozbsznBwbhZBVCojTlx8KwX836A6prK1wo1hbLOBmPfXMhht
9WOfJO8SvJ6Gt9Eb9543sK4QFJ0Q6gRYFwjUO0Ev8o6KqJLKKdUjtAL0PQgD+UT//HEGNclNGbPN
2rqaW9O1WFfs6jl8jXgXhzCrTgx00SulI5WnpM8F7jXgvxHNBtwngLIw7v4Cv8C0H6DRum95NLzy
dtovZklAzv1IpNa5aGt+57AWqPbSgI6RE91OQJG96PGUHLwJgYG883ZYIOk3opXuoRh7/Ubrov+V
whbaPfyrXWRFtw19q0dQTQ1XLL7B2SNvNQk+JFqQOLNfIrTG8EgLEluU/BCFhvKpttccsM95wz3E
t1xwmeFbgeUkguLnLH06EELYYo+JLH1YhiLpfKUgs8CyWMwhKID/a5BdBpdbcks/YQld22Ue5haq
ZV6VXYSe73kZ8XsLzrCFAXXk57hRxu1fAlRkNWAcbqnSzEABPoJjbQ9LgXpovQbBVZkXg00NWTA4
NQ8yvcKxV1+pJG2a+XsOdnuq0/IcRLWeDaq5DKrAGX9T8OHLbWfOmxA3j44U9F/Yk7YzRNEiIhUO
EicNwSTecPYqRQwWNNE9VTpDgLnVvTZhxV6dfiYYzFiyjVq0quumhUWxZ9WP5ZMO07oOigPRhtel
uGDsPq/M8XuFbWoQ5l51M7WQv46r5KJL66b6y+OazfwF1uQVd0bYavvKGe1dAifwdxc6kD00pu2h
ZLt8vF3UDZMO6jAtiM2SOrduPUSoBjJJvGfJwXrU4gagEP5ExEpQioIvhCdLbq6jnGk17PmjJZEs
rbn/1JmGxSERAxIhUmBioz34Qw4hzYrbEKBspXPX1iC1mpnG6dBjtfq3BSI4IVEJ/p9W8aUFnbRe
g05wNND3fFxjTDm7DCa8hwbCBRAwlJ60xDCeaqGmbagNxQ4GEANsEWN1BDRE+VRrl0N613Xhc5yi
rQ59xCfD2VIVNW/q8l7vnOx+aW2Am4aBq/mkh34Uz7xE0FvcNM6QHRyyL1QWQmONVlc7aw7AY/Oh
mtms+9gdbrCg8ilXzRTWS2qupGaw4w03CKL/22IuTyvRbkQBKdxRlK5fxRXY6HVI7XUOAAOjW7+D
Vm46W1GhH8bee2rHTD9TkYNohSGw4sQD1V5iYb4ZEbpSdbPBoLxCHWZEqGKp6/mZBsA0Su0WK6wr
9X8qAuMbuEtN+H3WQfOPk+AWWcYQtfIgebkN9aHZmgVMs/7/64Q4nNTD+ivrL3+c5KSyO6gKE1CX
F+WJIxL0pOyuPFGW6SYkpwuhfLgTOMSaBywQ1VhsbfS8wIJ62raMwSQCQ60vEV6Zb3uMwI2jWHcw
h8F0YIwU053m/V5yjI/5rdt3Rx1GuF1k5rj9+YtOX2/6+FvCyDdVXuNhf1QMfd/edZgwqAXPQKAk
bC/ZtfBtXYZhiHbobIY/6fBq1GMeX6hiZNYFKq3ixhg9cSdz+N27UVxclWhHTwchomBYHg9zmYI3
3/Byz+/AwONXppLuCdwK8L3lstlFOvhkg4SF+jmfQ0iETG4cLCJA5cCKjRVhrx5kesVulQ7aX0Sr
hR3E+Po3ianpliP4OLCjDP7jEgQ+8CE4sOCm1R0dNAhQLqmmMfdOhBhDc3QHH5HY9d1YWLCoxCFC
ZEQJokgH27kAwVv1XRNBMwfBSCCx7rQpiIe6ejRVBZnnUC+fNZMlfsR5/Sot7ASx0G3OaSZiP24g
zJAA9gboR4uOzEdIvrug94ThCM6k8PsIwaCg50b5opVQU6jUz9AKpwtruL53QZSxA6TN3bgTb8+p
5zymNgKI1VCW+wImoqBQqR9HckTMJA5pbgw7XUD0nMogPDU85OHwlMlEh08KMqsVAnGFlgBrqDe1
usfavowSp9hC/qHdCldLg0pj2G2GIlkOce3tBqcLb8cQ2ueWB30uHSzqJzpkABCDrzOX5whxf4He
5gOYeCzvpYIpZGOkdX42oyJ8SYx8D6LVCJGNmIJDLw6oVcRhWekQ7bhhEuKPkTHIYydHudRyBOxA
hSkZsHzANerUcDdOP1Sb3MxM3zHy4hSBrP4Evqm/qbWMKhI5B2dTtWMCSgcME5rTgVquJ65laxNK
gVq/ACTRGbet2X0f2WDD1CZwFVnZ/52EFwq34gqga6cZPU15akopKtPGBoG+zwg5bvamJ8qTVw3d
0W7KJxZ65m69fZHGg1+P4KVqJECIg3bDzVniC/CFUz8D/dkMBbcn65c07BLgjdjaeFak+ZgsmnnG
aE6VcmHkW/OJskFJURT5sQfUAWZeKAjWOnzYFB5AF+0nM1HfjPnS8MTBa9wAg3IqjfFOwaMPeGm1
rXncgnStTQ5OgnVdIoH98K2pQMyAHZWI/IW0QLG8EXp09IjpsDQKGxOvZElTMbVfm2JfaB8GDaph
aVfkBzXjlEfDyvMDPUCJqbVBWCVeQN/C6QtR0/mxgyOigKpVwarLyM69aOEjmMvXx08vk8qWV7RW
rzVrGaXWA72XNfulXSt0vPMmtsMDBy0DNCzgzscLXptp1Cso3wJVNC43nQH5Ofrw7FRgpck6YFhx
x+thvXcqi9rW/Xsi5enJrK0p9eWUL9lPf3w9z+hq3DzkCLFzTYenhDN32lIPaBwzm/wOcf0BaDVg
hWqsIdvS64KxuzitL3rNUtn6RtesppUApK0vnGq+nue5XlCUCJkSkSmBq9FLHS7WRoL+A4caPjr0
51xTk08FmImav0meA9oMZZansYNZcJAnC3P3qYb7Hp1zTtIByrPV53wuQAndNqAjpfezPq5Pw3xJ
Lk+3qO1t54Vbx/w5uljsdxG+2vMhmZ8Hm3/nX9l/ldEZVEGnrVkqg0Xs76X0Hs5hXev/dKl3u4xU
GpN0aOeJgFIOBe1Qngbyv9r8qwxUEngta83XX6AauuzyC2MObGBdJT6QdrACzX97fac0iOnFfilb
s5T6ctq/yv7PS62X/3Ja7DkVTDZRtxHzHCl0aE7+Tc75bu5BNGd+qimxqc7AbYGqMc+RpFMpv1yE
rvRx+gi4BdTcPgopZXbVtFdtdqCLV2AMDSa21UB3uYxnGqY0da0fhS9l60he2/2rTBpz5AZ1RWq4
XobK1ux6GerSa5ZSy4hfC7/81HqZf/1SZ5hgDIyeM9aAjXn+mi6z39cknfupcPkSfy2lBp9aUXJt
FIuqm5aJvKc59tNvUauvV8XKqzh24c910rBmUNiaTeeJhWYXKqMspf5/29G5dFrKs2BKTHVYptX1
1pdpne7vfyXpfQiaySkZAeoEAM/7+iDoU0N9uzWg/MM6BL/rUYTOTFNYBodac0OTBOVzwBZnAOXH
FFdBaaRtntepla71z+l2/lCvA42afGm3jjGqSCJPg3971JeP/Jdx/OXcMNdgxdJPy83bxc+x1OVx
XrxPPshDwGjXw3FhTtmOw9CCNFTs/7NY+7Q8iGmBQTeyHuiunSiBqjjb2nBu7OhhrDM/Zb+UmfQU
gV6jxZmKY31LY7agpAt49IHD+rXXBv59BLB98mm1BRUhDeF+86in5qHXPvUxWFWFcj+tQZe7p/eo
OkP7u9TMaAG6vFNagFJy6czrm1aQ5dXC1j5QpwFZXxZoUzGCPPTjidA/Xl4lFX7Kf7xG4PlYPQ3H
tTMtfexjzUuXp59deyulqIxq/5Wlsn9dKjMVB21KwOe9Pd0cNW1S+S0CGhZ7hipYpltWYYcHYgEP
KF5s4dJu3IA+5Xc7r+5oJqIUVCM+Z2Wc51s7N/5EzKxOaQsrJJB51SkEo+YhFLA0nLvKBftODB+M
oU3gTOiqw6dPGlbF+LqtX0n6NA4ySSe/lxJBrvAjbIA++Lk+GErRQVlA/7Oi2Snzvk0Qvb9+ozUA
mXdAKt5RQ22wjAC6vdgHIZwal56/yhlQhQeFUCcwcgFrDKEEIeyHSnkIJR+qPc05U51hKSMRQb7t
8Mio99LI9qwWH6PJtrHPb6M3Dax1kOAs802rlBVQE0OB2x80iPgALwde4/ebwQjoSdIBayFwZzhH
ukt6M8tUNUIgF6x57iOVVYnwNjCxXGxr/BUjquaI8768mKzXcvjEf9EQz2S8NZKuwY14vj6YJxom
tdce0hYmomkabrBQymGVM6G+KX/gi5FuYW4Em/z8utf704B73oLk4h16SM8Ad2hbBcmIyW8gQ3FM
dJjroAmWbUBl+zZ4HttaaqxOWOjxLTrAN7r5T7u6ZWH9qXQZarTcXvt3r9xqhkrAsvCxZlufouGk
8Iw0zYGG1/LI5r0l9W26yJc5aBnfVPjllFKD2zYuQY+IvfgIsSdI3tDCNCx2koMdGupY8B1CXAqT
PKK/NnnvtrtxKK+847ADASWKsP2D1edXOM42Brhs8ii8tZPUz6fmaucXKTxnS7+agtJz9jhuQJe+
i0rsu9GD0FnmwQVaqY1llRDuMw+aVNieZPzI45otm9RlF7usLGgg0jhfFwdfyhjtFqjNkvxST9n/
e4GxnEPdAO7bnZ7KcK9Ev0MUmbNsl/7P1YfNavBuF2q/TLQMjzH7VjextV/7amFzH5ih/kBF8Kjj
e0JzypKkUspTig52pKFRBAULrB/7HTcnkG9Az4cra7tOHMsymHrvx5LblHZ9TOtBQp8W1o8POwR1
kyGxo00LaW9EzWSfBuA6i9KgXNYz3qQnB8wpMC9avpfHw4F6JAAwI0INTB9EE+HeMLIdDT964/C0
bcxOuAfqes3ULQ3otzMY3YJC1tOyVKQ7+/K7/yqLW292zYrbpsOX2S8HW98BxXW/TGd13+3AXXmh
26ar2SqS+7z5a06hKzqD0mFCir+bcWFMW0eb4M3P9hN4kqn+0xee7nv5UC6jh75qy3Cif2gZSpym
R7vmQVNr8rBaPvKOmUE7GcXm04JYN6GAWXJeLN36Uxf8lKSb52khg6hhrb1RYIE7yNzBRwKYg12W
oBfSN572v8qETU2DNzsqxQ5xl80x6R6rSdj7TPEdKxysTak3OSqLEXjTgDq9+RHWswZJVZlgm593
1jQi6IchUznB8QMw3tr9qGN97aKqbx9yGQaQpz1MdTxH3v3HavXpCS5PdP74U4qeog6g90YNDfRz
P6Yt3soxkJXAtPexUgAa6dTx/BUzPWxBYFibl0RWYYvDAEAB9CMxC9MedEnSQm/gsQ13w3yNT8kp
LGEkqEIBIT9x4GC0DKg19eA4qvBoKd+ARH6OeluWOPR7nyadddTXWO4F+RCZy0OiR6Ni0QRlYYLe
mnb1FgwJY5UeO0TLTT5PzGFnwoFNw5XlzaPFEwBhlm9/DxMCtCm+f1pyjYCvbdMW7F+wOY+278ER
DFOvqfAwbCiCzf/w76Nq35upBkMurUGpW9Jjxl2dYnDvz4oCXrtfn79nwJGUzN+7tWxZyzbz/wI5
ornYQAqj+mWBz3ubwc52LPJ76hLUGzRvnDCse7+fECR0gH4L0ECYkeiX7cER29gB0+OnUUPJ5SCt
TWZWziGfewwsct62gvrNsQR98byA1Wp9zwwEAw0jzO6QnefL3t9yckRTxjpWZfMkR6+DUmYNVkYQ
1n/MpMtNUd3SaYxUn7aUpEI60FujFIMv2w9/u03uXMtWBvCAv0ElyVw2da7gBeBqWtkDFMpDqG/1
/7HZOW2j7ZVTtqbfg4qSnsyysqP5iFcArh8ouRgq6eUvycFV0cniP5ow64/rXg+KB1iIcbvafNkE
jk0IUtYpA4umMT0i/jPfRtm4yewcsDuYlGL9D4+fBjg8D+Pemt8jqH0AIqB+QtPW8ood4HA36U3L
Z/MDrQFnO2o2H4r5MIEEbyui7IWK6MCrmw5qAEdqXsQXz8MtZ/MqeJhHpN3UEJvIn/XpvYtvh/re
RAhokBS7ruT3XcOAbNHgVnUcYCOUMfiGjTAXLBairDpw4MFBuxlveI3OY8PRt8Vmq91otQHtTKAJ
75lrp/ftxNgRPKuXaFbiEkkx7UNN/AKYzQ4KrdMCrwIbcARgEoz5joKrPZJP4E61/IbXf7NlCWcW
uIiYLyIrQFx+dkpaNz4wxrS9HYoc4bVwVMjJZde2rEt8LwUcqHMWSjuvwrTqnTmJDURCw8s0Pk0M
WnkFcH+XPAPcSfdyB2o8cL912ogLApjn7QRCFh/T8Y8CbvpSdqV9sRr0FS2rW4RuCzA1u8J7UQhh
DYC61THDaZtFD7SKQnSpEXGoWoRQzGa8hU71TYHNg9JBrmKCBUBoOgdOwbpzk8nDjQbCG+Lt1LKD
FtXJ95K/TizW95D9tYO01x6MNAJHnIa4GaaCoijZqx2/dYgcUvN6GApKkAqYnZqQtYXj/4/q8z3o
LxHr3dV/GGTlNP9/ODuvJUmxLF2/SlldH3rYwEaMTc8FuA4PjwgPkeIGS4nWmqc/H2T1VGZkW+Y5
Y91GJcI9cNhqrfWLWLC0BWm5AfA5b5A0C7wqjavNPO1Eos0n1Y5fom6E1JRhiYSeu+rWcTHsTMOI
z73AuXrx9MkVk75amJc8CNxyYnDsTBsxfxm3e4E14iaNSx3j4iA/5rN44n700wis4OT4lB7pf4Xf
w8DM1i1QOAVekHQwWKv5eysZcd0MKcDkatZ6z1y+Yf0aa73abj/POUwFLNvTZ6f4MJYQcyZnsJ6j
pnqRWgt/tI2zu3YYQUiGs30xhyn3jEg2278n+G9hFCL4yWaG/eB1iKtaXZlf0HLzhoCHgPPvjba8
Un0RrAisMN2s83Zn+I6XmfrkmZ0zXtJQ+J6PXOTGXnZVXb2HnVAC8dGOSoYXPK6HlLsibdpi8qN5
TQItC+pCB5q4FDstR0Nyxrah2udO6qZ2J/DLTLpDVvZI0Edjsgm6xNxYcw3NVI1cHHyDy9+bDu7V
yckzQGq83cqgZkZ8unDObidfCmx40HLrlfoBIwh4fPWoY1Pmod4deZojQ7e1zQeny+Mbqiu+CywX
JLXSw0ewmoTc9oPfihh2xxgjh3hpB9C23zaTYeIWW9zHqSZx2ope2j7FOLstpVvZ2TGxEkwAAgtf
VBxKgNUr4cUug/ZhNur2oYnrbd8jSrfu6fkoztmgH7OyTs7JskktZPHr6X4uoPMYzggWN/gCNiR/
mOfkUBfWeBoTsf0i0RQFUGYfY63XbxDErw6I7bvjWBUelOAQA2bJHETlZjfZNCgbcYyN4Zejq1Sz
vMi635tW1hzroQBUxsR3s/7r703pRzCF9GRrdninDuPo2ohV3vvstb5qbGpLFujx2k8FZkEgGdKL
I4vaq23UdeWcOAdRqc0GCUKojTILTqHee0FpK5+SwjnZOI9OSHa0aut/QuA+AYJQw5kpptbYx3G8
14sClq7s7LdxEj2KAg9NZQ56XOsainoWWgMDFhYILJeq21YhUuKLCL6Sl/KABx+lKpT8vLbIA4p1
EwKEUYlbpakEp7QLvDyf39et8N00hVwQDkiXVsajIevyCT4spHQHEmrJa8w6M9havq+7Zde97/0C
N6M0ea/U8VY1xwoJjoi0QNJF/GznXMbdByMqIhQzfJxlfNqSaVJzj3LzOFYIC9NEi2OSaQ02Rc41
zNq7qZvaQwfJzxuwODjDcrtWPUVoRXHcmDr/xRSq4mYdqFhYvYssAOM0WRPVkxjBtolieYnJ4Uin
8FnDyG2/tCLzBAEf7DTgYrFv79tlHdAgJUxpYaFIAII42BUUOAe8C6p4mHkaLZaQiapvyiB0nRjJ
T9FZkIaWxggOtHM1RHs9oPeOO1fBtdK6ae9kbe2aBVgWDS/cJLckRXEen8izZzD1GdLyON/JTZsl
La5Q4wOp1tGwzNvG8FEqbCD0oKkduZomR08agM+a7NbS4/IlVNpPAjrbjc++8czyl3vFg6/i51Y+
g1ndKmjPNsoAShyuVKAF/jbJXcoCbq4Ycrt6Qc/6vzyie5iKnTaioFA3Xp8YRIFJuemGnoRpVjBk
J4XldQq0bwVCQJ9WmmuoQt6LwHzjOIY8KU0l73Eb/9qrcbOzTANfw8TTq8g41BnZhDj6PKDIjD1G
9sashvogp/vMsMXOwIHEo/xFNwXx7MI40k+lNmteq96nZdl6DIf2Oe3Ex6ifUIPoYsBrfpNui7qI
n83ZJ96g/E8eQ1AQE3p5Fib+1amwj8BYyVnoU3CyYGOdVaFUWMijdCx66EoztJaMtJAmrtMiZ9N1
9WUsKnHNx6A+Ac39miAQUUhvhH6170zlIrIPVW2qzwjrTscwK6qNKZRhnwiSj7LtzVtr2eRG91B3
1U3hh9qxqUNYHYk2gelTP5ZlYEHjEfq2yym2I9rpqnVCoRyQ3I1skIGQSgx0s468Cs97L9URatWL
3PHoyzBypfkhlObHwg/SXeLkYusIe9jpcXuYzbLwZG+EcPGGEbBHW23sbHSOWV3um5pVWQ2Jj0js
oCDrfmax6nuxNt2n5tjiiJ10+IULZ6vGKKRAs27PFj3xUCnmc9tX1YMZKqSFRm2TQrPZKgPuXnOr
vUkwb2Vmm8BOGiDd9DpptrSD+jS0ZnIIcn2rkRlVAqltnVR7LMZ+vtEwhXJTOaoPaUCd1S+0c15j
8CBnZaCFYXqXlkN4srTPyBErl1amPnGjivZGoo7MAv0baLNweiP7BLQcD4T/2cR2OdcsPTk4OWgm
8T2QyuenPHrxh6l39SZWd5kf6Gc54craTEPm2cmtGjbO/dw/lAaY3AaaA+BasjaYTmz6ijc0j3q3
Y0mR5lOLoL2ORxrewjuoV9TsJK5TfWg/2qxdC4WEaNQgL6Ppz2mPYXvXD/Zxsb3cgCdQaMTpsdDV
i1Jb9SatlNKVOOXwdoJDpHpjTbebMUDbiFK/kWoot8B6PPj92H7WVrQvqHp1TTFCTRBfB2cwdmnX
KSfMoaaNiGykRJtlmI21zM2c9wAkvMbIqZTgd7/JevyD1YoRcSzqI14hsJvw6GJ1dEhwEvNSWTyK
Jp42GZlZy6k+xsJARgiSiuuU/a2CX1it+3CFzepNaqgUofP0XJeNfYvlnY2zVdLuwgZtHHy7gFOq
QwnuaVsFwNymILu1xxqCdW0M5Wka9GdZhz13YoxQ/c3yMoMxPoaTBYReZs2jEGb9mLDuVTMtvlsP
9azXkOfG/ng92ZfJcPUlIj9hj1KDEyte0NgjKSo+KbNpvlVEfTXGrn4E+6RvnSlgReVA0ghEnuyK
UsHTBBuKauz8IyMafxik/ILHV266YVQvTewD6rcr5Kl4fZv14vWYLjbmqDuAQWGhIZT8oLdKfbRl
SdW3TXnksmkR4KjicNMG9cfRzNHXHp3sYla9pbqjGmCFUcTX746t/7TSdD7pYXFa99aP0cnxaDKn
M7ZalC76od9DdFCvptqOV2uz/nvdyKBBR3cgdff3sUqYb7vAj88OGK5rFakj8qPD898XDH0bbNIa
Aa6/j5nd7jNW6YDHezDwtqr6J81JviDEEFwBQgXXDlfsXQIfe/P3Mb2uIK81APdyLY1AgtX2fvDt
5rJ+Yi70+cJaa7/urZu2GcgqT5pBe7WDq2nbG83Ko/u+Ro5DM/XkqMFxuRZ+qt925nS37q2bRqJt
W8E6OKy7ah5Pl3HmJpfrNa0KHtsO0gIOzNZ+PQaboLuDwrBnFb9cwWVThZMSHNzi2xWVyOr7xsDB
7Nt3cAUA7G5jDHh9r8fSXKk2eab426r7WiqddYUQal2drh+3dhY1mL3jNwMif8RfRwkf1kuiDGXe
nAnbU1sNjDn423OTs8w1QbpdtWagmIP/mbte/G0zDIuIeO4fygDOddHpj4OG3zKLgN6zlt3RyqLH
Mt6rg6k/JqxnHtW5DjysMLrjesFAEHWMZwXz7uX69RLUUxLfIeANRuOYmVp0VUonP4kJ+YM0qaNr
vGzKBVpaG1lBporddWOHRKgVsMoTGbEywVYGKQ0I971qFB6AQuOpxLzFy3SNFWOd608s5oatFDiA
rmd5QM5hodZ7hTPrT0FiFrfFWH5ar8XiaLz6VfjtXDJ8Vnks0xxWWHqbyTlv468Jig0QpOvwVPtW
c0eJS3sc4zDbhhBZU4xPvHgqu8dGDsmdYhHwL3vrxikW10y/HL4d8wNDh8BK7OFr+JHZy6bVih3c
7/j+26cwR9oyQE/b9aSKLe99hc/731/ZObnpgicVx/UYrl7TKVzU/dcPrMf8HoJ/CIPr2xU25YEc
m8rtujsaUfkw+rDdlrvMsc68y5TooHVO7JnI5x07YaiPZQskXtUJzGo7EY+kvMTj6NC2er19WA+Z
kYnR+mxm+/UD/mj2514fP7IoEo/roTR2bo2SjrHu2ZplAmBS+u26G5k8LLXqt1URHyqtFreO0QxX
YxhR+ii1d0yOw3XdzHaMM4xsxTJh/nWsdGxvLkR0/+2KqbCpK4Cz16kF7GMLAbqww6JaCD/8ove3
q2JKMakfIWbrLzwAe6MYeXIxKonEXyjEHhp2+6C0uMwVrea8n6rwaMxz+RXn6tOYK9Ht4MSf/EWL
2WGZfbaWjVlZvlvBKr7TdeomVVU0j10Zv5tKhccW6DOtPEeKozI3ihOFmxxq8iVx1xRBWKPiMYqs
2qmKUbuGzJSDXXv5qF2qXiAmV0fOwXrsumzrKO/BKRp32C3WFGghmo+mKF4awznSN4Od5SuVayHs
0OfiatkIVLSfmhRLpwGVLsShLdIfof2Q94i/GI5eIg0dOAf1Td4AHA7UzYRp8iM/fVcLM7ovGB/n
RLsC8Jw2kG8dQkdnvJVzJbbJJFEKmWPPDvXkfZ8M5m6oY9INRU75VVpbXJUFJo7kXNsxNG50uKJ6
HX0ZOk09BaX1yW6Sm7lwoq02zzBotCp9E5h71dZY22GWVZAF9py4Ul/U1FJ2YRxZ1Hyz5K6NlM8w
HlGTqSKU/iwwluEn+ob2UvjjvdFVz4bIpqeiSRW8FKuP5Zipx2QxgSCexGUTF8mjsFoky5BGYzHa
aW6cJPF9DmUMzLbqf3CGk2+aSD30afZtIzAOrpQRXbGonN11OZ3qdY49BuXCaJyfBgNdQwvz12TM
4wueOzErRDPfilY0uwMio9FnC3EPTy0j8y5HJGMpAJss28rP+hSOL81kXRMpg88ii19yaWMvlaH/
BbWEyoNRhTeiGv2T1dfpoTbG8oJUe0EFBRlO1qHBo8hk7kUAgN85lvJs9eX8VSA8Yy3OR7mfUnZG
mwB398kd4jJ9tqvJ2MxR2BxQEhCuJDTAkLVq6hPSgyzNAhVTkqTEUzD0+/uu79qn1jfbp2mhiJlZ
f133Ui0nJA3V+WbdHTVRbkut7Hbr7oB52DGFIeB2bd49JeYyocEf/fvbqlzZJZol79frRWSZWNTK
Eq0+/pQ0kmwXDvG4XXcd+KM3+GsQOy5nw5qpX8oJ7SL21g0+YxfbGEihLYe4voUjgED9umu2A5Q8
MO2bdRcrnPkckMH/69uszFhmsPXcen+ytN7MZq7drvfuD2a86Sm+f7tiymqicGciS7H8qYL54pLK
/Hnda/sp2IRGkrrB5Id3Pc5qd4AWEjeL25ysA8fWTdz7YiOmAMhHbSqbCTY9voZqcIc5MJr7KKje
KaqSn6zKuH91fN0NYaLKfp7OfUuSwF2PBX3LSgVg+279/EDtB4y9E2+7vnIu01ip+3ok79joFg16
Pbhu8JZze5WO/fchEoTOpQBQ77VjbH37gvXsekKHGH9M0/4trvQXtS57Aiut0Kmgh+alDaenyVbn
43fHJjhKOyJaBAeWS3KtNi+iCfmIBbjBYt19/rZLdIJTUTaEh2X6oQjUSA9YR0X0tXxGb4r+Qj5/
3Vk3iP9wEkkSDOamloLLur+e0qYpu4lgJGmZZl6MZfPtqwAXZ+6gCWu/HuzQ54Of3vS7uErnC0q3
2gm2Ghan7K2HtFo7BL2c78dwOkKxrNDZGYxnKPusgzr12x52fntWff5DGzrGcyLjXTWbxXW9shbZ
dk7H+dteNFWbJpqdb3slSFzcqorH9UqcwN16rqfHyC/lc6cROBqd8+1cWn/WfILT2ZH2DXJA5XOZ
iZ0VjuIhHeziWYGL3SVxc7eeQ4IUjTK8s2/rtMx2RkK5wbDra4HXby/dSAOnqJs22E4laSgDUKBO
A2sT9eVjPONq14SzfgXTTsQQq0vqc6oPSFXkHnr/tH+aXkpwd9B68ipTLwJXtzE60suiOjrdxBSo
q+Y9DCRxlmNzqy/86WSyg9Mwot257oqi0JCVMVmsSWAeMeaCI0I1HsqK9iYEOrpPkDHbK9P7Oq6j
TwHrPw+dsubeQVnQhc+fIEJolXs60IvdoClYKHG+LcXceXm2kFvy/KaEL47aEtog8WMlOvmJ9nEk
qJLPvUFOIYAfG6aJ8gaAPzw/vErnscsjcsqTG19szTYCt8chsrY19UuiKLeOr9efMid+W60yZBO+
WU2GXR+JVf2AMdYnzEuuMtAiVIerBIyASO4C3ddvnZKGvRyKl836L1uN9T1EkNj1YXqhquQ/wuBy
lbFx9rhZz09j0d73TlV8iKklwojJhKsjruRZqdKipifas6bV1mbWLUSLrWoCNahEZOfrN5bp3GX+
3sySGkQMmwhTKbhJmyJXFEy39NwL++wxnSC7FCX246nR7Tphl9uMsc8L+mE4qHlgeaUZawiHFPWu
HjGtHXI/fM77RBxMDfq+OfUJZhnVPs26aGvqx7Ic6ieEpZhjOkQrkVh9WPdax3/plLG9mJaZPk8R
slCwkSBsL7uJEnaeIcbpOE5kINuA0XNI1Td+0uv7fM66Zw0xj22jmxJs5GA+JkjqkuxYIuYajHr/
kEVa+qSNQbQPrD7dmmmz+/OP//jv//o0/mfwpUCbdQqK/I+8W7BBedv880/d+POP8tvh4+d//ilZ
xRswUS0dc0lLqJa2nP/04RrlAVeL/0OdGa5FHEaHzprepKp5WqVMq1m1eYLa6LtMLgWmucv+GIT5
eblGi4p3gZyZ18pKPAQM/Jsim9Vv/1qPFUbmA6PgbIjfHm8S19H1OsQK0QSG6/xNbWdaNHZK9G8J
zWR2WPV11g2LBxYdWXNdr2hs011/+H/88Mub9Ul8KsqJOQ8G7Y+7//1UZPz/v5bP/M81ry65jT7V
RVN8bX951f5LcfmQfWleX/TDN/PX/7q7zYf2ww87yFdF7fTQfamn6xf6f/uvN7hc+f968o8v67c8
TeWXf/75idR7u3xbEBX5n3+dWt64cJzvWsjy/X+dXH7AP/+8/VA34Yc0/ePYpB/yz81PH/3yoWn5
Fkv7B0JThsO6iXZjW/LPP4Yv6xlT+4em6xYnTJOMtKn/+QfQozbkQ+Ifpgljn/y0Lg3NsP/8o4E0
yxn5D8uWlu04piltXZPan/96AH814W9v7t83adP8oUnbqiGEbuqqMKSDVbKm8Xe+b9LCRMoWQEmG
Mbb6zDrsrYNAEupkSZcdTIE4fVaMTOLpMSxPpe6nCCVOKQWL9FOGgIkboL2CXWx34xj1p8oqdmHt
d7tocrbNkvgZDTznYkVWmzhJ+wft3bGRdn4b+oyuQVtN7ghJihwBFoX5w8CftCFVTkAJkvqpJSR1
FdlNuygTG9i87+K6cPYq8AtonfBj8zyZD43xHkP4lugKlZ9MTZlUlWRr9CjTxJR/ceqCmTMbD0NA
/s9CGswNk8jcrJp0PcAOVw4ebwHZEJQkXBW5KRfHtCdQARgOqJsObui3zvRDX/phFBE/P3JDqIZO
5l2yEbz07x95q1tzSDYzueoUR7IXcpC4meU3c+Dnx8qoxGZu6s89+jpZUCw3D9Nfb5PDHMJf06ng
jRQ/ialvOjzfGJjPmd8Ut3kidjopMK8X9SNLVfuIaXZFGGkiRyvKN46eM9r76Oq101NQHo0ou/+u
7f+b0VH81JQ0W6oqmre0TSmBL/z4u7IgcKQSWcZ1tME8BfPHVhUfEyM4ojV0lmbx4E/KgYrjJ4fQ
VeSXudXPvdXdtJD4KAoEno+y76/vSaNrfTdi07yXe+L9SfqSxTO3frwnC+ZST+Qsr0N5b1YSVVvq
oQNSnaF80nv1JQjic2WUVJSmt0alPw2kbHXV8Zgp9pKSGd50R0dQoxHoXubG9LHJ8ps2l291HchW
2KasqFGsy8Ljr29cMtD8dOPCNDQTnXn+52g/3niOJq5R27V5pfLJqih7GyQWC+UwmvB0j6jSIYRI
VXXxPVTOGWUtN52zj031NW6XThh+GMz8c9UV+Fpsi4CQN2gAgEizfkFX+q7Qx9qbfEzNLe1jnL+d
smn0LOAQ26p6DzuSjo34C+oppykvD4rebTq1PakjgOyB+Lrs2g+JVXs+6XMvynNsqMWkABzu7xXH
TjfaNGZePVD0laIwvXIQ9wRl74IoNdwhTCu3Q+g5aJVdP4l90GpvnUx3zfpBKdXHwldfEOe8+fXz
1Jdx7O+pm4aga5Zm2jQDTSAuZb6auute6307RoAgjRy5m7QeDD6u48Ru0Q1CDS4FW32pKjTONG6z
tHgHvJwCWFSOoLnzT32gGzhHTl9KZ/hk9vbIgIQ+mYXnZ2Snpz7FiS1oizstkceyX3Q+zGjY+2mx
wy4QecR0g373S10Azssia9qhjdW1cuPD5PeL+T4xu3djp1YuedZf/3BtaSivfjh5TPoAuWpWqpr6
Y0NqFeRGMpRRH0OBtWEeR/wM51IXw9VGFwwdCjGhNlQgxVNWW6XxShlRZ9F2XUpBxdZcu2s2Y9m8
ow2S60XB2Q0H81YBDkMO4N0ciudf37D+0/Coc5tgVGA4azaM/Vc3XMx9Hg6THj06Gm18wDw5kQ9z
SWoreOzqcC/QLbZU6j8jwADkDm7qTL010aOWznwph6Fy48y8C4phY1iMgH0930Y+QloCV+XcJpKo
q2ujVkeh6wc7efBV9b6x0wvWkSeksAmME9X/zUv4qTdLfooDBVlz1EVBWl16+3cLxzH0Y9kW/IC6
Sz/3BJDeaJgfG7W9KnHobPBGvZsBRcUW046SQiGPRiRLWx0IjUOBHF0PFwovICuNkCTotZs4DbGr
5gKvtL6gO1C5Y9sOG9vXzlHRI+kaOGc1qkGQ9AMI+hi12FgmXuVozI8VjE5xE2smRtnWQN73MNYm
qViDGiLSh8MiN3YfyK7a5Tn1OnOKp+1ggtbVq7ZeYFl4QRbyGOsJ9RawN3q1o7CJoFiUQ5qQplvW
Zu7l+vCgWWgmhlur0jZ6ZGx8v3z4dWvRXrcWKSV1ZEdViRmkZr6eTBEMrk28ytVrJuX73mrv0cGL
IZmgoJ8VUO6HBpI8F2SuRoS0g1lFeSjfjWVw0sLBDWrlA6VoYwt8703Q2i+wBkKPorHhZaiS1Ojs
nn59x+L1yC7lMkOiReHoKiO7ufyi79pCHY4+BeBZXNN0ehztwIuHBBtEGe0TK/fGMH9rjBXV+z6n
MtJhned3DwWhXmspxzjDrBy5czeIzC3FXICrItjJTs28/8VdIq9vWVIQ9qjmqxYLIgwwS6WJazFh
ldtU4BIEaenULz9W+qNSUb1jOdZ6bdSdpRhuucON7ky3k6aD4J663Wja7S4zcW9gPKRwkH6I5///
0W15mA7RmFQtlsKOfDW/N2mSD5NWalcMHrHgDAtPxFm6H8FlaSKWHhEtlasBEQmw5mRmUwMwC37J
txg/dJWzE0wJwDEyzfMDdChqFS0RNWs1r6u7TWsZ7yP8IH4zGrwKI231203brLZNW9VM59VCqZ2i
GIa+Ja61dEIPA/lPGkKrUVDS+kqcZwemYZugHHYK9/YUxDE6SODIpwJiWJHu7EwAQdI7dUNNH9Hd
oi2uObImlWO3G02dNFo9+dvEUfGAKQ8VST0QrleThJ03o2ml4dQMIX9iPChBuyLA5DZ+87sZd3n0
3088/EpHQ1CRUocFaPr1jOvkOQYtmGxfbdw43aQi5xiLKxiYAbRVlGzLzH9EvbHdEb2iI+I8SLgd
OyPE3TgKuDcTiJvwq0PnG+T8Ecvq9BMySbe+lp/CrrxpQtSap/Jz0Gmzu3DxgZyj9lwmCrlNSCsB
eESHOR0aartvJMCORPSbrIXepgUSDdHKPLPcG37Tc7Tl7f34u4n1DIPMk8moxDr4x/7dTB3U/DrU
r91AZpDf54zdCzjOBO11tDx18YxH6uxmErXxri2OQAI0L5ioX2k+2VeFd1P0UboX9z0Vyo3U9A8F
eBvXtAh5+jS84du/hv3hNx3+x9zG0ii5beJQVZMGYaX5KhAEQRYKFi36FR7DHhnRCz7gCtDQXGFR
YqHp0m18o/nYWyUC0PLZnIxL4093hi9+F0e8XrMvd8KyF4VjCpSM70uc8d0AGdmjGPHn0a+xP25C
We8b+5yZNmJAVA5SAU7QDnxMuBFtdQcqfk2noPMiecARwt4GEj6Frv2mz/67tyo1Jm5JUdJkpHl1
U9BPc9CzlMF6Aiq/xws+LrZj1r+Z80hsKL21mzB+p2b+LlVUROkU7jePpXSBHDzXQ/tmmmlqAnkO
b6irF0cje8X0oLpxRQl+1Chvlz3+TL8JgMTP86MlLUFNz2QBItTXsw1hWN8gs8pr1e2rmiiSnHf6
dQyaz7YFS6qY0txl8t/j2BwR8VqdB4Tvf3EThDIWo4FUET983bYGYKvWqOXaNSzULWXPeQLeG6Ip
PygwGLvORHhrwNFDqi4lz2C0v/66ca9ZjFd90mINzOsTOh1mDRO/a1JZPZvjJHXtKhysvYIieHDM
6RhjZMT6Fh9s3fraZ31yg+WXozy3Wmmeszh94ySWYIZN7n0dmAWy115NTdrVYvUQ5xMg+DYsEE8N
XRXxw1sHwVgTnb7dbDUvM7ZiOz2adm04/G7N8286iEU3FYZJc1Qd9dUKInPUmnCfSa8aNChxDsaA
U+p+jMf0I55JrafX40XI/gj6YefoeKbk24L1XV5b2WYeGuaQpP6oqdlnatAIPMQ16Zb4vqmMF2Be
O01QKw+0W78z5G960U9LH4ImXoFtOKrhaI6u/dizVdFlYVKzWAsc1QPc8hI301l249moomeg1S9M
i+hpid8suV7HfnL9syzBparpQldfRRRRkTR55pvqFTOox8xKnlvduJa1vs06pIjLqLu2Tv6bMObf
/E0wppTQNNb+wtFeLUz8INEq3enVa21Zb8P7qpYPpLFutGWVkcJzbof+Nw9XLE/vh0YOt+P7P/lq
BFcsGQi0QfFcz4xtnJE0HsmyJQpSsM0lM/RNFVxQyHUb0EBTZlIZGX9zCz+vbMhJqhrB9hJnS6an
H19wKjO/MOxoviJYvc3RjkT2B53S+YQXIHjnZgYGZ+4H7C73ETXNyOj3ne68NSJy/9SfL3GMkrx6
BNlDVJFr+8TUvnTDG2lro5vW7WYUPg1WLYWnmVBiGimOdYgPGX1kwbe3t7NtncQ45oh/FV96Upeq
Hs6/Gc5+CqlpT7xTmpNYpnnHfvWgIQvST9JqvqKvfqJAZaLx5soqa8hhOGek7/lv/HXAlINJGwEw
8yltIZrIsrnoxXAWM44orfRRBUTdOJ4PZucAOHQWzPg+WigVvx79fkrMrfdrMvhJZhSW6a/aP+rV
AY6DzXxlFUBZJHhKs8WnJ8WCS1+mKSV4sRrjPFvtHah6z27qbZfp1wIrLreH9+gFc3VNIUP8+r60
fzMcoGWuEhQbKra66qvn6OtaoTIa0FoozbhD4m9ATQIHwCBB6c61U740PegDNfhgm83el8b7YBIC
+7eewO3YOSztq6rEUgSgKP5XO7ravT32ZD0T3wXVnEzKc6XOCW5w42dHMbbS8J9CXUy/WfKJ1wOy
KQCDQ+5xLMcyyDO+esBGiY08muPzYwS3OISUUYqN2hjAoobHIj/DYzjZSXiDF+ZuyNU3JvCl1MtV
ZdvN7eHXD/Wnl73cCykuaVJNMFTDXtZ53011OmBeqQ7t9NhVMPXU6MYe1bM5NYex5NWWWFb1gTiD
nblpFrXCvDs0frZXVe1YJCnI/OY3N7S2ru+HpeWGLGOJc0yy3dbr3hLlOCOq6BE+9hb2jsG8HbIO
ol04ncEvHVNDnPMy3DpEmflCEGn1rd424FosqCCjxADBUMG3wF8Z0vjUFUqIaLT+OULhsWnlrVlQ
7kushxyBZm3hkICt+6jNzrtlbJDqfMaVPtOUO78UbzqLCTITb1RKFGPTfRhz0rcQAkMYdDKYz79+
E+by1n/84ZIVNd5aJMWpHf7U7foQxXLgYkw54QU6L8udBVM/x3LvN1ABg+EdTjB3hSFjT9MQz7dB
0HrGAqmURUkQBFJwjmfkw2HEOUWOFnyGxLPTNKCTeXdaZlGkIAYn61E3zQAinJRqhndTmbUvtc/a
ZsxusZFCkq9odp2sPcE7dusQtD2wkhYNcnGaMwbLWl78kmDSScrHEGHUOCjP1lDdCPOj70+fAQjE
mznsT2DJaC71ezVK6g2GYEhnIwxdtoiSY3oIo5Zw3aWIC898nIvtYExHo6yfxjh7/PXDXQpxrx/u
kh2XSxmF0UN91czJxyp52M3d4/w207sP+Pp+mciL2MXw2JQAnqsyhEXkgHMcnQAphegmifucIaHE
twO3iThDoKiIHtFxThGfZV2QyC9lJ5ONzIO9WiOAm7Rj7mUl66XAoaFGK3+B2ou9FKb+L3nnsRw5
kmXRL0IPNBzLARCKmgzqDYwSDq3l189B9kzbkGxL2qxnU1aVlcmMgHD3996952bj41BpT6pFFDHd
kFud414WpiVKfMEceFYfRDddRuMlghvaJpn+oGO/I5hzAQ7Vb6M+e67T5LTLtIsKHycyPm071Zul
7XeO0h7Ghr+jLvhHn4tXBGAlbT/jaujsM6s1Z5rO1xlnZlTrCBQJlRqChJdKluUOC89dEdG45R4+
YF+CYmzjslT5R8TSqBbnSsz1afmLmUk+LHr0EDbFdYV/zuecNHi95rxWUWHDycQmaoczYkwH6caU
bEKcLgEqhGWTT0TbzkrAk/ZulJ25mbP6PCd/xZ+yY59kxwlv2qL2B0RmZ1LXL/5++83vsyZbo7EA
voSPaNPsFd9W3FRH/4jvOqffmN26oKWdFDdOAqUYFCyxuqNP8+EBKavuC0GCzViZx4TcTWNJL3OD
xtASJzeCiEJ7rk7gIdLbNCpmlg4NF5tAoeE+BlEcEo461/GIEth+NVnLKyH2LLpwa9w7mfe5DwFY
kmDM01WgPNYM2fhdR5Z3MbyaJcbi8ZRfonjuSDro7+RQcyJb0iAT48wuxSv99+vy53t/XXMcw2I8
zBSOgTPb0dfV303LbGpiuzhamTjEVnKokdKAD35kz4h3dseej+o8A30Z4L86o7q/xzWNkQ90MWOA
eb9ExqkxugBV68reQGbJfMIgvX7k642juk009XUyliLgDFa6xBVpSmhuE6vauo390pUO4T56eJI5
NAvtMr212qzYugtYeEn/YurTt9ycHqalQyuBfmPgdOjKXYtJ29OtOvEEOTF1mcaIehgkmSxevn3h
EA6auIog/DP6tHTMD/2dsMjl68fVa0s4nJUPF1JxgS/zyrRtqfr6Ki8BuV0gYMNONb0zv8i9BWKq
I0GkOqxRBPJuQdmafoJQR0FJX6Hb23JyJroo3WL9fhFoHeUcXWlucq306i8HIPPnIrbeLZeC1NQE
J4hvi5jhyLG0SaM9TpX4oNRUsoLvad47hf7i5uN70zX7al5OoFycp1N6k/ULqMbOz5T40GRyl7r6
IxJ7/lt9McX0PqCSyfLuQi/zrQowmICjTHhWThLIJNHQpc1dYeDby+odeUyn1CJXpkM3H8Kvprln
pMeeItpjOGVRBYqH2pzuale5IA/Q9q771lG8eDU346XdibF6XxCWRuCmvMbon//+IP+pyL89yLSe
DU6rTIDMH2OrMHP0LlSQoQGMpS3a7mIMH72+HrRlSrAMAmbPShPJIlQKz5yGM9AM5Af17grJvBhW
jZmMnqoFUTOwXY7m9kyyi30pURcCc2if+8W9UvE3bXMD+WsEt/jvX+FHo581ylV1k0mWqov1MPb1
XVzoSyvRbFVHFMcwcoG7l+NDGhm3XLfTxInPC7rqDpHktPXgj1R1eM3QFt00e8CIZ9mK5Yma568z
kvSp9BHD/3I003+uoutAELe0tbYqafd//YRqPelU30m5pg9xempfDQ1hhjZIdo2Wjn9nXyfpSGy6
2S4B/H9mswVKZ1wTYn2HwpFR+AoGCK/nuA40QvWoph1a2BPdLXfiXMOKw5wqnW6A1KNDRRdipfNv
DXVtfU++PiyCi2wTpsLAEDXNt++RmGaMvU0rjrTNT0lwK6kLZtRkC876oX8fQ81iDc6I2h4uSYmT
PsrGCBu1v9qMA7o8vxQE//bCIhMwHc67HHu/C8UyRc+VXDTFcbCiU+Tht26+bGlDXJbz8lycpqF+
rOr0KXKdNzVlWZqNo1ol92mqXlF1XfaVS28x3FRFt8sLmuOZsqsawhMbiS+7ae+bWrhbALCHPip+
efP+bBHfLiZXk6wbUl0cW/+uPIgInk6dcqqPVVYd1ai6qJT4GjOdP08J0bVSu83weYCHqapn+ucP
KKQ/oQVpYfg0DuM2tnIbxTjLeJWPT7HWPBNpUflUx2x9BslrI2jUWOh3RF7zDKnmI3Pz08xKBw/T
wJXTtS67a8G624wf8UhLUHMWaFFAuXZho93oq3va1sTl0DbRKS2F+yhz+FxtHoi4xShfmSP8Guod
24l85MewShT7DInVtlerI4aDg1XFZ0tTHQdZnDcivyCi/brQ1V0RZc/2SO9Y9pedMo2Ba1P8JoR8
KtMcKCNkDLGqZFVJCxp7KXnlUA3UEGestBNS6hDiLsMo6Q/LExm3141tjPulQB5aQWJsTeIgC3ap
IH9XTIldkCAtu8Q9jXB554aWHdSAYKgargnfQJMBI7VC4d+13Y7Bu+bpbvSqjUFuax9jllW/PLR/
3pKvN95dixVDrFowzldrf+l/VY5uIhKipOf2WBt2MC3GtZW1ROHYFUJMW26whmBzT2eoe93A6aET
m1RJsC/I7jLpidA1CIfCr25780pVy4r+CWBGy0FCo3iIkyeidjBMd3kT1KK+6+BFbLtsX2T1beow
NKYPawWE5dC2UjZKNWxJAHtUmopkWsMu/dQ9hoCZgtJchgB9Ezaxgfk/oy9cOc9pTkrU0Nfztowf
MgzOtGaZA7k40FtWJVeND32GMlQz3A8bfsMmtZVwOxKjNebOeWgTDPf31f/P1fp+NV2d2FuXXYyV
6dvqX8kiRwbqtEewGXc2Xhrb6vweS4nXG03nk4rtdQleXjeKPhLRHi2V/58YIvRvVKLkWT6VzDfz
5EohEpqp34SqTr2KFAqQ0GZxRtAl/SVTA2dKIQaAP5T1YvhlMlNMOzKwWtrRUxILOGfG0eqTz79/
wR8TERtZlUbsOBZ+hgs0Or8+LiAs8b2KsD12iFa9MAwlNLlqm/YhBgvT2ZfAczZmSghMutIfar3C
lo05k/yuYhYBwRS7qhLXeTRfAdPyBAPJwC05jtdVtUui6KAtRMBFVl38sjH/kbx8uzXMjG3DcWjf
sdZ9OyRn6bBMppI2x8IabnKb83pKatFSFd6UlZ9RG350gseaT51yWeuJuo2PBEJmnzQzHlzu2hwb
fttR2ep16AlTfrai/+0w/6Oha+uc4tmd6Y0xQGVz+3qFQ1rIUAgka97aH1vK+C7R+3MIoZxRcWvh
ofRwel1M901Vw8i9nSz3l0v18wzDR7AY29gY+3SbeuvrR6Avb4lJmbWbiXOnh7TyGp1lBR+UPqxQ
YysoDoudTNtaNttWr7dDjAfJcuQ5AmsN2N0rrUYcBlK7SoU1+MmKRSaQ/e+PovWj08KnRAeAlhU9
q40Y5OuntHPy7uWqAkjgDrlyGlF6eqrWTNvcVFoPxYovF60MGlvLMOZPa7dCyemkxJ9zmr7y9p+4
GQfFHPcl2rW3Wqt4WEWBTIejLhHLJx3poQXC00VrT6KyP49bhiZFfd+u4ZsWruRkknv2zfNZzA2p
gzWNnpJEN9MifUDFV6ZyBG0noewvhl6NDlW5W0rB+QiqoGbMBLREb4ZI7qTBRmLIkCMATkHoEoe/
X6o/epgvz/56qSxbFzrtSpS/35790cHT4ybMMTU8p0CFIIuGj+UyXTUJIDX8nI4TbvVs2I7QrWTT
bPuB+UUZb//+OX4W8PRuhEX7BjEzcq/vI0FbLiHIFKnekLazSbpp10MtDYCW8F65HOoxORpbx5x3
M1tDNA1XYx8RzBsjV5r1ByCxlIrJ+N4O9NKFcdV1aIBrNdP8toETFM6zL8dYCaKcnkfnkrfEdiUS
vJbKZRu+CjGdjR1ir0RL7gwXM0VO7IprJ733B91tKdbihS2ZLjVEObtTHheSTQjBzJ/Tafo0S1A8
vlX8qmf5uWvoDsMx3UA7wdlR/bMk/K892DHSvK8sszq6I6cojn5h7IBVIqUVZ5O4Yu59YcQE6MYw
I/ysCwHmsQT70G4cOFGxn7WVumtdB1aPhXyriy/pkuwmZdrHdn6Y28b0JkUJuaLvQhsOIi+ig9oo
73jAh33sxk9akz1hd6ImdozQK39ThfxsT69f0EDih2BnncR+L3lhuP3zCzqmVCG6LJ+tA/em7AJL
DLcaqDuBv59yTH2CuPdJeQkjVGwHsyh9R4WFanRnYzQvvyx0P+tNtO3o3x32BORZPybE2JkQOFZO
eTR1vJ/43bwJnxne1ns3y0jN6YWfCAgn8xSocSd3BpQwBytLkZh+NhnITVoTdJ67LWyaoamb78YS
Fy6S/ppRBPgGPDQ7s0ZE55RZARLDffnljVrf3K9vtjBcF8XpurdhT/m2W2idOTuYvOLjFK4IBLBD
6iYXIfS0rg0hCt4PqL8R42cCas0eH9oe2t4dzpHLhpxZDhZBjSvaW9TqtW3ETVbqN6AjdqKif4n0
66hg/43nHDhicxZGDsmLGsmHnOqnLMHrB/ezqC57FQRT+7pU9VkkQpY5kB/ttc0g0rD7zzmD7BJj
QOGGx89FOkMCpGUf29F90dW7uQ4v/35R9D/HrG9XxeS0jIp6VbL9eKHiJdJBYGbxsTP0EQJwIBoV
dlhR0Rzq6Q6ZIOhgBo30XbrzqcKxG5uQX+JyYeiAG4y8ctfLJ5F7bjw/5vUKyksZTwh+ADX/S+1E
14lOeKH91tVQbVXoonOWJIwAJxTRguPaxGgjTynz5Rxeqbm8TUlTnwxQ/Il5YtbTZUUpMfX1vTkl
L2Ya3ZZjej526rZswovUJVmJjMkIFJZUx/2sDj6C/11tu2vm8nUmqdgLKEKT7PZVmCHvzZX3usDZ
kBLKa9CInDJ0hST0Fr5iW6/E4Z0kjAIie1VHhhP5FqBwOD6/LpQdCMVxMGu+6PpgwvWyGLnKyQPd
0jLjq4zbR6KXz5J8vYWj/RRpH+EEmzjurkKn37az9ohJjIfwYa5iYF/rwjvbT0K7MxMr9xWpqNi5
2/dwyPa1AYiOSDiOB9pZ5USg8DqSxxQC3HGMeUlFPree975h9p+xyl8Ylfm5tXJC3CpoMnJmC0Jv
XifF8PIqvNFzErsm9dHk2FYN9emwMoZj8INLLd7C6awhy62pJ3/UtJFJk6l4BD7rHiHbfplrF6KN
X9q8eQ0n+UKIznaM5zMKBclRJ4swRrJV9/gEQokEz1bERaQ1D6IBlxWG3XlV4O8n443wwLrFHt9m
fixl7Y92qW2Tguy2huIxLGGIhbA6iCvWNkUGdKbXi7skLZotqPUewS+Eyj6aUcQBIqSaOSlmJaO/
4oYnZmgFsaP328HG+5f04z5MGP/MUZjSqL9STeB0Rmb7ll5inh40sC/yLTUw05sGlvMQ3BJI5OEz
HvvXvhRBCQubDtWJy5jGeYHysRkwrdEiv8nM5MMoiClL4wskI09R0p0CA7gx7R7M1/wxV4UKyMjM
fIXeke8GcZQeY7MhhlqpQFgJbLpyEhAYgzllgjy3tLllxpwiTGxfH5ZbMVGTl8VrjATcG0r7VsKt
9+JcfYtLttysHTcIZLmGgudnLmiche4F3Uw6S7PIHgod+FrclaA+kfX2VnVQwzJEmw7RRAN4Hzer
AEuL7jUrPtGy9j2fX/++rGjrWvp1VeFUblI+0G7iGPO9zW71vCTdMA03qq7sCOq8zyUvOi3qzNdk
+NBjCx8jjsktUElLA51q4zwB8FToyefAHJvi2Gsa89Gyef+angPr3z+g+DGR1tcSfnUYrXIMNtyv
J+KFwX6vNO10wzMHEc+NH81SJ4BaTLzERKc7p7UuFoou412Dwc3JRlB94mn3RAZRSdYgNyhzqkFH
4DSY13VR3qVR2PlFNRo7M3MoQkfgs2VZBE4sdo3SSBQcyWUuc7GN4TL6MU9tsVgR4uH5nU1j2PaA
DuENrFzMzm9n49WqwfIv0nkUFgcAFyI2uojoZUIUsQV1wHRFAaDpjK+k/14AFC4Dd421rkqqXjYu
xAnGu2n18a6rVmmT7N4JVN2ZKckA1hLtnNBGFWpL89BKhSVDo8laMHgtAL4fVOtcdQrFl7pCOkN8
bmG/xVZVo9jrdHujivYQcUIPGjEMXjbnRxFGn6Fr3GvheK+MeF4kEQR8l5LSfdhFTbrjASx38YSm
yrSy+7/f0Z8aA+6ojr/KXmcFqE6+VWLDXAiVfDTu6DzfuPAZutZ+zDvzcdaRK8cSx7TlfmRzFRSR
/lSSBzm17R6+HiOarNkuBb/rl4+0PkTf3gIHIcw6hzOE8UOomSxFqpBqO9yMaxAbzpLY0kkfx0E3
L09sXtzkKDuRI0+grjPSASyK6DF/rOZfBik/XAC0KZE5ug7tbJeJyncXQGfbjZpPw3CjmQ4SGjdw
MRl1tbhgOQLAc4u/acRKUnVBbxqvSn6by3kXKdWOLlfSaldlRSI3qdmwJJyrPmcd0+KUBo3yy3up
/Tyk8UEpUOkMcRr50XEvhWht6GvDTZtEZw6c6hFlbxFvNXjENBWqk9HmodIGWm1uk0KiUU8Xracx
EYnMVy0Iypa6nvI76WFFfvv7DRX6v7mhHFr4hCg2KEC+1dGMnvSa1sh4Ixu4rmv/Mz1kNHQ8a3aT
AG0fFkrd2iv5eENEpW+acuJtmdpNGCsfrOZXcpninUFsOwOai+GMBNY8gEcHjcZi1+2HG34iKgEz
fdGN1vDItbnPuOiNLIjwdKa9rrTupqAsDHLzweq4Cmaf7kHcMNmfMH+WzRykbZZs9PIMYKIntacq
Nnd2S43UGPtZx6fLpu0pg3mqmL0IZqM7Uch59iVVjq/p01s0gQmL++qJdf2QXxY84N7Upp9KVNco
ctOTPGprlAPxaVclx9iCpRnbyT6cSjhuSfepWSU/f8Ix4C7VDHidGECHkbHsT1u9LTzgLp+6m3VB
WMxnRZ35fFFOF3i8tI0GBvbvt+xPnfz9HcRvaVDO2wghvtfzqisHQHszVzYuYn/I1nLDmLcQCp7T
LP1crOKliOVbJWhkc1T01SX7XMObIYse9Gl5yzAAYZBQr8B+MovoTvQF7IIuOT7mk05DkrNwZwRh
VM/BBL9swFm7QVuCEzy/GZN2b4fmharxQ8queCgZyeMRAXtr1c5Z3ClXw+JpWJO81o4/M7dB6WKe
0WPG7gcJ0zc7+TFleLdoDQtsZ9ahwwzvW2IE8ETwS5qNl7Jtz3XBqEljI7VC7tI862cQar2xnhYf
ijZ/m2Ls2zE/t3NakcgDj21YHRqN+jxnPr1NyYAPUmSPf7/4P15mg7cYe7aN1pEJn/mtls2V2XCs
ucqPXRyeRLn9oTrdy1g3d4L4Dq9Oo1+qGfPHrs5fiHwW/JGJmJmu3NddnbJ6sitHy45o2RK0PezX
T6bEw2G0ynm+wNvolFtTGfuNoqOMnGZnyxEh9SNDfdYHoz2T/eiZ+lOjuaMfOkq3H6Xmx3qMw8ed
jqUxvFl3Vt/YPjUkQzRe/2QSp1leXdmt3JZZedoZxnllsSA5EvlghjQgHJzGWxTMZOPSK0ErqqfB
Nj9cvSQBbFZXWA/dMPhpJ7ZB+TcA4f37bfh5GlsvC20T1O20tn70kiI7S0QRztlRL5e3ESk+MSd8
pU5o6BhN1hu447QlRq9a5Q8heFKFNqTQPsyxuwCpuHE4xdBNRbySY61NFcQ/v3zEH5N+PqKNNJD2
guXqP+RKzrRoA+TS7Bg65VWbmBcI31/T67kvH2j2XwxVA3DqTbbFpTpfEA90EhYFMwr1oipbhtjU
g2qQinGvl9FvfnTGEd+XfYOuqWbpzKpZRDCLfn2sEOyzVklEO23RvwhCbPUQZZEMhaePyZs9VUDz
xo46P/f1hG4NA1h8Rox1cNTMt9khnZ1uY6hLHagv9EC7zZQ0r2k0PrcN4gDW2wtQkectBWqGUo4X
O4OOhEyNOFUZnLtJc5eAogeT9Zgaa1DzLCWwcMr1ppwg53fXfV09YAOyGPdoF7qV7JSy4EXDuMpL
SYMej2JZPeSolnzwiliP2xAnIwK45j0J6NYIP8ulDND+N95o8XMaS7voavOUqprhq70R7fiUdvzJ
3DBGT8Z8SWIc0QRht0uqGEdp9VKnPEFgaU8JnSSj2K1fErsGZc8fAGbp95r2OqM2ZYdETgAE7X42
83TTg2q0BwvUkDLp3lAZJgTVpPBa9IbC6c/M7LIYi2A2lyPQPUnT5lw90e2J7OcQLmiqLMeWOW8m
y4cFRQwVY6N6RElvGijLnnTE9ZJlV3FkXPeQkC31yWIU51mCNkQeFRdTR7cj1OzOd4vyPRrnZ1Mv
i60M9TvOZthr0urCDd03ZLNwVstTe7Iw9tbFlT6qdmAX4x1H3wNxNUeH4asv7T7xHFrnqpH/1pn+
OTRfH0MdQwOOOJhD37eyZurKVqhhegQK+WoaDXkXzZNUEZGnoPbTYXorm2KjWHzvMJnONUPs4g7e
NRPX3k+i5aYy0FE70CyNrucsMdBrqkdjO0RUGXkcTZ45MFksok9dyZ/STLqbtLYv4oimBJpyFFHa
vB2jfCGA2hZoJhVaU7p4LjTSU3VHHsFhxLCejB03YTlJum5DvYy8BB1AIDonPevl3izGq7Sy0ILp
MTNj96C5cvZUAyQ+qEHm/zoiFQlDLH5ALIUsYbHx72IQSKegy9oXVRqLl0hU41FfXY2lsS91c6OL
HPuarGt/cIfVffkmm8/SrZ6SlO1yMrObcIlYPjyF82OQjNyqJh6Pkj2pglnE6GimcaCQX1NkQdNd
LplT7qaCE7oylwct419m4Hj+xOunZ/hAOPwOy/qAZX0JY7yIfM5Z1ypLEHLxAkGj27ygLdqmoflS
qLxEQomwqFnVSxsf9H4o8DXNNMyzgQNQRwzx+nc1IS82ot0PyfCcd2ryzVO1IxYEMM+8FeCyeWl9
HNEJHCTEGda2BpII+uqtbXHMUW7sh4WdtYELHfx9gf53ayBjLjAtLNOU9sa3rXUJ4ylB0h8dLSXU
tyN9tLQzHhZNxQ1v1i+zkKwaC//Vj8W+qjPpUwd+gD3/iKLqqgr1y6x4tPWWHdg8mdX0kKOwDawp
RfwW0brW6tXD9j4K9TTNUCkOGr1RTHeAB9Rro9KLvWPn9DDE69+/mGb9qNIMyDOrBOlPV9j+7gBL
4DDgXjMxz2v9JY8cxAL4aXmCLM4yO+dQ9qoHw2HYYDBfglxvb2RrM4lv51uzXCkThqAsyiGHuHN5
7UgR7pzWhv1O28BqtKPbRuaJgSzDg8O105rijMiI9KTOF+10Q9S9cpKg/ibPoqDru8jTvoa4uIzD
qWkOjmfGNODQGx7QwQlvRsax6YyxJl9p3JSWhXfEvnXW0HBHbUDJ2GO/j420CCJb8/K7iZ4EIfDG
fdO4H/h80NXTUw0LIIb5cwehymf9CzdtShusWBhq6ebj1CMdnyjT0XBUOa/X/JA4xLZikygCVz7n
fXSi2UR1hVa8p9iskQe2HfHP5Zb18DqXn8PwonHBtq6aNtS6eEodLpzaTF6qthpGFU0JYkNsrG7q
iXUsrE046K9QnQI9OoO8hHp4cDbAOJcVWWoETqjurJ78n2FOSF0aFFxbIZlOifUWj/KSgY0CIzu8
V8vpNYRRAHcDbUi/iPNmBtzgukDyEn49cNeu2ZpC6uqpTj6g5kACvHWJV/Gbyd0MJGUwm+w+wgy3
sKPp6D8Lv0eTaeqR3KJODTgBXMZF6AYqev5dNvT6vmkC1YB+EmKRRwQCBznV1mQNd3lmZ408Zcac
0fAAntTDlfraExUE9R0Dbzr0H2s0e1tM/YnZ2PI0poVolrMTKLOwNrm23PYCsZuiaezLhoNMGjjZ
L8//j1bd+vgzQqfuRoL/w3uI9n8YmUDKYy/CxsMicBli0MTSotzXkoIWojJ5YGN7QKYQCGLmRkXc
6kuTeGZeHAyzJELARePdpJ9U5J+J1H6ZXv9xZHwp4f7M1m2WHxp1P5sX7PVtWguHFzSDmRMzeZwt
lBAknKrugD9tNuHWMgIYwnEXsfAi32R7CGugSe61kryELXy6UNrnXes8OkW/y3jHtcLovcE5V0Xx
Kozqis1sAd6vflSXAEHPOJHgFbQf7YTDirI8pBpQs746dAat7d4+C+mxKppzW9Glc/Uk99YfZ8/l
WVKkH3ZuMagGBDvb4+tkLa9TZJCzlJ4WpuC4aBh0UZbXwsxxaMXQjNKPVcvpmcpaxneIG9F08ECu
w1cidHLiHsyrzFI4sTN43ECIey/dCcSFexJ1PEcq0pEgnLqXKQmREKckjtSridxmV3I6qn1SyOQW
AOcdwvbLZUxqH0Dt5Ee0qPV5aXC0eo2Z/qKT+yk64LYZLj0XvD14fr6vq3ScQqETanIUxXBK2sVG
OOxqnTPuB0gbTmK85FO9s5LmOVHFE6fYltZHUqfMaaMILS6FSaKyPeYq+p26NuihqnBwy5qjR2ye
jQpDF4tDajB04q2ViKzlhlyHLVVnkI3mRWbAsirDEhls4wZ6V173BjOjvEZmEc6vM03w2FLvKBy4
X7mXOCvIGLEvM3DNHLApJ/1GKnKj113r9WVDJT8n+1z+s/T5jy+8q2+wuG//+f+SHcc2/C+24A9y
3H9+RpK+S9u9fOHN8Wf+iYxzzH8IQUsVg6FKSxN0z/8g42z1HzxtTBw0V1CYMUj/FzLOEP8wYcuA
wkDTi+lq7Uf8NzNOd/+B2mkVbDl0SpF9GP8XaBxGzi8VI043tED4CwA86IZrolP6WjEmljqrLQo6
PMXNggFlMpSRkY6aFhtpDVAdNoDdFnC7Es9AvLxVemu0A0dqTYRvOZ1ckj+x7lW3SY8P8cmuVTlD
7Fui2s/QzVG4NUxUvRnaEkLOCOsOYUBOBuFGKpMKnN9VyunTBehk3zRDaJENR5uGQagIHfXZmLDH
EUUQMltWkJLmpDvVa0iGUWgczhRTtJd5x7hLJT3Z7ZfIKtdpjJc6btvcLUMulYNsnEF4+PUNfdPD
2VI9PWwJcw7nKfvzYq2JDG6zuMzo4IJfFkqFeJ9F0YxeKjWWMYKtIuon9IcgmU+ySskzv8mEWVxQ
R9oJNDJTHTeq4pTVdWaBTiHErRz591zSKqmkFiNoNcTIOFUBxb6B3w0ZImYuEW0Kq8GV5OpD5BtJ
lI+7XJqVFRha2ohrRyVT43yUMoJ+ojL4sAsZpU+JXYbdrhwmJf9YjKWLz8A52PGlnYt8zUkxm4Hh
cpWUZ9RTMjkOnHh78A+QGLayt/MJ0e6kvUuzNYFSaIOrbrMoG5nzEJVFiim/5xmdtR5f2VjOjHMV
KLR6QlOw6yFAq1GMFlylzZs7TJg2TjNStRcNisBNwwWnJ9mGISVrtaod9Vi3n+XcTkvQ9pL6geSS
RV/8VB0IheTkGcqA+10YPrhsWz2F4jx1Xq+QphMw4CQwcp6LrgtKnr5271DlQTYfU4ztiqnV8jW1
ZtwMSGQM3A/4M8SI+aVdXVRGTQPhhUM2rdIsSVtzP+o6o6+iS6Nd1sBVOaFOJYvIJpjjZsWNDZ5e
jxNRB3UfZr5N8Jvtk9sTy40xF9q6Y48VBhRnnJoACAHmYA0+iHU94FxSN27MULnIimHYVgwcB2KQ
m6hilmqH4UNrjfQmyqWkF9Q4cul3XLrmOS8Wme7ZjLVTGwoZqSqq26vMhNAlXOedCmAUVIVJAzBF
L7/NO2OVTg+q05NNBNT7nHkyfsCI5g7sm66PqV8KWssQV0gsIa48Svn1qWqu4myc2qCFUlPt3apJ
y11TL/NxaEfSUfCS8t5Y2WIiTrdIr/cAi07xIbJm9YxWk0Kvt6i7Ww3Ame1RLaR1UNeZEKSdQe39
rEGkcNMN4XVqhovKYlTFlqhjfdvFIUug1/aDbj4Rh5i4niJK2ZyoekZnmBrHqHbdZPe934F+63wN
Fkh0y2nB+VjGcYjvQCcYWoZ3GBG4tzTpNPiEj9OLycE1MLycHIcDiVaM4YWa1i2UvGYx6ZsUU1xf
Zsz8RsjwmtluGXyF6JTbuE0vwB33mCYXoaX+Mjbuc5W1RcJxrMXyl6FLn3Z56BAR23KdF0pbe2w2
ArkpkZSd0QOAccrSYIBRWBeWuZCd1chRp70SZy1t0ljpGTdaLO6Id221pTFFtxfNWzEinWCmjIOn
iiJyrK1hRI7PmpluRJHy+8m+RqWgV7Njno4aPenzOJ1bkCKuS1+kc7F0P4CYjgkJr/v8IqE59zpw
3LjT5oTOXqNGpuM1pHsdCkK63szKLN7trIre9Var3uqEbn6Qsoa7m0RVKZ9IbBP11hwm+A06Fkqo
isAm0I6Maf1kJAClvIRnkxQeu+DimrhfIk8v+5KgdyNj/G+IluQAs+rjBMgeJoG6RJblzUDYs51A
9kEsyai1hJBlkx2duyPArpuksZfuppc9a5RrTGQGCW0azvXc6PhZo4pqOhxF2wVx2svh2LHgUSeN
INTQ9BOyWS+gsCO7PhhuNNq+CtgsQXjTWMMntukl4sjIqIdzNzq50T4mITbKi8HSkPXPEXJbcpDp
J2MiK5hF7DuI2ONlvYxTet1TvYh94zaufqIuRtttaBFYejChyVuYpo1o6Yx8jVQggkmdTqws1cK9
7k4j8H6lyLswKOwePYcedjSoPJuOl3tImqweWQwL0rZye9F5C7AXPC5WO+UnlWARv8xXlbcjCZNK
Rh2OqBv3pUa1oBOEOtt0qAori5OAhEVmYEaR0lf8L+rOYzlypM2yT+S/QYttAAhNBkVS5QZGJpMO
rR3q6fuguntsZjPW/7IXtaqsLDICcP/EveeanSoL5OV1KvfsvhWM61bZOqBywxUBA9GCUxf0qw5t
smjagzbRYQWWhtkhdNFFumFf2I1/aBy9bT51g14vanHjYkyoB/2FspUhUp2QzkvPTVzZgR10N17I
FJiYgUh9Sk5Ytbou6FVnvcZATr9YVHibAAS39M5N+677GpsJo3eRkrKEaqiDRj0ONnnhNaCcNOqK
LDHvsthI87Ot96mJFUNkuU74mI77RPgyl/ve1PhbcPw1ivnfYDQ1E11l4Fo+5imJzHvbKrv6YE/D
DJXSGBY74sll+4Xt04r3eAnU29w03ZM5pK0fkIHo9glRGc4y7xoP0AqOxmIeDq0Js+3EnV5O+2xM
ES/WbpvqX3Atp+Jm9GRinmxhuKgt0aRP517Ubv/b549Q7HQ05ycsilrxN2VZmB29YiGQOiUtNz1j
p4En0OqTM500TZn+USVCyDvHIO3lhg7U65gwZkZ3blcVD28FgUbtuVGzQJ1dJ21fH6sclVNomCgP
yYLG1/PO1G9J7oH8WMPR0IUOKAAvNc8Zgu1BCxsfgwhp1QNo+pyJMK4FAhI0ZgMfg/RanpZSQ4L0
PPt4PtGHCoANi14UPXrchnCV57TRFj0kwZkfRQ6WxqpbEMRwzKCr4gTqu9NQeDnGVIeJbhf6VbO2
UWU0ORcIbXzXP8ZjxQzUUOBGObpVbt+NfTORb+skho8XcEun1TwJmEpMa0/ACW38re7J7Tx7MPYJ
0sJQyCfQuotd7ZcKI8ONGG+WkDnc82rLfTedQ41IZYsx3ipc2KlIuSLB+huVHaol/6aD8UhOldMx
QwJVkohjr2RhH1uidomstx1Z/cmWOjUMBmRD96qD8nowkgYzAQZyXljyuYzvyfUJR69XpSDwgJ+9
txPBmI88rLI4jpmnOh4fnquoQnkX7ypngBzhO4XH/7Qojbfa6fsMJL9feXe4LDRCmbIq7va8k7Vi
cF8pD1GpTS5q2cIbYWpTSfONSBvXO8GKzIpDvUHHnusa+BEypCJp2m/X53d/09Z+6v1d5y6eCNdy
tuerF3uue99NbhWTCTN5LTx69n7zeSLFS4WySM0EGGjREBkmzGKsb0z2qCSJm68JMg5N3Ivdk9I7
BViiHidSYRNkGfqJCD8bvy1ZTWVBk57mZvnErMAjaFWUsgXzUqrkUSv8AVoaX2eMLI1CgOjwjv9v
OneL8i9mNXlj+9rZIpnLn8TRVkGC2OK0DoJdzUWvvGdSQM7kP43Zv9W//s/A5rfmb/U8dH//Dnef
zf8Gujn94f+nRVX90KWIkP+TlP4PDp3/4L+R5v9iVUMvadBKkuy4OZenf5Dm/r9AuvjscAClaTDK
N9TpfyHNLf9f4Ik0uJfGpk1j3vV/+lPLoT+lUtPMTU2E8P3f6k9NlOT/T4MKHctEXOOCcMU+gwHX
3Ybi/5eOPpPb1m9FngiIidNCI2a4GWH+CSA9NWLIC0TcyLPfDMysA26Bk1y4b+z5Eo8kdaLBObLs
bg9ui/tg8M2Q4EBS+RLrYDXoVbe8cm/bhLlwG1nIswzgqQYuYJ8sGd+k5jxRViOytI1XZRe/NIcL
KDFwofDYRlw4rAMrIBASvMOEat8308fRKh/nlQZGAmkPcrCai5w+keUNgTHhv57H/LcnCB7qpzYL
Lp6m2w9lqTs7pk42QGXCWUuS0PKusg9z/gKgtwPCTUxzrd6KcmVQPfo/UACGEGHsgM6CBKKBsqJC
++rTc8mY9Kg09jGWdSu5isAlFpS2LGKH5DhrNeN//5zoilmafOkJ2PDSp4mSufJvSdl2+8bH2uaj
et1ZbYTpoL3rm/Wp0JY7x0nuZ7t8Las2PugyfyfFmw9reLecCeTwuKDRy+Iwp1IBfplVBKE4ZN1u
clPteSY6IXSXrjrksg3LOP7SndFHxT1d7cb1AmF6LTHESoUi0Xa1rOtwwDYfFZhoAnty/NCZ2CtV
HGShZazXBirLidQTKFxFsdNVWh3xlISZv43wm4JNoDfJ60BshrUUE4s7cuLXAW7L6C2PIwMDJvvr
NU2Eztj/u0Jvx5BO/KB5WhC6qBJ8cG6HHaneyA6ID3UpxCMi4zC8cWOkKRLYJcdDv7HObV+BmCWB
O+g6dl6F6NfInM9tFle7cTTWk59qL2ZZqZAYS7VNT446JDO+IR+sxbD4u9GR62Hse3FkAH7sDP4m
Vo/GKsa9tTBcNZITcA7IMmMP6jvjpCc4bNw5W963nuAYi/0nthdPbjJAvqh3OVlUgT3m41GtR5Tz
O39Es9wIR/EduD3oIPfRMyp/j5LjXJumPPZkNbARZiWoDVjvl6ILMyzLAVujJPKc/C+T5OWkI66K
+iS1kHfXPXrxBkyGL4MBbMZe8NvvumG096bVPWgU9uxpQOKSnzTi1PZ/lwXWyFFRXHItvCVuv2Ck
RELtX621cqOtu0G5PLfhPG+DYN0CItZPwezKMVD+YJ65iscgN0YnpCxgmm4YqwxFTTp94X8kKdRr
lVmhldfi6R+t2eKwR7Hpd/e8OEheW5KfTCLi2gyhvjdKukjk1DO2ZOEteiSxroatDU27BVM2e3iX
M0rFyu1/Lbi4lIGCQXneQc8zdswFCvHU/APxx6bDG484voD7txrItgZjs0/96sxklEys2aeYvNy6
6BjQpmtUazHgloG8a78ZGIIZRR+hhiENhJj3foqJjcxNvHiY7DzmuEvcPM2Mxt8cLX/J+PoYBKf5
odPSR9iqNW8gafb+SugyboyA7+pe5hbTNhcqOLCgwz/Z6eg0atZXRNSs8OPJSDOjmmPQId0mXFzY
9Gwu1K5NTTsCvfEOVuYz8cuCzXj5DTKnCqshcTcfKvm5vgADjfvAF31kxLFOQkN3TjzMsfOo3Ra4
3GPLNlBLJkQ4bnzXZm8djT5wwuzUGMm3yQoJxhGb4IbHFbTqzrbh9btYHw2hKFk4GtiLmBB+PaKl
Skvbqw2KPWDlrvw8PTpp9mrVJlJ8yWvkkR6zW3IWKGQmn+GFGXpO2T819ylYRTeLxQXg7p5fcjrR
B9+wOfomO7JZYHrRqdx3/jA2B66FtyI3TDAHJiPBuAsrc/5UsecHMX4jkETyrU3Wsz4aadBrydOM
UoMdmmQClwQxWWd51lwqFm7BiGNtVV2678eqDesWtjatXUV7rwwIEt1F89jJaxzSntcxN2myB5u6
7+BWOEiozphFDMisksQ+ulUmOIH0u9htQDRY7pteuwKMFNOPbmiNwGnK02qLIK0j1dGMFujV+Df6
XZk1ZsigKb3Ty1vntCQjMmQIFsB9nYccW1jWQYvhAaQaEx484q+p82Z3RBZCOdqZWouxZaDPp5rb
D6QvtwsVokG7QW6QDJVpP9Vj+6PhGEWak+KVKrQr9i4mg74ONkp8oWNeKDY5SgH3YlPc5Do9D5Kv
HjL1z5NVwJO2z4ZG3Vt1y03gfwmRBd2cFlvKgjVCrPeSsI/nabjSa6jzkAFFXgxg5rZLmNyQkbDd
FLC06OR3HAxkLwF+dotu2WNLORi2yMOemnLv7wZ9+G1KRI/r4soTy27M2GZ543XwDnNs/gwWTnwl
9A9yRUiZBpMj+4akpTXS23wMfTOLoftOBwqfQ97Kgehdc5M6cnPbPXu8cXxPU6sNMalORJjhktEE
Mok4Q3lJouipATcQcnBQigykp2f4uZV2SZqPSc20UvZRr4V/oCljXOb5oau2sIYVofWQNSDT6hd8
sNWeGQLbojR9SuoqYwQ+tnt8CYr85cOA4BV/Phs1Hla98yI4lf0j6iufDOHIquWDbBHdk52hg5ex
iI/Ym0l+cNzky7SJSInxBgS5xMFBk0i6WGOh5yDbcLHsK5LtF6osOAFvC6pQ2mxs6tQRDXHnUcJ6
WtPsTxO6G9wf9en2WsEI/zpjmz/i0D5OrXvqCF/Hk4nEuP0cE2NLqq0f6MSh6ulvS5dBFIGWvCNK
89SMgxvlsyD0s7o3m0FF6aBfMCdNGJ3YOG6tLOljDdvAmDPJIol9NFQG2OI2G8wSy4Ew6jELc87B
cMH3cwTwuB8n5yFvRw/UOZme5uIeWjJz+II8Y8+iYcd2O+xmvUDqhbVuUkZ6EqO751ISlEqbdNj1
XrU3zynS4zhN3pHg3xXHeRSvqXa1ZYJEbZLw2nSFr7uIoylePqhhgHJLuFRNlr6t1EC9hPFKcE52
FDo/eNpDilHVD56eZxDlE7Hey4vWg26cNKmhlnpIs2ENlAE5JtcYGtEeRmaOYclvm+FumRaa31La
kaVD4lt5wPARrGeZuiJiP8uYiPH0dbKUdi3nzDmaeinvsK9cuqJIdkh1grZLcPuzfaDeKNxgSdAS
CAHRs3DSe4lA+kj4TxKWWe+EI8cDTYS4a8FjB+hEA8dgnJk07DgZWxGCB+fJUiy5rUq+DpX2Mmiv
Goky59k9+aRW7LOpELsC+G7FOuA065nczYxhi8qxzzpZQzs8lr/qngq+6Twa+k326/m6we3rYsIZ
D1Xjagfh+K/M/r7FLK9WNo978KSHkQjsU8K4k+FOZV4ywWq6dbz13rAaluNDTwhjeajKfl8eYr4c
DMT9TYoFblxb5oceA1RfnJhm/ZWNd+3qhk25tm13nU+m8fHR7eNnI8GH4S95WGsOa5bY3mWd/aaJ
1OSurR4w31uB3WBRN9eVYqNCNFscV7t4q6tYUJ3GGCe6zXaM1cSXMyno9Uh4NB06QPM7AljNFKuV
tzXjZt9agdCTfp/P6CrUtqKIy3I+ehYqMM28oK3CTCfcC4QDMuYEl78ue+NcaGCdsGkM1GQgLZDE
Wjjl8wxnjwFbeDf55HgOCaANz+3+5FaqMY9cp1tFq5A6WI4z/lU5yfZY9AUIh+SyIBOkIBbox9H+
RpZTny0iQYOsOatukqfJV0dhsO7oXGRs2sCHhnMMuQ7wWt4UchzG5L3WTuyoKmbw9RhYVfeT2XVP
oPmcn1yv8iNrNn6Y0RLGMtbLbujyKznWAOeVxrm87MB+8GYzYiU1jyX96C7v2lhOWDOxjKn6JvpE
HdJs/SWrHmnr5Ce7FF7TsH0KfoKBjF3EJbcA61XVfmrNP4Owf5WkX4fxpi12hf9mZcNX3nIbTvrR
bOfpaJbxz1Znd+3wQ0Q3vCEIRTu7hrpWJ4YN7P6ozJiQP8uo9raXPa1Dwzh4AqUoaj4Dy3tlqYQL
IXbO7iI3muFIx6Y/L+lURaXVt8Himw+5+CHY7PfcyhOjJAwUnOZmY9675aVd5uXgldeiHvMj1tAr
H2d9Qe5zKDuIOAPOVUGHHLHqPbmZtPasdG5GKZ9Ml3qWhNlA76dPz19/vHg+5KTbMqskq5ZlBMk1
NRV4VTN0HviDrUk9mGrcWXO/xfgITMTtYnJJrL+LURx1SxSA5PQzwtQgR51xGnM0ZBly/LaLX0Rv
5dEwocwVd2POBqTqsLgOrhkhfvGDymyfekof4oKaW5KYHgu55Fg7LldwhzFG+zBLh5/GbNZwTPmW
E9f+O08kTenlFoyrT+7emFzQItOqU/SwJC6XZDiNJTO6pdEYV/nTxaatlayb9hUooZgF22mW2XcH
Bn/nTix0ULtbOyKOMKoltyJTHKWdxVWU87cBGBhRd3SITo+xZ13z2rkH7ARlz+zCWNdE0HBgBB5q
OqJeqsTlwlkRZHh5J6JckpeLxTBk1vsSz1kV9j3MIeaONG9dx+JwoSvORi2/dI6NEFTN30vC2NoZ
jXt9sPNL2Qx7FsHjA+nB/a3FQy/J9dQz8WvigYqsNOt3ljn/Ua53z/bzYUMA2PerGuazKcAKFLIm
K4OpO/3C9GQK7cUb6j+ENKOD3gDAiuMsHo9CY3vU2d1zRzDrziu9P7ULxsYuXsQ6cN706pUyBmal
QeVgJ14SOi6CPhS5PnS2DdIQe6cpq9ZQrPMNjCvwTQ3tnmV+Csz2mLOPNlvGzNJxTWvlviv4UksY
z8JdbsomiUBfEJP3dnE2CavcGZWyglrGGUjtw7padFZljHLKoncVdn9G6dqcpVXBbVE5cVkuW5XO
NNSBuu3ZifEIxH3LwMAUUafnH0yEgWk1JLhn6S8xWeZRDiZ+gnIndcIZXXNGl0gAes8pcSSbEy92
o98l89WdS3Ev7zK34cepxirSGv+KuBDzZ+fq+/S8xoPJiz48tumq3w2Ls288GkcJ046DLr/DqTCw
UXJQrtvtSfuWSZzuZXZZjMQAoCKOTiIyVvsuWd32hGN9+1KcFG4zY6jtsKaG9/DqUH7XebChtpKp
udOa7mIOzi2rWz3QyLbJF0wYGY5RLspk2QNg13eWm+nRNCdRRcW1T1h8rY15tRzvambGK0FYYocl
/0BmUbkbW4fuIPPZ4KhTzzewd4Q8ovrlloJvFa9uSysBT4ldw+/GkZFOjtFZKaBvCB0QiqaU3Nx3
KPCwNmsUJcUch0UrrECbuvd1rgklJ5/16MG10GR8mr29sK2jAOEknf6nF8OdBd+Ddw3riqyHg+WW
98Uy3tlpeyrG+b4k1XqXWysIj6Ghl8rid5nyFacQbINxWk6mq1WnbIGH7vifqlB3a7/0QTvPMLz5
kbFvJ4w7dwbO7vJUx8LdjN5/89oGaiebyKLRC2pUVWNpIY1sdAk5jvGf7Y+XXp9RbdfZmdXwGrhV
KoO2N4609y9qvadfPPZeKYjuSbnHR/fRSedzz3GFXFWU+7VrbxMFMCtdKmFXnw10liSMJaLbt342
M1bjV4u5zFmFbUtq/WnwXAZyRfWV5wYq/hSsb57rz9VjBlyKBVT225+GPXb7x7rybBx0I/OI2PsY
ZbXsFXdcvHS4rKusDwHkBmvXFZcpyfdEE/E9+c6nbZ8mqI4ekvaqUi8ObQiVWnrOav3klmWYrs3O
glEZqp43duKKz3UH26RZ0x2aWK73LECP6TpAHoVQ0GlLpGXzmR9vn2lIEUcLvmQyf3nL5HN7OIhl
gRIkPEs0WmCNCiMkn36MEtYljnDvhLCxLtmE6c6coqV3qB3lBIlQxqEX2fvSJz/sO7GDi+K7RFyv
tJYULM/+EZZ7Fozf5kx/z33CYWBQYHcSLKxm34/JNvNIN4G+trfUcGH5STQL0Oxmy8Ab2/sxaf1d
i6offXqfHEjRRabKBaspFC3Ag55cyfoQ5dLZxKzG3BQJokZ1vM7VXooC5LJNdoQ1U59kjoZeUbee
lCtvlUcn17Qkz406TDnARUQ+ezH1OII/WWRB42mf2RwjaOGd0VHw9iiNLc345Qr2mFPNAdAhcEyG
inrLMy5DDo4WXS0wKzs52Wt6sUfwEPWsny2sRfmDUVTVO4yhwEmeTMZRYYOCMWyT8lkNfkR9n5/Q
GLyyR9d5Sa2TgM+BS2rtoafBcOpls0ZVjzSk6d+knj06vhrDyfPqPRqc05Qwb+aiKy84FCg/0SVn
Y1GdY9uHtMmfWdUfre1fcWXEZ9bMitleq2+vp5N8uy6kRLF+WcosQ/aCvGLJWSWvJPRoyKYBg4Cs
MW1gAFT4yFd+5oL8KymM9+afRCTEZ+xcLRL4ePa8KTCNUQSsQSOLh+oK8igU8JmQXxB2AgRoZapS
rUegUeAYJrBP3Ym3GEqc8D74cboDX35o6PWhjinUTelHLmoaM3e+/ZJXsNegZxN1LVSqmErYLMon
7ImSn8/UvatuZQBGW57mvG7+rCz/tphtIt0mLk59+c7lSt5kaz7p0gGW3aiftqSaRGeE09S1D1O1
nLWZOGV91AT6d8wC0rP5G4m1nm3xi0TuO4nYdmgKnRLP/yY/FHjDWBzaaaRUjGH95BwCLriQx6Lr
jDNvebkra+vdY7xw7y+wW1JrxkDsqMj3g1xnNNjbY3suFQrwwcGtV1ePZT59zF3722FGj1ZaBb6Y
pkOfierYE5i9pg+jGFCUyPg+i7MXWTJGLTZhFj8EM/B3ZMQh/qQvt10+JOYKGCjxS+68ssinfNfS
EUlbei2H9LFXJqouA7YoIXd3lZjJU8GMMiB/3FHk8bZOxlfX/I0Tk+nKwK4Ac8U2OQmVnbwgIYT2
P+VWEHcfKjEUvjIN8FPPcNq0MD+Ok2R0oT82g/bdMq8vCepDH50+1NlhEOt1GUkG6eL9HGPGw7kf
jirXgtWRxE3oR1l34LoAkrRw9Cg7bIPnhY3PUE0Xi0/jl1U4ZQg/xeTbOTNj/lXwUxYK72XPzns3
g5plu0r/4PqYZH06m1I/T3ipL8sU4zamiM2QWe3yNCVPj+CApXsbNUJQOp/yFhvRo6icRzvPTzEy
sV1rG/ignfmeAcUKta4kbtMhPiJN7nJTgEEBaB9znEDqLE9QuqNM2Y/e81zrapuufXpCp09ZftvZ
cik5dOw8OUBV2cFnlXz+z1Pb7NrVfCCG7Ih36FpSiZrKOuSMbgh+gsHltPd9Eqa+/LudP2v7U9R6
1E2lzWKChpS5y8nWu4vBnYWA+lbnxpcj1l+T1pXhqA/7mX/s3pZRnzpY4u6BSOztvCTifayfhwpl
45jJMZTyvkiOU1EyecFBgxTkp/CQgzNPwFlsxAh72uKaevyq03D0GtxV2Gc+4tH3IjkB/s7RnB4z
7g+DacpzZRjhymTtYC6RgEBxRi0IXmvI/RNiCsdSaEszR+2tmqRoRDTkeVLctAx+d+NOZzJwgYpU
XUZq9TlDJaLM5SFj/Tf5Q3simPtljTX3yauspw5SZlQYw0PLkPxckOgBxL2vDom73vtl4jJYdz8M
bVZ3Xa0fOhtYXmVWu9JjITL22cc0RGgFDhwsMtSK2rxAcUIasfxCkmq+xTaDEGdUMaKeHA2NdnSm
5DluiQD0O/vmNjJasYxdlaUeCDlwIt/oo4EAvygu/ewgP5j448KqY2aI7BpUPn8lVvtTb5ot1eO3
jKc3VBhwVM2/KNvZx1f8/K0OBEcl94gWVdis2Yldk35d5+HD7Zu7fAJvWsj59+rFxIjAOxKiuWEb
ODLT0Jl4srXrIMQwX1uOXgI6fqhnNBkMakp7OjQ67qMysyHjtPmvufKTB6DYLDS50Y8MtcH/Q0tn
oPvU4vVWpGds1JNgzS9Qt7YFrONHCgJo2CedHSVpHLIbtTwG4GSc4P30rahbiFKbm229ah4nzZZs
nV6sQnwurDyIJforYveEsh4uVmDZrDhIxECMVJrUVE3xLk5mCyw+V64driRGYceBa9zyvI5su76e
MZW5F4Foa1+j8AFpGg2INHdNA4ZrEsTKTt4cToKScuJ6C7mMHsYsLfjMavMjU1dXychOVPkIM7fa
mTP/rWTxC9BnCmwvuXMXuDwAXaIaEU7YDI0ZqRYuaz4wl9TFT6VqNBCLcXTGNUiK2md8l7dXqxxH
WirrJUaLyGgmg15fQq5sE2z5pmP8MVsxIi9ZjIOQCMQ0d+5vuuay3kM0VpS6F/m6omIjXSJihByN
HQgNDScwP2XjsKFdp5acKTv/9KnfSXQ6wBGfIwQbNzWmnyOabGYw7bZlyN4MRuvYfJAPenEacK7g
TpLan6V2D02mq7DvzPpAuX1t7bTiybfLvZ3VdyWfInHV5nGwiTntfH4T7ioRingbJ+DW9HLtmNS6
dcReEyrl7ts2Tu9jDwC+F//CvPlmy/aqdw0jYCO7sT/bKSVLUgK0+7LjNOlmol8ViRbg6Mnkdb3P
ypnsq2NVd7WV3Eq+0wiNIgSMSb63g0VxH1u72BcnyyZSaUEKaYv+SnuZnnDisl7V7I9J5wnulMGF
jJmyzQsInYUbGoorBQHSI/qCbyICDJ7V6pbwY9U8/8iJunOlVt5w5+onPaRbIp4b97ckNAXpJCuC
OM3+VCl8DgRGHEyTZFqgp8/oNPoAoS6PmUKChi+Am8ftT3ZhoVbSytDy50NWPLGuePMHYw2TmZEb
zCSDJRpj71YHl5UIg2YHbR6RKHUZYO/flh2USdzSBcLB3IjYRGt7Dv2jrptXo597DHHJX/+xS26+
HH+RrcqMMc9+8y6MweimRDym8W7tcZPN9iPmXfoXnlHEucjvjYWLa9TeQE+lYT8zDJVsD6wk9eke
wAeUQ+88UoboU6XvPTt/X5KaYaZPebaY656i2r3hUXhnl+hHg65dzSJ9UjbGFoV6jFnEmiHP106M
GJfraMqCprVpWTDG5oPvt0dvFh+dzznRsbVCrayhQO03IZKTPqQTxV6OnCxIeZUA7IDOwvEWoySZ
PPO3g0b16riC4k5Wn6Na7WglFSpkpQOCbbD608QlOfPxEp70Z/W99Fj44zUVYDfZUO7SpDHffZ6M
3ipek45GNPWnNkwbxGAyJZvEa0KMCqzkXXI+J4fuQGjso6sU31QiP8z6pDxGFX12drxbD3aVdWCC
r35Z9qVov8FSJ2FmQcswcbBH9VhvaKp52ccO6KKcDGDGUfHV4O5aR5TJKZMBjdV0UTfJxaOKIegu
jvKO3jlesIav60zVtcgI6CGeeBpPt3X2XvGR5652KlozO6i8ee5iwXobWXWgKYyCDb1nwsxs16Lu
B7W0/EJiqROY8l0WTrvz6z+dVL+qhEqWSge8U0Z1YlUa+Ry+9owKFXoUnu0xrZnhdoXFNsTAZVky
z8OVVZ49p+7CZmYHXgziZe0YO4Kli+algJ6ZJWgG2cKjZMVO+d1vWmA11sxHKKyadk6jHAFo2A6M
3Z1YY27kETFmEEEW541zgI7ShPaBFSanSjZoSErS56VV68HJepAziXHkKrTHMtI6Jw8tS14W+1EN
5YRlMufK2XixYlgtQgOrFYNEgqgRoT62Cbnudb8/F53QD7MOoTYuSVmfqj/zLCba3QV/Irk5bPRk
h6GGlfhSiXOuIW6rPWQ2ZrEpIywmj0m24f+q5o9fAuNNrBEe9yYoGgl8MiZrryNZ2PX60u+HbfeY
J1gDiDZmdsLz6VFuEH8LNsHexZb+RgLXsGvQI+zTWRYBbJOKhNm/g6NPZ321tv3eV7zyTM71+liz
4tlNg63fzfny6A9E34yXZC4ulMAICFLnKfXNv2Oce+yx9LMxAAPLmiArCApeNx3CULa064Usb17l
fiPomfdV/AbIn09NibPXYJerlsHat+o0dL13RsI778wRXCOcTRyByezwq8nbYsTJqS1VtHRURXNC
eaN4JTMoTqrM2T27zBvUnAbNtiCXjbtbGTL1pcuZ0y5ffg3XQC+WO7EVJTgermsl/qxVbURgr9jA
oxtbWPDTVYp7voL2op0aiyfN39CL67iel9yGVahzJuMv2sT/n+kaZOCx7yYWZaE/spzNy+VLxvPb
6OJ4MfzymDQNotBsFLvZ0FRkzOAhEqKBDv6gNzs2eSrAztGBWGJ+V59X20oPc7FpRkaEOk3mGqBU
OKbmcs9ztB9x4UZshySwl/4t4TYgDBzPH27M7LG828J6oMraKwPgXM7MOZgvzzwFeHqHgS2mmRaC
MbzzLku2nEXToQFYs2Nm09Q0FcoZaShQn+rTZ3MDSy0HvqG68uRL6qq+cMLFJ5ikmZoqIjW6iZ78
uO+f6/ZlbsQVR9PVUtkaNejJZHNbvNI+KKF+mFmReRQ3TINNCu08M/bZEn+XHVjOzp9e8qRhUoTi
g0iY3djAN0cg4oVZvvDl5LQQSfJuOHZ3cQtufD2nTGZIM9gGT2C1DpdWlNEyvv4DOKAdHiKymwZ8
p6l9Qh9xhly5apRjcuUhhZTODN976p3uySQeLctdK1DcrZGFuoZJoMs5BehaHLusI+2zZkC54UcS
2TxOQ8OCSmfSQ6fAhKXOHvxYLHuddR8GKbaCJltIUVsyakWT79irFqHmyypqlkiimyBTxe3CLkoR
VTxlGSlUmqXfGY7Yu+zLwdBmEq8QXzNCvwMcyMcxnTomGJt3P1nI6cpDvW4vuVrvZGeWwaIK92wn
dsO2o3hqDbIFvHb9TI1qOYAVjvCcXuFk2/doDFHpT8FEQNuk/OnKHvWErhI7Fd7ggIR51ljZerca
wtquOpKWOPgWQV0dk47UD9o5t4aLrCkfUFRsa8psjDw9RnRCf+Viegia7RWydCZqgsgWGJrpl1+6
r/HUNzsRe9Qtor4QEffcNPJnUW4OkXM0okxH9h8rVCR8sSTbT79Raf0Rovu0Wj5k7B5clcSJBgjt
PjVEXzOhCpFBdJnd2H/JgCYvsjawbsfFYx9X6aHjIcIrmzHJt+7c+ae2GKJS8uqM5QSb1Jr4gA6i
xm52cA6uyRbO3Z5He65vgFXJcfT48rP6CBLlaRlH4neKfTFlX7MF63xM019Njy6UejXg3MBL5ozn
1k5eEb3HpI/da6NF2etkY1joMLaz/2DvzHbsRq6s/SqG72mQQTJIAu2+OBPPnCdnSTdEKpXFmQzO
w9P3xyr/P0oqQ2rfN2CkUVUazhCMiL33Wt+S1lUwVlmFIjZOg95za2t6e4vI4YudjxsmuD2oBlha
g0ljOZDI5eCDwn2k26XiYiWtmpNXqmdRUb8Xuf3Y1d3eCYF7Ic5kHGsOEE7gvWLxr+FT7aSnimsf
SDSelBB+pDnbRpje2kj5DlwI6qcUH0CmpHlM9Ps65ttkBE2PSIWOH8nmVAkN2RsvchO4w7xhOMDp
Cw4XRQRTXbr2pCfF1oFhbucnckpPHadfbyGmC9rOZB2IhNqHDKwRDBkdFn2rc4Xc2JhgN2X71g/G
1bPp8UeFuReyD5H809qzhqIEwhE+F+WwlfJoB6Xy+yFGP9TpC74HaKw7G1jTTRbtiKHQ5XfFkOvX
mSmuXWJuyO1C7NmaOE2zo40GGOnX+6STwIg+3deJdj5ib9s4cmeFfiXbR1q3xasw6COjsmzcsDk0
afeI2HEnXOIS40y+sgKadZTOpOiONyfsvgF3ZvaAP+owOifFvnuhONOsTaYPzh6VjM79YLgkCoyp
FlElkkK+MqwZ/Fqevw6xPPIumJS7lo36kil0m57dWq24E/QbpiZ3mmC+ZljxuXEZtrgdzfGs2Adh
8jWZ+zWtUcsvyonbeWKQQJqa3GXUZlaOd4gHGp8jCeN9EXkoR6kz8N+XS251NW6zpVjoEijGIbMk
WcPzA7TT7WAq0yMvs3uBxGyOpurgTGo/8TzsDXdi+8DI1C7sKkpvdBvLUMt5S+uSOxg4lRVDXmrp
XP8quSgR1rfRtblcKy9+o0E6nKL6IaPvTEyF3LVzBHtzcvahYZlbreMYt4IQnZ9MPF/3Tu4UwX7K
3ZujxGWqMPMlhlWdMQAQQHgJsvlWZSryZ3yBSGmpq5EzdFsVRscmMru1Nk/PJK7V2547GgeuSJsd
IJkYm82bSlu+BaINsYoaRJhUNkWlGDaNYk7byvIsJpLMhqoB5aSvx3D83MfzY1ZqvW8byL21CVKT
NvS7ljM9oRrzHcPKt4hrydnNg8syZnVKmKfIReaZa/e4HGdwVbontUwjbQ+OnZFg5BmKe0CitHxo
QTN6iE+BF2nXAtXe3uwR9NnZV7LruZJCv1mPXpCsI65xa2Hh7FF2O28sgweL8fGm5p4DIXSv1f19
7jm/Lf8BJPW4TyFyjALkLGRTcYzE8OLNqEPmONy0RWr6M8aulSIGFPUiusmUQ8MlW6Q0P5DSzn4x
jghmnLfE4IpAv7o4MH1ERGdBO5SLKgjrxpX++DpLBzInAxNtPaNHWa/hJfmmjPtPRgKMmP1mU7JS
13pgnJtyMlZtbk2rtGpZBXmT0dkyLzFxDabLIANikaYz+JynRu3AHSN7CvSXeBydVVVRf4UjmI5J
UanaZPz08D6oosJL5jakrRrWUxCjcJ3DkGABS5zorpcoQoVJb8HewWmPuV82VxXmTFoCB45XcUzH
5IT3/jGs9W0xy+vUMhwIcMkx0+4OEeLSPdoP3lwu1K4E1bepNNfn4uygosy+xYafiTo94CvbWRCC
aKeOo+8W+2HhGadeB5bb1LWd7hj7seh130zaJ0lgUkaPf6/QKq7jEFBfXzCb4F7OBlEBptGb02R0
Yu9UNgBvCOMmF9BVhOVwEzGLGj2R7eq+fbTHCU4y+v+dacOqdnEGlFWd+E3fv6LB2ocUcHND9pKc
avq2xobZpqG9pwXGyEqELxnmvPuAd2f3zYa4GZZYqjPKc703gQNpo7SeQ8DImyPm3e1UMJ/skVrs
WnEtUyc8s3zvCzsV1PGwqCCH7sqhEHvVMUFmtvAeePQiqcU9CB6yunCdRQqRYJAYIBUiHmE641Fs
tNINd8FsbVqk1hUTmffEebB6sD5tJnw7LJjka/cd3+AG2edMMlEwbXjWhXT3cUZlu1C4Pbcvt6GX
WxybAcqR/ACltMH0dMiDXl27vMfDFmiRH5oxe7lDXroswYvl2QOHGMFnst9OoTrIWR0jJ1i1Y/Kp
FgZAbxc0MIgrJvO0dleQMeVGZO1LG1OUoIyYOEvGHbEB67JDRKZscW9YJRaE/kUw9H7t0Ew5Xncx
J0aoy0Wa1rt87RZ5wFwfRg8wHLxAhBtC7JlX5Ku6gRZA/BqYS5MTTlafqTO+6ZlSh8pBKauL56Bg
CB2TzIkEZd54XcckOkJlwCHCjcAiHxOnv1w3hOzsB/ysnMLIiikgzzjUrRWzO+2IRZQgCdt7LLQ6
X6sK9hoI87keviF4RhDWbY3JpWlKS6hoyp2AuPqkp8NpMO2b0opt5iy5oOLJRD+zMprRuDotN8PF
sMOtCnxbMLeIlxaJz+Cmtxrl8VqAKVgvZP7cZmcionIfJsOXNq3ZS00UXOh8VxqjtsDUrFuiKnEY
hU0XIDDZqIrmUS+619p+TyPMaTShNTiVb6kbLn2Lyldpc449rz7G+kgbK5wuxkiKlp6egzJKt1QK
X3NXsXy07iCbMfWZEFW0mGAdlim9Gjij7rqsdTwYAlV4arAV5FJ87nrUsgGSeEn0LHvJlzKaGaXh
NEC9h+C2nScAU26AjnRTJrLamHT8d6olLmZ+7kwMJUAMalrR16F18x1Oj6sBmpFAZvcjGboIEzRl
9Dwjg8H1CJtOq09yYPTFAL7dmOU3bYIKYOkqJrC2W7q5M7bxrI6pVS0MpGNwN5mm2jMaAhbxwm1J
7NkDSf5wEddzPJt108N0Il6Lh5JaPd5GIZLMDiiT6Ba/kTkyKhtIbSrj/p0mlr3NQH5mwBupxuo3
5t86av63bM7k/VDkB7efcdvirF2IUl9nLUBOokWf7fFejyxxoPmNLYbDliPlxApTdzRPX6QpPwkh
7mK3+hznFew/6YFu5Bnzm5ShqPEaDliwgpgyKXB3glRf0tJIQIJdgHl0YuoRNMN4oXCIKFvjWF6g
ablrL88rfwR0trE5uAM7P1R0GTZlmOxTROLj0LCqU6fY2vQpN+3sRXvqM5JKKYboqoPXlqq9ajkX
MkMn8swjKxZ0qBkvdt+O+oZsOfqdNGD7BgeoAwstk3y6eEuZECB9xzUy+s3S4vDmNt+Fk2njBmcz
LfGhrwprWHTc6IBHB0Y8pTC8W/urzCwJoDCmsRIxJKs8/FeGrbcHmHs4+umcp5ZFrVjZFKNjukG2
QCOsmr8FtUmmkdUwo/V032izOwvcAkNBvb7MwzGMppmTFK/PFGzzqPGtYHk+cMuu5FCo/cxIPNdE
eDJHfEuF0ZW7YSqRJn0VUWf6TRfTDbAbeEQJgQyWop1MUuQ1DIhNs1N0Up1zLgltOJkJQ1w4VcyZ
Kr/PKe4jwoZoe9XeYRhgEOpgP8uxz7a2Sn5zNfSIPZnLZ3uughMIAnuInbu2dl6JHFbbSlbxrgPj
dBgbFk6SJC9BiDeKOJFHzhT+Der9ttOWwEkTjFQR0c2UzrpV9lo0hMCZdwYNpvVi/BlyWG/10lOy
ykecrTOKhPybzSK13SzDr+xR9oENMTIy1vAFLCFmOGc3Io5vjj7Y1DPel0bLrp4XyRVbAdOS7sWQ
9W3MdDKhHBwDoa7eSaIkVShwHknm2s8yTbb6AFrDm71sOwYaNo2QU51Ur2Y36fY3QOGbYaBTMFUc
L5ae84lpY0pLP8wvzjfio3Z1K0dYJE3jcx0vZysAeHCYiRY/BhYiw2yqFq8FQl5dP3sVo1iKONJ2
RbmjLVkflRcdU4NSHZkoYmMvpa1ObO6qssfPppvhJQK6BUgKFXs7jcYeENdmLAq4Nto3XUO2GvbM
oh0gFg8DRA23q7jOpzb+Aq+/daZHgt8EbB3FUc7Q9UmfSaZ17nMT8EyQynWiDYck4CsWXrmNR1Ry
eGGY9iN13LfJQEZfQs4AdO3pHPbMAwtvhP7T6wzzO7gCeqdxAFckkWvJjsEq51WzxBFjMdtjf95F
ab6nJdIS8167ezEF72Ei1+ilGKqa47ewMuWqAAlGDY1aXI6Lur1GVa87YbFLy+ZaOrPNUKzvL7UN
ljbLmNoYPVYut9IvwhgvXMCfwzq+KYXqVqdLtW4rZ/GRRLSPu/JWxfnFal1UAbJIUDE4vigf80Sf
NpPUTqSW+Zi4uEONyBrG2ovO1GjcUEOCBlplOetOL/ccUtX6P7ctP5U5//vRiQy4671UsFjCqP3v
/52z2f8or2/5R/PjH7WYqP//nwX061+m6gV39d0/YHDEBnjffTA6/2i6rP3v/+J3hh/l8iv/t//x
X0bkp0l9/PPv7yXK5uVPC+PyO4QWjO6feJrr/KP43tPMr//D0owFmRmZqbuWodO2s00oyX9Ymi3z
H5blIFVwyFdawrkwO/8/S7PxD1M3LMczTXzGf7idqZbb6J9/h8ZFrpnl6tiaLQuLsvefILek8X3G
naPzbyzTlbYJcY4/Ti6O5z85mmvZtJPmEFnUGNRVRBqP+8macJOUJbspIyUESQHOpHXuGRMYOZ2W
DufPvo1m8Yn+DGuxnMim4xFIbp0VC7AzIryrqhjmO1RvhmQeriHa8N5zHTMNZUg0VOU6VyPsF2QU
YL9VSCNNK++kWdCYKHsj+pTl3bivUpy1A8LtkO50qOiLduZvUHoSDEpJ+ljRi6cyimkwRMH8CYUH
yiDN9U4GKAouLG0eXVVOZFYo6KjSIquXe0jurPUGEEffM7hBwF/Rq8xRQMsaPW7RhCW1TypOrtPq
nyAy9Vvdja42PeIN3I8XKYlbSZwSTo5npyNxJZgIbZDnS8pfO5DOLvAYtYBlsLdht8y0jI2DVo1x
MLIIOEyCkKLHVHPFrIoFeO4NzkiFMaZgxrl2p9D5TRNDfVFl3d76aTKPrc4eVU04UsO2aW5aG9RX
V8BiQNjX5zsjt2ER93V8weJhXSwgfIdwqCPSlYOJqC2uBSHdqF2YpQWbjCR9zEoq8SmJCX0TSdmM
3MTAPe0sJnpcDYdKHHGEVn6WpfVTX7vVJclactRtMX2dTa15zBVnA4wehulGwrRLRdkbASxyOqR1
Cp1X2exYQmkVxO8BPxarfJ0HonnuYovgo1BER8exi9cUydGNsDnTQGdft8TwonDqpyp8CSTj/3go
zafBycM7aYOkGct+vo8yO6pRh2Okoj+RPGPHMe5sa7JLmq+t/I3PGYGcbMHnrCLQTk8NEQmnDPQE
hVdIkPeIHypdC5Tan3FHUZxFPXgci6oNC8Wszp4t8m3dKeuB3lD8NsO6eGt0Qls6VbE2Oa6chcs9
e/iucyScmT5OT55Zm29OaCevsfQmxPhBUr+DQKJfnqRojVBZYztuM30fTAj3FpoOdnmrbJ+xhk9v
QqTAVzl5SSiAGndK3Gq4jSQavTemAxIMmhii2FA1NywJU4XpofAwpYFodONoXEZr7XgbagnHjdCb
hWpmDMOV/D5tPdsdBDgbds4t1Kv6TjNaApPQuEKmV1i/lhwku0cR0kP7ntG23MVpO38dpEUs50zE
yhop3Lh3zNB6y0RADxZrXrIOC9N6EIHhfNTSqK51OaAiCJD9AK7RdrCB8PzbMkUeo7ILrkf3UxhE
GVfQdvCxmsCaUgOl9kpLcmzlWR68DfDF5BZlY3CF7Q+rqXC0W4zd+FORoeFSAcrNcEoBHuB5sfYu
QorTNNooRZI8RnCgRpzJ2JTJcnDjSl2AizWEblU4mzV4mVuSSPuHKdE9X7hOf3JNjuK57LMbo7qm
WBMNhHjZFnN31HW8wZ0M+m0wBtW+hBu0phivt0lTQyEwe/g1YVV4PnTk5JTS+0KOXLBtNNjbns2Y
VsXQIi6sVDcjf4iZNM0tzSmt1Lazhu/aclD+OcTZfkLrV78hbClvzJSLY11I7TDaRuwr2C70vXIE
P2Y1NOfJNvha+1E1zzPW68cIxdZv+LUiNLRGhxyeCosO8cfk1k8Jmv9gNkaWgQu8L5hKGAYiBouv
XHV2l+brlKPFNRm4HDrQhXCaQh1+b9Rt85q7Dzh7wV/jVbsqH5jnsr3riHYYIaL0xe5Q6sa89D2n
g4hR3uApjn367nJLz8l6tN183BrIe25pQVjQlI8DGVuFezCGkVzlJGJ7nDr3rW/m9EFaY3e34BFO
nq6R8cON7FapafTbImwvsZlb30oD3wJGavUaVDjaMMAVXPUEAbqeXdYQfjCHtVEhjhJqxlH3RurQ
QKlnY6A2mQwKY6PMF6CcV9TfqJnEikHHjJIsz3nm5rzaJWDPjrLlIg0vY1zPoQb8Is4JWJci8uug
IhQ5MUDloVP94prmiIzOHJHwBDE2DZhOVFUNuHsMr7QvC+IlV0nj0DhUQD920Ly009ArnAd4Fw9Z
aMhdg2V0J4HK+PzVDWE0GAIfAHEIFlHQ0WgQGdPw1tR1IAyD/dFNCSLKQRvyTThhcNpPjcQ418g8
/VImcTVhhjJnvrkoFrSNRYiqgDE6N2RbaQj+a/KotNEInpsqiZ1TIMbwGVgUkkBM3HuSH/uPuuuq
B72b86/ZKIw3qUGBW5dwrfOz1zXVyQX0dWT6W5zDWuh3MHWgWWtm4a7gEpTPkzkIovCCTm06ZU6P
kRfKvYU7BgnjpNQpQD9rrkeIA9jdx/QNFJ57iXtso9qMNre3aRkaM7EImCmcvWXRxhIN2vlSzNYN
7SzNO2fWN1Fj1Zu8aG0frU20DSZbPWNZCN7yKiJn18R1v6mDpPfroSezAS3NlrNu/uwIQRCo533t
84WS3YLNo303Z1tZh2QfAhm7aG5nPiL74nROSnfLCUl1jjYGCX2pPfVBBkcpFTRa1k7dARy2MRY8
BIjN3oXUzTMVBVs6QA887O38TLlR7louhXuM5MamE2jBpSqaZ5UqNJlGVFsbO06ML9rYDd2a2dr4
lPQQh5qOKQZ4jCG7B2iTDsQlWdMlnQ2xL0FQ7XjtCd6SGiM6HvO1A+hob9SAgaHBR8SpxVRfmRO+
161uXvkEcTnYOvLDTHQHKx3lzW11iaeki0hQ86rAg3WJtueu7jDOM/ausp0NFmlJRjP3zlzjJDfM
jI52iXSlUnHl05iqt0ilxjU9e2dvW6ADAsLSdnz7hV9ptvfiEJC+gV/XXoqh5/YzUgS6cSHuENEo
YimN9qOghjwVqZu/t7ZmNeeuBwJPSOJ8Irdn3s0ZgPKM1mi8g3+h8FVgIFeEPl9ClJEfmk6vdDac
Tu2W9ArGUaHbMOdOHfMaJbm3sU2kPDamrVc0IfG9F4rExyQTvyc4LK+xbDsMuJw9REq659KK8wbJ
IYbRngvpmU6180STBGrh0I3PY4BnamW2Npk25MYmz4BkFTb0rAMykevfeN85m6jlqmvOZeIMC9B+
H1Wbnxtl0Lw2M6ZMumvXR5P8ra+1405vFN/x4s9DUpy4ajv243hHioq+b2ruTqMp8B6a+Aauhag1
NFNZ8lsMSwYlJWAWDDf256zEIY17Kbs3Ql372oV6R4z3ItTpIJjiTJNi8gs3psdrpJiTNENxQrpN
Nz3adVZ+jebefpHBPCL2ITC5WYFlmo4h6JJjrHJipMGr3zN9t65KD4sREeZicmEnmd9RyWS7MJ3m
V8vyqouH/3ibi3l6k4y4UEYpK2a6HQ0X6dpLr60y/2Bk/x876++0g35WaN7eVPf2t+vH8De/i4uP
7ylay2/9F0bLtv/BRRUWq+stFeeSSvxHzWlYOuUjNhuKTiDQv1ej/6o5NWpOwuAFVHtD8uS6NvTl
fxWdkPL/QfFKQQrt3l7ws9Z/UnX+kFpEWUseBgUssGfd5HhZArD+VHOCB57UBAL4HA3Cu+ixQ2+/
SbAPNWxuRufyk2xd7w6rFzqK2P0FGf/HYCfH41HyPGEKi6J7+RS+//udGs1cYXrlxcmyDxeYHjYw
zT3iDpl3TNrSJy2DVEec7ouFS3OVidF8tZzha6h7FrKv6dkUtTwby4+ps2ef1s8natPkV9E1PwQo
La/Tk47UXVIOHGjdS27Xnz6nUYLN6IIA5BVyIcA7TeXsirxOzsPoSN+dkRDEhXU1wvZVdvOJY8F+
zGs3/kUQ1o8xiA5rCZkk5OOlkeHQK/j+dbRKmb1jtfrFdHXSetOiuPWdtCGv2rcyjoRP5YTKXy5Y
asP5Wjj58KjnGDInL7zoibOrw6g70lsc/T704vvAQVWh3JsnrGPqBTkxvZO1/9ODcfsj5+BvtLL5
C4q2+effre9RbS4v2mIwq9sMQIjHckCTf//htZQU7PbuBfZmHm3cEvaug0aBosd77ZzR8D0OSb/I
Zrj+sT75ipbZlYN3gIlSphuuUGSvHQwn2FbcWs9IPPI1RvLuHv76Tg5d9lzmVN2tB+44MM2B2pEU
Jo5bEFF1176WlN0rbazKr/RKL70+de+FRyQTkuY5N0rm95bN6GDSKj8ACYNRvsB5uXYxPVwiIdN7
VQ84zcOs3v78ozGWt/6nZIjfPxrkHrhOLYe+j76suz+tKwe1mmVyW7tY2QDYodezoxdhQCLVadjW
DL9ZZSaUjqL9NC1ftj5EAd165qju4IYXciF+lfn51yXGxZn1RWdLWoDof39k//SSjDSMnKINwuu8
AAVUMLU+txKmSxV1VRMDdA/jJ9PYKESKpkwpSJLoZskMPRgPu7UPVOzTJRDPRZMF93PMoIsptqO+
6E5dXqtm/NVn+Jc9bHnBrk7EBzR9Qkp/2MPm0ILvo5Loipwh82Vg2xh5iKuwbMJZPCOBZ5VQagej
znyq7OmHe8FHWTX2tqHUOToV7mZnbpNdMTfPmN9QJ0GB3nXScU9abDz/4itfXs53X7lLChbZKjT7
bMvSnR+y2GhkjTYDreha5CGsMVh0Tl7X1G207HmSCb0drSHZjcm9ntAm8dqhuZgw8yIDPSCenYg3
pu0Msm5EMTuXn7868e9endA9lAyOoHX944Lk7ilrsoXh+cGn2wxZT1Qm91nu+onWbexKQi9NqJks
bm6rGqrIYdCaByWxbi/JKkhA92Lo3D13b0bhiCzDhhG6keA0r3SmCNXcpoyeqEc55WipA1Xf0oj7
ZOizYIpUuHtzwoD183dlfd9aZQfiM2eSTo9VF1zlxA+tVV3BRGi56F2dHvRhU+qYTtD3tK5pH51p
p5akDceNjY2MU+uQE45GkDmay/mhwKrdMOk8smvkW0s0G6ceqdFjLEezyUAs1r6AxA4vDrwIfGM2
2eRuWJ7IwQNZNMU7r28VIsaAKL3GM46qnIIVeHA/qfURFa9jHmzC5sm/Nk80VdaFCMIDqG3qZ0nP
Atn8zz+KpZX9w/JzdJdbBzuy1PHL/LAZI8asdLOtE1oBv4vU803B9uz3FfTyNoqGNcLMaR8LAAxi
mEk1KYjktrt9MpnxQbSsSPDWxrmfwtiPwmbedG0PcAtc7tZsy/kOJ+q07xj4X73MsJkvt9l7Zm9s
gwKOUjC8cVMiQ4tL8dZys3rPCP8Dr462LYkZOpmLC61J5usv3vVflzWFJcuZbc2hcBXLHvKnTS2F
VVjjL0uvwwQVhFk0jpUOqcyUh/dzN37KhHKukI6KrQky4C5TA+rJMTMOdlJYcBuVt5oD5OSpi4Iw
buuHUI0mkvlJ95EhYYcGTLJWgt5UNjuo+R3S84bI3miGvq+zfvqSgOMTpbekxs39gwXSej3awRE2
X/6Yg2OCGJJ+EyojZnG5zPRq+I+3SZitJgMGrg1kmns/bpMD7EP8+2Z8baq8oE2niicyG07pwqQh
j+S5hKXaZLYNHsK80eqL12VXP5HKcykk+O3YrXPU7gyn29bcW0GdvhB4ETKhHe1frFHxlzW64GWX
O+Fyb9bdv2yR+IjniPiaK40d0l5xYEMzb+XDCNuZsmneGLFm+knypPVsGE2QbQOW1gO2otDP5+h9
XIghAdajmARvjjDOH9M0XkqwZ7fCtTjhic7QK6c5uzNsN4/sjvPPF9xfL7bktOiGw25juXBv3R/z
U1JAKGh90ius7TtoyDXPVfgJ4KQGJtBMd7XxDJ56uOLeXnmp7mw13JGkxzMFp7lKeGkxWsdk4Vvm
gY6rmPEIba/kV4vC/nE3WF6mww+pG+RTLSzf754LFYFKSnmZhut35qz7XpXv3XpEpz7De2rtKrgf
PPusUJFkoKfvmejLo6yrG1282J8aoz5rNayXX3x8f7kXeQY7wFI4CYYdoH6/f10jgQOGS5DrtcRT
sjZao78GDbZQ5ZrPVpmh9vKqYu8BlNm6efboMuhdxTXsVqVow9Pd0n7xSYl/84qQqug6Qy1Pt5nd
fP+KPIQVmaTfdGU0I3fObB4Rife4KiL7pBc4oYUVQixIO1KYrOyuBDfMrgAwAkAuoIYs3hIYEPoh
Ax5y+Go+O9l021bghKvL0Fo5U4EznNm+cgT953FY/fwjlcuK++7eQUgl8bSmYXMRd3kj37+BPJ8z
q6YRc0XPwxnY2sORDOk7nB0fikJvNwUAJzVzNDdxoafrcR4461LQVGbq3Ag56K6T4ZS+RW5jhssA
8oL3qfOqlp637fpTnLWHJukYoHfOtKpFrWNPqRMEI+7kJ0Fz7ttBP+q5rR+rtLzrJrc/xrn1oCUm
2lRZgh4VsEoqNqlN3TjtKZkFFqFcv5RddQk8RlELCEkX5G40jHrW9jjGuwChFcrmSh1Alg+bspGV
P4WahoocIhNSQGsfM/elZAjuSFapLrnDoKtLjZehemXwoZ6xlkEmNhpJew5MR2F11ZchIN8E0k1b
V/U5iu34P19MXPepvV2Do5i85x+Wd1vRiqbgzK6yHJB/xclrOsebqSOIF4YqiX3PXUOEWEpIjZ9O
IbEQ2kx1qV57lWOkidZ511C7uJxXlEHj2hFleh4dwf1GRpsuLnO8gwNrUlO/KlnEv1tHFAe6SxOM
65T3wwXCJTm8dsoku9qpHiAEHw+dxFHIBBhVvJKruHKqq1UFu1w1UF1UcUD11x5qFiB2KyvYdk5/
725CLIWzedCGLyM42OfYeZecM4cS8LbSGwdVUGaS6V7WdD3RP/78YTD+ch/gYZA21zuDFgp3oR8e
hkpUgIvIZuOEMVIapPoZrWF/RK7h7Yww+9zodX0l6aUEZjX4RT/Zx3zq7wQt0Q0V27DBFfhYJCGp
8KZxyOo2X//iFep/3ZotBzgWfSOKT9boktD1pysLj5GbSDfJr61BLghgmYJCh/93e+yEOfTQtQjE
u8KpIuv61GVkOiRJqe37oqzWQkeDnqdFv6lMd00e54jOuWkOFeNH+Mw7YRnmnSPVAaBCvq8SGUFC
70AvAInYM5/GC4zf5mvjFh9FD9VtJmFwP3qsK2oDb4fYwH2p8xorHPRjR8MlH9TqMYrxzI8WY+vY
qYOjmxnIaMikOLma9yX1RnVwl0gkkbC27Smcv6E2LEBjORimCB9HjWaZmENIbYHw6jKl05PSxkls
p0dsk6g8cU65JI3mtvuE7yg4ZdoQ7u04DPboqL6BbepQ5eXea6M6ZH1FmB1CYgn7Up8fUzTtxI1N
VCQIAh8mYzroGHwFZm/6OfEuDgbxRU3dp64eN67HL7E9m6wwPlZbszeYyYZ7KYfmZYJFrFy5aUw0
38JNUE010RGktr7AW7y9N9RAsCcnP450Jdb9SG5KVoepH6b9HfqT4pQJl1PeqDf9wJTiF+vm36xs
nktaeZSnVJn2D+Xl3DJICY0sv+ouZ06qbbOEeBIjJahHerscmRfDxMXNWMv7luS0w0CzbWtKVKv9
KsmaANXkZvAGAx0G4uafv7rfC60/HUIcO6bL8eNRkuk0GbwfXl1ZUsDm8WhePGciYntsvE1EWMhK
hhGcxPK+Un1+EgXfZ2L5jszITER0seDHOUe5fTT2pgq1wO/j6aEJWxs0Bh4uEBP10YiKI+36h8xw
nn/+qpmJfn92/v6y4dghnseVZ4kfy4fWtHujKpzpQlYRXlEoSmD97eaaMXEidNw1N55dCdyNMv6a
991TayRXrMfFHtCWWDVmlz/FDEd2I/v9Dm9qc0+T9UtZiuk8IlL1IzE05Fr2B6uk/ZC6nn0HTeOM
THfcOkEO6LEy1NWSHcapxLtTISZ5ZJ3pIc1UfzYUdqCR9ktsKxainkyreJ5QO2Iw8uN80s7B4gam
MXdrAzFfPOXhvEAgrZYfMusi8IeNxbMYwoLSdXiEtNgGXkdErVoxKfzjRwKtq2M67U9F6+4mYgOB
P4Heo3sqr61d2OhWsX329UFTVn1v2PIEqCTyIxdAOD1CTGJOqB0cGeGwjkCf5XPf7gOzZKxcM+yY
XevZQBeJs7P89Hsf5/cfKiXKamSKxwOUn7Iieg8Wd3GB+25nOcW0AbwLWKlWs29LBvGup52w68OZ
NK3wUDyybdh+yETctydhsJ0YO7MfqhvYg/LMkP+Tm0NBAFj4bsbIz5MQYYCXBDdHk59jul1nuy2I
ZSnd1vds+dxrXX0GEQryr4kus0evJqugYOShNZ9kQwUCwv/GpCrnz0r9bBoukel1EG1ddbKZWiHM
hECFpAbiZzO/zG5iHAo0MZcZQ81x9vJt33TPjdPBmgCHcHW7mYkbkXstUeMYz/SBpREGHUoGsqH2
QxE4l5EO5irPh/6oSb60erbN6+8/hkSn9/aCQyJ/MdraPZiuRT/C6SvfIpkQ6fRgBOe2ox4daFCu
O8Bcq6Ihg23EkXYUaC5e5U14ofnMxxDsMXJ5Z3At2GW0wEarHtfI91flGPWY1FCou6YDf68TSP/p
HD3hj4WZHU3JKeZietQKlDr/Q9mZ7ciNZFv2iwhwpvHV59k95gi9EJIyxJk0zjR+/V10obtT0kUK
XQ+OUFVWyoOD2bFz9l6bIB2HIK4a3H4riksXSryoYFPWfCF1RCykjvefsLYfmKgsHKuLnirbjZ70
/tVJPe8va+a95/HrqkQvznLmigAIDrmbv261gqaqSSQOq5LJWTLuopvr0rVRZhxxUKMdqyMA2NSx
UthSKM+m5p2zMXsU0oLBkOTiAU6LfbGTNFBW7AKc2rLWXOvSLJekMX1LdWjGlZ//U5TjF7R4y+B9
SirtFeBGDESI4HSMqanzwtCSeXab4/h2+/pvRc+fqxhrl42akTWMmZI1bx3/qih4a/N68Ef7HNdN
fnTCeG/FFbcUbihHrerKcLnoo+YYM5C86k7HPN5DyfSXxfS3uoa1lCJKsMayf7rijy2AZ9TJXIzS
55JZwbUIiwevKJjB23QVa62GcpH1pFxYOBhG0i/WSapPqwKHxUrHbI8xln84F53aZQjX//u7uX9+
N+Zw3FAGPTRoDWH+eoV4JRvXLE3nTAAczdkYvT3WXv3x/pE31iJTsBDrBtF3b5hkYtrNWzMl2Zrm
0lOU9RByetd8ccN8WwuXSN7I0JcKyvtCqRSblGiJPSF9IGyrIw1YiL54CnnMIWqMWYW3Jaw2eWO8
+BbZljUM+1wm9Q8/Nx8iUUlqhkm71I4CfB3g4lGm9ZVQTtLOiAV/tob4YosJdb3SfqQktW/YdlBl
OSnKTQtUkAiGnUuO4DKuw0+/oE1eWOku9Bx/F4eee7AS51jaa4O8lUUlhuxYjB6n3J6gjg6R2NYJ
RoYgnrcObFXjLcRTqAZj+kvn5F4C/PoyCp+6nBMG4086E7+djUxeAZz9kMTV6FrXSuKDE20DSLZ1
O0ilxWfpuJ+RZXerqKw/RVrku+YLa+DOnpAiOYZhL0Arv1P8ELjV7pyKfHeAU5923KljL1J1LE1v
hObnvVlTTUZQXeAAsbonJzYuZd9HOzOIPbI6sDXQTUjPCuXa0FjGISxqItQRrFgAtjdmoEJowqG/
lf300ajYe5kIZNs4jnk1XM3etJkb3ByjhPoQSwljAfJJ2bTiyvDG1rMjBI13ms7onGoZM3xQ+FbL
xjpXZp5g6oeeUg8OrebUrpYTttVNW8pXPyfFxx/cc2YOl2SyD5buXuy4drZpNFK7OUFCCgm5ASAd
F2at1HcEOHQpeJnayAd7YD3p/DvQwiO7C+vu5joYZsYm2Wfg0q84UOzlCHEssxnU4fRncyfIfZI1
StbWfsYN9pf14L7q/Hq/fWMea85jcDosv49WQWsTYgRo46Jo4GCsqI5IRg2863Seq0IM5/uHN/Zw
TLDzgXhDvBYGsHVnE3jYAVVMy6Dam5a2yVEZwi4yE7Ap6Xf+3oSpoXcS0oORS47paZzp2yGhiLuw
wdw9aTY+adS6EJRaGIIN9UFhI7/CcT7EvXYB2FaWiVhDZmm3PeXeKgUz/ZdLYMzLym+XwOeYZ9jC
JMfsj6luMQHxrrqM8LhmYtqtlf3GBVSTjwhia8TgK2Cf7c41ZtSZlRoc9sZNgJOF4qxJX/97DWQU
9fu3wYZmuy7SBI+1mkHQr4ugk+gG5k+tvJgRPs5mjLRFmPVyQ0ZDfdbV3uXcui3L6F0bIajjk6lX
+NJtvV22JnEwutuQxdslP8ws1Q8IhSD+Ag9fuDrHOBt2Usys7nHQ9C+RNRprp6XqQNPm3YhyLGf+
8JDSHzXKEfB4DaausfsWaXW9Nrv07DLxhXrhnzItoofgCIzi8M62dWKQdNcQyKksGW5cPSKyJinN
Q5c4cK+BaG2rCXm6peJrXo/+mwiNYlcGzqMeN85hJDxjQ8PTWfaO2DQ2IiJtov6O6DSKCT1kb+XO
0u+iQ2X59bYPjOHRn10zRMiAH/Y/Db8L3uDR6RsthofowoWGaPUBdnFbVW79QlYx8BsvI8Fu3iDw
K5kv0m7do52ZKZZOyrFOs92FISvtev+IARReuxg7k+WNFUL2x7Qnpsad4AvJguSZtHf2rlAZh2QN
tztH8zLt0PA6+nTw2xg/eT4AcSyad+JkWNYLpuGpaxKdk3bPQRU/Jh1OmHtZFRI8sC5c4rcK4jNp
Nmn224BOz6vBW9qa3x7R/EMzAl+woLT39hVcyDa0b9C+1Ne0QuGq25EC+57S/xnT4MpGfqjd6NoP
Ubwsmtb7S4P494ke4WeGLqgYOeHOW8W9e/KvWsYsqcA5pVaXzKfO9GshD5A710UaFE/Si/sV8B/o
VQ4y97qdvgSVma29aLA4anUflQrh2mgJOSZE4UDOppMYZU21pedovY1OTDsiG2G8N5sumDa4L6s9
w3AITiiPT+r//lSUAM21sBsXABQcwo5Ef0wi9VxkQXolJHaHv1tb1v6YbipiY/JsEPuwtInKjIlw
/st7+0d1N18RyzU4X6NuMO9Sg39dERxbfQB3rrqwqUU3xObHFCBogAO5Ev1DnVSPMShhZlnaloSV
73bfefu/fIW5B/7LOmbwH1/XfZ1K2jXuXbd/fYXaI9FbBpLOmayL85gb4PVczOU1x7OchFiwdP3a
AIPKazbhXO989lKk1fSe1EoOafLuJ7L9S1H3e+d+flQMUyCzopd2bzz8up6BAtId3xzrizGNW9et
FRSaCMLkEOtrN7L2DQ9yFQcN2Zq6ImJN5Q99Ox2dkkDLNOgf0axA8YGVtC/UNG6sGEFtCCwFcF71
Ffxk+kA/oNv4gxlvNS/+y0W1/7yojoscg5Y9Ii1+kblm/ddFDWu/mpAAFpdRhR9NHBunosHVnbX5
zm4fG1bLb+OgnKU2dN6lDbpxRfsuSbYlcRLLICi1k2/UtHbcVLyC0ht2ETaV1RAp8dq3WrxuOgjg
av4jqMibGZnNebS15JEYrmFfli0ywsndU6J3pIfpzhPSd/TvZckJgSMg04F4U9KEXrV4qE+VF8KX
llh9FRbFwuX1YDG5EGg0bu4/qcQbN4MB0Pj/+9nj/KbjlncYbDPP+k1JQ+aSAuhbycuAPbMbVXkI
+uBxmM6RyjlZp+0OuZa7qUWWz5EpA00KQm33ZMabF9T5T31rj3+5dX/u68zUGK+h88BThqbi91sn
lDQ9B/hEmrSoxkKl89colKYuflXSKpEf14HP4M3x14a0T6Hwwt04zfkRNEs//vsK/S8PknC9+Vmn
YqDO+n3JnPB109XX2guUompTSFg8bIzFCt+mIgurHC9lxSHF6COi/lSLiry0zBPINYsIGfWqSJPv
2GOzfNUZROYEFfFvsLbqMuAxsUecWdVnGYXJPu/1OZhK0N3Fzwmn0yY23WHM4rl5dNXL6ARdNDwh
yFKHTpobIwJ4kCM8uZDkAJnV7w/jKFIgdqP5YDXVjvSfFEMstvi+R34ve7B1ajaYuBqJLv99me6D
vF8WMVPnCaJHScLprIP5rUWpyJz0e0qwS6Od7MGbzrquvjtJoB9DJk6H3pujsGbk9qEk0+ykJwbI
NzIZs1xe49Kz/3Ie+l2PJVh1TI+QYiYtwuKB+m1UgaHOA1th9hdWLUUnnXlF3BFNxiF62VTyJWXv
WbfBd7vrILK3eJHC3sa62jbG3rbB/UZdfsLPT47V1HW73KxBlKS92ikZvFVh6B/62Xry31fR+uMk
bfIuchE5D/o4WX7XEU2eZ6AM4IwydLm+G7PcBa1zHNG8b3MmpcvKlM26l4fWNClucmIj8lmklYi6
2fsdR84QeN1hKP1HOpn6AwC3Qz+LUsI0Lh+brv6WmDqgqNzfzLntyExgMKdj+BWF/CPFHLHog2Pi
iMb5HOQIuWHU+jRu03WI41GAiUlUE/5FZWL8UTlzl+YXy/U9TPs0OX5dqvFf+z4aGu8yNMjMRqs2
Tswmr7bb+Ael4TsQTXApO+Ik7nPiDitzal/8Wn7FS+DtBgB2S5kzaxJ59bcm1+9SQ54jl/G1gQoK
9Y+NMuHXL8ewzhbM+qfLTwnrz4WwaeyEeYt3Bc7fviiEkrtpkm9NmNEknYUo94+wM9xT7P394PPH
3saEwqWFZ7mc+NHYzv/7v/a2JA9aUXqjdclQju5oL5SD+6Wxyoat1gBLSJ89FcjByl6Sc9tBWWzD
7IfVEO4Zw+heTDjzV//95Dp/HMaQ57m0CVxLGChQfu8BWeC2GtsnNJcCXtuVfjgTqkFKenHwajSB
+9AZcX1tCv1UJgFaUeZwRTZ+h4XFrF9E3YlT6qMcVP3QEJdNzFc07auWHKGyNMQOHl0yZdkjj3HB
rD+tVsybvHNB9MypFzOqE6QjAIFTmLbeNox6/1RWgbuNGHtzyoWzPLeEjVlKWVTxe0veC4o7CgRs
AYIMQjK0wJCnxAS6A+Jtor8M/kFkanEpP7XwkEzh1mIA8Nl6IMwSx/6A2CE4RIn0L3XXn7sf0/W5
z8ei5dNK837rqhZJgMKMt/fi5NOtG/0HUqXNUwCwgt6FQ/JpejBi3DTSmL63rEqrxk+7Qy7wOf/3
LbX/eC+tWcsqdN8wqU+5rb8+ZiaeycpvHecyQ2APg4YYMbMcEMNDNa5k54oLnSAYNEVF3h2UmSNH
f+yNlW5s4IAlG8u3062vhRMEOjTKSB3MIwZ8uIRl5hy13O+Wcw1VVZt66oaNDKbwbDOqQgHAbXIa
aEt0Yxfm1L80JkBlcK4XO7ebs04qAEABb63I/DnqURldB6b6C30CfOqT0GtUPinLXvHuTf6pa1p7
OzZxv0004Fl+BuTSbu38L5fL+l/eAI5WggG/SRHve79drmigsSJQp10sTlkz13QRQ6pe2smPutFz
hgeGtkxavEdNVZIX5wIlSukwHaCVcupu01m+PHXr3tOAmravVsiwJC26L3oxfEgj/1L3ZJRgugUI
JGbKOJ0qerk7P0tuXuS+xQXGXHtbJf0rch+0dDjN/vuB+F0EKXSa/cgfUT6RHG6zVv/6QGgGRzUB
5++CmjjfVPAp0nAwt2bkfA8N42ECCXfQslYt/DA0+d8j3HHJ2Sl789ixgxkDVCmdPW0tpHZ18Sjs
6fMVSzwUSzr6YsH5IYKsiBlM1dPzZBJSRQN32Yu2WGupfLIT7TN3oq1GOsmCU+GwTWivbYByAL9m
U/jLHf1fXgDXQUowgw+EO78Lv/6+M6W5c2GVXLNmuHaFqc6J8Bg4JuIxmurXKQ/EWWI2QgCYH6QY
Z9U7djQgqaecGRNoWPh5OQlDxjwIGuv6jCu4fLEiuO09IU+6txd0CM4WIsIFQ3S1xMU4YsXLAhj/
7SOGLZycZo7+m2hLTHVaeopCOG5jpqMByYonvRVyF2UKG7CBVjZv9Oq9Dl4z9ofXer4sohXriXL5
WPqT9Vz0nELq5P9ANX6yKG4/y7x/exX+rFtQh3JOdG2efuRn9yfnXztS2CsB3aIL2JGYT0FCNBdZ
UGbgXT8VXvTbQFgKOS/VUkvcejf2hMLnWPaPkdte7FA8TUE4voi0PwSe9bWNDMIYkzG8gse7WXZl
rXMR+vBv8gG37uhtgla1uxKikAzK6QVD86Yz6m+gYmnMJvVr1hTfgmb6SLNO0g1ruhVioL8pQ2lA
c/t/KXktj6E82EKOyMLzbP/XxyMiMy+zyzG99pbebkEdfQ+8wXmNEpOYNdIylpOepBdh9yDpdEdt
CDtCH6+n4VuWJZBl5YzfKXgBbGcojlHgF/tJGJfISdUVH/mCxGXrRQIYX9g522nc0irXRHkY7ATE
lpZi9pB9edHeoryHDcXxdasRLX3pAM/sHY6qi14LXIBY4KOMCqu8205siY2I9571mpSMlRdQp49U
pO6rNGcaTBTo0dLOZHMdiDK++nXo49gt4YvH2ncK+eSqDCO6uM7YLPVJdx7opY+ky/8Ikc+xV/OD
xIPkaaGziXUxEpFbGoRHWtHOyuw1a974pfqUpS5/mC/+7MXAAIlj/5CF1XECCHMeC11e2r78mBwA
5yQA1bvSGfWHNsXgZHLskiSsO+KfWejKPMeONn3Q9VgaiQhY2H35COa6uLWTd0Ih2V1tFGF7Gjxr
TWqQv5s4WbNKI87OU0mi841QJpJ3IkdcsWi/kmxCK71033RtZEDejiXOXt/d46OXH6BPoxV4PHXr
AE4NcRFcBgecJS6cZi/IfrzC03jKGdhCy2Je9P/uUFvgIxZ9+Kx52rSOxiTZxSBL1gnZarzyQ38e
tPDTkHpwqzp/Yw+VBX+6xkHN7rzrRrN5ZCe1BTb2RgH3Ex9FI6OvZRgvxMAJ2QMeDjZvSAw4Pb7a
5RVccYFaL7OZs9Sji8OLEcQbi/pOTGySaOEkrDGL8zve89h6QrrqPJUkFOqFPEVZqt5Zp2kIK6qp
+x8HAidGZmGPcZgyfkQ8tJjwVS7hcMuLp8iti4mTukSl7p0hn0xLneb1tyHWtgQetG9aRv5tnUh9
6/mrCiv2w/0jPMNSFjcDyQrYLX/aN6WTnkWYJIcgBweVkE0AezGwVveOo8ihjTsM+A4h4MDtBAdr
Y4kN4Fz3Q5aVs9VyGW4BDUcPrZs/Onn9tWxlTmIT1Dc3yyFkArMAoHPJGlE92UOQkwUbaCtj0usn
CLnlsa3tE3qoJw8J4D9Joh5KkSdvk0zc9dD3DSQOrUeZd0eFxp8kS/bPXsIFREFmVQGgyXujxG2Y
M/JmdxdLKnM5cH1eDEue+kTM8oYp3pNebCyZnu+tGjCX3RTNeajC22i0GshRV5Hvpo+n0JM2MoAy
gWXYxEAMVTyufQzVl8jQ/GWi3PaqCVkgxZNXgzRp1IwOZEiDUY5tImKaw4kbD3ZYSvpVMmnyaKqP
cnqvnU57NSgq+WVtwqRSyNOjI5l/KQ+LSemdu1KdS+Dxi1KVwzUc62Tzr5+YLy5BeQbL+xXg9ARH
wp1DeLX3tJ21vCYBqJNtBWdvYkrHZAo/P4FdvTk8Sd19Rw8NkSxpru3YNdc0vFHFYCoOn9wmaNdI
MJxjyAADoAWbX+Pt275wINQiISHMUS0KJ1i61qBtRvKRt3YE7S4jvu44lk9dbaGNGV7uRwmLtvIq
VQ5phvpwkHlbrlKwQO86T8SyI4vX6QoNOmDrn/CW49SitboN5wWEsdMNKkiyrnq6gDpP9O3+MTnL
0Yzai1n1xO926lmkYYE+jeCKWfAdeg+MWaIdeGZi6Fizbo6eE1iMiGHJKRj+oDRdAHCyeS7jDy3C
l5zS6/+SFlCwpToWXh9sO137R9Py72PVtI9TDP+0IyOoUkItBqYwD15v7dDtjvRxDG+rp01IQzZu
ThHYonCErczZ0d0myD+e45z4mSzU3e8lD3YHz/eYhKAPReTKQ+yX8arTzfhdM+7MjcLaMzsiTJug
oUwgrLZxrT/HVEYLltfmC2v/xsHYHc1DmjIgn5ZQNbVXWilewgnnknXNvV4jjd7Ewibxu7At3LBG
jvu0E96yImR8i5ewPQa9yZllgoCchm57hrBA9NUEgEfL/K+SJhPVYzwdcNInF1J79BVBF+l72rgP
1ADTJ9YGkM7kZzth5Z29edIEIheZYnGWY90+hhOc8hZX+KoyGVCm83wit6dn5ZOSHA4A7gdvREJU
IR529I9WaMSeWNEmjCcsG7XTP+MtSEj8MS+4HQ+5a2bnuxDMTpjSEBGF77bbFjpuR+k7yaOnp+ap
ZV4wBDGpwE2NCNkLCByuJPZz5jw/O5nCIWth9kRSJ6YPd59kZUbFMu199QWyMbfqAaSE8xR2ZXL1
5YnYmTP7qgo52qwEslJKydE+BgPcxjKiLWO5ElStNJq9nrBflEKNZydpHwFfX7q4CZmWJ0iQ+G80
pY/XNl1VuSVuTmM4FAd58o8C7yIrcqKMuHWx1BmPPUfjJ6SB5tEPBYjhJJb7bED6aAZz+nuruh1E
fecV7j1QC+hLJ2IUz54ZByctpqGny6D5ADv8gmvDPEKMRWftxYnYGp5lLoPYBG7gca7nkav/KaXc
ooy1PkqemRWq0/xsRVA7fx7DK42MqxjPDXkaxEvcPzL2lVWC6nTpVLV2TptW2yE4f77/abJVcPj5
/41Lka2rocgWZqBN1yrR0sc0GZ+C3Ak/yi5iouQ6zPxnv1kU0zvOQ9NbW6hS4MOXjx72sgdNMLPo
iZXcgRKtHgGTEqHU9BstYNzXlaN/HeYPRz2D+MmxduJYot7YkRATvRp6o+2NfkZp9pH7F8Oh95uv
AnaaK+bm+Dw48tED/TZtbiIGGH0lu0vp92edO/jq5US/lXPaiq4geSK8M/ce4UW84VScgGrMteWR
CplFwYfeW8axJhptLRJ0Dvc/xk35CvjfegnH6ikkEvx7WeZPJeCJFQTT9uggnl9H9pyKJ3L9JQeX
PuqbylUmyVBR/9Rmo/2QWhWQEW5bGKaSXcZa+PendtTkRo5B+vxzfwTk84zMefoqwfGgY3M+lDua
m8apd33eBUeDt08tqEAjWixgRX2tjk6c8Na2VxbPRDxogCBc/SNwxGtZ1Pl3h99Cs/imgW981sn0
pLFqfBmygKZt2I+vFBiYX3oT1PcUIJcAf/io5UAWo0F7RiMUvpA5iMMRlLLeRcnDfx+cf8qHfzkq
QB1g5GraHJ89W/w+jRKBPrYIIzHLtfhV6zhmXD4rRP3CG51FU5N5SnMWZwWA9NFYOtIqCcnQrG6H
UvMdpGmN/6xlqC10+WZl9KIpS/tLpaMtDG0D8JEDF7RriSDxEgkeCrG0XNQaWK58kgAmO9FhsSSB
nAZEe+3ccDgyX/5h6p295v11DhMJwTdyYGFwhyr/7nPKhHkkykA81w54zykj+FozrOCiz9jk2veS
LdJ3wFSFbr0gkDWJmvMuRoAeOvZa72xplnd2SCZeukUXbVoGsCfepRsJrcGDRa3/EEzYjRHr7J3S
aa7W/JH3p9AeHygMks5S1ADICWoVPcUeCU1KkgkAnbR/tiPySBBELIqx/IJUUmwZaYSrAr0HscqG
c7RbLWO0N6i1/eB0XXsrldPeqvlDCwgEw4ZpbGoFRQkH+bdIvQlRNmQqGflVtvpxkLmxi0ZFqRGT
+LIMwJGu297ALVVK7VUwm16adpA/9aJmFMgecB3cLti0DRFe/Kk7EIG3Lfm3XNQ8FPSc+pN5V8+X
s5rt4DrOs++H37K2cb+rpL0lAUD9oreZsQFcp/c+4Xtk0lo+JXThd35nEKEuKfcbzTeP9oTqe8wR
4JsjyXINt4KQ60FdZaP2oTs93GWxrVeD0ywTe2cajX0ZItnDFB2QeYUBt7yo12JG/0XDUH3Y5cVO
09VUmW+S2e7GKfLxp4CoUSG5ME6RHSY43SDvh2xfowBoR+Cw9lT4twkjwga2XX7yDARuVus8Q9jM
YPOkO0MLx9e00qoLu8iP+5+SKvIO7MMkHnikn2vMcDf3W3b/oFcAB7eD+0rIR7kJCoOingE9tGTY
5tZkg5KJCY2roAqitVlVjHi/1tW0D8jHeO21Otl3rZdt1CjVCi29sZeT/uE3UUO2Tue8ooMhInga
bpgyvhhll4NBDqMPnYYKaQVWevHN1HvKiTl0wtNYpSdGxMMJ2rN3c4rau2l16y8Ii7XhWjU9o/go
P5sFKbWeHYyH2JksvoRc2WPjfdRmvS31Hi1hbBo3wDTdepx/SjLM2yGZH7cyT4k6Cq1h2Q5Vvc2M
isR5ZBTLsvWmTdDH6eNQWOW5a4KzNc+Cgo4qK2rHd8/nJuYtbJx72agZSh1rGaqjSUrB0o1yucIM
Ghwd6QdHEyjUMhoJMbOlao4ksSGXSgga3fZRQdKk9RGbCI8Mv/roq0h/58zE0xeke1vl1pUZ2nTQ
O7C5o6R7n0skCF460WiJi+8a6D9YTLH22I60FeBs1is40Id764I+vrV0StXueX7JwMA6x/5SBcvM
9lbSl9bet0qXqWk0LTMOfnuuNQmYZi5eE4dx1kBaKIzJvXRL9HzaMG0lo7MrWw5L9dTE2yFFC6q0
OQCgFeKA4p1Qm9rSoCG33uJnR6MfTmPeqF1wXxbnj/tPuj4eeabkLp6Xi8ov3CMnh2DxE95SCbIZ
0srnqGeRZ6VsHoTWenUnNay0FttNYqaI1aF/IKUKFlrJDR2NT4+U+bOfddmLuKRzoW9D+eJgkDhI
+N3nKKjbW9zrX+ywXLMq9fsGDtbSyNwP0Sr7SObuM+QA83smx/fABcnWF2R8RRm53LYunzrgVi9d
RbfdVv246iXmotRzCLbu8Rk3YBAsWq8ZSVOi8PVTOyRXzy/Cn7/i/fekSw/7T0rxgLjm2XSAZkaR
IY+YP2gmyyyBlBl0IAN51sygpAyOxrcGawNxy2FDOy7G+CArfBXUte78gQcYXQCxHUvHQMTtzSIG
1SF3hAZJmDCq+Q8/h2gHWT08GvnEGHhIb52luTtkstbNjhP7FjFPaKe62dPOu4kkJOoxHohUZcqn
l8M3x4+DjTPrUIdZh3r/6MfHxprfNKZjzMvrogZGEXy/N2ow8tHKcqsOrvxc/vIAM0pFJLIgY+gx
y5lAeNKIvsFT3ZIzXyPfGvzNvfBGUPjiyemSRp7xMsaIeROVb1RK/yozJw3CZ6sDQ0PoRH/tFJEa
vimi8Id0yCCCQzqRH3SJ5r5XlhTdFskOcV2SblwUq+dubtZBiEX277fTLlZ6gJeq+Mzpox0xOzpH
iJPuoSMOaoiEdpQYhGHAGiWwl67Bw9vPqpOU/OKsOhg5pIXQYA1S0lWrKHc/K12YLwg6rHMQiM9i
tpzTunuQqTNdrdz40tfVuJO0ZFa51bLkNGV6jFj5Nj+feeZ3imcmDG8dYQgxgQc0a+d8bKk7m653
+5fESD8SnUM6HlxieW2ZPsVh/T2xdHW2kYQuWgapBzdCzz0ph+CjLCF7T0GpTQnt2/WWVzzQxQBC
k7s6TBnajWRW0NfCmcQIMNqkrTEiWPbjd6CIHy5czG2uS21tNpW70Ie2+erB9hwpeB49UVdHGPVI
xyPtsUkNndjwyHiU5BtXeSNvwP4hkTcDFMSEmBeDm3mVWhq+sCWtilEP97XDyMH1JnrqlU+kkN78
6Eo/3kdOj7K/dPa0P2ZkXim+md6wNMOqXeoDIR6Bit/oG06PZTR8kIb5er/ybtpWC2IHoDnOlZ2n
xuxEivJ5DEGP9t8cJaqHxmYkotccDPC+fM1FuUMbmG6Av8lFO2uUJrWLhgoy6HQxNOFcU7h/O4/a
go5tlmFjyt0zmUxanToA18keWnmG2QJJZyMpVBOcqoQUpbIjVXdS04TCZHAPUWNNKwzjwbJAR7O4
9/3iNPk6jTbZD2IUGYWfDtDc7I1lWkTpOS8odSBVemcjtp4JwRBH2gkdRXcQ/+Pa04r4125vap7F
am/pu5jaZpWbbxbhgfUCMqO5DBNCvSCILuJk/PQjJJyAAOtTMylaHg5KA6d1nu4GmQ4a85WV4Unz
xUpRPVNDmNSP80dRZFA557qICLPxUOQJ0w66k0VHY5SZiLeK3H3pSk69cd9DoTDUZqyLL04VRifP
r9Qtm9kYRo2JZtA7/Upqx3tvaxwNI2Nc1tLbEFdl7BthPSH4m6jZLGCUbnC9r/Ass2Knt2VLSsO0
LCbhznbolDk1bP3CjYpVEvnF8u5eiI3ZODh6a6of45ThFDtlRD/R2XwflCc/UlJUiY7Ui6M44f3G
RhYOhG2AecdxAKvRDGatiSGib5jIHoc+2sQwA9g0wz2EQufJ6lxEKXn77mnDKoS88VWfoDi3oM52
Xht/OAFdE7ZjD0Ng9t6LgN8vzyQXuuyGh5pAFIwQCGs115y2Xm1hOQ265KaNggPj1CJyperG6jWH
o+sdE4vSvXEy/sc2Sx3w8bykypockPtbEZpK/zqazzTp51er+sAkNeymAi0p33Pb8A8eyEpk28ym
FNSE+V23NP8h8oj1EGZ4svjay9hp7KWLIf6i8bcdHfgua/LHHppicvbSojdO6GwFDtfVt5UBL/f+
wbNTLTMPEYHltGANhPMjLUW/EppDwEAeTCSbivDZKwAukp7kLClX421APsDRnbH+QgVPk5ZtkQ1N
O1TlzaOOnAMwFJyjkE3reP/QoqQmCiRsVpHlLOnfa+f7h9NB6l5oofsFv2jPIo6soBN2ilaOVVxv
P+q5gyod+SpixRnC74oTo4F1DT3ogQCJOY8slB8uWVlFPRzRU3t7kMh8t7lSM0h/q01osu5cgNd3
Gb9lPAdgTQKTri6tucs4Te0Cjmn0aRlb2m90ViFVrLPCGs73D4I+402ts/6nKmqeimogAioGmJLR
+L6XAdMUOMeumKZdaoq97f/jWjSCiuTBnQ9XST/pWCp4Y6L2MZOm8ZhlrtyaZFQsewIvegupQc3p
94wBLW+m7NUQw6aZmx+mzVSjr590UVjbSpYMw2gYLWjq6qeoLsqXSH25/x1aBoa7BxsMTvSxKhN+
tUkrOC/QIe3S8RznaXTjaQpv6CzinSqLfoGqu9+bk/OmDW1Hyhofk4V3pa7dYuMGpIUPheo23IB8
66Vc16zzTxoeyqpzyue41s1HPGM7vpB7i9zw3AZ+/cCEsSHXxKafNmtPcNauAbimlyntd+b8fAFE
aS5RbD51c+/+jo5zM1XcUs849n0SreYtJhs69384O68lSbEsi34RZsAFLrw6rnXojHjBUkShtebr
Z0HUdFbXtNXYzAvmuHtGuuKKc/Ze+2xU3c+UJMHnUiFcwahs7BTz4nKcP20CrckqjTNEWyrdDAWS
qkoM2aov8vqHPnj7KDhmAQJnNlXF+GCofnVAbzesZNM7D5p60kQ2UW1HwJIWno/blRjeTVOxvYgb
a9ux/fsGTd2mWySRbPd96EaLerII0vRgQhEysSfcURgHT3nywpI2fdRBreyb3EOZP1n8cS9lKqpJ
OxxsNdrLgFp3qB2qeVmRedV4cWqUGlWQbvkkwMtpUf1QZThW1Z50zGV9ZcYa6+aJqBM1aR6DiN8Q
L+Wl9lu6e3NCbPuvWw29mpXeTGa9TZh6NwaFSNQR/kfMomM7RsFw0Dzdf0YV+aYjX/tBaMqwokir
38dYwXLv0X2I1WSuLMjshTDxYNU5U/vp1xWE5Kxf9dEQ7Yexb7yzoWX01mFXu4Kv8YjNwsYaPxDW
Xo6WPNbRN3Rz3mE5Mfhw/7n8Y82N4H+r/swIFIG0bfZA29rf2XAGPYIaQEp/I5iv3qLYjmetCiFk
tIaZoUrLtc2631Z0fg/w3HUwYYF6LODku9KosWyDuth29V7JPfVHZuxFnARvxFI66zRR4PVSvp0Q
Q9/Z9xn3jF7iit3VxbYrZksRds9jSNqGpkbzpi/eeIVGtLTwCZDMsnerLskOCIyS3FKtu3eG5xwD
swYyYs0LT/UZNUjvisLOHuKCtRuNBpILZwR9Mx1sdfALYuu8GZ5ByNFgxvtw3hoZRF1fES3vPKt/
ikfhvw8qkS2w7YxdUY363hy00V3K41V7CUoMMBPt8J1MTeNim5j6HHsJsxxZVAtTfxjK7+EQ5/+b
SvQ/fDNSWrPEXUV9qC8q0r/oFvI2IXbOo09MLiG9xMTP1xPiqxMvm4mzre01cVspsst+7enZe6qb
M/ix/54ok7bFnJRuGz4nAj9Z8/LDES+t3takesVXw6g09MD5XjV6Y622ghhmaunIo4j0yi5altrP
6PrPbZX0G2D///yT07T/oSS1BDAohDoqwkVL+7s4oU1qCuwwx25fVyYx0kR4+SGFU8jwKNHLbE1s
L06W2D90RC9e7FI7jWUQuXFR6Jfa+8ViExh1rCqHtmXfy86AuOGyt3Zp1u+jgaZQREieQPN7hOX/
WnEZniYNZKSG+3tnNZ13rfR7SgbPNSocB1EW6/DS8hK3CBt7v4wrZvWsAdp9ropumxdT80S3tpgE
TAiRz2I+iINGKz8mj2S5KdEeyAHInhWb61olsrsvnH7dqcDceeYhSqpup8bU/JaVJkk6xV5lRiCa
R3Yromjab8stFe3kSmoqerBMk8CDpcTuWfoufqsdv4fwYZzEZ9K14Y30qt4msbM8NpQ8Lr3fWRsL
pHPqld5ZjCRUxVE1HCIIF/x4UE1YAwZL3JBirQBG2dp+57jkDVxy9qG/TDXaxdNTZ3RoH8YJgXYy
XuncBhsCVeNrRZvqkGstI3faDzhuBEuZVjdPoI0YhePyHOn4FZtQnBQvw/QWKc9S8wAbihBIad7d
ZC6cHaTAveCTOfRGAlFd5aoSqS3XvU6JYOwFsnMbt8M//970Wfr170MciDh+/ch/NKkimuLxv1xI
Uy+BctQTVshxynZ96uzGjpJRSCQIYP1iJpMm9H/jUBanvMLpVpnf6K96rk+G0LpXcXJ5kV5ufADu
RWgY0Cz6zxEM0Fm2qb39v79abIMwfMEIIetdoE9/ebW1HkRKFETjTUS9ji26Dp+mau8QVZWRlFF0
sXhAQG6sssRyp7h1GB5KQYeWRbiu7vsEoQUpbPXRYG+Cn9aNJkfDU5kFR/yn4f/j1VrYPLGySBo9
8u+i8DA1i7YzVO02zdkBLAQTsv9KcYniUntGil+s0X6ZyC7iO+8HTTgqJC6XigRWz3toU8WBn6Vd
IWJatIzZSmR58hGZzodnpwxnKTFa//z5/gczJHI55OukBiFhhZH2N+VcP41ppHmWeoPj8NZ6Wffk
1Jl3bM0Qe62t+mvDCgPYOhXREJh7oQSyerbisduGR2wC4psehDcvFajVjKR8UjSj240C9AO1/hUC
HlTfFUwMf0rQtM3bQ9UYs31HmPW9LQcXI/gxJa3tmbyA6Czi51iHoBvUafvaC9hIatrEP7B9nOqC
ck5sH4j/Lc99NDr3XCt2tRJ3J9nmmzFsnGmlJYzPJGGFxIi9EacQUVDuElRbiG6irkq/TIu0344D
0xdWAcRRZDsrN3Ru75CFu7dsErNbHM5DGHvYvEpULfOGpqAZss1EtBs0FgFjnIYn3a/GbxgR/MRz
p9TA4S6d21LGaob4noVS2xalh6NVKcOrZQPVFFiVfwTJPIhB8mLy7UKpPlaOD9TIlG8UJdel7PD8
ZpWzN4gRvNC+ZAtaOGfdhus5sCG792i63WWfWbJyzgp5dJZaqae0J49grhOhXWQYEUjuahoEBApU
r45F5LtnDo9tylzXxXSE2rmIYXy0Y5Lc7AzKICbK79HSSAkoyJFxWIbHMmTymVSlJepZzxnREna3
6Jp2Tu1J12lQEBZGGbgjW/57QNsorZLxf5NZz2rcfx+wZn+YkKZcBOt/t+vi8GqnqpLTzZLJoyxz
9UJwz7oBbEL+XyA37PYYhIQKF0CiiupfUOp5Bzxtn6OTqquMDtbLP181mJb/h6LQsmjqoiE2MRxJ
YFL/PorSBDAGqGDiVhnqM4jnm0ap+HGaD1UQ5lvwL+26G2KEk233bowtBdIxxvyk+dFllp1UWvWQ
UIgMyF744RlcCSClHhhGf6AeSVayinS3UYL4ByUOmnhdy4yZdN+VqH8xyT9FddFQD6zTF1Wm5YEG
zVq0TLGds6Ea2axtUFlnPSZ+3lFKF3cakYJNxoDJWrHStLWZUvEHHxNula57TapBOxH4PkD5piVn
69EVD11xslEUANmqDm0EAxTZAoEK6RVfLmkN/mMr74GNmJu+Uv80hPUfUd3SnIlzBCszxceEg7Em
W11dT3n4iO26PWuEOj0mpoWUWIXNsJyCACMiYwrQXNvabik08WMzjg7OyRVFLnzJCCgQN470xSLM
gjsilGqQdsC3VPzOPzzN+ORif7SZJgL6M8e2apiki5AcRWhcaPjjE9eVwAzkbQB+rFkPPOqmXxNP
SQmgng/LigTl7MkvZHCz0vadBnZ+EBrhEJbat/tGHX7Npi3a8rH/6EEZ38vohazXa4G0DOlmdDUN
ggptnbCEqHPEXe2cn0ZpRMflrNMq3LKzGcVIddLL38tU87eyBrlScQnte67idTD03q7pQXB4nkYN
LQ9JgVHXkZ42xxjO3lfZAzI6UkwHiExR3simzV9MoxBHSQ4uNWCnOmsqbJEOjuMrgOb7RDmCT4+0
X69xu6m3wAUwoiV94VuryRL+1p9sfqzghs70pCpwYoyZ5dSU66C0o4PTOMY+VkiBmUhfWwVGxXoS
t/UDONzN2FpI/H3eFztsClphZ2xCSSaRPrcL/BBpFLk7ph0Vm+UFjYRHHkc+/IL1rK0cDJQ9hZXp
mw7R9cFoh+ANYuzGEC15SN6Ildev+lWFWPLZjOC+pa1PtZphDoUdBZ20BuKJh8A4M8Oe4CSdZUJC
Vdh33iYbAHu3ci6ZBieKv2yJZ7aiaSIrqERc3TSziTexxQY8I5LTFGV6ypXcP6rQe8BAOadPhGIR
aTlq8gja+GLlbIzGPHHWiEVMqqRQmSbfiy4ei35WIHX2KwYbuxlGeWiJglxXRFSnbLz2WdDMr451
ilbW8NqgjZ4ayBrHbGQzPGbgknIf00EYim5u0x7jCuzT8uM2Cc/O+w3wHaJn+qCjIVLF94FO2WoI
cF4G5tTsSoO6DiQbP3UCxnd/yK9VR49QDE8hbdWNTczvjRhT/ebNt0jQ+F53CKFZQ22WjuTSm2z5
MeKntuShF6l+HEhQWpetke59R4s3TmcC9gxiKnSFwn8yyIlegFxFA3qdsKU1qrRJdMKhT5skRV/X
kPs1g0iWLpA+CxySvLZdhUUy8cST9iso0PApwq9Ogt6XHzXjtVG6FiFRYOzL+aOvu/H7HCm+ydXk
h99l0Wk5VJ0Xniq8l27dqyF24Oa1JvnvVvUGLCpVLVyYkkgOMpZ5bVSRbCNL0w1sWR77rHxadMfL
oQvUtzaA9xdZ07WKRnqaVt7uyANixMiHdL2orKe2GLetXvwxmCYQq7SyLk5TvCMUp4He2NWmigDc
xOQmXOYWdDYU515Kf+2kFHhg3cqHrI8yXIhwbpfTmBKfMluqVd79SzhHn3mleCMaQ9sBYSK1TfUp
SE5oK+bDovKuP+b91fcuVzcgq+o/MjW6zsGO6KLTDBNCJE0a1HFzK7V9yOr06qU1CyXqJ3ROlGcl
6v6sAQUD4H+TqOGxLbsnj1DQJ6ANel24Sm2Ibfng6Kp3teLSu8YA4eywKUHmMGyHAfaqvNcoR9Pq
fqg6bACm8VQpvpuOsFRpvzBi5NXwVdyENeJ21egcGsOIt6IAdNw27KCm1EpOvgSDKKem3dbC9jZa
0tzt1CovWgdpE07KC1Sb6ZrimhdmNe26ju2cPYl+46Q+yb1Sr0/afGiqUD1kqbE3fdk+a0NRzvnN
DFI1tWPyAVluh4cUe+K6nutfpqe/e1rrn/KQdafT+N+DebjvW6+7oAFeGfNw3wj4VbXWxZsvQ4fo
Hn1EK9ipTWSotGkg9WVsjWOrOyZrppD+uBRQuSI+OoKzyLUzHvqETeXSAKn6gP6jj2IbEkZ2nyB+
bnOVyyXOQgt1ObNYipaNdKu+gT5ijSe+Z20bS9AUS4MCYShV/hAtTG0x9phJDfXC8usHeJ0Iu/pn
pQ3crui7J4yIyQHhT7pqqdq4gUiai50L84Y8EEUSZLblV7/w23BBq9dYvI0IZxdh5JTEj+Q+USSq
7JeUasK+0fPhBkoeQGRqKzvby0uiBcqjkVgxMCJ92gdVc8Jm2geuANSyjWfLU+cFuzjxmqPvW0zY
RRn0qw7L8zY0PIx9iELXcVk0a69MnVtWNOklzDp27dOxUpTmexRkctWx5tlqtNcYjvrxuhzqlOhq
GbtBPmYgScb8kgRFfmE0t90qNHoA/mq++VKtwSDHau0jhJ8PulHKTYqHgUTcuREOHnjTB864BhsS
bdsRzwFYzng7KCF9uB7qld7rf8A0YrkzoSgm5Gpla53LO6vfS7XaLPiAMFRhCNQbDeTjCtbnU292
zr6jrvAGoYQm5Gx10uCjCb6GbYVjdu9XWQsGguo1dRePMO39qIYdW0Hnj1bn28dL9T1KJxiAUP6x
OetBsG9CCKL4TVrpI3vqIGXZcRLOmUj+ukx0ehqGiSMyIwQ+GrudmY2q6yv5SGhzGJ0BVrgt+oSt
AKu0azU9PlLrLV2+qXjfNGOxXgJHSgH/vaiHj6pBYMcOf1mFySrrbjjWjxbK5sUl4FgUmnybyToS
TyAp0P33k+cqTZXvA12rTumgUh+3gCfyy1ypgKKPju7ca7w5cjWpzpOWRXhO2NlSZAR9A42PJhCQ
/YCEy29VUvJpUTWdVbyV5cl7VczcHD3SVgYjuNAyeXJiQ5wS6+Y7xPaEOGlK3e6gnyo+GNt5g2lL
GqZtU7JY/In0sDjH/SEjWevbVKPwpxZO42jeYPdB/FazLnjOtXlKH6llxdgZlFl2KvSw2fmwXAFO
CdLRLdldHUKPi1xYv2y9JPJ16mBaMxwRpWAeWhanrh/7EZPLox/X7wMcgukuWTG5y0VsTOpHFMfk
r6F/eqrt4VaM+XjQdII4kNgbuEWnK19685zi6DuqIwsHXaz9VqJ+UN5qmZwqEypSUkradazxSlN3
qeOFdxP1+FM1O4RgGgqJXrbsBu9aTOz6XQvR+A04dUnZOSvXS1NEIqSdKzgPgZdetBLFYFDr343J
Hk4yo7vQJCxHEHNGO2usvFU6kxuXQ2/2xgb36LAqmMrOeTYEeyOoBPQkoZxUki52rMIe6APkh8mZ
3fpKy5RNkSDZ1E1XrrRG1ifUWda+sqztInGKCw+lchzfHZEFz0qv/Wy0WsOVzXaT/NOGZA0r2piD
rHb00L2zX48/lpFjmPW8YT8e45ClsWOdFhOT7BO+dukz+5uJOR0HI28emm5HpSEiM68131qTC40i
+bhqFIN0XyamtQOp4kzH/FOqXr/Ju1HsFZVMByhG0T5LqNMUmsqobZTTMwEYCWueqP30xJOHXXZN
uod+833/OESe9hn13gFNLtOrajbnFpnmgyfKZGX0RXJcTpMyzk4WrKfUs95xRJavg+5Nm9ZKSTwc
Ep3OO1Pu1HT4PqCCp7rVrrSxHR49RyGiSBWvdSIriKIYA1iutne2YJGOG0CVvcPrY71th3hbs9h5
DvzCf6ZTOs5OwrSL602kGMRxZHVHTQbAxLKUWhZVarmPzFjcUOsNd9Fl9UHG+kcw6zqXw1QQ+2RV
+XkZwAxWVa1pEBpaTPVlVFG4gn11td7RH9IQNGsdMovEdXuVIf3smM4w4mOoLS1vOiLJ8nOM+OG0
dfOzN21C6yIGtVytp01uD3TNh3F8XG6Bjlf+1HqZUM5ISbfEZbSdTyjszhP0fBToXX9wfLLWNemP
H30uN42lma9jx2Va5rI5VvQZq7DVz8u21NaVOxaBZqeNhr9ne+qf4LpHhEtr3k6PdXGlxoNVq1cd
+vD5cCDLJntRTf8a4+L+3k8EM9bmCL7MHPGZgVuBjtgpH2p+tqBLPnF9XZQ6yb8OE9k8rprF1YZB
hxVGnnaHacy1Z7Nq30d90i6h6am3vgci0Zri0qfxBS+NOCxn3XyX3rYGfZ0cdIlt2ytYy+FJBKr+
wnCOxrEWwUlN+uRq+/bD4ggi2fE2ODW6D7sX+4EBYtV2c8gmvc3Dguaq51PSMs5wga4IW3p38ZW1
pqW5hpXx3TYGsJsqbteiUSSmcVOFwDulD4gjyqMZG+G2M+nTZvRU6rbuzDVtxWTnRCWyzQZNmF7S
Xcl7eR3TcERKPBpgskYAYLKHtl032tkRlYr8WTxPdlZsBLI98JgivLGUp2wwf5+NHSoPQk2OqUKI
lR07coV9xnINUnowHLLhmSKqkaQwkkqiTyjIATF1pdBvVV7jQm+7n0UGGZDeHRILW2gs12IMVzQ5
0q0Vd/HZp2hvYOBZeuIQiV1kLNTmSqZmJ5LhMRVYV6dB096nKvwIPTJPfX/UHm0WE1wC3Q9wr1ir
II5fWmnctJFdvpPWPtsF1vgZiBjXAvPoSt3vZ2lZAoEdAqiu2tEjBs5i5amY2pbZlt7TxGYZZQJj
SqAknSvCwviZBKtSN4snOmPh2noPsrZ4C8chuOlm9tkjowxSWozsMtGcIqUldlmQbmsrHTur2nrM
ZUkJLO6dXR/k6P/LTtkHXaq4y/9pmiZhUKoTRDu6I5t0TNG5NORZSl+FlzslDM5tUbipTL3rciga
5hYvNLdGh+tMtYZ7Q3EMMZPC7pVd96MSs2FlOsCuMH02tcklKHELGUsmi8XHY49Kt8VWPH6EkC99
LUR3nCWgHJDDg5CwzKfSzMgQr/GyjqjUFudsXeCvKmRyHSqBQNXP1W/TfCvIrelbFPs36OavKO26
rwvDQtLBs1zfdJSnHDQDUkqj2eh0eVZyiLE+gCqcK17tHqRWeKXhsotlignVN9NrimMUf0bgUMSQ
BREMLEH9jkNbtfn6a5HRBHo9Z5hEwCQRCnlRqb76XvUO+7ugHD5056bUPlNPeES4x4jFvVq5KGo1
i15YEKthQrAnNC9eSZWJl4J0tq6NX1imZZveamxq3UK5LP9qOcAkDFcKipP5avvV1Aq6dJTkgByY
HZad6JSmCb/7fRDGT7h+ql/k9T3kgoJKXoP7rLygOtmpKs8Z/Hcu52nVpn31LPPEBr6K9TGJ2nmL
Ht5rXzWvCT38AM/7i22Hx6bmUi+mynqEE35YCuUTvLg1dgDTtfTs0xR2U7h2ZnwrWsbZHoHQ42if
E3zo9K6xD4FxLDPN+tHBS3bLykHAVOdUp4u3dsrqe6BhO/ETVh+EM9XoGrlvOViHxGryv9wxxoVw
QTvE2+WZw/z0ICJAIiUFIxirnWZSA596Yu/zcpRH3ekPv0dj8tUpouWMdx2eJ5yXvbcus9EnmioO
TsLxQsz7rPdPULqn9TQrs3BCyzsw2XqTEW22Xlaky9pUb6L6oBWEQi9PWQ7FyK4qkrqr2nxfuVNg
CYDFpxLM7QXXPirDSxc+s8IS50y2tJgd9QHLofpQj7QoslyEh3z2UPt2rj1QMHoVHmLa5a4kSxku
i/y7TFm6QjNTEaTcvap8WshnrYUnViuo3C0PIqtPUMZjhtW73lnx4w53NrLWr0kJ9VHMlJltutY4
dCq+QkrmTBcJ+vjlNPUC1ro9LMUsVbadMeVPkJucawgmoZ3jEJZDHUiLa1Swvhb7cdLG105P5Wq0
RHNefiSM0ZjhNO25NSnjGkCv4w2wLG9NDifJ50kdviVTc5SVj+ySeR2sD03SgjmXdWyC00cxsKr2
rN9mqbZlWtXWbGqxWR5NOsjAeks/j0TaAz017dXuhm6LBqrcBixRX2O6h2ueEew7Puw2xEqkWkZ9
HDW1XBUxP+evQ94SqZMHkCHm+4hJewxVRe5R3LLC9GmMZkkQrFWu9h3aRSJdUA4oWH2umE0OVdBH
NUoB5t6IwSO3mKzJHTCPmm9sJ0NpX+0a22OAvmqTEJh0kg2mQ8Mjppv1xBuRKPotVAB1ITcdsQpY
/aNSymck9QVWITqbrHGuSh2/+WFBkiMb2qPfjWlzWs4zRWEaTJyePbbu7RPfLL3CDWjtHhsjzo+5
7HUE0alLVSfI4F2LDFENf6MzLdT4y828bimlMDu2GypyP3QtzY7AgFK03QisVst52mvp150Ws1o8
w4L+PP/99N/PWe77+tcJqtrNYNX05pUyO4bzISNL9LicYovmjy3nwN2dP2/SMOTe309dHv+6c7kZ
zW9vuaVWZrpWG5SqCdX3mG+xy47q/Aa+bs1v9y+n8wPg7P770X+dLk+BFcRfoIsJnwgA8dffWv5M
YDkjcQN0k8S+ht3dm2Z6DDSbD+cvN5e3v5wvh2J+k31X8SRU8elxuZOGKgwzqWvrv72R5XR5x3/7
mJYHSHBst6jKHyj0FseuRlY+FEOeQDf973NvUEhRUId9Mq+VcFfOvxWKLS7tTXdwin5fpWM9uWJw
2s2UF7+GyfoEfhiuYK2mHlSnkKK6Lsp3x7N3NE+umQOFLkjMoxX51zYV6ywTGesG411adJCqjHzy
MGctR56GTHPaxUn/KnVvWNNGtJl+2YSxIH+Xo0TZ6dyVQn8PM+17Z0+PpR4+lbQzN4AT341iek36
Z6imn7SYn4XuHzI7GNxEq9g31TSqEEauq6YMKTNlFE2J7QiwEerNsy71p9zriSSH3ZU7yY9MFK9Z
0NVbO1fXqq69FijKVq1SSTfN5j6Z+O401qudNNYqik+4Svei+i4KDWpM+ivxnpDrDuBg5IMM/I0T
hU8EnzwKD6Za0vxEoN+wnkkaF53NOUOQlpjqNnHMrd8SFkDR7wfpCgLPFZlzZX4XtXpN37GZX+tY
3dlKhaJaRLywoNs2ltDQ7tbqqq7kPYIGUpaKPAut3peJbNcD7AXMM96+qzRktGZ6xpSxa5GErNH4
fcRgJvMsafdmETxWKQWnOkc9V7yTEDNNH6z0McnL4bFRSn+V9hK4s9jOK/0DeI9rh46WcPAd8zqt
JriEVPQNkW1G+NGu4sudrfUrW0VjZIKC11v/7k/WkY3Bo1J8+kPPg2HrrexMf6pnF0hrPfpRdyYr
bK+1aN3QMgQvdAD4TIyUvl7wBxCFHvhAnkQDdSFt9greQ2z1pDPymaaF8jSvcIJGf7ZmJn8gz7A8
j8Tcfwqhv7aCHqa+s83mgG3mYppVubbflN0YoGL3KzVf68PJS6YH1YieHXTivHigRzkFSIcK76YY
/A90RC1OwxXBU/TcnA6Jkv1AMOOR2ni5D5MHtjvFKm2yj9jofqTwdBtVBtui/lEHw4li3Fl18mDr
NIlc64jWtVJfB4FOYTpQqGIlxPCm2pNhD4ErhwJUAz/rsgeHlptbtvVrOYXvsRmbqx5F0SpMKNFV
GVHxPr03mOu9zAjrMcVmkvXakTEf2/js1U3kkmnUuEPMpMOfw7VLvv1WWIQDze60yD6DsjS2NlKr
uq4/p8o/VxFghwRQMi2Q8MYQsTbCZ5QC6wbdVNlgiRywORLmguwk6m7Q1UsU1MmNyfvAZNP4/JZj
36BMZHmfthwrlEE6XcMYeMrbMj4RZj8RCTEPcXpk+xMCQcpFhW/sWC4y4i1j4SAGC8T8/KSvm8u9
f3nCMi4iiQs3iUPSxKQX5XE5oKwoj3WcHww1a3bLsLhMacvA//t0ubXctzz6n07zcfT+nEp+/zs9
YE/T4Mp2f9/3+x+rLfCjOhf70oLfWLRGcazmw3JqxClG9eXO5Xw5tGFQHtGErNLWig7KgDxpFc6z
9VghUFktc/bXeTTkszaYGWi58/cjjdkT05qbt7/d//XHljtHg8iwv/yxr4faVljUF3yyIOf/8evO
gZU9g7OVu21fFceJPv5fDst99b8eECQQoApttnXWTC6u3eBn8FF0Pp7v4JdnUFgKHWf8ZiEABzpJ
aw4aYPVGaEDvbaGtBHvgEMOlhPS/KUVF8Jxsv/dSu9lGQpuL2Ki1ZYz6gcWvt9LrZtgtpmNySmCr
l5ColdCmQjTNouNS0UkRHdXqmqNuXglntAHuFA/V0DnbSQzGQYkH824VynaEYgAoIkbTiu4B0rtx
+hK9zGyeJQAX1kB+QZiukm/L89Aj17fMc/6gE27ttdR5GbyIxJmRPX2lVvkOxd14LekJAU1IXoug
REjeBNSGOBBnqAWVea+Lcp8MSE/rJLw039Km+o5muKfhXL46Af2vzlOaUwyFHECIGDZhOpvILZ3V
tFckKOuV1i1h2x0LvQHcHSnjubSsfdEkG8NQ6gsbkOhuKnV4L9j+5U1KVm4xteec9ugYfVNq04VB
h+uOqhLqztSmTGxGu84I+0MYvdUJRhVMVMFFT6S1AW9HSNpcvzUbGW1wluDynLczFFy0S+/Q7Zvr
63EMULi1mpfBp+zEBfgYOiX+c6uRrmqUUE1nzTr5RE5e2W+p826LeTPjmdke5V64ArHPhqkxr5Ki
wqaG7r5VRTA9iVKPYSNGd+Egi/GoG1OIm/jld9pezc0K2L3Tk2YwdvegGsQaLibZU03YHXGt0cCJ
u9VSsE4S/5cflOnVyckriRxiiDSTdqai2o+x9+RRavqj06OPCVHwG/kBsJeIuVnLMihdB8/ms6Vq
f1Db8M5BoBYPqLA2YQQhgmwzuhlsbm5Z+IKeFhyL4gxrDTPcbowlzeCJl9vBZzr0iqmspnKctu2c
8phAi95YY4+UkBLeKnaq+jhDWY+CSwaMKAkGdn9VukHZmZFjuwWch22nVtDk0g0V7KotWbAjedvi
fhp3lPD6dTM1n4T3Dlv5pEGzuAeT9kPHuLVZ+JkixnDmexnrkJp4u6hg1o/jZmT3zaaZGEErvpDw
WKYBWA78w5UyOwYya5PYmvyVWfazBqzA15y3MYMEXngZupYJ7HtaMPllolnroxzuqHB/tSqSO20Y
0xXtd5vqdS52YzSi+A5oYQVhf6yYWiD4aP2umtNf7f4hsmN6prOxxMvth15I5Rb0qCBSRd1ZPmT0
oc6142Cl/c7ojxB1tUvuZ/pluaWbA5cn5ao1nG1XIxz3Utatd1lu1ci+z5HDWjMCkCO6mn7ZfJDk
WdCb0/yNTXrxfhox6dosTL8KWyJlmZGbirJyqExtlKQwDgSplRtPjhQCh59tP7WvuWyf1HyKLip8
jg31+vweGGF+L7zHXLEyAODcExtgTFobaIGiQezNZxuCLEsAI9IpMLtRfa/rQux1AxNDVg/WypyC
9AF/UObxNbLXPJhoK8+h3yf3AuzMLMz3d79PiSOjyGQ3DHr8SNcGEXHrpjCvthPae0vk+jmNbP08
2RX1sSpLt4t0r1IZYuDN7wtQS3GEtLXpfdaHna/SIWzfFL22PVewNv2KQmutSoVg5ABldbKfJhrt
LfhXCh+m0R4SIEulpzsYsHNnVTfFpSulR+4IfdQeO+QqsUS115Xko2NZexzToVrVKRVnvl/GQpVm
LWKHrSfMaaPODAPZMTRB+zwaaametcin+1KxmJ5UHZFNhjBbsyfisVTLcksL7tKIn21NqfEq0jK7
06mwcWNLh1BK/JKdX6o7/hUW6I4X27OIQwPHUwpQOavabp2dRUDXlta3gjacorFFkc81My3chagZ
d0g1adbNVmviH/88eHxDpll4Rz0uc6KxyWYZGrXfdNpgPiXgsASWHgfFe9pq3XMd41cykTlpWfU9
It99qzQGirI60Vfs8fxLkRr+Wq+sdq+X7IWwwznHaOi7J38as4OjzoCU+XS0Krn1h4hyekNg439x
dma9bWNr1v4rjbrnaZKbI9B1LkhqsiVbnpO6IeLExXme+eu/h0z1144SxI1GAYJVTkKKIvfwvms9
a0Zh+rL+VOC9eEGrxXUbdMZaCJubbBi4xzrS2jaKPdNVqTKICa2v4MGyBONnrp200spw0MNbE2Ft
4XBUw5si5IxSa268lM7RK8V6dYK90ukEf/e9M2al9m3A7KUa30Z4vAgQhHFnl0+6GhARFCJbqSgX
eJE6APpAdOSNbdPsWEaQcBdB/pkZkx7An2ezjU6+qVTiRCgdt5nYgX3tt0Dfg52e9ovctyRSvqn7
lsUBqgmzNI4BOb07ZlXy6Rd3ZWKDTx2DotmTk5pf22NDT6cqUjpi87gZFS3zFK22PasMtWuDVf1k
pMpRKpoaTmMFMATx1pTAKdTL9nGkoXZdatN4lthcOFOVnaW487/mDZLcp6ZEkr/ynrBhOKLSxnNj
JNlL2vaaO412e5tVoUaPePlscZI/tLb/CAoQ1g0zT11jyqw7tbo1CnbCiK3Kz2rw0JiQ8jotzM6x
SB2pM0AeNzHUPrKVDkBJLDeY0IPIBtOP8ky/vd23sWZvjNSQrysZnpaC0XArxeOtFDMY5Z1tbMlh
R9WwGBioerOA8emtLU9GVYc7LTbKE6SP6TzVcYZQXBq2UhYWBKkE5UvQ42Ul1L1DoQJzkXIxI87Q
Z7s+0Dp0D2HjSUy2WRhJC1wPBlZiH/VB+hubk/5Yd0K9C6gMLsYFrgq9zyI1w4ewCswjUUOjk9UT
Pm+gCRuwmAvyraAJiDnczKvsStEr1kDLckESDL6RqhqoEc0He7UfCTyA8YRNv+TAf5Xltu5kBFuL
Apbm0Xgt2711rtvP65IlT5Cw2LGGTkE1/YOvp194NF9X818loWdNg+hK76mxOhHuVweSfbStCrjk
Eg3vbdqD0PmeFRn2qF9yTDWUvD6DYP6uw6ZQb7pNb1CahdgcsUE/yIIYy9wyqL6bINkHX5zC5WX9
qUHv4PokWnry4u0TqjZsLYWKSisxQ2lLAzZCy+QaPs34Td/gr5QX2RQxCF/l/FONr+RpHtHNz776
IkUjmuUqvGIUIX2ttMfbsU5p98MhJ4C28zCz4+ViPDkum6KopNSv8igQ0MtL1PJcINlyZCOriOAM
xBPZW6clgDKeh+kvMfKQ15EQt1HQKHt2jpkjEfbnCLx7L1msUySd5a1Mn85bBevm4p0xUv9uvbr9
YrckvPkKaEp1aprBRSfY3nMlUnciK+ak+satWBxsbamda6Eq1zzlwy5YypCFYYAfosXN1ZGUN71X
rtajWhpaIVWuwE8sJ1FkOlxiO8EbvLy1/VZ3Ssg3SGYoCIuUHhjh5+KpE7g+89gUr3Vv7eZViyMC
8Dr9ojbKv7aigpFXp8o9GveYegYa2Lrp4+sMds9OGggO7ZRKhqWD1/pWtOG8kQyd1Ga6S43fi6dG
1ptrMzlL6PvmMoWDVaOQQ+YghduxZP0Qts0L0+Jp8NN0q3Vt7ylL9661BHpgG/UZZ7FedcKUXkf4
ItMYa/fhUieuNVBsRn4fkD9wJNLvdk36GvQOnw0oCWeF93R+V+6sxabA5Y5OTVUOIKFpZBeV/LUL
besONUF3lcIDImtwOOHK/ktq8RqnDQKDyIye9KWTmXTFfNWsDyzCkdwxAIPkCO6eKqmyUMVK0Y5G
XwsNfLA9VIjjUWpbmekCQpCP+BBn7/H7X0fdhEHXD47RMl+FSdYejGKm16oq5UYd7G47LjDNeFxK
AqK6CtqZsbGtioOvURdKIctl6IABbYYe2xC2cZJ4Wxk3sDaXTJeFQTcRPsjw6TclMnd8/40JVrjP
2sfcjtA0YS2mQ6Pil6FxfQiWYj7CIBJbW125amoZMKqPO9fKc9+NTRsxRxK+RSEQMQl7qLdi+hJK
wRCGAFH5bUHwrt4Q+wugc0zYO6Wh1pI8jstvCMov80QjYy6Gu2Qu0eQlQ/nSa+Ibo28Yx3dpaDDN
WkXmzlM53HWRIpxsRM5ojMpzq/o+Dm2wE4ltp/vCZCkfjXOCOJOsLETmy9AfXUNgfVH02r7NFj7y
oqdF9eQmEhuFdv4i/OFznJf1g2SFD5qNVaRupuylSLRtLahPqn3beX7kn4fAgvrhhwQn2inUuL6o
HxIGwuvJ+qxA3HckQruQOMazG0MCPCIvfpJnAn48Xwqap9ZUXpfH6rFXhm6XVVmxX2SzQAWutYZ5
oqQC8Sxn1Meajtx5ZUzG264fzHOvRPiULA/PFN33Fr9SnDOv2Wb7GtyDgCUh0pAt8YBVJnsIJXUb
dn7i2T5DtNaUzd1YN/tS4FfBVnEKEoJOkLemuyzWJreyo3ovp0Z8ZWPEXjffZp3OLpuq+KQUi7Om
yGi2ZnrtFrY+bzEIV638pC6NUyHN/V4sq9Z10qjnYqsw8x8Kc9Q2A/uUhz4dgTXzHckS4onCZ4Q1
KzTYsvGcjJJ5U2rpeOWX3fManbi+aA1heH7j369pRJ2eRkjtpNad5JTZPJsn4UihTAg2Ss+bOoMG
Acxgou7ZCkcP2W2XJfvlTqGOTocd0TRry7kPUBcYjFYRVb4tYWXm3kZu6pLB+mXOSum+lt7g3IZE
lFKELy3pHMT1vtLCYWNNybZlXXeM2VkwHI6phSPSeEyXtjxZlYU7YC9GapzEW0PIMJqBlzvdAORW
sCxjWIEwQHViMwXWcBiIYfDS2NKfVaPFdNHZfbJHi6RBl1C125451FE1tXTHOgy4DChZ1pdKK8kf
1DMXqKJ1FUVUUKUS9K+S97Cqldn4Li+zQXUa5aMaJ+3ZDoGo4TRlBtMCw6mY/77QR3QJSNnCIGPS
W0aSruTRmtJlzmYJYVcsXbQ2tqgkJywHLI3KBftb2g8oQb770BFjxFc0EkENLi9xQ+SO1Ko3QHFT
t4B60Lgd8zuEeuMz/DNLeIaq63vY0NGmnIbwoCUVkko/jUm/szaD33/BwnavV3JzoxPEmlAs3ej0
oCxttveVZBzgm+XnfBJvvZV5htGGAIDjkwBpMag4tpcp2B4pqBR+seSW4uOrehhfTdI4XVPpR0o1
d2hMR7QTin608nkE0VK/ikG3HzK24ZZNcHbpRxbOgyC7lSj+e4AZa89fNixN/NqrengzAr6M4mb+
lNYvg2/iCEN8HDEQksjg7xvpqmArcYSvmteTN/RG6WGgpzZuVdVDUWM74WJlqelfFShkvbGR3Tbk
254tFWBJpHm2ZjcbqnmuNuTmJvGzcINVHoMIyySz15UtkwxqCVG4oYK6VB5Ve9uZJfc/ZIhNpeuG
R1KFo1M9pCiCKAhEDZ7sVADTGHtIsJFSb+hUhUR9oIfAHWg7sajvuFb2VSUjJbVrHHO0Fmb0RDbk
Byy/e41MQ1WSSACLISnZ1BDAcNSnYaBHMZUMxsPyFmDbB3bOnxNlDDLmZY35nNWc9VOqQJqEs0H1
WyfqDgWPOr/4lLIFSa3DjO4K6VlqEyMzUw5x41qtXG6/eqvasDqw+P7ecqasvtwfbXA02IWmI/9U
1v9+dJyp5FioMcGyt2GV3yCbknZGTOc4kdt7OCvKtrhX8C24pS8TJAp/FneBKb1RjH/S1Dh/JL0l
PptActZ3gQyFrdISw1mdB3k63/pTusPWimg1B+rvGxOUB+apLxpiGJEa496C+YS0MT/Z8qx+yyPW
u37mIcCQCVYb/WPu08iBpSQ/+0J5ERLAULojn8K2149ZZvTksgaImmTl0GaDdqb1qzti3Zam/raL
AwmXqW7g5rHqo5D00k3xlx67WccmwyjGNHLWRB8+AuxqrsO8+VvNWebO0WBfh/pknKVJh5s4jNEr
hcsXn+6f3jw0SJCutIEy0RTq+V895a3gsO7coPgWh1hq95YVZCfq8rugYy3Oh0Dts2xJ7PSGQn7x
/cVP9H1XmzVSKMqphUnAylRHz13JjaoG5QPLM8lhPfsNA+lIhlZkb7ECWFsy4UDAV/6TloabxYd6
QgOqOXoS2ZvRCoBzLMXmqZLsr0r0Lc6rTZnK96rc1nfmSFldDjFmEIYXyTUOE6pUUqii8xis5j4Y
BmyAnUHpEMzoIbAlLt6iyR7EKD1QL+idTInrUzm39Wn9SYRwrFrTQK4wStWmDiz7NFXDvsXDXzla
rOUHNR8x4eSurEzRVx/HB8UCY68y4V6PeMPuf39XWz9THUyBSAJDugwG1bYv4LisFf121mSo5xh9
HcQ5scOOuQNgwQsgOpZJeMLOBkIsAjL6XZdNAv9LIbzvQv+CtATX7PxPdgQ6KSwBqBkzuiRLRyrz
l5qmyalV7HOa1vTszNlCI5vrD+PUQXhhVAlRHeLdJWjpu5az74MnMTbpXiPlYNthXPFqFjJOWytk
7wr/toJqe2ClYzzUOf+bQswkV83RlimqKNYWi4WGGgVtqJyS4MRy99GyVXFVVCG9ZSiPiqy92NHY
bsJxZKO3BELO2k0EdijWBclhCX3ZBgTu0a8L5kx3pUzlg7IPJv3VR3ZMhgKbM5Zv8a2WEUmQvNLV
1M7G4t5grRF6SI4mj1SaReOm1o81ZbyrniRUTtYPDomN5TQocIvB46428Nh7j+OF226Gf8i6yCod
hAE41jRkRnlkccNJ0kcwD0bQS08vcDAWX2h64DZZhnoRyDHTEMKrAjSowYuhdFN3EFYob7FCUVfR
QiQTZRntTcks90jLYK1M8SlKxcSqOVu6S57VwdmWkBRs1mporhalZ/Y1qYNG1N1JzW0tK91BScPU
DTvrJOmt8gJqRpCGHTXXVpX91VAdRP+sm/65EF3kWalxkJlmPEoB/YOKLuWOsq0bpyVM/1oenLVO
2DdeXtcl1VzQYVJUnSKtVm+aqM02PuG6FpB1lar5SQKAavkTWwCa4PTm7cAzwlLsKE7O1ImIjlnq
AXbfjVff72QyVuhlhaX85JtytkunOdvMy9vRNrPdQijSIh9rLkuCkFoiWmrzEzHdO12W/ecg12F9
Q/bbsmUYDm1KANQKx1pfRKLRkLDh3RpQi9Yzb/EobOw0LHZr0EFZVn/Dqc7va+rLzPssoMduKf3o
gXBJVJee5zmNtwgj7a2RTZOnGHW8U6MUJ5dhff0uZyX9ySVjtjgg7KAapMbf5gq67FgTdpDXi6U0
iGKn6pv2jjv1TAu9vYYSEuJbaJ4CtmHowq+LomzcodSz+yEd7qZRae6TiGmqXooKCzA+EoF1TQ9E
QroeHoykQ9+fqepTEAUHCd20Q2dD8mz8RJST3InmwDVUG5oB6XyUExBY4fRVJqaPdbtRbGP9i9/b
xnWpj3+nbZgyUjREZSDpf42ivW6lzwvf6wpAp3zkln1BE1duYi3InoNo+obu13/zEaCaU3gm8TEZ
7zAGJJt2Lq1TK+lfqSNiAvPnz0XB3gyw7D8/FVGUnYsZ9ZcFX4/eSLlvVxXelN3jWJjuJNv3etb/
LtRdClrLi/Bj200jk9giu8QQVsF1q9QRm4Q84pxt1Ss6LuZp7RbVRa8dlFiv2ZhY8qEqCv9mHlG5
9ROC3BLJO8DF5C0ebX9fhO0NVdkRf27yjf3653VFUOSANtGhUDKif5IsVaWKxKSgMTcQXGzkVnq6
j2vRPgRNVh/VtH6dpXlAxZpTBSxSjToutNqwqu7JYSnvJRXSOYN1eRr9+Z45AY946H8J1PTNX5Jw
1pdmGm9qZYhu+q4y7+wJIC/Vzz19FMDONsB/w87qvVbZGF6ABTky257tyoUcM0txkX3A7Rv3Su7L
jxGSoPuqqjey3n0mf2Vxq2mICO3AoKhAgbKOvwJLS09Z35woxEiH7w9GF/6NWErHZkQJqpJm+rX0
vP6yI/WUhzgc/IEkh3ABh1Ivaw6VzGMSxm/ygsXQgxywaBxczUuFumrzOwOb5j6aRH3kHiGKzRfu
UKWoSmX9eYxbGT8ALG2KZxQ4Tfk1zXT7XkCeDBYYlGRM/VHtlEe8a3x3cCXP1ezHN/3M89WBWsoD
I7u3felgap5COeyNkJuG1XyZeC0Y9ZM6Pjd9nz+x7QSCgY9P8gPWJQFo4pwK0DW5AGyXfMIo18qx
ghWyAoaDKEYHTEVw+o54n9Ybmok6Bzm4DoO0uglQG3iCpJRjixxgK3qlhRO0jGYjihOhsSipjPwT
tMnNMFI6jiCtroUvIaUdUrTkEzxc01UXB4NBmZtslPGkBgZtq7BFVqd8xidiHMIFIQDqiCQ5JM56
7T8p1MNvV3CC1cOlwE3n0nZAuBxIri735BFGmXybBzawQOyElpm1t6U8v0jQy08rAXaYMslZ/+jY
1Laja2PE3TVxiFlouITVYW+o4K4COqfumGNi/P7dhWSSUrJ91jMMg1agimOdAMVgacvO1ziPMkrR
imRu2gB69NLnELRNuXkT0t+dNizh0Ep0g7AMK65GCFU1jCOdTNWiaot2LmyK+g7GRbnVe2mRlwnF
6xu1emkD8KFN/knyfYGLmsVnEXBhCxH8HZXo8yVzYURMWYg82qQsNI7huUijcwvL/bpWqc/EFULB
hVmoL8zCqItoh1KsXokHrd4kO1PNyYBuz79f1ik/ITtMkv90AU1GtQxD1i/oGH5lNSSiZeI2zGL7
KtCKJ8kfLdo1Cqv6ltZcvHSWREaNyZ5j/c7uTBT5uD2T6nnAdvd5COvHD85J/BTEYFH4tEHz6Jpu
Q/y6CC8ts27q5xwsNdzvwlvDS0utO9uSre20ZYpcX9Jg4wdddCMHQttlI9QDgGrTTdIg8wZmt1qM
8mIvYAJ+byBNrfJmzzrjAbwpBAuhjAtG2mgETtAZnLqT2ZvFBu8jKzuYxO5sDfoR4Db84Cm5n9p8
iXLv/VMS0NHtZZor8fDGLWKdFIO1ocZkdFLiypl83ToarU3zDeJeraD/EyNep05Cym9MhnZWO627
NljLM8A9ZRMESikHHTLN06kRQXfoZPElTuLpxpbDXbIkv5S+HR/bEAb2ohlZYfQa2jJbjQ+qbx6g
Y5V4Ap9Zx/kA9SeSvywLGxGtClftIG+kZeUW0r0cGf1Tm0/qyZ9I2rVb8lHiiUzYufsihWF9Dkb5
Hqp+6Q1Jj0MhMGBO9vNu7AE1A5AOD5JW3EuFMtMetbG7ootxQChpQMJAOllWsimrLsSBAE2wrqlH
peZp7cJYMRwOZWKPpXthR5AFeSFip2Rxj3tQVR5HlrG+Q83lhvWmgeM70l251aJPPcVFzyjA3lG9
m0QRPuQmYsFqIh9Qrvxd0Iak7iB7ws8kkjH7FGAOajO6UXFTp9tZnuvPXS2RmJCVWwQIOl/if/sk
q6FRPuI0/bRRIl+UPiJ4OMVWNdIdf9z9z0HUSAUorDOSqcAFmINA1O8l2q1ZQXN3SJ1+aDsoEtR1
10BO1YBobSo7Wy6RvFRQ88tsRrAufaJxn4CmMZJdWAG9bAJd3f/+WVvP5odahSWg4gjZYG+n8Lxd
Pmoi8UXZFNnZnAwdQ4ViH5o0EYtdq3/QbRBHWdao5IXWsTdKGj5ozE96Ej7nVvplXVUpFBalIM6v
Ex0EmuhkwIVakx1kWGWk/fSfSrVkuyuH2qbSbOtWmouTrQfRicbp4ImUnRKMD0QagjFyNcXNQxMc
B2FDWJ3QxuZzu6d3qeHiIze5wNdTmtLnGEtSZw7bdXJqaqu9bfz4AecA+Dg5Oik1+671RUN4ekgD
+5MiwALjgWfgXpQhK7BSLNTK9af1//VxoWw+uMKX/CFVppBm6Br3gmH9fD+UleYHJmXxs2QB4Yyi
QWP5Mzc7uaHU0fRjsVeUzbQ0YltGYDF0/YNhZc1taKC4QwqClIR8ymut4JnV8tANwRQ9zBQxrqCH
4GdPwflOipkcJNOVqHue15eOziRZGeWNbfrE4U35ZqwV9aoty9tvlWxWd6ZdX639XEoSVyxt6jvP
Msbb2iKYzM/L/dpfLMpgb1cj6MDUNO/MvO0opljp14bQs7YSu6aiQNjm8XDsZL0/SkHRfsSUumQu
Ii7UoC4qsqrCltPXueIdVg6oU6YGqKfPrNaV1Wu3FKIESgIxVNhiFnZOY1ZuM1msG7G7u4lV3q1l
XuETEJ8ptby3xUcsSPlyjuK8OClhWopqKgokrx8fc7/tpMQamuEsTN+6NRu7v+LPfZXS4Ou0xJOs
L2HV4TGiaLUmWhEm52+MuKBoTuU294g0ujdMWmcqpmdlGetwodtXUUcRM8/rxypvDRYr+eBRSbJO
TOLVTpK7JxomqrdKuIpsPkbsBB5XG0s/aDuxwupYtuGLW5+ePvNxHjaqvlk3ZVrHegnPRLZbSSHr
C8hGN8qwkucVnaVh8Zpl4wJ5qqVkv75Fa1Du1RaeaXQi/WB8ojWA36ukWkypULx7uzILNANBZawx
E+Ux2/EQHTZhBZa0BYctb6SgVbZ59jrYVX4XZXTheCMVEqJyfgiWnosq1HxXUgWgfrJFwtNca6tE
ZdCVO3nxA67KPar1mleqxlpwAj7b6VQJFATVChLhfdBXzT3kvw2ug1NM2WGnj/W9sYTf9XYHWnTG
WeXjOqXNY1PVwBHsTaD0iSeQnoeEnQQadjapGnJLsyNE4/fjgrHMA+9HXm4gk5q1LgxdFrp8ySVr
MqKxs6iYzvBw4LSE42ky1M9D7Q+eraL51iLzhr3eWjSh2mxvG4067drfYf4rTgYqRk/G/X4YkPpu
w+ApVcg6MVrkyUbbvlHeLLAazcMtFJGnaKS9uwqhsohoOz19yNeAB71Cu5k1MTZOyz8v4TkbJI94
OCQtuSYWN7lef2rjpNhJMbpDrbRZudBz6qmE7if6225ZwROgkvsa4lHfxhnf3RqWcd8IGGXI02TA
CNyblrCw5pSW+qWr6Yh2ghq0dhQ9vW3AKI9hNH7he2JT2uonnt3mdqaiOgThSOqMFLrRUpbD52he
rd/Ef/6QtNv8+794/5Uo7JrdYXvx9t+PBfCI7L+Wv/P//8yPf+Pfp+grXuTi7/a3f2r3Vtx8yd6a
yz/0w7/M0f85O+9L++WHN1gTI6oG3Vs93b81XdquZxG8Fcuf/N/+8j/e1n/lcSrf/vzja9Hl7fKv
BXSV//jnV4dvf/5hMFP95/t//p/fLef/5x9eHL0WXRtd/o23L0375x+a+JdGJjEyTVMmnnhlkw5v
62+Uf5mmAqSS/22rOuPjH/+RF3Ub/vmHov6L3+gW97pCjdRcTqDhGMuv5H/B1KdppdExYTTVrT/+
+8zYCE1BkX//xrgQ/7x/H52sXpB6qVHbHJ9RVF+YmYL12I+jM2c2iHw0WJuiVtpRLO33VkCuydau
0+ipTMlVwN4u77MmlxdNGttyBKE240caxKgY2rj3hKIhXFUJlH+LZtnawyju3XwaIqS6SVERcCr0
+JogJcrGKtVmmkm2cT8R2kFmuNoCOLJN5GdOaymlN1nFfEOceNR7Om3se8mOspPUynbkjbraHTTQ
ntGeXOJup5izFqaeryWpiUyoSXMDdEGUvYxSLM74gVB0Mo46nazM4IKF/2TWDcVgmGoAjwhsdrsq
zs4tcqSd0qXQCIUqtsMcAQWTwcKxBsYbr0COJe+kcvrUlBdHR92ewmwsvbG287s+ooShBvwi6SKc
o75dbHLMAW6PbACaMTzt2c7FV8mOs2OqGPSww54kRnrASHKwIugnfdYiKlt3I22UfSVgCOZgKja2
XignCirjl1Hxi6cpjAtonRIRI2QLNZQxuvYmLgjRDKUBYFjT9CeKguppTDAx6AoqUlsHRpXXFbVG
mZLKVVzFwUNpheZ4HSc4X0yafvupHicnasvOa/UovmPpNbkoW8LtZJaEV+aTcUz1XHrtSh0pFMGj
4SMOPZ9RJg3Guzoxkzfk2gajXBtfz1M4bullVXekLAebPIgp/CwVFsVhBYStmKJbdaO0qWjdOPAJ
kClCYZBibFBTohxAi0OP7IgMqcnfjjM5Q/JMZv3QFwBARSTkv3XUt9vALxA14RNvdOQhMnkMuMrC
lg0LEvyXkPSXymWNlj72vgKeq1Zsyi0193p0TBEwE3sVZZJ0hbKiv630JNkGTGz30aiopWNRQdmp
Q4r9yC4QJwopxipBLA72KgHBGhEJLXa1U7G7cZniT5lGGcRpKXHcd6hXTyNLx7uyxgCtol08KdgC
rsdc7t0kSDsPhVB8O8fK/IbsGNlZUhsP8J6qL2YSKq+EuY1POarov4VSza9AG96CzIR5M8XoSXG5
n1viDp/ltGo+JQ0mo2wOQdlOrdbo97NkzDYWrn5wQRmq1h7pKwwpezLiYaPOcz+QE4Wpad/bQ25t
tKmQLQ9gDMDYrmdx6TSqOhCZpWUpgZ5jbTncwi1aRDsKuZG6rJ0+AYcxwk3V5KmyS6PI8MkQCNP7
ybYBvM9Bh6hdxujQ7mVuSuwcZUEhy1T7MHPUzrTbL6nIxWLEH96A3UzBjejm6oPAw5/GNEWXDdYL
DKoqafDG5Up4KIpGZ3eg0sydVTy64txKUEXyaXZH2o0FC3lnRt3htNNtFRONrt1XQX7wjUd7PhrJ
+OnddPCLQVb5cQHDnnw5H1a/tomaVBYrof/dynxkZUQOL+ej7XThEsPkFn/5h/4V8Zd/NHdig/AD
v6DqSp75ARpbLNvS/1k8/XNsfbkYjPMqk8aP43ui12mrRhzb0LaGvo3vmn3n6jT9rqNqY3r6rfS1
PkbPDOLhxtrRAvYoNu+6/BaizuB9HestvhRH28r71JXvP7gwP24Nfj65C253XfZIiYPlwpy6DRY1
w2U093pXzzbC5evbfnQ51rCDny4HqUSwCgRCXfUCDZ3hoeC271jhYcq/Cx9nr3Gzk/y5fhEwHD7p
O3UrNuUpeTVQe7z+/uMav/oqTM3QcG5RRbCXq/HuNtAsSDCGxKe1mxC5jP0NHulDhAK3bevr3x/q
x9LKPxf23aGWYua7Q4mmijqjHpY7jr7nFjnZrjkQ1vhBUURhHfLz3WUpusK+ncXDeve9O07aSzPP
Mh9puJq35rba2W65yQ60m7iX4w82Ah8ebTmbd0fTGW+whHI081Z1ITQXru+1TnhjbMun9M48/P4a
/vLRsVm16chQhC60i4uoTwuUslruzl3sOymmhSdMIfvQ+1q5oYdlfksFCmozgDc384Kt7pmH5EHd
03fdMILuaSG4ENM/uArrLXp5C78/rYtb2Mfzk8U1p9Vuy4PhNie0oe6bdEO4nn2v7LOT4SGsdMiE
O8nX+lm+7l6z2fv2wR22PJq/O4vlZn/3XZhpEVRmxB1mW7uuw99dvpYUlmUfERzFo8D5/ZexZmH8
7ngX49gwjVGoJqPqeOUnddd7kEweQZq56UvoEYV5GxzBOrn6c70LsIR/cPSL4v/358lmcUyxXWXw
uJxRdIn7QzYYNthIuvImhUXtUJxzDcdysC8+DHv72+8/8K8mDaqNsinrlE8sQ1yUTbrMgtZUYUMB
x7htnOKqmnbdW3Xq9yg9NYeMn229C0lrVZ/8Dypxyi9GqvfH1hapw7svt1GFVSOfUR11Z+zqQ+31
XrDn1nLBbTZbcQUE5ERW3Aex0uqvDsvClIB1y9BteY2dfndYXcHnZII/cGwoSIdph6Dak0/xVtoo
Tn3GJulZB6gmrPSdwqPr4j7le1rzn6PtRw/ZL2Zs8/2ZXDz6qPYUltucyRzYOj3zwHexS6ubZMrQ
ErC2u6EaE39wl/3yoLSJFX3ZKqrLfvD9VUeXCQ7R1FUc7oUTyRmlJvkQ6jglZKdVjMff32A/lgvX
W5p2FmVWKlAqipWL7xhCJf2eyuA7NiiwDY8i8jdRq37wmT46ysVnyvsSA5HgKAEAQzf1/ckhf6i/
I3FU3P/+A4nlS7kYIvhElIr4NHToLpc6o2CtKughO5CQvOYG68mG/pQLPoQ7iGnpSb+ZXzrup8Tt
tuS3bn2nOsusMtJd6fmb5JYAUp1x3H4sPhgslV/Mx0vLQFVZjcrUAC7GbDJf0sTKOTXrpIVU3Rzi
SPf5SxrvlTsIBIwhide9sH/ZsgR8DF5+f2XWEutPV0a3NArstm2o4uLwfuADNLMZPJsNJNXr8PNk
u9G+P4vrbGdAdThJLtlg7uSl+3JX7SVPvobTrDvhnbE3rj+eyX91OQzuOxbGumZRhvzxTpdjNSxo
t6qOTK+WPnf2rZwkd1aK53buiN8a7u28eyNNdPP7C3Ghfl1venCCVDpsTZYN2k8/Hrgda6rgWMW4
EARkeN1uZlDrtvGN7zBb7z5aQvzijvzhcBfrW5VvXTU6Djekz1KlUm4wtr//RL94vqgECYt9jrmU
hS6+2VBvfWtQIJIlDUl3hk27GeOKKn904dSfn60fjnMx3VfWSLJqw3GammUPsgtjrKiCKzS9NBef
lNEucpJriQh0wagl+elHZ/CLyYEEMz6ryWeV5cvxqk/JT18EzU4+9Lc9AsY+pTXdGeidYHPUoNG7
6krM4hDTV1Nq3BCa4oCQBRrSXdu1uZEwBv7+4v9qo8mezlBsNng2EMKLOVqxQepH9Pqc2lO27SHb
HBLDTVxMrZt8E3lq6+S7j1bBv5glOCbpWugqKZNdykuHUZ77cjmmhhzaqo5Vsm3kI+BFd6iTD9aa
v7q7TJW5gSkZitjlsoewhtzgadEcmYi0QsjbSjFvaUJ/cBP/8iNplDMtSwjDuGytxk2iZUaochmx
HOXQpKKg2tDvQa+jOFKafTAn/fJr44nRLVWlpatdrjP6GK4uHA5krUAnHOMq3/pnkOWASHab4kC3
7+q6+2Cn9PNIAKgcnTuSCB3l/eW31gnC+aKpUJDX70M1dWmxer+/GX/+rjgCRVzFFBAGNPliTC0t
s4U5OS7ZjEvHT3JLG9s1yQy/P8wvP8i7wywDxbs1GgkxYyCFHAZIwJVmAcyJvv4fjsBghjNAZRGm
XRwhScu5n8HqOOQNwKIYnSgR/5drxUpe1tEssQharuW7D/H/qDuPLreRLEr/lTmzRx94swVIML1R
KlNmg6MspeC9x6+fD6qeLhLEEKOe1dSmF1WdjxGIePHMfffKjTRqjYpEOHjEHeXXByOH2oMO+uWV
rFQbEKcSZ6c1A8Kpmp/ayWLGtEcdO/UeDo5duI/gEANzY4fP1l47jLt0B5Oux7zfITm0W9bnL376
6p9YX3pMsYWuXTawDj3T3nDrjxTPZBzyXfQ9+nNPeGprcfrkVPfQpv1tq9uFV8otuk8oMeyoCuIE
bdlN3bx72jK7duZ1QBkmalmEssrsWI6+Y1IrVgJ0BT8PD0/vw93TDUzU+BvHZSX5ZHWWBMBbxUmd
RZYpQzptLlYg45+7r/pBcpmnp6Btw4ZP/KAwBPSl2AvP4139s2Iw/bq+SrciyLWPSZ9GxOujGiVr
8708Wip9AI8qbDUXI5pr8d7fw4DnmHb9VB22fNV5ak9AMddPNUWzGEFd3g4QE3losKt+DL1J962U
rE9Trh6YfGRkPXPVcHrduCjK+VE9MbkIL4bRTwaYCiXyazj1qcnNHEqcVtHN9sGzv5nfrRwc7BEP
S4rCiOaypazXY5HHHkssrPiaDScK1m+Q6dxS+DydCZjjTbZyLhxQiaaOtIz7u77KUg9WGbvc93u4
+PcMM4w7bdZfcpv9fP+hschvUpgq7eHJ+Kw9IZP4e2//qGn7f9eRfSw+YH+oPj6a+x/F/wdtWY1T
8n9uyzrt+4/jluz8X//dkhUM9V8Ea5QYLIk3YIZ1/s//8XdPVjDVf1m8OSrlTIU6D0/qf5qysvIv
8mSdINvQRBqS8x/8301Z61+mrBOOoXcogmBS/qQne3o2TarDdAhMSgDAvQHtLKMhgLR92Vlh7GaF
iZwxzUex2ENSd7QZT38/A8ed3/lG/fM4nFtZvLImfIUIH0WzQsjNhCjDYWrQWpo+XbayKJz92wzl
U0sD9iyCdz11W15bifUQEaMyHe8dLNSWbcjKkW53wHE/BnsILYTdVvXmNEb5bRRb+Om5eQ5kZPY2
R77S7xUp1hh5QdPYeAoySrZVub+8sFMfeW5i4Y5BsIdRGFaIANW9XRRgOIUYNnwUR2DiSsUXVX++
bHBrTYuNlOHvzqDhwCA1v0RmSLDdGMdcvHLna5qPzNG2kQgERq1hgsQq/qQ7/at3ozCye5u5woN/
572gSsy0Y3qXXWk3yb6/Uh+YA7q8zEVsfv4jFk/6KIKiyXq+XUk7KnkKHO12hnPf+PvQGV1pL/R7
GlUbX3NRbP23VZl7z9VWTJ7X06XnTduW/iz3Q/5BlSTZIY4u2LWTH5hEYFKj37XXESvu4U8o//wm
GsSI5D7AnObK36ntzvNUsYMdyi2RGCvC7lWk3odQ394q5I0oYl7G4tIT74IrMWTyjbMcIVWMrPbq
NnYDg0n02xx1zHzjxq/4lRMTC7/CHgaBnDX4FciW9EY5pMKvKE7vTOvb5ZOyegOP1rK45FaXG9Wo
8MkgqPxeVemuRSUMOienEiCZFZTySvGL3WWbq5fwyObi1g+Bb3nWvLgY1Z2sf0o0+f/RwuIgasBV
Ugn6IuC3oG/D70n4R4nov0/60RIWlxxi3NHKdJbQDV+E/qHUg60bPN/Qs0MGRZ8B3ocXdhmUhzlx
tK9yngeXeYCHdtqP1GKpZjvWPTSqqEXZzYMWw9Zkl//N+T4yPZ+ZIw+mZU0/KROmme0FQAqJAEN6
38eIefrLB2HdTelwQlM+J34QF98pzXRRUCs4LCyh28Wx4OTTZ2DcTmrFh376S05+KorgSMmTxTJV
BgL9BJKJEqr4bDps/JbT1ODfn/Totyw+qZmmw5h4Q+xK5U694S0nN/Cl3Rw7+49bHfRVF3JkbOGf
jagrIIDHmFpXjmVWO7glGCcxN07RlpnFl+wMCGeLeuYIsRLHFJFDgzMlLoaN77h2oSWRlEq1RJnU
bvEZxyivC2nsuW59/RR14D3VdMMhrvmpYxOLryOD6Te0AhNBDZ8i5Ya0uy2z1O48eQ8JmDOgWnb5
QKzt3bHFxSeC/zzQB/SaXct4b5l2V6vncAu6sXbJ57Iz4a6kgopbeN8eqa667vk+YofCbgALKOxD
YKQgJJIL6Kqhmtr4VGsPy7HFhe9NGgux9hyLsSBCf3QbwIZZweiebAx6rR6Jo5UtjgTAfGhTfOwk
ZnmdI5YFt/Z/cbiPl7I4ElNuGiYwo9iFrBeFNcP262/M4Ww8JavH4Gghi2OAmm9rph4HL4oQ2yor
iAO/Taa18VmkFe8zY2k0XeYWadbyCsmeBP2cnCUuAl5XhKhXYinuwI4/IfATNuFhglNENsHIoyCZ
e+FGz/h8kUQxTBfAqoLWERXWU48Pn1apJ2WSIh4YBo5fjbw05dxfFHVkN/70Xs22CA6B7ogm1Hin
tvAUBSObBbaA/COixVzo5yIONw7H+fnDCtMSVHkobKnLSnGGTIEpQIrpIqPJuIoK4jQEoflfLIVo
l4iTGsX59c1jPUwTpmxm4c1O/yiT99KMD5eNnHs+VaTpqPH3yR3OqnN1PomBGQSZ66cFEE8z+WLo
zR488o4Ry3ur07+bqvFx2ebaeZh7vzDKgJE561h4jdlHhQaZfCG1RIa0D8bnkFm7y1bOfZEKiys5
Jt0D+hZLQF+JXKeiijHAqlz7pvTiayvTXY6kl6ISHy6bWjsOR6aMRZteqCAFD7WETdTytyTP7grL
/xvWf4LqPy4FrOyZytM3w9SZsRCXnQNG11rEQILKrZrkHdTvHtD5XmRq7fJKVmImFTvzPxYTSmcw
yBYZkkDVvNKN37Sv6IEB2d6lr+auZr6H2RM73Qm7SbDTL5ftnj9V6tx6FylBzNW+Zc93YlCkSCF/
cmXGLaEftw0oGTXIfYbizdM3FrmylyfGFnGLBwdFVaI96EbeJNxnRH5uIgeeOwbSViNw3ZRpET4w
XyUta5gtJGCa2Q4ZjvddHw/BBEvHn58MVvOPiYV3FWPo96cIE1Eo7JW4fU415RaKRffyF1pSp8yO
6MTOvNSjuL1smypBiDJzdTGg55PW33MxOghFaDkT6gNNqHxqZOFNDCUX2oCvG9bPX7BT64vnmNis
DWJtpAso+7seCa2xDPf5+CNnYjrJoRT9pmewMFXoovkfl22v3O6ThS/e6L7oE14rzqY2/Yw7xHzF
dmNvV1wVE5Xk+jOC8RxqUQ/McpmKyOnXocCbwl0hvbfT4MpRubu8ltV7dmRJPv2IbRb6ObxHmZvP
TNNon/X9+OFr4VPf6/eZ3m7keiuvC+JFBkPv1oz0Xl7rVoaoBM4tvhoE2rYuIhY/MaZm5fc1jBp2
7qN1qjL8eHmRax+MmiwMADTELdoHp4us9F5grByroBD+Cgr/btKKq8sm1r6YRgMahD6FGkAypybM
MZQDnQFWFzKkK9gYGFKXnKFGdcTYCHVXqrN0ozVK3WCCCGiW/UmS9ylClAEEAf3JWaoQPh3Xv5lx
jVXtzuCo6n6rZ7duVKf1bvLo0IRfXPZBgslR0rhY3nfGlJlGvE5vmFvfwff6GeUrYN+7TZvzZzmt
SbBQIjewGiKw6GXoxvig5hdenrvVzvhLoon2Ssk2PnTOsG+ynfUBW+1GGLf2FekscD7n4dezr2gM
OsR2eZW7gtz7uzzyrvXaA+Evjp+bOt6IgleMzTCUGdIEvOtseaofGGKbl7lL1wN68iC6zdTyGxK3
eyvvoo3zufLuAMJk1JiOK0d0mfpJISMrnaFAnNk3s3apLfBot2K84U7WzBCMoOhMw4VobnHTsiFr
TUOIC1eCZSKNcgfis50CC8Pl27YWlRikDnP6b6n8s4jqo8CTDZD5OTU9GxZWQDzTDCu2pxv1ut5F
D8peuN7CA66t7TebiK6wf+aS+aCzZH+cBsjCa1mElxvKR1CBMDNurG3FjCmzMJHupWlKyy0EpiGU
vVFhpssPKOpS7oBA7c9Llir3mIoybgRc1tIljkLV6ENAhCpL+OHstUKndOMbrVzfExOzVz6KD8ZR
62tkQCrK8/1eyOEIt6H6vS/2kwP8zFJxGVt1rjU3dWJz3twjm2WYRnLRh5Vb7GA9B/Q9H4wZf4z8
3F7aq7dbwxTnX4sZUF4z05xzaRjGTw3KwcgpV0ZY85H/liNE34X+NvW20E9rZmCMMcmYeWS0pZkE
gjNBs6LMHWYaAAiclC6GxGmLjuDcJWmk5P+YkU9Xk8tiZ1QlnwwmpVx7Lnrfbto7XW22zsb8h05c
OwdbBV4DXhrXdzbRE8GwIPs+c0rzDJHm1ofApXfz/e/e+lbM/fswL62RMltgQHi+zoJuf+ImKD4g
iM61/kqvECAH70cB9Ie8gwp5c9jj7GOZ3F5yaHIXklk8++ku+gaMXQXyLW7GiKM3HmKRyKbZiKTO
XeBshY43mYQmi2cJYFhYctpp8vw6ms/ZU3jLcJ6jP3lAgmW3fRpQdtusIy+wUVStF0YXB2SCfjuo
AlRB6j3zqSbNZ80mH3SS226PqJYtfjGgWfmFXOvO+1S5Gx5ldWOPlrx4XQavLzqGSHNXs39jxUVI
MZl98/fJe2DsJKdxRHmv+Ffqp8uGt+wuPFml17UyxrD0lfnbVCIRhABQt9WDO/dd7K3EpdDAnuj8
7yKtGPTWh0sJK1w+5UW+YXAB5k3b+oH8O8ATRwbivXk1zgJykzoPZL3MqxvgpJavzfwxLcYmKne8
kR3VEZEqHOzBLt7Hn2LiCPeSo+yzQ0YFHOIVZ6v1cxaYA8BQ8DdczRlts1xy3lZKGOVj6wpq+mOs
a2Qwm2Qjplv5eJxbihcayET5LPLJElUPmdur3LaSrgZp2NekxXGubhzOVTMWCGcKTKBQlhEJsqR9
P0Vy5aadNYslsaTQVbVyA5x0lq/9jvj/Y2YJDzTHnBNSRI2rWUDZBF95TMS63MU1Ykit6O+gtvzy
x4cfV6YA4wbfMsOmT70ZzCSyAi384JZB79R5AjlJeQfHb7LxJpy9PaxsngCZ6RYooi5BJ32MZpiX
94PbIz/TMzgtpKhlDk6s+P/FHh5bmn/JUZAglRnMnGHcuEOJto8X3SQl8yNdZOvd6MjZRpi/8vqc
Lmxxr0soS4IBiTS3/JX8BEv84n2ud/Fnz872lTPebg1krR1EsIYUUolRVe7W6eqs0DezsFArNB/k
q2r6maue3Rnj/vKpkM9fcFbFiwrMfKaxW0YkM89PW+foYKN567Zv1c5/UHFZ2Yt+0NxkF+zM3XCD
xpnkZJ/6x+I7+eF/cbGPf8HiLbLaui0LBFhdDfIus4SasSfvELfe2VM04O8n72Shi0enhswqM1GO
d6PrjqS3uYKUy/Wd6KbcSNHWDwq+GBpi0vqzVoUXiknAd61c8TC44p4iyU69lq8Bxx5oX7jSHxcS
5hv3jz1rUaVW0loww5KVZXfmjXU7D+aGTrubHN+BkHa//dqsXnEOpkwdgTnuZQZlpZ2K9hmuWOuH
e8bYYAD1d4lXfNKiLdDH7JVOQz4IH+kRa6gKkmMvsUGF2E+wY5uYQos0CKs702e61+weY612Zh0N
ykyuprR/mv+ypcdmF65FREFU7RNWOMlvevygx5EzFhsOeeXJPrGx8CeDmsLYUGKjabNDWb76U2Vb
Fhx6kJKLjixNG/fsvNC7WNQinoWKTk/a+QWlEagFyd4THy0ka/XgutO+J6lva2Z/N+bdhotZc2TH
e7l4eKrBL5NRwmwC8ZUBv/1o/aXRl7zsyFasWETrzOsqMP4DLT11l5lAVKbnQu12RXxQDcaxW/PA
bMCGmZWjjxlIg2RF5C1d1rIKRQ2qaPQblAPRi3mKJsaDIQ7u2i0Y5fp6/mNoeamjICokM0oG2GHv
TbRCg5Z6j99tLGfNCh1PkYE8k3Hns15aH/ZKm+eDG/f1LejD3C6hqkBPb3MaY+UikynSbJjZW8+B
Sb4Pbc1MeeVCBPamOkLoFi/xbfna3VIrntHmk4Ou73ulPcBlCxX+VoK/lmfxA8BF4bMIUsXllRb8
mPFUIi6EU11dOng3NVUMpXKiX+3oajfWTe72V6ivXz6XK6HxidnFLRcReJ8GKGzcys+vzay/Ljtj
KzKZ/8bCSRLWQY7L+82wy7Iaj/aCbELe2PCGF3ey419NoW2405X6BKfvffg0/GBimyGXTeTmypuK
YVOjSGcQ+f9OhY4iMPpTVh7qSeMK+QTYavgxIqd4QGE0dBrYtuzMDzXwBwmTG5MV2lq6FQKeAyAY
JTv+BfMBP/oFneqFOlBEChCHce++J7v4UO2Fg3y1VcVe/Y5HS10cH7OghB0M5QBsxLetUYK2vt2I
Z9cCB4uZcIURfImAZZl7DIGF3EPEdup9fVMGI4wOiMw5pgHnXx30d5buvxuhkNltXqDY6YkySjzI
PsdZCZ2Ut3V0V52DxswcKDsSy+XbW8lN1baJwtsrFgfBMz7lYf2FHu/GDVk9vUdmFjs7DHIVtiIZ
V+blj17RPKoS+u6St596aD1069OfXkgY0Wb9HUIXJtCWlyWuopL+c9S7FKbzg+5JHXy8Vrq/bOV8
79gy2aR8ziOBTNHi0euUClbz0aDAknzJcWe9wYh1/uO/MIK0AUgwqDHOir9qQJFULySoSKLaAWR3
VcfhrzpUN87l2lqA3VCioo59PiHa56SxUqKh5954s8JOKO2MHIki4hbz+vKKzm+ZMkt4kHgT0Jpn
vRRx8AQZ2uXWtQKKbaU/fOsqiLIvG5kP1Km7nBuylBJUHU4o1nXqM0Kika5Uu9aVUrl16ExkoBKM
0Cm18VNhfVw2dr4icDjgcYH50AjgUJwao2Za1aZWdi7KPk5PN0VI3i9bWDDzzJnNqYn5Jxz5QOj3
YtUfMQGvqmtcZejlOeEBLKBL6bJw9Y0LtOJzT+3N5+XIntciJ1/4YYm96Kk/dFet270xLwwnyFZu
eD4bsFjbwjmMgahXrczagjv1ps52Sr0XWjuED8V88gLmYB3E3eAqll5BXD5tmT8/+X9HDPMgHi3n
ZbRn5lFdNGbVufJQOOYYXBVhc+VJ3sYXXDsjc2DybzPLWK/qrQ7IJmaixnrVzfFORA768iFZWwkF
Opp5soRQznJY3rI6QYP+snOhVHqNklkGov85lenhspm1lVCYt+BRYeaWAujp0RD9JNaGGjPy2O7D
or3qBOnzn5ugsEr3hIEvkI+LQL+JhbwpDeRaxciqYVFOBChbxA0/tLJdc1wB3RBpLtXAxTqaGZkc
l0TfJaqJzbiLlco2ws32ycp2nZhZZGRV2PWDHM9B/n1zVz5kbuDG0Q5VFaYT8131iqD4VgJz/tpS
ADxa2eJhQtqzN6sejWi5f9c62a6iZDeq084XPzz0MC9/qzXXNE/yQS1OxjSXmE7PQ9kliTpNRL9t
Nz0U5YBKtynuNMCwyeg5M++lMvZXQzG9S21q7SfVuvLy4eXyrzhPtOeGHq1YhtppHS1PDIxdaiZZ
c61VCWxNAMtBl0EUvyTFD5RHCK/arWXPTn3xwgDLpsMHxFOBLmKxyYgxQh9lUiqEDJJxZUSV3k1q
MtGDD1cZjKtbwenKcWWSFmYDkyE/oo7FnegmKBa7mkiNfB7IVH030Wiusu7q8kauBKgsaO42ky+y
vuV0ZNkjG5Ai10qvSn2WHr0Ditu1I1+rj9nDcB++bPWBV9bF+wzCeYbKnoNYmd8fDQSURBdFYtur
4IzE/1cwN15eF2xA5x+Mhin1OhwKwcey2Fp7mlajwiS6nl77e7RyHFEZPwRr+NVXgasJo7TPrcY6
ZHH1OsjK1ZBYzEf31nvfej/CAdHmcUDs2msZSK/Ezya6b7vGQNKXedfDqEyvcW3E+zBIb+HbQZqk
jBI76Bi5Hg3xIxuqR8ss7opWfMoi3XdUJXG7sHBVxbuBcO6XMAywoQvytyHv74wuTPYQZx7iVHie
huFzOPaPjFR/RQT3q+SNbFQIvXxVIHqW9jTRWvPKSipU/CbprZyityoxv/WIT5iBd+PJ06PM7UC5
wvyWhyoERXmPELFCdIRKEa7V128z1LkDuauvJxleLLShp0ezrQmajEhydKuSmakODmPTg5Tq4Nhv
KhGtxKjbB7NwZEy3u5TRQA1SKFnyoHjlzlC7k0RgfW1wM4XKk5qn96Yc3iJ7giQVkdRB0ybDKQtp
sHu5/VUoZu1aFCp2tG2QoilRlZvqqIOmW93pUs+MoGT+LOX2UQ4Zmgy90iH4e8jkzKkaY7RhH74z
o+whRfPM0VNjD64SyQ0D1Vphn2ryr0ryH7wAxjFdu/HU7k7XUeWek9emTn+Fk/kuit3PhvfSjlGA
sgotcooqtNvQ/4mUJcT1RvIQZ0iAC7H4ooN+rprqpoFAJY3EQyUZN/qYJbba0XoMqk/E2W7G2JKS
jIdCzG1NK6697gUxRVu1fk1Zc98rH31n/GUV1vPYN77T9qrti1SQS+0bshU3Aoyy6Mc9QSe8F/Mk
dsOpfket80HwoLotygSy6PGqNUVsWNdSEb1N0oQ0W/LeNNNBlj7QybrrAvhqIUHXhR1EGnuQVHbe
WXd0UbJdCJTJE8MDug1ccfEvgmknHZ96RjJ45G+UQdmL7CWzWTtERG0gKDs1E1w0jV4TL79TEh+C
38hFt/hQQPgqKw9emzuV9p3eqZNUL6hQHgJF+qBucdPmGji7pCjseApdXTCu5R5t1hpJJzSHSg+S
5tbc+7wew1DeMWDjeBE3Z5SgmE3eq8L6Sy+RVPO050n6a9RHN0CYghfnrtWEb51pfs7h55H95rro
lC+8jah8eFxntHfkyvbVh7hSbq1A38fR6xSnO6QjDhArcRakg2YlPyJr2reKcujoKjUpwodJ8bns
+Hf9x2g118TeTp6NuyqQvult/jH44ujUk/qcDs2VUOhfRJ8zjRDU0OSkteZ+rJP7gpcv1x94I/aB
bHyqS8tyEd9A+7hnZE2KERTO45hP3rkmUvGTUQROOehsMIIaptcwmh4+4LBu5MlyImW6NwfjK6Px
lAZ65QZ5lJYDRWGtCAr1Ki7MO4pyGeQcfbcHlTLYY2p+ivMcsulG/tyH0t5CqNxGMhhyNFDiSPQF
P9Qm3nuy+iIHdeIi7PaYyEPsVMhTqZ2KmMog1gfgyU9oMx0QZ7nV1KAju6mhCjST5wTiMWdSp9tO
b5DeUwCGWg9VHby1Yz7eFJKEOmSMLERt3kYGkFFGpqpdpYZISJlWiQ/TRDswinmoT7cz0fxkVIJ4
aCL5Uy43P6SEZnpgTOCVCZl7wfd2JeKltSkItgS3vqOE8teoSu7oqnYO2uSIp+FYs8GneCOpv4RR
BOZQFNeJkDMxDmdlFqBIXyfC16RTP7Vh9gWQGDrh4VdJysc7FWnpTi8/GgWOZ19GFT4wvqlyWtpG
Y6a2bgzjngrXtPcIeA7VpJlOJ6aR27fFF2LHlz5HoJ3MfEIsTPwkGO29mtbPollDRxf8EJC3t6NE
Fm1iM3WfCSWD+qPxmprF10oswY2B0e8a9SFKjK9jB0d5LCqFLSfyXdijERWg6LhXhvCDYNipcv7f
neU9RNr02ZT6zwaSTL5c3HtwmpMw1QcjH7/I0fQBeYt6CMcWSmIj+yIgVOIYJUqUBKT2lOu/GH/x
cb/eRxFYN2M0/sUnJQyu29ewra/7NvyAZu6vQKpmj8fyMuTAPIbSJ1/aF43/NEC7bud1JO/SYbqG
rPZdz+LrIp41eQ30z6TwTlfGx27icQo7OHLqEoFsAapjI/okTgyCEyRyQ9voFi7ud4RHg31BjmNL
TfhiDvBnmwpdi6LVol0k+M9oVtHa0Amak8jaIzcR7ZS4bw4QwqMOLufRa5xJoCOSCS2JyBJ3pZSm
8Gsj/Tjq+dcujfS3Rgxu00Qx3djieQmV4gGsyluTZH+NiYEySJVktqS3nxFUqq+C0n8ulfA+JT7A
W+Jgi4EyNhrwcZWAqQknV/K7+8JUnkdFRzMrpIs6STs/KLUrfUyeA0GJ7cjoEruq1JscMUxwYyXy
f+btMILW6kTP4V18E1i51Y1vVtHd62H5UxiZbMCpFV0W2GE72FFXfS0QB62t7GuP4CXkFo/jFO18
eczQzfBeSr/27CqdR916B3Wp566uDroRfmpj3dsbTbPrPH5G4tcobsdab0cDoLE0L18trZ11EoGZ
IufXgoPWB7tM9Z+hJT/CG4byoOU7Xda5iR7bgOv2gYhYcK3eynGko4ZhMQwbJ2/DZLgCQuF65T2F
enMjlfdyQrDQIiegSi9j2N+F5YemveP4nNFArBRtutAmMPzUwNudoKFccQcVpXAoqB9Ef0SXQ4S9
Xh17N8X9iHn/gvzTUyUXB8hDHT22dlMVHPo2oe1kFoozWJyxlq/UWndKaABf1JqrstOfFUu8Qbb7
RlALzwlVigqQhZmOh/KRGioHS0nsUCuR8ILrVP08huL1qGq7aiRC4eJC075HHPKLHvgIGirgtfTu
S+Jr9xaEamT97pAP131Q74a0RKJZsT4Jff/kyelMGhd6aDXABqla12FkJLYRNXcCrwcsbAai9fG1
iJ91pnD8DNHVoxZCzxYOX9uWaKIu9NqucrQZR5lxO23oDtMgHco4vuPFJohU7qRmLG86Ibtj9men
W8U+D1Ska6tm36f6Hse+y4Uv1QgZzsTQRceAdDPZeCPmFcxdQTeork03VJoryP7vArW+R4z7Oarf
wvZNld+99Jvl1zdqa+2kVL/rGv3Q4mdEoUbsTX2YeKinpr3Wzffck7+TzWezg91pSOIONaGZguxt
YI3fjEG9LUV4BQ3rSoyrB2+61b3gVhjrm6wpr4IIOto4p91WvIkld1h0fV+8ilqVHZVMhCuGO0sL
Rjj5OC8xOZ6eVu9jWb3HWWfxbD51WsZzWxnJXq2lDy7qw1hot1IQOnVU/mSC0bel1vqlWcFbFXU3
aoykXN65BSRrSuHdjt1429SC48m04crsIworeJJyXFOpjwgOziKLlEhhF9NylK765CGsIiS5mbvU
qxhZ+fpemcQrrRxekex4FrzsreMp2Hdm/TiWGce0yG+t1Pxg8Jp21ICMdN47jZEJNpigL5dznd8I
8UVuCg6IBgN4Teq2v3O8o+odWAu18xkWcZGkJkVgRHC8jvyO6XWx/el1pfitg+yRDRnihy5Ec6mU
wrHbCcHUBKixUmekS221t34vKFeEnSK+t9DsXO/0B7SmphsrlyS3i+pmL1Vp9JDzYDhhpEXf0TJu
8XQw6l4lRdt/yDi80glFq3ms2qC5k8Ui2+nh/EmlCJ4R9Id3lxe/kk9CBEVpCv4gSsDL6Qd98oax
C82JHDmxJejRop4XGR25y2ZWIIAU/Y/sLKqWxlSqmdw0VMwZ7VDh1TejB72wvRdKltpNBhJPHHeR
sVGnX0liTZJlmhpgr85nVzKo+opaEybX77nJKKtJ8QaIZnX/jizIp+WcKjTHbJYPcQtLuRXy8k1o
fORbpa3C2EqR6mQlc33l6IyWbSoFcVCJbmoZ5Lr1rmjATTZfPRqbmpUdLn+ulfrQibV5X4+shYha
+UQpjTuWQ7hH3+laqvvezrrsUcrK0OlC4JRqGW3gdrbMzpt9ZDburLxu00J05cSzC8aMlOllElrH
iKgYeT/0aWtGbOvrLU6lZ44IVAmsMwtf4+JHaz6OvPGX93LVvdDMg3gNBklGTudPe7Sqmnkxzy9T
WOgtax8ld6pvXZdZYQvlFy/JrtI+femU9kZWehsxUadSH5HQYpAA+uXIuO3lkcRFo0J31Y+Pcfza
9z95+NDR+YhEeAzFZq/kOvBg8kLSd69qcOG6LUk6T7zFtMqWx1i9U5ZB8ZL6P23uxUfiC6HgLqqN
6xchrv1+LgRf3rEtC4uvMtVpxqwA3TWUR29aygVqZmwc8C0Ti28yJDm4AYFFqFpyCLzCoX+8v7yK
FUT570GU/2zUfNqPvnuvILFadSxjxnQbRA629xZIzHoxt4GoCI/jt+m+fCkMB06EjfWtHuyjj7Qo
t/aDVmdqHUjk/N4urU07BDXfdd8uL3HDyrJLE3tUqbSC+ypZ8GWXk9Rcy7Wl7M0evqr/N1OLem7R
i4OipcTU+vSoVS9K8TQJny6bWDsTSBvMN5RO6JkeStIW+VD0At+rKHgLFXico9jaKBivbRlPLdB0
qHHP2fTqVG89ozUa11S+KbXsKN73rt9Av8z3YxnPHNuQTw9eZZij6qcspJWVQ2x0dhzJrqW9FtGw
dcbnP3VqiqokVMxgNPT5oZ339OiMo7am1a1l0DhOZjPDXZfHh6jWafLfoY+yb/PwWgnk50m9MXwm
poet9tpKO/T0F8wbfvQLyjKad9RqXTk1X8K6u4pUYlSxu55iCeFjUiK02KZRf01Rjsr1fJ9Pj0VM
RbmFQbScXEhidxOZzuWzdP6ZT3/VwoUFemMWdcavggTbjvVxnw9UDUlRLps5P7KnZhZuTEJ7TqNA
2VK55YUU76Io3rBwfpZOLSyc2BBUpjwWw+gq4zB9SRFUD7T0carmjMSsN4Kp9eUAxgeBAKn4ErGI
imNketSMWE4CfeEoCq6fqdGGlXlTzs/sP1YW1yPvmqDMa79zM7F0fGSuSi9zCh6zThTxkVuwxbVF
oTTL7IQGHuWMT68RPFUORWKMKRthoGmv9Dq+vnwMZm++XBEIPib1SGPmtuLpHcgLFSaYRm/clGJt
EEo3iaIiWxB+Yahhh07aY1kouyjaGhtdeeE0ZMT+sbs45VZCIzPtCX7V+wrKeaqVwY58ZgZ4m9fK
c9PvQJOkxlXyENnxrr8V/3h4EKAdpGfMotEPmycsThfeV5baN4HOM4eym11l8c0odEiXif1Gw3Rt
qVgCkvCbleRshkPT+zFCZJHe5TMNguTnrP5i7bNf2kMe2QHjuc+jG11FN0HuKJGt/Lz8gVdu4Yn1
xUbLlt+iFtyAz/eRvkkzsG+VI/aUS+AMvmxqpaM57+k/K134lFJoWz2j2c8L1dNZRCoFqWg9eu1V
unT6Q++9TXK2AyZrtzBRmk1hi9Hny7/h90VfHOiT37DwOoJexsjEl9Lv0IkSw8y/rBdu+BzslAc2
/ZnAlz2w1drx9jQEHJ8I58vlH7G250S5jCsAa6YGvThbWpmO6EimkhvT1oq6mu5HhZDhsENE9/tl
UyuvBWp8gPB+T+efFSAEPYIqvxQ61zPFvef91ejf4iByLxtZW48pcnK5r8BdlmmImQUlOvCUBovo
ri0/xYrxkqNd2VD+vmxoxeHRcP/H0PLjeQblXXqgrmZ8GLlx3ejiBjXs2n4x0oeoOHkVbfCFv5NH
DWHYppHdQqa0pdMb8TPbz7cQ2qs7dmRm/vdHoYVm5YXVigNMHu372H4ffEjWjZ8Qiu4ub5h8DhoG
ogAhMeB7XDjUQKeGCqkMiJuQZg0aMSMyqfu9qkDeS6/ft8XYfLJgYT5kqvwFdMzgkJUhAqw+j1Wx
zyp9N9WqAzEe5fVofEzyrkMpVjGcIugNWrtbIhyruwJuhEksLsdZOmv1jCb5wEtcvWi/iFJNF0/b
T3H0+L9I+67eyHGm618kQIFKt0odbLdzmLkRxh6Pcg6U9Ou/Iz/4drrZRPNd7wK7Nwu4mmKxWKw6
dY4k2YIPw/WkI1OMJ5HOyPM61QFMJfmHhuZaiJehKN5xjWCIEo9z4F/P3rOSlHSgZEe86z+KF9BA
QcEueU5fiTMH0qYK1HcR7p5v0EatcT3wZxPv7dhrcyzhtI9ookt/uuXPZXfi5DeYsPr795n8xljm
lppkUoOW5v2HjCqvH5Vqc+il3kLbrqvQOC5FBT5uyD62yhSo7GXtKUHjMug9MvvjtYxK/B14aR6j
PQAGTveU3Bm33bW1zR7x74/Y//dPXhyio2Wvn/3otE5IUFu85uEs6Kfb83UpXQNZIvAW0d4xkQcN
4jqN1JIG1OgOpM0O7SC9XN4+XnADWhBz+zLGB84IBBZ7HhEBIhrIc7STq9prU/1ungWVUc7wBzIZ
BbRwNkbJzl+7clxDgKgD6BsdmVv5Zf4Zf4Ag+Uf8av9UcgxwlvfgN1lEbsJd3JFVZpOWMlUBuIGX
dCgz1xjoatsXqRaAwLkpDEZMQBS2YiLBbHLqClUWZwUUHFTAcesdNNc2IQTN4ISKi4HR5/xTEnxM
XkhE2q2swxDIFlhEcyJBwdssamzZFAaNfpCW0pukO+k7Lo4EH5QIQA+eU3PHi6wVUxvTwAqpX1u/
W0g59/Hvy/63BlU29zoywhZ14jJN56QoaDBbGaiyzT817bxGjd+zqLypQuUhV3PRK5PrFn8XZjPV
nR76hjKuPtgEGqFebiLzpi6fL6+Ld3SP18WERd1sgVqaLOifJ7ZvhwCG2JYkoobhGlnxeSjBgi6T
fYmFDbjTU4pEfZkAytat9q0pw39fW8B5/Wtj9cajQIeKYjEmZkWDBmXxMv2hWRScmYJSPD8+HFlh
z9Ck0NAsAMRdpGD05pXhJtrLFPI5C7TVXRJ7vRv7uWv4/3qbAEk1wD8PhBU5kzYdGotWtYUv2EVB
1aFnqIzuZQscZzuxwMYgDNEkRpRpAYYpRkfXkp+1bFBnmpL3y4Y4z3IYsgEEU6GnhaHC043qmrmO
1H6hwdpvb2IgP0oACRsIata35dxcz0XuUV3ECsEZasVoEhCBIPlaRcVYObEaWWBf2okWzIv1Kg36
K5E06Alq468uCzck1LZNpb9OBTI32xBcXjy30SCiCDYKgGIxh8ysOYvGlPQTts98pH5zoDfgcrB+
RDfJTn2DQqwLqC+VHVEA5hy7E6vM2c7VPjKKONYCXJyYZBzdMVa+45dHC2Pym8gkTT3MI55PmuFO
AIJNQyVILjiJ28kqGMfsZQKGIqujeDjtmuoAGZQqLvzEsN3o47JnMoq664AMfORoNesZOYohXWZW
mWxim6yf+dNwmJ/H9/B3/GreDJ60qffkKnls3ieRoiyHWuHULBO60Dgq52w93PEuMVbx4tTVHGMD
EErj2KbTXpFHw5m96QZiqMGyCoD6WVC9Xl4811lWqnzMhqItxj6E7WWwlbTBhG9O4mvIru2WZhaE
aK4JTMvhkQQKrTM6gNJcGSRmSoOsAMNlHN53bZ8IvIVzT680caCaNkCodsaZbGJMuWlbPBqnJf9N
lj6Qw8zFBAgSEHvfzmXkNHrxjYIzjGK8DlABRGk2pJGYlpkcgdwynJttaFV/pER4DDjZlKYAS48S
AthZ8MI89c1Eiok5VauNqIld0iapk3fDL2NKnpscCt+XvYF36I6tMaHDHMrWkgZgkuah2nQNDQAY
90lsOsUieUYtcAyuNRBbYeoIok7Iv0/XRssSVNohijDjAiLt8Y4AbhcvtVupuVP8e8yAjpqSZgDd
gW4mlKJOjRlqaGAOFmmpnWbq7yFU45sx1fudvqraZhbJvC7NLEEuzLtdcX3DQVDwPucSrCfEnnHB
cxqV4w4MB0YYOsD4ehhbi6rN5b0T2WLqA32+KGTWFOQKuvTZxtmtamdXBFAoQcbAme/D6CpksNHp
whsTpYLTL5llRl4oNSKzpLW3tJD8BAoTmaL5SZs80yXf4SG3k9RxN/fVIyYFRFND3MC5VluAxcbw
jMmKUFJ10ttBRszq/BAa6HnlzP60k6BpokI5ufAbMJyADcHcWbcyIHf+vLUeRJkZ72sf/wbmIxSJ
pKl5ROC77VtRR05o9wBpCvjFOQcEVAQWJncQn5Wz5MUgJUS5k0ELWlOmbwUEi11qz6VbmSUAxESr
PIyshMFlP+KE6xOjzMWrQjgrNHtbDUaoX7gg+dyQWvrG03dVUMPbDVEbNCfMaczCplBGqNcGSp3v
4zDCCrWNSnpBhOFlYLADX1nZK/BMXL/w0dUu9WFM9RnbtMpsrvWsBkrWrky+GHDiLYaSPH3a6IL3
AvcTguUK6S7RMRTNWq2rUMrTkIK65VXrf5fArX1jj44MMGfdXiaSNyvbABnCa3Trgqb890RnoG1G
tr4KBaFZxz7jQ5IbZaXHU6CrGGIBOg1ch1ujLwXRhHOOTsww3qa0UzLPcTQF6di7Zf1a1G8zho8u
fy7OJQojyHAg3bGOwjOXaKxW1ZAXmoZGfE+hRdpPbgFc+k1iqok/92MmcDvu/qPUAtI7VMzPGJ76
cIbX4UIIQFQ+mU+AlQvuac5jyrTAU7IyQYCqhJ0/TdRmsMFAjaytsg8ZJmAANDYdq2w/qK1tu8Hc
xOA/6hZLlLTyqkkg8wDnJfpimIVjAU/6Ys2LrWYYotmFG2hHBcmz7neBvom36lX+uXzjJB2bY3Lk
WSmlcCZg8bOi+75V3SoS9Rt4nxJ9E/RNwXqH6SImkGtjXElGZ2hBacXPcpNRhygFoJHNFnf0JtNs
p7f1W20R8UDyHB+dNBASga0cpOWMT050scIWTZ1gMs2N1ZB9RjQvs+g3ovkKIFjhvKuqKhNoJ3k0
tUVC5aJfMrdXEqfIRQQdnCle0MkiGcAgNF5SZ4QJedwSOS0TRKMNfWl/JPv8PVFRX4xQEykrlwhu
Rd5pPjbHhIw60aDYXeFLFZRey4PmtLjl6yh6HqL3y3GDe30cm1o38ej6IHKTYzAMgYO61Qv1MYC1
0pCiw7OnGMBuniK33YjqmrznKJ4TACFjPMZY2TpPjU52R1oAjPB+3w+4syLgyJHQGNcTnoCab25A
EwcxDv335bV+eQJT6kRIgWgUpBaBZWSvZN3uU1OdSg0Bn7a7sbb75wgTnAEqbMU9cKitk9kE82iI
LI49aUOATZD8peuVKyi5h2CAKU0vqbJkp7cqBkSg9IL/ylHiWbTUMEizyNnvogyXxZPM6UdvTNQz
ilDz5N5svBD+02OaqG6fqtEyXZoW6KXHqU0dLS3TTbWozRNYudvnSinkQxFFs5v3enE1m2P0UBdF
rmBWChB0OAPZDRM1PFApN5hHyQsQwkX9Q1SVmJLNMZcz12V9DR6q+CDLwPV3ugEAweWvyTnd+Jg2
JGjAPoeBesZxSivsUnvQpgAc7w5uUqcYN60pbNetrnC+Z3/NMOGxUcsBvNTlFCQvxh5TmffZBh/R
U17EBEe8SpolowoJICV6S3gAnLqlJbdzXAz5HECowp8g/a604Dtu3mZLcSo1csypc0sw8SWD4A7g
3TmwDE571JCNcxbpuVEwyWdQUIa6o0cPVPdCz3ZHP3+Yn2q3bJxvUCbiRY+YicwHSSqKQ6drrQf0
pNoW33VFq66S19kEyeseA6VO6MhgNI+88POyx3Ci2olJZis7MyrHdFGnAGfFS7Uc0x7pdujGw9wb
zXe882h5zFaWsTYvxSihl4+JOtJhQFEGqZr5eHlFKqcoc7IkJkutZNLIaohD0HtIvq/7u9ybrsxt
D2ZlD3hDVLqaG3Inf1BvOsTb9CHdAkz3GXndlr6qr6K4yv05GnjBUQb+uqmYVSMvNE1ULifwu0Vb
3XKUblMdoqvpETJhUeEo2yZyhp/Ku/GEktwWc2SVC7ZRRd3QBPNQbuu0PyvJLW5FP4wzDqJD5ODv
D2O+06LYYVtX84z7c7yO3fZWjrcrR2fvy14xOD1Y573h32eQJzbZvEDtmjAj+Bj5rt9BymTb+yTI
96L2Pie7OjZjyKcHqStmjKSrMEM2/a7brKyqJFC3/9UMc2W2RSjpQH2uZtI7fbtSDhV3/WbYXvZo
/k6BqATX8trPYksfI9jsFyUP0S1BV9/LMfPup7df+HXMMKmeBvqO79Cpwj2OjDL5zrR0dMKAJQls
TM11djL4Y5tcK0uOMeZSfbq8RN6ZBVoJveK1Y4I85HTD2kinRbck8AWjNhx91nZoEPmKpOeeXmIe
zKR9UEWjSFhvPXvsRYbJcrwzDTyX9LMmtWI3vdlLE0BMn6rS3msqIq3mF1LrNVYvqMpxnfLIGHPe
dJO2dTjJJMgUjK5XtfpUGqU3aPUP0Jjd1+CIAIYqvy506e3yx+UBJ+E4SPc1cLCjrcd83QjKh4Wa
VXOQAOvgWy1knjsKdjFMmvVbkHynw+SSLtmCq8Ckt4uZ7ObwJyXv+iSj/xdhcOFzjHsBgIz37VEf
MfA+XkUaWBYrMLrKlTbhSTeH5MMq66dxCv2wt/dgwXvQi1lEp8J7L4C2C2ALiA/iemUzCaXPaZ8S
ZBJr/Q70hPusAiFZtlt8sh16RxJktrxcDDxdKP+C5Qe9R+YyX6w4rzqlmAOZPiskd6fhfZJEYrXc
JAXAfyTu0GiAqBATUGe5NoZkAja8NgovaZVdlNxYiXFTg5VETTFuX9+qAKQDmHdlR/ZrJeNT//uy
A0jV//kJrBxhqE5GUbWITnROPue+h4Z4Egg8eH0Oswf12Abjwam5pEtRwIONeyVYPJn6puKv5NUU
0c+sXDn0FJHDrAHu3CbEKpF7ElRBmYubqiX6uxilCaIEgkb9Q7KIIBciC0xEAD1pJ4XACQZphHYb
BgvnWhK1qHhRB3Nv/6yCcZBI1yLTbHDMemWBzmEr7TplBKWzqv+SNOmgJMUPsNpcLx06IIJN4wX1
I9OEuYXLRh4w9UKB4VvUjQ0FezAu70nUUqdFEljWtkNqea/0qUP7Q4EXy6i+6iOYDMhdHoUbHfxp
SmqYoBKwni//NO6HJ+gnGBCJ0dEIOr1ukPJXEES2pkCyMyefXqxUBFLj5dXkyML6C46e8HWaJ3NT
4fTnSefmw07H1FljP6vk139bCRNl4hJ3dK2mBO9ly0Uf1JUnkQdxAzUOwHpFfpUWT5cSD51WoCGD
pYz6VpUeqW27dnxvokIAxqDLyxHZYjqBmhSlpZbgsxErdbvE3lU9FF9AcKRHL3EhKivyN+nvyhg3
mBOb0hAhIdCq9KaI82cU871xXrUaLBF2gVtfQd/tn8/IeMQyLJhgN2GM7sfBBSlNsc29pAH9hWM4
y+xIrTPs2g3wXbIjSru5GcCxccZNBpDGGyMYjwP9EXRBKli+oF7VufWt/l650XN03QFfH0HYZyWF
3Yq0B/jH7e/S1304Ogw2uIoia8aupoUxOvMivXZtuPtvnsNEa3vsQ8uIYWNBfMnKx6KnLqhxmgb0
DlUluPK4QfVoL5nAXc4KnrIGgmoDnQoHGTsIihp6FxsUqDbge/QohcqwWjh12/iX18n9lgAsQxNs
lTpg62URtBkThWYERJPbogXAQBOBy7ln8K+Fr4rM0W4lc5oPsomkOM4Lt0JHfJLLja5UfliOm2IQ
lFVXzzu7ZY+sMTf7oMWKjAoPPmXzAkVLt5pAoKWKblqRFSau1Hrf1m2mE3CZgiuYbKtcdlJNMNQm
MsKEk5b2HZmmEi443zXkqlAix9CeL2+/yAYTRUzoBCpmiWDcm7c5SGa76TPTRaoFAh/7qk8feUBo
4jHQrqmrCW68abqNv6EjsKqA/+PFX8HyyEJXl2GdQ/4dfOXzSxop95S8DCJSEe67GVrjxqpyC3Jg
tg1bjENjLxRRL94ZeyNxzW0aGHcoCidusesP5uQmYL74fXmHuLHhyCgTG+S8A7iqRtYjl/WuBATf
7CqQnaH21NzQyIRkmwGclepftsrfsr9LZdK8KTLA2bhenIb5Boop1xxFrMPcbO7vuiwmm5NT1cyX
bCbBVGZXoJ5ywuZdt7dq+LAAR1602v1/WhH7aMVrIO7tCCvKpv62V6YdugSi1IZ/KR8tiokLqW0v
VjTBQxoUVqJt6VUvWoC34b0egfoMzaT6AcIPkSdqJvFiLApQ4PvGxAuwLMxtVYVTHg4tnm2oIbkJ
cl55eWtXLhYZbFHG9vKX/BLRYmMs1BDA0oWegHFWV46qQlJiitfT/+rKpae/2bfdr+7BfAcZ1yeY
mV5A8hQi2j9Kd+E3PPPYOHP5J+n/Nx5HuaOPH+XSCR4aPN8/tsB8zCwGUWqsIpjYre6Y1SuRBXcU
t3SwQmGA/IGIHqAVpwkMqTUbIxMoT1FXbR3VV7aFW4M5z/m/ld64G2as+HJMEhvEZBsBaZpkJCfp
HIS6cV2Z7ZUq/UpaeAmkPyG54JUx8U0dRE5V4QA345TLA5iNHC257ZN9pf1RM92BOBNmLmpBmsWN
qcc/jdnOIZOrOZfx4Oh8JSj8yAfpaXs1utXOCDI0KJJ3UTOe1w61jk0y+2u3hRHTBNkWmCc29eiW
weJkn6ZvPCLcBcUHSPu870wZnRhlwrhNlL5pQVcK/r8U/Gc1BvtEIHjezCGSOAxEoBe/KqMyQdsk
EJjA1Cnu2UcLumaFr79G92XoZS5xwlt7n26t1+i22YLnJSg3okl/XipxZJ3N87IolqdZy6YAUl2u
Ro0ANCwzaQSpssgKc3Q0tVNKleA7RvoPG3RlI7grZ1EEEBlhwnhXqxCbSWFEIddmSLYNdJOXRKQQ
yoszxx+Mye+QpRYEjDIYxyh0Vyvk1zqvRXUD7kvNBCYa2AwE6zN0amqhzkV1LEUKfynxXQk+Iape
aeNukg8amo7xdFuDg3FJILUi517fVi5dPuXskFTg2IV8qE1Ffsp7JkMpAqqhGCk+p6Ge5KyTICaO
Nkd5FxWtW1iQ5xp6v9AEwWX1d/aewsjdSmiwMl6wALbKrO1Y+fKVOnMke1saPxP1OsRjLj2ALhbH
8OPyzcjJaSAyuI7gAWkGgC5zAIukjhN9QolPr55As+VOy+JLeu2U9Ga0iW9UIgSVyvGhY4sak0Wh
JhyCPXSFO6DFq7qgGPXth+V9uDG301P3E+LBADZhJA/Uw6kjY0wFrGzaHYWsde1cXjvvkjn5KczJ
HMFgqoRjPwdQX7tdQHY8LvqmStFwptF1Zh7MJvJBeLZT9Lcoju4V8rOKddcwfw05AbDgLTFm5GT2
4wQVCsFP434ljK6gO4Chf0zpnt63rRbHJDSwL/1b96dFBw98bpsw8VooEKgOuIjNnSgj411stgzv
BvSF4NJlW1CLZiWQiOhm4Hntj8XTvORntim3gze+AGPsgTRW1IHlJIEnFpmoNUEpYkyUBlkFSCqf
QXQL3E0XQSwKd52bVlTeGepMRd92/avMITuxykQxIGc6UBRjnWQTE3CuAFsEXMOvwQudpvGSQMSW
L1rlutdHTz10J8AjHeGSqy2zd5W+1d1GS8n7VEf5Lcbmh401gjnnsgdxHehoMxkHyki5lBL0iYJe
VWePTBAfm6RIYIRz65x8SSYVkoasKK0CB2giyybDXFlTpQcISVxeCjdGYZILgBCUXxX2qaBXRAGo
CRfCPKSpW4XVU6GXe9AOe2aj+21tHZpiEVF98VITrO2vVSb9ycYQjdEwXjNeTB762TZKwZr71m0k
v/OoF0dPq2Q0olPmDI/mr9gXuQ132QT4BAgvrTqwzA6GZmcttvX1jAappw4C9uxtZc0eFmSZi7EK
1/mXPzQ/IB6ZZPazSkI0Y3t46rpmcN/vh3tJdpYtWpHLRg5KKCU41hWiD4jOkemKVsz1WeAyVUwq
AjnJNiWWSEsW6AggiZEx9ZLJyKwXgS9xbnIbL5gVh0JA58/G1T7si7Ze39SJjKZT1QWkqNFll92u
e7z8MXln49gS8y2VljZkKFCnyuQboixQENhbJRFcYSIjzMOgj1B+xSQp6jvpdZNsh+JHIaq3cb8Y
IKaWDpwuZBwYN+yBha5Ay0qCptDlO9Bg955WQZ1aXySITjTx6+XPxvMBTIz+Y475bBgVyiI8sObA
QsmqeoZgtuCT8fLLVdPpHwvMN+uWUbULEM4i/K+DCeoeXThIwYC+0k5d4o2+4lvv0J/pG5Q9RDUk
7oYdGWeiCobhUk3B/GGgx1COMA61PjptLijDcrLIkxUySV2ZRSGtCIyAzjmYlKe0hX7fM+ZB8ITL
3QgjnXQQiiQK/IR9TJWtLVF5WMFU9yt0T/PsN8NtNuGdfFvsgDFD0Rn4PVHI4D2NoWmF+TKUfddn
JLObkHAbiiY0pgBaBR1Qu9jKZ4yZyKlvQ2u5eVJuUj80neobhGqrkhZw66iHaAoLOxiNuCvGNl6C
AlTrsQmqVCFnKw/asMpcYV4HDyFo2jJrM7U4MuQON4B2S/1+p6HmEt2M++qaBP0mvVF2l48erxZ4
Yo9xThTV5yReC7fKR3EAm882+UnQQ8JMl7ZPftPdeDM75o+wE51IXkJ2vE7GXzGVmoIGH2qvYLvH
BoKe/Mr2CdS2NL/eWIJSls5z1L/WgBph0jHwjZOhCVG/gX7nn0wd8gdw15ZXdh+DQLm3st1gq0uD
eUEwTTrZSCSvtdtkM2Wy8pSAqtrPmopEV8Vg2DdVDxUEM6GTWwP8eF0sk74dzFpVHBNSFjMA223m
y2ZoNi41rQZaH0ozHtK5UV9CIFd+hTrNAJ1WTMshU2g5sj0vfgmxkYM9E9XDjCPGS0YLKM2hqdyu
JcYDxCamz8WgNTj7LdUNK4LctZvXsFyFTtRJEwivKLj0LalNryUaxpvFkJCbAcGyeONQjJjJKvrs
LjHbye/VMnlsY2lGTABse04+DK1uPy57luiTMw+tptbjqFJHFKuKTaoXzlTHO2sJ/eE7E0dHLoxy
7+nm1kqujGWmLkFeSHezqSVeh24yJKoiPGk1wbL4BwbDAhqYNlSosWqn1rqkh6Ryh5hnPmYYcAN5
Y+gYn+VjeGdiXqAF26Lkq8AtA7XsXv6ivHsE9/E/ltdr9OhN0egEg/qLvECdBlT6SMuW5Yc1iBqh
wgUyl38IVda5G+QVMaYE6PHCTe120xo37evoTq7iVr/zeDfVv3L3v66QSQQkjI0T6PAhtVk6x8BJ
DCXiZpL6nQ8JFMyXmi6G1JgY26TaIGsztrCzD1b0R2s/ovz+8l7xvB9DCdBpRTkb4nOMl1hRXDVK
aCNo6+GPVO6fLch33XezILXlvt+P7TA+kaRNSzWlhO/vysIlqGgG1eTEHuhFNmC9GDHw8X8geV4/
EPuaPrbKuMhCMcxn1Qp6vhmeCjhwcZz6sQ78aKXeG/2fy9/yqwJ2bm7lVcIgn3km4FvKJanLKQPZ
5j5+QvTbF4cYRP5t74SB+rG43a53oXX1LHJH/tcFHwB6VhjEwz+nJw4UCB3kSyzgjBzZncP4ZoWP
SJAt8pHyQDVF9rIgbhxdtKu8k76CgvH0VQ14KeM9s6pOs1pZeJNloOCIGidHolFBSKSCVkQxQaR9
gspIutDUy+r31j6YuelIHWaUs7rfm60I8s17lgJFijLo+jHOOkHyXDbVXE56kCrzHyWPagevkIM5
jNtaC0fwdEbXKSanL2/76rqnuw6WB7A9oCKm4ySxZUrVToBsaTU9GNoBvZ5yGxrK9j+ZYOuSw6xg
/EZBQpdDHkaD/k8BsuTLJjgJHZZBEG3waMKML/v6tDsjhcJItuB9LbvZgx4oTra3dsoGKcgn5rUE
se0r5z77bEf21sh0dEsMJpQ+oHK9BCaoTUhpu+hEgoradgzMYMjKHylHQtI+29KHYKHrH75kmDks
QzlVUI+B4eoPJocWnJTiZ9k70QY0EOB1Mxz1A0gUPwoi4Tld07dLppkktoeYyZSCHi0I83YBBV/+
0fV66iQVSQNVKf1ck1xMUj1MJLzWs0aIcjtPZrHHSAXAogmk9Rmy0kwhzwci4AXase2u8LtPpfbN
A0gbNu2mq/eWf/lTn4eHU3NM0E8LJAFJiFCQSqPX5R+TflUUQuqJ80N/aoUJ8vIkL5OVQcJkHecH
l5076AdCb4rJKTaNN/kYwYCgNbgfFq/+LFWhkgDnmXf6AxhPHrvQWKoZP6B/A2v9BpnAntJtjKcJ
DSB5KLn0Fso0ovOzxtYzXzraS8aNlyFNBpWE/zuv6zjagCLxl2qC4oL0FaAwYU9C9KUZ98VCqTaq
cJ/pw4pdiV61cF6QWD00P8ctQuuyVVU0xLdLtiVBhb6vqCnKPbpHa2YeY3mCPLlZTPiv/RpbD2ix
uSR77nVRHWb9Oxe+LYumiTGkIaE7Dym2FM+e+dnGbAuV7uUldSGSl0k/plhERcO5w+FFKKailoXa
3xl0UOopQrzSGAFUvAZXpQapITeUdZ95MuXXzTRAMlUqWg/K8Zlr6n10m8603sp2p7sUhIibMobS
l5L3nShgco/x31/GVk86UGpbZtnCv73s0D9lfuoR3VUgF4ZaM6ScfMxn2CXekKK3N3cbjgwzTzOL
WMVoypAgWDN8wzVfi23SOeVd4Yc7bWNpLma8MZTk1+6MFOsg4onjtANPtuQLeHJ0RVEwA1VN+WU/
3IBnzA9/lDJg8Y7Tb5crCPwo2/xd8lfCv8XHjWFsaOdWr5MEEU7BtxDtwRoNjn5KX0hxqA8gDYLY
2Z+FVo+lQX9CdlLwHOBnAUefnAnZoV2qkjpgyelORbHDTAIJo+0Q9gzaTQWs/Kcwjq2beHbWjiwy
4buzsxj8jF/ehbr+b/1q3GbX0maGSKG4Inf+IDjdUSZUF1KV01FZjdmOrrrjR/Nn9g0XWqXv6m/M
/+TUW/7InnElts1NE4/WycRrqNHN4EPAqzjOa7Cxl+48SKI7gWsDNTkTzw+wpbP8LFMjz62G7hpy
uP9dhVm87WMHQqce6gB/sgHaf64quoF5x3TFya20IzJnCJzUtWUkPbLTfAy65zm9s3QfOo1GK3nh
VZEp3uW0grdKDIagvI7mEzrQzJfEzGyuNho2sZaep+zVjP41KMbASwqAVFOFHMUZIG9GDDWtYYRE
Sx0FYITf5ll9qHNR65B3meG5ANaxr94FS+mgtdlitS3FZk0YNIYsbD79CCNU3q0fl78Xz+mPDTF1
J0XvIGydAkI0oz+S57qXjYar9c8S/aV1QnQAL1IdW2MiVb1UutyWkFWFICDRnehBAlVF5E+KH0Fs
1wtvMRIGLkMKET9BjOT6xdEHXf//UYycow6UgqFqBHlXXkEcFqKw6SAywl0eSJNNAFIwqsgeMQIb
Wh4PSA3yWyVWvNI45LH6HQ8/MsKsZIjisRltnKi43+sFxJaFQKZ1z9moCwrSf5bBRF0CBccOiihQ
dNzEv+tg2iI/duIHyO4ibRM1lrgbAxbtdcZl7S+tAeRoY7IxzwdjPVB0hP6mJt+AueznZR/nJuHg
AzdUAu43+QwsFA11n8gt3E67xfzomwT+t08MzxjQD3cGL/vdBGkdhKH7jSYPZCHBFIT+o4JpWTYa
DdncZtYwoeftWZts+yV7EjmZC13Wje6Cz/U5PAgnhnjbd2yUycSLOVaLcMGRXjMjDOx8rkQU1c4C
31J2K6qq8Fz+2BizfUQ1U5NGMs5Vrfr5jOloRTn0qagzyM2A/9pBBefUTcAsZyYTNEUwEKDu89+Z
v1zpD+YNME6ugaZSdCviOeUvDDflyoOEXWRC1TLRPF1k3Qgi8yovbuKs8pYp2lz2TF6YhzzCP0aY
s9wMnaLVBKuq7cIh4Z+2vbasQ9WLNAG5nw9DjSBFMcDEdUZmqeVQkdcj9I4XxTEggb0dbxNfepjv
5Mf8BUHkcX7X7i6vjZsuou63UqIAK3/G/NXbdZaby1fCYd3jQeAq2+zZ8no/3i7PiTCQ8L7lsTkm
fTOHKEysUkUu0+3SZdeACz0uDsr8dnlZPDNgOwDLIgbEUd1kEgwwEgx63iJVM9Jl3zf2n8icYgcK
UvdjL5Jn4/ngsS3mJHcU+tHaoi4YpHge5cyrQMe1LIIFcYttx1aYIxzZaixrCSaspGLRHYw2TNCi
y4NS0q9KbcH4TVdjxjGu98Wivba99O+ntVema0DmMeujgXyRecnJ1DQggGggZctTV61uxvbl8pZx
ukGnFpgkx6g60FT1eLLPe129bndlUGwg2/2noRDbdnR/cletEjIGIv4PXnYFtl9ggsHpaAC8cRq1
dEqrKoImMDBPdeolHb1rJ3qT0P4NlJm/FVmE9+XoiGCl62LX1jtsMt6JMqk1Qx8RIdH7n1DwSp71
IAGVHu3RSlQKZ8TgPZTbXeluSn1NcvA+F538dVVs/nD8Ixi3hb4Q3qMyqk/Qltp3m3GrgezvW7xn
p4tlv24d4/+vJcT1oqvQKNV942XFRPaO9WigGlK4KZjj/w9oGG5GcbREtghkolKaGgk8KtfcVnVU
dzjor5Jr+iFq1HhU3Sp+9yh5okuJlywdm2WOim4OqW5G2N54BN14DbBRPwSXDwvPBFgTIMQB5izE
bcaE3Q1JVOjIHnKKUrtqXkV28XDZBO88KuCKsVQV4BDwnbE2JAvF7BlpUe/ZtwBUX9uyU0B2vnaI
AxF1kOS5huxkNbrP4a/LtnknBMCXVVAYnSDlLN8cx5mCHg62pyDctLVDb6atFjnjtruBxiTGYexN
VjvWtrrNb9QDBuVS4Uw35xMf/wRWI8SskF7n42AEy7Cfk3oflb0ASMW7exXw/wKPiMz6HHqakwin
sEJaVl6HG8XL9pG/EqZ0O5BSbeiVKInn2QOOAAQ1q44pSICYuDP3DUjXJrPFkwEdVBXZWeaqt+XL
qhkzPJY3wsoQJ8lVkTmBCxMQqvOK6Eijse2LZIXeUD9PoJm4PlMAe7kjqLEL6/icmxjvOXBvQnUK
fqszoWYZ0cMzQzSLcxx9V+9f+ih5MBLU0i+7Jy9Rw7wGEFrrk0jBi+j0xkgVxRyKGCcbvG5T7v9E
sxYBdAhsKGuZhTfjDZYEol4M55qCtDZZeYYMKJerzO71xRxapRwO4NRF+XaO/BG3VVYc5K686yyR
tLPK+5jQ7sJVD3JA2/xypqMnn660qj2YOqALc9IpjpST6iFKC9Mf6KQdiDHamxHdcoi0V/Q3gEnp
zzpM0UNu6/kOepyoKreQiafyomxLYuCTAKaz0RO5cdKGjr9qxcw2cZSNzlC0xQNNjdRvE/AdK63e
fvaUTJvLm8b7fMB4Q8FoFRTA5Xu6Z3EYxg3BszywOs3XsgYcbOCkJ5CtLjFNLmoGcBLQtbiAXbLA
vXTGFUygb0dtE/3eLFIzqNhU3R7TIJpbxaQI2qUTNX+5q1MhR7L2BTHQwThHY0o5NB9y3OYEer+V
DcRx7Pem5FSYCpVsQa7GsQYVKLxUNGRNGO1hrGmxFYLfBZxhals+dk2sO0tn3w5DGLloNOwNiJRe
3jxOsoKykI3uio36wNl9p852KiPJ7gMq2RNEOetAzZUPQ553Sd09ZaTbVTiN5TSK4HznSRImX9Fn
tSyovZyRTM1RYRtZW8hBn2SRQ8vuvs8klItkQXrPcReohqASuko9AovBvGNrXZfCKFKgy52HLxnm
hRoDZ7vs31pdFdzrnHN9Yop5zbZaWQ9dHMnBaN+Q+v9xdh3NsuJc8hcRgfBsMUVR9nq3Ia57CCMJ
CSTMr5+smU1PT8fXEbN+3beqQDomT57MLxF8e/a/KLH9Q+r8Xx9x+wp/CR2C1WMM0Bjm3H78BcX0
H9H8G3Hln38FwDtwxrE29/dtIsY6TchtYqtaCnsJpu/ixtuTtvmXA/BPYRBUIIzcb/67/v8B5DcH
S3NdwMyuYV0yNl7Buw+1lEP4HCDR+NMj1yTpdXeE/EWKzja7uZJs/ieJu7LpC4vwzMh6FyqdThPm
TcNUWEGYs94ujOdeJrv+l/f7Dz4KUBH2fTwYODFDfe9vgS4kM5zRyYSz9D8qpyCBwJtp+YL5jJzv
UUV5wLW2HBT0YnqWU8Lh8gsl3imBnsp/vrX/+JL+8k2c/30OonipuqjmNs7BmrX1e8+g1lA//ucP
+aeqBhEI4wQUNLdu/2+/14TMthgKm12rqqMOTNq2PBHR9kYWjt27rmSd3EFQOvXcNVn8+SSGb2f+
f0TEv36Jv/1UNi/SDykkxiiUG6xQpTJ4mOdfBuvgfyWB/ONj/csP/luwCLeOVYOHzwpqVvR9D+N1
/8LsOP3PD/afgvxff9LfAsUsnYBXfQzn6z743XyPJjo02MuNLjDEeeJufP7Pn/dPMf6vn/e3qMEo
J2u04GdVyrqoKs59JSBt5p4Du390fV4af9lr8m9K8Shn/umB+v/tixCC8fx/bIaGjU9qIfG4Gzfm
kn24QZeRLaL24JNBYwrHvrn+5c3ERR6AP5GvdccwqO/m8VWCcbWloWL9ATO9Yc9wKfdT0LuHyBf1
rhl9N+N+p/cxJ8AmQehNgnF208GdEYFD38kmP1hyHGwso2uioJgSsjvfGfonNfXOkFYArcAJHGy7
1Hyt9rWe+iH3GuhwQ6o7aHged8P8WzkDzHQ5UGwQHBa4k+23ugeJwxMDAPQGDks7VAhd3pGgSo1j
teUahfKoxsYuBmPIZzRwJ5fh3OxDA/ofCjonswOYPBI/gqNkPdKiprw6jR2FSAJFMgMlmateJbQV
ELUyDfZbOhLKfBi1Y3Y9FLyLdnHaR6tjGvHHGZKxb6LzJhZA3bX97Uze9wxN8LDWe9rS/Ry3VbKy
wIW7eFWaRWMZG/ZxucHiaDkuS5/ENXkxgbgM7fiGSfpb0AfQ2IJugMVgHWzxpwH6Ho6/5jG6nMQe
22flNXd8hsOWIUUUgr9pAWkwDHLjkAgF3/3BNG1BKfCArjdv9dRkcp0vDhe/pN4ukyKn1eruNm29
ctY9Vq1fBPX2CX576bcWbN6GpbvMglzr2TvRIXhknX0JjDjXvryajdM0jiV6q9Ep4LUtMnuREFU0
DbpoVLq+O8JhpxlfO9aV/eT9ITeAWYrqbmq7Y++xizOFf7CvnQpil3g8PMW2Z6Gq+oMv63WLrTKw
5F3Q1Net0Td3aOtj7Fv7sAV9nSmGUVBo4fAivluUJjENgpNjY69Pt85RR6TkHlWlrSc3sSp7gy4g
gKZGPTKbh1esc4bYlGVOqmIP4iV25eWVpaOyxWo92H6wYp4mMmQc9kRJXM3dDpLAUB4MxKmat+eZ
be9rFKwpaykszvBO2gBChAFTCnSc6aLisM5iOASmKgreGeyh91AyrMrOq58dMyvISfOftkJWanqr
yYHaDnk0wTBcbBhJ6kXd/AHkhP97shKYzkic/YHkmsNRMa4/kQY+F2v8qslqEugvyKTh/HHoBnaQ
daQhB9NhzVDBv9JTy5818HJS4RHNrELHghvjDR7EHCOsJvd4sJM/6tQQgHAxdKciymHM0mdbjHDo
dUQn6wSNWV0dYfzmJM0Qg83Se0/zQNqiqYYdKMt3clYZ7DkPIvZAUYg+Yg5HaWDvVibrISwpyGAl
kUufOk5/HuC4m3vMfATR9GL8KIsi9uLo4Mm3gsOiqod4k3fhYJWbFd7zVpRMyGuz4NGCgQ5YRILL
wx0R5GAfHcdlHqEJZ+y0Rmt86ofQLQWNZaLFtJPVmA1MHDaPlbXjX9xp3s998+MvyiTgL+EaWpkR
7Oxt8S8e0R+qFigTcXNGTZQGln6ZZymSeXP/BGY+rGx5qPmwwwXBqMl8z/7yIDrr7PB1v83+o4ic
t2ZqgIzp4IJAh+DBuldiXCzlOGA7C9p+NttUuFP0DOTJhbRcNSSObjpoVwavXgyt/24IBd79fABT
46xX63dj42M7sYOArWvSBt09tcmYOsxWGfbvy9Gs753k79Pi/joT1cm4xv3hhqAlA+zCckczUdh6
RPSU1aNisAsJO2CT2hmzNRJDEveRPlR6gLK57KNdELGHrXfHzIvGPUqLLzge4EDFML/r54FlsQsr
omCuaWJbNUttMjzWiBtjHXwNhj/Cvhn/MlNT3CijY08KbNvea8Ne1shNbGIetrW/sx1zDyTnQQId
XbumcAwEC+wJLAMnfnGX4bWD3uXosWyJ6Z7ICiQ+ap83Gj8Ouj6uziqSwfPexha0/HErmnpJtcf3
K2PnTXNQc2hmD84OW1GFa1wMtujTEg9XFta5JnAZoEAX4EMUTXw/QFGZrU6uuubgWuRYB12GJAXD
OjhtNl5zsIS8bDp6iOPhghdf5w43Y+LU9C7Q9nvfy5NNEG/CdV8L8lnNDUyHtk2j7w/vlNO0OEbN
kBJaNYnoVEpr/1NG/Z1y+zqph2qPjZybBsIrfEh33FGlj2UUoBMZa+rUNi5UlddMWc4x8tsHfVPw
iREI3FYZOBM6ub+JXRv4D4OKTjBmzhe1nWo/PNKFZ9waLhWJyiiMX5sQ3KGm2leuR1MyVj+SzuXa
m9JyxS5aSCa9OPUDK1vYhko+RNoNjmgIMyaWt61V4ABzfplCDPqbELVSZ3yRAItz4KLQQs+hta4r
jU4b7R6ZpR82oa/WFP7ydcgY4TvIntyFE8FAjBeL2LImrL+w0JELF/o/k8VmWOeNAFotdDvWgn2E
znKvtbK+TYRx0+rUZVh7b46o+kSiG57n9alq+YeMxbOUzUO/GpKp2uJpa+ktq2qgp9ypmtSr4YA5
2OaumqeXjljxbjRBEcQSTpVr/7BBWLl1ol9fuXvgfGndYwmha/kB7u4vtjKvYgnOxAnOcSSy4Sak
1OOuMk9fA2f8Ret0UQ2id7s+9pwdIAFxRZWcuXw8bpv74YZrEa4D6PZTCi4PCLAcMhCw5LWx1kx2
inCZ8Xh8mkKBVy+tXFDAzcHo9rdFtN86EmXcjtE9Hzv16NCpy7w6eqVxdHAAlSWzoJDdx0NKse1j
JXEcHxy5nKRvv61qOLdaHbY+xpZH31rHpfJNSr3ZzeFzhwGeGZfcMFilTQouAjEDZbYbsfowQJcl
io4rrtsqWdkYP21Hf98anyNMLwECLIQQoD21JJhAnlksvkIRvMLXzkpg4/feuPw6W0EB4/r3CJKa
Dw1b6hSueI89a/oUBg5j6sfkyx4kSTe1RenY8RnBmvTg25hXuEbCmcVdm8vtM/pk5f43ozgpm2ro
uVExe4zBK4AmrteB8Rpe6qHeDs4k2NMU9dGDHjurKWcnwgJyr7V8CKvFe9oIhVnpWgMTsJzaP6pA
b1FZdbb9HrQ0KmJt9JpIZ1zg7tBW3Zq0HTckXdzNfjQRc2KontooKivj5SMj3TO27SFGrDZxMB5F
8p7qERvRjbGv0rfsK1YU4wS5QxaL30x7sL+HrxBxI2dx94I1DFLwsbp2FcHuBwNUN18oZ0/wXvFQ
Tm/5ZNVfOly+2Qy5dxqeZmtMhOUggmiF51TzV7uFtd5g/+kDEPMlP1TGzSlpPoXmiInedA56y+xs
NPayinW2TEj47a0zVAK2UPMFYq6ZmmF6FEAJW9sUhr4Wf8fO/YfVYkuklsrPFFVWQUMHOSVG7uFQ
vBx0gDDLBWaJ9ByS8bjAfNWW9aVvVB5LTnPbNJlHq13g1B8NpuBc2PutnecSWnaFjP3nyYmWNHbq
ky+n58ELf1C9gdOzeG1hh42Ti2ASGSHTsy/WLlHbMEKLjB5s3ol8COzpQHldCIFLMKHbqOvlnsys
4NtWbJiqJHYkmxTlxzE0YGT4VoGhsouCDoEz6ERhpLrcFhgACoMt20HtuMVUuWgrb0pBY1ZIaLBz
dpX/0czqLGQjMi+GxUYA9UKAv+Oa3sRslB2c2256hpfOM9+sFLHxR7RcPkB/+lAr/2R694qVpLco
nHXejo3MJgexZmDhU1i1JIksXqXQs+oTpx2dpI27CVE3cAsAxaXlRWuKU8aToFnKUNPtMXDX8GuC
0klm0ygLDGW7rp/6U93Vh8HqCyTSxyWcTOqTrftc2Pxbt8NzGy73ToOQWovh6gWkycxilqQl2sum
GrFU182XXc1PxIAs7ft16laibBxztfQQJCFZde7P4w+g7qxC95ZU3pC3HoAo4l7sTR/NbV+pCp8b
GR3oPIlEMF2apnlWY723w/5La+9NrfYLdbZP0YY8wcZbBd/l8eqrZcujGNUC6kWURBH+vBE6KrAM
9RTwKMrqLswd5qmkMWJJMfGBtPcUniUqF1TDqtnNETGlPVbQYm0gLTRIfZCWtcOavkq4bY7OvKBY
d+DdHS5Zz1cQnsauTXCTy3kLig5dlZ71mVjTftDhn8EJgdYv5EGirvGEfRKt2vNW7no1Z3UQPrkr
fW4FfXd4vIMIGboG491aQw1/CwepQsIXge5Ni8S+RtETQOsaxHe6W6Y5p7Vz6CRql0Y+ugp6cIu1
fqND4tnWruiShjsYzzQpGrvUH7f3UMap68kni6oVyb6/enZ9kBTLcmw4OyZ+rwi9QCj/fZrth2Vs
5lISXbhzQ5+ltoJ9640WkrRyP52I/1HxFiaDqV/IIoIdmoc46c2s71Q/1bAwZ/BeilC2jGx5lRN7
ttY+61fxvcWizibXOsdV8MnMfHTEAKMf+EIFYfu2BKZPXL99RhOVb7XJUTmUtasK1qoFgh0sD7rh
ucacLtt6cddQCBvH/o+a55+IBfei285bGD740rsPVl40W/THYZZJGvxJs8ZP0xg8LMycKbh0ydSg
yq+d9WiBIdeJDkmgcXfo+FW20fVZh85pwr8aQkr0q0XfyctCVxDEWY0NX4iFpWG03CkZPvXQhd8v
K8IBNvYpln6qZzrNH+vYPVhU54K5RaXIS4j76RMU0S4cahPgp8+MqztI6eTdsqGsEakFxlQ/xx/d
QFestrDMa7uXCUvjEZ/OU98/B71TQjoIxFJSDhRkfM+afwlZDtvWQDg/LppmeFpn+xN556caIBte
rdvZmvkhahuwHYmfCRE/E0Ql6IX0ex4SSIr65NRtw7HzoH0hW1SjQbAfkYBcGd7HBiU7jHfGUGIM
NS/H3jSXfmxQ2YuCumCc4MgkUMc6MBKnfV0X2toOWoYnZwtLu6cfbDBhJpcIaktd9BIPyn0YOrfb
kQlzCTJtONDO9AhtlvuYuV3myAoWWlNbKOJBLlsq3MToNwoQlNzKSVS4lOvoqnQO+JRtpINE6erW
P3rpfqKq+96I9Ut48Ajb61egFbuR9c/WGJ3NVGe83aJEd/WT48uzNIOfdB5esIt0MEwTilnTnPi4
vkbCg6AmZSd09BkP51M3R0sWBiqEjLd7xt24m5SC4dZo742O13yz8X2E7hLf8qtkjrAO2fl542GE
5zuvEzr/TGBFhXXjdbPtOUGh0kI/Xt5t8QxdgyG62kIh0g0t6GST9zRMzsWa43PoNwXsOrfEX8On
aqouVQV/dGFdLCleydrd41lfST8Uo2FfKErOfm1nOuQpc0Sf9NDghJR1iSlJDuO5R7EsP6GjCgpb
l7UPT0svnWyuAUGEnXv0ULB74DeGFF5PQROWcFN99QT5Fk735DaI7DaGqDRWByuY3uOV1Unk6uuA
Xi4ZgupbBEGuYMcJ/S4H6mTjfLQBXFMHJlfKGnbGRpUTxTu4rL84mHUkqjEvrMIzk2Ble/00wTEj
fELfd2xV/9LA6c6gAY/q4V41M4R0ljWdjbxO/s2Myr3GrZ9RN16T1RvurQnxkRk2pXQF2WLEE0KH
XFDLKze/exABBoirdXKNfxmYc/aaLW8m06dUYt2xmaNj0Ffo6LpidZEMBhhdCVJaSLNzJN6Xpnoc
YO688OEPMGsUcz06gdU8t4Ye100eeA9UaQaozLSBrFBlUxTV4YXfvlS01IdwZJ9kqd4nsraJU3GR
SKadtBcW0LVhsH5XOixY65l50XvkaGjXpZBkBj7jYUASsPln5I2zn7FXfGBDiPLC13f2WuHkuOSg
5vDie1BZZDK8q3T8pWP3Wbn2E5y9r/4ETw263Y9MPve1dRkFTz27w5FYEPrNB1HkAxOYz5v+ReLC
/nVGLJzsAYdtxj5PvY8MebUU/waecBGeXjNB9SHo2Nm29I7M68tAIUvlcagv8tT15YlD5N5BFtwm
GMoOFnr7Ed1bALtmb2fW/iw5docG/4gSfV87v+jrKu8uYBRNQ3dEefbYDfHZjavE0k9DZ05+VB8H
qPsRG74YVngDzh7mwBwiHR1qg5kMhcxMOOYIMNglIMVII3DfJOwg9G5Vb+5yx6ZTNEKJJpyLCNpg
k30HgsU9HM//TCuNSxeblJCioF1eG6rgSWLmXWfBxh4eV2lEnSYjWmJ+VZ24Ux/s2bpEUfvH8hBO
2ew+actD5oudh8BEVW71Q50SorodLDA6UK/7KqFDmG98vLaAR0PecciHgIBE7Zxx934RqIAkEJN2
TJZ2/sBUJtFyTT2r3rdDk/p9vMeuZ4I0fEIL/SyDDsOwehcB2Md5R78DaLGNg8u8iT24gFAX6l5E
3V25Q+8s3xQOtHkDzmD6wYppu7ec21R9eYBr+R6wHTCQO6xJwE6pP2wCbC8/SKd1eFCKpgK9VeSN
iQbK1/QmAdiYBxyY6Ro/EMAaaeW8iXk80VUUk9VfAv9H+0D6A7dOpUUfRbztjdfsNr898c27uJtX
olxJNocVeoVmLjMdfjfZA7u8k0v9FqBS89GCxeEHnGa/Os73Ng5uQZ3PpaEgFRE4wJELhVhJ3rch
emKZxU1TEvUaDeIj1vJO+9H7Yn4GxdMomvOh5l9xUL0Anv8D28Q9AvyuBwC4GDfVIQSTKa765l1n
vsDnkyTLisN060o7a+9WS1qZ4MkAT79J6OPgTI8kwFcel6dhjvZe3N4LX539jbupdBjuDny0mxYE
U9h9Lo9C/mlR9U3Ond25EEIWmZ4ReZ2hQmP+1PYSY64omSqVKdyZoSWnGwatFwDqfrBXo8qt4Z07
XWagneT3ILCQ+TDhuUd8viixFGATZP4Eq9FouvfbOVUeORsaZMAsM7BTYLc5A/aToIQSc3Tb4ThW
pYYsygpdFHvafgRqnUSAfjt5+uSjHu5DGwuGKouHKI3NmmKHB62MOoxbWy6BfieDyS1TrHDM0N7H
AMUaiD5zwJ5ixCr5dg/5zcxG/+fiV2PotEI5Z+ydJOrOEcZ7AVQRuPowjZ020TtZScJuv1FFEPaC
RXNIkjbsgFzqognco2xH9EZhvoaYRjKIV7nQ/prRqUsYypglj/2HZf0DKY9U96IgjXcbGSRNQxHP
UdRrA8i1vugmzDwBpyug6cLy/iBCZI7Cm67mtkTPvRuXb+W7VyB4qT2fA3M0ZgLu5wHZ7EoYIpdO
vyRmJp9W9QZoP9fSyjY8muYm5AHR4GDC1EQRpCQIQC8znKYBv7MTRyVlIPugWtg7jhDACMSBhVDF
GJp7rZtsAj1ILF+3sSu1NUZkIjPueZBmX7UTXvadzx7EopMuUDUQA+t1jtkV1kVQQHOGDC3SVcVu
MnnuueNfgYZO66pSVX1gYeO0IFWjvoImaQx0eU1c/AmzjpljgFWznMduEQ5zjftnAUTVr7G/X2O8
LQxnWo683NKDXElW6zdfxJmtwrK1+JmL8X2AyVVn8ZK3NkZYP23MywAAqzduqe85e3++q4clmYMI
rGoLED8MBmYPokg/0P4pKvteDfZe0B/ayItbo7AFjsbriCaWd+xDU3bQQ6uQWsC/2QOcFMsDa+vX
zWmxjzalUtxHy4SJJnxwfezAtho7sDM2U137te1gP8g8nCuRxpuIk5r4jyP6CQTiqD+P7asF05Bg
gmZtwJJefm/ufSysZJj7ZLTlkzvtx2HezRShvPt2HJKFW7Mf6fhZhX42gRukluDiBBPOZGudgi7K
BnsF7sr2dN2OwvH2Ph0Lsl10cJi6JonDYoHe0Vb/Wn2bGHJtB3yfulCdxq2CR5j9s019ZkNiCyNa
6BHV5DRutk67rnuL6xlTJdOPxxiQFgpdCjpeUNt4W9CdWj3jJe4kI9BK2SM6GlBL6+bJFbTsQ0yP
MCVqAD6FH3TtXeTw7Wr1Mo1EnAuYF6Sj0zKY/3pfIdmeMHsrqwHCmWO4x6U/uOMEl0EO32KVepwc
1q3PdFOVALdTJ5awpa9+jNySCCJYNyjUcmJAtE8OvMI3EqaLGJ+7Wu64v6a86XfgbKfIOeOtywbI
6wzf0m9y26dIb9ap6j8psqEDGAeljBY2BL2qzJ2AcINASzkyyVZYIVAqYBjhDFK3AD4N4zMT1blC
l1yb5buatpRZTtLD8nIByNn0OqNOdXJclc9IFInXk3vYoOQRjGsxgvujOT3C36sMgQZtit5FtzNk
wcaBteQZpOuDO0BAXtEdD8PU1t6BRrIg1P4EuP8g6gfS30XucvaQKCPm7WjlllQBBKmg5CVxloMZ
7WYkcw3yXGL3yCXt8hA3y3G2u32HkVa9cD9ZpubOkhNYJuZrmvu9q0UeOaoCcoyECQWpzn2IerMX
pHuS6IWp45ae0x4CD6E1BtZNhntYpMvErYC8QvzmbXPpybOdKyg5uV21aTT9xESmkKp55SK4VFsH
aQ8v82H8NZA6t6yCQKqGBPOTE1h56PPUd9eHkLsPVM8sXaLwA+JzpRQKWIW7bzd67JxuTDpxkTDy
Yz06NQuS/lBPmiNEFYW5JcI/kGbYVNTzHvBVOo+wBl28xPE23HGWut03jLX3/eydHae5uN5TsJqS
zUMWWY9oKpx+rxgeH9KSp7HGIw8tFnlDBetARLI6cZf7mHr3WyMKawI2aWBd20Qo/LEAAI16Gr7j
6GTg2WWdM+ymqS8BG+dYGM8Wij08Z0KHp/fCOk7UKYV6jAgtKQe31y0w3cw31j5rQw/oo8ubfBt2
lXeWQWc3Q6apQmzv7ee5n0sdrb8rxnWYoe4C2RS2vcEhUpbTfC9Q7w0jtCjk9wgEUQHqZvCOBPSN
Rnzek4CXgwbsX3tZ3IucNtYhWHDCWyA/0ifXVdGLx8CqQPc9xyv+7JLXE3zURKwZ7i6IQW4tECa9
FlZn/LeJRWn69W2bsHXM58J3m2cOxLQPYcEAbk2hhzi1hqawvOkNoEeUurQ++6Qf876n7+iu6JC4
Qyx20q4uSwD78GQk6HX6X2kb+5eEtNuHcftS+fWQOu38JQc7V3Fd9K3zUI3mWSkLJC90BgB0l8K2
4uPUxjf2ZochMuYsxEA1Vpk/DJKu9uwlE++BPQxuA7pB1/jOw9JJfRUuaQooVtb7Xo+YjruzBmzb
j8Q5zFAbzgOD+iZocg0Xq00c4a6Til4kdW+nc/MegCcSq+kYN1eu3hd8xqHHEDnmXiqibwttmAU5
YhghgR+DWpb5qFl/mWNOt1F3K78XB1MErIww0Daq9rYvfmnl1xaegabA2MK+SN8vOQBONseZNWFM
LpIGucIIZxc10PUK9KF2o1cQYhIe3c8NLwIJMgpg0RE8KgRVqCWXsWVnylkBBek9x5REwipcL1jl
0C88BqsMBUQ3Yu8CDIjec9OFahvMXiu6iV9grh1W4y4a5JS3duSdOVGYRFkCZIVx/GPX2/BYxSND
TCI685oAA+Zeyd1koYpdBD/YeFreFP9SU8XnOvTjrA3Draw2upyFxTS4ZpWVUCoxVuRmOPRt02cW
NkB31Yg5L2WNl1WoIxN8LQgbLn10Jwzb7gKl7FOvl5t4KuD2FCNrvZ+NNxdOxKITaARuIhtw+1j3
UTfDr2zsD1dz/yaajO0dSMjkTR04qZDdvUf4eFhGG52Qj4CMScq6NxvrigbOv2UfEHIPypYEoIxi
Jxqd+aSmrs7blf1pAAncY/lAFwPvvoW+B+aUrLPOZoNzt65LnHI9wSZgfg87WrhKvspxPAUTCt6p
OQFzQh9wYyUu1V6FdZVhE+4Vm/hV4nM3N45zDGpnFwyqhHd27roAk9rOJZkhw6VtAfzBzffP1jjW
XvXwBq7i79jeyfU3nJ10hWz+aqwc2/WF6eOrRTboyDDXzoBbnYF2pjD1YAlzg0ODB57WIMWAqV/O
Shbz2oPooIqo2tKhCrLNUzAG+NLWhKCP5YeK38Gx44UiAjsCcq6Avp2FJmpwAC8tmZzmEnsqWT/W
OysS9zKcznRDieiZQk52DqIUxhAAi1twO6zBziYSHuN13KN0T5vwCt4GWi639GtEXPynN9wtbmwA
P0+N+MZkC3A1wO/R3QfB1dfhLiLy4C/HqJOJ2H7lBP0+W584FbnTBGiMcdfGuiDC7IFinuCntHcg
Vwj5z7eQxjD2imjeoSHBQTtJNhQzLprEUQC7LFlhBihw0celzW4zg9mzPlubFLpesxG6/6xd90Ot
jiAL5DPzdxKx13fpwUeBZsXNPtb8Km+OEQC19UxPw+hcjSJFABjQpsCdRxu6w/INsHUFXk/1gBNW
ClcXfezCEtF4j0IvF4sEHxqiki77sSmwznp8pR1GAyTeK5T+kf8KYGGHYHdQEXYdNOj8FsbbYlBZ
QDnSaFVu/8XReSzJiURR9IuIgEzstqC8b9/aEG0kvDcJfP2cmt0sNC11FWS+d+3y7SzHRgzHGjq+
6Twmou5FjObRbPIPL2fZa67x6AXNQneNae/tWP0xaMtN0/aeGtnnkA+vji62Uf6gW1zrg3s/qLti
XbknrU/eWDQO3P1rGgXOi3lMG3cjJIK0CrqqKnxRpuznHgenvnHU+Bdy7Bw6P62tCI5jsVrui06o
jhfOxzimgCpCj/m/ng5KNQPjwo1CGsw0WS3pghiwIwPnt/V31E4lL2zDp+IsZpArdUqK7l2Oabrq
unxLeYDv6NrHVAFKUxzUZ+baSksuh2xXZu06sdgca7ggEv0ajQL25OBN3TZ3yYpQ9VOOtkIJVAFu
9m4twy5rll+RuOucNNEiBmoZ3+1Z39kF2FxXnHQmOIOHunW1lVvHp56JdZLAnXLl4UKGQvF7t4ZV
JDI7RoZSf+i8t3r9NYx3z8HEmxqB4Rjcm1+qXBtc7km0ntvyUIfDeWLWpMHYaxCXKLFL6ksHgEch
EPeaX5OoYqb3vvsjpAUMJQIxLV/ujARpsv2yakFataMHIpr8yMUfvIHxcw6sh+JhFIELKZFGYk8u
3b5MtHvthEfTAialnJZlmArSZgwGrfY9YBtD3hbNA6nT5m1uGEEBucauhJJEXbxFu0VRfbSoOOhN
I5COsemqL7ectrn4MnWqm6L4ks/dP07zQ4QHoVjqoGmRr5hMw+UhrZJD5KWvzJ8+oqdhVTnmtWbt
dB+Q6hzdquTEi3UtmKtA7smdkCAcF4IIc7bQZujhj6SfTWItQ8iqmt3WHDbtwPMuwSTy6NCH3s5e
7FVdzm9u+e3OkQ+zADy40+Zjqt/istuCEq3aMNvaXcsaWAdzW90yySenWCXDi6iuYPOrrt+nneS6
LQI10WMq/+aPb0OQytxxYZSZH4FOGd9L/DG5pMAiMR3rirETHpOukNr6kKlCKaSvhJX+oxSdSvsX
hIGBcOINcXWBnXCi9F5ga8u9jcefKpP7Vqptaw10VMhnCQotbQmNxQ1aJ6isGmCNee8hUKmKdiPF
vs2LPYEymzDJNqhEraDrNTugcmNXlUysknoPUJLYnY9hTwhRnO610AvGjowlDYF8BfU0gZAl8p8q
zmx6F7LyuJMnHmRUJ3QAMKPvYsM9pE4XcO+/Rb0KBvKil+5vzHyZhOjSNG8fTbC9Bteju6xyXQcr
+ec4H2ER4zfqae7BM9gmK+GY/sjk4jHk1qW3I8APYtn5XVr95xHXb4XPhlcBQTDA55MvPY7puLlk
rXeYUJv1I0razl3V9bB1JFMWgOLcWKTVNgkQA8GHcRjYEQBnZzy7cClzTPQw0cmHaKmC1DV2lt2c
MpDklZkJRIrTp4y6M/G7KLAadOnZRdPSwACz3WKngx+oXlGiHJ3BZs4Zgpn/xiywKhbbh3oASpLr
0OZGqD/SdDoWEDyz8WHG4uB4RqA1TpBOclWVXzMu12xOjj2sbs7BP7uMI+UjIjE9GKaz1udit3he
i3CXzQZ1ht+1vHT5XK4mfEOxwUXaDFtPLwP207XTV0hkCFiOPhCtAPbAMmVHE/hQmIjtljbIcbo2
HVGlC1cIY//SVUFU9SfZhS9WIZ5HsaRAw/UuHrjcmCPCAUEODki7iX0iHTeQw5fCadf4+wIwhAA6
fluAjJt8i5woKwx5QZ78iTWw83naJWge20jfNdPIiOF9GuU36Ulgft4VPweClpuuGj/FLNd77zVP
9Dy+ZfmToatTCn6QqWlTq51ZM/aTzLZXDoFoWfrZ20gmG6QRNf+HJtAIVn6YQpRlvxE/No6anWsA
0tnL2mbEtRCtj/mzO50m7NrZAxrrx+DB1YJRbZJ+ftGme1NJP/TsQBPmxrHddWRxIQLnJ+3EsucW
e2JwXxtTv2l6+qKb47nIy82YQblPvfxbh5bcN8q9WhYOeDFocj275VYHwhWTE4zmEMhIrhJP2/Sl
sUNEJ3hkiW91THWzYg2FDDdRCUjeCVusplH7ai1972TZLxfubUn1ilm5STYozQ9pOHy7RnkZ0+JC
4Tze7LbE9VuUoCFR+0VKXaDxKQN9rctcv9nNFdXNQQysalG/e1SOQK4u33ZhrAGN8b54/pLz2OjN
sWfM5jrfNZ5aCxAN4agNTOo+9AgC9HqAGmKUFgsNlMU8QFvDpTTb57iPb3oarwenOUep+I67btVz
18TeuzmbTwbMNrUb17QpN6JuH4l6q7kut2aaQJnVUPQZWjNxs/tLKsdnrfaOTuGuNfujtMND7Okr
Zyx8Y77F1bmx+0PVsV9QzuuxbKM1OWI1Cjq92LXc+iUCuA6euU9nIOnioV3Yap39a0xcf9SV5axc
/WMhKt/DTG3nNNxYg+tHhr2fmviYKxxCMU+mexgi7bk0h9U44qzAlwiB449lEkTehzcNT67TfVbg
YDWyxonvIEHANESjT3PsGiGdn3VLAD/i5+0fxWaTPIifTltrKg6UFjJVjkdPy33gZkK1iQlfvLWd
NG9eNCJCVKvEKCgWyHeDVH415uec/OuGsaBugHHtaTogeJerbJh2VZIGymRWLQGXYML8sjQCnRM1
LNPb7DT7zFG7ySb7tYlM8qCT+himrGxOvU4a4WuNhmpj2SH/CSKzCxbmKtOxkPy3J7SVgUovxhBf
QlolVmUVv3IA7vOCQG77PhbJQRTzFk4fDWF/KokBDVE5lfENYQhdWiwD1DPbbUIWXJ++lIV7Tor2
6oSgvsVP5Wi7XiOjvVH/ACdO8ZK/h413FcOpb1J7XU/JLYOss70KtzCCGK7P9GANCFw9PbXZfrWT
N7JXepPf1lfPFYdYS3aZh8RanxAWN39lVkI4wJjQeoFiDG1WTN3Sbz3X64Zht7Lyo86DGIMnjq51
sr3Eh/V5mwacYY3r6451VaH5XZT9LZ7HawHP3+vDrhjT58HsLq0cA9tzn70u+Srq9Brm3b2cWeR0
QgS53QwY73FHr845RbLVO8655zCwU8iahNkmzEWxq7LoT8RJwLz5D/PhaRSQ2IZsQb3jaVnp1UAB
IkYAdIbkysVTj6IVJFkzwvNkxnerr59i68E2us42NBDE9g68h0j4TaKrkNl2zKhSCOsDHpiVtwi/
dnKmFSsEhNf8Rk1BZ72NJRB4zdGp2vY1j8uPkq1SKosLsn2xE/UWZuWX0osXV6PrNkrv3pTsKoVP
jlRM5yrTBIYXMk2fV+4c73BHssWr9RjGb5Y0WEDPYEjbDoNOiCfBG+VTNT5YMCSQqvXzcH4PDS88
l1H642j1La0WdrCyBEx372BbPD4SbqPPX1Tf7WdnuYhsKj7tgXchyhe1cpXaDq7o/WUQF2OOfiQL
XDK6n5EDIKPcSAQIaxkEumg/tjyXDxxIn9wUiCpsDplXOfqqMuNqLxBn+1pp2JTh6f273UXWpeeM
25rFnJCHZ4bPCcUDJKDp+mlelmukFUdHhBt8m39z2Z9yVx8CUDuxskVzMPmctRTlVht7O84qAh6B
0ADXqpO31LDuqc6/QePcr0Ie8LisD33qHnheWXZss1zrU5qwlo4u90ljs8ykFSkd+YLgPsn2Dj9o
1bGy+E4Xfg9iOgFc8LJUuLFs92/pys3ijBWDn3ThpcCsxfIAu11z9mf2ry4UaiX6Ye2Z9YZavlto
ergUQsS1TYPaLR2xQ0f1wKgYJr9zgTsCMvawGEPBYyFJC0gkM+dD4aRBaPvKJSdUNdRDzZzDcpHn
1Ih2nmjfRhE9O9qAuyRjwbTtj3FCyJA3V1k4z/NQV7QnzPek4VL1tPTfABdLNiZFHFXCEkg3LY98
iGxe89xmo4z4KjMZHQyMTkjbutOyRNQzDg7MgUQFnNTscu2xzGKUrcacBLNFYpn7kEAknwtgDh6y
q8TQwjrQHJgrGYWq6J8HdnrKRkd7SyZNBnnUoXDpZP348tXWCQd9i3j98Yv06uZU7rBGr9f4NBm3
J1VyLa/KQqbDGnOtzo829Oa305P07KTmwDsJjN1niBRTD18SwkkaOq0GNa+z8KeHJWw20Nnt3S5N
8DDwT+kb/cAvPjVRnGyiIgtHxpz8MGWmWPzKMuED87GM9lnEmo1FTb4hOGIXEarBCBCGNTYhHPQ5
PYi/pcUcqaXOcO+a0P1h2jW2Vebq3x4z3LGLLWubVoibeYa7s2Va3kp3YrgNO+Lm1xSrbiELedPL
WdtmmrIeZpuHIjNOpvmoNxOiStU5h3IyNAwO2oJKA3NpRpNXk18qq6AYKMus54akol1Uk2+mldIh
bgaLWuGrx8qnIxrfkbOvMeXO3jPN5Xa4ZlpZVrNINfqZei/lSn0IIkOpbZrFCzfZHM3cnW0VVHkR
bgYcLpvOcTnldUl8sTLxlfGPC5LQ6NddH1pYf9plPXdNvZ61RONOxvzWQr6uJJJ1SOjkEKpG3ka3
bg+FFYXrvngILy23uZF1GO3llFW7qkdhJBsWm96dnZ3bRzxowu5Kv0eOGzhmznjS9UQ+5UBIPwyG
0c5uqugqx8l9dpiyoA1h3hQHsKk+4szrr5Njl8+icKbWH0Nt+RuX5nwOLXgVh4oPBEptektdqzvV
mq2IyCnmaNsg3t2YanEuTKRiX+uxusmhibYiFDOSEXcIbM6xFV23xi6lx4iFAOwaR8dfOctbMmfL
HaU4nEzcRk+Oi9y4hSZ5GcfRpTjC7YH/M+E9JIgael+nTT+TekIcg2jQMGCdcTzyG2tro1vMu40S
+jmujd90BstLCDR+Kqq+WRuWAJnGQLTvMGJsNU1juHTKhqF/Ln0xZF+onAyf1/HIl2Mwq6MvUc74
MzcdNrwGSydc0aWMKhF4XveFp5NP36OLx+CZ2BZFu1xtvVyCqOTSxm+nf4pujHdFYeKrIWL40Iu2
Yx5CLNIKg0bzschsXuB6+si6CtQm1LX409Ti6lu6tGdwyA5bQ1o3Ohupq09awFPGmOpFxQNXRGE6
DNoO3Pm0JOusHdUK/cm8A8wLqenUwkPj2DCMRO09Obwffu7ZlGU7Q1ZvGlU7T5IDLGYBxHrlZZ7+
lNsiX/fpYILwi+hdCaXtMCJVT4m2uBAJqc6irKFreZALAwyk0zjxh1oyaqBsyBehZRKteKgfIvS9
W/jnZWeWXbp3lYH+ZRgIq2mQyaxTr2rYcjDarUxnCq962FCy7Uz1FW1wP/ksIE0cVFlvvi3mwFgK
GlB8c1NUfMUqbNe6rr0pvOt6aT1SRqcTsSF6YGG1CISEOStRKJ0NGMTT0ozdV2aVTuIXPSoEkSL2
0B34xa6N7bVmiimwXEbWXiL/Xelm2v30df1UmJ77BFVknitlumeJwH/VK0fFqyLxGnTyo1pWxIVH
X02niy9raBHnwO7vcseVQVrP4+fc2N2lbGzrs7NB8Mx6Kk9apdxbWTsji+Xi+RiNp1UCC3aPx7LH
nJG5dzPO8RV7s7etc83Yitz9bXKhBWDhXGoPZsJpaxnMBHmsirpQVwzvoLa9Wx2F1eurrmyigxuG
xadUmeBWt0xu2qjeKWFX626aDRFE0pmelshIX60h7m3UubjkmmnmnIz5C/CycWOrWT2WoDSoB9WT
eA2HrxXeuO1sdotoBIKKG7Vsp8VVB6PvxKtolLdpNcsKnG4yaajSsO32tnGxQ8iRufIuhsfyDRic
tJnhZ3nRQ/R41VemcCl6SzbjJyhbRDSRuKIRZjZsDVTIyVQeGjytt6HFABLw/1pPEhvF3WjL7p8y
neEJp2s8rWxW07fcVP1LG5oGZo65yVep2+uveB1jEAHlPpe4DY80Cil/njpICeEyzxaCJONpBHXh
ce13orSZtDQnu7aWIXdRYZrnAqsWqhgKJCx3NNndFwPrTWgUy29ayy+MYyL1rakr21Wuad7L0CVi
TypIj74Yps/Pm9HbYFOCFW1CeR6I2D8bcwxXhf7T6reouiJ43Votb7X+f0KKR81mPVh+LO3El4uX
XsxwMNA0qHT6QYGe3iKF07CfyLM4urNd7VuY/k2e6YT9LZaWrMIoRdtW4xyyCtUing+LU1LiBWSu
B0mI2nD8IGYfza7QoUaqJV0eUlu1mWWijPUSV+YfIgSiKnC0zmgCmbBplo8/Gg/u8pIbKv9w+qVD
qG9i71pNDkg23dijhRNTt+3vgXrtDvZyKS8FMwFm2Uk1a31p8rXdehn+0xoskOh3sWuHHHx2SPpv
q895ilHSU1BCrQzVpjrCMSJtjFUdhxkuNRxjGDtSbZPM4C5cfrop4J8BGa0HOpS4ETPqPM7pi9eq
/JB4ZkhOyhDDmITKPhZy1LZWnBiBTRXi0alAw63FlhwEmbnv9Wm6p0uFYjSF70CxJUOI/zIpvoQ9
AI21RGHyRS0tKvceZUiCIGBLdxxgdoh+BmIANXI+9hWKPcP8ijRp/JlzTtoSItgH/xpe2ZDikxW6
8Kku83Mbhd1Bt9inpqlqvghZK+5RNVavs4572xxbnBr2RMqtHpuBbGV0zVEjHjIs2Hupjb8FIQCv
cadnX90kZHmerUy/Ci/dSQaKh+nVm61fcZ+y1rrFHdNVa+gx5HWyiYv0SfZjdRwo0fUZl3o/bfXu
OOesYsPU1wer4h+utStv6J9E6l2s0rh5sj5GVXXW07F6IAzPjjmhzRe3JAXzSJ34ZOjLuq0VOz7M
2ijbv+3C0t+12cXCt7ia+UpxKGTXPtT3VRLvC2aB1Wwn7IYdMfSD9Wvm86Wzhn9VJd/s3trnj8dS
WS9uM+wTb4DtsKsgnsyLrawPD1+PbyQUgaXNEaT74FQMYBF9tcW8dxaCIZfWfChy6v7Rr/3SM9+w
q3SvsIJXZyJDoGton9NMbqROtaxRZpjA32EyjmcTSXYo7l2cZweCHqATk+JxOetf2TwX/qLEtWqt
PXcYujAdDDWZhi26kZNldA8AZnyaHfiCpqb/Udn5MWOX3i/q/z2lbngup2Eve5jExCp2hZMtq5CM
rKAvyp2qEffVGuiF5dbboSkvlD+tZz07ONC5Q288PwqCiqF4VVV4x0ZxLVW7lywgyvWem8o91hxi
5ui9uzFaN+GgnFHkAGa2s3Wn9KXqIpRAgpPNccoFGZvcSdRoc63t+G3/LZm7yQdavmP+wjHTVols
9kzV+znLtxwp/0Bj9ukw3OcJAHKeOJZt5y6y6sd1YHXDGoIbk7GvWf8bvy8p8RS5kWLITZY3M/Ge
+7Lt10Cwpzm3we0El5RTrI1BXZ2xbVbkTCCLCXNYThPoo3b+9uiX/Mw2Nhay1jCPnlIvvLlxDoRY
mA83MiNe5GI2suqRZVZ3v1iQ0UWyWH90s9ke3TzdLDH3LcEWK9BAN6gcdzyMkXdcRBEdJ2UcsjzH
gYJnB7+73w1kdvTuMWW5Nvvo2BnmGiLno1yyb1jSAz6/K2GqOwbsS4IQGKmkTWgOXp+V7bV/BSbl
h+/vSZvIYU2RvpIhEb6qRg8agW7fmIqnvG2fQJHKVb1EuIFH5ztJ1U/V2Hs9ziPCaT0el9RjAesv
ropM2pPss2N4L0WKTK8GpltC9yiT+CMf4Oi6ZfpNtegc2phR5gwBSAPACKriyf55sfI/BlFqq4Zr
oCm0XUihu4i6F6QXr2Gt78lk8/FEnCwdCZAUDAe6hufa6Pl+GnQJBd9ebPgzt5lpL8fcMxDwdlq9
1xgsMFWP6yRExZmQArNCc7nR+24nm+aGhFrbmrjdVu3gMsYu6RQMDL3r3NJ/o8hjs9KRayfRa6Tq
K5khUdCMyVYl4o9j1C9WljNLQF+M0a+J4IK0BX1PDstTm7Cq5yRNJtSZ+9FAchyt2fyDnZmkkSl6
avLxJFh3o0znV9B1YnFj/cV0y8vsLb5ds1aH3sGY7HuPla7gRliFYnqvRv29bsLdECFt6tLbWC+f
VT5tUrmscxex8tIeDegYWeVBGrdbThyYr/jJroa9ktbL2HkfiQPY1XfWYR7RuzfteJ3NmD48zZ+g
mYgf/OGkP896+15pOIyTDkoR5fO+1GgGnSt1WyzniiAPOuaR5F96LKpIOmyo/hC6OiwQyVe/Q8di
ggoiTI+F+y0QG9SEEsTJ36b96L3x3Np/Jlo+8F+ZkbcuWpuLHYPKFDJJ/bNr/diM94pPGflXaL9n
7rOymdaQzDKAn4aK5R5xml5qd0Sa9ATvURkEQ/hPNCy2IWb8eT3YfDnIlJr0C2o2WFA9R+ERvJi7
wFgbxc7uk20VOX5cDn7RPkd6vR4Lxe3PJmIXuzkEeESKUebwvd7jokzge9ky+q+Mqz92NkUB52cT
kYAOjBiDGVx3hMEctPnW5A0oBuo2z73PCoLe+SMqd+u2Yk1K8R8rs4429Fk8/svDk5GRvDzgmrwN
I0Cu9VY0xsERL9r4r9QRQXvYuuS6LNDeAKZT4gn8hS0tLWCAv/tWbTC+IjL7qUlZwaoep+7GEi8l
xhWrRQNDiIkEZZ48pNBs2BWschdDfCPcEzTbSNwqUn+JOnRl4XedsNEbEgMwwyfhwicHIaSnYLPa
BaD9I9bq4ygq+nbUawTXkNGf6kZJGdgDwRXwcw8CIhHlvwFK3C1WswGDWNGtRsWiJ78ziN7GRt2F
2hxMyyKoJSXQx0uYvbLJF+BxIv1y0BYn2nAlERTZBt7+v1WeH9v63eoH/Lh6YBa0F8srjSYklGyE
d+qtD2NEsCU/ZnwW6HQfIjKALlajzEWc8LAlo2R0PY1zb59gBJxjNBteuu6MGyZqXzdtFILmIa3V
dlHXLL83RrRvJm21uG/VbAUpD3MdYTx/oDHY8ZN4eDaZ2+JRvjgSsjIiQ2FKr0v0QCJDfuB7KLw1
b+FXPWpncpfWWREdOulek45gKj6PWuANG580PEi2QA+ZdyiZl7URXRXQk80dWiOtNorNYFqwBRWi
sh4AEtVyNm+TpruVJkq2eNklcXzt3fswfNTiCyjlhNkAV4aix90jteBdtn+W+Bxrv/b0XhvLWtqd
b2Idzh9yni68qazBJ1T5RP/6ZodyfDIYXIB95zRlE1CBi1Q2DKfAG47NcM8S6c/1J+Hn42CdBxjR
OYKcCc+ubgXFdBnzF+k6PhfmoGdvrh6izqc6vHrymPoWJS/RgFI0jcU1JUZuJAOjD91VPIRAkJnv
LsfWcv2keI/k67hcM+PJBcltHczC4k+WIh7V4x+PuhL2yjzfIWPeKlqpKiff2OyWhXqahNpZ9XOu
F6s6fG9i5LcW2l578fUWzBa+DnIXG13LeJDCngqmvGtR2AxX7+jtfFnwhCqoztKfjAnVEwaCqVyZ
7avrXIfkF3jJ73gW2um3mI49lZuwdmCcGz2/jnO4Hk3PDzlcwowoE+PpobSJcrluY9dfNDg+kd0s
d/CNsUUNdjMtikpwSxEN+6NrJqO8uepaJr2mXDPwrHpysQyQy5KIly4PSpTXjQFjEP6U8qdoyMgq
L7kc3ob6qR6fJoIIWt4yqXlcyfvKYyqrdpaOpo68EaDHubjPzo9LJeiDWuK+m9uT0RFX3Gun4nFR
sQA4zd/FoHBL5ltvYfBMFii+lOwGWtMj42JIc6UACRaOlTI2dtXs7izX2DhANQmq+LZ6w2qNEnpV
zC92fS6hA1LOXDCaJnHvU9F9tAPZHc2Me/0jJE5s4rvRIiQc+odm4dYT8zpmWOngCypg88dh37Q4
B+a7MZOER4RRmT1rFkQXjv6WIBYpbnF/GRttr/fM9JjaZu8jt34QLqyRDPj6TCKL+hxxqLX6izD2
uPLWaaUIUkmCSeCvEGW8MhBsm4oywtkrzIApGxGSvpxar3vq4a13VZt+1z25C2O5g4EKOie7q9Z8
0WzxtbRugrG3+rX08AtxJmKYUH3revcnn7J1mxvcwtneKu1dbn22odhUfKdL/lrnb8SDHtiq0Zjw
kOBtGKkt7uy/Mj3k5UdSfoaoZnUBSOs8wZ6gLjxX2HpgCgJjfC0IeQdtIXvnMrQXhYWpSMa1UZ/l
8jrNH9OEOctCaicW/CP5SaXdqTNTrL2E60xZvws1d9MgmCQm9EBaQxXMGU8BABeQCzDf3HLgL820
0pCI1vAiSebtBu7pJmpI7yve51y7idi7QMH9q0J44CY8zdLm6VgEwUYKVZ11XuxwEwNylXp0S8rq
5sjwMsbuR1abOEUaWo70ZG84eoA5YyNb93vCtuhV7hV2gcd5+Cna6BlqBRh33LZTd9GK6lhGZWDq
yVnPI3+Y3LWzqFch0f6Xg975jlGA9CRcScA3SaDC5Ua+JBdLNzBwWuuIUZd3f/zbq+JoxPXCJ2Je
IoMTQcnxPQYUWPVCIf3UgDlJnCOEKm7XvRZvjTK/of5dWybdsj2zSz3KQz/wpHXTbmipKrMc+VNH
cbxFIOObjndTgt2jsRw0lTMBaUK+ZjH7IwZZt8M5OXfxa9Hbb5FnPBMw9Qs+ysiqtpmebhJNbGIz
PchiBuxy1RiQTXmah3Gfzt25SBFfpdo97atbvEga1KsX81FPUbJAypGw6mhKQEXKvZYnzGwRAAdP
6jZRVJtU8b0Zsd0l8ZWMMMwTLF3FaD2ZlXNvo+5Om/sPSWZfS5Q+N7z8JhbnKMouWVX8Q4WMTtMx
LmXSXL0eOSTmzmTIwrWulf9IDP5R45SQBQDrbVnzt1MbqT96Xb5mMbstUkC+NPhALYJIFkW5IYBW
R2RfHLDOYtKRez7iXaY/hEMFtnxh/BR58YrsARKn7LuVMsgcrELzpemnX2zdgJZmgwBdGH+Kh/iW
hISd0yYEMOFyjhxG+7a2eXsS20ZCx+IoB8T7WfyoV0y6q6HFFyUHdUAjAhCMHoo+w+F7SrQXQl1Q
VOcR7KFrhKQEeuKrpXjBCbQBkxE86UeSRzA2MZTVHxheca4JA74OPTbfBCXBDlQzPobSQFtWp0B2
qAXXS4OnjhMjM65xOlTbFIgOcXxydXouLiI3nqNu+lqKBDdCdRhk9jdyqjs/CSUle59ayg9dddfY
7Y9okEesEZIfVJ3TNMckWWovOkvkBvcAjRSRwxHkTt+dLk9CiHYlqfBZGxq15aY5/rUtkGK3z9yT
GxliPWbWPi0m7mSneIdrmviU0FDqaabWhmNSbt66w8ZSqHEalxEpESpQc3U3iPpq2+5nRD3Sud2T
lovoHIuO39IR1LNUkryXsT+iNP+kbOcySSILSon+zUgIUDQAekILiecyfUwmAq7YHF6thByIHkjL
dxvu4TGuwAUiBDRGVs9BaS4IanPzLe+1V16LzwQ/bhpaFnZPmN+mxXdoORMBAyrVzpbKklMVETSA
IW7IA0MzxJU8PKQEbhTtws51glhTf2zd0dZqVMjGWqP9ia1G73aRZljTtaxJ8Tt3c8lwyfKIh6ai
xErJ/gByVX4LexlIjmizQysL79y0VfLCaaEFcY0zvI8fIbxLh+ylI+WlHhqEWGZXbyIdh4bG+XYZ
ZMJg2Efor2Ixv5h9GpX8gvpvaTbDA+xMrH8y76dXnAYpog4jfsz+Iaj2Buc1B0T/H2ln1hu3sYbp
PzQESBbX217Y3ZJakmXJknVDWLbDfd/56+fhwcxJiyaaSE6SiwCCXapiLd/yLqOlF4+SpncQDtCw
BwKYx9wwnVINjq1XXX6KLEBh4BjzhieYZv0uK7JiRI9qDBuIShCycZ4EBV5y6/2K5d4H+tQjQot2
3kj6kaa3WlSnZ5DFyRPdIDoGZZUdA1r4WyrL+RF0JOo+wOBezdofH4fMyN+LKhUO5WBYs8Bl4H54
8FFdr/pIhvqnnYT9WfKBAooawUt36uVySRzlKIVE0uTk1O7vYuzPnRUgWBRR+5LwYA3MY9VSKgu1
o5p0L3I7HhudjM+lkbDL86Te11z4p8oF2k4BEVeiAMUQPTBvqHGDzOEkq+ODX5p3LsAeVau4+Tkc
BFzaWZD2RGPyPEiho5QAnzi/ldKdTF86CFU9q2YcbUWuQwcwrO4+kIMfZgTa3x3HV1qUB71Nntzp
HU+FT83BBuJEK+4OaMqN39KXbd0Kwk/Yx68Wb+WNSzt4wD3FtuCFas8qsvMkRPW3tLUJhdV0J8Vg
iVr1DmJ4uHUb/x0YN1xg7caUIhSJgn0eB3el9WYVJGSN9atTBog3g0Fyrvo7mGc7CQzxjusf6nCW
c4Xq/Yvb6z8Lir5+On7Fb+Cb0CnsyCACwOlaTfKaIzpAm+o2lfoH7k4w5abqBF6BbM1oSEdbMT2I
u3B/BPS044jmyqbU+ngHvPxr2LRPleG+ZRGwDbc/C8l9jOMu2lhlDQASC7jdWNo/eJO+eiL6DgZB
yxInTNVDUvdHoNAdmqmlUxopyjmSfNaDjqIRf75I+0cLQImmq5RT8+Rk9LHyUElN6gTcsjAhYP35
TawAHe7o9UE56GtY4kNwZxNb4Rp8tKP4V9lHW7TH0PEv77UcRp9RIbMsDfsh9b83iviNiBE1j+DW
HeFbGtUuDJ7NEnmIJjj0/rcEdKzZxlwu8qFrrTejTx8q3Ua9WUYpWmskmMP1DwmtKbVyd5DKb/E/
P0i9S4MOCylaQTupHI9TmUDk0lOstds+hzBbqDwbBfiDJMG62fylgofTiyI41zznaiteDA1s51S5
qeXoHBQRehkScGnewpfCz1+KjtS3ivPH2qCnCRbjQQ/aSSEhRtLICu9GOXFUoL3coeFdl5f3CgXR
TRrj70vPDFyU+x5J7b2qsIi061EAT+6aSU/MFGeEj26V0na8NDvmA40BTR/vItm6tUdiy8DGuyJx
ssR4qYPsXQDe2lBNeGz4gCGsI2UY30a33eSCvqY93EaIEEp5e0Nf+qAg9ppkmOwWAo7IeKpkY4Lk
SWdvMA8mslaCunYhQ2jgJBT6rWygtFvSM7dpQcLbTiLstQVeHUV5MjB+AL0NNSKIFM+ptfBJ8eKv
aesPmy6rBLCK6qFK4P/aGgUHQaqkuvu0qA4iaqgj5h49qnaQNrSWASKoj6VpnNQUaHVj7KKuuYNQ
fF8q3R5Ry02Ldpqut7d1Hj57rrnvK0uczGKcXpVD0UbJNlCQph1V3u4SwnQpfheDdK8BvJYAHIP5
Jn/xBsCeVWW+hHrxIzXtH205fsmU7ouc+QjtJMlHnxrfCaW1bQ5ydpPAWN2bSD5wDEsQ+WE1bGhc
dVvgJBRvgvFutIt7ifIcgoTD2azilli6VMGydxTOYKZthy446wOyPFgvjFtfzvaaa31rvOigNd2p
TqobI47oTsvZS0qim3oT6diLKP3kX3OlOpa6gS4GFsUbVFu/KFL8tXZ91MXibBf74tZt3Ac0B0kq
5E5HEJveg2HCLO+Qd4K8QgNUGqIH26ufFLM5Sl7Q/YDqa1CYwGWpK+zv2lgIhIwCQFIQz+iKqO+u
PSDCF7abscu/t0X0HLkpoCJdefbNQdomY2NudLV7qukNPmqRZB7CzoUGgVyp3SPfoqbSObUSik6u
kR6Qd1Bee7VCbBpNCX8zBPrUa0tGYGhU1MN+m3uS9lC5SXHTWwWPJpTKR3X09JxyY6JIN10RCNIK
U04//HZquekouvbf5Gxkg7uhRqm97aqjhABygpCYPZVsoZ2pCI8qYMI8vCe8N6H3or/vlVEBuuYq
/KESmbbvSRzbMB692tjJSWOg1Iaq4a9xlNpjTLP+e+iGPlLCnpl8yCKEjcOVLoe0yEP3rfRT+a9K
L+z8JsJmAEhyPcp0AVygl7oZv8heD2VDggEU210Ic4qAb0zT6WgjO9vWIarEQy837pnWfJEcI4Q6
TlVZwNIzfAWvbYUY2oRbO/ZoFyGplB5TogV0l6C3w2CNd0k0gMmoaGcf/CB+ovVoHdBQsW69XJX3
JCroT07gaQqn8aFHCuLVg4/1rqJ67Ng15e0SDsC5H7UMkB3KAWaQoEkh1PAEAkX/SMZemwJxeZvV
7W/Pr7eWcElZFWHbd7pK56805fy3Hg6wHLw8OWphXt8S0iBCGR+isXtriaWQADb6Z5dKAal19DOq
o5eqtu9NE2ZSoQYoBGQCHZLWO+dh8hz27s/Qq7W9p3YIEw65R6Za/EUc+gKE1zrLfk3jNku7Lfxc
4uM6oXDrBfIu8ZJmX4lhomCA3ID3TWvVS40fscxDXrDaO42NfISbEkO7QBXBxNMDCHea3RsFwh2d
FI20DFAQyYKM3MkX+RYIRg+wpfzIk+KhLHjkg56D4anQU8jVfyEQLJ/g4HxRoZ2filr9RnUXNWyZ
rlBGeUdDsbVOarBl6LsCMc+rAzY6HLPeDuDJF9HetqdWimWfB4HiVispCCNzeJ14gG2mlwFEUbtC
sUiytvqQfgO9LBBwxIomzkOI/0HwLeiQ3qhEe6v5nQ81pggg3aYecjCIv+a87kOAaGKQJ+9B7390
+McD87OTo9VPAgEaVNQ8grBZyRkqGqX/KmKqzm3dQqQQoAc3FdTlPZrx6REGtHgpOSaguDK92TbA
EgmMJ/CgPcRvfhj3wz7WwuHGryC65IqZHY0gA+hrxuUT7deB9R6tx8GQzhop+nHIx1e01NNjpLTt
I6Gd/bNSbVrOamFSA+nUAskUFMDo7vTDT48KieGA9wFrgD9kjpApFNW+mtBpaSTHyb5QujK5DWDf
v8fdAEHF1ApiICVWoxtKO2yourOQD7WonaqJXW2jAR89ckJq+AHhqFvfoDkFnxndVQA3yKEbEyqD
WO5AlEtHEtA4ShuofWs5RAolCQziIeMDPdKQzl//s0gn9amqY9EmGKjJpcClR4FKTVFJq0V50yQ1
3xW81aZpwoBHEPiU1ZFpR8LP770SJXjbjdPbtvLGbUdLV0uMwqG7TlfRR7fbM/I3TQ2p81TSiY9E
ZaXKyg1MrQISKbLnKVCLSZKLxomEiEWeRM86+gNwhKYHmMtp23oaUUsG4LZqNa5i0/iF0Asq80r/
EtX8jbVuflWq0EASPkNTyuqrB7OIZESDAQ/wYL/5XVJuPa38ZZs6x2oEQxMbUg4PaHwjUorIOgzo
55X2Vy/FsMr68Z5C1WsoIC/rqvZYZSoZNbZUAxYCTqTk3kfnRgLIMKVhV4lKnmvL2ym++RxIOnd/
Uf1FN1aggKxlv+2U44IQuXdGGz48jDn80zaU+22SZuaeI6vz92rBnW95b8iEocAvq7/dwbbIxFDQ
UQbEGMmDkP1CxGknEgPSU6ghaI4yWbanbjISZwM1lXuUHdK2R/dfKav3LrdKVOtAgE7413JnUjHh
qa65NfooGSAx9hjBuQW1V1+HeW9MQOvQkH34wgCoUYjp1Mesa4ebSAYd4lUmPSPMJLnA5QJ9aTuy
zhFNj3dwnc1tqOcyWlUmwDvNrI9Zm8dnBfWzb7qi9JRqJePZ693wu47/A9WwJgS+UMfH0dJUp8xy
69UbRHpsfXA7SkgvWRtS6V7ICbVXjsDvtvTGO2vke+RuVZ6ryIZ7ZlT2k9YjTRT4MYQlz7WJZMvi
uTMy84ass7jJoPU+laUl1G2nGS5QEAkBMRQIJ9ml3nwq47i+wYNsPNtNCStYTimtD1lJpzAemmRS
j23wiJBsYTiBL8CPZQjnQH9KhegPKu2Qd9fNemrnRScOrYL1Y+fZ9bdABdK8zStwkJQcAe+7Ukix
m/JPRwXK2EoToBG9cbodSa1OTTLNzu81T6p4IdDm1lS2r28Q2CBATh3Ta5w80qCRxoBaFRNJDVeZ
xEK0rM5MdIPANsFnys1jWftvbSJJ7xEu4Mc2BttE6a0MJ6Eww/tV+9Qh5dot9tpgmrvMKN0vigDz
iOx/vq18UR3AcFtbjWrdS92N6r5rSM/dPgm2aj40h7rQbWiyY/CmDy6KKIqd0jwMjBZulctFiDSB
+67kw/i7rbsIhSA/6AjekYroXD09ShzLpyAt1K+h1g1Hwxziv7RQr2CiCXbetisD49b2RXTTjEpw
BGaj3klR0aFGlNpfMrPIYWhVGlRhlLqoSCPV16W00QkeezWiTz9AqUMWFixe1Q/btrFC8PUDsT0I
rZfWVLQvKPHpP/rO5RGXMy+nb5ebmbjv47x6i7UKsRRU/1ReKml81GtLPdZpjjoKYCuvpsgcK48d
yoR7Va21r4raEkMOOi0E9kae04Dy3FctTFMX05RsOuuW8aW1DEKaAEUCqVD9+3pMyp2FJuRerrT2
TciTxLPZyvWXQFfMMwvo7TwpM6K9Invipmw82UUYswCoGQ1cNhTKUv2m82No22rBE01W33aMrQTo
x5KwEUOC6FZuEnptTpAppNxEHY8ulzVtpKQo4V0Xkr5FpS7/nSTET/s8S9PB8YxeZJvYVwCzqKIW
EwBE7KswNh3YG8O7FKnl3lSiejMmEz7aS7V7SH7lSdP7CeiI6svYuPm580bE46AleIDdxsBpkyYF
ZNorj4GJkpQbBPGxIk8o99hql99sScvE7v9QwFJinIZKx1KdtBRbyUWCMSTbR9UTb7uthO4EaQLC
/bus107aRFg14efC7pyubxexVVcQTZHlBcFTiPaaoj5bFQpMKndIv7vu7LPkbkYsaeFtbWEXI8/s
Enu3lHt+M/T8SuWXOnKpoWDm07wrE/Hz+lAL1mOGYhsEQJZN0Wfu8qcQnfpjBx+ziJC/taLHTgIS
c32MBaMiQzcUGdk5VZcNazYdqylF3yKA4uTJ9wB0tDXm27J9acIH330MKgSR2od/MSJ2kyo2rLYh
yzOLqxyd1Tx0KwXjTusGVugRPai7+rBmE79kpWXoF+PMXKwa2i8IAI6yAwRSIjxFXn7vb4uDvc2y
58FR9uuenUsf7HLImZnVmLqqQBlHdtAFIMoAuol4RLxiZTV5Gc+8jg1T4MLI/jPQCJl9MUgcadAg
nuJIRuyYsH23DTg56F27XnG4P75hjrG//skW9rxhTubOtlBs6w+7SbDjaJPLzeRi0HSUnNuP0XUJ
eTEdcGN5ZdcvWHUZjKFZdAAUoVgz66yyR2AN8RsFzE2Nv3FAgd6iuRFVv7q+Ek6rqSsDLn01SyHF
xooRUzx99tU8cqIYSBwWZHCLAVbGykaHaHZ9CZUFXy5O8N+jTL/FhY9g2GOHGotpbxw4zCHGNpvm
QLyLwMA2OUk3yU9E9mCQrBmCK9N5mu+Xy4Fn61lTPmh4oxWAMfrLoA2IkGUCmm8DqogeQTOCFXZJ
g+AH3paajoyFe1yZ++rvMG2wi8mrdQZJ0xoUmIDhu4lTMCbZyD+UGXAuFJ7REa8bSsG7vpHDN4+O
CrmX1u1xY4VOHMF9M8ZHLdPqvaeh2i8ASOwKIVwENsmV4lxrCEH7n21e7WLdemjQjq61AdfxwjsP
VNbKUmum8oG/DywKt7yUGn+KLhQinuXeQGIMbKL7JsnjY180mF0U8ZdJEAL7+OME1QZF+5Ps/zbP
9LOCChjASRDE2Kt1mxb7C6mRIT9j7+QnID+E/9XKKQJXiCccIAfG2FeQtCGN8lXJJEp5FV3vNn9w
G8qYWdvfiy5BocFFyHQITJB4zVhuMn6AsQFSb15IM5k0Ge33Gxe5R1nwBpA0ogRg1wC1q+4DMuBJ
iqx2n4BBokNlkWeNoBNdep61Et8VdvmEnNidTK1/q+jeGyknCc4kwhTEgwMc5putU+TUpLxAGReV
MTe2qIZ2N6WOikVhIe/eIYtKZqeeR8XF+i3/BWgQ7YW0+pXExbfOrr5P+sF+O4g9YTZIOBqdyLDU
k9fubmU7Lb1Zlzt65thqD6OEaRHXkXpApoHCJjXkr81v6am89U72AUVKrKDvZOoClAw2ntOsvJmr
Z3lmNw8eX3IruAYOQhEOHUtQ4XF7GzvRASjWDuCA391VX/GnWblElu7hy4nPrn60NtSO1Itr3n9R
BLQUaAWkdMBU47UpytdvDWP6+cWJVRIDqFcMkkmm8E2bmUYY4lOoZrY/3MbaV/47Lr070/znbqvc
kngU4VKqWjxyn4dtXAppisuwkJTqDeYs3VfeHOvj+g5avov/O4o9mxwINyoyNRuoQNTGUE1npE0U
mOraIi4+ZTQIhaIIvO3nRsY1iZxWTRtVfE3vQBuckAd+CG6yrbnXzS11k130vT3HZ4Ta/8UEdaHo
GmxVQsjZMnqNbfm6ga5QTxOHqJ2quaQ+N1FsrQy0uCP/HsicraSb2Am64zYqHu2LXUMHkXcWPRMr
0FcGWvxkFwPNokagOVkdonzqyONzUANypBMUroyxFFlZF2OonzdfjRibpsS8lKOtHvERobDP/0TI
vxUioeuDgANF3f/pS5mz4APLOD82qwwEeoLf1MFWtHvQKyvGv8uLRzQsW6Yui7nFNcpFgybpWAT1
bgPINR9+yBEPmDWKb9dnoyzuB1y7J6dw3VTnKUveIewmey2CVnuKU83W/eIdlSMemZvyr7vg2b4p
7+Xjmpm8unhZXYw6+3B26OUDmDDFQWr7DhS1Xu9B0tKkF7uMeF99GIFI8AJvuZqNZqtucIhYvZwX
FhltNyJIk6RN/SOv8bqyx/EOtQNADLcJLiOSHx6pAdsru3QhXP00zmyyYEfCHr3Q1lHg99CkQm13
ZbsoS0OglGMrsqnohOKz60MzwKBkGu9M64DRQKPEQcxx3Ekv/hPyIA6OLzrmCSsnYXFQW1U1Q0Yl
VFNmr3qU5BbSOGydETjWkCKmt5J4LkWhpnYxwuzZ1mqdXtLgdc4YdIiPoqsmBZTVW4VaGa6AdD3p
5VnIOSQDJV9d+aUpye31A7K0SehuUeAWlsxGmU0SQ7TE88CUOb0tnmoX34coffZ0sWI/vDiMZTGK
kFXVVGe3ZRC0di+mAx8p1aNPyRmiJECgtRx74cI0LbDswlaEbKrG9GtcBAlGmWRaniuoHoHU29DF
xdvU22mNDVC4345aBy5fc/75ClqmiZqMIqPlLGYXZipK3evEoDpDVPzwpfa3lbrP0aQoeH2cpe14
Oc7084u5SbmI20xBn8qAJqHhR9yPb/9iBEvYmolOrCrmjzT44R6CeoNCgwlQwccnyCistWrLwoVs
UkD6/4PMH+i4SpMeVX4VJIQe7pMieNAy2ykhFm2CXP34n2ZkzrYdPTsYDTGDqS3SPD8MoHjXB1ja
15ezmd195VC7rjcwQF6dFf0maLHMWDmhiwvGQ6lYeChyA872tCUNVhMUk2hNSOdJFsPwPPp1QwLn
a9FOrlQaF9cntXjdWhdDTr/SxVYLtNxvMfrpHCqXjkce4cPv3fRb8AEgKbc0mL6336+PubiQtkn9
iJ2hc9t+HlJYWukGlAQdBaVkaTTvQNyFG40yz7/4Yja5sm1Z/xlstpxpmaf43rJmevmlC35GgJYy
3B+vz2bpm10OMltAC2Rkgph0hyDk0wA6JQOcY+gqRPhuf32kpXW7HGl2f8deYCNNAOgt135XNv8d
wd5fH2JxMoqiTY8gAjz/qWte7Ab0zBOtqHjfe/Uub9qtFT6a7rDr4ufr4ywkJygo/j3O7IJzG63M
BkBFjtfXv6LcvJNpjmDr1L/ZWOsIvMT/t/FmO6EvkaWKplShKmlJlzmsu3NiWvtR+zJkN9fHWrq8
CZUtk3NsmH9UzuO+RGOxof1SKCcFl65Eyf7NllMsIVMYxbtjHiKREVsCXZLOmRqJuMXoUAZqsIjR
WuKz9Mbafw+kzzKsvkrKPGvYcb5if0tVMBR60b5nunvrq9axkvvfkLjfry+fOt2js5ohe+O/s9Nn
14Obpg1ZHfh+1M8aGBw7dZvu4ofcEXexg54nV8WGwPM7AMHqBG4Zhs8BQ/eVu2Nxh6rgx1UURrQ/
I0I7AlXu6TyQFvoKXL+HSWXUyhHXQwj13oyVtcVe3DcXI84ixBGIOzh5VQV7iBV64HlfhhgW7/XV
XRzEnno6ZAuAPGcHIcx1/IA0yHhVWkEedXTp6/UBlCk+n30+BDYVYdFeAW86r6Jok9CY7BNlJn+J
n9FTf+fdRvv6GJy8U/hawH3eEp3t2wNWlXq4Eb+uD78wPzpjiq0Lag+6PE9pO18bBymJmF+P+7Ip
36ZVsFImWriG6UaoOr0xHVjvPM1EVjptPaPuCJ0Aoe8j6ujCWiui/CdK/ryMJFoy4G1bkNDxWH5+
JNl+8Cx8jQapbI+bYhh2GGw4AqkAd4IgYqwxYhyfSfiu9f0ZiRIHv4FTD1EQYZJtape7sM7t3VBk
Z92yEYmEZ4s0CTZ2a2/GQrPLJGvSCInp0AhrXmmSqPy2KkYp5N3CARPxmqMAs8fX3VGPxWv621q5
/v7cYZ/Hmx2UQEEMROrALRcqHrfAOO+SBBoZttM2QqijDvjOTFfS0j8fxs9jzj5HEwESaGrc6kAq
/ZDzGipMY+e0sxVAnYa+Ep0vFHkZTqcxaqhsUt0Wn79+FOaSW4eR4gw3KHBtrd9AVyglDE63C4+Z
g873SXKun5yFSPDzmNPRunj7dVktFWgimiPfaAacAUc51h/1pt6zSXdj80S5d+c+rZWVl3fPxVRn
N9LY9cHYESU68SnojXfdSR0p3MJyR0cv+IEp+D78vTbon7fE56nOYjbR+3zBiuVNqo9CQyf56fpa
rv3980htzDU9R7fPaeRmI1L8c1dijD/voM8TmB2BEVEk4QP8dfxidJB5BjWaOlCLVl6L1X042/Zp
b/mA79gT2DdSiIROOu2KVySut202vqbiy7Qrmld35YivDMxT8nkzZpFrlCJjYNREG/uLPdlAOs0B
fGFwGBwNqX93tF/kXbg3H9d2x9L9glW3ICuSp2raLAAp02LAnKTEqN7+gf8mQhkR6rrZweow9rxL
oxbqifZ8fccsfVB9Alog0kTdZP5q2rmHd5Ctjk6so4gDOul77MN0rCNj5ZMuTu7vgebth6AMKslM
NR3RVRvfv9cAJGLUPcVqiT3ST+EDHutXGzors7NnK6pGKMFaGB3wNUvUcDbjEZXoe2QZduWGgujZ
vcdTKV+ZqaKyR2ZPqKILnNER1jKIKGc3S15XSByWmCd3226vbaN99oLO8SY7FY79fa2CuDBFMCzU
vNC5VIFIzE6KHKhjiZ/e4PjB01D9gCB6O9bWP68iEnj8PYqYHQvsfWofqbDBaby3zJb2eo6OSwMn
1HipMhQSMBCm3nPjIknf4uJ2fY8uvIHTa6TqhHaAdeaPUm0AT5O8QjgKupLBoG8j7MorLwRmle6u
D7W0mpdDTRfsxVuk9DVObDFUY9XUz30Lgf+9l1dXc2GDfJrQbIPEqeHHUNpUApcBgeRtc7BOaAns
tJaW/iZw1i6WhWfh03izZ6f301pDMZIIHysUNYZ9sJbnLn8ik4oo8vX0QGa7UIRjSw9XFtA3wKVS
stoYFTJqAyr/uZUfr3+kpcEI8GXuSoVi1byOUwy5CdOE0pHQ6694C9znBlaYInz3c925PtTSyl0O
NX3Ji/1QJXmbmImtOq1wKSR+byKxsuMWJ0PWadAEgM/1R2KkyhrqGkzGlKi/V/aPQEjoL3oPLvJg
1yezOBSJ3pSDgeSbF1lMWPNJm/UgtUcHaNyj296msb6v/X+1ahpIJo1MTPujEj8YeTfkNUKV2pD/
Dugp1Im+kq3/mSbTaGOfQXAxhEqo+vnDCH+quU7ZXtRhXIfmhDu85ZiJZW4KzWitSbq0DSzycbQX
hEmDaBYWd6lhQ2FBrUJrrF2APakNT/X6x1m6eSgXgv8C40aPZBa6lZnVCyQqhQOS9XXwpdsgLL+0
nvfPAzj1cphZABc3io6Fh945avkT+PgBqjwcr2hlMovrdTGZ2XXgw5wQQ8tOs7Ft39DXwKNLfrm+
YItj2HwQ5iMrf6TDAkavWyqARO1GOyAYukF/Zy0anL7r7CWnIciHZ6sJSmuzedhW1YH2sehcOVzU
e99BlQVncViqexRCYGjtvNfrs1raBhcjzsOkqIw1LWw84MhNDBi/Vr5CFz7KSvTPO6qcHi5r/hE6
/873W90YAcXw3mlgkabVIxIg12eyFAZ9GmG21fq819wafUFHf0ju8abYJmc0JpzyPnOk3Vp9aaEJ
/3k+s0+VQkSkHc5o1Z4W7kP5mD4Alds2DvrUj2Kv3Uq79KA/Xp/j9Jf+sT/+XkRtFhYVfVp5WVn2
jopgi+eVf9HPfSybAj46Kp71YN6OERwc5Z9jGz5Ndv4CqmicR1lZ9U4hoTwcYdqmZvLjGBfVyuu0
lA9dfkRt9gCGXYQps2YIYtn8xDy3UzzrOxQFTp3jH60PabcWrSxl5p/GnN22yNnWsWbwKdO7Eofa
W/D0DrIRlJv3mkMR4uDur3/Gpcfk4ixo01Vz8cqr/jiKcUhx4xOZ9Zdr4hJuohl+yHHChmEGuSJE
pH/lNV4oWH7+iNNVcDFqjVY89QeWNv+p3sjf4lPPXMURJ+UHY9fe6PvGSU7VyTjSxv43WQPaK0KZ
0j6ZvOHz2F6sIWLbopmYqRGkh8cYlmmnjyvruvwlL4aZLawVxHGmewQCfX4Klfxn5MHmidPm4DeT
6tMjGpq73NQPEZqaaF/FRbOJbfOfd8pMQZQoNAEIgbnOrjrDDSXgtqLHxwjL0KDDnEyWsRbs9X3i
rfWep682uxIYTIOfaurQveaBiRQNFvy1aHDyEE/pW88L0PNo/nlY+mmQKdK72DoeFgrwMT1KZqgd
QKGrYbWiOHn9VCydfVo91LTZKXTl5qHpKKNYW+Kl6oSdKR4z5K4A5OI/SJ093ks+xqGbYXBlaHhN
7eRDAYlfwvnstta7wcHfB6xaImE5qxgJYillZ365/gsuxLNsYLBdU3dc2PM8GyOJtGgQIXaC/r1M
Xiz1FzIakfzP7/hPo8zWGld11yh8mxf5hAn7OTjoByRtb9ZgJUsP2KdxZrvU5QYfYDAKyqDqFncs
HPQekrN36Bz9jEvjxtqIvXwrpStdhYUn7NOws1daFMidZxqZfRnrZy8Kb2z8REvjIdB+tTKyoG6I
OKe08qwsgNfMT6POXuugRARpwOHo/5Xu0wfMy/AkQzQVo5o9Kkebept+kU4o/cFHq3i8116ZpXN6
sXnmgdZoFTKtLuatoGaxM0Qv7ztbQbyw1cXKNbi4xIj+kjjQnP0jHSqGuNFbBZfCHvJk0uGa0wbi
IYvbe8Ljs9EpJ4kqnzYa2soJnq7X+V2kXAw8e7yrnI6wa+CQgZXXU6sUrygWrORhyrQ/ro0xe0k0
HEIagY+F45+sw/ANnjfagTDqNt7LTyBtOw/696b5MJ/Tl7VHbPH8X0xv9rpkutLiBcUnHAaDBpP+
nvtiEr908t5e+YSLu4XKE5eMaZrAPD9fuMMQy1Ibx1yF0I5l0Mxhte3kj39xn10MMrtpdHU0u1pl
PkGc3/aSflvW2MXo7l0WGyvzWVy6i6Fml40paHVHJUMRaKGpHO3T4VdVHg25XMk3F7fgxUCz6yXT
hyBQsQRy+hDNWxbPoMJ1fdkWojc6QfBfZBBfvFSzIq8vMrQjbJ1guCZarNJ909l3cvqCo8VEbH67
PtrShFSVHqwBORHY5uzmGgW6AqGJfn0et9swTXa+sfLgLEVNTOi/QyizrKIvLLmEvDjF3Ii0BseY
cFsZN+EHWoV7+TjiCbSC/1p8fC6HnK2hHY1Q/jFNAo3lPWkE+BOAOP6wk0191DbtvnCCB7gXuGpe
X82lJPHTXGdXlCeHuoehCojbG+ug7fEL2xS77ISz5w4lkO310ZbuqstZzu8qA+8AG4iHoyWNj7Bt
g+903wrjFOM7gXBwG56zWhI3DWoAK+dgqcv5aaKzywqTNhehlv+scIs64yZ1kgOaXuVGOkzQbFTY
zmv349KlpYJ0Aw0L5AnswOdLyx4E3pF2oDm+rNx1BVKz5hkw/+v1RV3KY8TlMLMjTrdDgXMacjcO
lM03+a6xttaNsQ0dFPyb7fg0iA0sarTUtiFNOzTp1zbR2kRnZ1LRK7RoJCY61dOV3Qm7S+k/QwpG
3AYPHKKPlUkvXgMAq21ZBnQCqPnz2qptGqfW2NMY3/Y77VvnH3WERwB2Ya++lR19W5hnMdxkK4u9
OKylq7YJc9Ow5u8QykGhpgHRcBAAwHbPz+gRqt9X5jYdg/mTjqvOfweZvUOGJzRTa/igfoko4lbe
Txk/WkaNI3uH6WSuf8KlEOlyyNlWldoevKmR0IaE4yd3DaKCaOJb6anBHzfFscTuHlTTW3kF10ad
7VxjogSWld07YxvjQVZhmZBD/q50JzMIV2ocCjWlVFEJbNcyuKUtS/cCvohhqHQypp9fZHDIwlV9
EJLBNWQw27hGSrdXb0ekU1fmuPTSC3gNJrAOcElzom8VGYFfWuSjKPxFXrZNECrLsWYwV+7WxZuc
jUEHA3CS+Uet1NVj09CxhqHXWp+mrO9YH3EQcWrzP4TE1VMvFpfQhOkFCB9O/fwslHEeG63Aniw3
fukjdMR0qNFiVpAMJgRs0YeFAd/UBeJhmNHKH02JbsIUvuFnLpJ2Y8V4o7ffFcynx/bQYjriNzdR
qiKaif8bhpu972JQ/NUcaRqn92X6VtcvNA8jXCrKreI/dUmHH+daC3LxpaBSIRto9NLkmMMAkCuS
ylbXelry2J4Zsg91DnduSPZ3YYfkoVyrXxOssJRBfQ3tsEPDZTyNmA6itya4YZvhtHIhTAHH/ELQ
wAbYU7+FPt7s3ZS1us5TnZW2s2RrpuWPQgzbWHbv0qY89cAUJfunNpziThxXRl7avQjBCVm2oXCx
Hp+PCTQ0zcyHaMKByAj37RFrNdVd6kylXR3RhnSvppu0gJW/+XcpIhpbUAkMW5OV+R1fWrEPMJJw
wYvpNSpio6KGbNnOyhyX7nQqqGhewOz4k0NlxFqdio7rFmE14z/iEPlewgJd3reQJREc3qT4V6Vr
SztFVrOPikenphE16/qfiEU50g0fPx74vM7oyHv71kJi5at+o2/LbX5O/vnDxWgmhRo20QTa+/wh
eZ9VPI8mtFVpneShPhnZyoSWagqfhpiFknqXQMNzGQJlaYzxxpNOuGoX7Rajh83wTdkE+/oDIa5t
h9VSVFagy9svyr48AAddqy5M+/LPxf17urMTg76Pl+EDoDhRj15jjSZL0CDTg+kERodhvXpnLJwT
chGKm9AdQYLMs5Iwc3MdHSNI0kfri/2m7ePd+FG+yidjE96Lb9hx7eMX6fn/kvZly3HjwLJfxAju
yyvXXiS1dsl+YdiyRRLcN3D5+pvUxB2z0TyNMz4TMTMPjnA1QFShUJWVef3kbhzctVH2nTJHc25E
I8BgzfzbmE9VzkmyeH8/c2aSNKEkw5Xmi5hKJYi7lsSrXnD27etSW13DxliMCimwb/JD/kODpMQh
c5eR+hlD9jZ9VRxIObhRbCu8HGvrgOgqMDUYRMF0nszc/7k5lUpeRAip0JzyoQwUPoTguwPbgFk8
lpADtFur2YH7L3Grgf6UhvwGk2EffdzOztxPw6EvNMHVulQITEjDnUCayat5bG6/jnkgNAcxFMQi
gY06akDIP08+JFnHYECrMJVqkRP9No0YKM1DLFVBdsIEeDDImkVf0ckvId1Kp32PLP76KZWXLI71
RcDpl6FOFM1NizExxnoeVSAQQ2JSJa3pakNM/S4Rnha3HEDskIi7oix+VGEfzC7Ycn5bHgTtABuD
/I7gh1DOzIDMkJ/CCXplcpFDibqBjFM7Pcl27JkQceHkUlubgkkKFTgAPN7Q6joPlpWmVe0gTZoP
hSRIZ6bpfY2P5F7fl20jy2ioBOQJwH/nRnJQn5jgpNV8ggF5Eh57/fO6gY3RU6SByh8Lyy9YOVdT
ReBFU0LgpT2QG7uZX72FN1qArsUuEe3rxjZWAyYnHFJcpCgtf8HaV7ZisITGEKHWwa/XupqYflRN
/f43JnBJY02QmGXh5pLQznGMehmavbUAWngQodEx4pzWrXrqQkn1r5XlNK8WEmElqp4CPGjetq/i
bQ7ihHCv41I+ivvoFsgDp0QVqAqgBDnwzp2Ov5vxlDPby3tpZbud2myoMsAlRxwJiBxCvke09fGz
bwfOCd+yBHQknrF4QKM6wRw+CgkuTTDj2UcTZw8We0PGqxKqdpUYcQD0G94PpBPaf5ppqHB/9hIR
1YGWuqj5rZDeJ1H3EvX0LieQQIHEeg3VLvIABfWK9xmXv5bdyrVZJhlJJ6L3sSZrqGvVd/lXXQt6
G8+lH3E7GVv1wrMlMps5dBpI5QpFQ5IM7PBN4dYvxt10n32iC4eTEvPAfhsPrzN7rF9nXYXnESJH
YrU7DCRRO6VD6kDNPLjucRvvcxhagF5ArKFvwkTuRBMiOY+z2W9QFchq3YZEl2eCz0AmqIHGvSuW
8s7Meo7Zr8Tl4uMhMKIeiGzqoocLhY96Ir2k+xAUMivw8NlUPxXdfRS5TXFo51s15OUDy3m4ZnJx
mJXr0bnqAQsVdRRgRQeSSg4Q59DMsbWDvotOKscpNt1vtUBmY8vEzAADQ5CpxdsU/ZkcTLpi8QBR
I05Y3vS+lSEmmiUQcgmVTtMwiR05Uj64JbT65O/D+IGqL+hwOaXzrQMDkj0NQFRcmzKbBmO2N8Zw
5zIRZKl0V8xS/15IkCbpR+NnGUYx1EHi31Vm9N4IzRTOpm5dQSvjF+mwqdbgO59xavoWekmaO3LL
9Nsm8GgD5BETWmzVKEmKkZYJTJAb/WF2VSdzIy+5hfpBZi8zCYTbY+NZZM7lGIOQrjdwrxadFohU
PSYWfbvu5Vt5goZv9e+qmNOojlEJieNlVftuX7h4pu0GX/XpLZ+vZOvgI98BCxLOB4j2mFCpEFCk
iRDk9rX6FnpPdmoIu34Gu3SXcYLI8qNZh15bYoJkWENtcpCwcVX0aoB5mf4QobM4ZS85yhXXN3Ar
Hq9NMekiGvd6qjTS7JvDCdw9lnRrJR/XTWw1iLS1DeYcTEOJ1qSybNwpeoSmRfnQvpjfqmP2Ojtg
1Rme6Qt0Lnubh4fcvNzWhpnDgbsGOoQpDkf0ap3E13mfPTU/BVhV35tHaDLJEWc3uRaZmCU3TY+8
G19O2LWvUEK5nX9CpVq7S2/M9/klVm0MO1zf3c0PCDAWpJcxuH0x8ztMUlGNGByFmhVkOxUwwGZH
Vcl2161sL2xlhlnYSMRKz9pumYbpZDct3AJMQcYLVJXvVQp1C8wz81iKtjBEC8/Hv0tjUkp5Jhae
8Fha5yrvagY6sNwL79ElqXI7vcnuaDCqYKvjjWpuet8fs1+1otV1ms8x6cwJ35BOb12/aH5DgF5/
0k3B1i3uxm4GyZU1Jse0srbpVVBd48Toh9bxUw+E/xhgXFp7sWfsr3/HzdOCiqgGIoOFuIuJYU0r
90qNYoBfVM86CCyK+oPEn9dtXPg7Ug0JhTpguEExBZ4bxogxQ9pGmeF2E7CIbn43d077At3fKIA8
z8LSgacwGCRjD2O2Hsc2u8DFNtZn4CWHQH1RzLJqhRod4ENfnYTiRE5j6S7UIHjcOZoTe6FjQmfD
vW6VY5S9vdEnbYbcxEyOXHa7PgTZupC6Vm39um6GPSpfa0O3FPUUPEYwtMzkeZ0gNv00g9nA3Pdx
DGaut+sGLvowrAUmUhcz1EeqsNC/gNCqA+p7N3eyoxUUHgTYOLwdX3Wq9TXHWmPC89TQWUxEkNOg
vO3N3YMc9z+UUfkswPMulq0HAlPIBZG9SCsPlE9O21K7DNs9ygYPQq8BI00dsNM6iQpGWBHiPbrg
ZAmkzMS3utAh763WdlQLzvVN2vrYJj4mKJwwo3KBCJXaDJz6EybKskVJLf4VhT/lkfOlt2xYGONc
2AAwuMaSZbRVAVUfC9ReYfVLiCEPNx1ayrmWt07TygbLk1GChF+yVAL0hAD6U9Doo5HoXt8qNmNa
PvCSwIN5CuoPF3eTmIM/vQZqwK/R4IbMPUAEmNgkxKuFkfNVNoPO2hZzQWkZRlHztF/ogsFjF1PH
yB36BIFwVwUmhEp7UcbgZuWghP5/Nc3cU0DxJ+MkwvRwQD8fUpg7qkE1zYMmjNd5k2uGQVrvVD2o
Ah5Mg7PD7F2FWkucKlUCLKSVvwP3EyhzvRsb8PYq9Of1j7l5XiwVvUWApS5ZOApdBj6qBCWxYcLV
qgfDer9uYDP6gPcIeGEVFDR4vZ/Ht6iXcqqWVPSlrlMd6Fl20EqUdggS95ISOjUpfoJv8jGK28d8
TPAxYw2CZEU+BJwfwmYAX+d29UOWrVhlACrRJ8hSUANnCSomXnya9YNg2Agx+W9I8/pkRx5I6omz
29A9jw1k0/dXxpkoT9TKyud6QPtHfWirF3k8SrT8j0kjFohmISDmKvYarsmcWNSNk64uM2DrpbC2
wxyMMW3qFJPGSwVk5iXDGGKDDElncD63EeQVyMLZHJUHS849OscQ19BvMyv6pKn+fZgwGBVnTWtL
Wv99yjPO0d3Y0oWWRF/ATHiJsEPAUZiFaB2m+J7V77o/9eGLlHKqB193PHOZwQaoGBciNBEKAcyZ
iYcknOVQ9/tG2sWxcVJpdd+mIIiAzKgtUfOThsan1DfuXIqcVtSGa57ZXr7C6rymcVyScMAuQ0VN
OkyqnDhq1Jo8oN/mx1wtkfFPtKO0qQ81xDlHR7cDEiyBDt41A9kBWhmcisj2N/uzn4wPGrWVZD20
mvxebj2wjvtiK5w0Kv6Fr5/tHeNusUBC3Yh0wK5iO9ubB2OXud3O+N5XNsTru58GEFmFR75Lgi30
HifQbIRvWQLlFmRx0MO/YG82Ml1LAZ9ELW1Cm0OwjV3i5Y58r6EF+8VmB43cA144PLtbBwZibhKo
olDdRvP3/MB0HdBLZOFZbhfUgDu8JL+bI+auMSgQOeWpb52a84DctAjioeVlYF0iBvJ81uVm4bmV
44esxaM/4lEnXPTwl1gD9/7XBHNilKgk0DqAAJEaZPfdL2UX+8NL7H4oD+F765r20q5fRoicyuWP
yW8d17Vx5hi1JmAY8WK8lJ8TkKzHfePo4X8VH2GXuJynlaPrkyVCaqYV/SkJbwa1/NWLyq5E7byv
MVMXzRHEsed7vTU7+29O6mpzmVy9b2G4VbG+1guDwgXW9k0c7BGNJQMjLfEBnUyoHmYB7zF+UeD7
WrKOFxuSO0m8mG2mZQHXAWsvkBnyodtnbuxGt1qATtqR9zi+KHJ82cLsFRwR9EUXXbrI6GO17wFK
UCR7cpp9c9KJq7U2KKAhNwlsS+Q3PHJ+eYma7MUBHNq/RpnElSaElB0U1dHtkdAVcWdtJ1TudNd+
T7z0FtBJ3Zbfo28mTu5oSygNAIdHbIrBiCfy/b+2Z9gdYBKDeK6KcVSAaehFwU5HEayQYKdqBM5x
2vSWP2tmyfIT0lJcxwvUTosHOzPl2cmRy/pUKnkEwltZJa78f/f34mImVhF34OT101ew8k8vdSA4
4j6+k30oSgv7vzuwK3vMZRzmEGAPR0P35xIGtNl4aPLkvlZFd26pF9WWC1aZWwNj2h0EpZDz8mYa
NkPt6gcw13SjiGMOiTtI1knf6aIc33Gu5uUQXDmxOhNoMxUvjhYzfMtTa98GaQC9oEDe8c4izx1Z
KENRVIUiEWTCMlChCxOOSABr+4d/p3mBfMjEi6+b9/Fq65j4msXj1PY1billfCLwOTIBmg08B6lf
rsdTngMw4dRoR9QWWnyjBLxheVzv9GxwKf3P2K7Fn8HEt4hhQSLIYg8/CB8hnWfiBQ78yvMErRQo
26GoE6m2fF95+V5zuge1gt6sw/16W0tcm2b8IAv7SoXMtuFrkTv7syvZJRTcg5Z4ENu9HdxFa8yO
XKNwrm/t1vFf22WO/5CMWV/qyG1yS7+LI7pPpIIzfs0zwThApdA5lIzWwGCS2ThiGb6Y0jT419fx
1aFm3Wy9kGWDV5e9VVpThDFrXAqvZuzkJXB5kWc588FoASKy2wTZmuaEPytMk9mzwgnRF1Bi9ugw
vlDljQS9QuyjGuTpfnat+Ya4ptt4IZTDnawKOozncUUB5C0XXK+a8QxgyiIxToCUob7wET6oqd25
M3QJ0ocyKE4CiirCY+ok+/S+OVQvZo8uN9k1jnWPYrl7/Qtsxbn1T2Fv5rwyZnkJpB1odUwVDfxE
shVBdIY0sWl4KxY3UF3yrhvdfEjKgAnhX5BmgQTn/LNDELg3p3gQ/bz/WTf0IOdotYQAad9NIV4I
RusmxLRpyxv43Myf14aZ5c4N2oAVsbDz7+FDhYFlbdfckHv0XPbg0PWEh9CHlPxrcafekAOvPb0Z
LVarZhIPsaNCOek47G32piedLbUfZs+7GTdzgdUS2byjj1FOjlXcKBCD8GXMpkCE6Dg64ObZZbfK
/vqX3DzJf5bExt5BkKg+QMzRn6e3eHyFuneQCxjs58Q7nhkmzkb9IJW6hjVJOvVS9aBheqGAkvuk
cer1W59IAdH5MjMPbjoWQEDH3GiRrhiggFJcdYh8Q0uOkfn7+q4tx5uNemsrTNiRzDqvWhVlxlgO
v7VDDljXAxgPIWNTO6PFGWDfCuRrY4yvRaJUtmVSGH5rEKcYiafovC7HBShviaOKCpYuC5V89NyY
+6jtc6jJDRFO9oQXjBJ74g/riKwJdYbQpXhbiH55A0558dQFvBfN1tlY22YuKrkJm7ypsb5pNg/9
8Na0xM7A994M365/tc2zsVrk8ueru2qIiJbXFPqnDdE+IwjaQ2xctq1J9K7b2XwtrVfEHA+CFrQw
tDiEeOTjbIR2t1dRsoCes9veLTuaONSbC6++12qoAcQelNwO9HaweW53MbrIflfm7CgaRKojA3ur
PaHhIHvaLnuKF9YgdwIV337heYqcHJg9rmUWH/iPZQxKaYguyOyY6o2odJQoMU5UnXvVvoLWTLXT
a3fhlcJDnLPjm1k4BqT/tcbEF4xFYMClCiFFaDaPpK1NlwBL66TUMJ05U/dDHN6C4Q5zEPF0BBvd
MS+SfWJB+bwLRYsT7DZvx/WvYbyJzBhsNAWIeY5y8ZloXSBVWejWWYN57Vk7AS+f2m1DoXusJZ+i
CbDA9QO4XIIX4QnTTFAbsFA7Z98kY2OSkQjYjTjUD4lB3vIZ3VFJ9ZRMuWmG5nsimq/XTW7eWug0
SrKCMqGKlODcuUYNmsoTgepakTb3maA99wJk2iXICBKwHHeSOdpQiDzNYAe2Z2ggz1XzJBUzJ1Zu
/gyYAq0LMDXoGTAHnrZxgclOuB7ZV88LLLXywhNUcpwKihsaJ/da1sTu89oYk4ykY2IJsgnvkvvI
760l3RUDDfzr1/d26wJAKwRACGPRTmWh34OWFRo4o9CfCCGAlcbhHRL5mLOWzVR6bYVxIS1OxVrX
YGVwkjsQKHa/Ei90l8qy0d90aElCdfxvHGVtk3GUAeDpTElgU2hLf9G3lm/FDp2W2FWguD6We617
7ADK4OwnO+63xKa1WebGKUiuYPKwMnzoOyNftuNf6g900KDZOjpCMDwjSDkR4If6QXVwoF1EieOY
OxiW9SR7tr9qCQ9QlTf9+SU/RRgrA9Vudht73Pcp75cyXkUhVj7WKM/4UpU7g0zvqPgoDIJdh77V
HKLssRUfVCF/vr5BWzcy8gEM7kAp7JIVUKi1shMhd+qbZeemGEM0EDmzRLypjc+/sATwOoLxogz5
hb5YXcmN2ophWkn48vNJ1+6kLrTr5hTWXNHG5SSxrgodCQXRCYSqFzWGFOP7aYT3MMQ9zUBx8wOE
BSBfByYePBAfMADFY33fisFrg4w7qSGVCi1GPBwjFLujMnPTutubQgKxulgz7borbwSr5T0Htx7k
uG5RTFz60xoGEM7jcD6PSgOddtPXvxMrMPAMhnJAfkgOudPshneqH7XP+Ci/GXseS8EXBy6zx2em
mXComi2EwUAgC5lPKfekuq33IQZoU5sUlaLb1VxJz7E5au8hjTHaAdjtuIjPAnFhYjhzAoNi8plL
oXWMRcjTpYbZouuLqdHU8upuXlAynmK25HveJOQAmRuwIGSQDKODaEIDUBG+CZPS2pEyYrpel6fg
+lHd+KBYHWRhlna0DBbz841Vi0JIotky/aRGjSjJi8rOhB7Q8jYMkj55EHL6De1hTqzaeN6D1Q1j
dJhiRXGMbYKNYyQKYojP+TV0HizA4XjXcHXVtyoasGPBFBKXyzE1fKE6lbXQXN5LsVtP8pztVNJK
+zjX68gFjEggO3HWimKPYdvxRRNq9MrbLm2fewDQj2VlRb1toSryMZYWeUxkXfgYRqV+6YRqbGyN
FqSyw7FCE10Uouk7GarOhUBfaFs0VUNbGnPTGwcSvgF70b1f/3Ybl5shQTjPWDIi3KDsNupEq5Cw
L/y2gfDRPS9FqunbeMCkkVO6jTO96Y8ci5e5wblFxv+VSSOYawS+cAT2k7oLuyrozpzpHtpPdmgX
h/6N6/uXQe7cJnNE9ZaA/BjAPFzh1F38vn+JbnUwk2S78mRxMUVLKDn398UcyFzBSqRbiDXnHmEl
QkZCTQc0rhme5765j2TUbBWlvY0FYVdhdpPjDJf30plBVvbOmBpdJmqjQERetCPyPuvfxvpVmLlg
qeXjXFkZK3kny6Ep0Rn1veKmei4P4b73JxQVZw/SbW78wjkql5EFy9JkzEJiWH3xwfN9VBSwIJdL
97C4MdFEUA/xt+5eskH4h5ea6Pf7gdrj99xPfN4r7StoXSxUw5NfApe1DnmEc9MayDlmWU5EqPqA
12V6xmd2aW7ZA0BLfZQ/0TB7wGCrP2GMQOwmd5JuKtGnVXowC+ImSeK3UYUJgAxDWLItz+ZOUIGJ
HNWbFjKYQ2ja5lSAdkK17M6ynBQMil1lBuGAWBFJxzCvAlMsHc6GbvrBalXMwRTUsB4F9Gpx2Y+o
y7ZONGLWiDrJvQhnB0vur+sGN8/lH3tf78FVFlNCyUuYoDXqh/Wvyvhu5KUjGnjdiVy9h8t8cDkq
/36vr0b0yhKR1SxEI1IHh2Kyg9o8YMMg+PPobcvB0WyfyT+GmPBlFENlUrBT+EKW3aSR4oXVuJPC
0S3GAqKJ1NOS+en6Ln69Y64cRrYI1aWlSTDmvLTvITIMUNsuv4sxATT+FJziMw9SB4NqViC7OZgG
HHCYZA6vHLoZtUEaAf1TcDXoLCqcmgm0mAjQy0nxOYeyI2uxA/VoThzbwAssn/GPGeYBImAiuTZn
rDTegznaKwMZCAXVz93E5V0Ky191ual/TLEviFq06tlEzAQPGZ4NMfg9eDyqPBOLe6wOJQWMy4K8
keyXeRxYGYhq8pLwYv9lIoQt02WwQiF3W8ZdGSORZtGoLJcZKhMcInnQ+3iWcouRm2uBVgygFXgp
qOyAnTUIoV4ZcGWlruw+/zbVHJ60zRP2xwAbKwbVInXbwrHapjNs9FdfO/Bn2tNIeJ9lMyqtLDE7
lua5HAoKYoXaD+ExmaP83lTvmgzQ84THoLMZLla2mHAhW7kgNJB/8MMmcXTjDTI/QMP/jKPIG4bJ
7gaZE+O3j8O/34mNFaYc1nhKwYNSKXJzU/yU43Z0BqH7PYDtoO1J76it+R4ZCg+WejHxo6PKhd7C
/z8iX7nm6rjrINRLLQHzB2KQ7dO74bV1lp5j60bPNejKvNS3XN5rcjPVWtlkvDiVJzXMJuxvIRXO
bJWeSu/CSgfO5q7mys5tZj8rY4w/A4oiozq5fMzodszeywkvuOwmPGTtm9YaTpt4inKnZt+j4YNz
A2xebyAMg0oEeMOQlJw7eWyFRjdigt9XTiGQhngz38qHdCeJ9j/Iv9ErPLAFtai8gO/FaXmF0w2X
+ZrDRo1g0fFmu2Ftn/ZyTEQUPgxCnVxt3VGnh0ytSrsQeNXDrUfJmTXGaRoyDXlvoewVvsxP1V5x
I3DPOR8heCH/AXL9TcZ+ZnFJnFZHl+QqqQ3MJPmD9JDOP7LyVQHEMUNnos0a7/rH3Ah0Z7aYbymH
aSxUUN31Q6JDIaOzS+FHhKHv61Y24jWGNsBdBWKMhVCUcQyqNUnZlQlOjJXfysL40Yzij+smtg7F
2gTjDkDBCPXUW5CUAUNMnt3rRtBHdZBrvNO3FVnOFsM8BNo5G0HdgocAuaGY0ZBru3QEKDwMLrja
gkWdkE+usPWZMJgM2Dk6JHj9M0ciD+ehrqmMRC+tHFWQ7Vq8yzPemPxGgwbCLyszzGmY+mHAANWi
PXujH6zjbAvOBwTs7xcyLn73ibco5lQkwtQUISaU/VJoHQ34C1UHVXvbcS6hjVvvbFHMyQhlo9b1
GrmVaLbOWBGnzkJ7TE9lr+1MEHA0Bu+48xbGnJAhHBGNJcDy4m7YG9R47PMoIHHlXj/y/8NJ/HMq
mHfhMAt9rclIgxD5LLBDnLS32K3exgP5ITnCIXpP3eFNfuRY3bjlzvaTebdh2sPIUwGfrfUS3c4f
h6C+TX5nbxGoDyGqUgTpadgZbn7i1dk3som1YVbmpFKKLiuW61UNol3h050SCEHzN8klzEDRx4SM
NV5xTEZWG6AXLEiL9VWlUy9Vy4Q3ab395TQQTsGbkKmwfTixBeOTvuxhmtnKh/Be+biuLVd/7iY7
uxv24jF7sZ5B7cP5dpuBeGWX8QVBzweJtIgjmp38UD/rR4CgfcMzHkpqCwe8uv8z+y9Wh7mgPytl
fKGqDKGmHTJpuXvUtP2YPpHpmbOqzYOxssH4QU9Fq51m7GbvdG6f2dWz9iG/Fj40pTCjX7+TH9Wd
uYsP1rfiod1dN77pDSvbjDdEhEApJC+kRZ2C2pCBu+lSMLi1cfkspuGRSHrLiWcb6CpsKfbVBCsn
em/s83dMhXLO/3mXqgcrsaMdaice2Cj3lVfv06Dyenf2QHA+7ExP3fGQIBswlHP7zC1RA2AVSzGy
ev12KdTKr9ox8jCRfROj0AE+Q7d/zlD9FlwesmvzO68WzlwYqUyU2YxE2SfVsxqdRnAHJEoQiv1R
MAbPyjJHSiNOkN3MK1Y2GY8pSE0UkUiy38nJQzx9UFp7szg6hcaBQm+65soQ4yjaICODjbE4c5lp
sWLUbziP2g3Ey/mHY/ykbnUqJRqmpI0h83qD7mIT7QKMkloPTX9Lh7vOGm3SfBvB9ZrSzG5ALzcZ
gz3R3DEtNYDApz3L+UkUEeqr2DZI/CxL6MzmnGRu8wIFLyH4Gky009kygqxYjdUTNAKEHICmXnqt
DckBCyBnQ7a/7R8zTGqfRlQr4hbpjil+q0PizHXq1JXilInC8dmNmWJsvQHsy6JnLV8QLWOOqQvT
DEycEPQ9oCaLmznZiSZ69wvMxzqUmLepUViqqwMPmbZVx4JtA1NhumGJGDY/f0+YoVUIeYahYuP0
9X45qC5YS8CBDmY1zjo3P5yJeTDk+KgCsXgiYcoEVVAwCa6Bp4eG0Y8URY2KUM6U4gaABNtpLrR+
y6J0dupUw0z7GE+F6Ieq9rtPxKMRGaLTWZXbafUhpjGY7dUqgiJsgombDMEpbUGWN4o8kq7N8I8R
fkOESDNyBcZrzZZK4thh5KaIX4YwdAQVVPqGEmR1Amjc/vpds/kWVVfWGAcezLAvTLKMh4OHeAL5
DKAz6Do4uL0lB8ix4/9iJH0zLkFEGCyhKtbJ8nxY/Zz0pYloPzihZi8C2MBYDDa4gPeim/v97u9y
BjBOYjIcKpQoijJ3KtiWxRazJyi8jtFJbKKgU9L7XOex4225PxxSRBEFXEwXzN1anoVJ3uWi31k/
5nCv9nUglYatCSMn7ZK39hD+sEggoCZ12ZVuxUqRl2EQpMx3sqP/DjEqqdh5ZptBCWEhXN+qaz1E
KnAOqKJ4owcOcQLOV5VzyWwdV/BYQCsQKrhoV7M7a/Z5nWBvAeUBzqymD0Yp3XU5yG/qpLlpVS6P
5JIsM4VtGXzSqAmDD028YFg0Bzr2aghWgVzQb6A3jMnQqNqbY/uUDelRUkluoxH9UMW4WrLYkG0N
FY/rXrO5+cBkAe8PkB2qHefhz0hVqpAY6Jwoy+4VKmS2Opgv121sdOZRDLNUA5N+mPiDr5wb6WR5
QLtTRdcNEp0KlALN4geFIvU9Vhx9VyhY1IP4JBr4zlBNgN8ArvPcETeT/Uh0o9SRu7us+IuVozkE
jRbw0+PaYb42AOpyQUpUKqqhuJ/U6FaOY46JrYAPunDNBL8IRoAvctGupAtcd1Fc7r2qe0rE2kli
ynGg5Yeyp2htZfnE64qYKZc0RWkCkkrlSRy1zo5bwcsJ5OjN8mdh9sdJ0XaDDIbt699186GmL6Ed
fOF4FbKHZ5pVA3wceDCp30cA/QW78ombviyciNmP2dOP/FmRzft6bZOJ8h0UvAAoKcE/QqQe6NP4
Lsq6g9AP0IM0IcNUJQdUg066MTxlpbWP0ZTwOMvectv1T2BOjh6ZZiGN4FlrhlK7bSvaek0m9gCe
E3KjgmwTdMAW8pakR/SPrBaimKTyU9Ad+pxfsiz24tP/+QAsLYkBt2szCddPvLdO+qF3sn14gFI5
8iZyJzmQR3eMA8QSuHwom8Ww1R5cADonEUXLpdFp7Yq97FV+BgYjzVPfce0hU+PCLHkrZbLReejN
Sraqpa4inKbRbe6lHT1iapc68sf8ibTUzUDD2dyCKH6852zzph+vtpnJEYWwTfJeQyo8OHh+zG66
639H38HJ4Mn+9Fyf8hNf2GDr/l1vMOPVklymYqnj2a4IEHJtJ6cnJ6o+hxDlvL463uKWP1+FD9qP
Au2BdfKrvrb75ABSRNtUX64b4a1m+fOVkUG0uqJY8qQwIzdldEowsQDopk0tHsk0LyjJzI2WFEo5
ARQKQotD/Czd1HcFRtnhEfviqDS27KpvkatwTsjWLbr+WExQmhKzM8MOH2sOqRuKtS3E79c3kPeV
mJhTGPIwjXgG+03fhPcRRtS8EvrxT21vSH9lCoNHC+f4Ql93/q2ESTWGRkcaVIWnon0ahfvJer6+
GmV7w/7YYE532cskq/MIBAuN9sMsxdiGBjaYsY6m+gkKS0eMQbVAbierPbRa+kbHZgeINWocrkyj
3+BeV+1U+hizDioRbbOPjPK2niqvML914Y8hf53HzolCzbHiGM5DnF4ER3s/Ac4z4+FuPbYUeDI6
83xpK4NE6+/frWN8qS4gaZEv8XhInoo6tRXZctTuNgdzNibU3OubuHEkkOZDwFaFOBFQbMs1tfIp
bSC1EubAAxtdvzMq00OMdGaTM46w8aVApQ7QKPR5JZCeMwcvTMvZnEhl4ktZTkxzO0wnzrt4Y9cU
AydNBz0L1LrYuyRptYo2bQgEdTsJ+9CCf5rJ5JJST4LIjEwXjbjKu755WzUHxcTjGGkndvFiXUnc
Z5IRKygy15T4nTCqfqUCzZsMkmZLhbo8IXN1J6JC6894F9jakMmeCAyoX89RdYC/QyWdKMX3qBKt
bwJUlbgvo62NWf1GVv90EEO9H9DJ8tW4TP2imWv0VdM6Rb+zEsajKhaSl6l56JRhJwUViDydoSoN
iCDoRW9PaVW5kh6P71BcJl40RYKjCbTaFVTudint6F7MR3B8oj5t+YOViO6kJoU/Gk1xX8d16DQ5
se6qDLN0gMHyxhw30lY0EfDd0R7GcBWL8h7BI1NokEzwI/RuO5IeyyJxjD45kuR2Gn8t3NMS+bj+
1bcO89omE6cB662lVoXNGZXhWpft3ni4bmErMVKg74L2CPjQMUfERM92iNowlAXT7yDZo34OAfFj
tLpsKQg/mofpv6sqoCp6ZpAJpaI2tmE+Q79bix+VMHLHfOT451Zl5cwEE9YsA4cBM2ZL8jV4i2hg
+EsKZgcpgwOMpZ28cfZwI1s4s8dkC5aaUxGX+GKv2g8HAGEqUNKWAcE23iWNa6GRLOyjp78Ami0N
5KUCCbHqCwXZygwzzUoG0zf15raxEr9Xa+5s9AZABFIey2Ab/gdRJ2YzgSkWzbqdVX+cgIMRFM/U
a2emsRN1Bwk872U6+1P0vVY4ZApbL6cvmkjQCgJocCFxjBF6NY1rXE7pa/9Kn0YQUY0Orb8Gy7jY
8Q1PWyY4gEFEmfpyKwuitYBbA4XYuRA/m73YSZIDoNW6C0UAFMh110q9rLb/4hOe2WWOjjGbpVyq
sFuiRC/Hd0L1yDmcvJUtQXt17Q7tlDV1AhRf8lrt68cUqPhFEbXzYozFgP1W4A6iqhv3wNmimLCl
TTOlSg6TC7tICIVxwx0c1FLT2Ukex5sErNCJHd5a75BndbKb4aF7z1D0/CD3UMoBM2fqRM/jof+W
3zSZTR4jp3Yj2a1lOwVCQ3HEj8E1PMicQh7Us1xeiZ23YUwGMaSyUik0R9DVHyn05ueWN7azFXTX
G8Si6uum7ZIqxQYt6hrlY4X296JmSn8sYqaZw7W34cNn9pjUq8yySAkxZ/PFhq8czT2aUm68S33C
4QK4EEZCdD+zxLx7SykvYrUCjD+8NQ+zHwaxU53KO6Wwk11xWj4tLhb8VwsqwAuqAEQzweR2AYls
+Wh9+4sWhg5cm4ZhftDLQcLh/PBbHRHxDEHpI9NRZqrifTtQT80k97qTfVUEmcLGmZ3lTK2dbCJi
Fv+DoxagrNH5+sPClbGIKYw/o2A+zB6EU5zMzt5UDPZLmGoAmi74vy6XidUDPo3RaQiZ3Tg5rbCz
yrts5qIxN917talMzOp7XcA/sCIHzU19RBMskBaFmMB4RL5NXqWDmdjZIQsoD2rBs8zEslKOo4l0
iJaG9P9I+7Imt22t21/EKnAmXzmIklo9u9ttv7Acx+YMkuDMX38XnO/EEsQrnOQkD3EqVdkCuCfs
Ya1Tobx3fNnBdg5VM3pZz2QBiN/WrY8quDEM/eQucIqxT/SRPmnoyec7tl/3rg/SGADqefmzK4UJ
23Q+tqNijRp156u3BbjpeiOZHVA1AVVycOqj3caStsHGrjxs9EyGYKNLM7eNQn+552SP6tth2qmA
7sEM7/62WWz7uTNJgvnpbVwODo89DFEVbF2obLA7K5j9dF/tykjmubd64hcnE8xQZ4CVdR30xKmG
ljvoGGPTCNiwBtoKfHkWg+5zwfgy9DRDp5uU48HpSJBOgDS38w+mYmx66E+Dmvp0wsQrko1l6Q+D
3YQgefMnV5OsfEg/hWCw7dBnS4VnLCJlf2iwrDZ69jNAcPeyio/0UwhGm9IEk6BcEowWAIZ8yrGE
LA7siUkhXzpYxpXoynjOPr1gqm01t8C1g7zx+/hrIYg+Fm96VH9S7+UZx1YR7eLDC6ZaZs3irC6G
5yYfEAwNUD9U+6iE1icwa/iK49PQMg6lv8rARTcehViiBg8YYgtGHMRqgwJMC5Zmv8CwAH+JMD7s
lKiX7opuegUHHUfUHAhw04XLVHNV1YocAwf6+mMCV6B8EHbTs55JEC7QNeNFybsUrT37QwUZCWgJ
/Th/o+2L1qzBbbcgkyUkWLFdJOlIET/aeKqPC2iLA2XWlyBlLlDZHavfla41v98WurEqDa/3+4Qi
xhNtpkqdON5jH9ADOwCCRPXyx/xJD9a9HWY/UphCNAIgJkdgrhGi48/anrUe+N5DwNEFLBr+lXs8
+0lCWoaJHGAmLEDhY2oQf51KLz4WPDk/ptbdHAKtPpShtkiu3hJcvxXXaesCeGhntvSgJOprOfT3
OYqzS569T2CbkjzFJYprCQFgLZsRLxw0LYucAkzpXbNkA8Fbj/2L7yr4fIDPJvMEjPhd/BU7v78o
eV2fvI7H1c/32j7ZKZIK41Yp7kKi4LTLdiUAE4Mmrd/jaDzE71XYvgGzCYujpevndxy5ww3q8LYC
Sw8qePBsdVclLiHWiADqdQKLwIv+YjxynN0m0p+UgyrpEmzmP2fqKXgdc3YTq+1gp2upa3dgbgUO
dDcTr1WWeHf7cFuLiBd3KvgfRs0lq3VOCfHT/E7xDsyD9NFmPuaREakyH6zvNVAN86N5LMPqEZBp
sg1kbTNinR1XcEukbJhj2Ej3Jn8KtW/jSecp7UMexNEQpQFPW1R/juiL5lmf8ZyQLwZsIElc+Cjx
XajHJZ9MwicuT/UDwcT+Zyw9RMMXPgI6fgUiwR7f4ZFGsrNvh7G/44u4fL2iumzZfJI4h2fkYUyN
uoMcuVWiULbgfdy+bkc6IYx1lYbmyUMDovW5ebutStwMrhKP359RHGJgBjAAdB5d7AEzh0O5VAe6
BFkSp/6SrJ3EKmVHErwPjVU9iTFAt2vtCcCBhCHXGG20fpZKhkkk8d02/ylnb0zwJP8fOLuB2WQg
t9RuGurVGnbdy7JKhwa4ZxavEdPsnNAOa+pXk2JjvybZqgClsDws733jtUgHvB5lCk4AiplA+drs
1lXqFuh9sW0GSAwxl6oV1uHpypuS6RICrxz8yFlUO5mkRLGlH2dixCbFiPJ+1TGMn6wm+6MvJi+1
G7+vqsgd+n/zgjyXJQT42ppINlmYVuqxFY9Hhl+98fGwHssOU9D7deohTny+rf9btnwuUzCyAbdG
bQaNhMYDuQTTXLtRW1iwUzOr8aZaL/at6tb7clRlid1myfZcthjuzbpLTYoFNI6GYfjoZL/Ge1S/
Aawve9BItMUVDK+aJ30uRxyOFEVQlcsuMX80Th7cvsxNKY6D3URwdwCKRgiBSp90KWd7ArVW+p5h
CTXoFKPy5nw4/G+ChPgHQsxmyjlVRzvVUaxFiwkg92ySHGczh8Ca/d/nEWJcqVkJY1ThOUT5icM0
YMDrvv0gqE1xnI34IY3+l3PZhFcmz5xW3YL3sFfwmeys2NtkOmW5GWSDbLSLf+0rb/X3udCkuxTD
uqTKKj1G4FTze6Uy3ueSfPxvJxHsCn1dPW5zfKEcfbi+0zx9fXS6VJIwb3qns4MIFmSyFJ7XSuEx
nD9T5WEeUSjsUMtwf9w+zVYw+a0INhHMRy2zbKwNyNHxKgqHpr4nxhCVZvXaj9YLmoKSpFl2Lm5o
Z3owYrihHTA2uhvzzgfwqU9ioNICd6yXVLc2M8nzk/FfciYpSXtUahm+E685Jd/6k4ZmToLZfEA+
fOkCsuOQc8mT7lcBvR96Tzr6JbtawWcwc2JUnTA9OvnA56aAlUnCwtfv9RfMYvmcUheMY1jOklW/
tmwAkG4gOER/HHiyglxl0NakIxYOTqsfjWXsO2q+39aabRHgqQenDxi5xNzKiPFcBX4xENZGepzp
U+kMkui8Fb3AyQAKPdAtX+/SUV2x1gW062C9cI7qvr8rDqgeRv9i+xCbBi6wOglRrzc4Rrs152QB
s8RfGF9ZhBIoaGBkYrbu61yMoIvdOoyU5gUatMujXbUACDe9219kM+SeixC+emZpxeCqv06S7Osj
dn0Agq5i9BzEqxLT2toVA3cmFnY0jnOHef5L0wLu7JQSnTnoczOkNDpwGsfR42+1nnjZqT3Uu/oL
h7cl2FW7fc4N/wHRrmYZaOKA+lXwHxojWuKso4MsBuPXNnKoJmTNE50biQPe+GQXgoRPNidYEAPQ
HMD86j9MoM5Zlio5Cg/lQqxyyK8dE1T4oeqCi08LTJGAicfZxXGNEfbuUe0RRpgyd1gEH0ufNAnO
lUkc8NaWzYVYfvAzv8i6xU0KC4piemMwHu71uyLSo+Gwly8V8o9xdULAxhjQFMe4gpgc9KGeBw0f
C3NaB80qemD36b2H9Q1ZL2rja2Ft0sQ+FOqi6JcId6njIYm6cAZJLZZvcyPbF2klUfttGZx0E7NN
5ArHcshXx5lHTFm0cXJshnpv6PXrbe3eevgjKeOMmEB3czFmd/lxigzzS8QcnJ2rhyogi9ENh3Fx
ltW+8sqf7eCnFiDsco948tHdreo51rwINr0wX4b7Em5x1Go1N0x8Lz78kB9407b13RfyylkqS/Tv
3YOs4rClIuciBW3MzTRXSa/YeIV9z4fnZKW+bUnqVxuxBMfik3qmA3hicT9Gy7JCAc88gEt6EpKp
C1TS3pmkAvF2nMNrGcCTtLS18imYOCUfdKPjjiYeweo50PjwIwS33E0tMxU3N3bTWH1YluIZKRou
+eI7cXpQ4uqwGMbDSpuHTjantpXjA0cLRBFYLdCwKCjoUlonE+hVaxDRksJX+ipoqbujSrfs1Sym
nrpgny6dvjq5grql47y3dPzMkvmbWeY/11GT+J0t6+H79xjGNAn+IDhuAOBVRkqh2QsjbuMpc68D
tLmNG8mN8wsVfI4LEGrTRHeE4wQJF07VIVuNOEUhplk8vUIBzcg8dDS82MAIQi2lQeEvilvyhAfb
WKqstsuML98vvoIguO6NA6+NNJGMI2+rS3hxNuGLNs5K56SBrFZRjyAjC6sY8DHmG9IvjBXPntGi
gqHi0+bSY27Y0LloEaZBq9oOzKPMRcjPnxYfHX3e9C+fYDrd1/lzc6fcD5WvKiHSJ8D8yQYattKb
X5xrPNsAXbA4NLwaWpsz4HTvtMY8dlP9XtAkBTgymOV7Nh9mHaWpxunu2NjvyZTva7ORZKQbnuri
FwjvPrXtraEZsng3pGC2I6TOvKWmT2bfyB6xMkmCG2aWW1VjgrNmypOSgtd6VAIjkU0vbxjkxXkE
z6tUpDbZCilLYwWrVqO1LXvEbtoiJ3r/v48m2HxsY6p07Im5Y6DqnbBLFoP3nDnEq6ajHb/cdrVb
twbgDRXvEeBmI0Bfhk4zsXRlInm8w3LXHIACAfRc9ccYzzI4vGtBwAIGDh6cumViI0P4PJ3pgEC+
sZQdWdgO2JtPbC1+0Er550RVyNMcfnXghbwOW2SKEwWIE0BoV7LPcGmHGBhyt+9sIxm8kCFC4iWK
lYHwxlF29ZwEfVlGuaIZj23r/OjiGdDqQ8+wq1a+sRmGNhTK6uX1+DLkph7e/iXXef3lDxEKN1XV
ohfsgCCk51uNM7a/SPzQYzpc0YH2flvWdeJ9KUuwZJRWtCarGCcj6XyqDF6//uEA3zJdNd/pnurl
j9vyrs0A8rDxTHQVi6RX67Ip8D5W+AvUWMzYWzCZO9N138Vv6dT4qZTPkKvfZUC6lCbYtdZOtlKk
Da+9Ko/Ig8MGb7JoPs5h76ONneykEvl93ZIomPnsqnQeHNxnF86BGmShMXk2iisGf7D/kOGEbmrK
2W0KD7OpAAn40EEaZmaCvihAmnRPbUTf4cftz7Zl5+efTcgkKmwWj0XH7W9Rg8b9rk3mfpz2t4Vc
x1X+tfhbGg0WyxCxFeJmKXV1xmnI+ubWn8F87Q35m7Vg1Bh6r+skzAuJOl47/kuRgvprlWXVpt1j
dbquIlvDyFwtw9fbQLOBE8ZuNl4R0O6r3HMmxgwqEChhfqgf4nt2Sg2/fuEVMAzSksEDMPG3/h0I
5N0j9d0g/hbcvtYNkzuXLzZQCyWZqnmA/KW5q5xXPcZ6uv7ukgp4xLJhxA09uZAluK6l0dKJLfiE
SEm8jh7ZbPgDOgS3T7Sh9hdShK/W2nqjxAk3suK11ZNgAC1jPmt+qSjRbUkbcw0XH098BhYwfrQY
cXn9jh0cLFfez3vzoff0CBOrmNOtnsowfpmlOeaGH1GxbI4XC9iwMDghGJzNsGNeu1BMt/pa9U6Q
tCe1fm8NA0jWkTL1EeB51nXyJgsQK9hWvn3sjdldHPtMvJDJu9R2s1yFeBb8QmCasBJp+Qpe2i/k
4DzmD1jt8ppfnIamN9z17W681z7zfFdOF71Rvb78MUI2k+noGLrGwH0q4GXehih77vz4kNRe8qk/
Oj3WWGKPz06CPL6nvvO1O/7zztrFTxBT/l6p1npacR+lioqlqXrdfLd0hX/72jet5/eti4k90Fyn
vs1GSImxoGy03lje1YW0GL9pPmdiRPNh7aSk4H3aOfeaD1/0dQZoBX1BJ7TZl577bIKKq7K+zsBg
efnfDiiki+DCLbO8xRboWGSHuF5PetmezJTtbovZGOzE50J3EnyuoIW8IsLWS2otaw1MQnC6Kfdp
otQfDhq8B3UG01nXJ9oLzZo887JZA11SbmI7aZjW5jDaw3Q/JLV17JR4lb1lNn+WqSLpAYSGhf0y
/v3Pyo1qOjS5M0KLkPJ/qIF5x4tZwJ9sQFsNa3Ikt70ZeVBpwaYSQbXnCkcWPe+us2tMXvSuR36q
QeuPe/etrwMTDH7otwNfB1AdAPG4s9C//aIlXv3Ph3kh9+wnCLqWN4pm1gV+Qn4AjLlfHDMUWP8b
6pCNV/GlJEG3Or2nIH1Bqyeu0FFt469d2eydwfLmWglTtd81NvlGe1BXzWu+T93scFvptqzq/KRC
rjmSrquLBlY1pf3zROOHSTP3eVKDfgTQlbdlbTmKc1mCIoFF12rbnt9qbPiW2np1C1YT2bbZxuj4
5ZXyI5/pa+8quuvyyR2n8fNPHMQxD8a7LOp2w8d4bO6MJwPdO16CrQJyp+ie8ikBzcjts25azflh
hVCo92R0hgm/gs+gWRgYSeuDE/Qhb+iAZBaUZ/W/yC/OJQrRLyu1gQ0lJM4Z9ajde5rzOCsMyaHs
Q24UJvkVoyKJ8QOkvOIwRTk0ja5gyRll5jEolAfSeeA7A84hBSWje+h9p/eoL11C4MooPFMuxAon
NAc6a13iItIAB3fUg3LHZzVXf/7Wfy2AhosoLsmk/j/O6PdJhSgOTEWrcXgXs/nAKGE4vLn8sInt
x0+u3wX6MWYBDdNn9Vv7CvCRBzb9K6P5zw9wxbGLLAHoy1hjRd1W1sd+Tk4zyVC3kL1itm3ztxgh
BXb1iVbge8Qrxs4D2jzV7lc7/X7bJjY/H9rZeEzgJY0WyaVhYrvL6Qpwe+wKaweAL7QJZBUxrgBX
CnImQTD9IWHd0PeJswPXAbLdlEYNLf0sSYH+0YXaVAVa1327farNmzuTKRj6zHqE8gJK2TsdhusG
QKwv5Eee5hJUxI3eDozOBPwauN6QYotJ/Ux0o63q1Nkp1t46rocWsxBAf8R40YzsAODuNNIbL3mV
NXg2P9uZXP7fz/ypgWKLsZQroJJ77VVprMhUZKSvMhGCZrBqAaJEjqOBlBIwlmhagXr9X3yms1MI
qqFTVKHSFv1FmpUnrJ55+Zif5lFSYub/lysFPJMiKEMJYsRUSSBF7eY9aETvsrG5K9wyLKnx+faB
tu/MAdOKbaM9JFZL7Q4ssWuuJ1HSOe1J6RWQaZNFsWUFxi2bAnQasj+cCwMjwpGwQluai45uM68N
aSEmBFS/zZ8AtXXATu/4AEJaPz/lvvbgFM+yrsHVfQIPz7UBjQdUSfxR7IBZnaJVxmIieKt1ZK3J
R6qVmCYlx8JI3iX3eXWhv2RxkAak4ZiIEQ7a1HHaOVOcRSy3qT9b+d2sWtgtY+VzWhavzboOu7IF
r2Y9WGE9GrkXpzoN+ta46xkfqW2rPxlfMbZno/N1kBaTPL+z7fZbVtq6Z6nK4mWMNYFCqf1MaDUF
ztRXp2oa02AYV0xCoPvoqeOgRr0zArE3bRNfddXXtNP4kn4xes4wP1dW+seA0SQvTfuPXAOI38jm
pzIvMWM2P1LDeSSoCkvCkOxyhNDbpazT7QSwKIt1x0BEUOiyovyGBIOYaP9z9IprljmVpUmlja2y
0/DEqZe7f85gjaYTpqABfwAGEkAACKF8TVg9qKxUdmBCDta03c3DD4cZMjUSPcAvKdAfomKD+qp7
Cea+JqZ0ykBbvAAJqFDR+HcS2bDQxmUBZtq2HA0JGN6Lwlm0hE51YZEyShQ2f3MsOntLU6TSRO+q
+Y1n2JkcsbtQOCbAklpb2TklNqw67eDQODBBQJYRoLimL2Qdjp3ThJMj43OQnPDXw+ks6ujUUVqW
QXLSu341tR4GeCU6fRW5cTjMxKOmgIAK3G4h6hg5sF+MTCsjw3iu0t4bMWFoZsFtt3KdKwtSuIs7
O8hSAKknZ2jQjED3DJP+xPcy7AScapr9tgTVn1VQNIFsyuq6BMjFujZgYFRA3MBvX4olS7ckLtZQ
Ij4kZPipr36unqcIoBGREWgfHC+iQi94f/u0W1cK6C7gMgIbCj184Tk7mTVA5dexjIpWjVxl+kNP
pqPWdJLYty3GAIQJsJuuAUWGbnbSMgZ+sFsV7qFcR+CeVTYNNC28fZ4tLUQx08IsD7J80xLS4lah
OVBZKEoySmqEdMW2i10sX24Lue7h4VudS9Euv1U/l3XdYNojqv/a2uHo0wTgEbUHQAW8amRR9fpx
qhL0X3SMTLpA870aEzL6ZKI1mGCjyceAUrZvQQ8HjplTd9KxQywvhl7lEMA5JdBE0wInMv4hqEWr
FlZn1lMaUcU49Cm2uXU8Ggvnu0rd93HG69zGmrfkVq+VhAtFg1eDAahAmL28VeaYq8HKMo8a21zv
WrtG6dVgefVz7tQqatOa+BUrnZCyUfeQdbs+azBWlGZN99S0ZhqO7oNj6Z47jMXh9m/b/GngU0Xy
hlmtq1CUG2XVDGOSR7WejcBCAQYP0/IfJJUB4F7rL+7gt6CrLoplMqdx0jxyMEuzpJXfyDZjtiQg
0iFIAGYW06RCJKoWeyQxOImjpjep5+TtK5l6ST1OIkM8RdP0GUBgISNz3Htnrb+1rfl2+4vIRAjK
0hsW6KtYk0duWuxjpQqAkCxTSG7GF48DWAFmHC3HQvvO0EWF7KseOzypXYL5DLU17VsZcENPPrmY
Jn+TDwNe586X4gSvwhYgEANcr4wGJftSEeeLPpIksPPmblUaKSvjpjQ8EUB/AXu7QuRVW8wUK0tR
Rc2HxrwEfTQ/ex696Ys1AGMDw1Q+aC8AhC6DXbquoKI0bWOyCYvzLsbFxPbDrHcsnYiKKB6NJ77x
yMIpiFGapr50zXvjC/LZVIQcEJwhGghPhDWe1jxpkQX/BUcGFAyK7gNWwE4ASfFnWe1nw0+rF/KE
rDt2yraZhwTymLeilUd37st4BJ0b4F/n+wVoTLetYCMSXQoUrLmp6qZiBAKXaN6Zuy5if6jPFuCZ
KvDyaZKn5YbNnZ/uV+3tLDOyS6u2R11Jo2l9ZK6xn4ZVko5c10ygFWcfTDQ5OzFyM25wHs0E4Fcf
NLhCwANgzm1ELdb8WQeNj5GZSVb93XDwF3IF27MWZTGbHHL7ABvewB0f+4cEyIhtABzVFwIeJqZ7
Zr2LNVneLD2yEGuHVMkYLSCafiwcqksN6E4JV+MeK3UuSC2GA4t0912mOlwzBOd2cWL+sc8+ptIU
wCdLIJanMAPfdd7Zx16KtCDTGX7xZ2KmZbRzu4OYxgZNSuLTXgZqvuVQLk4iJOyqXsatwyBiOrqe
wbElAoMD64T5UXZpG07zQpTgTxLaJobSwAJ6Q9unse0XGHGdLDeYs/Kfx9ALUYIrYXpB1brHqQiY
YwpnvzIpNhnXrFsqIDgPbWkLAnaPDDEUk7TVC2d6Am8uOE09x1N+ypdyNtLK8zPpwkoiQrTaj0kG
gWgCmrPlAfDNZ0+rXvsO+5JLgUM3rRrgjHhXESxFiGks9I6ZFfYTo6l7MQGKlrK9S8rDbR+8eSgH
eTL+wunEJ4c5mB1Zhhnl1llPvd7QH0fV8LQSUAo0slu8H2X8TZtaeCZRcFZFqVixgh53BL6CGLOq
ZTCtw4OFqmWzLpI8a9s9nQkT3BPQuN1GxdJi1A8eYNUAkjLaXmJ8xmZJ7dmRHi57M96PyVFWxt54
ESMWoKfM3wIYLhU3M/op1jpq4OstjU8Wbz214HT2a9SysNLXmqHyFatdIMhuorze3f6m23EVK2qa
jaUQiBYMHclEQ+cCpzYia/E4aTWe/6/60fTHNzmD46YvPpMm2HqSEmAo9ZCG+sCMylC2Lg8l8Hl/
Oqse+1Uc/0nIoO+bdJ4e45nKesrS0wqOADPdc4JpWp4msUOjYats9LRPHDuVgZ/mUVZ02Cix8C/7
n9vFoK0QFMxl0A1aZ79qHRp6rb8GGHPbm3YLunOgPWw8R5bObzkDiEJtBashmIsQFZl1tQFM/Cpa
AePUpkdlfJtbycrFtgwQ04C6BKw74jL0XOhZU6uQQdcZoIcHlKFt/fm2bm5FVFCC/y1DsP61MI1s
MFJYv/JIqheCwcXbAjbVQUfnxlSx9AeGPEEdil6vQYTCcRlem0+pX/vWF6yrnRhy9PQopcHbikI6
ak8O+FgdWJpgao3i9OZYlBVqG1NI/6zCdKfpXoPGO32pd8kukRH/bWbpaE1YKrYacY/i6pppjcsC
vIQsyt5/YUNEGfcp3Yf5zCmXaUSIf/tGNz/ZmUAh12qLAYPxOco3mna/qI5v9jKEku1vdiaCa+ZZ
npUZZttgxwginrHpdLT8MQ4UIH66ETuy2pf12TcV/UyckHOxFmWExGqyyLIfWvKo5YqnJD9u35r0
OwmaUfbMAps7ro089wH7hKGMH2lQ5159GD4BMwE9aZnmb+ri2bEER6zPSVtUORxTHxCfhKDkBnsA
5qpVn5z6qIz0T5IjcmMVUzDd1omJoQxHxSP18rO5Tj0xYLHxwt4UcpiS4gfe4DswB4eKFJ9k86Nx
ljcCW+MFskthDAjMJFNxnwB78Qqa3hfrfN/N67/IXPXfYsQsr2ZGwVQ2ZhHqsF6pDz7RmcSgtjIg
JHWoWyPvgisXNKOYW1fLwagWYQfQL1vlW7ma/jKzcOyZrM+1Ga1QeYVLB+c2+kSCacVMi7E8CmH/
+UZJ8WD7I4oWj6pf76Z9E4yZ5Km9ac8Gr8lbJi81i15xbW2Afeu4RBYswO/MwqZ8doHFtYLPrKgP
mcwp6ls5yLlAQfVVpgyKlrdZlCarYXrNaia+Na9jOGvgRRoLYK9U5gSA2WaaQUqfqUHl9hj1szrL
z5px9ilHJrdj28BGMDODXKPtEzAV56d4AYOybeshKtifiBWD+p2mQIicLBJS2uWvnWarkVGXlqdo
c+IBRpT4ek2+Mrx/vLVpB68EeJdPu6ENS8W2drU5jKHZtVge4e1mf9CX+c2KHev1tnluGcz5nQgG
g06QC+jCHh9BLw5Gp31x6v5nbdgSGsZr/DNUPc7kOEI+hC2gLMnMgWtY7emuF1feu7LbzTvNx/Ad
OCf22ms13QE/eUf2BfHQvPspS7e5yYieCK1WLHOjv4BILGh53eYdmEG41a6R1bzWY+YzMO0Z5knV
Eon5bsVDTgKGQjfya1Ws8rRr78Y2hUUBRcijReepkyzkbr3KzkUIWZLaqno9DARVlSkNtMqJmvZo
U6BrFm9rnYYUyeZtXdl8KJ1L5LHlLAJbo2OOw7jwPIb4zRPQxR+maLzD5Fkf9e8l3kkJ1mOfJFK3
rhIBC30T3p24euLSTE2xkjrzh4qr++bgA0iSr687AeYR+DBEwDAFspfFf5lY/t/PDovsik2dgbil
Jm1goN3sJqHkZFuhEXSgID8AGJoO7utLEa6aUS3XHET/znbAPFIDonew3jIXyMlNhjHi4d7QGwxX
jQ8VUfdL3X1NMb9x+1dsBZrzHyF4RUPLhlWlWhYpqFaktH1rsuTIIycAzW9L2vI1NvCsMPMAeBcM
b18el/ZLVzqzC5tQ64CkuWeagCJYZKRXm76GUwEjotkAwRCjWamN2ZQ1KIn/BRTWeUuoeHRX/WAn
jshCWhRbmzvQqTOw5Pn6exEoGJxZgtun/WXiors5/xlCAumuk+tUGX5GU6PfDSKx9LuCcXEkQCh5
WqfZXwI1LAIgPd7lzzo2PsDWxmR7RFtafP4jhDuH4lUoN+NHDKsWjCqauI7EtatbYfVchKBARdss
xlhyEaaHXXF2AgZcZD0hI8L6YwZmZp+F7QGXrfu46cmbFU/Ovshdz63LFuIYrTDV1mM2KlpAdKaF
4MPzzNCMtF3s/TcsFJsV2bNDi1MomD5MrJy3XTiixRroe+fAR7jJSdvHMjexFbfOZQkZNE2TUo91
yCJRfN+9z5+qZzj8Q30aj2RH4XU5zaAin9fYtte/7ehXAnfmAcG0OtSAeoC9gm8JvIbrvrljzTH/
vHLVfeue0tCdPOmYyKbKYh0fA1f4G1nDpZsApbg+9C38vbJffNbt6SeOJFdEyhhog598qQMayXAN
ZTKFWOoOlpXMBTxxndkHq3LfTMWQ2cnmdQJiyOTlvmu6iFoHSLTV2bwEpe4sv43m7o53PxYAdlXU
Mw8T5oOfGokb2lSeM6n85GcfUXMcbMtTSM2K47yMgTmo/loXXupMGGlTJS5+2xmcieOXcCYuN5SE
lDPEsQ+Lee1D92J//BWsza/qV/159YcDOKixLLNP3xZZhrIZywCWjpYvSGCx5X4pXR0NfVL6No3S
5tNqhYb6Oqb3WimZqN1Ult9STCGXXSe1VmeUp6NEAwXzUHiGDE9880GGGdr/HMQUbKB3865sXYjg
utJnYQ3e1H0SYjDjBBTx0S+S/4LHdFNBbQCkYk+ST5wKsWJqnSF2aJVHhtm/GSkAXIbmtU9qyfVt
PvzsMzlCwHA6gMg4Nr8/MoRqBbqNLKuOtdO/kAQ77A71SVGd4tEO1D4dAA5QFZ7qjsbL7QC9rSwc
EglFATCUCaoKnucsw/sujSzdOuXqg6MW0ZSUgTX/i5Kpbf8WJCQCA4biABAPmyBY0zey77byOdZL
yYNj+1YdEw0RjDVck3uMBhuc0aQ5XnLDyUWnxm+T5Lkf6x2tP+t9SbzYXQMAnoRdhudImoSaU8ga
bpsqhBICViZgf1eUBTbTnAEDJTno0Q3AL9bfLJZUqJst0e1v96uULcZ7TCrxnQOsTmGE5dLSXVbn
uZEPaeRS7eCu2fNiwdbxrwA6Q93dJ5O6z7EKvjbVRzkDqGdqAjquGLQdvTEudhkF1R9J0M1SMXNV
/DRIG62O7btaempq9nlkC7gy3Xuo6KvqFiBlIRPx5mnZI9N4MWc7JBrGaO1E4kC3fItj2XjmAMDq
Ghk5U1oFVdQcE2LpEJJh8SfVkGnK9cPRQXjlKI4IsqA+E+zcHEgC5AA1jQha4tadHt/Pzp6zCaU7
27dRa8i8rv6ilTsFUzJ+g+E7mZpcn/LyFwgegC1d1wJVP40WN/eLBXhgquRVs5GgXYoQFITUHQCS
MytHgkbe+QyO4Q2YdHDu5FNNktOIQyPzTDHdMOiYBbMqyxttgBPk0+fbCn/trC6OI9YTJqUbksXR
+GCKMnoJIcy3e+eInlrmqQOTzdZjJA8GdGlglwKFjAgYo4Ohq5iPBO5WfzJ7i0bJ0ubhAr43f5xX
G/VjfUh+ksTohnDt+hJYcjSmX3NNxQqeAirNKmblodVYul8cSpHKqZ9GOgC11EF5Yl61GZx0fenX
nLh2BlHNTqc1Crftz3pqX52Ffa6q7tNgjE8wWoKQpzseSIseO5cRgHAVu2oid4Ot70iVZkFLUv2T
mSw0BKPKfulc/Gas5aZA0NFW7DDMozL4eoV5dAyvf9LGIQ9yczQ9t2gAIzQpD3Gd7VFkC2ew4Xbp
pAZJutxVpXmq+FPVbYjqL9aAFB/UP/sVe/3BUFdvy4rJuQ6IjoNb294wt2moEBZqMdys27y4AIij
M8aAzRS0qK39wJLk0RrLz645dY8qrYwgHdgUYgnhSz2v7BAPzp+xgv8V8DPoiU1vajKHpB9DnX6f
u+TO6PQcI6OMc5kU7GSCQhprm+6HtpRBnaztzm7U6l7ta1D9jsVJi4HP0q8ft5VxW+FNFLYA1Woi
2lw633jMxmrFNkqkodzEqjVKTBbcFsF90LX6/RYhxExSKkxztT6PCLg9hhFoM80XaIHXI22dqeLd
lnYdtqDsug5IJAcgt6bYNqiruFemFkMvjVMA/f7VYm2wFK5Eyua1/ZYidg3cYlgUfVnzKGnmp2nI
v6pdIwGF37o2ME2Ca1VDzdEWDzIZ6proiYLw4WrNrrYnJzTd6hCrWtRUAJoYgVBw++o2ZhgwYmmi
eeCidY/ajqAMdQtYqyqBLy9Q5Vg1b1m9AuxImd/VHgv5VjPzRzOY9rJy7tZ1ngsWVYSRKnEWuERj
hYFN6YBZ39qikvNtqca5FCFYlmW6OskMCu4Z7MYM0hwDFJODInun/aJiFzUeszUuwMbQsrWv2iFl
Myy6saZR+9OJMG7VYBfdL95V3TO+6t/HEx/Zc0Pzq/Yn+2l2nn0P8MUiWh6HQIlKPlAgscCN3iSf
nbVNLPNZtn61rgE4n8lJmJ5HJvA0VhTrKstnoMG6J7HLccpyNVzStA7iBuCeQ0bTI3hOWdThBbyb
nPj/kXZdPXLzyPYXCVAgFV4ldWtyssdhXgRHiQpUjr/+HhnwNxo2bxOeXWCxwA7galLFYrHq1DnT
N9OtRkUqLfXv3W8SvnnHAa2i2oDf1CZ3wzR8M6fho9bmjm/O+vPa8Z/nvVv69UGXBvFWdOFOZGLX
uKhJmeLINqQ5OIlRBRByuDAgRa1wM9n9vvGy/TVkvg2puNkxjKfFuG7nF+Ycy+L70Bs+n1WHRmVH
KOFnuqbzOtcB86/rS2Zdg5MnSCcoaWeKSKQytJ3eXSHApWzlmgtDTVX/4sWCelwZV76h9Z9cXqvG
R2SxADV0sLFilhuEV8IpZSUHk+5Y5pEX36ft56L88e9+AOHejen1D1BM2DZ9ZgaUDfHvd5DVAJIV
5J+fYiW5qizn2lsR9oyyQU+X1MED3AZDUjKBSY5Y82VstxjYI5EO3E2IMWyKqqruIuLlihKVzNsB
UsFgkbeRvYit+qV0miFNgLAoGsNPtZuxxkwYZYr3h+wM760Irq63PCZGw/KoqcHZGpvN7ySPjY1r
NPOdgmgBip3f3vH5dgsTPp/V2r0DmGQetV1eQX5R/7bO3d3UaaqZA6kfQs4a5ZM/L37BD1dSGVNP
ihwtxhKjluYIJghmfjy/mj/FZfGqgJv/Z0V4PhUJmSxrwA6aHTvkRnyXG9rHeQD3cNKuP1zCAe5u
SGh38T2n8a/z1mUHe29ceFgB6JEtkwkAyVD9ysu7nrDAnA0/rlTia+f3EhnG2wiCCewsXxt8NL1K
XmoPb/ZORY0tc3ikfH8wCABbiHduSpjuxSbDdZIATERKZCrWNPrLCGrf87smWwwqMxZFPRsKB6L+
kENsm3TZDMdIHzP3o1uqmMZkS9kZEJWHknqJCVubPHJATcyH2cfTIxxmRRyULgMjVVu7EtFWxJU1
ZWmb2oiWQKw3F6gxHZTtJJl7bUNbfy1sv2B3b1h4F9blgnYkMSZoXLT5dWwkD8TuPzgjUQFfpJu2
M7b9fWcs7VYrz7Qhj2oCFinkMmzgh7ZpFRVPlZltzTszNW9tG6hpdBdG9PlG7zfy5a96uSquXFld
Z791QvAxyDymhWYA2tVDLnDIb0vwTI4Y5Wq8IfAwXZ6ZztU73Hq3gUIkcta/K5uodTkXcQAt8E/n
Tag2T4g31KoYiISxeQhKx2L5ZY/VFR9LxaV03gpG2N9+ooZnRd/oOD7F+mCz6mAy3U9Ye3F+LdLH
0usnAkLtrRlaLXpL+wniCJqGAslIv48dQ9TJUaLMIaMLwtEnvfIuiK7d9052ZZn5g9Muhc9y4/Pa
adcLMe5Gqil+l+xK3v8s4Ur2HC8zMx17rFXVzWIDg2R0YOY72i0aqD1XIL9k1sASgPIRRsHtE5Ce
VuARNMY2EoANGLNy40PtmpAuc7UumC3tei5UYDrZ191ZFF/eGjKriXuo71suqDR192PBq0+ct4ri
rSx2IUPEYwlVETx7hTQjNfNpJA7Jo549V+xKy+qD1v2qvFpR3JRFYYxKo9BPUWK3RS8C7f6SuRpF
OuM1s581w+CPKVE+ADdnFNOMvRnBK9aednnhbn0aSo9jDVayrgonrXF9g5l3jjtZwD7SH33XJYfW
yX6No6qKK18oElE8viRqA15XtquXO0jrkTWGdKzyr5lROIq4KfUOcLng0+DeOYFazlqBsk/q4ep0
yKcmSzsgiz0jcED7rTj+Es+HzBvwYJiyxtNazDc2ArtF65osyh2y3usZxWwVt1jy1Lfj8qGw8+S6
TjSoRzXlElRQsHjILH0FI38McWk0DYyrdqAtnoUDCvVxFYerZ3Xg5RtU3SSJJ7/5oUJcT+PMbvBd
swiE7gfPWvwsoz6nX0oSK86M5BPDEvodeLXZoELZPs7ubtS8Oq+oPmeRbY/cb2f3cm5Qaj2/8fLl
vBrZ/r4zkupes7DeRDUx7r/r6W8TwXfk0E007OgdlvB+AqIKQ7knYLVKm1oncaYsGgpiHtfFvYhN
9FOGmlxrmHP+93U5IExAu3sbNj4BkC3aaletmxco0jcgOm1Rk46rl6JxP3iOindi++RCNHhjS3AJ
butNYzR5FvVueaulWuN3bozRncm+bwc00uw8/+ClRLGfkrMJ2hqgYwmleJf+4dfdfbl26KolnsEh
n87Zl7Rtn8qB2MGccMUNKLWzkXdAJ8cxTsTHak0fGtTfi8hjACNr6aMGb8+bQYVQkLg7Bks8zAYB
GYqBPeGK4H3sLV2yAmevN+xiJB7wSvaiknOW+PsbK9uv2O3aXCT9POoD/KIAlW9VQMajb9zfg+59
7W3v6bzLS4KagzEa9BJBsQKnFxO0uWFsblCqZ5YbLm4XFCC2q9ZvdLFvKtYr4sX2r4luiJQBfW5M
PWK0Zfs1u6W1Lh6fzEMI9Tgf/WIBFU+n618dZj6XBnuc5vyiH8c2qAdNWeqWOQnImkx0kECkdNJ0
tiia/IbT1hEr/BbQxbA+ds8aSKy9F0Cibuiv8siUtJ3SbwmRXNz2FsF8v7Dg0XDi0mvQbEmKbgy6
aXX9tbVCR6+vtvvkHecA3BkwBIkfKDYJH9NeNS+PexRYm7gI+/lX4RrXmaEaPpRuJGAmOARg70Wp
6e1HHGewoY7MKiK8H4KUP2iYc9EqVen+VFIOBxksIABDYD3gXNl+xs5XanASr6QYEfYZKb/Q0qiD
uCgw9kL75B7FrvnWGqA3mFgxDUAtr4U1miX+1phH7r/Yty3m366tvi+vXeRX0TDY5ApFXO1Kbz0l
ym/LpkTH3v9Y4Y4yu0wfbSR2EXp37dXolncEXZWA8lYPZhqPN4VL66DrmA1GT229nFdGnuo0cS/m
cTUUbiBrn6N7hNE4LBEZpphizmbRVrScyojVJdRwuGUELU2ukiT7MnH92LUQucBo3kK6GyRuE+TX
TDs8H1dkTrL/CUL6WfXEWU0orkVW1t6tmhGtqXXbadOH82aUSxVCMmPTuiw2KtWc/Gz4lQ4m4GqY
DhOLQwuYbw5e3Da9tJgd9pqlWKMsduIqAIcqMFcA4wrHzZ3KifXchYcadghmjUPV3+vu9y6Zr2oV
0Ft29WCq0sHoAyjGoJj19jSkbrtkVYzT4Lr1FdXqh7hLn8/vpSxWoUKO6jMMeSd8oMyx3Jw78OER
0y+OW4Yl/rfUAQSkikaQzDn2loQbjnVa6jQOMrqMW0E2A56f6BdzMysSrC2pEQ8lyKHAkYOu8CY7
8XbP4sEpe5KhBwaY0HTAq3UCKKedA4iusDDPQa2r06V8GA10qc9vpcwzNilKYAAxogoRwreW6TBZ
q5lQwLlodluNNOD1p4rOByiP+omlOO7S3UTfeON531RlBNfw3GkCahO7mWhxkCQfxmT2h1LFHSN1
wJ0VMcLF9dw0GQ5anJEyYK1p3Xta4n45v3HST2bSTaXXgc7rn7bmLugDFUOgN4S1MA2NEqAzh/GR
W0gX6qhOGh91AP+8QfnmvRoUXDE3nZUgBUHKjyfdAlAY3sXN/PN/MyJ8IW0qiVkZWNWklze8BLaV
WFeb3PX/Zkb4RG3vWvWywsy4fK6N5TLvah95lsLd5I7wumOCb1tJ44yQGUaSMVuY3oFfhMMyKA6Q
9LNYODx4PhguwtHbA1RgtqbsFxgxJkD5yu4ABFUQK+c0pWbAB4vgbUKB8AStzhoGATGkZ8OYAYAw
JB8z5lTBVDfP7/g0O0PCdciharm0FUJRbCxhTEiIvPvYkFHhAdKkCb2Q/xYkXIcEeIC1anAljcf6
suuPwFEDCXgob7z26GKGg1wMXWA8N1+LAzuqRuW3j3ISb3fGN8/ZHV7bHBYyrOiAcps8OYMeNK0R
GZn7olFgdDPwxEBCxl+Zp6jQS6Ptzq54vJLZxu0Iu8A3fHMS82NhOVG1Lms4ocYGF10UBreDJC50
U/DcJgHMU7RH2/AO3aJ4O2jVVd1bTybXD86iH1qbPp13HFlA3Jva/r7b02oYWZejwhsVVn1I+/Rq
KTCCWhjV4C/ZGgB5ECSN+XjeqKxHieT+dYHC8bM1W18dwDujNe9CbM2BZPQF5eW7tWm572TuNWYF
DrVdgVgoURiXncmdbXHYNM1qsNEu2FxAoZPrKhlNqAC486PVu6si+MtC2d6UUNCvl6aZaYLTUkI4
bCmqw9Ish/NbKTsTexPCwW+6oi3T7UDGixPgIRho3ceifMoIKJqX9sYBMqXTf563KV8WykoGJYCS
iQlBkU0MM+fIPng3fwO5w6GwNEXrSP6RXk0IV40HOpYCKSRqoXjWjB4J2yryVLJksnMNIWyI5OGk
nWKYGqfPNZ5oeMb05APY/ksUQ/jtmJAH1i+HelH1wySDG4AZAMKFiX3IK54Ahlhf1RxJztbbICEt
XVAJGXdJBXa80nwA1U/qU94c8+yl0c2bxOq/6Nz9VbL0WHbre8797qcIfhOzboibOgVGzFx/GjWF
Mk3RX20Up2k21T6GrCqfmypydmlggyw35r1dQk8KdrNDl9losQEZ5tjxgMpavx+sMLOWi76cVGPW
8v3emRO8CHgVNCVMCPa1YfnJOFolYOzQIMBYVcv/yMaqmWOlZ8OG4gGqXhKWHSurCWENIpsNRpeV
zi9JreIFkZ6NnYntJ+xCdj2kgx5rOPJGgzEOyKeAJSD3VEqq0osBeFd7mwM4pfIxqsZGeQRhEllE
9jCCuibo0sU+8sTC4CbloMIt3XCsGvr7fHSRL+/VsOCZEEzTBi8Dh5A3PaTFb9KFc6Iq1sm+Eib9
sTYAcU6HjZ2pG1aSAK9pjaC+pxNokmnhXf77QjDc7yFfwrvpZFSxdFYUUQxU+ycbHIbE+zyW5hVG
Yd8RKvdmhP2Cep2JihnM5DGglYYBiPKMK/TT+cXI7hkPnEv4D2qcJ8Nz0wKaeDrNqA+AT87PLLuJ
jLYstoJIihlqTSORZkAhbwADxrVhz+PxvH2ZV4AxC40x4MpP57EMVNzrTAcEcqUMeHuscPrmQkHi
HVYA5UTDCYwUJxNKRuxqKOujWt230DLTezCg1z/rVlNspi3J77xXMyIcx1tNVHZW1FFz1FHN+bLX
MaQbXzbN5/9pOZ6Qf7SWlg1WDNTwahhh38f+YD+N7wlH+8UI/hcDdokZCgKktccgFVVV6yEt2Oiv
lq7iRJBd2HtTwusDxbChXZrN1SH+Ncb4OhAsXQbcVkXA00XhDNKvhOCAZj2cnogceBOk6Xqo0yOU
D92dZrsR4ApoJ7g/eVyqyNmkAWlnS0jDU4/nVmJ6GDe03etJI5idjv8dWOFs2tF/lyPk3DUGTJam
dtLISGnUJf13E4igcPCax241XwyzV8FuJYwgLiyCX9kykWOdtLNGDPEAJYAzi7EeoP9DDSwHG9Ud
CZ0O81YlPt6hyMOm91WAaWm02FkWrsjEi7mWdARZMftMORhRAZ4ZmYooTuqOOyvbr9hdxKM9uN2g
wUGmWA824D+Z+mM2HI2OYfJXBXeQbyf64JgQB235CbAjdXsCZS2KKS+ItRx0J+wWf6NYTo/8Qq8f
cxLQAIPTv1SbKV0mYIngw0PMOmnheYvFnKzcagujGXbtD1K5QT/gu+U3OnnPkwnTBH+NidTpA4Dh
i9aiDm2bzYKJrvbTnKkqTNKDvbMhhMWZNlmGaicmlJoK0ydQ1qsmFOX0r1yrwvMRWJZF7ZcjBEdq
xvPYWlsxK06irvvhDvfMLcDnVAaz4fq1ZSlq0tIKzd6iECMrkCMA/7NVtvJjcWkc6wfrprtFRTXK
MnD86V+gkf1YfVguePCe+qDnGR4GfTyoPIk9BMMyV8iXIWVM8vFaB0dNNTpfylHFryYZZkZcgcST
vr2hNkTV23PXW1kPMV4cBMwtXdbHEtykXehFmZ+HPFDNRMisuRhgAtma54EhTqy1j1UFzBvNwRq3
pEE+lvfgvXiBNFOE6brDZCZ3pVdCZagqfXMsnxkH05FJ3jHxhk4ozvymDLH1mN8ueehXJ7YSnMG2
Hn0bAEdGPN+bLzv20cOE5XmnlRx4F4quUJUCxQCsCTcFQP2aWaBvH2k1XuDusv7S8rHAkCGrw8ls
GIqL3c/zJiVHcm9SxODZZm5xsg3kzkv3u+wxHWZb+cuQVTcl5FWP541JLlsYA/uPjg1FW21b/y5u
25nR6ka89fSmXxj79umSKY69dAdt5JAmcCkbV+lbCxPfcMoM79xixOUzvSSthk6D7q8r/gvuhPPr
kVrDmUNHFmcPQIu31mrDaUarwOZNyW2vM38C8mbNJj9bE2iQl9F5a5K7FRP86CCgW6gDZy/sXrku
MaU1HtVVZtvAnlbUvK+NLn5whtT79g5bLnrqGzDePNF90VwvXesELUPIzj4MSX9vYDIDamcqIiTZ
OJsLTRu0IIG7gUSoeL6SDoMRpAWPTBIWns9B9FxFUxaC4dyLElAT8UCVHkld/k8fatN8AVDr7VfD
K83WQOTIIpBe+S1aD3Nc+4TeO50KvixfnQdlYhSePAjFCZ+sbrRCSwysrg3dNLCOVli74HjxMTEY
GYcqPqYHlZ6s5OIDBObVpJDQlqVr52ULgtQBKN6+eC6nGASVIE3Mn9s08e1CNRAidUs8Dgge9cDa
iEXJtHXastkKL06m+3CmgHTFgReO4qxJY8fOzPZVd7Gjqad8NWqeR2j+ggmhbL6MGtMUl7jciEvg
8igYYmrtrZFubeuGUnwvNICDpfta95/On6vNt4QGA77Oq4HtB+xW4XDuDdoGaMeIQ6AZwHBY3w3M
6UDLL9BAIcCgGJiohv5kXwgk9B6Gj4mOYTlhVaXFZsBSoY1ot911pc8fiuXCYMu/l0NwhuHmmBGB
q4tjanWtWY5mYml58bnJPsXabT0oIMGykwsDCO/b2/YEom7WKErbZofd6+hFT1DATGoekaJ9aoAd
UrxCZb6AaRrEpi2rO3mFamTo+rTEelwQ0BM3A77r5bwzyL7L3oJwVFN96DQHaPuoZphsYkA7BhD4
/mQ0pmoMSRYU9paEkGd4Xo9HIdZi6RyqB3MRQBUtiOvpgMn7w4amCLVkeMdhejV6MinWuSmoyiYY
bVbomaTMbxoVqaBscgN8M38/EhUBUT3kYMmaY1SoO4DwLb2zws4+DlEebbRv1LjF1FUDLc4btZyQ
zBe3shh8HuLzYMsVTnKMVNhpsbqF8lAH/M+KMZsyemFlvGN8EYt8NSWEvmVkqIZ5FZDwln3QvOXe
MPJ/r1G8MSFcVGsxx+CUqzHVlxZQWXCzxdft/LM1AQOgmznCVG8rArrc+19XJXh/H2vQa60Qa0sy
XqDfGpjQLs3fgZx8szDB84eNi7XoljwyYsfn0w/W3Y7KPFC6FLTjtgkCfVOtfusLmZE6aZno2L3i
bnI/VelN7Hx9R6yAs+GGdXDJinkSb5NcwwsdtJV6+9NZtOlznJjDzdKwIjxvSerYW30eQB24tpge
ZcwqTVIS8AvONGQG5i5r4k/AKpfEOJ43JX3iEUxfgpjK3CZnBLer83Z09RUTTsCbmBDaYFd2WN3M
hY+Cig+V9HdEJIoazvakBAOpuLSYjhxsw0kRdU7/DNjTbxMsHOeXJLs18IIDfTberJASFFa0VVEG
JH34TvSnQ16y9h2J+f7fF07NONQAXzopqERs9ogsBtSI5s84zxRfRroMfBAg4lE/POGS6d3WnnSO
ZaTb1eQ51XMadwpHk359SlDc2uInYG5CXmKXpsfICHpHgh7D5Jvcw1T7YrfV1xItFQiv2Gv3OTGY
Z/vOMoEnqhiTY5EUQI9ZJGZQ7dCLRJHFyG5KzG+hwoGzBv094Sh7SaZ5rQG2vWUE3Tja0T0Ik1In
1CZ2qL1uPZhDYgb1OKg2Y3MMMTPcGRZbE5R11E0yvCU3bkHvogf7+nyZeAftkH52713f9BstHCO1
xqd8xS66cg4Q9GjLvw1egPQsOeTBwZOlGVdx88NNB8D0WZgWqKv2k1+XT+ePiCzAYKYI/H6AsttE
vDk79HmSjGCCnEzjl2QySvAb33rGLdP1d1lCSwnVcB0ypoKDtRQyinmega8RczFjngT9/LNJvmkF
e8ddtg0+/DW0HaddWm8NaQs+KpSqvNrTfNeG3FiV/O6a8eH81skumo3vAqAJ1AFOBlXBwxAbM6Tq
om7V58CprcTPjPorn7VEEQA2PxfdETP4eLeiCoD0V3iXkwkXAx6SOQr5xcVkGYeWcryWV45KwHDA
dYDXa3KhLfPHd6zQ9cg2feZgml04fwnaB3WzgMfAXsCbUNZhPz5BllJx2mSHDWf7r5U/MKnd9+rr
GJNnoIGOZh3yStCT0jsQ0RHIPJWPTqzq6MvgEFso+c+csJnZ5Dix6SBX1K+mwp9vSFBeJVcMcAjW
haavQ4FSVeSQlh72NoUC+ERKkBOPsLkJC05PnPvaE8YTI36obzvuJ0fVYOrm46ce87pI8bCZ2twR
CGWDuNMAo0wOGYemSj+fdw+pEUzw4aTBK08RUFpfeVO6VTf63Dfty4x9OG9AesJ2BrbgtfOMxO17
TD5uwYlea7b3octXv4uHH+etSL+Oh6c4qukA/Z8EXSyQ8oHh65SVHQezDbFjYwV3B/u66PaFNZUv
GB08DktzSMz40dNzy59NI2rgL+d/iWxDwdTpbNq/GMURS85JUUIEj+CHVFUe0iQNOlvxaJfsKLSj
ccdDbcYA5lY40blZNUCBTVhqd0xXEuTuLQ654rEuOdB7I2L3yuqN2Rs3dmoDHHGJdTuCnMcY2HGx
LyEDqTAmm02BNQ/MdCjTg4Vr+zU7J8G7vUN9YoST2O2RUTMEruUL/q+Dx5pLqEp9NPoldL32h45b
IRhTVZIiuUE9TIqYgFGbmO0T7VcZX9ZxStAYxNPmKu7aKaTULn19BBOqvZBVkRRJnOSNPSHpzLPR
IRnHZHtarqCr20ZIePIOmmj0WPRNd4aixwTGmre7SklSQYUaOWdXY3Q+o33p58sSUnu9cdtaNcck
XRNwvrADZODJBWdqyAmYBg6xfEqq584rmqPt9vzy/PGSXKMb7R8aOkgmUX4TnD+jmZlUHIOyhgF8
baWj6aHPU3ddVkPQ5Gvpe0YBPYRlsH0bgiEKR5WuEcNi2246p2PP3KzXvC5jECgbVTRYXdTXg2KB
p64IUCWmLg1MQULeTnTFrFsx2+xmBTSXfmYOKBbqiPLv0OgIzm/k6VJgB4cK80toFZyMSRWVbhtA
cKLK3LhB2n6PF0XgVxkQAr+TGlNVt3gb4kl6GC0apM78zwQRWAPwl0CmIdyezPOkPPU0q8Os9jIW
QeM+r0AunN8l6dcAmdGmcb29q4VEgyaT2xdVh0bwOKYHm43TpdF7TmBhYPuAl5OK2+Y07GJFG3P+
1nhG8UNwb8Pb0nd3LiJQaF5WEF7yAcy/JKS/zRlY+XQnVlycp5fJZhDy3dhByBCI2iyQfnFnMk1F
VFoLlMMxf5k4/PecWUSxkzJDiAuYMUOYpagAvw1GDPSsgzu1AKRN/S0S5Qenm694ZSoGDmReBzwu
HkJonoA6VdhAsro1LRy0l2uXpxHXjMaP08xULEbmFpihp1sPALVSMQrF/QjAL6ghI/j4i2fHoasZ
L4vu3izZv1NRgX0WrVAbPXugFcX6R7madlkzQHPMmH2tU5pjwMf9d4AYoIgAkKIeBrjqSWkeDOpF
k1iAo7na5DOLBXXOD04Xo8n19fyBkrgBZjK3Gi9IaAnO1Vs3gBRa6zozkBUzsxO/rSt+OWfJ76nV
ueKOlVhCRwNwt21iCSI5gifY9eCCgwDd3bxDyaFwQ8j/+JNbKeLo9s+8zdLRBkIRcRshoDbodd8u
aMiRlY51AdroLrs35y4Lq9a61trO9ZOCXq8J+2BnySXjnYrNV+KESFYQ+wD6x1tcrPZotWvOtLV4
ZBr6GHbgameeczlD486fLKL4bnJjYKAH4B9wAzEwpYaTFA7p8fqp2VWRg8fQugUn/ZXpqHgTJSd4
y8H+WhLrNjp17TXbLBULvbAz8zbp7fe4xs6E4IS1WwHLlKDJMVR3bv1N6wvMt76cd3TJZBAcY2fE
fOsYNuvnKTGwDg3co2Zzk2pmQFP7MLkv2ZQFw/iBYo4349/O25XcICiSbgyhuBhPqet4CW+1ze1D
OesRYsNh0i2BDXRbn9o+sVaF+0u/1s7c9vdd5r6kc+1gAiOH2FXmd/xbw1TPYKnn7SwIF0cMxsVh
KWMeraMbaPwyrpOgLR9QQT2/caqVbL9jt5K66nBvtB6PvKa4oVVyMaPcpbg35E6xW4zw0MlWj2wk
+uiHJ116kQ8hMTu/do0H0+mhOE7vE5vfW97wa6yYChqi2kjx0WFBEAFXGVRxLR2jfvZ9Y2DmkbCL
Ii4O5/dSZUqIvTTvaW+2Do9mp00R5ZvnbgWVNE/6O7fpVKVeaaT/b1NPSO2shcaOtR1nOj9YqHiP
w498ihWf7rx7nFQKq1wf9HzGuVo6FjTzc55r/9OmIRkTHLBwmsbWYaEttYtyqxYXXf5kdEPAYxXL
kWrLhFsrM8raXUr4wtCzYzrWF3xmt/3UKW4N2aah24HiKpSKTmcdtKWby2nFkijJg8rLfbb8Ou9p
UgsYjLJRNUC/UEzQ80Wjbs6sHIXH5Ecyzh8Hr/x93oTshjdBTYB6PnK9k1EKrZ5oHDsuj3hl0QPx
suJLXg++xiDzxm0r6jPKj0vZTJG+eJ6ijyz7UDvj4m1Y8o3yak2qKHV+rM6VTn+MteLGkG4huO1B
zkoBrBL7FYs9D5ahodk6dBDqY0PYo2N9fgulq9iZEGKrztmQxYOBhnuuR4X+WANm7rJaYUW1ECG4
cmoyNnIsxHH4x9Iy7qpcFdhUCxFiqGGm1WS6K6p79hKt02+e8uNakPD8dkkA8qDO2u2XED/1hjca
KlWohz2OYVlfN9WBzGH3oj0Ntd/ctHcOWmnTF/OCXp63rFifiF6d0QnFxEtaReZ8v/Q/BkjUzp6C
00QiXPlmdZaQflk5KcDXjO80BchVeXdp/cjSsCw+84cpKvIgvx2OenHE5E1ZBuUYTd0lG4Nkk+gJ
VaBoWbq022lLCLoA6NZrj6YFdA+aa1v75LQWNGyHwNHuiqn63xxUbJ/ZlV7RZfMeSDUdaqoHY6Ga
B5Qo073d3O2Q7NIYiAW0zOBwHe2iKI7eff5UrX+GVbTDdPTcoLhrD9qv/jc5lkceqAQGZRc/1B10
6HmDVwvotbfWU8AIzXhz3HLKKn+d12+aBt5X7h5znahGjeTf7tWYsFQziSe91UwcRm28GDRgQMfO
503u0zQNjGI+vOdsvJrbzs5uZy26Er2LYc5xtCPv74wiRlL9eN6IPIa9GhEiZa8VE4inYWQAaXza
XreWokAiP+GvBoQgSfOsjZsOF6ZWmeXdzEARZhkrO6IEsDydX8v/E8ZebQnRcl1Xt48beEP8UqQH
nR6bOwz5hCBBy33dudDig32sI3QJS0VhUJpnIyfYmIUoZn5FYLw+mgDKMQfPEuDkomnm1l3MKWgu
WFN8nIF6vO2T5DuEzqvrvKjcaJ5G+6hY/RY6xMrAxhmNggrGY7ELb/2lLdySVvbaIMxNUOZNg+oZ
uu8+veIHLbQVey37rAQLRcUfpRywu741NqYZz20rqyKWkItygThsRQbAlYt3lL5AHUkBNUDdWD/J
hip9wmJzA/Xphvn2TAM704NYAyCRKfpcm3eI+7ezJKY+dOCd603gkMwz78Fx6hWDmKj5c9I9JIb5
gZj5o23NKqDOn4zxnFnhs6UdsTmGGIuI+sOh/egmx5kEaCcYX/In5wKj/c1ze81u2k9Nf+GO0eod
BuDPQ6rIAWSBYL/6zbv20SburcLIaBHxfi2OTWFrl7aXpAorks4bCANfP6cYsEHZRiFtgBlo/Wpz
UeN7GRDfieYovUrfEXn2prYV71Y0m61mr2ByjdiUHyanOq7udBcX1Ttq9m+WJMTpnpcJasz6VtKu
/I48Oh7HPON116hAwLKHwX5BQqyOF6ZlowdDy2qnfmnkvzF/X4MqNsPLnj+ioO4FSQsVlcVYVaSP
KvcQwrgBQgMPgzI4HGz2jf669lxfEb9kIWW/PCF6Z4Yz5JOFg2A/dt+qw3qEdsBFdt9etIepOJoh
Ri0SX4UolBl18PksDBtBck2s2jpDAgiaXcFJSPE0jf3RIdVtM7eK2CJLHbb2OeRZDQ9FdWH7LAv8
10mBNmJrgpKe6Uvjey3cRW/nLwSStP6cm4o7SRbO9iaF7UwafUwsg8Mti/oYZ3poZiScHMy6dtC/
gURfUaoqxDIn2diJXHDdgT5ZLLbnaTZXlZuCVTgZ04AsrIAQkhMrrh6VFSFSaVVhocqNN0Ojd89d
NoSOq1LskQB+wP68zeyinY1GnNg9qkaPDq6F78XbSkfHNyfXFKyoQa6bVRBPc+UXgzkHQBcCib9k
v3MNKjF8np9iSAwHoF7rw4Qb73k87H+VEAA6biYrcqcqmtES7ql1oBw6hTNBDID000jT5OL8mZSe
jt02CG5LkrY1tdpqIqp/KKo28IprDzz17zDioGOC6Vf0NMQrIbbSBqQ2YFXOc8MIiqX4NC75t9Yu
2sN5Q1LH2Rna/r67EFZMalSuAUPoN1x4swnBbkdRnt6+gHiZo3v231q2Dd2ZaND41OdqQfnE1VBz
bxc4qQFAYeFc242juOBk98HemOAOYxZnGD8ZqwjKThAJHT4AYZQFE4Yy/b43b2Jbi8q8frFTFShC
vpEExSnbQctTnBQqmqLPiplUGAPtwrwi10lGP5//VlLPQ4MQdTz6p7P6diN5NeQQN4uBesiSISxy
3gdZss4HPivZFqSx+dWUWIOoyAjIItGryPW6K0zmgb6tvrDG9Jo16TFpu9//vjJwEWx4LSztZKTQ
TutljjH1HJnDuviJvf4G8uSTNxWKsofMFfd2hPhPa5eWJR9xnRYsBFgmsNtHa80hwqq422Sfam9I
KB4xprnDMKR4WBGrCTM+1sHsVtYhg9hL9I69Q5cJtOjuxngqvDqW1RoowFN1NIPY0h81ekVm5x71
I1XjRLp5gOmDf2iTRRRrlC2ITuOO4dVBejc0lk/VfIUpFHBGKfZOdoQBBv7PjnCEaWNYlbulVcNA
Cn+sQKNQNMMtz7OfwzJG/dqUvgvsnc8X8o6X/960ENurllSjgen0KJlZGGtrYE0qHQVZnNibEFww
Ti0rK02szuDztbMaEExVERZL60+AOTtkQ5OYGJt9GyjIauvLaILzHE9t7XlTkEGPK10eLCQqxxaT
a2HbUhJ26IRd6Kz1fEwgguSTJlAT7qzPmcOczwyQu0focuJiNZsiKPKUQc2uy2+ACyOX511YMjSB
zAgDQJuYvE5PXs5zX43VXA9lpHPrOJAh83kG5uMeE746xGAyOJ6f9+bBbGfAEetbq2VH0Aa842bH
CPXGrW+7EOgVDi03l7LXZ4Kvn9dGkKzxVd81L8grVO93qQ+8GhKBnfrUJQuSQGS+4IvlEFhZM5Xc
2P+Rdl1NcvNI8hcxgh7kK213j5U0/oUhSwt6AiR//SV1u6seDLdxn+5RIYWqARYKhaqsTJkJwQXq
ZAZMkG0mxhe0uR3Z+O1uMDhbgpBwap3S54zhady4t/l8o2n81CpW3FQvl11jfx0YVzVws4KcQziR
erlajJdOFYM8wps16B/ospbFbqx2MB0NtBdQXyJE063dvssaUMSla3nfz1poOsmVU7Aff7ESzLDb
cC+M+4o8I5RUyYqpedw95fxptPJDaXOJA+8W+xygrzdFTQw4iQMOCc9TprmwwSIW6H7mr5pfQF8z
sAN6HI78zlyD5Fb2XvwvZhHVCD4QPpNwcGwlc9CbJV28gJkJjGqZ338BB+Saet+Vm+4B/DBtKB9W
3ftuG2IZNgG0+EBb7hoY2ChrvULz7zNlB0u96+e/uFsxK4ZXmw1UtC0+3hRXzcx1tHEV2XWAz4Z5
Vq9NZKzeez6OkiGoWPDY/ggvUxcItSSLgotVuXarh3r8ftnzdoD5yEjPDAh3Tsao3Y9bMEhusnvl
hR0BH3qeIjdWr/MXyIiEl+3J1iO4Q2FoLTEW7JqxWkeu6MeSZr/+XyZ0QUOPlhZbkaOi7KMusYmR
79r8m7CwtXFwnpDsgDz2/SXKFn2pxyGlEMlQQlDFefXahB2UO/5iJWdmhGxHqWimqn1HYx1TIEED
XPXBKCn/i8T3fDFCGB0MdcrI5gF0Jf6YjV6pJr6Fdg0mhiTPvd2vf7YgwdkqyyqGrMPXnxUnGO3b
RTf+4nEMIObvKIpgKuLg8HZbKMTN8GZ1vi3FvYlxhAV1iMvf5TeoU3y2nlkRS9+s08ZsAr0OatAv
Tly/gqHBaa4xpgYVoECPxthGTVNtgzy4knGk7V2u56aFy3tOmy4hJVwv1z8N9uyn9bVDG09JFski
t2/xcY1gt3BNjCoDVCj4OCsJn5GPxlnPDG+1qjvDRsNyqqJiba/wWL5eFkWS3u/2hdC4QKIH2out
Q/ne6Agq5HbhLY3NsvkOUZwr6FPp3tyPVz030G9W819rgheG6YCxvHi+/Fl3V3xmfPPes2KEoQyL
C+UdnGqrQVF4Wt6q1WmCmtNQ1dvYbstQzQcuOeTb8fqwz2dWhX1OEquttApWHSP/wbXuLinz66pb
Xk2zjjtCJKd9L+AbOBiYkUAhAvhUwYGAMwd+xEIFVzPG3gPb6UGf05/ETE/66ny1SRtzlx3BPHnr
0ALYo/y4Ksr1RFyJfxm/xUyFlb/7JWKeaBUUSAOc1ZQntu1ZQ/3s5PrykFut/poN1hS0ptsGi1KU
vgr6X8j/WYlz5wKpGRUQlUUNunc8kpEhsEvefMIQ9Y9VsebASHQOaooFjGLkjQED8qpXKzivHbea
QjDP3KhdqgRgmn21JvrUqcupLrV7O1ECzDddE225XhO8NZpGP015f9OCTSE3UZZq0/4uc+0BqDx+
NSnKK6MptLZUDsVAlgMLsWBGKG0a4tG0PaV1dodh8mBtxsFrIOcIxsMBhHxW1PQNWjkrgHZ9OR3y
Ple8dcnfwEdxrWrzg64BTlLWB7spjrlqF55hVSeUynpvBsXlsBZRwcsDqpfPxKDXmoXx6cwCibbl
xpldRN2mjGQN/DCn7cHFRCtZ0Jtr9SJS6/pkL9PDmDrHbjWi0rRO4Gs6gAYIUKkurt38nq4sQm5/
UqAeDjX741Y94PZwm5UdCVYVLtOlDUAu4whcovtsDi4YKVv7sWDTrYXRvqzlP4H8R0tnNO6KvMIw
fU9fSdbhdWap30fbOA0rELfGWp3w9eeotpqfhbbavmssiZcCUpcvUxdka20/k8FMDgNApSXO35Bl
jt+YBQPBveNCEcH8sq70pk6SI2/mI/IKgNadJJ4dHR3czjlMlnUzG/BvZ/iEBjK5Rz2YwJPSMWT5
svgQILA9lpToDVn9J6VX4CuF5mvO2D+ipBqxSc+8VCkBD6Yq89wGD2GzKT6zWZm9gZDVA/RrDJp1
gmtU4/cMt1LgDBog5tVIfSRdPWSwFesqgey2tywohU+lUgTt7A4xijUpUApaf1dRffW5U0xbi0rd
EF5uZBVtHtA0xRIR74MsL7sMErXNz7HKRw8H8spWy9OsTYPHWxYVmf1cW1UIYaArSrPXSiuPvTE8
WU6nBSnuyfuuZj5e/J6jZTfw12t7nGPXVD7jjk/Bfmkm0KrrXFd9sgogr4MKg4t3GAyy9Mhqs1X3
6sTUn3haQ4+CMCjelc0Kp+YLaNVZd+waclVr9uT1hAWIOUGhppHi9EqgcwxDACv7ALEw5rFhuKlQ
H/dL3mfQTBo7r9QmHnRJ3/mNs7wNJbUCnU0PA4VeA8qdYEdTYcRy3a9ONhv+Vu5/a1T63V2nh3zh
RuUNZdp6lONRUfLc8MCXFLdt7vqqUmkgS3Utr83XK9da6huVMoiHQVbEmx3nyAvzaM3ukZeshpRJ
2mlIe1DxyNrSuUugH+WRbvxqLLMKIeJpibp6bL0ZXBTB6lT8xtGb0kMqCDb/MV9ue0po0KruF7fU
09BuE3IEbV2JtBDzSCPnVsiHor01MxNs/Ct9aUhS+hMkKx+QgOMuhcYjdyxyTJnSorwxNidUmz6N
lRGljvaZ18utRhP+qSlJf0yNFdMEPYa2UhBB+UBInAySxiA1+KFXjXnN++XJWtMv01DKsG87Kdy7
oC3c0E6Br1OlW/6R92BnB0GrI2UW3a4g4WIwMSQM1TwT46YfhlAWt6oTPLho3GbLDTQnHtPM+VYz
E4goSj/zDDCVYboCbcXoU0NneMmOXy+nAntlsnc/QbibeKu3KErhVp6jBDMV3hCTW3YyjxDmw/nz
N3qK5DkP+LdR8epYNsy+kxO8sy5scpLrTW2nSINaq8AUDoC5PPuxpV2ZO9+NpWwoS2ZOSHz61F5q
lWCxyCK9Wam9VZ08fYLzXSXDXxS43q1NyHdsvQFnMkAAgFHrt8tY3DeNjHZzJ5GDCYi/baNfaLsI
j0wlWXNDz2FiII7H6DdnPSxlH6nuXa2o3jBJMMA7R+LcnCU8ONOxYJllw1xXQyJ9nIrCs+kkydu2
bfl4Jv6zJktI2wikHpa6hkuk9VVH9aDUO0+z2oPE7zfPEs2A7hbbBmFoAASFrevavCBkyQaAolT0
ZT37qYjAJRU3D9ZTf2pj2fTIHpwH6uHo7OApDXNiYbVwkMMpBuLJEAJzfDKRTEQcNWl+ZHlU+slh
9dUAhLuRWwS0OY5lkIOOPZDpXu58w03EHNpLFt7zH/Rc1VGZmd3hqY0gHy8tpGCSXvI03Xm5vTOx
ee3Z86JVZlvl9kgxGt29ZrillFr7ySfz2Cxc9o7awpPwGd/ZEj5jX0PK1NmeMkrGNF8f7TwYsiEq
kvVqNfMwQRH7qAKNzxs9ImP6lTqgq2Nm/+myO+04LQZXUYPb3pBQPxN+RssYdGgSBt7kefWMEgQP
6RPXZG/+nfB1buX3o/JsY5Gm9PiyDfJUjH5o6X3p1L49kECbjx003S4vaQ+RtQ3jbpP0INn5AE2x
DYwZsJnTmC65FiWTWoS1S6fbCfQW0WS0btCntAibKUuDbtUWr+0AQp9z8A9e/iX7m/vnhwj+lI4W
ZlxMdHKM9CojD24NvnvJkNzezoKtFiy8KKECuCjE6rnKdGvtMKOZHSfy4rT8Ji/f2h6I8OKfS71v
tIIbNBJzHKhQC1de5WYq7SleK5OunMAhADjm4jx2YxK2xhhd3rnN7cTTgRcwwg0UZT+qymrJOvHS
Xuu4nwp+TIj7M+mRH2e6UnjMbZ/Bc/yZdP0X4mQyXNjejoIOFcXgTfUDOKr3QQAhBrjTHhM3VW02
d25lznduUYMkIemIx7S8Cwa3aCUsSntlFUw6orGALjBQI2LtfzLWpF5GPGMLxumN2fT8OIMvPnBA
HOIoSmi4Sv+oKGUbtGvfB3hcaxJn3UMIIUnHjD523EQzYNuYs0M6KiCFKQmA/MupeqCuT8MM4d32
Zh7QB7AtxdWjbJBhZ6/xcTE1AxeGb4kV+tEGEWyyYDan6A+15nopslVgZv0if2HNIokLO9H9nTEh
YXQ0NNvbBQiodFrVW7uqjQKPEqhvmUkNfljGZHpsuwa13zOkEKn8MF5cdbxs+xHg7V5h6QNp1h4U
DkA53zgg3Ig6sGZJpnL3tlO3USlGOMALXpx0R4PKMHk1YoWDFQK4FizsCuh09F29IZskicjOfYwJ
BTRWMJ4NKnyxEDhb42wbCVg8Fke5KvMlanKZ2uyeCVxOlrNJqIM5SvBIp9NzvJUByeaJEieGBT02
9eVyoNnbsnMTQoguJzYWfIJTODYmaYYufeHQJEGGmHm6hYIxUmHJOdu5FBBB/yxKuHEnlVuDYWFR
M5hZFaP1+fCpkgmE7BrRoJtuEaitfFDl1sepLzmqEbG1AhWgN5EGkGsmHYiVmRGOFFFGOhQW4Htl
j6a/9q20wJcqmwPfN0KgRQ00nfqhsa8PLCWYXgYCTW0tH6InaHswIOelE/p7hsCzCMgeQBegpRYS
+GRYZ4faA2A/jvpCwNPEjf7zQAYJjHUvLJybETYNOjHIPLTt6bjWYUbMAzR+/L6zIiLD6G7OK9yi
4M9CQMBQInCfYjxwFmcyR42gXL5GrFsPuavGgFODBM3y+hl0pmMiCQp7uRdeCvhKYPVA11Lsuw2m
C46rJatj3KHdMRkoP3K8XY/zXFnfc6tpI5vp8xdOjDzCF8dAi0XWJ6jtUkm037vO3v2S7TOcXWcm
OgN932LxlUNeLDN/K/vkoNpGYBZlABTSD2Y0qj+sJO7s4S1h1mGtMTBXZ0mN2qk0Bd51rrONEWKZ
rg+qkvabPIjhfHFX5WtSJVd8GST54K5z4XEE9gcL0HMRT2Y6k1WCrhTtmQwvazMff27FSpc7J6cY
JWjNvfC84f3+bWv7+7MdTmqUCC2CJZkZ6PV6Y/3WTDIOEpmNbVvPbLA+q0BHhwo3yL6e2JyChze1
f12+A3b3DJ171doUqoDweG9jIFmSQ6MAvUKoG+b5BHXmCjNWeXtLi+n1n9vCpDUEXHBGANEX1mNa
qQb0Oub6M7szP7ujU5zIkOvM61p1rbxCga7KZYt7jgdn0JFLOy6w34LFTlXTvkL3Ic7L9HltaOmb
azv6GMA2JJZ2knYw0mBWCxksVCzEHHZlOvrTDUC0vca/ZRrbWLuNL3RVm6C3Z9cbQS2ESi8K9ZPS
fru8yr17HC8TwPQB/wL/k5C1j6VjM/yiJk7bLL1PUqs79J1GfcDWShTnc4g7TVKltp2tBXiFbHRq
iK+ayFwzGhDB7NFwjPUqP2ToAQHj5JwY5EwvL27XjgluRoBlIEcofsIWAi5NS4DBtl0aaeu49fse
Gl3yBtm5LUCwraMjj3ckGOyF668oBlTtTSQmNGNNQDnNA1urrierux1W/gTYfOcvvSK5MXY+HKzi
y0G/AiUIsbqkG+ug8bWEVSfRcs8xleW+Z8scdVMyfprmhNzbSiMDC+6tFRYB6MKz4yPhL8iFeZYl
aGwayde8BCkjZ96oYnC5W/0Ubcyx0CS5+d4LDzJDSGWBtMJyxe3th40wmg4AZSe65a1Txv2hdMqw
N62vK+SJAjq0B1A6RSgZPNbzEP5zHzo3L2QdK9FQ37BhPitt3YONY8a6u5lwGfvQ3sW7TWsCwAbW
NzC/CQmuUtfOalqwlC5vae7b/hAnQelj2FFVomGK+RGZRySbJNlDoZ6bFWu8Sz60vVlNeCxgWLSo
rs1wPhBfs7zmyPuwlJLLytYp1nuXtuYlJzA4BnOg214dGN/y2CA+sK9+760lSqBUxgOxl2C9W6bw
HRngiSqtYVU9zdcdnsqREtJrCLkRPwtlNde9YwJUgAokMpQbbTGBtLsc4dqCsWKxgkkhV7jwn/W5
z8OmTV6GUn/rbDe+7Ki7+4pcH4k4RhMwPiNcx7VmsRQUz8haAx52OeoQ6Qn8Y9dTkHhqwL/k0k+5
kwAQnEgbYRwp4wcpag0N5hajbpi/ItrJYv0Jb/Urx6ofiGJLXn974e7c1PZTzvIZgxVOlacwlZDM
DMe57z23a5FxKCA/Udhd2uSfL+/n7uIMFYUd3P4OoITvLfZNPjKHAwm+dnoXutN4YyooCKxuddLr
QabZuP/1/pgTZ08gFA/q3gntCQXBzNOfptWng2dcr4fkuv1V1KGTxX0sAy3upB4YagAmCbx4Kthn
BZ/BPMFIAW3F4NAMKdHeMX4NqnEoU/OlAmWTl4DNeB3S50rvJY+53fN4bnk7QmcftDKtcapW1qMA
2x8Vx8tDSNrEw3HSEORkicAerA3r3ASHDORZH5StNKemY4uxr5ifxtybg/rHVAdO59fBfMCkyteR
Bo6nzIFZox9TyE7mlkQJ70k8KdCzAy0AmBTFBzItnWHueqy1Wu/bI6SOwtnr8CRfbovbxKtDfiD/
nBYd+DaoD2p4DDr6B2Z+jbtQTwVFWowRtKdynUJqGKU3g3ZuzopIV0fJNb3z3kBXDQ98DM+amMIQ
TgsfmkQxOpxPoBiMa0B6hieHsH8uUIaXBsqsaJ9jxgO0S++dRtPWtK6TqY4pQeN6aO8T7clZTMnJ
3wOSoVMG/nOQrwKyLpbohjFdgYLUtyuxWm+n8qiHeQgVFQC99U/ZYUZJKJS56IdcFex4uCpUaALA
PzHZ9H5pAGHZzCrTGkRFX0cAc0x+3xCZjtNHZdPfVgBH0hFQgO0WPhNKKHmSQnYtriv+ea3nU1fS
uzbZkDcqeSn8osqPGhCsNZjzc6W81TMjsirFr1J40Ap9Kddu/FZNH5EKF8fLAfdjprf9OBBJaJi0
QqtS7CD0yThPbVENsa2dOF6T+fzVyStf6QDKAuwt2+r3TRm11JG8Ez5cLpthFJA1UIWB0leMgmoO
/aJ6e5CX2Y3eKV4ykCi3v+oJBj3Gf+zDgjEh8Knlko5IYNHA5FdO10II9Bn5lyzkbOnMu5AjWBE+
tKNOXFcprMzfeWj6FXD83njgkRaSn3LhkY/iXe/NOQJQoMlVuua/SxpxTX3d1x+LQPH1u+rZ9AC4
TwAqyYPKdwZP4jOSdYqh1ajJlI/ZVkuJjcgE5e5xuR+COdS+0ogDSSix9yEpENa5/ZyzW4tZejov
Ora1IIcFSUALKJWqlT4elhKflFkSHuZFTTK3rGHJrq9Uq4OCDjBo+hEYK0lm9THzENa0hfazNZl0
atHRxRZyv3niIfCboDfHKccoi594muv3vnI0ZQnPhwtDsCqE8rQjSe8yrK+2frlNAbjuZ4lrfLh1
BQtCyjiT2sJbGBY089ds3EPu3uY0clot6vMqVPSHOu39nqdRl86RUxWoeXy5/BNkaxSyKxQGeO90
PXK6zvCNqQnbZJY4pPTkCeGk39qDFU22r6cuHpCvYRHYtT/d5qeZekCQgb6MuUgxKhnHw+6N9Sdq
igMJ1HFbTR2wv4r+i1nHAjDkbni+vIMy5xTnEdpCq90qxfKcx222q4205yzI/fIagBl/vFGktGz/
xSJIrzcJWxf9wPfHQUtyayjA4oAJiPWFQJ8U7P5e4yu+tvgauAM9iuEH4BMvL3T/uP+xKhxCMGSX
mTrBKrWvOEZ9m+TNGt9WGUfv/jf7Y0Y4dVq/UAUz0sD1sUeF/zQweaDlf5dlbLzh/9pC4eShblUp
dY+PNgZu5c9B5utIeH0goQzvOwhrZmxk1vtjnAY1IKevl7fyY/q2HXxgAUDDBbGSD/2omXVgqHGw
l/bN4jd6TKLiDvxXIKk+JtA3l1P57fqMgfqig8cw5CHE7LcqsiyfMaGDBZuAd9heCboaBXxGDfNA
6QeYV+jeyxqie9HlzOjvdOosbjeWwSrGc9ATw0vNyfVKJrvuZAv7/Yo7s2ED7Q+acSyM+8viaVFq
4TtmkHTOaGCddM/5BiYeaUlqS07E5OV8ZcIta48FNaDECN7TfvFzwwAef/qkr/1tbxontJfbaCzq
n7qVXWWW/jRoxqFjqI67CuBCNn81urLyFgy3eEbFTqnbh20pKwvuOtn5bxTCBNT7lMVMsfvVdZ/j
EHmmr3lp6YFE8poee9f/P7wjZV9cCBI66cB/nsBm/WLHaji9FagPgjJ1Bmo38YyfbjD/zVk6X6YQ
MPC4BLnICJPZ9eLT3LcO3c+NRy8/ujEIj8t/PkaJw3tuUIwdbdtmLINB1Hv81frEiQS593FuV7Ag
3Mr5JvBi6AXUhhd/IF5xTA8TCyrQA37HTNgYrpC8Dv4PX2/ziEteLdzUVFlWIHdh1279JDYCY/DT
1MecIMPnM8BkF/Ar6SUtPcHCQ0DXVUYaDqscgXiaQaQ1HzamtdU3QTql4zZTgvzb5Qi8d8ucfUNx
TrUiUD+AtHcdtwnatVeO/r3jtiTx2T8LSD8wPKwCsiN8xapP3aoH92DMqsdUvzZlgoP7a/jz/wtf
y22ouzq13sW5+jbz3CvtJzORFcH2XeKPEeHj0K3QoTvYqAlD65Eamqmfh0ri89abArgEMN5lSI5/
83X+Y1R8q7GkSJN0WxlVvkwN9ar1qyMt723b/9HZIYyDSgbqi2KlpihBKTLXFIeM+E681U9KAPK8
YfZwLWLWxF+C6cc8eEU4IakKL69wL5nagN7/Ni7EEIrYb+VZjVrKuNyatHhqtP66rPugI60sQO77
yR9bgh92w8xGymDLtDzVB9FA45cYnjlUOGEYoYNigL+gVOVLL8n9A/DHsOCgzpC1ZODY4Tmaq0j1
SzeoggwXgp4G4Iz0beuAh75kZ/9L8PxjVfDYvtMrblmwSqB0H9kQ5vaz74BdB+qPzWOLBVzJEwYC
g8tf9OPUyu+g/R+7YpfKaWsVDCmwm2DOzX9Zg1ZDJtL4JEwx4Td40DUO9GCpva2b4/e1JD3fv+4B
PAfcGq1IdK7fvwpWWjsj10t85hb+bJk+gndY+kUGoKeD7quvPsu8WGpTuO7bVjNyp8Gaq8nXIhr+
74WRqb9fdXiZV6F7lF4Yuwf3bKGbv59lfMzkmruoDUJSy67ojM0F2Mks1Tug232nGWUOtRsCz+wJ
Z7UwGteAHt2/bkUaDs12K2KRuc/RuPq9SCo9PDKrwqnVG01dS/QDIe3xhXhLWMGHqT+1XrEeF0he
+uZBFnb3b+KzlQoHFjQuS2NpiBR2FWxvWWuIi8j9PHospJi1pdHoA7fNJfek1KxwYjmrequdYZa5
HgvWAJxCbz9HVHi2AOXbB3kp+2O3ZTusf1Yq3v92Oa3uwqFMlD+hpYLi42T7W8sVJUGMX9nIVYc8
xORljAHfv3oVndkW6ui9barpsgUodCdBofQKUjrJju5G/DML+vsT0hsEz84aJ6SZRm9Jn0vrc+tI
P9uuh4J0zIZgGSQ9RWCOYxQ1Wrywkhk+KCQPy20VQO3rAWXAOTS+trEstO8ua5NitTCKBfoXYeN0
J+2XLkGLTB1KHLubhHxT3YfLYXz3zjqzIWwdxogtZsyw4RDoy2nXI1f9yxb2fe/MxLavZ/ELOkep
OkCoMW4r7Jsx+eyuClA+qr3hJ1QNQLEfgB0IA6leGuhU4hqy9QkRe5jr1LYsrI+lT0l/WiqZW8gM
CNEZL1xAxfK2jofqRDLwRNtSoMQWDz5kbmcbKATkssgqnjJsoIZJScfvUcCJdF/xqtHv/ARPv6aK
QKcyYRt1T4Husbxbu+/7f1xRiM45REPBjIBtJH24+Akk2xuPnvrn0SPFARxleTjG0vC8+d6ldQvh
2VRMK9MwnYpxPeMlPWgZCKTyxyHALUT94vSP0cxbjDzbZiEsj3a2DuvWkc5oFSiW4uHfHyaoE9bb
rM7lQyE52iK2AHibnNoUV8A0TxBOf0pcijxV0gGWGRHih8KTqYceHYoTVuopaGgza/ZzU3bEPgIH
3m+cqJvhqCkFOUVfxwt/a8kvJYe+8vWa3VXmq909ptY3vX8AGDm4vIX7Ceif7yVOcWF6iJnaiD0E
BBxcXy2Shga3G1r4X+wfquu1dWj5SH6XQ3I73sjUUXZvccz8gq9ma+aDc+x9WOt7ELhAYANcoZ+2
K9W6Kh/T9KD+sJH3Wn4fG0DFmfHlNe8FG4D8HEuF6h5EeoRg07aqlRGIcsaOjs7wunq58zddoHMT
QrCxmMvIjE5N3LqZr2aWn7NU4vy7DnNuQ9i6MTU1p5lgQxvjynx0ELzqgXtz+6wPB7PAn8BgTpTj
RF2J08g2UAgplZmNRrfaeKJ1n6bUDhatlFjY9kcMWudrE6LIUHR1PdVY29T/aIq3CY/QDoOZ0/z9
/+UK4vOrKm0F5Aiwg8miUNPuGqOXXNx71w6yDpCDEGhxf5hZskFoQ2xwbIPmF/AK5xNfoT5G61Cd
bhT1C/SjfLCIP1xe1fblxd07tyl8HxfIZzzdzSFWux6UHG/LeAPsbGnk3lr8uGxq70OdmxI+1Mxq
yo0Cy9ukAYD/I2gLsOHXuMgI3C6vCWOg7wMFZLvaYui7JmaAMy3pr5EVnmPM4HhfPTZKpiZ2z9af
ZQHL/d7alIDnxiKwltyUn9toPrQYMkKzX0V2JXu07V0w57a2C/wssxsNlqhZiy00GpJn3qA3DthL
MAvksrmW6dLKjAlp5GxbS2VuxqhyDwaJw8C+JFoqYT647BQAj79f0QLu4qYqYaSeTfBRQdQHU02j
XoYQM5cEiu2/+u+u/mF+omJutybq5hbkW5NcZyhcXHbwHb+zIeILjmSM4QI4JUTZYp0qg49AEhZz
dyxdPWgX95BV1mnCANUmhnzZ3M7WwRzRNaDfTRDuC3cTuBWQovY6wkULVBCp/AZjziDI9fpG8pF2
POGdpe2XnLmdUbfcMbbro+xLTyfXlHxzZTb2N+/PaoTN4+na5EwDek5LVX8keKKX34sZMCxlBu2U
rHcl2zsh7CVjU2AaBdbaikQzcmvG8blQIbWd6PJX+siBgans888khD1lXOxiQt0j1njxALmGV1Vj
Ph2rY+YSz2A/VzoF0Cbzikr/3rtuCGGtz6mReRNVfTuHRNvo3swDahVUp4eEaR4rGr8buMR5JTsi
ogzc2WmZXmFHaq27KfD2NR5Wcz7yUcbfsnMMz/fDFeKlm6oEMD+ckkpZvCzD/KK8+77nsIYKsCv4
0QxoRwpHAxwNpQbcOT7vd4qmu+3lV1WUBEMEEqhf0xAuwdbzkdVd9qqVmM/9Y1Y4Jzkru8m2McWk
4POFyS8zBMTeV78gsTN8GqRfpBZlCxVODQilM2CxYJH7yp3r2X4LQZVPSfB9iaxfy5c8qH32etmh
9y68d6sUzg7E1wmzVsQdZyx+JDUJq36I7Ol6JXaQ2evtTJCB2enXakGdodQlUXyvuvHOvHCeCDiy
ShCb41oasvumA1GZaWAQmqFumXoaoM2ZneHhnnspMAFGDSWS7MFgKkjcwNwD9YfE/tFPMkqW7S4U
7pbzHyU+L1EMQ1kixY9iUZYAA+SVpyRoQwU8dAF56lHVbGSNs71zdOZsopDjCkZJjXYwqQzAd7hT
PFW/KHjC0hw0RdWtU1zX6osOGrK15HHevHGCobpJhtHbe5W9W7mQklRqpxoMOkGxHmuR81Se2KH0
l+9LkKIznoTLs8znN/e6tNVCWtImCU1XBoOUTVgQu9IyPWz1ysdffLWzazuVKXzshcbznd6+xNn1
ByQU38b1sNPNa7KcWPJFzW9HIC0vH6yP0py4Kc7tCFHLMiteWpuSiBlrfUBQHQ7mNSDPaej6FvH1
aRsOggxn5dPeSzVfcVC9Rm/tSobW31kwUTcQMqDfGKURH/pQc3QBkkJDolbtLxW6y3WmvGLG51Q5
GZPcO3vttHfGhN1FX7vsJ5R646KKEDdXVNrQUbLR2MIJAm1KebCjRUFPS4b6/F2DFzwJ1ADInAwE
ZdCXC/vNakvN6gyCPtqdHRt6sEYmpiG6x3H0+oP7RuLy3vKLML/LIfYKjqXD5e+9t8vn5oXbApyc
hDYW3Ir30Wo+unkCrNTtoFYSv9oJFAQZoomikbYxFAjLXKHhvpjT2saqWd4YtXlc2ln25Nq5h97Z
ENaC4lqvZANsrBXmkUFnWY5KMCUPl3dsJ0d8Z0W47XpdsyCtoraxW6A7lnXdI1LfFayr7v3k0Ies
12V7t10moouc751w12WJXWRWBRcx4/GoHTb4uB1hIPB4eWG7rmhjHAGkKCBj+iAWNvd2jdG9YYxL
owlnVQtq6ysHwjLh/LZass+5qYfDYMSFe8tsisOP2UTw7bPudkTZq9RmbwJ7LCl1JDsoT1OZWtTu
KT3/gUKYt7KVpXM94gdCu81bTdc3MFDvjOt1nq33Xae+1tUQdS2Y8vPnfnxd7V9O/w0CYHepasrI
1qS/RrgDwFOzOBieaGM8DNZoCY2gAariWxe7IcY4TsD0ZEsg57Pb9fKzrySEKpAATEsywKy63jnu
LzO52ZTOLruCzIZwWpXEHpO619pYW5CwrFqLITg7Qe1Ml5Kd7QWg828qHFqlGkEfosOUGdPPjGGm
L6jtWKGe6+fH7QIfS29wQHX+It/K3aBkbdqs4I4DDaiQxU1Dmzm9jq10uwFcuLU3qT8ub+T+6v5j
QazXMT5Pc1PDQpkWPydSHtFQCVazuuVAcF42tbuYjUINIiIQ3xFh4C7YjBRzhqm1qh9am95h0E7y
BN/Ls4j9x4b4Pmt7Tm3OYSO7du90HwNmfoZv8wo930/sc/+zepTdj3vPmXcmhZdalQCFXSQw2abx
WHeeCnh7w+46kGUPqD459HXU7s3mMx2UQ7Y2nl03weWN3f2GZ4sWok5LZ5KOoN2Lu7HyphrFh/S7
wh/NtpNkIZIvKI67tWWbTjYYleIJRMZO+pW5Mq2P/RB/tpbtJ5xlkUrP18VYzDbugySuXtXHKpiv
ynB5y0N2GKLVv7ahZo8B1zxCvfLyPu5enBC6AQ0SprE/qApmY+c4qTONMaWgEUeDylDSKFWUCNA1
X8na6LK5vTE2lKq3QU9MzqKdLlzUujnTdoGUYbxqc1xpnwvy0iwne80CUJB6qXGft4NHbdltLbUr
XNd2RZLE1nWsM2GnfEg9A/rWevt5JuN10eUHEM2DvWgJHdmQxl6ecL5gIZxphFdKY6O7stosrHPM
DSkTijTToZvvCd6gVjZ7tqx2v+e0xPkf0q6ruW2k2f4iVCENwisiSZFUsoL9gpJtGTln/Pp7Rnt3
RY1gzLfe8qOq3OxBd09Ph3OwsSfKwC0B+sxHi2qNKgjzWu2wUzApx6gWzOt4VHiAzWs+eCmF/v3C
buduaIIQXRZ/6p4zjJ5F6WFJ8RH7X9tGs3bxXcphbAYb9iSPlbT2O/U1AXb7vNR2RXja8KQwFmL2
KZkrBdqITWnHU24LogqsO97WAO/QGHsIyoIkRZxBTPVK5tAaCsnRuxJ8lBnnFcExApZSrArNYF5C
SDLwbMmXm5wH1sdRRWduAa0jVVIP1KfKVgqtkdTaoQOgqG3IM2A1Z6J724awmt1dWILORH1APhda
YcRglbrtXfKMh3BEB6cSO7c7bCQB9t0CKUOccodm6cdns/1LwUxaGWgzXk9A4/djeDLwteYeWKio
Gg33c1pYCq/kzft0zI1AwHnXgRa49pPqqz6FFliEOXGfJ4GJEHMaNeESUQkJ8uEldRfhdftjcfxJ
p9ZzER3QHwqGOoQ/VZLqRtOrImAIteLNnq7bIAE0jIyBkU/4sXMeaVoTQwpJ9duyzHalOIZWXudf
e0XimN/6meH1gOtyBf9QXBTQMEw4MxkMwgmp9qnCW89aV+ddBGPg0ghGOFODiGasnUF6KYNrE01/
zZTc7a/DE8QYtBSi6SUZMOh0rJ8BjOJrRoy62XxsxujHfxPFGHOjJngUShDVmjPGhQRfHDA1ESxW
P/zclrSWCmO/TAV+HMj7gBfGajWDpnIx9c6v6hlFMGQSJLcJJqK6F0l7MbGlBV4bIn1Lu3NPfhkT
AMeVh+3fsBIpPvwERts0jbN4AcqUP0TYHpDwRiOilesYqSDES6oMxeeQY5crnvZBJP37haeVidY1
wdTgjSuUdq6f51mxNQw6bCu2JgXEQZIKhiaifWIzzo1WHiWxA11MEaCUPHqxCWAiOeMAhq2JAXaF
AtRg4Bx8QgdaWhNVaeDY+fUA/D+xGDMr7rOfQ1O+bOuz4s3GpSDmvk9aeSkagI36wJzNZAsIKct9
PTa8ya91MYYOCinMJmFelfk4WlGAoQf6KJGvhj9Ba/IH30UBacbfAqinX3z9MQi1OKkgAFEJu3wA
V1ZMO9EiZ/u4PkNhySiHEiA2SSBkBaAz41saRnVmJPSwMjzwfMlp/fSkVZbuS672hJLen6h1IY7x
o0CSwlwA4p4fTVdJt/jzLNmKIHHQJlfC4AelmK9jmKkxY74Yz5GpSPZAHlmcQg9yoDeDEC+cY8KR
t2rdF1oxHytMc7B69JQWUxmsaMDaWSHY2Mn1tz8WTwyTMYvGoAuBCrXAq3ZnhvnJWDIXnTdO6WHV
ti+0YVyoN6vEMBeIEZQOIFCvofKvka0Yo2Oz5SSKMU4BCQrQKmI0FesMxGAOSUTHMO62D+03Fk4o
kiaQTjBw8NGTpBHwYV2Bj1P96EqrPBderFrqffxz9jBm/kdDtZgJQROWAt+rRGPkRUkqSzUQ4P3S
7d3Z1ZDKRt54k+8VFzi2fxJXL4TJH5WLuxLr2YKJ10AafYnm4jCTdD8uKsckVi3vQgwTJXBFBJU8
QafOfACX1DR/Ay/Vn3ynCxlMaIj7ypS7BTKWHyIaXTtpJ9hNaGHrut9jSO0s/cejY4KEOmoiMI8h
D7Ume5EXoA6ObjB/56jFOzomNvRxatbZQm8+UGe9yGiYpqfsSrsvdigc3BUHIGT5+heOUPo9mIcN
bBBjF8ieacmVcbApARtjboYNBrvDO+kIfLFDbk+30HGvHovTnx3lP+LYbrhaBssY1kLtj8BL1sDg
B2ZQS255TYnVwPSuFdsB76vFiNURX0ydXqLqIGqc3GGtIXt5bOycNSZ/0SFdcGyd0xyDR/1JuqJw
lIaffF12pkvX3sZjZ4tXxKn3EvLQyOJ1htaKsB9+A+NqJMhIOk/4DSjSn8WXli783QX3xV3tiVeI
kc62qfDOlP79Ms8gvakOIT7dnDcYBUq90Wj+owjG0dJ+nhQAGTZ+MN02am6DJcfeVoJefBvmrjA+
ZkiFXpESErL5vs0zSxxvhf6hyX5KKW96e+0hcOFZ7FB6iOoYkBBxXhW6YFiBirMQV9diIWseSzBS
8Ua5ed+HuYxJUIGAToVqRZ3g6fhVrP8s7r47LxMrlowoPZ70QCUsLf2+2leADml2mWEPLkbkuBxR
HIVUZli3W8IKYHo4wDh9FYPIksLQ3baGz58IoHIYZNB0FEpNVWU8SCoTo5w7o/dDRfHGJLYN42Yu
XswycDvDsMFqzjG/zyEeAvE0NU26LIvdtY8+BAjSwqiyofWX5lmvD2YBvlnT21aKJ4OxA62amzoc
RbAhCodFX9yxUwAVwauWriRLH1VhjGHU6w6oW1KL6BPuSs1JPMMZMNOEyl9b/A8Dzitv+w8CNdYc
jExLJwN6iQfxMQSuB4BjILN1OiyqvmhXgwGk2oVz9a8gSKGuhNEI4HETUL6zbCGgtSFCKGKGStWc
yev26ivdhTXt7JeGZrp9mB11xxv/WDNLlDJ1zKejIQMO+I9WEqhJYwLSvfdJckfU60QAfEmsOJOk
22YPNmQ55by1Vgb3ZABTgikImywU2ZH5mNIkleU0DIMvp93XQmx6axaEJyw8ukEZ/ki0+X6OYyDZ
YzwfcPmHLG7+oKX44SewXcwuVeWpk+oeU75o3KsAzEYq0hOAcYwOGHCH/wF0hAb7j5eBDOR6HLSE
9Z3PW6SDVixKUEyDbyjhPp32GThmJbnHHh1nIu9zJEMbRgF3ggIL+kxMGIPKoFbravCnMNqRGJAP
sczJHle8/lIE29MWk3YJALsz+HPxqvdXsv4QBLfbgWXtuBQwmOiU98PELspHs2w7XeqCDEbSNiCL
bwAgJIDmqBqQv3EHED7f0zixC1n0RC+SjWBRFqHSRpyYJ3nDF3gAxTOovoM61SHyAZM2mHXDxHP/
nTdEuHqQF5Lp3y8kN0KfifLcDH7cYeyqlkU/VbWrVowft0+TJ4ee9oUcSQ/DFMxqg18pFbqRU3Ui
xrTP25oTwVZt70If9srRzRAkxf3g6yHZNaDfAtDXtiY8CcyFI4SA249yuFFZSbusKvZLMz9si+Ad
FhOfEuBo67oI01umygXdL2oBVful7nmHtZJTf7A79pIJ1VqeixpfhVwbQCHKnNIGvUSIeSo32VW+
ce54Dfh11YBqCxoXA/i2jGpRagZhk+D0Agy+l4p6JY+qO5Tqn5gBUUFBBMBuCj/00dyCpVgiKYWY
wtCsekzsUOC1FFauLTSb30UwFq21aSs2NJx2xvUCMqAi/bKIpjOPtS21SHTGiGN48mqUAIgdAZEX
LICdzQBRfVU3xYIAnmHKqx5aVxZEIASaNyol3BHNZSc3y52kT/0+yLqnucWXjPG4kAfMFUm9sgNM
H6YEk662sE0HqEuQJaD748+ilxLJEsOzIGvYGJTrswKGUGshwymeRN5e/qoN4NMAYRdBDzxRHz9O
PdZFKpiwOvBaO4V4mxezbfICDjUk9rZDtgsiN1PUQaHAGBoBwWvRyjR8D1VpjUp7o1FOa9BzPOWS
7Akyyrkh4GkHzdt23jfb2pDMPvorrHkqQwXJxJIBANh6+YL2mSsodn3Wn2t3cJq9shPcYIemxfxT
fF5aT1Z+9SWAv3IHi+7O9g/6nEoSdDAAtS2LWKaklvPxvCcd+Ft6Kg1+OMV23HzPg6OZPpPpxgie
GrRbFSyH6Ne60NpTK1ia4Q/qE+cn0HLbhzPBT3grMyIhkEzC1hqrSIznUDDRTD4Mjui2duQFP1XH
9HGDPykcR1lV+FIa/TUXl03fg/c9I01PS0uLh+ma9pZuB1jmNzzdsJLoaN9NJ+bo+MmqGRWZfEE3
mlHSOwjVp8RttMVqg8mZgFW9fZQrYhDQTBV4mrpOYRE+6tYMnTpkEsJOGD7L6lOcPiQ8Pr9VEeBx
wosNvISf8Nv1VM0zmFOPOWlgOsix+ZxNjWSnhsGxTBoiGavQQBSHDURZok1m5shM5IWzmbYIoSPO
S2ll0wEFm+p1RvrYmJh53z66T/GTjgYROmMJVHFC2N6UMTRGIxHkOhGq6x2uvEa0SgCKm4A8J1yg
hc/TG4w45oLQ56RpYxEp/hSi4A3YjNwGxpljOJPmLHYBXC43darS5i0tfLqY3uTioMAyIIFwmjlV
YezNXBoLnGpw6kyQ/GnYhxKu2ymxytRAj5iz+CvT//DTZ8TTQgb7FziyWOcOo8os5gU5V1hnuZsN
8WKnWaM4QtxpgN+ajySXGzSFKe5KUTb32RQBoDQ56mnSHOVmVJykJ4MTgHvTmqtBdKShFfdSnQuY
bKixgxA36bEYpwUbnWnTOlE58Lhy10weWDcgoUKdApowt8UsiYIQG6T3DcBP52C778gpMrgrW/TR
/umk3sWwVwPRsyUxBdzgJQnuktYfGq8S7/NEcIfkVwQsyHY4JLzJlLVwCCahf5T7VB5GLlQbqTgg
HLqjuzjZD9Ta7VqxMLeOO0cd7D+oZlEjxIsetMoqAXkiE6YmqRXi6E1TDFOPgG5VRnfbm1fN/EIC
4151LDdCXkMrkhU3WYJNjlzCoCNYAfZh3ueO2crnmhT/esENzOkIVWgKS6Cf+0RMUKXNUtcqKJiS
fbefQ7u4DhzlPDQAssKWgohhYEv5ua3p5+ITZFK+Eg08lOCoZhdXprpMk6lAQB6BDEkrdWDzke7+
Hzn5D4hgGHHMySZjpWVJ3g1g1hh2OfaORKHCYr1st+jWiLOMBUPBGrl9LvY2wPwDvQxkOjcuYmCW
8UEFOKGFPquTN9rhWcyd7AbBxAkPFK45W6w8f1vy4rfe2WuBzl2Aaw8LZxqoqk2WB6NCpjq2CVjO
0xIpQv9FDQd31htLzlonqWZ/+2OuaAm+O+xZYQoCGNHst8QOCJh1pknzJqw2y0lnJWT0RDl11Cy1
t0V9et5BMx2baxhf0fHc+kToh6Q3NkFbuXj6fXMUKHx5hOund0IVC3QU/JpX1pJXtSN0uwqY2/iW
TGo/qoa8hIuJVRTNUSTAQ1F0nOa6B2fBU3aNpRRXsscvVDSw39zMlq3Z6SobS4vdI7JfjzezuX4E
Fz+ISQULEjdFrrYajIpyX6TuhMaVT5GciD28CgUfi5Oa6WWMfzt0JLvocmOj7jMTZlWCnVWrcegS
QOPHx+Ir2fWhjRVsV8a1d6ohW4ut+qY6NK/zzuQEC3VNPKXHIxg5R9rPfIF4arJJQa3aC8cHURFd
gjGZbbNi78o3BS8kMEcqhvBSqew0L48aqwXJcxXcgJ2bk6yt62GA4QdMwsonr9S1ERvV0YD0vZt3
ujR6SsUpU67qgfchWsGmKAOACyd58UroyITrIe2hRx89C0G9m9Pxrm14eAIr4QXLDu9imHpRXLem
WgUQE2A4L5ZVBy97V1N/Zs1RTXnLFevCkN+a0AcPXyb3S0diTgOGxr22u0NMQ06dWaaY2ZqYOvO/
Xqh8swTzXRr9hhcnKBApbGpFEj0hPJbxOUj+7WOHFUA/4YUApdbLUsvGxZt0zSvI6Hfx4BgaJ4Fd
DxIXejAXnpAL4JQMJc2rnGSv/6AjFoFDTt2vxe0A4sV9kLMJM6sWY3nNaMahvMC2m8qwixDsmZOV
5M+z+pLU57LTHRMwzMfaQXIzTM/b3rsani50ZcyxjNJIzgMcqbyACDD6GbROHLwQQ7AwU2IY1mzo
nGto1ZMvJDL3ehfGYYI6GvHKFIEfZR8QS3FC0qcMiTlRFse6zqIsD0eVePNB8arKwga13QE3G+sT
8g5AwRyVPvXJWHlMlBWlaNC6SNQ8YAxMTvdlSDwg29i9F7XW8Ks4YyIVYKpm8u9zQVYyE32bDsD/
CR2uBdSzowEi3OjAgYJdAK/x5YAPtsyJKAYTUbqmTpc2Q7RvXcnDa3K6Vx/nzKo8MGTZSHvVH8U5
BxYL8P24fKQcyzGY+GIKw9Simql5vbRr1JM6/dz2Ba7ZMPHFEKbRNEJ8xr+yAyBzO8OV6pT7AiNp
2t22tNXc6N0PDCbKoPutxWI1a16tfE0kbFP0qH6atZVyCf8+rX+xRsIEmKjORomIOLiM3CkpsbTp
nCmREym5lZrfK/jfnNwn4Ov9bxoysUWIjFrRR8TRoZaspACGQfOiBA89aozbgj51cFkFmZgCTkH0
+PVp8XrsQ4Zzss8xciLo38TgVo4yC+65nwxwfkmHMiw4ecOq1YDNFSswCpirQXr+8VZKknRU9RYp
FrWa6GvvgykCsSb/2QDzkVfN+fR6p6peSmMcvsY+bdARmE3nIWN4wcMT0MndoX6W7MWtr8P7/Pv2
4a553aVAxuNFbW7aHs8Jb+5Gr5N6MB5hnYHzBdeFoL4ogX0QPQ3mA5ZJOyhFBiHTMP6cVbLvIt64
7pq/YenybxFvTnKRPAATf5ny0iSeYgSAq8yOc1LZat3ZCJ+8+4Cjzpu9XsgaxC4zFvJmEtUxf6GM
W6Gr28I345ngWSNwMTN+Y4Tv2jFmMcmC1skSzKJxepfeBJmD2uIX3Zed/J5rhGu58uVZMjaxmAHR
lYXmlbgFjEfTw9K1V+2IL/jETu+HE/8hxTtS+veLIw3AZD5pIo6UhIEv6+ZBVKvztqV/KtH+5Vvv
h8jEfzUmA6ZBcYjho25axiHzvhh71ZkOWCj38i8AlfF5RymzNUBWJnMNdEohgcMERzkegGfsq+54
qmQ3f62uesVa/AVDRRlun+BO/R7dmh1wGzmut3ajX35L5nLIjKQoFJVeDtKN0J91bRcaxzE4tfK/
3dVgVWXuA8x/yZE0wQO7rLL1+knsRqshPNCB1WQMw2kq+K6xdfKJ/gUE4hjVMWEpxrfFE55HHxBn
P5XJRV3FUR5E5O/FsfH+NcD3m3Y0fIGrFWglbCXHFFNBURIYjyF9K8zCUvPI2bbP1Qh2IYExlWEJ
NE1O8PRJsbHTmSCZkH/W4A2Xebuzq+59IYgxiWjo5HigRYMmftHMx145lvPPbV1WH1lo8/xzXIwx
GHM6YLMJxzV4ACs+9Q/hbfZEiyGhvbwKN6bCMXOuQOaK0Tsdl1gLOw9O0Y3kYBVgX+20++iMd56f
f2+8bQU5H4sdSYpbQWs6WInXqqKVxnStf7aqbraClLNVs+rA7ydJmPxDb5tMnYC14YXNWU6OuQDE
aeAjqgs6zTUHyZsni7lm0jIO84JmyMNiWrkR7SS8p+TbNvsaRSFH1idEO8aj2M6VNDdTXtNXFblf
vPLc7QvcaYKtnGipu9jNYKxNDsb/QDJHtWBrdhe2SZi7pgF2AGbVILhzRldyUjfy9LPkyx4a1le8
pYD1q/vi+zG3zgIY026ZqSc8j263jw+m23vCreiAXPVfI+WyZ8rEEGSOplTk9LrpAGnZprYYq3da
E+y3rZ+e0NYJMhEkHoxhHgnELGLgIn+0+p4HJcA1DyaCaMpkFG2Jc2vRxhqOqlsZVnKd+7pd7ksc
oOykGJ+IaouHz89zAiaSJHLRmMEAwaOIAsl4ZQ5nXcX4NHAWQ63bbZ/kW4184yjZoay8DIBQKEOa
6o/udFSO5Ko8ld+WXXgbIcujlKe9I/jGlYpXx4jckks2xLkO2AGdQGqTGXu8mif75vVwTHfjKbtG
j9Imfg9wluAqueUV6ukRbinNxJk8U7sK2I2aJ6qLsq960Z+mFhPBDUhJay2yh9ksraic9634b/fc
GQ/RmNw2DNTGIBN1fhEMk7MJYjKe6fIOlIkvXSiFajzDOwAFamWV22SHtpA4Fx7nAmJbrpksjFiP
AaVx2vb2ovd2o6WOICe+LPBKeuuP0vcQpjFRpRmUIY1SvPSla/26jgFUmHgYptqj9/o13ws+oFg4
brGeq1+IZCJMKUro+AJ9Et4f+OPd/NCXdndFfV84KA/DSbwqTlzKS05Y05iQg/HOTJJ62MZoD055
R7D2NIBfrEDbqt8DgtLjqcn1fibWxHjyKI2Juzwo82/zVJ+M2picQkmvgJXgKM1TpQ77Kg8esx4h
0NGWh/w72u/XbVUe5ba97ibtdZH0J2IGjaU0z402h852hOJlVizUipIMYiLSVE718Sl85cr4qu0n
cHQpdnlfPEQP2/I43sMCr+hLOGM0COKa8ktXSuDrqe1uNt1tKZwIxIKtTA127ssKPirlyN/SH3Pj
StWLMd5qeemigYRJltTbFkmtZyPosd2aHn39KUzgRXEP4HJD9WuwjsVmAqqi2Opb2TNr8XZbJMeg
dSYSmQIp8SBDpl/LpzZ/SdQ/adlcpFI6/ZgXz3YFaYAUlCoSgfkcNQfDuK403rOdRuStc2OiTysI
5ZxXb15Z7AF1qbrLLrYnOw+sECW4/4HUmSeRCT5GFxbmWOLYwKxuywBHBbw0pb7VfcMbXkcu7THP
5Jm4EwdtXExvBdwFyMlLZRk14NjAkbltDTwxTLCZErWMxInGVOmU9Oe63aXt/baI9VsJW3SYmAG8
7VssubCHOF203BwV0etiwWmq0E2K0ClBo24mOkeb3yTW77IY4xartI6kYKRxKboJd9gh2uETncr9
chL23B7Quve+S2Msvcoqc9Rk2ESR2ekjHawiV8uT8VW9aTHfl9/ot+0e7Be7/ooHFrHuxO+SWfuf
9EzKsTvtieFiCwWemiUPB3C9qEIB+///uzEWXzSNkgf4eF5jWsUPjFCX58ieKgczk7ldUTrGILbo
NvNu3GX2ts3w9GOsHyjaQ6ZjvB4wqq9tlFhC3v1XU2EsH6OTUR6NUG/wFC+y81tBB123avXHws16
h9vyXfe0f47zrSp44QYYFSnynlb9stgSEEXoOikIWv1yRDpByRenE588jSeUKRRgsjYmbQt/KOtz
bTQ4x0M4/tz+Vr9JBt41kz8GfHPAP5MONNFXmeTEbnStfk0RjWH9OzzW/zD6vwuksfriKIsC3eRg
wKfTTtmX+QySZFe8H1zBxyL4jr8IzlWQiSomphC6RoG8GgpSsleo6MQY5yGH2gOTFGd15Te59bt+
TFxppyVVSxkH+pZzwusKD9zuvuoAKQMDU90rryTNCdFvQ10XB4qVz1xtSjToE/XnIGIGbk6sQpgd
hTeJyvHrtwWXC0H6XA+lnKB3rUj5U6YultBo/3bB6K/X3PvpMbGjVcJZSgJcaQH43LVwhtFfjToX
YJN3Zkz8aNpAa8TszeolxI/qusBw87gzbgBIBFLOzl5UK8MlN7j1039zOHaIOOgzE+P5EE0LqagI
3McPgZdS23Cak3KjcyBOfvPw+udE2fFhNas7UaTlKhCKYYzwmmLDJ/fWkoO5G/PDmTXcybvI/49a
MmFFbzvMEMuIXTSsQKSnjRZ9ekk20OGvBUf5ui2QfrDPOeW7lkxU0VIiLtNCtcSCtwJQCwVIT/z2
z2rn+o0I5697VWGiCaCeGwCfQE52pPj+YDQDUnd+jHbijvdu4t3hChNJlgCAbDItymXH6CYWXYR/
N/iynAGy8jI7pZffV98woyJxjvLtMts6SyY/KTPTLDGur3nJvviSofaOngVYf32AtF8vV9VVvo92
OcYHrUx0q5O+51GC0NxkSz6bu/RK2BczAlpb/RyDx1o4RtqDCDqlEQS622bDi9YKE280udIrI6Iz
D54BaHxlN+2MfQt/LM6lFzrRg+ZuS+Qpx0QeoFhONfa5iKfVk12J1wA3AvPw0WyIZYI2YlsYJ8yx
oBTo1wBDSYO1lijHp9dph3184YsePW6L4Z0iO1IRSYnST9pb5q6ASb5/+DuJEHzQYRdW9vpfMzKV
CTCtkKrtokI15To/A2NAupoFpIDmS34s7oa71Iluo4cw4tgLJyVjMTgAWKKUQgSXjMKXEqQBndna
y6zyRlR4342JMma7GINIm+fJMXzRDvFufIju45NyNk+DmyFrd0Rwk5Kf25+RE0PZjmgnRIQUtLhA
Y2jhpX7jtnt+DOWdIRNeQn3C+mhDw1ry1dS/JvWRyLz5FN5bUmViCFYIjVY1IKR120fVnXam3bjK
AXesHfIr7vR22YhYKhNFWi0BthwtEBPwsuvektrhQUcmIdmSi0Uu1eLVGTmpGLtsIRrz34PCtflS
FaqtihXnGuCIYBuig5BObS/Q14fWOmZzM9YTJzrxwgbbCY3KHuv+y1tqnr5QSLkxdfQQtA20YRgm
lLQhvuZGDvps2vhYhIkcUQuGA8OAYuJhdiM7PhhoydDBG/GK95l+0/P6Jy1hW6KxlIGaQqDxAi/w
q/KX5psWOZYnwwEYxT05pMAmguR5x2sCcXyZbYkmuWoCLAThMdkHfu8PO9oOVXc8WC+ekTApSpcq
ghzQsyRL/tiPYoFxyJQTlni+TJiAQdIkA/IJ6oWDR0lScnhzAe7wBa7Fn1viHRwTOPImAMshTfBw
cAdll/qK3+MlzHu0cYIgYSJGn1TipAYy8dSlvdHzwhHH9MswAdd/O6bzPhBV9+LNJg/zlEt0/HAZ
DpP6bKbcpxRHAtvvjCQjrMfiLVvUDsUNHMrFuGGzkw6T2+8zt3rl5foSPZwND2YbnIKSagqWqP8q
5y5OC7iV4QlLStjWpnVkusonpiB6z4CsrnLhhzjBXmPihzKbRQS6V3q1aLkb7lpfcBeYiXnbPVL+
bp6pcDJGtsGpVp3eqXTgq1FCq63v4r7zRn2nANihJLwiLO9r0r9f2EshaEZZxPiaFHmjNB/k/Mu2
QX5iX2de+Gyfs0uRZlTDsnjSPYpp5EeYW9prfOiuKnexRUfeBVaDA3VpK6CwuWVf+nW2bIcJJnqc
LJ1GV2xGu3dFV/dAM3ksj4GFxeFr7hOOJ42JJkD/n8NWR3xsHNGmN1xtA/YYLygMhV1zbxueNCao
tDFBxzPEx5sP6bnyylOAoZvZka3KHne8KjbPCZnIkhijbswtHjKR/qNHw0vucy8qdF9sb1sj9ysA
YnAsh6Me27fEVl48ivNbpImwXEpTLMUvUaRPHX5Ox7kH2K5lPI6mnNPAScs09B7AqIYP4NEdRynO
RcD2LdOGlMmUQk6yH13ikd30FJ4kP98jAwJp33zV7xZeiZKTAbGNS5iJ3JX0IOkE/OJEyFaNo+4r
kFZz9OMVEz51LOUF9wMeh8i2iNefTKwwuGVoCc+0rCC4xQ4MKU74PD3qj92rkvDJbHnKMilKZUpS
hdcU5jxP6Da6mOz2kxfKN8kf1uJVh1gWCUFqSW3QWjPtM8Y7CnIa+sRH+nfgJXg8u2EiiwKAs2AM
sBlLzNRKAyA/5acl+b5tnTwhTEAhTSAqkYCzi4PnaPrZBweULpxtGbwCvc4EEjkyklahI26dMzl0
x7eRwSTVg0kK6/mHxnB5PsfRit02C/K+HUqsd3upaYDsS7AypbdGjABzFOO84g2mfyM189AQCcGf
WgM4zbVf2dfMEVziTrb2vDwO5+Vb6vEMg5cdGTSMXlzhpSiWSSgiojTPBHrNlvmDNiEibPo+Kd96
qJtZdP5MFgF6ZY0W94rl6U0TqIsfMBD0/2YDPwB9suP40p7JLnMCR/6SgvDGMQ/aFXbrvuZPnOPm
fVYmdZlLLE+3NE8SdpOX3uU7fYc1B7ztWkcx8BBPvcLmlSp/M+/zzwOPBaXpxwIY7Dp0zZ5VsPzU
5xy6khLUaHS5T7DBJXmk5Kv64/KYO/E1b/COKrWRzrBbaYWQL31MbTkyZksiByN64Rwr59Y12EBD
sGid0GTbOFV7Oqph4kCTc0iJwLnjrr8pCVDSDglbRZ8JRHutNCYMQXnLD+F62M+nYA9Il/Z5AeRB
Z6tX/VPKsZt1s3mXyLjLImVmrpAGiA4BsNPCCEg3rTUuP7aP8a059vlDvYthnKILonbo6D1PS0S0
daDsgq9KZ40+NVLdDUOrx0Oi2C1o9GIAT9YxlVK402PuYbY+x37C3fYv+s2z+v0XMf4SteAcKun2
jHbb4MNi2OLQuZiZBkUx0il7W9p6OvUujH6Fi5ggaYNudCJioVndouiXL4E9JYoTGt+UqrViQLXm
UuFty1zdo5Sld6FMrp9HWReDJYNOS5WWmmY2KUA4Hfkk12zS9ZbZjlZYGla98AYUeOoyThNImaLq
NRIBOmJHyy+9V6OK8Gfll3cFmft5Cs0oBSEMHhPLg0BRmQQeWgT3DJnbOY7kbsIEH9Vkgt0CYmkf
7+lsAE+X3zQq/1HGpJtXFyaiKn2rzx0ktW70Jb/r7ks/9odDeZSwHS1a4lV8z7sr16Pnu0jmhlZ6
lB9NOonTDPGhBtRVYIq8/ivHFEwmvhjCuGQmdXztW/9L8uId2SWOeZ4lK8QQgnRAZnz11+UU+TPP
x6mdbUQdFnNSMoUiiIFF5wFWWz0kN6qrArHMyW3VUQ6qp4Cyy/rr/ZRwHJ53tEx0mZJSLzoCh09G
yRLkl3DgcXX/JnF8/3pMTDEE+f8XCsi9fKB1mABxVDjhIYO7iY+Os57WvItjoklZS5MyU2OJtO+o
2tl5PVpzHDn9HzbP3yUx0aOPG0WIaV08OaoHVCiwYVK59EWIZU1cujyuhN80mt/lMWGkbgSs4NER
gehYHUV7Os4nSbLjB/WnIVnF4+zkTvMaDh7v6uW6PBNc5LQO5Z76xtsk8l1+GHbmCdVDyVc96ZQb
VuaPB+7xrr8I/1YXdbKPgQat1rqaZlQuZj3wpnaQLU0X+kOQaoC2lHQHyLO2DJY+a2jVcT8GyWMZ
cMPCtn8AEvjjj9ClWum6lp75XvzVnrGz5Kh780SpTEJb3Zn8gUeaYfw+FigiE4jkwUiB6IvLonXT
M2XESjz9LtxTuqDaE264+ThPHv37RTxfTCIMTQIrHg/qYTlS9yye9FPv0Kbi+GRyAu12Hgc4sI/i
4DSl1JvS4kXkVxagr2Ieu+HLdkaxHcuBkf5RBnZXpSShW9uybxwKb7hS/HbPX5bgqcJEGmwMdHob
IanvutpJgW8vC4OTT6/bylCv3rIHJsrknT6PwGBYUEHAKkYD1m+V7IoRTIexCZzVwhXTer8tkhOy
FZGJNDHpdGAO4QBjBbiCwDSrMJCknNPwVPeqZWCaxTC+zt1BU3az8E1teC1HntcxAack5pLoGcaZ
E9ELU/OUFzmvuLb68cA7p4F+UNU/McILtVRm2MWmbobRssQa75Qr4SzcaUBuU+zpmyi7/LI2Ryjb
rJ2rrpd7tUR6kR3C5ltWZnaoBw7n69EI8cli3lVj+7V5XC1t9zZK5ld72oYLjwaAE2l92eS+GOTV
b3UhjYlXpAAQsEorsOCdc6RjcZ0UFlCtxcqSbsOb7px69I6ntRW0gNwaAxEZQM8DO+C9gFcd5eKH
MIFManK5BbAhncMq8b43eiCtzxhlexK/hvvRiXbDbepMD8rsJyeZtyzB+7L0lC6iaF00UZ0oED5l
tnCveBSupFWt4WqwsTGElVoyWZHLK8qt5o0XKtNfdSFVmkQwX9FRfMxquG2bxk4ryx4pMS7YZeV1
ls3etm2t14kvJDIxTxwJqccIt0XjzP9H2nU1N24021+EKmCQX5FIkBSVpd19QWkTcs749fcM158F
j7AcX2/ZfnKVmo3p7unpcI4rWOoeoFqTaNU3/Q/zVXBrR0JzaLjXjuSVSHamWObTH/4CJh5mdZ9W
Aa2b0fGX+Sa+xyiC6KsPtC9FjTxyKRIVucme533g8vJlnpExkTEH6aoIxkpYe3BXjTtQ+1mJ8SRo
j139CpZW97qyPN9i4uBcaN0417CqXsgcscKc96B2vOmz7fTu/UzZ1vDclV1h/so4Zpe8yIOd9BZg
EOwY3YbA0l8CwUYJklff5SjHtoezMVHEnl4yoYj8kSRW3fHmwHgimNjUmDMxe1qzHgagM0ffBF72
xHF7tumLrvpf+DDJMjyZGvhL8ml5KcnIG7imfnUlpmtU05WnA4OwTsfLgnl1jnoQR+TfgQ5pCbHo
XDc5nkZMSBn6fsFSY6B6tdn7SZN4RQRAQKXkpRg8hZhAItR9JifUjYfe+tVRyO/TZxNL15PbehTy
JnFDT/Cua8czCCZ4xCP5awt5MWNHy54NIKJfl7D9Slt5ExMholiRVC2AzbWg3yRv6qm9iW9GT7lU
mEUr9pRXMFXbHKmcO5+F1w0HOBCZkFnULsW7oXPA6XNsU9rP/DbhQGNs54fvOrItXl2ShaWkGAGj
rVuXKunX3O4s47ZBfz468IbxaZi7Yvxsk1cRjEYAGBg2NVPFNfPwOGjarZEJvqzeB5g7zoPlRko0
zktl21aAr61jH/ojoQNY0wFHoOEgleEkCpMlRDHH17YbkRTC+y8RjK20xfLXJEDngK/iDhWfm3Cn
77AcdW9wMpRNf5M1sADgHzDNMw/ZRFYaIaMQI7nxCeEJoIJekN9MICS5bok8OUzI7eI4MNIYaMiq
DH7ldH7Ii/ZF0tNnLsz75vmsNGLyPVQEQ9GgCzWtK9p0Y6gHYINLqb1kG7AYwEL6zCtEbk/FrGTS
37QKw5Ws1nNi0MeyLc5uhy0z2R7M3RAA9RkgKi5aLsDCxBAhsaR0P7wAUZvs/1MzafUjmBCd4Pga
4B+rXhD9jBLJIk3GCZObl8BKAj3klZqDrgLVjT6g9flMoh/B/Brw0D54p8dE4mFEtpyUsMdgBjMx
Ee4Eo/p03RQ3s+OVFox3mXJS9FOGpYFR/7QkO3E5kDC1puYubR6vS+Ipw+RpSZ+0dU6fHvlSOVOK
5lTGLaNyZLALSdIYVFpy6UzVDshjfPWIZSj5QXzsnehBco3X5pk30rbd5nv/guxSEvZaFgGQe3hf
fNMOij0+h4fOin3yCQNgVuoJPq/GuXlkiigrQGeTwWrHfMihBYqcugA3V63uiWJ1xSGe9ku2j1UO
w8Cmhau6SkQDbIgyS0VRT9OgA/gLwwWYCJzAyVaCYtJI3et2sf1cehfDHtpYdYY5R3Ck6pN6O+MF
HGG0bNjXtRU4gbfrseBbPRBLAdf9d952wqbBrGQzER8Z/SK0vzrCKsZ41BMlmdSfcz+9S6zEjb7w
XqPbY9QriUzsD6M4qYxfm+HBbvLJMxbQ29IOLlg6CJGP2SF9zDuM9PBEbx6npshoRYOWTmSnFfWg
jLqIOkeXf4kxOKGIj/XycP0wtzM78LgTw5AUCGMunHAQFBm9L5QV7wsf02an3MWNvRPeWke4n14o
iHXLrZd+6P+Cyd2QdAl04KoigtKNqr6KxYZRxLlCFHIZq76gZj0K9vyN7nbx157Y78gKYwK/Bk4K
lE4hbCpaO2uOCjD0K4UTLT+kj6wUJvbrRZW0pCLI/T/N2DqMDxoWOic7OyugYCxsiVPr21ZKBduF
inP7QICUCcIgyYNAvKwBDVF/XlTDagce4ONvtHoXQ/1xdVBDqM/9gtoARgdGlEaAplT6gVMDpUC1
W1wJtcuLz5ekbZ0Y//qQ7yIZ25DNMgOcG73hbLTWZgsJif5JdpY9/ZzEn57oHKtp619MoNRoFrIi
PrHHh5yI/RGMzfShaRY13RSv3cqfsJtHF9Qzr/wBIH4sbEhu5GbP6iE5ph6vGc0+DFjRjCGpdSSE
nb7AN0rVnwv9c1raylT8jEMVsAmYnFrar3XNMV+aNlz76ExaEYJ2dexLWK8YzVZY3wBxwBUxRjtP
uhOZx7zlob7x7Je5FDUwhUWDgA+8YAg7648C8JbFF05wo7H5ilaXm2xlvVOZGb2xQCsVZG6Nr2HY
NLxRsPZSuOkjr/TD8xX2NaJKWYlSOC2jXZBeWguIa16Mp49sJ1a1U32OdpxPSJibqU6IMoxBgELs
bfgAih0M8QDTzp4eOjewRr+7KW54VxI1+2sflLktmlltlKSitjk3llkWvtBldgBmSNGIrevqsTc9
4waXEv3q7OJ60Zu4MImnLU+KBFJzgQtUwhPBRBqzNLq2THFgyak7jV/M19LWdUt/XjJL2y+gWAPn
2cQFF6Ut3mvfkAktSy620UwfCZQGivKmdgBDpvCUvEj6oQbKfkImksxJ3qCXf1kwlrwxs7I7jHh/
1U7qbnbUH+QE0EOegXzIrlmZTCApRUGno/K/onf+ACCdY2eZN4ZlHn4Ne/Cya67bMZEkS0Q1zls4
ubIrz4pdHjDUdkv84gUQpxYSwu/X7fI3ucvf9xOb/s5KokZzfbmfJke4vJGHo+qaOwBJOjzkf85l
wD5WwA3TCKWEz6mg69vu0l2Polu34905HE+QmVAiyqE4hqGMFAnUApakhPmLKiXd0/VPx4kebK6Z
5UqpLDNcWsgw+VaG40MuDl5cSY+zPHnXZX0YRWYMkUVL6JVl6cUaX6519U9gn9BfswLAW0pljZ8H
IGWX2GOOnme/LiwQOJKH6+J5qjKhZUrECVsqiM1hlVq1fKOCQUfWPsktj4CGfVz+UtNQDBG09IrC
Dnp32fCX9Xefkqf8rHqLn3nGXbDX/OEQPpVP0bG8bb+KHP227553sYzBkKSoa6HF143qW2V46pOH
UXq+/gl5Ipi7ZmnFpFEN+Jk5PSbgB5JTfx5+XpfxGyt514M6xuqWiXpzyYr44szB/YSXbObRB1B8
QzHxVXf2kn3wmt/GXs17yW5byLtkxkLaWZX+twjTlQjN02Phha4aWqCPfMmfkDMcktIW9/8xTXkX
TH/YSmVjUKI5pLdCh60H8hLZ0n7Yhz5NU5ov/FSapydzCYWl0KcwWxwj+ZlKod3ON0oEkN+ysK+f
5XYK+64Xc/NUStYaKl22GTBpmH4b2w5NONwFbW4PwHdCOfO6PJ59MvdOVXVxX1LFsqWw0+5L1Xjz
8v+tPDPuzQ6mynWpkh78zB6wmDvHLATBWWS93pHSUJywCEvvulLbF8HfH9Fk6iuYsUg6kKLIHgZM
PDPPz1JcvlwXwflu7FDqksqBqGXIIWVg+vfRXss/t+Wn6zJ4ajCxQ+mNDFNFOBsRfOpN9aMcOM/v
S3L9MYt7/1BM4EjHCqVRevraF9HGRBvepIof3Gm+YmnW4p5Ct3rVTkCXduZjgP3L3ch9m9MYe+0n
MBEk6tt2qQI8oehYf3iU9uVussAKeQacwFdel4Bw3MtkwkY4hlUQ030sCqKruPVucAYPCJNYLE28
wGmfp6P5oOOJLuyI1eymnXyQ3NzBeI5fixZvA5R3wExUmUgxDcM4Ey/Pv42hixYGx7s/DJ+znseE
k7I0mrygjETFCYj8WBc4FPvoIf38/ye8ZSUxgYTMy5AFGiSBjEhavqX963Vn+E2G/D9bVdmh03GY
u2HC1JgXfDF2ywnMqJiDGA7kE/ZadsWON07yoUD8T4XQmfvnDRNoWZAMBTJyDLbe9O7iFd9TbDtL
e0XG4HnjjsAgb+/QYdqljukLT9fVvR5fVHbWtOnEIGvppNgCmtR8wTRm/7ZgeOu6lN88A94/KhNi
IrlWE73DRx0PtFNXeBNY3GS0+JUjHxmCe4RMuAHAWJTX9HKTH+mmV3qAx6G2UMaINc0udHj562+q
cO/qMcFFqo1KL6JL6UQEe69F3Mqrd90R/6EQtwAkRbeDWwF+3tyAgsMHRfj1D7z98nn/AUy8KcBK
XS3UK8RZPgkJMMmrwkW94wF5oV0qILoJ0n0Z8kZFPrSvWeNlIksqTVUWzfRcUcWRTtltt6cr8+T4
L3Z2r8dUIIf+01G0QSJad7EhW0IyFuyQAn7RnPIkY/KLAtEk+3mv+skJnG/Xvy7V4vd3h8qSaM1t
Hg8ifcQuFRrLeQqy3cqLl9Nk3hZcSCmOR15C7SrjLPtR6eIUthQ8D7GlvBS3pU25OcKbDI3t5a32
kvvyD4Pe5ZxXQtWyr+Okg9DBC3bxsd+BVeuh2FO+h+6HeccLetcvJPUSLlbilm5syRBCnIyikaGe
ppAT1ngh4PL/1xLMvg1zBUdGSWlMr3yIXUoUJh8AytUcBO72OnWwKyZyqfSs5MU5sLj1HulFE0k3
6fwW1Zo1ZsJeyDgJ4YcWG+NylzrWSlIFYqsg7hDcMNp+j+ne0CpuI6+zgKNo4xLxiBcdMVvMHZzi
xfBLc2wlWNEVsrQJBDdBDCDmlNwI1WSN7U6ZfWG6HRuXGJ9V9UgK3mPlNw2Gv8Pb5ZusRMdFnkkV
tZfGyZ7orBjux8t8YgMGGUrT0foGsGQSV/B5T0+eOzJRR0hrwRwpzoo0z/eaegqL6hHNhYYTYj4w
erPHyuQ1SpfHS0XLq2YPplPiyrfNCfj7KaWcW/a5XTvqfX+iE9yZle4Ge/nZvWQP8ltzz+cD/U1d
8u/vzbYCDKnK8Ny+eA9tz9EUlgKzTXYSAxk3cQO357xHeWbN9gOQPqIfMEN/Sg2k+51nHIAc4jb7
jMI2g5lI9DL0kSLOIBvv6mb7AqJaYFZ+gVxdBRnphKHlXHO0sHENAU2dqHL6uL+L4tgfmvHYGgBo
UUAelwd3fax7XShHdroAnjtesMliqOIL2hqhVdUillZFw79+D3E/EpNGVa1SCGpC/cDr3QH1VMWV
9+jvuWAGeaMT/p1NW2w8bBDO/cd2F2RtCruSZvdJ9DU3EWqEQ97flgZwd9tsd11HniMQJpfSozEr
C/BA4Okk+VLomLfkHkF8p1rGPfo2GLIKHBHjC18xXCY58k3ui9+AXukIfs9Hx+XkVZcfuwo8RT4a
ZBagufzYAWPeLRzAIeH9uhzJ5+UeYPutVe3lA/IurNnGX69/iu2wZ0gmiKo0grkGJibUTTKmUQ7b
lL4Zh/oAbjVor58He3Kj82ANgAW+BL3P/ZGHl7B9gb7LZhdVItCpj72Mmmx/6JzOp9V09azQUSPs
bmT28Jmj62acXcljnkGDKfRzm6HcHdwYOzm3s95KPLBmpEBmyH0zs2piV5R0ioeCsXlzrwSTf6aV
mTb/VXyum/Gsdo07L8qXfmpeylL4zlGS/q0PWcJKFuO/AunbYMEICzB2KEQDpU0YvV/ASOgM8kIq
TzPmGUSiuekyzJUgqRuwqwGrBTpSdCv8Bb8fAtFE5OLlbacJKx1Z/wVB35wPkEq3gRYHBMUe5fqs
fYAA7mRORNwO3ytp9BusHFSYskkUFURE8xEAyCcUh/PzuJteC1RZYvBoNW9SY8V3yb6/Sx3ghrvm
nnOmPMOlwXP1C5S40SOJ5mMjniUTwIkjBKnyxrQ7V/357+CLeAfL5iSZ1mWFBpFDNlix9lTMkj8V
mqVkiXddO55yTASaK03A4DWyn6n6vCwPlfJ51DhshJuXy/sJsrsnRSb2WtHT4tT0Nc/NfdfEVhZ/
79vPGl7S19XhfDh24USJEz1QElRTI3JS0xowaInVlbI1gq34uqTfGKYqq0SRNQxbM2YxmnIctQp9
EODKwJChG/gAC9vHh3hXO8nDZRXPb2A0v/BZeM6/rem7eMZEErGI6jzFGFdpzoe6Cc6mmR0LM0fP
RHu+rurmYw50o//TlLEROdIGtaDv8ja6X8pDq75d//scVdhkdJYFIUgjFV1dwJEtvS+HpwYQ0k31
cF3Otq3/rcflRFeOrJlav2Qp5BSyZKfjSYpfNcnkWCDnY7HpppwSQPXmyG5S4Pp3em+VHc/0eCKY
S6bXRUWMlhobiFMO5piHPuAEhd/kBu9firlYTIzTtZFQycjVUfXxpBPFA1CsisJVESt2TN7oM08l
enSro6lKM5aMFkdT4k8L6A6H3BoP7/SpFa5EmG1f5CHBV4uD1z587chTX3LeGjwRTEgoerNVcwF3
VZwptgGYr1KOrQhUl9ftePv19u6Ql+bESpWgIGWl0jZtDhjj8tzfZxGGjWv07cFl3z10z0iqv/+h
TCYIBELaB5OEeBO+gFLvJ03TFT95UZzBJSe8yx2Bs5uzPa/zriU7WdKmpJyxVQNInZfiaTmZR4qW
0uyFt5yAnUzbx07fcScVaNj8mMAZOqYHRNNUWRQxo+/HElNdyMiX6QbDSYdZ6Fwxbzy56k65qriA
4dtxPi3112syGcvEWepJQF8Bsx2es7vWSpzmtXYAWv7SICXmTcptW+m7ioyVzmqh59qg4SSzPZkO
cSHbUpM515Wi5vBBJ9MUTU2WMZHLTvnrehgThS5mGNVidW1nleKtoD1L5Ouoz1YkiVYp8RBzN++R
d5kfusNKG3XVFMpeCP66TL6ru8yJm9ECbLp/XTueJOYtU2GfIhgJUpopze1AfRw70y300gIJIcc4
6GFc+Y5se3iKpFEPBoQUQzlG8h3m1+xGxLO8yi09y3mBhXCkMTeLUigBdQwKRIbBp4EyKtu91xKL
4viE3Jrq9j2zOjHmnpnjfCyjHtrVP8MHyvkh2LqLhb9brFzhMcEdx6Pncu1rMteMGOpiXtNhajo/
Jt4kXkrV8/vHf9HN2PTqlW6MV0u6unRGQ0/uRttVTzRgqmf1nsLnIXZ5f6wb49ZapeLNQEcNi1Ow
a9BToCxshVXe8SHTt0PzSjcm+QSnotyis0gfnr82XpYj7XsDj9DTUKQaMSHEgxrfzBBWIpn7x8jG
PI1o+VDQBncyKkfUf/yJU+tsXzg2FTK3EzK3PgMObzxZBhBZMK9jB6VkXxe1fYP/rY3O9oRJnWZz
TtHA6AYx3eQdjspdDVwS4KsBcah0Vc6ExlbEIiJRZQKsHPzLWIdcCXIMkcBawVMlfMyMwKnUz4sW
uRzNtlxsLYgxjUBo07ZU8BWD4iVs3/oodaX0U2zuFGm25uIwZ09ZdEMyTuq1rZ9qagbRTaQhjGcX
PQ5smHLZM7vI1YbxLlqwKRFO+QKOxek/tbuJaCqoPKjE1Fk0t2JUiN4IMq0JDMDio84dYduLjtKD
OJ1zB1zmTdmwtZbGhMk6FfRKUyGNpuPElp3+RcFoXvCZlgjBIYZSyGDnGHcBtqxHiZw7MIopXu4V
tVW+Nnb6aAKP3/kvY7Lrn8V8885I56UM8bPK+lsyv0wD7zNvHiqoM3WNiFj4Yjf4xjrsDZV6SZPN
dqTk1iykVhcctUnfc8x2K1oTbGERWcd5Siw9iKGEQT4vneTlgwDm4PI7Nhe/YHLbqaW5tqdaTZ2k
ye4qPUE/YMDGW1nn6MNLnW02Oee8N6PD+scw5z0LczvUaS9iQkXtVIuingtu43bp3qhvmtyZnQ6M
2byKwlaEBcyrilV1UVZV9nksY2NLJeoIRCbyM6s6PF45GT1PAM0+Vs+WUc0yI0wm0SvCyJXkg2lG
zvVj3MreiQlEDlgMEFo+RAFlBpt2tCDKZaYdhLUdgEFWq902kw5q8r3Wjf8gUBZNEb1RXA8Ku5SY
JmYwtYaA9oGw2ABJshYAPZNeQvp5bOunqeB8QupSbCRYy2OSChKIpSYZHQYSNV8jh2ARLV0vOEpt
2t9aCnNZlE2ea10FrWiFt32oAXQUg0MJn9UuMcIGzkBOPr1lGWuBzKUh5DjMYYRAURge5z750kw6
pwrJE8HkD2lt1KMShDrY8nInWvyqm3nZ81YMWWnBQmZkeq0kSoGuYeJT+HT5mO6mgwhQP/DbI3eu
OMdEf/EVW2AhMyRZLxclTai4zpcuvAiK1+x4UAQck2NpEeJyTMw5x4ergG9FsvpNbzFFKmS8BjFP
Dv26q+gA38oLTYcck3Q2CR/zXkW+wEkTeEKolayEiGmW9tMEIQQESUNxbwLLwUx5w+wcW2Op29Oy
rSY50xBJ/cpfnOpWQaOb3tVodH9ub8c9L3RvFqPXpsfEhVoUxzmaIh2I6xXwKjHA9FT5g09X0YFY
AQD//oRHjy9j1enfXB2bD4K1fCZiLDXR4yCjDXOnfjEtBXJRH0JOlNqzh6HmV/4QIM/8mZghAgs9
njIcpUJCp/jW56c4z57ySN+HqvFNxI6mPTW8KWOeUCaK9G1uyG0Nn6NcJICd3MvAR829/7SVsPqe
LDFCAzl1rsuw0/vg/nL/Y9c3PrWlhZkFmA8XnngzdkmqKZmKIoFRlalo9JGsp2GU63iQTE7fWu0u
wuOYIq2Ud9gpjrn48pueuBLIJAOlUBN10PAlI+D2WxF417M+O8eqyXFGnhwmrBQLUQoSZroXaN0u
UB6KOnVm4/563sETwoQVs5+ruevg8LlGnCEGvJoskc+doOmc1HAzsqy+Gv0hq/hltHKaGUOKYFwK
oiUNcWSr2WRf14Y664eLZSWECSYZVsUyTYWQIMyPEzGPYxg9FlPv9rruVgsPIon38ZjYkQHN2RQk
WEI8Adww+p6H4W6qFc7tfFmnu6YVEy8izZz7tIVWnZcRa0Za/VC72i7ytZ3kEXd8mU66lznp84DH
E16NZ+WT4hGrPun26I2YLx50h85nYf7Guf69t5458up7M0GliLpSkGcE7zxKix3u2sjXw2rezT34
V6Yqlr0/kscOoKpiokzNrOCDB49DtewF4zzFkSXrJkcxjrWyQ6eglEx1LcDJ1t3UWEDsPWj58Hxd
GZ4MJo7k6VIMSXLxiOw2zqOvpS6710Vw/OFSxVw5HS32DiYItby66XurwCvRGsX8PmlDJ15EYpfG
f8qF3i3ikqCvJAbiVJWdCKV0PHjV+btRtfY0+NfV2pztliUTbz3g1ekqCyg3i8akLhIu7eLU+JIV
g+sHq97WfPoXFUN6DB+9729ZbG48SgEQp/DPBdIzdcP7SLSiF/qiEK3sWRQ5IWxzk1FWZbzksZol
EXayKi/LMuxHHetofuPT66w7AsB9Ty+1zhV2pVNgmja0u2ce6NXmeAxm12VZNnUgybCz5DJYxGJj
MlFDv1m8/hwfAo/ueCA1B50HL3Rs5SMrYawrh1kgtqFhoBArdkdRDU5CHP2Ukua85LakZ7tsftO1
VuB83S2fW0tlkoW6G0tSG7OINbz+qQ/zNrTVHCQDHDFbF4NKDFMxMT1iiOyExaQnZTSkiIskOZAY
wKjocKYDBzRvq2SwFsJcC/VYZkVAehQOg4OY95jHHb3E+JILyk2iHKdE5yh1ORLWE9BZNzAxoumK
zlaa2gAWK9KgOHnaoUIK2eN2Aaotl8Zj8/OtBNFTXAURkYDwoisQ5gcFUHVKb0f5ATwNnHt10wIx
0aYCt0hCVsPYAoEppFOJ4Eixen+x8/2bV+i2W63kMHE+CmQprxQEkMQfHAo+073K587NHkBT6fKG
FbcMHChCVCFUkz7MZRbgiQzaCkoJTZJZvQ4UGFSWOJZA5I2YuJLCTmBO3YDpNqnU/yoiE7c5qVgL
M13zCKwUPJ0A8OM1VmMX5+hYHZqd6cycfHLLRtY/gTm9sBqyFLNZwMNQMPkKrHKg25gCR8jmsuRa
CnN2/biIgx5B0eZT5nffBkd0F5+O+cYADpt/UC7OCM0x+j4G5SiULr3yJOzAWBsCzpwXM7eu8/Wv
ocey8ouKmIM+NKHkJfGbLj7rHbBvb5fonszfOBfs1qW3lsR4YN8XjV7pfz2qyocCADiKr9ya0Azs
Vryd1M1u6locPeyVYphWmEiA7j4GJqK7eL/su33gLYcFWyPdLvR4cwSbj/61PPadoMn5rM0X+yWH
+CE+1nZu07HI9tSCOgPgvg5v0ZUrkx7uSkcjNDtAFEBHiulvIl/HekhtUXCxDky1ZB/ftqKlce4I
rlTmkuhSLcrN5SJ1dIe79L7fRQ4qzI+jk+zbW1oS5c6G84yHeRWEYwZsoRQP11/7zCMkDoCOAfUp
hUHgvJI3J9FXZ8kOaSZVFXVEoaaKado3/Vt7ns/izbLXHLWyE6C25aALVPa1j3j0/+ZVpqsxa+FM
FCqWXO71FobULccIOGZDe6MS2erIvRDzVv04oZ3ljO7FPGyHOZK8rETumYd2SNw/c3sWMdycx0gn
EkQoX7KTcVmtqfZNY02uinEeXjjbTCjWX4+JMh2mUcZWg6GISe5IcWGpEbqCBWAn1c6uZt3W+2+p
njvJMPI05X1MJuLow2RM0QyrSXzyczzTJmiM13J9mtzO7m74UxWc2K0xISccSNHX1P2TDjRaMa5l
+UcffSml04TNpevnyFOOCTVpHAtKWUNWKX1Jyjttern+9+nHYRPB9bkxQWVsm1QWaVABGOUr6m8n
3TRDKyl5OOxbGdpaDhNItF7Ngx50al7RzLacSG961oeWoTSppTSxIwftKU2X29Rslt11DelpXNGQ
ffTJS4Wd0wXmQbLCMwZih+XjrOq7kvBYFHh3H9sMCWb0x7MJoqLYal/CPXBcXk2wR6L0XT/VXvzI
WxvkWAfbFgHqFUnCHKeXFsZnIMK7Q1x9vf75eCKYRCXMjTYhGdWpVCKHCCPFr204Z8SL/CwtNHjD
jVLNEHwHrDaIbndqH8K9uFj5fY5Bdv2QNk57SvbNPcEuS2f9aRbBNksWxQiVpUc6RnYLdgI1OzM9
GkYGF/OtTn6r7fNbHsMIx/V0JoxMxWCMIgrsXjPOthmVllgPdjby3kabFZaV6+lMCKnbuFWxLIO3
XiW8gpG9mJ3aEC2inIext9Dy2ivqYe5aJw85SFg8DZng0hR41CSyIXplA9aNIHo0Or+LFM5UEc9C
mdAyBc0yDi2uHsEAiqxg9vZYDpn1R27A9kJmMamXsUH80rW3Uj4ZPEJYzqdiMcPmZm4aM4YDiJLq
tvG+IMIuznjQRfSDX4mFLBf0Yup6Vi34VFKU+Vo1W2N8NufHNLjtzQ5ckLwKGCf2GkzwyPJY6ccc
8kj/IEah5aMmZQm8hTeOARj0/6/S8SorBoyWQYoivI4mqF1B2nf99Dm3FzuQbValsQgEp5P4mHS/
QP5V546bgm4bgQKvkDQV2RnjqV06FDLgpVDjjclBKiZUXmVMcUQlx2Po3/loBsCXViXZVFWDkaPO
ajwpQ42kok2tRvyGIbzAOMndW8zdUNo+m3dRTAgwUBvM5BiizB6LG+PS70MAGV4/HZ4MJgCkUyBU
pISMSo9fFXN60seUtzn/m9fX34qwc90xsP7KuqpgyjvTBIc6LZIIdgfg2rq3szcJkC/JLue8iLYN
4l0o8yYxpik3FjmQvEY+9fNBNV6zUeREtstm0xVrYKe7O0VDjSBq6Gs2eSJvdNAGE8n3lKNdceZP
WCT5jieDPb7mX/ltp988HN5VZEJEm4uBVvaQLh7QA7ht9rM3+hWqTP/x1f4uiQkTipSEUoFSCN6y
o0uLPxV2YwDaY2KqaHb6uzG1C5tXD9mOgO9C6QmvYlMwqvpsogLjSdgBCEWUJkhh5fE5QSn5uhds
Ficxd/U/r2bRwNQsBnN5jByGrojS4qR5Jj7FJiX7+pVHcLQdEd+FMSEkqtDhmmT4nHiI9/WOHhsd
CvjTz8eEj9xI1LBTISZG8l6HjwpBi744zjMP2ph3TkwMMRulLNsWxiE0BSi8itFKxsgRFvKpDKXe
u35U29fw/z6exg55l8usSYmAON8Z892cVS/zIjihMlhqX5znUtCcIuMNam2ngbhTiARkeoR9xtFy
ORciebk42uC395E3WKnf+9Mzn35yc3ZPW8liXM2Yg1KXQhybfCt5M3BcQGdLK8mUvgCEAk6MpfDr
n/QDacKlfLMSyTja1NQlUQyIpOOCzdP0vfleeMteP7dOeCfgje43IaYxuYv93O9KLWvl4XUVz8Hy
62IIdpUXAOOVrleAgcvhPVM2r4OVjozTJSXS+CmBkSbVgBmqPAMOUHW/xNnb9Y+56dwrOYzXSaQp
6mmEHBM4lx4APF8xHX3oI2zWj+reyDF2R5ba7wzCcYztW3YlmXHDoBsLvQ4gGXfR3fyTvKgnMtnp
PWU8Er0IZUGgYex4k06c78rWHdMkrUeM7ALRUzyE0pe6fKsjHl/bZs71rhm7FC6FadXHIrXPQXPI
UJ6XtPK7TikwrTvv40DgDdDwlCL/tMt8rAo1jyCwbipPjcmr3Odu2Qifr9vKZvK10osJK1iq12dD
EVAfyMPvk5nN1iDMj38mgwknYhyrspJVCCVFfNuIrUvUkGPy27WblR5M/IhkIzY0BZ9L2XUDSDUy
gAdSzCdxsC5wSDY3HxG3svCVRCZwYH1jloeSpgb5UyqCr8+crWr5YZC7PD2Lys+uKxwp2F//lJc3
xIdsbyWViSHIvkGEJcLDOiAGyIrb+djdcLp95aZPoyd60wEU1iju/5cdwtWVoDExBatGuqiLSGUX
zBNJ4gvimKMqqdN15a5WebtNnAjGTpWosd4EQ4fTTHzjIL92+/IUHZMDb2Sc42NsbTFUzSJO8haB
st2XemNl+WOS8iIHTwjzCJBCXSoNFXZSLcdeBiW2fsg6jhdzohNbSKzMJpyjbED9bTROM+g5rDys
NGeM8m+C3t/pdfJ83Q55SjFhIxS0aYouT9BFN22hHx5LMzhNfcBjrOTEJ7ayaIhL2eotLEHExnYC
XL4x5uEGcIyNLR7mwEfBBNjF2FC48VLAqbb+vxhfogd9xXXZguFoSK1c0hD1i8wksuN7SmUiuekt
z1t5X42JErNZ9ZOUIEM16uhGHLAFm/C6/jS8fdBGxpaeCRo20EUyIsa0aM0+hu/oBBMUNTpT3Zso
AHQh4tj29sNINkxRNA2MiLB7ckElNySfMLWh3i4Yslz24h0F8gQkCtgheKCTm4a9EsbcVY1SixGW
dFAnkA5Gdi6DwzTfX/edzVU8bSWD/oZVyqnJpRCZoiB5La6NHvCIw9QcSKc4hdo5+lK5Yzc6kv5d
Rcobtoojauemq24KQUSbB/MbJL0VCixWoxkSVORgxK+9CAY8bbJ7fXQVqTkVeWzNo2bFemInFSae
xHYXl8VuCTVbMifO03Uz+igY+MYZgVbNZExBm9o5KpBrevWgtNYg5uc4aws7HHuvWUpXbCL7+hfc
vu1XEpnbiHRCkZgToXkmhR5Uj8DJ+LUbEYBnpqot3vrk9r27kkiDyOrM9ArUYMBMoRKVg/Q4OPm5
pSMnnuoOX3U7PxlgHNinj5J/XdXLutkHP/tbMJzgn4JbNL+E/yPtO5rj1rVufxGrmMOUscnuVk7W
hCXJNnPO/PVvQfe7Fg3TjfPOHVhV8kCbADY2dlxL6gTcs+vmTXaWoEXvEsHpil61u/EwozRLaFL8
7mDYMaiQG8yiw+Nhloh3TcrmO6hnjE/VdpCmCY5imMHYL14uoZH18mJ3L99GBuXzwstNx8jAxILK
ybdoN8X8YJk4avP/y1v6GWxu5FCvV5Zivm9YsZZuHRorUbF/TYfpV71mJAD3A6KNJMqc6IXQrFGE
h5n3uHvdU9y2cYpHFUPa2Y16WHz1Xbv5X3eRMi8iV+ZtnuByTPEtUHWPEmYjlvJf1WU3K6Pc36zF
ADWXYw+zsfqOOsF1GIevHchHzahQnct6sftCb2RRBiap0QTJ6QvcmxTQbdGLLF5l8wjWtsoLm/sp
PqIgzDAxEksXKROTJLVeZ+GK8t4nmmMOPNnypX9pgDF4SE+lb7ik+Uw9qXbtSEF2WtChmzichd/u
Otvw0iPJkiT2P8ERJrIv2QTKGA0oBK1oWMZ+aGjkGZDyrThziW7y+m7kXzHcwSg4sIwQ3SKscnUt
lDWsX++mD8JpeUyC+dD9yLzaKe5ijGmp/npFEMz1Y/lDMkeXCzDsDLLeh8uKwDBCn8mcjRVus0gX
Bg6HsohRIE3RqRBkhsFlvC3GpzuykcELq1AAZpNEWOBnHE3hGJ0B02ynx/48emyPYz/b9qXdnx+0
EShGjSjpxUz8wvqk3Asv6whyhNQtLP3UwOmd7YrJiMgUShmmSgWeBNdBhVrAAfAOeuDum8bkrBFk
E9Jjfla+sTyrXYdxs0zKLEU5EAK1DG5cL1z1kWG3vAdl5fTSu6wjLDmUYSrlblJB7QIdSWJvWFJb
4ItjL0yoj7OAD1nqSNklPstCKcpwcsC7CW1djXIrWlaWQrIWRFmieVGLrOJh/WSv9gGfj3bvGSEx
kCJum4dPJDU/9SYWEBL59gs25rPlY6OVHDKEWiNgG5MYxf/imPfWOr+P3asRP10+sN1dVEBcC+pa
9LN/Dl1tJIU9L2raqCJA7m65IjU1nVX9230/NhIoZVcGTsp5gYdTX8QWVw5eHurmKnS2JHoaMN/j
t057uLyo/YT2Rial7rFs1EuK8pE7fww/pfvar10C0U9mrDGPk79lN9N17LDC5d1XayOVUn5tnOJ8
SDX4G2Fk1VFjc/NqxiFrQ3dnhdWNHErz6xaTinoO7Zhuiyc9GO4IekkCfBazPWqFOWpm64BxC1jc
4iGy0/MKLObUZmwxa7HUxRgzXUNaCorDx5aOQW8CgvMoFeaqWfVP3kCv5OgZvrrY4RtDMnEQ/7gc
m+VTD7BWx4uI4hJ5D1d3tTsPLKjeiEIkCT+AW8QwAYwbIlMxAEZPQSRYYKHrelNFoFbn3xkL2rUx
XwuSKe8eQGQ1N8eQ0Dm6J9ynfvyddNQXZ/mbck6f9JfwyD+z8va7A1YbLZIpf59rkpUrgEEADELt
A6ML9xh0sssjd6U+gFRQ8mpg9MnvKmLY2WS1b7EuqEwFAeg6F7QZfAzu+GGcYvTYIttohz4a/noT
4ASLTfLGJTtvTBZ1QXdkyhhNXKwlGQdjNAXlQ3aIAI/W2eEHGJ4s3BSGG7s/NrE5WMoMSWmWgVEN
mmoc+KA5TNZ/eokHzoyCwgJ5R2X+AELbVYfccY7O99TqQcyi3klmftKYlB7MTafsUze3HNB4cOKk
9R6sFJlTeOUzB95n2QWDsK3daPdxwOr/YWk3Za0A86JpvIgtN5CWiLPWUfmPjHse2sy7fI92H03F
UARASGHT6Ql4kQO7dxSRh6bTj0p+u6yqU2mcrQ/3pTCZl4V9glf+qUlf0qjrI08YjV0bSEPZ66l6
a20xEH8q15Fqgs7IATjXA3HNdR+4K4ZZXoXXywldYu4gmmswPhFIkX/gze4b5a+Poq6VrsfyGEXw
VpYgu+IKNztOP6pze2id2ZFjs+ls9bn+wUp4avsW+UssdatSMVkylLJIOPpYjSd+OExRUMenXvOR
FysjTy0dcDVoCzoEnE43M80MFyecraU8qdqjmmGj9J/L/L4mvDlnIwa23DTzMgl8enbVOAb/E8BO
6vOgHYz8oJPpXbPV/FU7tMtxKY4R50z4/8FpDVdCkZV7LUZf6I/VfC9Np0luTF3AjEn6UQtOY8gW
J9ZWV16H2WnMfijZUcK4UrRYnHpTIZZsvUw0lR/c+AxGprJ5bYZHeX039H+BBKRu1JUyDlGUakJT
Q4GiqDXj4lR3OT6TMfgisi4FdefjRc/bRsHRJLkJQtXFNDCmqDtD0DxxQBv7nNty5BvgHlncjwb4
rL2Z55hYNnmbaCjLGOwGz5tFU8bA6NMoDEl8oDS3cXTq08bMWmRkFN2HR2GL08fla8q6EJSXopd1
zCkTlt9My0NaYGJTEt+bgXu/LOYvLtnXDaB8EmHNASBR4DCTBawfopX6CwjG1tPgcYT540qyxIc5
WL38aTnp79OBmalkXEE6SZAtbTiFKYJzgjC32pmjowtHN8UYZKgCJqUV3DWQqM9Ohn+EkiK8U+/k
1lpZBR3GCdNZAilspy7JsBMTsK0BQWU2QNQou+YwSNfJ9NwlTMzTfQft197TOQNV0VdMM0OiYopB
c4XyM9Q4fTZuQ7MCJXjkCoyMDEsgZWU1DG1Xc4RnXeEzL5Lj0hyi8P6yRu1HTV+LokyqVLSrVg1Q
3NQHTLhHhowb1MVYCID7HThfF/Izh7qJ/xKjE/piwFo66C0ZdheQSgJJvbscDIbBY20bZYpQ7c0K
JcQ5gTsGJqYDoWjMMZ7l/QTSZj2UgZEWVQ+bBvs2BesLytcHUNHczLfGmaD8TAeEQpfPiSmQsjCh
rq05omtyUIqrgLNUAhUU0JKBG34QD4A8ZFZDWPtI2RrJyPNpJPs4Iv4Jf2qH+aA42nm1INDszxHc
SMYaGXf6swt2oyR8E+e8tsJq5yfVIyTxwkGLzCZoPAPzaVbkK4Hk1F4S2tWzyHjB9iuQXydKz6cb
at0NUwsNJe0IIA2BRzVjyhgWlQS3jKV+EiVdcOto9P8wm/7PiQQsrgtqKUdxOw++eu0Ymbl8GzHc
Laem4GEuw0an7U3Bm+VkKRgGvlPsy9u+awJU0VAAiGqAooI65xwkkeJKzEyMhXeejn5UAzPkLO9t
93C/xNB9GFyaG11LKhZtf5ZT0c5GxUoqAJAJQZ2PjqyHDAi3/abpjUQq3l16ZWj7EnkSrp+ipwgg
IFYoKgv8www11zxDmqhdU9tomvpUaEg7W0jApao1G5VoG30+4IeqWlGdcX6WCokJHLHsaUxnuJ59
HduRUElOU+Xq9eUD2fWlNt9NufxrPfTS2CDjaIRA3l2FU5pg2r0c7Mlon4Ene3tZ3O4934ijnpnO
KNd4rCGuXBQbqJ9WbTiXJbAWRL5gc6+lck0zkYDOjdyryMu2JHB3Bcb78jAPZoVFrMFSNMrhbfs4
Udt+RCp1JGOSGcITbbkaBf1eM2orEcRA7XnGCvdLx5tNpB6deO26sMyg3etgor7/QqjBCk/0gQJL
ek0J22zuVUd2MnAfHGIjmXqJisRoM03CS4TKXG6GHopXvCcCBveEX1f7P6zFiWAPL9GD4SV+q6Dd
HCDtLosbjqVH1As19WmYaUSPwqquwWYi2eGSPF7WJHJ2f5jNzWIpW6VKK5+EIhZbFYJTxd9baQkq
cfIuS2GshB4kk6opmjMRZU/wO5h9Lthg1WU9ACSdd2El9DAZz5dlx3E6cYjSmwHg0COwV2zhkHjS
e4RoBYxVSPyXJhdkdhxMR1YSmbVGyshAdtN1yKy6erWYcv069Azzuz818nVW9GBZJM9J0pHiAh8A
+BpvuewvcPhqZmsw6/LRw2XjOLRrxuG8lPvV5Z9q1wSa5V34IN/nT4IVKFZ13z1L3y8rCcOo0fNm
RSwuod4gtWj0rSlGGjxNT08+Iv4pXKd/gUmrbraSsi7tUoX5LOBqYf4QpJ9K/g3sBIfL62G4AfTA
WdtqI1cjXfp/+Dz9YYKdSAOWG8DSO8pKDF07yfMAr7JQskd9mM9cmjJ2a99X3mwXZSXyTKzXdoFu
y57klnZ+rX9PfNUs71IzdkKrYYWGjBeHnjvjNLAYCw22LjFKO8rW2JwX49TFdVAXoR2l6FVu05+X
j2s/r/61SIPybmSByySZ+FM54GMTFELE9y4zzshDnET5zRiAms3ZuZ6YeviaJfVP8BjVGLnj297i
tPkQdZpZlayeXsbp0nNqRWfEIB/HTnBNisawqlNNVVV/XF464xGgewWBdN7GcYWVS/Nzomt2aZzC
mJV43Y9YN/tLlrpxWjSxBpC3Qd7Vc/uAedJz61QPlc2b7HwqS3/IgjeiUmnU03VAGTFrkRSLQT+b
FmD2FVUf9MJWyU+yid7I98u7yDoqyqaA/s5IoxTrG8UbAXNNacg4JoZBoTsGm2ocEi5CGSALI0+Q
tTuxniKzylR7bFYLQI9W1+SPACNi+LO7cjVJVHmNkA58ZpE3u8mFamwkfUduPxrn0eoreSAjOzAL
W2SD/njBDUnXUN2SwCdBXcCErzN5JhE56SERTqWtf6vdyInOna0jbKzu09uSmQPf1f2NUOrZjkag
6KWI5DAd/tbxR5ULoorxEOw/pxsZVECgj90ocjPqhAg4c7SrjCcCD43MabDegRTVHr3ZAWoT82nY
fVE3cqkbN1ZDImGQCU+DyptFlplqHqwzIkU0uaYsgHyWMOrOAekv74HrhustYVhliKq3QZS9phy+
KfnqiXzOxMBhHR114aZlXIppxvJIWWz1eSdzsh/LjeTpwGoug6wE0BcrX7vvhG32lGzD5jIkupDx
ArosXU3AsIrfpmg6il/b7tjno722Tq1+q9eI4dzuQ4VspFKPfNWgkSxqsbkiIHOjowKIsQkYUeFN
eeBd3q6uyx+9tSDzz+aB3e/G3MimHn9U4xpZnSB7/Oh+xt9JmpY0K1hSoPxUoLlolLaZqFjk2l2w
BbQH0JVNLTcTbF37Up4IP1V/MB4Hm/P+EZDT7nvxtUT66TcSseMXkolOnsiUdO6qVhjkdmUtqdnZ
SpAe1nNtRW7msry3/ZayjWjK/jRyNPFDQnbX7XQrBoj1Z+2hPPKRI38stvQkMlsIdl+qjUzKHhVF
n0UDia0zJbsTlDyzIsBMOpefQ8btNCjjMxhN1gsl9lTpa3MQ7+f2e8qx5r8ZT4ZBGR0MOeQreO6w
EoCfDNFi5k1vphr8Q65krIe1aZS1EQUUHxuBGHHpVhd+aiPjlWXtF2VY6lhXw1yCxmuJEtkxH3aW
3Ai5J1USqwNvPzW7UQDKnIy6niVph7PhDtWVciRDfwtylCl6NyI2BgF5ty/dZcqA1Mkkxwmp75cn
0SIvX2W1x8L/jFxZreOX7cYfVGJV1+YAhIesBW1/qx8FoMc+CVb6j/pEGPv4B5mYtkppLJMGoMpZ
LLQZ2s1Zu0P/PQCU+kcWHch+YurXqaH34venB832RQciVRL/J4cOBUoyxdE9CqmVv68AWNaA4olS
wlGtbO4hLNAGVFu5x2qU3w8GN59BWQ9RHNVpJPXv/1QswUJujwfts41LAgcXC+6L8f5gXOT3ZRfC
KCt1iBeX9xaAPBC6O91vvMRTze5EWMCza5lVuyBr+LvKajxlV0ajkqqSdFdGTxpQT0ifHrjdwVuL
8joQPa9ZySOGW6HxlHXhk1Hr+g7JjyUQXDQ9euHhP+T1rMLhZYuJ8dPfd1NL/9uDmPFncXwQUtRj
lMYSpx+Xzf9u0LDREsrEiMlUDhUpJ5OgIceJZb7gpAETAuHy063RoN8LwJHjjMCbT5ZxLVoimrJn
+EcEsrM6QaKTI1jJMVLAYn5h6eXnkW48QQwdlVPfw2BPlhgMTwtILQurPojXoI+1KrcoTXaZi3F6
dJF+VsNWnEhgO6hRsKIOYGp8aq3CfG+IiX/5BBmuifZHfZ4bhaooMXG3Xve2otzxDqp4BGay9XsO
AQsBX2VZF4bafBqfzaYuUQkIKEK/wgeKKx0TbwLEinhkuV37HX5f6vm59q2ctgXuKrlvXGwag5nh
zD4LDJngzlbyMHkhRsQjR7kyXnUYUvAn3E1HwR8dolLLc2QXz4zdZpgcuqAv96HRjuSVJGiAsw/v
E5Bb+bGDz/sJWsxieb7sb4DN+XdDkOhiImfE31CEkzydS+F2ZHVKMTWIMjYlskGwQETGfXEl2NM5
cQprvZtBlDg9YNqO2Sq576RpQENH8VHnafKBCfnCuA9ht/v+BdaNZ43S/GVFvwT8gRze9eDt0HEB
81N0lx3c9WhY4nXlf/tEizqy2q7+8i58yaNyInU1aXVStGjzD4fKkYRl9qVIS00+VhtUVwdYPQAJ
HNFCWZuxmnQW0M+Ylo6xqwrteBhFL7Yk8TRZk0MqYOuheES/mUnwtPkjexiPuc2UjwEA+FxoSKtE
5ygfi/PZkXkzBqMT4jKWAce05qwlUk5Gq84JOJGxxKL9ocuJaawvl+83SwDlUdS9PAxKDoPTtT/a
6bEwGOHDX9yyL02h7rMuLbKgc9DMxuGt9qF2C683i5PhoUfaS1xmw8W+vfqSR91tI+TjadARuJIG
JPkJZRQ0Yr50b4LdXpP+Wf2k3M63CbrWwsocbspb8T0/s/ymfSP29RGUlyGkddSDwB2hBRqv2+dR
K82kZA1S7j+6X0Lo+EUY8kaGvXFLfrzTQsGrR+4wAvLdQvdHZV/Wk/0mC+OXNBqXZ+WXSgpHnOP8
QujcehfdsQ+EatawGrt9iwnXs71aSPq46SvrXdx/fr+EU+Ymk4Vq6ABbAPKW3s8CUrMiEQUz1UuU
40//+ksOZVHSVhH6XEIoI75GT4uVfl+uEse4kx8wEhmUbwvA3cdHzmbByTMuIY0PrqNNOdJziFUU
8CGvwD7qxu+Xz4+1MvIJG8diHdH71xPsOyBknCtp8EIVeOrKFMSFEhRd/e1/E0eZlXGe+2Qm8a4w
ohsjQVnj3Iz3ZQHcPX3xL8v6SwD6dWqUiWm5LK0XEonJHqh5u7vpnF6nACZ2itgGQ8xs6aZiZa5w
jm81Wz3Pg2Ucuhj1nX/nJX59CGV7gOnA1w3mmxEtRYiEk/Onl8iE7/lL4v5LDmVetHDOioncxfRk
XEd3KjCSEe662l15QAb9ajpVn/V3FuQZ69WnO8jKtQFATArbSkBPegS75CLCD2avkHEj6CaylVMq
ANZCEn+bvc22ZJf38X1vZidggUkOhmtcVnfcX+KmX5tKA4ZXUtI2LYnYpGs5IONnGITm0J9RO+0T
4a4A60FjshwpllmlwX6SVUvqiLii6Sm7Gv38u+g0VhSoN77+0DpXtVk6Wo4fgLC7L94vXxzW20xX
0NbG0A1QsxPfPvRiqzujj0r2O7vxgcYCxy1gvc4sB4pGAFLBtQrWbNwQ7V4NskMOuCvd/8gSjGQr
VgEOroqxRpYiUYZomWRe4YlA2XDy6qNKWPVjxlNPAwHleqnNcwgHqohns+sGswjhgC6FxTgr8vRc
eJpo5PBKFIFakhNnN1CDJgBJn9WbHNg/eq9k+i+sXaMMTBV2WbMYIVisaylDOm9s1RKz63Ibm4xl
MZwYjXJiRDlpJSnD+bQvYGBswTtH6mXFWa1NLTMFoPZbrSkfU5l59RgvIt38NQhCXg1Kj5xFVryM
XXxda+F51NfZ6rLuNZdzxjPFUBS6jFyrgxh3Cy5b3iBdF/1QK96MWhZ8D+tO07DilZFIacRDTG+P
tnICYYuFiB1WrPL1Q83eRpYFo9u/jE4W5LiB3RxfyPisdiQJZwzRPg7nwsK02vVkz0/CuQ6ya/2K
WcNmXIs/WsLkURMjoj8dwguCnxc52p0MyI7ciTOmzuw3i3x5wXQzmKLHhBUHt1D0CMDofBgDEsmQ
+gTLVrL0hfJqOHkGzpwCw8J3ulutMJB66BaLyLqBjLtO94NNndyOAFQnN1BczBSF1AyDu9noYOjA
DxMz+ogDkVUg++x7p80ZyiCaDJgAQUX9/Xd/VOBKJR0iaI1xGBxVt/AA2rOZeJ0LLkgnftc8JICB
fBRa8lEFUyJnM+ce9kzP9hMoIzdnc78KMRY+YI42v2lQWY3RQ0ZAqAmQW3vOPoD6wrDje1ZnK5S2
d2PEgbszAo1bNZkDmUhMC3MGbJiy3kpJ5jLMK/lzF7b58/Ju3H6AXOdR2aA1Hr3YZreY2c/+JCFP
Uh8xfvBJrnZoXga38kcvZibBGRtMT1ogwhCmkYx5jFHpq9LsL3OH0Yc5+SbO3Mvlle5p8WZf6TmL
aEn0KJFgBxoA007Dueke/jcBVOpnlcMoFABN5K71Qy89DiNjAbvT1NsVkBVujmpdeV2vVdx3/Uxo
VwhMs2EVDe4E5wwugcjT38sfLFYxouSXFITyj2agdPFCSqRGL1IiHuYGeBZAEe8jU+Cu0p6VtGMp
JGXVprQW+Z4UCw3xFC8/OJk35ewoZCqmERarLb9Fusi4crtO53ZnKVsTV0DUEwnaGYjTKrMFygoJ
ztAib9xiMBUt+/9gMHVfH5HakmHhwGZG7eukzFrJkUzhPN3w47EQe5bd3mssR9XxlwRqJw2p15SG
JMpBGrJUkS2Pusm1d0Y2nIz8oxhUN9bulVJgNN2yFkZtZlo2ccEb2Ew9CZ1Je+tWFjEKSwJll1v0
0QJdG2Yjn5vWSgUDEIoSa6x0dzALSX4VcyjAKBBoCPaIr9FjBywBN/mJaavsSfgIb8OADNxFZ/2E
jkxveNFuy6NwG98tJxKaxF54xcrh7T3y26+gLn0rpSmv6ThEUBia2XAGMxtX3F22XLvDxFshlC5i
6GcIK9JGFD6q3mqXdvdYmbXdOfUpOQjH9tibhmKqbuoIGCwB8ey/Sd9tP4BS1WVMGzSI4gMIJWyH
+lEL5AK2mN12tK0cSjf1PGonXiwEV0ulytNDfrlTEyPHcNDM5cYNwPwbLZinRryXV0EP0sko7vQi
5eBandd6XL9nxqSPJpenxeDLXFUWZtJWrYtmzN4a+24NJEOKpsPl89lt19h+NqXwkxJLyUKKN9XP
yYFCBrqEvEPr9DlyHaB2ZHmWuzHCViDlhBidEi8hacAEzo4Veph7uSauOjhh7MVn93v+5Wn7ddfo
3DHAdSYVZCmkekpMbwboRAGlcN0eA95dHZLdKM/zv5rd3SyThnlv+f9ertGV3O6uv08xyK0+EGi7
/rbIrNC5fJCMy0wzSaaZUSQR5vZcrXuRwyduue6Fl8sidlN/2zVRbghq7GU8kHincVSPtzhTO4bo
j3rmfeO1OUmO/F5axsm4Z+VR9h9RQQbmm8yrhq5TOlNPhbCqaPPBDIKZdCYAfsDY4k29Ld6TLmjh
cZaRUc2YjDi7TuSXXLrjMomGaWxIoBD7w089kB0Ab4P5dPKMDhzB0t2N4gAYHr3Ky7ECWioogr3y
tj4f/g2xFfg6JFWWFBkzOpQRTVtAf8sV5rikpXHz8bs4s0KD/bPdiKDMZKdmkyzxmP7pbcEd/f66
ewTrGKmsEJWVEqu4Tq77x4iZt94NazVQcvC8BDREg560yLK4aHmCAJbl6ms+j/a01II5V4Cm7ePR
bMTpYR6AENt0qJUXiZ+Wy/NlxSam+Q8/dPMF1EM4KqUs132I9Ja4vi2RbIt8ZvEVoBCUzB95VtZu
3wSKuiipEi9KEm0bZsOYJ15JdeQNSK6389BBci4Pg024yvUr4dvl5e3Lk9CHKYKeA8Qv1PUB2wSf
6LksuvVL0qBdbLWL29jWHA5kTgnuD5tIY1+dJEXgAV/EA2+beg2nMe7i1MDNCWHUMdT8sNppChbH
GciQJfDxzQVgOAPibHDA2Cxl3nXiJLi+sgjASxAX/h7NLGNbhnBP4f8idwAcfkuZGaZw1zBsJFC3
Ra5VRdYXkjlMFEt+yvS34iHKWX7ibllA24ihdhGJl9qINARI/YsCvNrOnP0E3ZtrIHPuZK9P8Awt
oDKs95cVZvct2YilfAKd07QZqWt492HvtMJdHsNDk1n4qKxTorVSiPlpgea4sGwuwMVMfWZ58+RP
/HGxZcHQecHQVJ0GhCwVfdKkHhftP74f50geuWIsF3N3vzZiKPsxl6EMCgPcr2ruzbhebTEdkFup
ncvHsmumNmIota6lJa/Q0y27ivS9lG76tDNT9brhbkUmP+Sufm9EUfodd03J62Oiu83ag34ysqtw
sWZM9qlK6V5e1f4ZKbIAyyQoIo10NgN8pi9WnFF5CgFxIvuTu5xaj1U/3E/6yV9ySDJ3k+LodCEf
FSHWkXEjoEYgTXBUXzgaTnksQFtG+gdUVzT5w3RYInO9Li2W6yvu76quK6KA3giFLmHGXV5KTYSl
Tlbpz3ZnNh66/6VjAeI02e+D1hkUdE5hiMSqrpf37iBdSz7nJ89RaWoMAJv9GFQRQecsCIYApLzf
92Na42QshFJHC/HghEEJoMbkOJ2FA4Z30NgLwM9b3u7u1Y/Zmh3RzIAMz745++/E5isoU5PHTcqn
Nb4CAaEf14Dxi+0Cm4HSrjX5nAdgEkAndgdW7LtrfDZyKeNT6EoVrXKmu6kgHflVe0k0gYGs9Jcd
BoUnz6uqrtIVTrQQC6ki4bgJmk7njcfuChA+N4M3/OAs6TzZhHgi91JHdHNHm8zKBXLDFasbeFfp
4DIaKigVSM7m93MOs27oxhgmdsw6C/QuB23QLRSbv4fS8HH5Ku+7chtZ1B0DgHjdSV1BVhx6hTMf
Vk8J/lmFYj8m2MiigpHcCOtKwWQuUpbh7XSFwrXTAh0MGF2YoiCEHswGHfL1f7wmG4mUmR/Dmc8H
spOzO9toqnZ7YBUVaKhuPc1nDdXtvikbYZSxR/Pi0kgcLHA+AuNCRpsTf9aYPf0sKZSdn6pB0sIC
KtrbpS/nJsFfSoAKAQpg1P0zO/eeWD15rF2k7I7CV3DrixxPPtg3o2P3GNs92mSQ+jnVHqu5aRfZ
ErH/L+2n7MuUqz2XKrjnpE1z9KXj5KFu5nfWfFABvhQdioAQi5Me5jyI3BYzMYSXkPMlJ3FDK7lm
QkDtWp7NF1GWZ8jjVs0F8KQteAS4Cgxj0rv47YOgVow/+ls2TOF+iudLIt2fq0xyu+o5bkrntL4u
m9J7hjZIzRNtLcMQAMv73gUN0FQV4RyPd06mxw96PUYbW4ITlr3qSn+rdZMc8eS2b5W9HBaYvTwg
XJMT7PplA7SfbfwSTc8fKJlm6A15TqK3/iSDu43056du+zx5yS058MFGyv1WBDaN+B5HFmuSZLdL
abP2Twu58TIWvWmlqoG+Id1v974ALSNdSnnAWur+zf21yfQgQlwMBjct4LpWtLulyE1B+cax+nN3
m9u2q6Fs7GQM61IosHjhmbsuDvMxs4RbFdjGoMwIokfJI4eJcRJLtzgfIYkl+Nn75SPdf74MWcXJ
IRdNt55McrjqS1rrrlACSnXO7SR91JJ7OVHMy4L+ck2+JFGmIqkiZW1CqO0QlMhNl27iRafBnp0C
dDis3qt9aQjFeUz1i8Qf/P1ZVjJ+DcFpC0W5nhzCRaUBzXJFoS1DQMzyPHc3cSOMMvNrojaVKkPY
yOuOoZ75yJMysxR07/Ie7t+/jSDKuMt9U4TtjD3U7mdbBt1r6BdB5Q3QEjt5DE8yoNQjS5JNGNfn
CZQ1FWPYcde6bj6AOkRFLbS+43H/inYA2oSjl411eY372ZSNCMqAl2ovLJyKS9GGSY9CZWkvhvK6
ZlIQts2hXORnEMEe1ES6V/PQ4TTQlfZibU6ayIBw23eev76ENuzGlOS5OMHaEWOz2oIpPQsCEMEM
BzjYyK0Aiea2e0+ux4mxB7vGZyOY8inVQh37KMalrOWnSJrMUL9bEtbqGEdJT1iERd41HQ9nskUz
EQnYJo8Q5WgYyxWcGg8l65awVkVZu7FpZ60wIFCZn9c0soxFtBr5jaE+LCmUFynzcVTNFeLQxRqc
abUmwMTXJmBe4YbMTjVaXYewK2JOc+xHn4QVAylWlcfMy+8Whx/kKVMI9r/++jmW60wH3TJySyax
cGbW3+NvoUd6mAiXoMH7kmqK96OzIvhLXKb9I9L+cKY3X0NtwxQC4rydYZLSU+2HgWBGjm43GEwm
wJ9secTw/CnO0DTFAPkfYt7fF6+Ao1yRE6S3a7T2WlosOpoineUqR9+kFF0nhvx8+Zz3tfdLIHGD
N45AkYPCO1YhkB+m20YD7UBdflwWsR9gal8y6BMtNRDuxsjTaffN4qySpYXXfB4Yo9mhO1rx0jtx
NOfG0lBq+9476DdQE3Q2HkSXjAizVWz/UdMlMIuTt1qkR82aMBn5LkO+sqmrM6e3IkSvtxPaycw8
rV4GGa0CnTQKVifMh2FZ3c6ob5YawzCXd2Y/OPz6ENoydkqRdJPwmVQaT6tfWYVlfGIkIswwxeNw
ZHXf73Yiolj+36UrlIKJZZsMTYR4rcecSOP0iUlifhDCjaZsE0RyIhnIkLZ8XO7/gZO/a1Y28il9
k5JUW/KVFPNRIltBfR6hVKV/GyRTAcbNPedlH5mtaiD3+l/3mtJCSdK5FhxnpDFfM8sHgi+oY1DT
QEkXB30jPrPSrfuWbLNWyna0Ul5GJYfM8QRcW+2lOKCQ4CqnFGbUHdE5mJkGEAcynz9pXneT3iq+
+hzd64e1QxqLlV/Z9wc2X0NOZnPTxVnklSn/zOoBdfpNsgkOffxMmEXnq/iWNfu/a8k24ihfboq6
OOIyEmHkj0L0JkcY8MYYlByZbVY5l+8RS6lod07uqrmpURgrmuW4Dtn3NVTO+iK+XhbDWhLltJWz
wrUZCVDDcFnMRevuFh7P7zg4eiycUy5n5T5ZAikXboqzdDAGHBnmioPOKa4M0SyC3I8Osw/ApIP0
iRyB0u6pfltO8FT92SseeFsGSjPLcpDF/fEyfZ0n3Z9gGOoypFwGWIUSlYN14huzUPgVWLz9Oecw
gjLMP5ZIY5zsLhHfxl7RNUhDlyVdHLEFsqcG440EfH/hQQArbvqtAJUKwfkvHoC8g2RQfVXfFXYD
SjeQ1rF68vadWF1FcyG6TBQUAX6/Plm4gFUrho6t+eckrWCu7wgveauawCGnA1yitooazp74yiqM
7r7RG9GU3qVcI6m1iD1AftzMevAIlD1jn/dTohsZlKpJCh/yCfDdYKt4Kznk94lXnUITbROeenf5
GpE/9acm/dpJut8WRmiu1ArLqQXOLtP7onwqk9lcQRkyDq91eLWGDIn7zTVfq/uMBze2b0m5/0fa
dTTJjTPLX8QIenOlbd89fkYXxsgMvff89S/R2qfpD0sRitVhDxsToWoQQKFMVmZX5ROc0Yghnva1
t8M3wgWsXuTvjWvclffQ0H0yvq+v8zdhxudCqbeuB/BQn1u8taHWXXjfgEaZ8VWRlX3SINkapH3Y
QGGgN9xJGY5TEm6GtmZlJ8TG2semXr1arUK1KPGxSWGRMxur+ME5vWVAQnd6YTWvWDtLPXhjWLVC
jR6+y8Wl1eavgXoIlINc4cR2FwmiZVr/tv6Nlz3/5ycmf7/ZWC5TE1kh5ee6x8ipr9mlCvbGXLTX
zSwWJm7OD/WYSYIxgbQRl18XJzfVaq9Jun0vn/i/dTNXbZmbBaVJl2dKiZhh2sWX7L16bguT4AE5
Zz7VtdkUZvQdgyLesGellaw1Ul4mnQsuBfAF6IvmEaVLe84js4JyXx+xBpqWe5w3n5NyNnMVD7nS
YNdiyKVMQmyL8+Cp2uuYhHbTf/VR1xLvgzTfpHMGXrXWxtihqSgXI/+SC7zbyxlUDHGY+X0tRO7o
h6aW89v1LWc43WvF/mYj5FIwhkBCjiBOmZkHgzXJjHDiN9H/r8Mr0bH4gKColrHX8ZZDfZ0TrGkE
XoxoLUjW8AjxqAQrY6I1yJX/l0sAxY0u6ZIgGTTsuk64mW9iuHpQPT7HIAO0IRzlRI9Zj7LenxDD
LH5KQzUURdMMEJFS62x0JSxCGdstFqopY6SrLxgOftEN3FigPO3QFEoccvDvmhojdQBVSaNvKlVi
vJKL8diNGcqZDnkE1AQPZxrkjQnInZXPz6WxL6Xemo0f6+dv0Zfe2KJ8adRFYhFPsDXtJLBK9ZsA
beYWHbx1M8tpwY0dyoOGcdrEw88YkxCENBZoURzZ1jwgTjfo+loMe4sP0o09ypX2jZAVNbGHG4X0
D8XXnY7ew2ADbbVjrW45fLyxRkVtXZHpAsB4P58/MK6h++oj8UuOBeaUT/EL55CcF5RvXmSHx2Ef
vXSb8Eu34VzGspcv3ecdoLxrw9VpVoQ4ob1bQ0o7dUPU7evNiJc4dfwYbaZ1g8uJ/s3KKR9rFHU/
BTW+M+mmJUCE9l/bTeaEbvBE2kuTndnGW3IW9wG0lifGfVx8Sz6N085TnAJfNUYUDyH1vANhpdXU
m0GVbI1jlrkZV592opgQzdH+uZ4nDIe7KnDT0nXuF0KPs9VsWytyWeoOrEsjUf7GLxpJDkk/Gppj
UP4qr5pu8wmxwSZ0jC3z0jBODw0Q46vUUEcC0SADqz/ltkJXBo076HKf+Q0rQmcdHolyPjnSjSAi
ITq3md1oUz42ZuQkGDzs9wRyM0PCUwCzKr/XgQvasswvppo3p4dySUpfx5km4dKGmWAWQmYOgw/R
tI+W+6FolVl3url+WZj7STmlqDf8MYthUT8Sjt4YQ47yI2n2X/tcZ1ZVmXU9KK+kgxu0SUc4g7Io
zapw8tgwu+hdKp/+cl2U11E4qSgqck4bR93JloLWaLmXzc4mJMvTnonTYLz0EuV0BjWLMkwUEC8H
IqOtimE1Mzj+JJgcvTIxA+awKGvvaK1godUq8BxjfLMH5868zUGfRPg09XMCRk9wDgOq7Kx/VkYY
QEOVZNkXQFSKnkAiTfYIP9OV9yNkmOUE3ay4tNetMRwcrRmscAm6oSSp8gfZ5EVAXBvwRes54w4w
to5WB+bSVKkgF4cgrauhIlDbg8+CUC7H/Z8Xm1YCLnxZb5sENlq7BuyBvMbRsT+TsjeKsdtx07jN
Id4Ix/TO2BZO+UN5XP+WLMdGt7NzbspqIcXHDJ5RTnoYAGuvz8B/gdcuudQoexcHooMMyskTu7mz
jJO+WT/lZoYMrSSZZKtFahanZBPdlXvuXsMotfHRWuEu/AOaiuXKzo1RytkMXK/Dn8LZBNyJ097L
+bs/vlRq7Mz6XZejw6JZhRB6AmQj1z8260RRzscos9GYUwQBoVBZkxCaQfK2boH5QWl/M3NoFRrI
oMg0yBRhRCF8KCBBQFSd3MFsNmDyHIAhYlxJhgOg2zYpFOIAsINZodfs0IeMlIhpAcn0uX2UsVjF
lstInxtIt2z4WOWEqMapiTS73mYIYFUbbBy1SfCYxpZFLsl4fRUqtpmMPDPiHuel47dV+ENEySGo
T7Oc2t1IxFx8xrAs2aN/p6O/ImN6yFSPJGjlNvCmI4rcORKdnxIVrFRgOdu++YzkuN4k9EMqqEFF
KmG9y53HA1c54RnEwGdhZ8wY70geQM3ICvtZa6MimTaK05kv8C1/Avt/crIlLgtkxXoDFcqxjL00
tWgog6Zh19uQ+XEJ/f0VrygitWlAos1KL0jOvrZrlFeZU3keJxJ2d+hH8E6xUx7SbYQOFwFl96Bh
NVBT4AAeFoBLmpjkmowISqF8i6QPg56TxikH2F6lGXY2gk5ThTA1S8WHZYlyMWnZGqM4AwdpKO1H
ZwSBqek+Jlyi6lDIysO6Q2O89XSTBePwqSFzWFapbaY0Mf16O4hf120w3DLdUYnTPunHgsQT2SVA
T7KrGH5/uVXyedPoGc9SKP4pAwvnK835EZiYY/XEOYkVvldbTCIB7JMfmVkZw3PRFIGdAPxSyKFk
J3vJveFiiusREPaTbHd2s433KG1diof2LvpPCtvazYIp14LJnVRsRLiwaJJRge7MJojsMd4V3QOv
v8U+S9WR9STQk2NcJpV5p+OctG6+JRQ74haZoIWxkD8grma9sirlXQZpyss0unqxdqt6kyMdkGKf
uAYNe95tra60h414v35MWaUblfIwGChTkpZMoTSO73GROYNXmZRrsi2wY9aM5n1KKK2PqB0dWiu+
G/YB4rcxtv82q1EpZzODB0HUyC/xj+MhMstzaCcWxIZH5/Se2Jw9v60vfRmZfHOeKJ8z4iyJdYTI
iSw9BxUNSPqPOVhhkXpDPpPU5WqobOcWyzIrPqY5BZVRhR5dhaXKXr0lfInlpW8RpnPWgLannX2X
3murPPqW6mjn+sh6pJn2qVIxlwmBELc4aqTQ0Z0Ig5RM9JYuoHnZigIy1+wxh1KBYo+vqHuwtAMY
vpFmGhSzWeIaUmeJQKgIXjWgvaRT6wDshdzAZeLAWeZI2ecmJDFqtRcMUqMLg/BHIHObvC8Z0z0M
n0iTCSp9NIq6gK5OA4YoPjqJQWNJfG7m0y5vcycSWPKMS0+YzqMpr2miqskKdW3D2s+7iUSrcQxo
q55C4rYssl1U8N/WbwnLEH0rMfjstxNQpV3mm4oPahCJKKox2yVLX/B2QdRllNsk4aaZxMMW8Ot9
Zk1P0Dw+FqNZfpXN3gl1O3nrj5HbPETMShFjkXRAwPFAn+kVgMpKdccZd37wPifP699xKcC5WR8d
D9RhzRWGARM9QLmRuA2rZ7k5qwZju5bO+q0ZKq2I9KHg6xKfcYDEz4jeopwxRFZZ34q6TUHZ85Ve
IQhWirOh7kJQg2Tdx/rHYq2C/P3mxvbQ9tE5VJtcwggqZ4ZZ9REjfCLniY6sbz8UWeaNCWHO8omP
8aEIEQgZ/BwwcsOW7Lt23dbsUK86JzWR0kWAERPJvh7VmGNzR3gUBglqZMIx8EhnhLfFTQWZR7wH
BnMCh3XyKFdRcxEG1EmLS8z3eoS5OEz5R0pswq8wkFSsb0r5CqlT07kioz5Vl5pt3pmi+Kj0KO9O
96XvcmAbKGoWK8fiK367kZTj6GsM3Rek2tO/6qQrsdcys0FUapwiC/omiNYq1ERs+Z7fVC/rx3R5
vXDAEji9FHAb/O8ZmiC60wcNzlBSJ2CmOHdDaLbTswp8b6u8yO1gKhHjoVmMSaHw+MsmdZ4arVRy
nuxmvC1RpSADeqS79XOskoVGY1qjzo7AIeTmK5zeBD7Z7rfVUX9Uwc1Tnggsm8VawzRHHSBD64K4
qGEu3OoeIQcETBdKGKRfzh6DWUygbj8ldXI6Sc6rvsdxRQJ1r3vo1GMasNwnCRqzZImEjK05l0/M
SJe4yH/7hF97SPftoEcsaI2GwLN/RZRvgy2tONYg/JhslGeAvfdChs9eDPhulkq379pokmbI2cFp
Y8zSAAoiRY2ptNPWAndOnJs8dDcxeFzYgeioLcTorAKqL5xpPK7fmEWI2O0Pod4nrhCKvpCQ57f2
9FFNSL3B4F+/YZTjTd5iylzdN4+kSiT85b2he3u+2nVhQgbcf7KsENKnBIywpNmfesbmL5dJPWAA
S/W5TkaflYf2MF6nn1JMq4iPmFaxRCD+IDnx9J/qU7cfl/JHQpfrXE4ef/2o7saHysus7huhRAKe
9SH1Umt9lb952z7PMeWLBoWXpDyHvcaJ7lUvuPLtknVWR/HiQyZIN5tLfUx34A5DsZ+1Xob7pTkL
0PtulIC0wfSk3DZi/nWMensCc2Q2TZYuQDO2ireiyppBXCwD3n5myktx8qQGqohlA9oPMY/EKaBU
K9sKmFqFH/9xjuLWHuWnSilPwCyMdfIoO4pO5GhoByNfIsR1EHNk0s+TO7jinuhW31zJUPrWYK+p
LlGRmVK/mfmTX2cm/LPZYIhv2qTpQxcVJiexBi8Xu1c3q6XbfmMyhFwUwnr0nLz3LlH4mD6mnXpV
Vm73vju5yl1zULxZMZNL6sR3LG+5HOH+OtZ0KzD1gxJwFvwCWX4MoJI5qbXFSwxYGssl051AESSu
kyLj9RG93iYkq+Wj6g3P4TbfJpv4nAF4B+5oCROgZYCNZtUArru4tsuUi+pVAJ/UAPZ/KtZXx3Yf
7MTLNwSIrTkN5nS+sm4cjFNiDd9aiDBDxd3u9sWL6A0fxZ5oG9Zu+sV3ahvzLfIm3CmXypG2606G
ccnpVmKpcD64D7AZs4BiSCyYWXDHR/uwLqwREWafX+r5bt0kWfnal6Hcmh5HvFDVuN9y8zSpjSl1
rFdwqax/e8apsCqXinGOAlgAzTvEbHWwvXQHsKrYgc3qol/pvNZWQ3krtCQrVc7x4krn7vmLtN3v
e7cEZmDeRB5RppwweI/SU/g126abaa9jKAg7PTqYF/0DMV9G6EPPhKlKLNfAvOBhPBPtgHGfWbKJ
0UKI6GRuzsTBMa4y3UIM6kyrswCJZDXG2zpDMbGP7JaFi1zOsH45DLp1mHFNU8aknsWnH4b8pR0D
c4gAZx0YB5O1Gjp46gvfF33YkSYD4RumMcf3xmfBLxnHn+4UykLAD5B8B9g7C89D7O+LUPTWbxgr
clAo56NPVe+3pLFUOcVGOxMCe8Iv/QRIaWW2+841vGmLou+2OoMS9Y2tj8NyvwoVKyFsCDFvirQR
RFNINYCgCR/Qp0SlSUOO3u/Fbet028weGmtqTR9y7YwCBCvZobuJRpsLZd/BCZBkR7C7YwsCdCB3
0VOHl2VMwi9SUegC+DINlAvB5UWVbapIaWZZqH/WO7SvIdqWxl0KbJnCirQXz8+NJWpvU17ig4BQ
a6Eb25gFhH/fQ6t78kl4H1p8t4sdOG8WKebi3bixSu0ngMkpP4LXBKrzQFnnXwdhNHlI/K4fXNba
qKehTTR9EAi+VK++te0Pfnxe//eZ20S9DFlU1HXIwT/G22BDjgR5hCUL1LusA7H4sN58MOpdUAWu
r+YQ3bTanhzBjhxxMMPWrF/G7wYPjpbE0u4mDHuYfWCJmVlBG6C1GatlbRoV2c5x/U9/eQBGmcgm
+ug+EbJ5glQGMcyX1JsYrmexzfZ5EUSe/9+iTZdoE+I7Ui8CFa8IeaXGqrzkCNFWW8IcdH5iFwGZ
Nql+ix/OYTsk2FXRAyfEVsSLS4YKhzcZ7cTAGo+g+mIkZ8uZ9q/9FWktbD/rB0khAJNwm72DzEn9
obw0IMZ1GhALAIU0HMRD/oWNGVj2azeGKU/T5oksy4QmhszjEqh7bCfH2cMsFJjLWd7mOqnzr/Dm
xhrlbeRZRoWRhFKNI7ncYbBQesxetG0HPiWi5BHmZmZplrQ3ThAS6FyiVdQ7xs549r8Oe9ZXX85e
bn4O5YaavBSaVsfj2drlAVoeXvJiPPApKi7lOfP4i3aSH/rn2jG8+MR5hEsmeWFcqsX07eYnUD6K
x9REkRp4W8mlki2I7mACmdBbE+3x/xSe3xij/FUllFrYkZID8VfSvgWsCF08j+Wt1v2uyFPOalIm
SZE6BLFJn33JeGUjpoaz/t1YJihf5FfqMCU5HpARza0e+nz5/bqBdWcn0mxURitUxZDgaMRTcJ6T
9FnmuXt9VBlBImMd/+Kc0oDZGckTJfCCiRffDMYf6wtZxDreuNCrB7jpnfRZLheTRExE93H9wNW7
KLwDHb0bZBdtgKahapjNeGmRw65bJqdp5bJfKzM3hlWxHlp/xNEuxAKSir4tS8/RjHPun4y/3S7K
sfg+J/8kgNKM91p6msQPo3hfX85yEPp5e67vxs16ijBW9ZpM6JGyLCG14TF+lJmoyZL313jivkw2
1KNUC4Ozlipt4ifWAMti6nLzCyhnUbSxL44VfkE2n8XcqdJL2SVmzTNeI9bGUW5CCRsBiQthYpN0
UCEIkLyfyy0XlGjN5Jh95ll4MtYtoB0GEA5DPMIg6ixWE49Wyb+ub96ixMPtLaAcBj+JgpaWiKjr
wpyeM2duTR1zBoNpGGjJEE30zI2fpq/VnovNFAPrPANHwdi76+m6OT2SEcWZQjxWlUMnCl3Ssfje
CKeaqxnXbrni+XlKruncjaWkKDSDI08KeFntzgk2wsa3y02CWbk/oedhRMHi9ZW9sTf57ah3AlYm
Ah8DgdgtuHBRH0EPyGNsIjkHKx7lynl3Y0kvoD0REdAV1JmbXfvq38kEj3LXfsWsfLmPQMKWn4oL
H5pQ8bYZxhkv9ZXR58Z4lBd+15BlApPridYIVQjOalzOq97+ABZP4q61pVKhSezLmZ7UpOvkJvfZ
+0+WuXpCNw/cYE5yZn5bxh28ErfcLK+sOzmeSLlCMdMtZE3c/JLsIi//wEDVK9TgIWPD+KCMJ5Ye
6x47zY9SwrcYHuRdaNUP2SZCdX4GmtQzdrHZolXKJApbT6RAofy/CYWEFmk4GKSz1GumDBpuqc49
GcIUUFPdN0391cim+6hmrHX58ssCiKNldJ5pPEk6J0GvDlhqDUFKUTjPw48aPTt/CBmu+9qN/Pe5
+bRETvHNNsrSFCGmxfpIPC+fBkjUKW7nIYV3SicOzXoLaeqdgbwCFDeOjnF29JpQQny/0kq5LK5m
8lSs/RwqvZD7xtcMHy8Weom9qYrBaebSXaylnp7IwNSorHoGSc7WDFKBgFokQaA0V5ggGFF+4I7e
aw6JpvuCCVVbPkuf35q6o2ENiuiZENTigdwS2q4BMxbshHS5/iZ82qGefRUzq5FYw/OAVcUOURbF
uKMB7ASCaw9yUy4hqMK78nDi7gQAIVmsRYtTAsDD/Tq9ZJNvztRopKXfEMJtQgpbojUIctbkKMMX
9RD/2TTnacPytr9JzT5tUvc0SuQ2m0ocHP04FqZ2Tu5LqNMQaixpQzSHIgCmMB196p+5O9+sUY1n
k77/Jjn+/BFU0JAPWqoEBOb2M+IDUcjRsL6RMfDIZfWxGIfpXyhTcU4bccImx5CqFzYt3mvZRSVp
s+51WWbo4gakFEOuJPm+WHl6oGwHwz9JnORMXf8mdrPbF8NjpqYMsww/QINI1VmI0o4coSkCjfFj
1wFOpex5/6sMAqz1FTJ8LU3dnnZDnhshPGCthqY+6GYvKxZUQ+0+f/o7S5SvqcP0H8LSHOChpPne
+U9j9MgPr+tmll/mX6dQo9xMr2nVIIlIp0cNDmCUECF3rPricrjxaYNyMWHZdl0aITzmWqvcSva4
V076IYpMYUdciu+wpuGXH/9Pg5RPmTOp6hUCavbVyFWVD0XjrSCrnfVP95u62qcZyo10saZwvA8z
+hMkHLP7ZF+DQBzi4XbjhjHixfpUnMMfrNVdh91XniFanroJgiYVyG0uPuZL44Cg3YGwHB4JH91D
3w5d8UH8nruc0wJQWG1jc0fg1KXVbaSLfyqB1zeYwrWMT65TtdS0y8esFfGbslQ1mxR949kw0/Tb
+idnWaEcTJU2SW2Qx6rUvqb55PTlZHJabq9b+U2S82tjabnqwPf1n9P/jSO4kL1wcXZ7cDgQVSKQ
E0MF/JFhkeHCaL3qLOLzLCUkHaLaepzQbbIOnjICFEACfifULXkgbP+9lQ/JkxpzL1GHRjHXWxWE
qDhT1EBoMY4sYAIj3qF1rHkBF0fy4c998HRuiw8enLAYSeQcBWocIFLEtISrfZF24R4kDMBVincC
I+RivCg0dU4WtHmjk9mp9J+Hi0Br/kAMkHWwKBfViji7MenAVR+jfVU73BrHqEC5eAQ4V8QIOAhD
2piRTTOcr075Kd3Xak4n9DYzLwBKH5ap2UGVmHG2lnPLz9NMuam8iUYOHgO7OFTnYdyMGfrfl2Z4
m/zSHLnHMX3oET+LXe41yjvDOMP30wp9bSnNmkzau+GBt5DYfo+cfgNYoR3OZn9MPRZOlRXP0tJ8
aiLwXJXDoHROTuEhfOy3xZcIgSzv1vviVYBMln7WoShaW8N+0EyWPscyCvkzoDUoH1UMYRh0ZKRw
wqAmWCQBrJCdZBdC5nG+S0+kswSy1w3Kygy3xfAhBpWdoeNZCnKANt4QF7ml+ICx17XdpfyzWmJ6
K+NZLdDfNLM0RRNAVc8btH6cVkSRyuWoYxeoV+7SRw501WjxWNIX/5AcmkN/mjb/sX39yygNmR2r
QMxQLtRd9W4EYsY4DW5+yq/CEYyzuxzsfVqidlIWBKUQyE5WgKbuFIjA+1t0bx6MwNRt/aHYTocx
AQ6Kldcuu4VPu9RGzvPU+3FI+MImyZyDY2Wwdo61MnJrb5IuUFyLgUCqePJ87KoDRjjNdH7LEtaz
xrJDVnpjRwZWXgsIHKZxxGN+VTtKNjn6uvUGJMC7YhtmwDizLsJvcsrPD0i8/Y3ZvDSKriATHaRo
2FhQGrA6iJJeh6P5DXcwtqw5vt9kc58mqQdEKWQ/18l4Nu+V2+5UPrQvCAM7iMbEu+pr9pVxNJfd
6qc56uUQkhFdqoTc9R0QIwfCLAyn6kYXwp/D5qL9Taj7aY96Q0C/Kys5IdDJnpMTOok/iEPjB7NF
icvkwKhVegr+74lVOVx+/z/tkr/f7OTIZx2Xh/Aw/y/S/LMKwoLGLQ8ACL/s0EBXY8r4vI0R6fAe
of0lNRcRcACQRqd7+TzY+X3ltsdhw6xTkg/371j+0zDlYwK5aEN5ANElmTxtL9pLaCv3SmZ+GxG5
IxS0pdyCkJT1B9355ffi0zTlZoTOKKGQBKWYEQxpKZDake5kX+KzSraVhD2t1ZQ2x5mCbP8Xxin9
5ntTDmjsq7IbRSw7ySbo7omd2weVZUQBmN/nzBT4/AiOFEYktBzkfS6Y8kZFy8mNRmb7BPmHHALU
qHz4rEGg3+QOn0Yo36MPBpfNROnE6LCVyVMLPFlavOWQ7dNAlX1K1cQdxncldKVENEWFMXi1KM1z
+2UpRyRqihyLZAiKMLTUl/QbilvfCbBFvsxedugOPIjocq9yxxPhigCSd6uwRjgZt1amvFMr62EX
aaiSQANq4xsfrXivc9906Yk3QtCPXuJoMhkOkRzWtXtEOSidE8TBT0kuDkIxyAu8aPdEubG61N6w
YQWZ1yGZNWuUW+Ih3AIxWVRNyK0lkDYysJ0+lBugtq35kKLEIdvBXYPqqYKcMQf5r2K1z0TNHhT/
36EihoGwvzvdNMC15eewwBwT+ldZYIZdbQq+b4HDlfGhSSK/snQa4ZpXBcRXSDbRN5hbTDQrCrxx
fBwkIIiri6/Ull/8qMrXvzRLOaty6FRB5VB6x6QF1BL1reQ12+IPxDhZLzkNelXKWOvA+Y0G9ak/
5KB6wLXZkjEdonrHonVhPaw0/LWqxThUyUQ6sP+HYUayENrdG5HWJKhX0KyAdmDYsHr9rMidxrwK
voACQ4pdJO9qgsmz4YkIMbW74rH3yicQVO5ZYwYsz0ijXKuoS6uR1Dh4j4SC2Q4UmRBKjLbKLt9x
F44RfBJvvnZQKSfUYNY/4wNE0dXwZUq+B2JirZ/JRZmVG1dLc+JMrRb5yK0JhfvgyFaJqUGpsfij
WAFiFyDRJBrw7bWgTyS8wz2mvF8aSAs46z+E8a4plDeS0kDvwMuFskXwiiksK28BbItExnIZ35Oe
jBfCOo1iglzkUXSL4i+C5K4vg3VA6EZmp/VVqFUIaqddhT6Utic8dWQmIL+H+iLIxdbtsRZEuZSQ
86swJqWJcUSHVr5TWCX836CjfsUCND8OF3L1iIlkzVX50eKG0crTI6/tdUAw884S4o+x/ta3GN3N
WcQajCOhkrXfxM0guVD8nmhkdclDBH7BaMytLEgZry7jnadZcSKhqCVBwRfM5wrU2U9yAtQwmAYk
/hV2h3YzRhrjFLIidZWKbxpFBO0AgfOQ2iwBK8s72YlRXAm86AA450fulBaoU5ggfUa4rFL+xC+r
tsNwBzFMuobiR/pdhla0fyGzAsVBPwsg37T5PStFYG0lFdmojZgUEZGRqfRXsZ1sv4WkbcySLWA8
67QEtZEkPlQLYCVGzYoMA4Es2SH4zY5x635TH/t1KeheZByVfKYo2MB0229Vh8BdQisAGoRoAEJZ
2iZjqtc4yV6/778pDX5apnKtlO/7SCBDqoSAgXdGIINVr5qh0RCD4S/6UTujM5yT8/vklvf5HfMB
ZJwguk/ZliPXlERIkgjK5K4AfujWIf/J4HSK8NjzHlDnFotfkHGA6J5lNBR+UhMozJieB3EzVLkp
TSzyBXLtVl5bmvYmR09UBKEOImJZ31Vt9cAP0aXkFFcDFc76Pv4GE/a5j2TBN86t96Vp7FuMcqX6
8F1qtJOQYEhfkTd8r1lDUUWmHze+qU21W8Y9Y4D+SsW8tlLKAZWVMhP2e3xOpM1EgpCwxYMHE9O/
3VPmdV7ltfvCU8HoruAcR+fY6Vz1OnrdPqE0Y4V3LYo00EZ1GN+FJM1rv4zyUDpXBhFHmhjkfEeb
4UdoRxahrJbeCU0ZqxLLeD81yjFJMl9XNYdtaIfRhRDBd5T6GdnGb2Cxn1tNhTZNo0lJ0iPsl0zj
XH6T7xtHK8z4UXGHI6DsEK0zQZ8SIkQ4EWoIduWLcXnovibXD6oc93hIxbQxxeHcpL2Zawz45vJk
5mc5hFYh1PNy6FUy1y17g1M/Ktt0i2fNKqBBDbLY7fREUJaGReY1kIe4LWIiMhXTY1qk94IHZgGV
kU3TDdAw0vNMhvLWNbL9/8ENGUPIlYshPMYms7JpuvlZqEmnYFQE/D5eEFkbfR/ZnVnb4o6/w8QE
eo6Y7oVunDNa8clLz4kH7IUvQM9d3oBR5lF1ycbPEiO4Icd35TbRzc9E5dokJ0JYarJLpp70mU0F
bJRV/NyDIq5gdZ0ZrwPd6hQLWVJakZy0ILG47rnTGpMb78rMZSfxDE+hUz4sRDAfZSm+eI3RbRGC
JNVo+qSCDOKR9guYWRlPL2ttlGdqk7pXRoLQkfoK/MCdmZeXWC5NQX9Te2akxlod5ZgAkpS7tMOX
VO903CKisFHv9QeCw07s+Asrj2A8fXSLc9TEVlPJ3JEwfojtfRqfNTAj6/Edw72T8GTlQNKdzRYS
4qI6o7IHCoTdFeyB/eI8KIax5coZDoBuYgYjeI5iUsFLD/GF0O+oducmj382mM54SOjGZRKMY1UI
4BEDMNmK+NmeNNa3YxwJeuZ1BEt+xBGCH9krH6s7IFahQqmayXcSeGHU3lrfK9aKyN9vIpRRTEFN
T+iv+PRBne6gKshwTqwo2qBiINkHejA1oA7Y2rMbvsFDKryZPKUo2J8IaSXCnx8SBr50MwIj9551
5lktNoPyIHIxT7NM+l2NM9rqewdxQiuxUO7cSRhRAWDyB6sVxMqmDcqJ+EqJ4XryUYmQDQYnoWrd
boQdfyAtvfX9YyS2BuVBuETU25zwnpDymLRJPNJ2yqDbsm6GVWs0qPBm4mu4ihBLapwmhTCsANKp
2RugL/knwxSrqxJ4et51rKdpiAJUcIBNQ2Uz8cadtoNaAyOaWT+bsEPlWUE9DaFGmB36V7TSIPYe
2rmdngPQEaeE4g5UbDgkL3/Q0lq95rBM3NrNvRMiva40sFu5fqTsIoPzzTJW3iptLk1eGXVz5nq3
97vY7FVuFzTKa9tUlR3EEnAgbfiNsburDhu/hvzam18Tz6hlQfqA3NHeBomLOWN7i61oT3/ZR4Qt
yuNIdVD/xHESyXftVXSSu1y0/Itqk1qy9ERo2ggfMziuWRdzmT/m/6NX2KZ8kWikflSp14vZ2/oH
KgieeoRG60fmAKHo8k5+Dq3wIiPOiDF1WyFTIsGGiggOyKqXaQNxr9SRZnP+gK4XKBDbk/JUekxO
OdbpoHyWPygK13H4nRPy/naro7zo6TZRjW89jPWwB21Wwx58GMpjBSH3z4B5AN5DNHkHWzHSc6fW
W34U30e+Zzxz680/GKT8FoYh/uld8ICrdF7oVvekuNG/5JcWqh/6ttxE296ZDv2X9qhv+BdpsFhY
8/X0HD+CcmqB1pW6EuMzGxWU5wbMiojfjN4OFEjTcKE5jA8YmDOHXH5m3LfVXA0zraTGdXPffGHM
1HGC10YdhYg+l25xBHvsGQWBEY1OAE222Zn5Eq7mCbBKebtMM/qCJxgX9Ui4k+uHsTVbjG3mKKJx
lnjmXwnzZPYQq1ZbWMXX9UWvBp+wTnm8qhp4jiM1rVBrrSzWnBk4jHh8idPOWre03qqCKcqdaems
8xMxRUS/qlNOoF6VCQSoJ9oRJiRIdM1tWanDclcAM9K8phgKMGbUJRIyJc5kEaEoGVDBE2mT7h95
R7JLBglg1nz58jDnjT3qDkWGlPJIjoi9+NHfZRV0lUJQYlc/9Df+YYZszXhUX+J71YUal8P4xotl
2Bvj1N3RY6kEqzKeTrJYsNFuIOMG/8RGvC7elV+GJDoWSGNuEMUBOVI4Ab0H8Cn3XnSMxH45Yrsx
Ql2NNCzGaZTwKTvuUAgdSOO2avEK1lLkfyAVadDVmSBCnzwVOjNAXrwYN7apizG04TQHJAmUvWwf
P6aXbIO2PB5g9dy8ZtsYMWr5JLFWzPqs1B0x4iLlYnQd3UyDNBUC8H7GAHAaGqYqoeYcRYLZl76V
C8NFV7rT0OCx06K9Wk3OOAStk9SiuX6kWL+ICgy6DNSHfUmSYe4QGDXShE0hM7oHLBvk7zeOd+oi
aAeQQQi/asxe2hhSbs6swuuy/7nZUer5HmXsp5ZhJYS30wd+EGTxmLPkvzUHlIAgOja6mFc/sohK
F3O5G7OU/5mhsx6FZLKh174F8vdO3v7dBlH+BrqRQzGr+HhVexByyc4BhIrn13Ujy5HBzSoox9IL
0yDrBDCI9hyGVUbQgYQOVAWOROAIVUYHKg9oo+m2CBQLuGE8/jFhNqqXO+afv+JfL3TfcFxIZt5I
8278nux41TRcwQ2taAf+67fYRR/mMTSAmilHE/pA+l7Bq2LYTGoUhnugX22QOiZTRwoc/pcZAoTV
rgAcwTgFHqmsqq6+6RMTJHTe320D/VzXqZTG5U+vpO641/TNv6tOUAq8sjdXkpV+DAQZP54SJAm+
pT2o+wCtgvVfwXhSoUn8v/e1H9PAyHMcBqI9Xz4KNsGPCicQaTqxGX9hrXo5zb3ZdsoHjQCOxj4p
b5PGl/wjdBOoBYpuYEEF1mVBC5dLEzfWKG9U+NCgzYlOQev2V/2uEHFYhYYmpqPdAgVsFtJk2f2B
yggT2Iam0m1w3i+BPVMIDqR/gvy7OaUa+B8mh7FrLDOU/4P3a1Ofg/+r3eg02/Nj5OhbQozduPyr
eEBmp9+z8EnLs2bi59oo7weBjngWCNxrsDTT9wgoNtqVrr8djjxiol3sZhbKCNAq/T/Srqs3bqTZ
/iICzOGVcaJGoyy/ELJsM+fMX39Pj7+7Q7W504tdwBAMCFCxU3V11alzMMNPKIGnII0UzdAZ9oWd
uHJmTnsJDPN71qZaP8DXD6PcZimN/lzMWGX0ZJ9boX/xBf9FV7VjnycbxsyzbFHOU9UhCZHEaDlo
UfTjLcFWoCQYoiAjeXhMAScLZuMj85SSqf0j33uderpQjhY/KInw5OL5DO/Hwwzg2+CRwmJnz87k
4g0Vb9IN+9X6N8f1r6nVqLCtl5EhUQwS6IOUnKy3/tSa8V2Nlplpw6RAX79fr9aoQK0uCo6rCIVQ
5cxvkouc5dH/oRx5F43QcH0iM3fJmlfa+8XgQxMTcgmNIGz2DyIYq3N0XiGHiVerfXvvkK1xaxEp
1+c3Cdo1NVIkzbIeVEiNavZ+HhwGFT0zhqY0pamoTfPa5aLodJzSyf8q/rtOL+UNQbthDNASxEU3
gbg/RNmsORY+a5iME6JRvokLC9EQJZyQYa4cuQzssPnOY2wRq6FsneVtcSpoh+TPQxCBUt0tgRsv
UCYkBaz0CUVCN7TL/XQsvN6UzfIDouqXZ3/40IPQT7GUyuQgOX57edeBlIvPodyQEQ3D2FySHY/N
S3pP+p9QlXaCreKNwHUk9j9gU1l/JF6XlHJHiS5KTUgKTiQ7rexHk7OSbbcVNyxI8frm1XTNUGRJ
BYX71zghKuSk8MnTmxgiCePuwkHBcuXrGSPxaoc6JLEqxoWi4mZL0FtbGJIVGJ+qtvFFby6coDxJ
6XZm5cr+5nF6NUodjCIXcqUn5bT6zfdUIJDS7615yc6+MnMYxGP+6QWutqjjEerxzFc56egahrMx
x49cMj/INfR/5m4+ClOTmCIfv8ldUttGIjp+6L/e3qjrXvb6BdSx6ZVSTiEOiwqs8inlINgFr/dt
C+tp/8UqUkdBiZAcikmvzmDJO/XMnaRD/hja+qEDYuNXDjpbDcVKcoeUCiOiXQ+NrqOjTkTQCFU5
ECbPQjxK84M/v6oy46Svk4Zch0e3CMkhaO9TES6uLEwSsReev0v2KdrsezQJB+9E3LSxkR36FW7U
TbefzkHLmOK/ecX9NU6Zupn9HjxK/IBvkEGkBJISV3mLPnxgjqKfgPwi0U/IHdH3ALVjVz+R9HoJ
QBkrKFzHYC6mgrqywyrrgmEkn3EWkWgGOOUHvw226GFu3gzgnYcN0Bj1J5vEW2QsNE2VD52+llcU
WCYPSAUEZBMEpUlxhTxijVfCZN7YaJyyEld0OZS3Mjd0AibR0+pnSLqga7KqCIJEnaa5Hfk4DRog
rvXhUGWgrTZmp+BlRuC5hlg0DEmGxI8gGLxCN9jO2NNhVV4mureNw6XWCgoNotBXC5Zxp/eWcQQG
BgKfgVs/I9Bmui6ylpTrWn4C3W4rKTMoQiJ8AkEdEOXL4DBfWuLJvLLq5mTebhmj9rds8LVc+DA2
D9XeCOs7I5XfOUnaD1XzXGcTi85l7SX8ZXTUTp59EYxv/KX9jmQhpL1/T+KGGQXK9th9Z/ZdrNyo
hgHOW03gZV5R6Ru1BHh5mHz4yPat7azSzsEMG22mn4Sro3faPdj7zsF9hwfURt7HDBe2cgd8MU5d
s8j29tKsI7msoizUnISSRcq5EgXCgI5UPS/IaO6llm/mglEJicBAqftmEaMokJebKeQ9NW7d27fN
mif4YotauaaYQ23WyKMbzRdo7t1wZvJBoJg+Ojcry9/iVeyKwGMLeKMFFsAR76TxXni//R1rt96X
76BipNTI06wlr/LGSe4Eu0H7L/eGtxoyKhVqiyPifU/bkTQOM8W9up4KZlo0dMR8NGa7btO+AygI
YdOvFJWKbrRQdNLtAUBfk4eiHI+ggtk1sZZeAXM8yr08EbiWaThxanQgCyfV3vRQQrvoKQe1sngf
AEsNxiyi3WBse2ZsseqFVB00A7oCxDBdU2xxaIKEsIZKj6gkboB+ssXtvCO8yWx14dVtrInQcdMl
QVQ0yrt3Io5JOGJJ5/wpiBVHTqB1Kdc2Nz7d3jwr14hhLAxREZNQpmWktVhAuXarCE8Z5SdnMLWL
yQ78w6kurFDBESj4q6y6sA0DVlrdAQ63CU9QckEsP34LHeaNwRgVDZn1G0k0ZtIrXr+FTyVqZ8Vu
/K4+ad+ibQMt6vaovcsPtydyrTawnMk/ALSRL+gKT1ybXByFLtzljb/TZ3TGy2JgxrJoa8o4wifN
pjDHH7KobPQI/SNVcG+kMYCWmroNGoPBfMXYSDSMtgDuRG/lAZVwWQBxhB/YouS/+g1S3mFiMqZg
9e68LjONos27Wo71AZup2XWO8Qa8iZXhWfFeEdCwXR9HeMHaC1yWG7qwWt7YXzRQlgeoYuqRc73A
zvMfGcoI/jZ/9d/rU/8kO8NP4VV/J00yo4O0vsW918fuUUJ6/YxeuOTErKGuT4Qik5sITorWCWrH
VFUkgvXrAb8z2ycZeZ1H0s6i7ebazJ6Ul9YD37uTHlg0TmtvBGxD3ZB4jfykE+vgnZjjoukJwqpG
qpC8K1F0hL6Go3g/cztwdFsGHt835+PAm9BWcFhv6fXDd/0C6o6HcHinyEKFcE0tHzpffo3EIbC0
QpJsxn5bvX0WYyVfsiz6STHE1aIWmzvkTnhHvyVze1LSLDRx/HtTnzg3iqfNEHDnjkd+bVCRCeb8
vRz2u1COv9/+nNWjRi5BVVNETaUdwKSkzSD22P0o1qHpLXPK9pCllc2zFWtW99fCFLmrFgMfJSUZ
Br4jN/6AztlkR2r1EM44kAWenHkbfCOXsOGR89a9Jvf6Bulwt9m2R9Zqr4EVDGPxLVT0ASKcpDQ0
bLg0MkUr2lQItcx2C2wGKmkTPHzrGdv8TnJAOrBhvQNX99rCOLXXdKPp0y7EDmjj3Inz0Ry7wQk1
Fuf0asy8MENttETupySYAVaPlH6Tiqg4jFCDD3+IiWx28mcsenH2eXs3rb8LFjbJdluscZKKsp6R
g1wDXkuUySOHcwJHc/yT6k5M+VjWTFIRBx6ZOsjdYE6eIJUbPKpSaDKbaVhGqGhjiPIybksYyTvB
rMvQGtNdNf3XmaOiDbEy/LwgVlKoKc1bojgBLpMM0HGSimA+qFZyocsDQIPi/bYes0zGYSTPgPYe
unVbzcN2f2QdtfVdiCS2DoVfyCbRS6QJfoTyNXbhJNtT39xF4+AWcbhtBkU3DV15qMQMMu9x7jL2
4vq6XS1T6+aDyjIeesQ2k2Lm2/JdAkdMYrVOuudwqQvH/DxsWBRUaylZzOvVKLWMQSXLOho1sSO9
7KHzSOo3fRA37FfMeo7jaonmrk8iTRNaIpAqnEKEwGAhR28modrSjgRAJ6PDh7T39rv4YXpEwO8y
O1LXHfpfY7184eKwx6PYlVWAx8WF1ho3Nu80Z4JWBoMa2MlJT2ZLAieLsbDkovgjcFqMnLpI2rIB
MTIJWqHHh369CD2wGZIrvxniWGE5a5DUTYE8PrQ4wCTpAgVutWiPBlbHkeXa5Ptwy4oJ12/j64xS
N0MzolUlD5HH6eZTn81uFfRmG3x0/4ZgbLlNL1mCxdJJE6S+xKYhEqEZdGceSGYsdKd39VF/nCdU
gS6gRGb+b60v8Ytd6n4wksivBR1bJvs1nuItxFjRZqS9dj/52JRP+WbeiRJ4mwA5/VGjOY0VaLKO
J01vP6hiyUuXLYvSgSLtS2BlJnGfVT9q/ic4KexUKa0CaqW3t+xqzLfYsZQrmiChODUEQT00s8VN
6B1QK0brxVpF7cvUUp5HDrXYLyWcih79tcIhdX1bc5QH6DV58t6wKwjVsc4GY1h0jrOv20EYOPh2
8MZbSl5YSXa+PXGsBbv0QC42KpSuM3/ocSKKIJRdv58KdCzmiV2r8oec8YnZxdAX5AYNLPrSIHgV
Dy52xjeQ1bnhby5Yj8U36JwyzgpRlNM62e3bxGpy1ck0380Uw2p7zgHpvFVNlceLxSaqOaiYVKAl
L0KXLxq37jtTr+OPJk0PeS483/441hJQ7qnHQ6MuSAE59J87+d5vXv/b36c80tCKSlS2eBeV8i+/
fff5z9t/fz0tdj0aErnFF5M79SMv6kSwnqATIThxii8kUIT4BcrxVnxkvXMZYYFEuaCpb7khlcit
JT/NwyFoN0X9eHtQa8X25Vmk6xydBhkNgXQ/x0AN2gVyR8j17QpnmPDaQNfoM2fx2+aQ/9I8wGBQ
7yYpV8KW/08iBdYWoZxPkmt1GqOfxuWnwiza3Kn9bHN7wCznI1HOJwAnnRApl1Uc7fGknpOHwcu8
4V35pgIU2Z4Tl9WWcvEuN44lXVjkuIIrUvRMAIpIahDDc82bgxe73WBlz8G3ehM40bNMQiEb1NoX
xfjoVKDgM7/74IzY8K0J18HyiX/zBPrrDqdrjbwfzcmc48SQQH4EQSBp8IN60geJ5Nna5oz45A+p
7dmPawG6NG4kvGeTXWQoUe8ivFRSpiNkmaJ8DdKCs6pO8IMJmHF6X7XVDnWXYt4IYuXUfcO40Rgv
B5lyPSXhWQyJvHYZIgeWpJ42zA9tGBzzeMjMoor3QQmdzRhCZrd3M2uclEvyp7EsihQbqwwfivKn
qNybXNLa6sRk3yMzdmsLU74onGNpngbsFdSzdtwr4QCWTQX6f4S6MnKZoiGMyJkmGJS5OVTSHL5P
PaMa6ox77XmGzhbh1TC2LEfLCGZlyu8AzR9y4oSdmY8IY41EMKy6bEMb6h2aJwRd9XB72Zgnj3JC
vWJEkfz/CdUeCXR0zSH5EHhEakZElz7L660/ov866jR1YMcVSTE35KgTwmqPA2EJkJxmi4ap20Nj
uHCFKhDyfZwYPglbwUllNSG0G1nycoxbUaHeVHE+T9JMKuaamppB/KJrqZUK7u1hsIxQDiQEkd0Q
Eo5NrRM9rUCwFH9IQciK11izRTkObuC6udOx8QqksQ/9U/wOMCbugtZUzjJIbnzzHzSSru4FQ4Q0
NP4B40E5jaicFF30kUgFIHGj+tlpVLn70DBQZiu611RMjlDqdQadO3JyrP2rIS+sU44EpBtaLLTw
lfwugWCX+l5uus/O9s3cOZNHjXV7IdeQLAapZkLRTtbB502tZNSHEvSiMNr2bX5D/fagbapnCI/L
2/RX+WLsstKUAbE1fnCM0tDqFloYptY2zIK8i3wcuaKtraQ/5VViyt3ImM/15MrCDLWaPITFZVWE
mWkXokSs7avn3NZe81Nw1rdAxNvxHSpylixY02N7BFUAC0K47swWX0CtqCI2mYzkPEmuqKiNE+Ie
/R4Ri908zUe2mvvqmVmYI3fiIgxvk2mcBgHnHxmle1WtHUlMGfc5a+mo+yAeJ2UWeMwp2H056GGD
41ZhlTPWOmW+bEzqDlAnI+M6kkFRTj5yNE5uS9/HjQ5tCmnPPaSv4lP+OrhEE9SQ7fqbti1RXCh/
VqyrgQzmj5v9Op8062MbNj601DHY4AOv8SdQCYM8I8PtrprhQ0y6ZNDbiqpu4rISrusvqoVp6rIA
KryR4hpnM9yGTyNEFIT97xC06S9MLuxc5PorfWGSuj2MKhM1jtweRBF8SEx/y2+LbeHGoMdxGK6H
/K1bM0u5Hn5Qu1mfMLO9q30SOGEJMgvd/B0xsUo1a5j+5X6iCSE7WYBMr4jJlM++hyfNsTWjLU+u
ecRMLEw/44TQDTFhLkINmiQ7xCgjZGxZh0KNcJhxFhkObr0Atlgxyr0UvVpKnIZZJO4lPWR3wIg1
XrRLjqXDQWe8Bt/BBg3gpCmlZPa6X96DtxaRcjdyO6dBr2GklSPuRlsAaWmwn+66Y7FT9tmzcJiO
3Pda9fDfPbJYXnYvmjJvjl68i06VO2UW5yWfhFkeOlgW5+Ii+hadWAxbzFmiXFakBEVaz5gl6bFz
wvvuLrkjrIuxqz2k+96p77JtBQQ5uGqZSpyrr5/FAlGObFT1JOwNmE63v1PcCtrF/0HnNFnoGytB
d8sYgmT4PIHnDoA/gN4EQHz13T/0eBbwIC4jCLBhg/cW4xSTU3rLLOWk/CZCGZKcqxBJYN/L3WCX
WL4bQQ+XIKFYLx/G9aZRDqpP0qqMKoyy4Epzant0rDAZVlkzSTmmWImNoZKwYq3tn7nPUIKqS3aM
oH81A8AR35V34zewmNuMmWQNjfx+cXNXfC3kFUEuNA7pSU3O7Ub+UTs6cOP8xngK3OL1tkXGzqSl
78SuU0s5x1yG22DTef2mc7WduGHdY+ugkOsJoHtj9GIQ1JQ8w2vQMgqP+QGau47/DrYkr4eSDFql
4faJHhG/IQITjaPfseiAWUtKualAjZUm0VElNcTGzKXWCnvRyn3ZzMMftyeVFe/RrJBclBh5QFxN
i75eFNK8YKfdyVBcUqz03G0KRoDCuGpoLTxjkINSLsmu8e+U+jUt73qW2AojBKLxbCGH1pSZI/tk
nB6rOtxnGih8wGjSqrwHfJfb+eX97VlknAUazSLxQpLGBkz6SnoMBO4kDIF328Q6ZO66Lf8Ap0Fr
m+9CzBzyayDsQdlT6FFr+VQ8ZQf/4op7HLuttGWYZThMGqbWRdPE85cFg3SC+DM6Z5Z6IA3nqcO9
l17FOOTrKezFMCm3UkrC3Bsxhil64b3mznAq464CCuveH6zI435ChN4iBLwkbe1bBhRu1YewQ51J
9tIj6yAytiv9ui64oY8lHgsr9ykKPc9FcfKnhnEpsTYsFRPlU600HLkksGm3YymYQwnJQp435wav
eMDNW8Z2ZT2jaSG7tkMDg9jgFoxxyeO28JpjduzBDaN48qWPE/HNHbdltQuwXKtOxTVTGctGrmJx
M9BBiGYAqZPUBs+RPe7yTXKEtMBd+KGb9Z38vdtzmwoUkEwYNvGdf0YA6JBTVVEwlD/QAyFe8BFJ
DyozVBLVal9Wu5mPPV0erLweLcb5ITf8LXNUBCBGyJLPhFythr5LsgFXBBoO5zPE1hC88QwqtzVq
VjwbroOjYoHZaKRGJYnWBmFjga4T8IFPD9mL7vSuvAv2JMzS7XwT3o07UDfsOCt8xdybXG3OSFdC
RNnJjyyH/Dfh7PWrqDOdG7WBBzK6NtRj8TJBcoUARMrNeBa3Opje7pVjcA/R4b04gaxW+Xc33NU6
OeOLQEUEL6zfEQA8zx3CIramQbHc/nMUnWLY5elrKD7OimiP2anW3m6v/p/3AporkKoCmFk1VEDT
v5puohJs8CHOWTWj3UrVd109b26b+DMq+mqCOlKNNHR8TTScuQC9VWHzmFTKYI3dHJn1IBZmUyBo
4Ttu49cqY2ZXUBVfbVNvBX2UazEscJzHN2MzAneXbLQ92qJB1AmCDP0AKh1TOAKuPUUmf5CZ+tWM
6aWTHWGeJgjn4TgV5WFKP6KMsXwr5cUvA6QVLrS0q5qJvFazCfXU5CG0kl16Gl9LxziXjYlDjWoJ
S0BghbH8q1XKZUxJJktpgl2TgJuPPFJHcJPdyw53GvFOEvb5oXhQrfixOAf7Et0cPkDKYNSOrDlA
X2O8b58LVDsqsJilZ59JMcGadMrFTMWg1ANRh0573lH50pvykeHG/nTRXyeAfMLyxGp6rEWkPNWL
ki2FoSNEjalGPzpuMoVItW+foJVcC8wJ6HLgFUET0V/21ZzQiwA/zxgR4X0k/MPFUcWUks7IgCnt
vnL3frVGDc4vpLkISZVgdCdHB8eJM300XguBReMsQFsePOG1Z9gcbiTnPw6U9oRK0bdGgIFKp/ow
gosE3Oib9INQ9uQWk2jvz0cMGaiqiapsoOeSPjyNNgUgZsMqdnVUPItTWJt6IAReqRThXskH2fT5
QdtyI7wUB5IFc2oaZSPxqbSruwRtQ0UNREuZAtXXN+hQ7ufQ/VcTcv1E6qTJqdpyrYQJEb3sLkcs
ErrBIXzokEIMd6zoZyVB+nVCqH2mxz14bsg+G93qZQZIubKSo78ZUC6RnMxlN0at5Ee/WqT2WjwM
gL5XKHxlSM46IGKQn8ax/znp2myLccBbXFxmW1WpZzMrS3XDaR3PKJysnuXFLqD2HB/nbRN0E7Ba
QehJ3EfPqXatQN+9OmVta91eUNaWoyLpWgAvwqyglYmPpLs2St7SYt6LHbc1ZrCF3La1Prkidrgo
Y4fDcXx1G0nQdrkx4JE+7dqttCcneLbijbhhnVuySl9DSKzi1RANd1PmoUeeRcJjqKuOel99oqmc
0Wp6AV7eskHlxQSunrkqQG9AuC2386P+zbdqO31CaLzRQOd1NBpTOOOKvSea6kAIvBobwuaI8Jyx
hOunZDFa6kzqoRRW0wxAOmHK7g+CnYIoJDgiMXgindPxN2YzGtmCt8ZOncupnOtUUbCQYCixL+fS
I4Xbev+bYH/0plcmDwkZxS2b1MkMuaSfEwK7J88CyYVAwSazfrPo5M/MXB1ZvVvWqEMYllFXdT6K
eo1DutFT2wfi1vCQP2YSnLI2K3UEw7krQtBDIiNR/0gGPNAzFkyGZYEKqnsu7ZU5ggXQvOwh4/va
ChA9vX2410PbxS6kwmpVR/9qXWB9CDMy2tIQb0HprwS2C2KvhHekR/+s7Nae+kCYallPplVHtjBP
+RY+bwSjSWC+CSO7jQZzSN8fi7h2bg9zPfS52qGxbGjMqkZVgZ38MB7Kx8TrLdHtXAhJWZzNPzCs
MbYhDVHrgzirgSQhaIEWhGSkLYKwpY7Hf9BosvouWoyMciPzpEFVooVDU07ttvoGEqWdDxSkk53J
IMEvTDis9U+1h04kZzM7oFnmKZ9i8IE8FgPMI4I/CGDAJe276Y4FBWK4LhqrJgyaFlUtcSPIvcdP
/XzqWMgH5h6hnEflGxyE1WFjOsvQ5+5QjEws1AlHp8BNwPJVjNMtU/5j8Ms572tQwnNxhwxniYog
Y9OvgCy+3Kc0Gq3uxEHuyID6txKaZkQ9LTtOp7Q1S4h7xRuSYZy2EH1F/7XyBEnn7e1zwDjcNEBN
k2dIsmbYGwgquCetyfa15kMuZwLSPNXq0r5tjrUVye8Xr6lKqX8zD1zQYqRuQvrw0x0LK8a6uGlU
WjENWS3JmNbml+DKUHGHSJwVbQ1PRDUXuh3Mh/JqaHk94jQ6rZdRJW18GOTkD73aVv1Znj8VwWwS
Vh6AsWI0Si0rJwmUssSZmPNbDvIyQhehPGiQJal/NdsKikbGNvp+e90YZ5vGOtVZmYtjg3uuRdJK
EiUzSB6khAXhYlkh53GxO4Y0UdsenU0uVx3r6TMNTrzs3R7ICufGlwOnUB6EU/UhS8B9QTq8z6ip
2XLi9KfKGjf8lgiXSx/VKfekZ7bCBMOb0Bq2cyCMVZLAclL/zLRDCCmj22NjTR8VjIAqVfTTDHtQ
Cu7V/CBwj4L+8t9MUKGIEmszhEewQrUxoQvseczRbJoyjLBeM7QobY/WyLkdMBB+5++IhMq8Czf/
ruP9y2agk3Z1X7ZGSS5mMNJYgypBLSyyZCbvILnfb4S8dPZBE3V/UsjrDJnwJ8JAEp5UJL+TZ8B2
CEIfnml28BGv3T52DLT/Axl2e91YU6qST1wcLUGY+SImVZYL798mROKfYKzZJWuGI6R1a8exrJKa
uKd6hghoiVJOCTx+LtV2lwhHAfoujCvlb3y9pBi6LOk6eGW+Dm0SuklIMuzJvnF4C4pzZgaCVd32
0Q71ElhEDoQVGKxfY1eT1DFQE79vJm4ks0mCkMSLtiIiKlbaimWGui2buA1BP4J9MwaRV3DQYhmk
e9Av3wmTcU609n4Uo0M9Fe7tzbK+hP8/OqgnfJ3QYQw7LheRxve53sqU+34czJCfzbSurS5l3Gfr
TutqjHrsl5rRaVyPhILf+vbQPPPc7Gncw+0R3Z5Igdb2kYawRVMpOecgo2ywXgkYy9GB6Nw2sz4W
jZfQ441MI41dAwK5jnmeeMfRMMP0KQNnSBmyOiZW7xFJMniV8Goi5vi6PPPYSLlfYzB5GJ/1oXnp
6uD99kDW42yQQwmyCKY6iZblqRspS0seNgh1M4F7Ca+RRxq1gITzWIXtFTgB3PDCGgl5Fs5JrbQs
zskJhpA9UhCqZcw2j36XfWRVhwoxh1U9+q+czWQAWH0ELgxTrqOKkYKGpCDZFyOy7UQpEwIs0C7m
mZzT6/WbhS3KZwxG0ohKDEIfYJQOzR3o8PbSxQ83drY1dvKBJ2TXt9dxdUMubFIOBL6jmZUOae+m
evH53iomweT8z9tGVmA7X5bvcvcsli8UykTtCRiqcVKRyKxsiEKe5PFvyT1v10wmfNbuvNCzLgwO
OoROdIIyI4JVECOwUpBsWaDKAWgTGo2MrDFjEi9fs7BW+aMY6CQJmGWvLf/J+aUZDqwDt3qoryt1
meOFEegSp7ESYUhEf5eLzN916eAog7Gbt8sdUMQscBnLJPn9wqQQSKqERn54q2Iwm/g56VXG9lsp
tn/dGWRqFyamQE7GssGeJ9Ws4WM+Ac360De4olH6l1F479z4IYnNpDNV0WYHI8Rx/BF4LWaVciyR
0hZpEWBn1k0xmcWIvh6oxzyJ5bBVNWa2ePXeXFijvIkPzuOW7+BNhMfoRUjd6UWBQ0Ep1GpfuNIa
OnMEZDdzuXsWaJo50ZRziTMxA1oJazkigTuBhvJl+BY4Bo5hdSBZcvFNcFJH/g4NGbaI6fp5VASe
cOwZCk/n0lK9k/qkxMAJCQbAgdCEIM29pOWMkGUx3M3qNC+sUaFsLHJx3BNmtPDgn2e7e2h1s3gG
bgdU3ekmP+cf9V3s5Fb0yjC8emAWhqk8WhSoEQaJM0qkLyCwhIZbMAzcG4Trwx1CUISzLiiWReqI
ooXKKKMJcSYng2Qeek4yS6l4PXpeDIo6onMW9IKABicUHLIXwY32wbcAhC1EzXf0ai90WKXH9XT2
wiJ1KKEyXqkJmtNcvSis2J9NcHLZhp7Zo/+kKIErNyG0H3y3j9P7LvjuDz/kIduJQbcdlXqXqUhC
y5Eto6ssaGUnNxrv9jqzJp06xiAm+x8uXyk4p5mhjRFFCouYaj0cWMwCdWKFbNKDicT2sWHOn4Pz
Gz6BhH4RAycDordmW6DwziTlXXWJiqwQiKYEnXUqJACcXhAL8j7T9X5Ta8ExTcLnohXf2wFAuNsz
uZ5suRqjI4N4RNzdGDAWb32vBsN9cYx+ymZ20DweoWQMGmDNVkF1wno5ra/hX6OkIwQjGzgIzMLx
69BpyBTOamfGLlmvUi7GRrmhJtd6Xq2xgHlhTp5/bl3da0CcSIiHGqu5Cy3kRgpLI+np6L08Cx6A
bQJq64HNkpxljZZyTFwz5oA34HGflRHKGAPiSDlN3duLuRoGLcZL+SK9DPOkIE5ei8c9F1U2sOmv
ihbat82wxkL5owqxVuR32DI+kEZG3juVxPJ55AD/ERUsRkI5IFFu1LZW8L6VBtWcstey2E3KZ1cc
B+ABbo9GJFN/yxblTNS016Kew3BkT3KFxKqOINlL0B32A325zuwMYPqdrRnbYnjlnqQf1ffs0WBy
KrHWjnI2kqFoqKhj7UohNEtxNGu/8obkfHuw6++4xcRSvkWVilgKqssTJ7iTIZ+uvM6JRdiwZGjA
lHcCQK5o/2A2qDF82uXGWYSZUSCiU4g8QIh0qQ4xt2ITKtsMtJ1Et73+Nn/jE0ttrArJIdYVzZha
GsKrdoo0dy02k9oeCv7NkM4Bq+olssZHuZpJTvM6JER1jdMewh/Dh/ImAFJ533yb7tIn/RekaFAG
kzxhMkFSizJidK8gXvhRnodTwqyKkVW8saUvW34x2wDg92oqaprbpRGaq7M0RMq0e4R2631fxa4s
De/RpM6mXtQMLB7rPrl0vi5Mj1qkahNJSwgpoLOQb5nRdI1E6vE3crt12mSbPeG9hIoxK7t+uTNu
jZvyTDlAQ3Jp5JIbg9mIAzdA2IINmZOcmD8L6OUP1a3Q6V5ZyrbGJPL7s7UeLykFYiq6AE47jeaV
zjQdxPA8jla8vaRj9vUm20r/4OYkruDPUV4NUa4ia+oEHO1Abed6NJ36HndJOsaz1bcSKLRyQ/Ig
iR2ZoOwYWb5yNRuzGCPlPgyQZ6Mkj4e27PkQgv42FmheTpwaXcKzOX2rPCkzoRQGPr/KkpGIiiy/
s/IAGSlWfncdGHn9FLpvB1qqQy0P/3tPGS5EqE/Rz3FPHBkYkU0BzIK2su2+Mw2vX39/TT/dvaMn
ftMLOdaZcFJqbv2EErfXvIGr0em9f0fE+mVj0a08SSHrkqjCdw4JOh1leVdr1YNqVDMjFly/dK8D
o2KUIYmDIKzhJ3Wo1RtaaDXCS5A/c/qjMGwY9xDLFpnkhZsA3WaaRx1WTzoVH/On5GZO6Mbf09hK
IPEhQG1YK6xhUzkGo73/b6L66ygpH5G0HRcnBIVOrvvqHO3nDRGuF3Yt0MIWzuuxC0xW+Me0SgU0
tSoZXKYg/tMhI42+ObPxeuROO7c51GYBmqcAQfbtOV6/kq4DpeKaSEukRABFuRuqn0bx3AS6Hetv
/4Ll/uvupLxRLEdiMfu4+bpwhDQXFKutREiRZzTk0Lo9ovU05uLMU+6n1ptIbyS4HwJMy3+EnySS
r53uAGLEc+Sy3sEse3/Qz6IZ53djJZr434iKZ2s2trQjit+JzdZH+ZtQ9K8lM6i6gTImhpAXcC3K
aXiRNiA3d9LWCvaRg6z3LvFaNJOi6QUA7JC32od0N31X71hdQevh0vUjqFCmikI9SkmiSswc1Jgs
HmikirmUjN1Jo+h1ET2QZYM4oX7TTpODnnUDoEZoDBF5luJHWFraL8wyk3fib3Ib1+FRnqcJCi6S
VHi5YUe4n4NNjBf8Zgwveu7EeLON7sONvsHsPrIBS3+Tzbnap/xPkfuJGJKOecKB04FiD1LZUGa1
YhOYl27PjIlWY0EV/fGygFyGQPPlc34RqBWBHKTbdgs9q7suQeoa6gFHPH4JAS8BlJcajFffoYTB
hK6uXpcL+5TnmxOItcoklyR73FtwJyElR3r3K1vx0gft5z84tauB2MIi5fig51L3EBEkgRhKibCW
eKSQzq5yrF5iC0OU64N8UyxwBDTQyi+q9C2vG9c3Nlr8JsS+fdv1recyFrYo15dWYu2rpA6WH1C4
RGNRdsQV8tiMpgGVMqTpyFKWL5MNgvhvfQCyhwryhPpdtWcBate94vVTaOSWLPvC2BJAHEmyktqO
sCe7+CIxjUiPeXcSh/NHvLuwR3nFXjbCdpww9MbpQd5MOPnFexVRXrpJTqy01KpfWhijvJ9mND5y
DMjnxnxamFowOFEm7JtEBodgySyrrsbTC2tUyFVV0JAC+ypeSyBnauPOzMJoIzb9RpMaR1RBASSP
TjZPVgwp9JDVzc84mgrlCo04QqIoRlAypckvvpq3SjqxhEtY80m5O6FrI4gj8nA/Phha0VQ/Co0l
G7Hx1Ep9aEZayDNiS4bDo0FctcJJrUi4YJOkPOhRsuOa6mcrgd2iELclVwGiEXbmlNSZe/uMrrv2
xWpSjqdVS8UIQhwM9fg/4Txbs+IPE7IkNljGmS8R1u6h/E/Y8uVQkmrWtCPcJOPms3VElzDhsAqR
zDNPuR9ogdRdHpAzX1pSaiUP9cl/7wZTD00h2Sm7AgIUTBESxv6ksV/QiZImv8D+DP2PWrwrFFYD
EMsA5VlCQQS2lzhVMYusHoB2MCbf3hOM7U+DurggqzSNpKCjLjcrHACk9HtxcnVhZlhijYVyJWnT
j1lAvDL0WvTym45q1+2hkJN6ww3THFN5Pwa8VMMzGmVj6W1joWPejMZ/wZyFB8X1FNEQnf8j7cua
6+SZrX8RVSCQgFvYwN6eh8R2ckMlccIs5vHXfwu/53uMZc7W++RcpFIVp9y01Gq1eljLQkF6KTiW
bCVeAfC6g6e9D+8baF75KHP3+113G2nrBm4eojXjrAIH2xqegFjlFi009wwX5+iUkh4FmXdggneI
h1it2Zqd7w6T7iaYDl4Z3vnl+JLc9Sfj8r+YapDZhOAgUkaKqJvelrJLnPRbfQ9MZy/0AXQavhhX
mOP8qr2et5L9ly6qkUAxIYZF3zzJZkFJqS7NqEOmSh371rooLoafxl3xYl+vZOrU5ff51+z5vNB9
03yXua7DRqYJks3cLvGYIOPXJbvVxx9TJtu+9fx8Nv93Ges3bGQoVawhcwAZaOr2o6PmIG8QhI8r
8s06DyvLU8hUEuwynjhyjW+dwgzD5ONNX79kzbfzy/a/ePV3nQST7E2VZ8t6Ya1HrQYRyIqSxIBW
hJV0EqTPzsvbH6XY2IZgjxPJGoOvkXl3OHRXnb/clc9gyTyZfnZfXlP0rQfLDXIx98xekfKuFyki
qGxZhXvMaq0K7PDYxafO55iWJ15+sO4Gt/XpxRsXyLWs9LF/Bv9ZY7Hy0Y7T2DMCiWZROgY76ZbE
MmUChEtsbkJupRX8ctSYjsY7d2aSfZOd6Teglo3td2ocThNHmIq0DvUwXV/daQ6aV7zOA45A0QE4
TEVvhWzpJJslljEAkNERc00SNrlfdRgkZa9aV8iSSvvPi/cNEpyHHZb/80CdL5rTSjAK4C4vdEDS
+l9QC+/XR96PwNs7b7OUYa//D4ESMuiYG00P9ArU9rckdVZu47UYxu+BT8Qv5FA2suP+VsTayCZm
pSe0gimm/dg5Rpf8brXmMbWQERiJ4erzfIw088pMi8twSkE30t/ESfoUR0yy5us5P+NL31CdNh/S
K128xOscmjWG1DFS/dk0QpfWNXdIQQ6VGvqqbh7Pe5/VmZ0TKjgfBXPrGSjMUIIPp9YxdP2oDOkt
OoU9EqdfVJ3L+Lz/lxv/3bIEZ9M2lWGqK1ha7S2+8tLAz0UXHVrMrN4FSqKT+LITQ3YgK9fo6R+Z
4vS3mmatNnbwBsApOFqYmYiH3Gs100lY4SbNnZU51XKZ/V6sx1FF62eM64tfAFtNjR8rhmHV7LZL
vKh8Uuabur5L+8fSvk+LZzu6VpGd42DBG/1sxDhk+TMfv+mF6dbJc9aGB65cKIMTLz87MNzPkZ+V
rWPb96R9jLSbNnmwstu8ucmnI0sfUIRsezwd8qvFBjvnlcVTJ56chAR25iraQbubiauajtK+xOOj
pmSOyfEIDq+1lLgkPSbk1uxeZvtJAX7zj15z4+mUzE40H9v4goSqW5SgDVdcQFgPJXjL9cNS/xrz
qxojRfXBHnOHFteT6YaoMzRuwWBvneIMxilsXqPuZ6e/VsiFWcZFNoN82P45WYEyEmcE4nh8iJeD
slxhxF0B4SZy3nN3iKMrnQCMwgk7Nwx/j9kdUzACjxjc6o+GFdDktrf+WGrrp9HoAJHdRfUj0Efk
21AjTb9aZgsOWnArqp2Lu8Jtu1NUH2vMDSeLG6FW3l/n7EGdvCY6ltmFNR+K7jKyrtroYcZIYuX2
pAHg2KNBBsdMLWeYX+r4qbS/GuVFYt1kr3m0wpn/IUuQst5plPkQJQ5n39JMd/h0YrHhJfSClLHT
lfftfJ93Rw2FYhos+oXaXeJ/1aEz8acOFT3bB4+OET/F/LIfbzn7rijEXbqbVAvKaHFULXUU9SLq
vLb91iRIMnY/RzQ2I+xsgqTzFMtL58JpGM6B/iMrD/WCtsu5dlt6MY6vY5k4ufm1y74rIRpZDt1D
HR0HoI6Ft1r/VQODXpmYTlQ6Taz5SvyFgl2nTq+qyJ/KnwpPEAP+GWGfsfqnzLh33ofIbkKR6Kcb
kzDsFES3/GUC/uGKLIkOosS1v+vIzCNo8mXdC/sJ682JFjJSbFRjAODBa1sZve+KBenqKcbYXX5l
xYOXJORuauwDp+bVEIKhOulvgFh7Y0QtP8R2j2HRmTt5mF02ffwdHe43fGDXwHyWuPTduxp48qax
Yk+AEO9jeNxbUULmFH6nNVp3Bujg2N7HbSZJsez68I0UISoeCpaOuQVwLpt349ew1wqXzPNyO6KL
BziHYKy8s8aku/ibXbeIqgIszVB1cbaSj1OTkXVWNT/NT8DYVCeA6650KaqvfmHP7a35lPmyLtrd
uG4jVIhLFB5HRFuH7Wn7YvLM1XJZl5VMgrBnRVknbbdOxM4Dd0L9TzWUkpzB/nnZKCFsWM/CdgEG
1FtFyys1xFdlkCBRfWSP0V3SnRgwEfpjxSXWuB/qbOQKL5uqL7QZjFzry2b0lsPKWrw+fE2ANMFZ
XsoOqWwlhdii5DamBxl8LG97+nNRq8UdFSptrpGJEQIKaoZK3i3zWtlgF7FrP8d+g5XMb9ZKGf8a
erL01X4I876OYgqOTmmXp2vFNT6heeoBwCNOcc0qZ22Z193wmTzr3ySHbVXiU5y2ESm8Z+p6Nipr
gJJrkXeF9MyBicAwQ518XYLsCvflofDru/I28mWQE7vuZSNacLXlkA5NP0FbYr4sM3Gm9tHWru3l
AY37kmh0tYhzWuof/SUBXNV/UGSWfLxFHvfIG34aSBQ5eTr5lUkewOocnF/aXR+9UU/wKGVP27Rf
wVYso/ZCPnzns/bd4OH9eTH7z/yNHMGvsCKLen0N7xGiuemd7ffXNRBD2bfl2P/GXCuwpucr42rK
MDUTe+2lbBv3r8zNBwhehyTTbITjsuYZRq+5Kx6WU+JNz+yOH7s/a0ecNx8bH2Meh+RZOUnz8rK9
FZyPHi0DXPfbMZ2Dwc9hSP7oES+9RcUjjh2GQYgqAyI7Awiv7NrYPz7UMKjNTMt825zN28pu1Bqx
JTY5BRvHijNFkTht/oLrB+8M612McFTAPDKTWV91zFs3am+1+vd5K5LpIRyQugUfnL7OdGUq3iN1
7SWa4UXx1TA90/GUL9VBVX+cF7mDJvxRKeGA5OaYdl0Hpaijum3i8pPaOMAVtkG63QaFq9/kT6De
vluRnuzapReGP6KOTXzrJ4BTj7L+k9VMP/uI9zUWzhFCu7RRVndkE83NwT06Ny+0+GmlEr33p4M2
mymcFzVtCzszoDdScj71M6+7nO4xA3Yix9CT9cruO9l3rYTTsXCr7qwWwmYa+m0VaOqvsLKOWYx2
awyEn9/S/yUAeZcm3MxEB5OTWeM4JE+Y2nPCzEsiJwXjVnE1YIp0CkblIO9O3NfRsiwNbRemaq3G
vTmELdFrY+oBYWvH/H5WdKcEhF5BnxPrdcR75byO+2byjzCxS4mZvGcKQ4lVU8rqe9qooVOGTXpD
dMx6msYQ/V1w9S5QuKET0uaWEa2xvreOApuX+S3GN0AUUx5ajrbLXCJQpqDga6x+0ZVaR3TVsqpy
QPR0Y1jjbd90rVO2mSTY370kQZammbZG0SkvGMwSAzRAWRCxxg3S0oP+2CyJPyQg4j2/a/ut+Gjr
p4BEsHVLzAQqOcpBMcPpBuRE4U4H/q17nI4rEcN84F52l30ZHv6L7ph1sT45lY1Y4aybYH4FLzWe
k+F1d0XcMQCQtjv7K3VJdpABTu17lo004bCbtE9TbcRqGsHsgXKHPyre6j11JBDAb6Z8kSzq/u69
L6qwe1FJYrCEoOlx+pUWbvFAMb+NaeApdY0v6Ai+G08hhpAxMv8qEbza/LllFU/8pA68btFWttYR
dUCG/AJWmYukDIibzotaL6EzksQMH1H5goldZBXT2nb0tnMGbZAcuN27933XxCxH39e6kUTYtQxp
tCS54Nyj6D40jsa3Sf1uNLJ88H4z90agcMIHqrRxu8Ao13Fx0AjRBBB61e1ynL8B6bU8cS++tyKH
fpXHS/tDAxvZQqDB87EgdB23G/yVumM6Ghj7aU+YATrItk6qpxBg8HTJEnQfr8/S8qlDqxZg1nXg
zGDMenQqD3VZpPjeIOZkfYAyqxFiiU4tp9g0YDW0rTwt7D2eyqhldljNED5tVlJwLV038nlU4NFG
V/PHm+rUnLLL6i67T67LoP+6IjcwjE2Sw/DU3lmqwyOXoOwtS4Lvj1pvvkNwOiSt2skCsRlC4OnK
uraCFYFr+tkchwvTm9y3+P9ynblWDrJ2R9kyC/7H6nSg+L3BmCzpa2rbHlHrr+fP/25ssdFO8DRx
EoL0YUBXDEjqYj/R0aLbtVPnpjrLg7lScrcekuqvnI6tWbbFdBAhCIckUaOssk1sraKr14SCOzJZ
bs/rtd+KYb/LEA7HsJDQbnscjrVTtbq1TjSobtAZL02p7h55QMwAYh84uCplQgCTZoWmRRaOvHkb
BvpxuMTMCFhC+MV/YYx7wQv4J9HRYmH83v6E+8uzjKoUNxIJveyGYtBh7eY2XfN7/MN4aW4adIah
9nWQLObeNY+pcJ3Zpk6QsxQ2LB4nOy1TRNlrAsxwOYDfsyAC3R3HwL+st2XPJLfChJ3Tk4JNQ4Eg
u8ssZ1oecgAp9Na1bV8bstfD3gHTkWRmGLACmLKo18gmMCfoeNpnFiYGu1T/YlZEYokyGYI6Q5/W
Y65BRqE2B8v8SaXtvLtx0VYNwR3HY1FgiCvVAWtWuJqGFnjtFoc6IPqrVXzPl595VbrgK3BVPXEj
8ktiHevuizHEVrzgqTMjydR5TZCMbnNF/TYAWw690fGSNY4cSOtSGoC9uEwH+pcJZgvAe+uCS27a
aFo0DS6ZIXa7BPp7jJdJ3H/huq3755Xb2z0DNo+uH/IWW0P3zdtrGkewPEQKXnxd+Esdy9ulHL6f
F7H7qtzIEJ9c3VyWyFCGsBCncGYv127sy/UWx8j1acmPOUUf9OvreaESvcThEM0GrOScwmRYntXH
ZW66k5GHrWSAc89dbTUTIjHGltROKTTr9MjpzdIBg+4ByTR3stLDeYX2okwDsGIaBYsC+UR3MhdF
qI001/2ymp3aBD8aZyjVqm91USXp3JxED6jISMTubh5VLdVUTQCxfypVlYTOSpEy3dcfq6t68exf
1GeGE3NwyyjXc3XLvQHDZ46sSLC3tBRQXabFTE3/lBRQIk6sZYS9m+R1TB4HAzMu09FMJDu4r59B
DF01kIBgYgMlIPQbLW9q5Kbg+tX8SOMg8/7z7LIvstDJKmdsPPnU8RrbCE4F/EiWaavA+AM5huDT
koxhO5vJ9ot2ftJbEyS9ZZBjzMcFBnfsRDG/oVUrowTfe0d/ECv4sko1wX1JahsPWvOleLD95Duc
y810H9/Mh+Sbcax+sxvtdN529/p4PkgVHFpVdVPIrNTGqwEQpQumWhIvPiiq+2uFKCUOOfYGxsTW
MedIdc4L311oYNitG2yyT3d7pLK2aDVonJPYdHmpKk6ljK3PaWZeakO53HR1zzD8PCXuv5es2yAP
xyyRTcFj8NG3hjZPw6bWqD/ZBd4pUXxHeP/QKE12UCMwjWborCcxk6Rk9m5LCleu68wwmPXp9iB9
XhRNlzB/MMAeyf0iMCrHBqT65BmDI0cJ3HunUcuiiJ4s1QCOn2DKvLTCIuep8nY/2qWTXaa3xW9L
d+YK7OyaO9xEv2Iv/63JMYx2vARFmEiQN6RkJYP6uMQYsW4nUqP3Qa9rJ+5/L+1Ptc7cOP15fit3
bmQKKnaGkTAbOop1Amp3bOi4EfqpedSyLyGMRjn+hQgg2Jg6YD819Kt+VEWjZpVpDKo0fcP8sjbQ
KxQXg6OQqfbOi9o1EXsjS3h4JXmqkoIio/xGw3logwl8DPWhBThh5GsyRrzdxdtIE87BzEZr4kOk
+F3rFTfoh7xNFfBmR0F5hTtM+zFdJ8ilFZJOz50wm9qIoSwNtybTxGdLTyyeDzyEjjXx2rVmn0DH
GlD1w505vZxf0Z1wA0Jg/CbBSwkn4ePmTcqiF3ZeK/5gmo6aPYza178QYKIDjqJRXIORfBQQKo06
dmGj+OUyH8ZoyQ46ypMSu1i/UryT4K/+EbJquQkGu07XMf5TKajoPhbtQ61fxuSP1l43gPyxwtyX
NRjvGAajxLRshLm4CsVTlfeGpURNyfw6H37rlfq1NgAYxdTi+V8vHqNwUfAQJvv8vOsWcypZjcXT
my9mD6SRSXbJ7N2rH0QIS9cQqwqVuMP+/LEC/dBwp4Lj630MIeOtnHth6rZf0ovQ/Zu5nw+S10Xe
bJpZLZZpVDhdJmrwkfVrnF7Pr96Oj/0gQAgZaKMoYOmEbYcD9crsdQynoCxBMmhIaX928sIfRAk+
MOFzS7sJG7UiH88eGBVv+bE8of3zUtZev2PrH0QJLjCqrcUaOEQ1LeCLwLic+mMS3di6/ZqOyoWW
W7M7UfLQK6MMxXQvd/NBtuAtsm4gvChzXJi1Eb5kNjFO0aR1xzAb2m99WWCkoETD51BS5DpYPwUh
4Sz4i10FviFFyKsi5yHcnHldp7UyrgZLW8/sl0NtI5McUnea/yKUZ3QjSnglzfaYLKBGw1Lng6NH
PxPTcJv4JUQT2nmddv3JRpDgJIsuG1NirOZToFsC2IK9dSIklEjZuVigDp7mSIkZqin6+jrpc9au
3qRoDQATKXnrZ/PQ3ZUKY4cqAyr40EyRhERqX7V/hIqU7jWylENS4xAW4XOkBlqtO610aG33pL9r
Zgo2kXYp1YZ6hE30wDQBCK0ZvkyglmsrWQOkTJJgEv1SVbrNIYnbSG8renW9tJHfhBXAGljZSgLx
3bO+0Uuwi67kRVcT3Gt5Yf4qDaTXM+0XmYsntS+PuLuDhJqHkGqSIyYxFFO4EzBdwjVaQckKoxJR
5DIMeS3g3esZGsLQ5Hve+FeHJVzeW7MUKdznrmFmtkrTqvswPhYWsLSUOwJsI7vQXdQzJPJ2LRIP
KjxeDVyuYkQyUM0Ad2CPqM46DdNrh2HoNpFlZmVChCWkFptrO4SQTMWcbt86dXzVNLK4Z88aGSJF
A2mON765j1doWoQJa5sZS2ekR7VcYse05kuFl35hTJJs2PrF4jZtZQn3jj4p9VCANs/X8Oj32n4C
wyh8lOQRuLdueA0RzCwYUEvMaihRGPUZZPkTvzWqwsnqL0z/cd7gdldtI2P9+SbwoFofZ5EKGSRb
PJU0l03WHYdWddi0+P83UetJ24jSk0pfsgGXVVUXaEYplOS4DEt7FxZxcUP1cbg/L293kzaqCZtE
SV7GQKFUfGto3AWjDy2V+HOZBCEEmMdYnS1lXbykDKKaX5p9+fA3Sljoy7DX9494w1vRlNWNYSq+
Wt319fec/zz/+3dtDIkrW0P8DhGCCgb+DdlPqBDOxUXWDxeUx26jj5IM3e5KvYsRb77KqDg39BbB
e/IwaD8omj7P67ErAAUn27aQXVVFR2Yqo1LyclH8uey+VWHjNhEgvc7L2D0r6FrBK14HiqsIg2Z2
SYisAsV288Buc4SaiTsCASXF3+cl7WqzkUSEo2K3cTjqBna9T6+UaTyW7fBwXsTedco2IoTrNAFc
TKdPUEbtftEyC2IjIKHPB8WZQEqYmC9KMv/FVcrWxh8TgjEyITiAMrGzhYw2hs0B9dGS6JQATTVK
r8MuP7DsrwJJ2DRD1g6jc5r4MO0Gg4OTFKadN6oX93eZvfhVX0m2atcoNlKEreJovI3jHAc01Gov
i2pHyW0nQiUhNXTv/JbtZXzWTDpiVjTYrfmyj2ZRkmHUwzmNgi7rzas5SpVXrqvDdWHl/ZWa99YF
x3ihpypze0cSgwSalTcPbC7UQ9IaqmQ7d1wHum3BWwwgUzzKRdDmsqtSFlU9JvwS5SZMI2esx1MW
8YNE61Ur4bKFHIvoBiMo7YpwTph46dtmiKOgSY3lT0zQKaMaGUpQlh4d9TrDGFZb2scxbqPr1DRB
1lHrwz2NuC1zMjvRGfIcmo1xHIJyimjAFcmQriEK3kBJ1j5XaZYfbM7Bwmckw9EqO/WrYevcSUJV
RrC2u9Y2RdLIWB2cOGsUEVPNooVHAZDe23tgu2qHmYT6HfCypUCF68kX19tGGQWTTTacnXhuMFcU
d20a/6czSY3ukVZXDyH4PAcvJdd0cmNP2j++o5+lrok3aiAW/ZQCHuA1igxowAGY1gKaRZiuw3r6
1tJWB8YjtCR30U05JSceawDgVAx0Sy0KQxSuBY2u36a63jpUzwuJ8e044g/fJZzulKkTfOQcBaNt
vJZd6iNpJ0lx7hgVMu6MrqZtItEveMW64YmR0RQ9IMPkG8OtYf2xGwAgKFcLmluyfx+yWCpVUUFB
/huja+tGbIIwlkRzafRqFCRoi3xlZWQ8TpXRS0K9veSIhZOKvKBqahQV7Y9itGEY1a4PoyBOetXr
sZ9ZmDuT2d3TVvW02Lwqoup7NJHDWBmSXoY3AxUM+IPwdVM3OmodQOOnAmixJEAjCMSeAPnMHao6
9HmlVJ3BNNplzhAk3+bT8hUToCtu6nmvtXMt4BuQFEXFiuqmGLtTvAvaYozjYBrC+WZGB8clQPBm
N456IE/ES3M8L2/vAG3lrd+z1RnRDjV4Ggcd/d1Mf4zuQllk+dFdnfBK1BEVQi2R0yxronUW0YyC
KEnpEQN6hm8QNrtciwEpQefCO6/T3uHTN/KEAF4DujtLTBiRGX5t29t2kvlzmQAh+FUtk9YVgQBU
dzH8cFEuMse2uy3/qIBz93FbkpYXS4l3XDCbKH0PzCHkKrRlU417s3/W+0pR8ZWgp+qixTXEhPmh
f1p7/3LLKSgYwTEnfrkYjn2QpeP3au4fZAqukc+VlbEGMhOkmX4th3XgKH7kPzG5nnxZPHYsbq3C
kVHD7nuWzYoKnmVC2FpWZRQHltpTl9UawBrCxAnBwFFr6dEAemhVttdTPV2Xo/nvg2bobMOr2YxZ
n17kXZGnWRRCZ6PAWBN6V2NMdk724nC7clLaO0tJvWyRSN2L+z6IFQ53aGjprFA4k+bQXHVvfLzk
7v8TQ8t6SfcPxbuOwn00Ayx/yBiEjQVapeanKlkO58/1Xq35gz7CwR5mhsLelMRBnjjFEwV89o2K
OkHs0xtgHjSza8BuGye/t0wp1YhMPeHMLxMfs1iDekx5TIpvE3ggz2u3rs+n2+fdRsSnbglC1WTM
oFxhKkHZvdbWcz8aXp9Td5hlr4+9aVULEbipMoxpm0RsDsytcGxygMAHgG6c3fEJ1ZaD/bDcqABW
BJ0gORqF8xdATR9krku8uWuYNdBkKco4iJvbQYsDo49di8qYq3Y3ijGQ/dmAcP2c+eCEDjhvMeAb
Xnl6oc2S9NDOAxhavP9+wX9VEYBA2hi3WdoryUHX1Muurx4qCzAexvCazilAtZbnel4kD8bdK2Ej
V3BgeRca7UCxY2HHDsnyMpPWB0GpxAp37+qNFGGPdJrpjbK6yQVgKF0Ltm4NNapHmskgX2TbtKq7
MQajSpo+aiCosforbbLvmopJYpt9n79RRvB/mQXQzkGlUUCd0QOk72MSvEGv3kunFXbemuhWA5Ab
0q0Ep0l0flMMKmsrj4OVtCM/LM/GHb03fJDA/Za1NuwuHF7zyLqjARQUsR8XrmiBwdLNEGXaaMsf
iTtVMuB3iYi3dd3sTcfN2I7TAnuzDh+5OfBMgIccHsidHnrmeOAP60AAfT3vAGVShSxFWxQjEjur
Yq11TeLQrfLh8H8TIZzdlpb5QuwsDgbaDQ7m9Y+AwtMkR0imh3BQdbtGk3eJ1UOO3EtjgMTJcMfX
e+7TVfFuAm/OfbM/ulnzJmywUgxYLiUyKChjAzDtKmsjVwdh5fxyftn2D9JGoHBYi66aOhvcKEHC
LLCyTGA3e1aim4KAUhcNr8X4ygzU0alsnHH/xt8IFk6wQipgQS4Q3K38KAfNyeageQRHXqYcyV12
MnwV6DuXkXHsMaz25bzaso0UDnUS5VmmEtwkrI98pVyegHAvm7qVbeX6881Wqm0djbEGBccFb91q
OYwaamnAzlmciJkgUioqlw3Lt/OayaQKPkRLkqqZdEg1yIXWvaTA5LHMAMXQqzY3PNX2/0KcDQZO
NBIjA/YpeTA2jM8ljwNb6R6TWEF3g6YFhl15pTFcqFN2USdUUjnYD343QgXTmTCHk/SgdA+yfsoC
9BF2rxHXwoNCK/UO2MNqUIw1PaZtkro2x/hCiIqWX7GR3i5JTJ/PL8GuLW2+RrClIUFGKDGw4lXI
v0wTej7CVGKuewEC8kHI9KLqYxGxlDHyJaJt3WNTy+SYs+mub1QnG2QdELtiLIKHjIpkpvb2ptxY
rM0tC2OAIx5SVeJEKC+S5n7QZHHI3nohDYJLFck9Zonts6ka03xkNaQoieZbuhUdyrDrJIa5pwuK
PigpWIZmocbw8fQVVtfXw4CYW2kGkG/mevzDInwMpjpVgn9vABtR4hzExOdUnzvEO1UfPoXNdCwn
Gfz7rjbaOiONbDM1xDHpfsqNfAkZGC+T9qSZRZCZWVDOi0STfTGYlaImhoowO/Jx0dp4KCIMI8QQ
E9muUlQ9WkUSoIwtf1EnRWexgaEvTNLhjyBJj6d5rHUFiSM2P5f68p3XUoj+PUPbylh/vjHnymrm
VlljnQFks1bkFpOzAtkBr2r5MZdOfDSO9kmTWcOeA95KXdd4I7XnRRLr4A8J6pLFHtL3Ftimpxw+
P15c9KbzY78s5J4rrXo6b4dvCKRi8LAVLfpFsM1ESQyFjSB5oI/mbfzagiyc20B6UH4jN2H4zUV2
QPcI4oofGMt2keX8i67gDzsruMOioG3bqLChzu//6D4/VMRrNLc6Tu7kcRT5PNIhuyob7d1NPqEc
juIeONo/k9rXeWTTuB4QpwezW50SkF4kF9H1gO0uvxQrOLGUrnBdT3G9tyKF9S56gzcDh1vuGKov
cZe9apnmWXMTTHOVHc/v7p41M6Ki8QM+ANCWwomZUWdKjQxP7C6/MpJfaj5Kgtu9w78VIByXCEAz
Y5jA+zfWDC611pnDH13+dF6L1e1+WrKNFsLpUIqSDSgTIoKOBv0mYhxLNpmTt8QL/dHYGtoBluln
BXT1H01kRQ/npe/NvOIVZ4KpFxVTDW13Hw/n3JVTQ0zoqF7gIr1tjt7g6Z56CXrX85LeAAg+KIob
AZN36IDGMDhKdMIxKKvarEOTxAGN1OUqW7rmUEX29MiWvgbIc49AZZkAH89NVEEWpg76gc5p7RXq
yC6KviCerY5mwMYMpOP10Mx+m3EUusrQZEGU5803vdH4VYtOJkdNB9tRaU//YERkzgHhqel/eqpn
jRvWGqa4Iq1x80KdQJ6WJP6Y96bEdlZtPmmLYdQ1M0MQCwrGmY4T4YnV4U436z+VCVxIlvzKO/Mr
rwBvM9Kf51f308FbF9c2MCCCMQDDFgOVDL3lOZJBcRAt5XgbZT0LDCTWjw3vwa2dm43/7+XpiG/X
KFdXP7UpWKmh6DnDZobRdUeta0X7xvtfIwslZ/xzZAvFtoLWy2VzeUzgRFJIH8JqkNZQwNIbAoEB
xGz1acVClgGF7C3jVppwGorU7qIkh7SoQuyeYmg5uwBJqcdpLFHsk2+BXiv1EkrICGM/BRZDbgCG
P6ySgORj5RQcNo35ystuXmQJjk+8R2+SECiblr4zHjI0ULjXYIlUj5v7BcHy16rg5UW1zNmtGkb8
OKRTeKRRHXqoT4FLuowl1vI5A4tvoDBLuGljLdALTm6xczTpVcp6DwMG5TIB/ptvHSDpZN3GR7U6
5L9lKfq9BUYvtk0wFIDeZbEPobcaZkS0T4JIQaKgu8+T2zLPJU5ttT7xlKPRiSBHilTYp7mOEryI
6qw2SRDX84uJFG+ed1dh3V01anIT8qJyFK38cv7o7SpmMoanAgaiP82LtuHQttQqkwAO/ZJWz0xL
XfSOSp6U690mamYCoACT2WsJXGyjyfqWAAa0TfCYBDFPZoSO3TKZk9xTZSuEfDzcxVJxMy+xfNxA
IGZWh175CqZYySbtHWpTMzRNwwTd5yTiFM9R16EjBiDSSuJW3OocZOe/KbHdOCiUSWLOfWmwdqyc
jmk94ZrLS5InqY2DDWC1g53UGZCpACxthbrpgF9ultwzMnGCf2zzOUR2bEqCmap3XYyxg5a4Zo5w
L5Y4kr0bzSSwBJtquMLFK6bDQ74qGJax6AjACbK1f3BhtxEpKs8aNLT6yC6ZXfPQtbfaBvrhxHdx
AatTTQUSe25d6AUe+ITdGUQGubW7hJhExHahq0YX+4bscLDzJeqwY2V4WBrLXXtocqY6cSYbiNkT
ZamoihLLApSY6AcztEOZiTInQaMs1ikrFUy44/HjtNS+MdLW+AvjWNvO0Au3tmOJPjCdmiivSLL2
3WECN9Tne5plV5YWf7Wj/q90oxZ6uDE5Cue07ubmpo6jNGrHdMQxi+cXZo14X/TVj9EgN0Zo/I3n
sDbC1oXeCEvbGdgiSMoEqa7xgzIZFEDpwF7n5SxrHNjzhLg9V2kMNTbxmRHmul2O5YATBl4Up831
Y8e4xNvu2gUmBG0D9ofuLqEcUNda1YH3Fo6Q/B4BTKZMk6v0DyqXRB27uqBPDF2C6DtC3CEs24JC
VBbjRCn6a4Q8loZezPO3064EdOposDti66KXWIaOsZpiRJooaHYcHpdaNkv56cGEWAItzAxxhIkp
R7HDeEDiyo4j6GDwtUFpGn9Ng4kCZe8XDPOonN8hJvilk0YWUexu0kawcFstYQLUzaROAnSipU7J
04BqI8LszgCy+fJ0fh33IgsbobWtolOb4Yn7cacS/KBuZjglvaNB1piHMclGx+7Z6BR2eK3nxh+7
6r6cF7obp9n/j7QvW5IbR5b9IppxX165JDMrq1Sb1CrVC00rd4LgBpJffxw6164yQd5Eq+9M9zyM
zBQJMBAIRHi4q3BEG8O3CPWCf9SJ4pVDYed4DXKJrVmP0uin9ZC9cPax/BWKCjJdr70Yf2lRuL8K
tTHzrBqRB2vecRihA9BA+TiT3cp7bnlpRtjOSlVy0Na6eTwPxVPadOclSSX3o8SEqOhTYO53rrMS
kyjp8qqu41ufyGoF+ybggtC4Q9FbvKnc2TMK3YDr45XShKVRQVSDfJH4wN57wcPhdRCGUFgR68QT
y9ZybRHHC/RqDga0I8JJLYmPzv9pynQNWh79PVAWESPqJ2CLwtv299IMDyBP1PY1jPSI4bZJl9ZL
Ky2PteaROfl5Gd675LPmLWfCft02tet7oFP4jZxApiZ4e+8qmbloBLN5TX43zPXDBGU0P02n739t
x1VB7YIig2ZsKT1dXfHUpMap0rzkaVo0P8Gg/qKpfzsKxdlrLszw+HVxJ2bZUGVjURVx6xLbX4uH
VMlfbCbj8d75QFdmhF0jSZVn6lwUcTd5ig9I3bd1Nj64OSG+MpVfnQ5w5Nv7txPxQWWMq5f/D6dn
u17YgrJ1Df24AsUGVY1q0meHVM+LqOwBP/ezOh3vWJP0YA5lo/aM7oYmuTZ3HAWjyYamQeeBj0oI
0SPNeq21R+zs6La+bqtRCaCStb7dXuaWPMZS8WYDtAK+73kbf0zmNNFGcy5i/d1ug/Wwhk2YvzNM
+PbQ8WWHNdL9+tX5utogN5HBOnZiC5+Z0PBfG8mwmJouVacVaaEVsduZ3ytqfFpIKgEd/778hUcl
yDjwCsPtolpodVx/yGaCGiUmE4uYC8sp0Ct2UM8J84CAInj6mT/Kao5bsgLs6KVB4UjgTUhQqvL4
Te07VeBmgYX6exJqzdEE23r6lPU+IAVlCM7ZH5KvySt8txYrnJOULlqZVlgsb+ebuE0H3nWgoX7I
oKcUsHOqBbdN8tXcsijcpZA00nt7yssYFayTvcar6kRG+0utZY66EwKutlU4D0tvZ0biWvw7guUo
pOBvyX0l6iKOSHS/WV+LqHlIIQeKl6FkjXtH0QBWnhdbkCuLdVW3q9laelkZz5X2oPc00rXmpJv2
4fZW7p2GSzP8zy9i6VQ4y6QRu4jTpYL2wvBjrGVMKrsrcQzbRUTRHRAZXZswDOAeGgTsmBUaiRZE
QD9RyOAzN/trQVt+DByMd6EchiEKcVrFwcBR6upVGbNFec/r9hceGzJwx++K0Mb7UGL0wD4FSLtI
61NVK+uJncDfoZWhBH2SOS99NyoPtNTIcUTIgaRWrymdb4P370terFVIi7oPsjIBVU7bFwd1Vbp3
nSxWHriLnXyiCVkxR9SZJ9pn9YEw3DoWVa3+OFBlCKx8mp/qqTTvGCU9Be/doNwtbME5U+bypWHa
/cjm5J0AXn6wTNq9N/hrjrri2lHqkOKuhMrvO8AoejhrXhcSr9Ugjg4WlSDFaqivJkRWbNj96qBC
AzSa86WKDeVSqVA08dwC6U0SzGDGyCx8fDDD3PZfmRnBf1GUoYuiIPhodI6HQXvVjPox9cz/cDGi
bIK3HucEQoXh2oc1b0yMUVGKuKckMJKPrmcGLJfhI3jcEj3r0orw8Go1RXVqqKzGTtXHkJuOE6f/
lvTag1rTY254B7WtJQvbO/+XJoXDmRXpiOmUuozVFYToi+bivWcm4d9/pEsjwkfy1GwxDJKWsVd/
UZJPZf2lrD/dNrGd88HRx6gYunu4dAFiEW6hPDeRbOe4EzgBVpP4tPfZ7JNPiAUABoVOjCJodewC
L1yZ3985p/a5CWRBe/cevvwV/AtfhFMj0aAn4yBqm7F7VxX+9Aqh0Dvrw3LQIvPz8G5zYdmD9Prn
jrFxnIvFC/dUkVueMfHLgkGn60xnHYoLrEt9tI7fnQml2czEh50diAgxNBpHaPllnvJRUaf49mfY
uzAv1i/qJUHSYmqGvCtjUC34Zv2tzx40RP7F/JqancSrfuuf3li1yAeGB/TQrgU++f9y/K4QhTKh
xqCdSRe0B+3sReV9CRb8NxamAf6vMuyoX7ehTMtoLwZdLlo4tgNThtGb2zIuof1mmI80rQ+JIVvu
XtKD5guIM3GH8hnBa9dyZra0BcHWamsRDYg9Wqb5i/a5pv1/iKm4rQ2wlzgayPGEYAcxSprZNV9P
/atW/rHz95Z+ve0nu5HuwoSwZWxd6q4xEek8QIKXpb8nXfPLotU/OlHu9bxtfMBTJb6597q6XJYQ
6vIBhNCER1euDNTHw5EdMH1+kL0vdr3hYmlCsKOj2rZpht3T1/duNON5/Ugb2dQM/0s2rn9hRHAG
NSU9oQST+rqZfagq+mys7afbn2j3KCP/BEgLnZDNIw0aGctiGogpSHPeMHAM8nrFYmFRL0erhO4l
dWVkT1vieh7DL0wK0RP0HQmzefScv1fQqnmYQSD6pcIoEJdbgyoI8A1tzJNvcOO+Vz9XCYBp10Eu
zAtRdOhmfIKCAleaeBFe4jFLsq/Top8UZr0qCXtyi67wrc57ub3Tuyf7j12XF6ouLo3VQi/NBGwo
hrTFg64vgTa64WS+r5NsaHPXbS4sCSd7LsapGHNuaaGPCyNvGSROby9mz23AA8BxSihgbNiFgb3M
tG7uy5j230HzHY51FZQ4cxqkJVZTMi4tM8Z39mLnZpYuoEopythiYx5U0OmY3GX11xIoVl0jVdC3
QypZ4N4eXi6Q/6YLm9aoQNtswgKtrnnxXCTOjI6Sde15BHgn8Q9Gjbbt9lnvEswYwIZGHheiB0tR
+Yn2lGqy2ey9YAVsMUbAQaqJkogQE1WdUbWshjIuHNvH0oLe/Km5anTbJ/aiPSgbHA8PQD7/LLgd
Jgpa3aMjCPj7XH0eXAXV7z6B2I/WFkccMOsMyeZvSdY3r7cN7/mHa6C5z/k1t0PKRqXpOSMuAkpP
Q0xNBt1Y+73eBP1AfS+XvXn2PhsGojUgXsDTu5kIbVaj85Cml7GRL1/VeowY0xn4P9w8zCZZpX87
v4FoeWlNdH40WaFhzoVprBFg7eTcV4RC6qc+sXR8LwgEpVUXBP5r8sJKJPa3t1a2VvEYzHib2Bmw
yMB0g5ohxhQ4nnfKMZ1+3ja0k1OjSKebOmQAsLcbugsrxZMfilvw0fuFjy2NNCi/qlEfm1/oG6kO
9GN2tM/Fu2xqf3s2ru0K++t0g1lOaoKvOWeHspzBcVseFLBe3F7fNp5cmxE2ss7dtYJSCs46BkXA
ujMkZfBfLABXAMkIx9sUYHClrh1JYaHupnNaJqHrdX99hfFF/DHBF3kRFNXa8koIQyMf6ceA2Uag
muPbpFYf3dqWpI5bx7s2xT/bhamim0GxNOVVnOnF8L026/QRwu36kXrMDrM21cPbu7dTzIVBxGFc
aCizb4pK6aKX7jjCD/QHG6iu4ZGNYf5ghlNEP6Zv0KmQZZDbqMUNmki7wClq65vGFGbpk8zECg3d
9r3kmw2y3sE6jksbL6kMsrbr5RbezYjNpgsMyvV2qtXkLD1Y6uPEal9WUzvndhfp+d93u7AmywJz
MzhrgHARvJw5S6F7OdYEjoVPnap9Lhz9l2KNHxJXrQA2UHtJfNpf1x+DQi6pLXXRq6yq4qKogfg3
oL0+ta+skXXpt3cbFoY+5e+Yj2xZuEGXuXU94mBhXuWi5LCiior5zaduaQ6p2v8iWv65MjMZ+mB3
dbi3UeO0DVzIwlebC72bqVZXcWkXd7ZNgdouI9ORjSfvxSZA74AoQ8cNOYJw1qo1b8AUjE20cnBJ
5P0zpePz7eMlMyFE2WHu+x7ZaIUpxKI5GAmKp31Bzb/uWYO78mIhgvvlarF6icfg5YvjNyPEGquP
t9fxu+19/SSDCR17BOcGWb9YgFKYWSRlM1Sxmub0q6eUTTB1Nb0v8376QNRsvkfmaIZLxYogGS3t
oZz1JMaDqPqIe9t4Y2DMKoJ0AFKlaJjzsfWIEk5Ip33cPStILEn2CABIIkHk/HbQze9GzoLqJkRz
oZd0HQCsKi/LfELozr3Uq/1CJ9ComK11fU3zZQx5TfBeMbvheZ1wQakmyJM1TI6HJrJsCyVuYzqN
LqoqXtopEH3gxKFlkZyyBS2nHCTxsTU3nl90OTSPm1QNxsWCKC9dLd+iyxDZpNKegO2rw7w2p7BW
OPdbMjcAgeSK5UUtaqJHB/y8xNeY3ki8bzsWwElNwZeMOjWf/hfbLONYt327gFwpcUz24E3tcsiT
svNNfAh/xBrDWm9cX5tGL0pdpQlsZfRe1zaTScXvnWjkqcBtgjxNg47c9WcwmmZW3LzBOZi1X52Z
nNzJxiNmKuPbfrqdluEr/mPod1p5cX9Cj4BV06DiTAPSGFuH/K47ei/JvfY8RIb9W2xwOYL5T2KW
x0HRzVCg5ZpVQOhtLrVibaold21OBK4d5jxk85FDo4cofcK8s+78C+2xvS2FCDQSE9C0AOwjeDZT
k2xYJk6clcyPXYYxME/5BqrB/5CQeODgA9LR0D2Unq+/nGtM1tJi7inuTMi02+bRWJo4W9HlhTrC
7V3cDTJgteRvKL4osUHfNMaQeblToddaruhJdlkEBrw+KELAER9oFkJM2Cdh++ELas8QYZBBw3a3
9I99kc/Ey7VyTdy8jhWQRSp1GbjstXakLbY9X7mwol3vaNnVLoYEMfBUuusDkHZ3JiQ/JQ65d+9c
7KSjX9to21IHZ69RxWO/vCguOY+DbHRzJ1PFLK2OdoQKLtINtLwdZ3s1Zn7pDPWb2dBHVmNK2k7S
sz5AE/m2a+ysB8aQYqHgAcSUGD+clTJXa+s0bsDxMbUlpoJ+3Lawuxz0o4FrsJGaikg9goRqXQj8
fDFAL6MsYYKo7xAzaBOZnAkPdkKwsFSA/h3IRQHILsLzlI50ljmQNNamgh6aGkV8tFM1/eukQghd
xV3QVyBdgoCLZBf3HptXloW0cZ7mgmLOkB+w/p909cv+qfcgH4hXNnQfbCwcI7JjtHqBepTl/Xsv
DVT2UagAczX4/8ROeUr1qVHaqkZDgxMjoJkAddvjBElkNaSv7HMmuwu4k2/2GbNbKm9pQp5OSF6T
tFDLQk0qGNQOHN8wfcaYU6TEXYxRUUmmsRM7gGj9Y4x78MXFU8/WBFpkDACuzpGleZDhYBgSLu4d
YCcn/P1jRAjGs1PSATW5Onbf0xfoPobF63A0HuZAC+bYPC/H/9B7w3QTahNAbWF4fjM63ycm3oYl
POZ/oaQ6VIsOZcBVsOiX9kFWlPjt+sIn41mmw7HuGG4Xj8ZaJAsy9TKP8aIafGBnz4u1Dr7mrXlg
rOY7Bd2hb5vZt27R9QAvrM9jUr+2xfKEafUP1MxDjPd/twsFpJIySYOdCIGf5aHJAng34p6Qw2Td
YHcAd+cxm6PU894adQiTyQlzw5Y973bCHaY5ueYG5Km2pTa3coiuAFWB2AoMhX5OIWp9O9ztuOuV
BeFhopQVindzXccVvqJ1VBTqI4W9bWP/a14sQ0hRjEm1J8ctgPGOuxO9o0EWNm1UaqH7yFXU2mA8
kywoHT9JpXp8u1voAQZn4tWKSQbh8BtGNkByFrYH7QVCA36uyuig9k4jGqOAyqByB9iE+H6kTWra
o4eRgv8T0Py69Ed0o9HQ4TGNaL5S+DLR9Z0XOUTSOKgbDBKgmxD2dO3GwUtVPGiMoWr9zsugUJIG
RX9uwG0emCw9jx6ROMvuSi+NCvcGCia6N0xI3wfzxXgzA81fj/mn5pxCZ8mNixcr+C+dRg1VZkgC
AL2MYXQxendo5DiOgsJU01sh+rhB4aF8k3uSO3HPT5DcQm/LAah3o4RljXOLTiOi9ejYR2daoTo7
S0zsBQ4P9w+f4NcQ2ARXzKt1YVaP3bNM0PhWebRAk3hm2LpO8qF2FgNmEBSRwZyNJEYMnyBnhoxo
hcJJRt0HZwY8IdGj24ea+5cQoWEC4lcA7YHyVbzFl1Wf06yaKxBckLg2l2j2MJpM9LNpzSdlmP/D
inB9wyL/dzNAoRudmS8aImGhsc+KW/xYnf7l9op20jFkff/XhCU0KLMUvXpHw81dOe15aU2Iombh
qsZDP6LYBSRCgkGKRka3vOMUsApiIZxkaC2Kn6pb8B9MuIBguztVi/qiLWa4ogTvURlL49768PbH
w5ujrlHPEzKTtu+zRfcqoFbGp9n+XqJro5nPlnk2KoxOjppvpaak2bx1RHDfA63Ioew7Iw7JoNUO
4ajIlA1xkqCSDVCj5FjtDJUjNKALi9IG1PqAtL5emJcXTaPY6PcOB+XROazHye8P9N4IQAUSykSh
dnJnWDN0PIPRTdw2Exd7ZavFwT+2viwHr1LHNGCLMft0bquIGNZyrJiSn5O+q4KlQnAe8aY+5mOu
hHrd5VFuZamvr10Tl0xfTo3l1X99WK5/Iv8qFzmoC274ObPR7yybMchMwEzo59tnZSeJvzYhONPg
odSRTDCx3DnOMT2Wd7jTz5groWBW+tIF0ydXklhv3ffaopCpNEVjZKYGi5TVkbqUkY4WGfVKf8Zo
WgEJq6790Sgy/q/t8cRoDpoUXGsMA8dizG4xeAd1wQ433txnp6KiwzlT0wa0TlB6NyoQWtze2G1Y
vbYnfDo8jUhh2qivgqsz8RtnfgQ2G5SjS+9jbPag2xDavW2Rf6nrQA6LKBuBFAsjkaD4v3YWAOjm
uWgsigG88bGZWODM9gO4zCVmdjfywox+baafKWQMHEZifaJZABKh57Jsq2BWltcyaf5+NOF6Uca1
tRKjeGutTXiuWMVpIQmEny0oSqUmXhQ1Gk1tbxwL2/tYd8ppSJcfWtN+BIzwZLuJpPG5MwZy/VOE
Lzq5bLRXwJWR/BoHHaQXOfLdT8BqvhgPOvjrAnJQTkWs3HtNICMN2v22nFkAjP6oRoqXy2IWq0NN
fFvVo3FDjwsQt6Vsknz3y+JawXNUtbed6yYti7EHt31cVPrrqLpnx9KelJk+WpkMECYzxf/8IrAt
pFTGtYApx0KLXFs80zedkcZTDXWEekal5vbZ2Ik5uLX+LE24WYyc0NZiFYnVSQVfGLEji3SvWU0+
DW7P+2D0QzdXD45W5ofblnfjwIVlIdMuQGnT1j2qup4J3pK0O5p9AZLFDIQ6D5Yr653v+8mfdfJ9
uNjXpslYBiciMU0HN9BmyEw0rTUfM8jCxrcXxt19E26A6XM1FPC2bd86mwq9TiwCJmUbBHxe/Q1v
NlmbQWJEZKzTx2KyDQYjEEx5HKb8vBaDZB27H+jPOjwxbDLWlipvMEzqFIGN77zqn8Fehbdf6xuD
LIjw3PPGrnlC9EzbafYqyInFa9nMQZHgZEGFSwd7KrV9ldmjv+ROhoJT10eF0aVhp6cyob79TfU4
OgBkwZtGQ6FXdeuA/AI9zEb3bUMZP3TQ7JaE7r0jjvKrDZEd/APSzWtXVFezqKEKS2IXFZ+DPTrg
9cZCxxr9OuRdP297o8yaEFAIKBtSfdIJcmL0K+fnqSzD3n23DckH3L7WUei/WBX3posD5k1Z17U6
jrOW9CebOu+940Tooh+Tor5zLPW5Wd1OkhfL1iaEEN6wJ2rvkDgZ5zRwa1OJ14JAVR3sfcek6VLJ
Db93IgwgSEx09/CTxVQJvUSICWdQqTRsoAVd1we0CKW5ydeMgwn4w3/4chfWuLde7GibeVWRsAWv
GQWAWfRRWaNHBGRcipRncXcjAR4BRwFnkxIzpBR0TjaSeV4/dvx0vM9+jC/0royScPIr33yjymP/
418oBPEQIh56Pu6A6g7eNZuu7eAMpkIqmwLKPd93j7NfB6aPCYen6k5WlN+76C5NCbtp1ATzWy73
Fa/4hxL1pNjehxadamaMX3VnejbVqeX3j4yUb+8hgZIIf/o6AFYBm3P9HVPdBttHgw5V7gZqE5sB
SdHpI0Eet3U0hm11kg/H7tSxPA+UCyjZQRnINHVhuePYrGD+WHlO1k6+dRgfuEjOfGd+BFFHXEX/
ghlhx4muTApxbW36ZJzqBaBk97Wa3kpqH0dVCXtPpm+69xy+siTENJT97MG0sDj6awrzI0i1g+SY
fVXDOkwPsubK3rJQ8sT8L4fFgZPp+vO5VgdKSmMEity2T6trfa9Ycl8z5X4cy/D2ied/lXAcgIFE
6xmakFCNEpPZDMJNs9WtqDY1bYvJHvZg9eVXj1SS7sruki7sCHEzMwZqa2wEiKspnDtaqUOQ1lAT
pkbWR+XgLJK4yZ1tsy6wVXgoA0ELTGzg51naE9KqJLZpe8jM9L6mzen21u0tCY9YkCKoaCVsZl0U
t60XVgP+1sz0w6Cgqdh11cEkteYT5+/V1NCcvbQmJCvgcbEqF0pxsfmgvS3RGAOCDCqm5zVIfAeN
o/8wRXxtUHjt6cnqQYKhamOCS8B3vOJRVYcxoAxKILc3cvdwYV4IRVzgaLazt0lXFDmGpevYRlPD
H1PDOqx0nE5TiWm0RK8gwctqMwDanEL4s5h8hehfUJ0w/Tw3iuj2r9m5cTGzgg+KEpu6ndFdoeyi
Gqtdx+DY+Dkl9GR7yncIwH60hwLRuz78vTk+LYX7HQY38iT9sAwjM9Y2Llf3rHXjnanPHwfXuB8n
+lApstXtnXcUK3Ug/0C/tkGBKIiYbMG1E7up8dAu9jOdbYAoyzKVBJa9bbwwJMI9lHapm6Kf27hS
VXrOm8G6M1vTe7DtQQ3s1akDMN3L5rT2jiTgLSD+A3sYJ6O+DpyeprUaOhlovC1dpLaF73l5qCaY
XRyV/3D6OSYJMFvMKG/yF7ekne20ahtrVn8gCsqQyvNsmf6U5hKH3P1kF5aEk2+aI2iuE3jIzIqH
PHED2xzOtj7/f5oRzntXEDVRGRaUQVW5oN3RUPJHqNtLzOwkRb/noKGuC+qrDRQEeVlWeHkHv8gd
MCaZHYMeRrv4GFH8zprp+2xkHxF2znigSDxyfx8Bffpfy2Iroh36rHMwNwJEahKkKsv9qWgeFZQh
b59omR0h+TKcDKy2YMCHhEPh+oll0XuvS5Qob4vh61+awvgNl5gBKT7yhA1XXl9aY5phrD9Ok88Z
iJvY+2RLKsSb1Qgm+JG7eBIsxAOAKtdI3NWPw3pWnP7sDo2ElmdzW8MIhuNN3HGISeh9XRux+jYd
shm39ar37x0Gr/zZqP+6zvXbCEj9Lc8yOO7i2sg6mHbtVADYpUOrPJl56nzy7BZO2JsQ9q0UAuTT
7c+zhYginnNqQdA9uMjExTarmjlNkpcLiZ2hBdBCyw5Q+v5MG+Mb9uJQepg6Zu3ZqopXELWdcRYk
L+RNEOb2HZRKMVCEJ4/4ehw15pBmRn1y1InvEOtkuhMIRL8uSJmJ5kkcf+crXlnjf37hKlVWTEk/
lT2qN+hZdL2Byu8ggT3suCMfp8CWcvUQqDRc2zBNFJ4shtqC5RAtxthZ7a+giLir6SwbcNtcJnzz
LkwJcRdYSWqYEz9cSEDW9GlRdWDH7uu/VjUQ7AiBt65oaUANoo91Ag7UFKxGZJGEvi34k9tAhclA
hQn0wmI3r2GqNyplgRcF4GHurxpivJzrvjh44Ikew872AXOIvLCNh/hf0OzzrbrKxnFHAtkD2WVO
AQyo6/VXU22lzzsXOZWWf2pP7QGFynB1DqyPnLvpnam+jE1h6/ggcuCQdBU4QLTq+Z9fuGJLvd40
UGCIQbf5dVi+rRaA2G4Wjat5KkHJdfucbz0F1gC7wxKRNuoijJf03ghZevQegR3xdetD1j0Zy2mY
//o0g9wL2wc+Y6j8bkChrCibtfbICHRKDVh8zcIO4h8+nvqP1WIeWWVLHlHbwwaDOGZgoucMUSIw
FER9WYNG8BgvdQ9Q6KvbPlfu59t7t8kH0DVHm56XgMBNsKHMHUF2ozSQ5oaQcH1nkDdPg8Lu+mNq
Ft9oTECaflHjeNvktjwi2BQCFZ2U3rZn2IRI1RTOoftPngZgTP9FTuDB/jePqR1/vFol3+kLf1RW
u0X1Pu1ite9Csz0uy3uf/LRZFamyZ+nuRwMxJXA3gPdsElNe0nbrvhnjJO/ibGwg6FR881rZ5Pk2
2OO7YRYALU6AYTY+r3Zll4Bfqo3VoT2w1bnTSiaJ9VtpEv6dLmwIuUfVViqobJCSNrlvfBlC7bA+
gskqyu/qn2XEcSQY7jcC8KKE+r16UMMulnFv7i4TEzm6itkHPJeEQEL7Uc/S2kJzrM0/4730plAr
uu2OmzI2VgmqI+CVXZfrYQnBEfkwU/NFwU6Shs0hyXUrBJ9uEieu2YTmktYD0A6rfjcO/Rrftr19
enPjDgBaiM8AQ4rrW9dlMu3JRTp+357MiMSo3D0YdynE2dNQVtfazh0L1oQqUGkbXeMBcxonUx40
9NOqUt8YrRjsjx8GOgSEOjGYjMKh+Of2Onf3GDcf6PXBYbpJxDrDrA2jNgeAqkCWlX7ozTRoFjNI
l/FIaI0upGzeYjssw9f6uyGHx+iWr9hKDLVxZ22I7S4PqPMBsgl+7dBoXr6nrEQxYwxX9EdSclhb
8l0B3qIcAHDJvw5KK/GwvZAAuB+G6HF5oIcgOLHV2SmlbkahMDPGxGueG6rfKUv2/fYm7wW5SzPC
13VqY6lTs6Bxx7Tch5LWHNRdG7WjexoydkCW/eO2wb3D6SGxBic0xuY2oHeX6UaluxUFH6Pi5b7T
z6Zv56UuYxfZ2z8Uw5BD8Wc4OgfX0bsbe8cjhjPEk2YDKX3fMQfAWsntvueiF0bE9qo1kWwCecMQ
e+QB9d+gdafIS4ZjNxqHHGL3vfLl9u7tfS5eqweZ5t7UoVYuVms3A4371vBZAtEnBqZHPQ8S9Wly
ZD2JnXseKEDMCnB+/O2soJ6TpZ4mwAoMF+d/RNpxmtKCzj6Xzz0vfWOHKgTX7sqkNEBji7q0JJnZ
O5C4p0zkGRq+5WaO2IPGJ8aVcTH2EaJsA+LQkfpO7eeB9Z4nvgGep7EMMhJoEjfdotvwBLy0LByM
iZWVXWct8o14xa0VZhi6MgHvQgvBht3lo+obLrJv7XT7C+8lOleGBcftIaZTDBBkg5iZdujds+XF
dbQem/NyUMc7RfsXbaAdr7owuVGqX+bO6hICk40KlKzaPlSQLsEzLZqM9g7aDn/b2b7a2o1ifTWm
hCyQTom7FIWr4riqkdH9zJryINnKnViDdSHWaIjqyPR5jLjI4PS2w6Qt/4b54ne6z8lKwd9CAvNL
Hth9RJ7scxPLaIV2Ag8mNtAAQnEcbEpi/SDXTVo0YzfGqkGPduU+Q88xrJr07fbiZGb42i/WViaG
l7cKzIAoLOBlOUa/EEPWXN4JcFeLEXZwSGa8bVzsYFIb03OWG+ldAgbJ0GHe5zZLP+lD+6hYbhPd
Xpyx8zq7sitkkfXSMpXOOPfNojiY3tbPzghxc+0Tg+pNT19qG9T4afJmFDQsJ4ayDEC7pnbfdXbQ
AhI/s8e5sPxMGx8TIJY9kOokSRN09fLituVpnOy4KtY7aC0eBqDpe8c+pf0HVjjnjimxCyamfrTB
qzuFfW4FldbLAtsGx8LPwIWXCNd7QpO6n2e8C/tp/cHM/ph2+V0zQzjQrD+5q3fveetXRx8fW7WS
HL+dCte1bSG0AceFdk2Dj6rPKLebQ+HTzvrYudaxM+twZl2YsuZ1ciFC5hRoITEqKR3ux7iL1Qsx
LjdmVUUncYwxVz1G+bE95JESYKIpCzgZdH6Q1RYkp8UUIO0KGqSuCrh3DJwVeG8BWQWCFaIyQyeh
cvp/LA1VUSwPUxqi5IVR1pWhM3xY0v1QWv249h9xjfqz+0VbKDgbMn/WMNwzPrW4PRXyk63fbp+d
3aVCBeN3xQGps7C3gDv1Wg9R1JhBRlpzWp8SGg6dpDe8v84/ZsS58ixfl3TlZjoCBTM94p9waKME
Y5pgbIOOROa3RBLQd+P5hU2hkOjOY+s25jTGZTsc69m2g6wD59jt/ZMZEUqIGuBcEGyGkVUvH4fK
+mwzQzIMsIVd8NN/sRDjOngbdZmXBh3HuBpR25vDIg3zyHuh4bz4a+V7/3RBQaUTYHsPxyuzwp0x
d8nS9yu+2TLcM7ICLdRA/mAKW2b4Nntts1cKeJI5Gf4INMiMS+X21u5GdYwT/65NYcxXCHqWtSoG
YhpuE326G4b6uZ14j6K90+l8vG1q/yv+MSXEOKhvUbdve3xF0MFoKExpk8TC3mL4eDRWo3IKEGEx
IEys1ZzoCCnas6q9q8596gChmsseMrvh2uCtbTCycGYD4Q4mYJ/Q23YdY425EVGbg2Z0EQCXnxh0
kPxRheSpAZiQO69+paV3SkZkMY2HjOtSMJDTAF5B/RuaaVjztbtaE/QjbJuNUCXCW8oZP9XqdHYW
BsZZY41tPHSmeviV0iFec/vskflIyXgyKvdLg2RSA/1D1aansmYfLFt9S8pJ2rTZu04vf6Hg2a1R
tGCkw0u5gRJ4qpPZnxLyBJHWe2UsnycDGEOrDCeWH8BoICl57VVIrrZH+EDqULZza89jbBcg7aNg
+a4r586oaKg6yVNjzKHm0qiyyd2Yz5KrdC/aXy5cSJTaUin7osXCFeN7k94T80WrottHaTdaXdoQ
PH2owPKn1lgfC5pTElNIjHIqD9zVKOTVIXQxFKnKr8zlhPPrLgyT8T1sFqT1Z/VnPr6MluWb7ldK
26BgY5AYeShZ6O6RvvBz4eqkEA8rSaohdW8+TOPnaf0AucOSntu5OLSz5y/tvUY4Cv1j4v5jERL0
K77x/NQoL5Jfwk/UjRMncoR6c6JURoczXxHfBS1CADr5QzpA20EDgBWbzo5Sade9kHnxmUUAYp+P
3qp6uPhmR4+B+DiOSvrP7XXtf1UHGo/Ax6IfKFzghZo3QDojZkJsxSf26+J8A4kgpE6QFdXPWfY2
6iy+bXJ/VX9MCtc585oBisMwmVIES6P3p2aVXGu7JkBViMYjKs4bLp+mcxy2lCoCdMqiDPTbaSK7
BCQmxGyL0BU6WTVMJMireu0fxZalJLu+/2cRYqedeZPBCMU+ccIewArJyxjXMW4zC+DTxK/D5fNq
+vKDLrMrfB+7ms2V6jhzSqOETO2PuZX4erME60xfb7sCjxmbQ3WxROEaS7WEGnOOTRzL/szW/As4
j59mD3Vzm0L4EQWmWkabuR87L2zyD3vxTEe+6ixWBpvFqXTOfCbTDY0qHHxOEV+GNopXkZSjQuYt
woVkQB6WlpjHRMDOyJcl+h/Svqy7cRzJ+q/0qXf2xw1c5kz3A0FSkuV9STvzhcfpdJIgSHADQYK/
/rvMrp6SVRqru+etsmwrhC0QiLhxr/dl5b/WXexFhvzVm+6gD//MKTh5tg9Gui704UgHn7eTC5cl
2DADASg3ehgTyDXE/ShSRHrUCqsE+f4fn6/qyZfIyhT6+/E7hsMS0Ic7a/fppgLRNxD97AKxK7XL
yyBykkxiz0LO7nOb53bS0e3kDEDg5e06wRzCA64vI05A0aTMxJ2/IUmPuMhKPzd5dphHlxOHCwjN
7tcwVw27FjsnzbML++sY69jbT1s9nPMJ69n75MD8QigcLGkhBp8tAibzOu4WiP0sj/zCT8w81imi
mubB3/3fBnksvMFKXfBmXcshcVLY7aMyrinYKkiPpCuPKxddrmc27skQ6o/986uieTDKurN5V0No
BRIc+cYou6eqJEbUIJ4+E0idQHQgjkYmHUB7KGFBuebjESH+yDvSwNepl+rHeLGkfmptvZ9GtBZG
Q6rc1N/k1IzCnQ9ZwrNS9acH+of5o12renPxlIWYqs6SWiNzrm/B003PLOFJ50NQx0Z/FBL3x7xR
pb0Mvjs4QDx08Zgge+3RKjYoCWMoxM202A5ovUyDM3N70ipAI2hOXmlNj50AOhFzuw5xfYlpP01u
BKbuM9vk5EV1YOFo9jrhu8gIwEJXw70tV56qKberBPnlM5ZOH/UDU0dHXQ5oEW7xUN6Y5mYBUVMw
xmWMktkQN0XipnUq7PQcjcqZ4R2f9QaMHHOpYJOjqIO+bkt/qXtwOPJ/m8sUuY+V6+v3lTo+4qSZ
OWscGArEfiYOasmXc/398014ZjccH2lQqdtceDhoXXbZomMhK18+N3DysjsYxFEoIcGK5LMABsLm
xqjHrUILZ1k+hFzT3Omjuh5vrTw8d7TsU/74wOo67ANP1c+jCbpeTN1Y//TLr46Nu8d94DXaH0dJ
reohq0E846nEH98yJJA+H/MvSNSfrgMP/V8ryx2w76t/OTC/aFOPaHxcM4uzinpiXA2q31ZGD2hu
bv70+5pdd1KgG6BFUZeDEgqlyUxFjZFzkEIwPF0gT0WtzLn2mnHE/1eX9qC8pLDAm+O5hhUb06L2
y9xMSNWT6ksmbOutrptzhc31rB6PBJkMqJlDEtb8UxvIQGa9gE8I+efC39vqu+NIsLDujWxMhLDQ
D/L8+dSdPNGHBteVPZg6t64AGs1gsI9VLB9FDNDG1o2meHjsqT5LLWefOs2H9o72J0D7XtEQ2JOQ
RyrKqPzRXLTuzqfm2xSTKhJJT3Mo4yAKpSDKTAXNKOb80n9kD+dc8y/f+9lsH23bSWVMArm6XupT
0l2bVy2ee5coaj5DsmdnXPTvwyN5L+7O4YBO5jsPZ+Fow7adWmxzhmGVmjT7aW35Faf1pb5s0vZq
OJclW+f0T8METNkHlSG6UP70uMWt3xTdAihtGoDhYGXpRJ/ibkzDjUjEhpyJzk4u8YG5oy01dTYb
LIbBcdf/2Qx2AlzApin7ryE/J6998hWzIrD/ObSj7ZSb6IEHPcu6gs3rrOj0tHwH+icaEHqiIEca
apyNVv7MF4GLAuVbNIQB/A9I6NHqGUJp31jWG0lHmgo7rq/zvUizuPwO52Eb6bObelseC5qLyDpH
GLp++vFqHlpfp//gxI6hnApiwXrj87RpmzunyL7X9r+Pv/44yKOQsBoadMKtt6HbNyRiMgORq6vP
wFRObZXDsRyFLgYDy0j/aywBuykakZQkeGisJiVL9vS5pzt18+J6BzXiKoT6p974VQ3M6YJ10Zxg
P/UQem3zM90NJ3ejh824ArXQsvon/FvBR7ByI8IkQILme7SUDVPCggTMgA8BQNFq2Rhqu/z4fGQn
zfoATa6IIkhxHLcnChc9g2q2Brwz823d0m4T/mpDbu/FNQE/6Pj9LMXSuvrHm/DQ5NHCqdwsy1D4
60PepOIHvyDbPOGw2ux0jNxrKoD9Ns7S/p4d6lEAKpRVmGK9H/8htYbk4wNwNzXEmMhFsEdkUdyd
S1qc2qMHQz2WkvMat8fOwVCXqYhLNQBJ/KPLr83lbK3gpCUXKCowwgEXclyhnUlWd9Ap/kemy0/R
Zs2S8gGdOBdrPlskgRnxG0HPcSmfvAb9A7tHDrvvJVD+IVcbUDzOqU1DFZWKFlQJJLjR0r6qXtUj
agQJS8fn/2wvHZg/8uEtcz0mnUL90kMrRyuepiHJJdLr9lOO6jvZuKkS3UD9oIua/gKqomfn4JRT
PZyCo0igYPPku22tNkE5gfe/BcFbCTXdc4LBJ8MtlOTQmGqBMxTMAR+dt2070zIYpQJJK9+2BpX9
HPliu9JQemm7Ufl28NhZIY+TmLEDs8f9k2YmqsBUMLsyHLnFjumv1Q2R6PmVkb+xY3sb8qQUEp2/
547PqQeJv2pso1CIDPpxiQ6A49Y3Vg3RviqBkn0Jyp+o9kYKndRB/lRrVJObM6WnE64eMnGg+iRQ
SlnZ0D9OMnE6A0pPGG3hvxt6V7BzvOCn4rcPFo62SxYMAbp91y2rgh0pStrb1wI713e7e7cBn7xs
bnhgbaDRG4NvMtJ28PjvO/0PX+EoCMn8qjbtuVEIpJtX6Ix61Hd3QQyClAStRU3MAxAGxudiyZNT
C8VwqHQhVQQM5sep1Q30U9sSrsJiAxA5S//N0qDu+nxsp41AaAkUAqvyzNEhKUAt3Ezr0ERZRwXG
ZgRfPrdw6h7xkdH9p4njAxEOYRB04CDagAhlTHQyXXWU+NGYopETWX70AOQ35/zsyWFBUgF9FOhe
QkXm49zh3QuyuKpSG62BTGlv/Pz981GdOGo+mjfBsghc4Z/1MjOLt84s4cS4celM18Zw65Z2lAPV
kxe7Hv+ZLedeMif8Jjjeway7hsGgFztaKrfuZ+F0GBNTQSr64KE1ja1bldvPR3aqkn1o57jMZPgj
ShUW9h2ogts0FHxX8S6kpbTpHLaJx8ynSvQbNycXVpv9B5CiD9aPdn3bqKox1t1SOBSMo8FFd7dS
BxPgUEk0Jw3U7M+5zROxwAeTR3ey5Uun8UZMbNlv6zBL6+W2dZqEuA+fz+xJO6u4phmCQBGA1I+b
smo7L7PWBTTIfXMPVHNkAvzOzfRzM6cuvpWT83/sHI1nBN9JoBTsyBSUJyF0cbNb+2GhbQRyoO4h
Px8qnkBefLB4dAtw5o+9W+E09AF7DjiJe2Ltqukhz9A90ORxJrK0lUBo2vaPM4M9kcUBEzLacEzc
P2tf/8dJLchEyoJgt7Iv3kYDgzZsvFs8BSRo9CNd0fpR0hbl8gjvQ1BBL1//E/srvTC+g+36xw60
ynKs64Ch46m6UWx6XRpXRu1UvVceQ5UEugEWeSuc4XK22XVr+2EEnSCovBhDApGvLaSCXpAW2uhS
vFiDn3z+9U76jD++3bHv7UrTFc6E2UGtam3Vx8tyGSSaK9mZ99gpf4iY45/T4B8tQz3ldrvq+Gy6
oKVVi6ix+G75qfbvswHcCigCDp115u46N7ijfd4atVyw7TDtZX/XhsWezO5jR4byjJ1TQTvawEFI
syatHesY5SVCr/G1B0PMG9/zYXmsJSsj7bYpErFbkjePzPKuB9NfIiHlu1e0XsyWJc2r+c7VWdK7
JEEuOh7OkjKcdCkH3+z4baiHyctX1+WbfdQuFhDLY6IKf6f547+/k9CUiG5PXOQILtfFOEiFqL5y
AyPHHneg57OY2dZfhiQL83M4qlOLemhnHfGBHW9kpq8V7LRNBByifASWG2+jrU/9DXKWPd6Eifkv
gINPhimHho+SME2zkCGoYLiA5KTDIiBFzKcyZVdVBMyRqaKxiMIpOnf5nPTWh3aPlrBC/64OOOzW
X9A5OMY1QlignWgIvPBmTWytEltndvSpbXNo8yiUmExhZU2PS3bo015BDQriGSWmdmJnYOZnDDnr
xXGwmvPgdGol/tnw7torryd5BTxp15xj7DwV7h2MxznyPpXVmcMcwAlDuI724AW1pzP+7VQTUoCq
IvrEwXsHbt6j7cGhdkkMhkAZD3dSRGKHxi7UpdEV1D20SaOQcjKjMkcPFv384J2Ywg+Gj/bHZBK4
VIiq4bmcRW32VE+gaLCHC6Q24s8tnTh6Hywd7QqwKQeicbvVn9ZR3z5n4c5wyZmtd2q/I5eL5n4U
kXwTDYAft0Qg5TL52BYbI49tut7XRtLhWqLem5WUaF517z8f1okI4YPBI4/i16wePJSYNlWdU+l4
z0vlfhnr8jYvly3R2evkn4PunbgNYRKASCQmwff+aw4Otr2aCzCTglJj00kCtq/FqqNmyTaDzm4d
ld9Ok4M3I98WdZ18PtZTXuyD5fWkHFiWkDBngcTsDonbR37abfhTSB0gqWiPgo+5zeiQn1nSk/vm
YLRHKyob6JNNep1g5+dsjJHkV513Tpby5DE4MHK0ig5vFcsNiXshwztf43EQQpFs6p65fVZo5tSF
/2EWjw67IBPk4FuMqNyxbW/TxYzwYkUPkfwJ3eFte72+WjMk7WiIWuvz52t4bjqPDrxlaDEENkYq
W/BrWFbU+U5knQvYTltBVAOac4Stx0DPPh+hXyZ7eOblqXTQO8q/gljhP9oZfxixP+5Gb4EUAS9h
pDZa6mmFGRuB2737fMJOeH+s1h9Wjl4f1ZzVleXAQzLj2RIrP+FZUYX1I45y8B9MHB0r1wvLci5a
tZkIchjGC9l21Kkj8RPZ2sf+ot14Z5zW/3KQ/xjU0aEqmDctenWT00X3ZYkJXi83oFilKmlDECfw
9F9gezm3J47OGHBX6FISWC6xtvOgFe5JqJQjB5DMF3Oirmce8y4Zn891S/4vd8Ifgz06b0r3Bgcw
E2HsQ3HrxO1DbqfepfuW/wj2RVI+meeuulNZRajbgAIOdX/0Nf/yAAd+Ui0FAdM9LOqCIhG8WVme
lkgCWNOkQJjR8VxG6hTu64PFo2M9Wa0knYtdCiGM4Cq/tinfokUBxDPSh2GeRYr6WF5cghdMrlmx
OHz8/KCcXN+DQR9d8EvtDRBp0PgK5GfG3qrwxXIe/k8mjhFElWXWgfMrWgnzi24IISs9QouJnamz
n7xg/xjJcSqldfpZagMOepmfxzm1xosOhN+5+aU1N5X6bpI8/XxcJ31MgPrp2jsFzd+j45i5fl36
+YR7FRhIOdyX2cvnBk7ebwcGjs/eIEHKIhSCL0ki33ARgL1AGyJqi+pMQHnatRyYOjptFmA3GbIA
OOa+88Kn/p7YjaYc5R7dOfda8ksk/NNlmjcyrLY9Hgd4wC8PeGv2kXSd7MwlcWotbWRvXOTF0KB9
XEII86EagxFeh9TZxjOHjqLp4yrv821hmLuF+VfBMicSNEP/MPz/3ub/yt+b23/47+Hv/41/vzWt
Bj1IIY/++fcr9tY3Q/NT/vf6Z//zax//6O837bt4kP37u7x6bY9/88Mf4vN/tx+/ytcP/0hQ95b6
bnzv9f37MFbylxF80/U3/9Uf/uX916c86vb9b7+9NaOQ66flrBG//f6j3Y+//QYdvoPdt37+7z+8
fq3xdw9Vo94Fe/3Tn7y/DvJvv1neX9eQAPk0yPaiyr2+dab3Xz9x/or2MxPC8SFWDA+h3/4iml4W
f/vN9f4KPg9k3MEEu7KVrdqqQzP++hH5K5L/SNC5q9Dlyvjx2z9H/mGN/lizv4ixvm1ALTrgy4Bh
9cNljNwDMptQbArw5YAJAYb2Y1QRzsQqB4EOKw6piTiz3Kg0rSwtdd6nbiUgMolIQ6tqgtIchKX1
4FpRX8r+BrcMUJtSh1ENInbGmUOZGB7KPsu2Vcj3XF77U1FeutJKg36wKBh9CtqjHg1qyNfebhNW
WdUuxD6jENdZNjMzmnhU6F4eDWNb9QWLqnruokFAx9stY5FDw3YwVBGPBdF7wfilJ5vbOhNt5I9W
SZUzTpEo5iJiSNWt/QhFVGb4f149Uhe9i/FM/G4HSYotF8EYBSIY6ChC5CaM+QZtNFQzh8TMUmjW
0NAMBK4uAnWhCxp9wPvL0U6yLkj9lrdoO67ADY/OF+qhOzmS4hVgH4siqfdcDPMQl26V5EpuWUHe
p3aok5l4ZQSKtFSbbkENVZfoWgiBs5idqJucbc1slnRLA+EKp3MhJJ2BFIQTiLcWSDbKclfYQ5BM
ebMic5KC2z5Y8nwL3797GVR2vbQjLj9zxm07ZCRqx+4qDPt78DkSCuHKmtrLTd82TlQ70ovQlohm
M6vchn4Gds58olJaAKxx5C0qdPdE3FhUardeQ5HNXxJZKFCsTYVNTbeJFtfLI4+g77sWAUuavBTR
5BH8veOJ2EQuy6kgaOLN5KUri01oMaTK5xodo/1XabIl1m33OAdsgpYhUMXTZLzbRv5sSPEupqLD
nMsgBmNobAsxRlPjIUvAgetrwnQqg4X6KEdRSw6Yig6Uz0MLQO9sLGiPVtdqIGLjgBZ6MOwF6rqV
E+fInIMvArQHoqq3GGKFyKt3IinHKmqlAnbN+WIRowUVaktNneMr6/7Zm5NW+VVkeg6ocwNNwefj
RI1T9jsIdYroFy/VGAK2IpqNWxEj8abhawghdxDARM3sIdhinplYEhQgFuZPywFFutHGQcleZDsF
F3k5+/ul8gccqR6ITtdcYlY9i3qgM+viIAzAS0iMJ5NnV5WlQsCjl6tKDiF2xSxp2AbXmb3YEZKU
CDMXci9GPaX12JRYNj8uB60ikK6lBlam0Zu59O5rO2c4By5PQMnAWuxF9M5Yix93TohYTehvozU3
F4UGp2/mfIFE9c1oTjXOkJuDZBLPQ2Wh9LjwPtWz/UXmEhh0IbDbjfoiQ3CCwkBdUmYkINX7NosO
Wyuon1ino2DB2sqGjJHylhhkp83WtuYCcogDWra7amOLVdJBinAzEHBsG9jwdiC+BiofkY+dzbRA
kKLcldOgrR2aTTNl0p1oWS8kNuzZjkuvaanu2xQFo7deW0hehWZLB3MGY1FwWVUEJPnOEFu+ltRV
djzl4V2Aj6XcUjgoNX9EWaW7mPmoY1UuczQo44KxpU86NnpQibXsZG7sJCfAx2XBda5AmoNsvB3P
Nvaj24P/ofVLtc0LqjOE+6QDV0EFVWnLepvg5DfSA8K3tkeK2KhAxwBwxnYHwcYSp5bgEdwZvRNL
7eJ8Tz7EV7zgrjV4H1sVFBKEZe7NwntxCzSaa+D56BBQNk18M2ZNF/FQm8mI7T1AY7BZwMAR+DjP
mBju1yJRutoVmYciVr/YsSlrHy3p9s52PXjX0o9IBXnRtpxL6mtbUO5mdkSayoqC+sds1kPs+roH
dz2Wsm7RhNC3AJsHSxvlziSpHrRPS+zuATWmaGjgZkD4e+fn7Fk2UBayoUoXDG9yMV4aVn5RvoTn
qY19BeaF+1xYATXEsl1q860Ml8cmD3e/XGXLQDsiLIzNHS4VSyC+IyIeqIelzvKEWdAya0O5L3kI
QFfwHUQkYIf3ZDp5mm3BCOz1WqZVUWzbQvVJVucp0lbRQL6RMvFLM6BZCMJqo2TfHTX8yAPI7TmZ
OUTSgGpWr2h20a3JNau6GxdnjEbfqWjua5xks3Iidy5MlCfYbW+Zm2DYcxMzgZP66AfIS5EKMnL7
jA8PMito65IpzUv+I4SfjuSCWl7fo3DJFG4gd9p44k0sa3+grS4NI4MXC/mmMobnGltoDbwibrti
N7Xt17HK1RZVKDTyKBXJCnfeNHouBeM/i3oza7ethBrL5NKsNX+sn2Hr+3xwd6HVOLQ1pZ1OYFi7
ro0S2BkG5TsHcIXCa+9IPZb3Ra7ZHrqlAlNr3fpWv/EdyM4uFviobISwyajzx3o0Gxx2F0MBPUY8
ZBDM03bzyGsnkeBWowuIF4xWQCuwNiD/VAtIt8NrdTYJYg6WLNpy96qTwXeTcfcWGDVr5BfV2Jg4
mdVNwIIc3Rl1d9llXxAkbCTY99NmMiHJZ5ZRPdkMzfGyi8rFuMMpRdK4vx6t4W7pJ0aNCWc/k5et
VTMq1fLNY1Mbd3P51Wi9fVODHc0u+jQXzb7jytuS2SqialEkDojz4MIbxLNn3AdhgfR0H1zXnmrQ
tgnCYCPT1Hab16qcSdxlBNlWgDcptNxnKlh+kxflAImr/FpX0xZCRH00c/1QVOVLLc3ILQpcEHN9
bTmVQ4E/KilYDas4r/xr3wxw/MZiwKHzAPLnDUkQsdrYj6KKLD7K2OR7qcFPoKcwGazc27AKrlkj
T54FaMZ1uUo7ra9Ei1Z5mSE2adU+mxQV6EOJSztHlVz7+2EZ5R6wgCiYM305IpNb+WPili6H0Bp8
PXLk2FnOMsXeADZeVplg7Onxfqq96at0ijk2PSi5T5WvojrXieuJIZrhjpHVA6V96dX1LYMuC3oj
G4p7KQGXQLn1xnFrhzjMA3PeCpUjHGtAWZlbwUbZ8m7xBBQjhkerBpgdkA0raudolUjDpwQgeSWD
lUwLqGaAP4/Cuc3TtkTHldMGsd9WZWyj5VQGoUhnb0FSwK1Bncob416WbpwzA+DxqQq/Zk1s2Use
O4BvAS5QdV6sF+CvVSidC+1D2WoZJmpYbrUDiVeRGvMADpGl7UHHKvwkuwT03kqYP2iaLeXzNErr
SVQE3i8IvxFeKTrbvIQu0YxivdvfqqWBjANY7aK2z910HggohruG9nOBpi0kcZKZIw1kS0vvQo+/
tw74eXktsHltEDF5Tgg1LoGnIl5DUes4+dZdsovQFmHqZ+4dyGGHKESzb9wCukfd3I3sfivdYNya
k9sieo+CQvpUSP9eZ+E98fNHXSzzdU8YBCRG24ihlSgj4HPdyCp2jka1wloMbKMVgp6V1FTB1h+4
sS010ah1j2FEGLEpafGStYNli78cI7cW+Are/ORX4wLIToarcL6ojWFJhh4wMwWpZYSYHTRwCite
OKLfkpUeRV/UWyPLIFZFNuOKNSy4eG9C1hu4B3sewWvNQsixS+MnXqgtfPVbtxAr1rm+nMzaint/
ugN5PaK0Ffjologp21UvegJ1w2jnJuWhv8TlxGN7ZGJb4zcdyfII0jLNrsGn9Lk1gHxrARBt8sK4
ADsonUfRJy041eJFIqocWpBUIn0YW8qGkpA1XtqeCmORZd+rvEOHDQdo2FyW2GoeWGhBF5WQFOF4
TU0f7rwSWRj39kynrOuSMn8hJeJAshQvtsuyTaj4F7jt69rUV7Jd7pkvuyvSgfcH0VIXegg6zBKV
RX2TVxCFMiZ2P8Rd/gRWBQd0XNgLa+e/L4vt4oaISdoSU1CBiybkXhg1oJ0McrfAtgjN6x7HgITX
kLkfdoOaZNyp8CevF/RzBf0z6gxpabY9DZ3HwTDcjWQVpyPoiJyyIfiE2QM7Z0duN1wixAuNdom0
4t+cCR1K9dRKuuTTa8XGyzyYA6rBZ4R3EL8jTn6HLAlePRArb5hMmw4LCzouM2ntuadmA86qpXx0
R/PLOLIAOFr3Pi+Dm567u6KCpqZFECaKsRlpOIJfC6W1iwaft+Bdtlny4dsYOrGYLG91r92GjWRb
FzjUVrM3ZgPt/ZnWO2s2qU+eq5klkxtOe22AzrlRiPDqok4RS8DvceRLlNlsx9ZFKAPikQi8eirW
0EC/dGZjXp0cmmfdcKOrbJ85CBLt4H4ZPNAMsxIKvS4ax1h9VSEEv/V8MG13Ps6Tg9dv1+Kzix6B
whw+jeNyFXbmla3g3uoKGWIV5Hmci0pdTVlPtqbsroPBqzFVuBO0sIxkdixOm2UqadEhgGmc+UdW
lMVVgWPk6OwNUsjB1sYKX1YEEF38rYIb2fJBNoh2cvvCNsrUC/Nu33WNkYDoTieDMikEfc0Iz7sw
MuZGX8oSXDJjORnRBO3WbV8s2LNz61KQ8SKvSvglN6adwT0K0VwjdkpyN/S7EX1lj471te9YFyk0
j2+hWn+rOGFROHb2drbgiLgS94US1oVlQFOzMX5oIcKLmoACQc/WljXzGBdLgWzdHIR71qmvWSfr
SAYGj8MlsKPAFFNSyfxi8Hh/wewmrbqpo1nXWIlhmpdlFYLasdIddi7UqTqQ+TTmhNaoFnyWzVze
h8yGoH2ug6johgsVst3ctpdFFT74ZV5F4LZ/LSbOd7OEGHdpr/efuLJMC2KyPi2KTMdoHjDRDgHS
Q8eWEO225j3xRbcpggoJjLm6dJj7kJdZkAY1utYd4DVj5eORa4eLpo1hPnKJgHrs5S63+XjLFTCV
xCzQeR7iNepvNBmhPqV9xO2d5e7bUCfNOKsdomvqzY0Z2asHHtQ7CqHWxqimS52zTY+iCkjYCnPv
I/dtBXjHWuM9hAGG7aTVE5oA+U5MHtroSQhkzxZT4IPXyLTj0M/5hrk8zocSrW2qCbaGBiULMld4
2NUmSdSgfyxj28ccCtOLg8DObQc3rufsNat1Tg1TJFlvvHZDuXrSezyEon5qwM3gJKHfZTvP7BGk
VEGqKsvHp+C0Fw1LKmfyaG30OhZu8DaZbyNz+43tFHeWGsKYOPemw+0d66NlQpcQaeF+OgdPwWxs
sgTKL3Ja6o1mPZgXQhN8VK0/pkvOoUDFM7w99OjtrWxKao7gD6mlchiNS1HmT6XEDWPakE+YdRju
5cQYtUr0YPDAxqWHNFkyOPN4lWfI5ooConEjrhVkOnDBQM0YnPMlp30PjWhd4ulOEGP05ry38xxO
Ed9mnmy8rgLVQv18+jkLWSX9zMneKPDGGlgl1qxPlvLqpXaDFcAhrru+u2h1sSUL2pILnbQ6eK/8
OkuL0pxopqtmB+XRlhIzg6ZvfxOIrL7Ad447jfjEsMHZZsv+rQ7nuz57z6R6C2q8qfsSCS4rzJJi
piB/hKd2X8a+f5p68K2qbLrNJj/GhZMEHDCSpuZZYjWmikVnbcOsQuut9cZHvIJLaYjEyY0wdnv2
REK1nUT1o8cLEFd7ucYjTdI58mKa1JBoc7y2DeRjFg6CaRIaMehiQBMVyjirR7YxQk6ZM5q7xuTO
1rfsdJDGy1BLnvg7bKBQ4aafSNHvRzzBkTd8FYX9FcWQIp6VzzcW97ETvB55pIzc5W1LoFLFXmuj
up1Ne0mdoppolbN8OyEiuwycelNkiNDqliWu3QrE8LPGyxueIZxCxObuLKMAegjaWFgykpYkVW9M
uD4mf9sMaNEZEc544ArKOcUb+jb3wi41AMNOZ6JjbpkoXTfavXnmQfa8gPMoHjPVAdgl500j1gMO
n2XoTKHJqU5DLPRlL70baLqyCwL0IOfWPZ6rBJ/53Q7GIKqNbFfO+W622wtuzc99ExMAcSAXHCGQ
f0UcFVKQTOOp7zZ7Brk6BDi37twhqB2HeLTNvcFQvvGc7SgQBXoN5DKll6VyzXUy8c23TPgmiQBY
MCDVg5e26wyknzT8QZ9t5xxbsFAKB3Xyb1A48CIikIElSDMtbe4h/C5BrTl/Mefyym+C66kvTGq1
X1x/ue0MXCDZCnA2hjmuBgQ+Jm6iiHUzB/X3xHH05vulGJcoCO5yd7rRfr3VwVNhmzFZdgtSRjvM
Bl1Yvx0sSI2URhkbff7CW5wq0GWMyHRYwfppPXqZ3AaM6WXVo2PbniIGF2ggnSqsPJldRP7OdO/1
zkugy2u7dn4GoJUnjpEIB8easGu3yx/sAGeWF3d9lVvREvAXnxkmzRU0n5uK3ZqKBTfdfgHXyujP
y60HshtKMmHRWTffBBzWJandn3j0k7SSEwIbG0zSoddfdO34arqgneDQlrdw4HDXw0dingHn9PbA
wCI8JT9GP38t5gU3oDfehzhCmyJXIw3M0lpjB2hrcZe69pztfAuOK4dsJ84m3ri+vDJd9KoT4d+N
zjImbZEZUd04j5OQT6BRmGJ09iXB3Jqgp7BReeplTptmtIGpbX72s/8SGO2Ngne/CnOx6zV7bDh7
m5gTUK7adwgR9f+fuTNbjhvZ1vMTYRtAYrwFUKiZkzjfICiRSsxDYsbT+6u2jx37+MI+d45odTcl
sVgFJDLX+qfFQlu1QzF1FU07s0u2KnsuNVTJrt3GU+c92kXrBcUC2lobYtjVrO/AGngoU9OM2zSr
AzXkX45Dj5ZsL6s2grO72a+p661wPaW+qKNkUhpnJeigxfDtxJXjael0N7I8gLdN5IfcfwFVlZFb
A6mUSReni6K9tNs21OS6T7T2Yx2rM3+CNSmZ5yh3RxCwbEkJstVnromkelmHdd92+VOr5WM4b5u5
ExXjHme+GhJefSF/ul0UGJyhGWgm82dj4oJZ40XrCATcyhLlfnIvbLqytgZB9NqH2tM/mnL8PQ4g
YqI107C/NcO6se2moX+mAxrCarH08B+Yy8/Sw0SdHkobSNL32w70fNtljfE49eq7LFsyecu6DnyH
q7GI+bsoT26aV2FJaOGeuPyYTMRtp7TqgQjB5s4jbKmAXyJV1xnCvC/eWsN56bmtgZ2UMpiL2YFR
eAEYLMMN7S0DkKYDkwZDu6/F3hrncDWYKTFqz0Va7qbFv4jRHZ79fLdoB22e2BYGF7wGmJMeD+eV
5k+PAO0nWXPUeZULHOMUsWaNbcRAeLqCeYbudBt6uF1ljB+plH/sPo06Z/qVuLYWlI3xRvZdEbgk
/zNanbQPwmSnOHVKlpfJc51q4qls7UNLY824XxWKidIwcxc+M89Epq9rQDnwnOjgIpozgJo09ue6
WYC7fX+svVLtjK4iNUF/t8xy2XEy03mM1WnqRnUtUwHmy/NJIsLEOlbQHZwAlVlsjGc1FWJkf47g
rlgbTR9phD8FEPE2QR5cCJD3yBCr2OXKetdHa4pLTVi7gtOkWuQXEDbsT9MfnJVAGCMDQ+j0/J/N
FbRQu41Zb5g7bd7PupnvepPZ6xSxOF0WPhnq5yvpXdycjPmALNsRAF8yueCoZWfEBjqmrAqHrmGy
7/Tf/tQUF/BcRgeL7o1JKP8zoeW/ROo+NxX//Gee9t/43f833nf/09wY0/4/v9T/h5SvQJHw3/6D
V/0/GN8AdPVL/Tvje/uO/0H4mt6/mCGiG0yawM1u6v+L7zXNfwmXFHOP+W6AiJgo/zfha/0LITg8
Map4RI6mQDHxH4Sv8S8s2bDECGuQl8Ek/1cI338XrZAQA93BqANcsVjgLUC0f2d7adLH2pxGO6wd
8UnS8RO0LbWP+38bUCb4RP9OLJsWY3QdBAgw1WQTOv/Zy9EBF3EAzewvvRsILa7H+RscboyYSwC/
2v7JquXvuDJxgfk2PzPDbaoC926e2xBSfvegqfyKcIvaMzXc0KiMN7lpe/b96thlx8En8E0xfFxr
k3Zn3K8O+EuTJ2W46gOyZeeJDdSHtfLvZ7kNAIpFqM/Ge0/oX1Dj24UZrk9Y28JuUinkN/RkosTb
0jxuiY5it/H+bFm32xYQoIquTeiP62CfW824K/t1ODqEuPOOx++MTbGbPCtuy5rIGi977h3xhx3L
AEcpLfDPBbBMcw7SsA69CWfAEHonNBPnpXRNL6hHj8PBMZ5nU67HTszvNUoqonDQSCb2uejsKgTg
P3K+HJqx+Gh1+y99+H3vJ2R5FQNIXfLOlseG38zUeovcwsXQjnVuNew1+mXM16emb7+ErE6zdu69
qoR3oRIsnOxeN4qXzD1jpfme27tpm3+bvi9CoVNq+galSpNGa8nsnX++Y1HrtZyN1+r2phgnQxiB
kX2mTQz3aARVxlDclF7P1NX9tqqjIwV64M0KnfoI02AFuig/25JK27kWtwTJrIQ5NprqB26H2lXT
H4YJveECNjk5y/vMsb2X2fahUsegFmv+qKl67b01YhZpHU0qc0Pb6Zik6ov9leESnCmFBY44yxsq
p0XAFEXYw5t1OVT/wljUqDUuvjOuDHluKBW05E3lpJZXtggRYHBUV2Czt/dQ28UcreuL5g/vqqIF
KgEmg6ryZ4zmFlMsT61a66BLtjSwtvmvMWjHra+cHWlB4CftFqmkiAQymmDUht9KgcVVFK6iEXPk
KsLXKrUzjZnfBsQNynWlKAUZaGZsqap0936/vXQ5ZxA8zRAO252TwYN3iTzpKYV+NrpZmPVCRZ3f
nnJjm4LE8MmRy06mU4BeqeK71+GxHsBmCWTkS7NH7W7bL23bZZDUA8SIW1+4iwtzeKAaW/t+pZ1E
UlAv0aoBC8klO7plPwfgyEXv/NJU/T758qXn5phDedR083YsUeCUezs1VkboDg3hWrfoIu/O6Pq/
ttv/gsq2g22l781bSek+BVYHoO6nS7uTaXqy+E0TyDporeYXfdZ3s/BgI9E4YUSQoVmRX7kwtN0E
+0oYAQ10BFU/269D18MmaMVjN3b3/QrRm+jDtzn0d/XUnWGUs2s1wTbnkBg5VT8EFu3OQvHaS0YY
DG2Jbr5nJVPxAfxGObjiPD/ZwxSL2QtrQqrDaZooCNT8pVZieQfVrkdttcEQ3fZF5Ppfw6tD5C7V
QW8wBBZ5WodOkvyYxWIFYm452LWdvma/xiG7SouycyFdQ1s6N7iNT/CBsGej/82k1JeGomzNZ7Uf
3fqRPe+xmdqjsPSz8P9UZo7sokCA06QJ4J64n22HWvwXw2o/wUSZDNZvj/NcPpA2Oyr/EenQlZEP
+671O97CgnInQ1GCvFtnb8sh0O29lNa+Bw4lvaEKegegdK79P04KODA2Th3asvtlzO4Qm3kZO93K
Ks3HntlCddjiUSMbWy27Whv6YKxHK5qX9jxQHe5dfzwk9exFzpiKaO2Sq25cq8ahCFrQl5igBYct
uY5JufOI9MqTT1uMp6y0H26+5nR5HJfuzRrFpbWmlzoFY4XMnA1QEV/u9Gk8J/oUD8YOnvmoULM5
g4xQnkQ2MwCKJvnK3PZU+la8mlbU6smH3enIb2RQ606s68vvbqinKK/sg7HkZz33D7g/3ro0iwbr
4AHI5jAuyCxJxKk8bTfYOmi9hF1GdhIZW8du4zCfyOXNWF13X7P3s/Wm5zGtzrPHgZdPbiwc9Bzp
RgXplictF79rbdajdN2nvnYQY50GDAC+rqq+7xsD/VByQiM0SMFwJXm1y2zvJNkl4aEsBFy4Ioeo
SSJTJ1uiQdsYMDr+z+Jp0VAYWpj2YHLiu9fWkpkl2jc6CzDjyrkfeEy6/E7T88M6b4HeCztko75r
dFBarVXf5uSd0sL/rIYvfS3PaRua3nwQxXI/okEhNBYG166/hqFnDjLc2Lq0d05Sf48Uu7rmP/RN
+4Fr77XTlqduVu/mtL2Bx0BRh5ZwP6bBF4d/DpJ236P9as038w5tzxi2LiKCMXszs6Wj+p+/ZwQJ
wKoRWrgXRRuGumJyt+MwM+y50J42cgnq1vhtGONjmb4sSpwIarpXvn2pG+8x9dVpSPkFratX5UNq
ddferIOkBL3LTf1UW+V36lT4i+pr4SRParszu5IBaP5TWTs7EmVfUwV2MUYNNG7f2nHmZmfnL6Tx
CeEWXUjmfxjj8Gsy73K3i4vGmuikhndzs8/Tgquhtne1I89p1u832H3FsDxrzC4tvX3n2l+E4HDb
9Z0rln0/dIc1zePe8WLV+8+12V23QkIxWvPr6GHm2cyvfpSX3Bs+vZSNBHDgtd7em9r81Jb6RyzG
hfjw2+kTlgMgpdLZW7P1vVIW8GRLGGRqwecWL2nvPA/zwVfGkxj7By3VnqEFHz33rhHyWc7+by9H
gGIUfQEZ+ujWelR11jGpt7Ol4czC2/bIcbkveyuWlnsxk/aPXcMyOo3/2+j8y7dvETMtNKgXXdBX
xpm2fQ6mfnXMmYR4zHfllO9stX4m3vqdJulFt7Ufp0DvvxUAAp71SGBVMK3Si2SxVkG1WrjCyh0A
9QvZ1miUergsif6trQ44Cg/MoY2b/rnBz2EXuhXpC8CGbJ0rkM+7L60vmiw0AIjRZ3JgNmaSl1r9
Iiv5kehsg4tfnxnYGC9Ffeo655zJ/up66X2f2tGoO28qfazk51S74EnZZVqTXyDk56zHiZsjE9Db
93Z1AWiWj7kYL5lKcKI64t1iBoR7K0eEeYdp6OAsZR5Iossc9piCaZSAVeNZFcWjJ15kN7/0jB5A
HXCjI23kaNkny1zyxOlvRgVb7KLTCox+jmjOOcNwAXtXgi0+jE0cTHM+5IZxtvTpSD7wa6NI3DGV
2MnZihqa9Xocn5ZxvTa2sZsyMEbfAoOTJ2v1okrM+7zNLlCFKDOGXHuWJgr6REX5JjlVPOAq5T2Z
Lgk21Zc1JkfTWu5t0cezh45Z9qfb41kDNtSVSTm+hq023btAb8jVD37X7FTpvFSYlpVM7qZ6+XB1
uZ9b7U+SIhxTjfVg4dAesZ/efhVUFB7j6X1jva4d5LyDQkvmUa/Zj2m/XtsN/xM7rVreUaSZXEzT
3k51gdp+qcPJFA+zaGNdGvGSzVGxFg+jNZMZjPzfN58NF1hJG0PHg2/uG9B/7Sh1d9cYsMbnDchq
M/5sK4Fyxg4lFFDzendDiojkL0mdKMUHTN4hcZtHb4IkT7PY30TkfVp6vyv99U4Jc9dszevY8vGT
6TQLEZVFv8tgBHVh35MveUjK/FKaQ+giTwGnP2ZmBe15sQf91GBqR8nGZnEHYrITOlk2sgsrsHjf
hjz015NiA0xM/zjq176Y9xl8jK6Si+V6AZEZp9t/TWe9n5c6ajeUrgDtxVjFGRvi1OjXahvDdRXH
3GsunnKvtzenWL+jPaBIq0Oce4HWV6fb7wO6rwgylqo8VZnx4DX2WYnp9XYXPCoGrUAWWXGidogp
9Z62wz+41rdZpc+MzosJSYiSJgkbc9krJBdp2cSzWA+I/e+S1AnSJXtctDLWzSQ0JVVE+6QId9cc
tEevWS9PkzVcnc59LTXtgSUZE2+5kw4ywpYZ8raCY1Bocxp6LQu1Z/bN9nTwo3L0d0bZRw5K49ur
9GX/yRiNvywps7X2ZTceiNSMmFdxYMBO4HhVXCYN7EAngPzb366/hp1VxkI515JyT3VfuIHMOV63
o74lTx5MX9umO8q8HYOA7ueUNFxdhRpaASJEIpPV1ddb1FtdbA3ZnVkwaZbxYdxkMcGRUm/efubm
1igxucf+LCHUHLZIGrBeMhVrYblk/mNfbqR0qF0NaFrMG+MIEYyybMRCJtkkou4GSxEWaDWPHbN6
mKUbLANzq+uMEV0GB1JyHJJvd2mOtkjPYOgUu0HDNRQIs72Hge9PBHacFY61q3cr+pQRYUjCCT/e
umBQfGim19Rdzv6oH9J0vYATMIe1jOe+PY7pRp++XAbqLXrDqyuNqEizV132O01rj/pi3Y+mczX9
NTIsK67L7Gg4amfNHjMClrMmCDzZpqhEppQO9l7p5s7W0j0nw0VP0Ax2cduZcTr4VJv9tfE52TQz
hMuNNB78NKt2Biun0ijihXa0s1dr20JjeR98qKXhA20Opn2O68hM3F21ZOfRrg9W0aDB0B5si1Lb
YNmX0H3pfLmtZ3esdjrv0B/7Xd/Ig2iyfZ75u03ZUY2ASMl4lQxEzP2ACLvAnNarv3jHylTxBJxZ
arGcmkORzNcCYY/Xuk/e6lwdNsxBz1HJuXsduV86uvejDBhlHXVZcew1/7GuEayXWYJsifmg9k1Z
Wj16WXmcjOZYN+tpLYt93dvEz4ojgFGcSBcvO3PklYpoJSKm8SL9dVhHjO+Ylt2mpzuTtXXbzwxa
3DmD8U+M2EA2kqjfObMHVqM/Fa5LDEsdgtbEZjkcTHRklU/6jV93wayXb21jXFeUclN1qtFLpl4R
3l4qddfDwhm8pj37pLsXhb5vmd2aOvLgiPapFK9lqu9ve2FnZWdlDKeVCWgmevDMyq4gKY+i3d49
9BDB2KOGHF6Swa+juXJfFrfc9dK7M3tIVM3cW2IvmpKhPH1+GTwKRWCmCQ2IT3eR8UCs7cGp1blU
1mdb+09J67zWN7GRvjY/yl8TgFPjYo/OtzWjDUNl3lgEiCC3nVDw3CpaaJugz5GW1tPnP3/mGqsZ
rggSQqSFYbE883SZ6CzEGE6cCN1cZLGDkClKpPdmG0hVEHa+Su1va8I0l54FPGQwwNcUaLaWqoaC
UtpTPW+vpY4QzFzo+Xr/CYDm7+bsNaO+ZM0NjMaQgdDKRf1JK4XxwOiCjXeq9ra/vaKZg6cxhr3R
ZUyHpz0hQF2RhqSdmeeuhZUPatcNGBKKlddZpgk7Bu4AiwgcwivqgwOJhJf6cyt0FY89bjyl/zKw
7lja7YdvaN+adaxDJsf+GEh66A7Fhn7Q3AKNRzPserY2XT7JlJ2pN/62a/WzgdOFra8Rn4VSAw5H
HDtt+FIaakTjNUNWF2R1iTzaTarIk5MM1TyBldSk5ZKSfkeu1b5xzIm9pCUXcLtUZbeTBhtZ0qyk
ulXD+XZPXTPlLBPlTwoVGtqz+2Q45U+TazyDt+xShoj+FZMWIytDeqm4UGWTHtW0/O268X4quCEN
nABeL76d/YIc5AnFzaTdUwMiHuLySin93dBl7263JQiueavzIF6tNOHN07/N4tNfp3vd5d1Yxc/o
L/eo4zGrjlA77lpHaDz3jT58DT4XUgNfARhKnqVlDiixdr4cp1AX6C9tnMZVcacLvT0vhSlj7RZ5
1j+19oDrNJd/BmdD2qVXT3V+71AwBXLUt6DjavfagLSu+AObOIROnp1AdGskvy5Xfua9qNUjYHFk
sDKKjzBn1p+JjG6hQ2gXej2XDwdKGMyo/Dd9fM0AzLhQloyNjY7MHuHCtTmNYSmSwJ7f1cRdNxyU
SGaLpuMxWQEyFN4x4gTk31laItLZz0O3qx8n7WUtNP/YD8Wr0uz6pHXXhido3yAfDLepFkHBmEvE
AwwKl10J8OXDn47EaqZfq8jaIENzHbSVjQDcbc/ayEzmQf32su2P6Ln7vur2s5RQLHtDpWs8F9V1
cHjbUq7GrcJ4bpwHCx70rCcaNiJhnBWj6wBDayQBfhuLNfu7bm0kBvdRq6hxet86Wq7Ps2Bv2F0Q
IejeXIdzk393GW3zJO2XKkF9rxbgt07mO6Dh36utfXp97Bn81S1NoGRvl1RnOFGW4rogGBCXE5ds
oE6CnorTbMh2LpJdoBNXj5IEDwcJXAHtlwwdPR0jLe4792mw+brUB3O3jTd3sKwxFMzrAa0JYhfH
IDKlMn1g+e7dIbb+ZNzXi4E8e5nXaMPIgn/m5nYROWeqB4U1IYvSOnC1SpPHf25tj04tsnX36KT0
NV3X/iDE/mnN6b5tGOBhtFyGIZcfyDCMo4BNDCY8Jue+U7FDKnmA0gjYKJ9Ppsr/6MXRrahzFsle
etuVKrPtYx6mH2EpNn3Pei+Ip7irTLB8dubFnJCXYevS+/LmVpmC1jtNpdruE3yfJ3Ncnho7/6pq
o9tvK2ep9IYqXCZTv/Gm6AbMjaqJ4UXWp20DuiqvOAueY2lltEpl17BNWp/jwI7QrM5nrtpD0bV3
2sx7hLmTIbo81AP11fFbwuoFZUOnyNf5m+RIinULbXff5L9sn7a9HfwxzPzpvqyc+tD9wQqD5LEz
zlVJKZHxYrnN1jdDN9S3o8RXLnpAi7hkzqFPkqkI1kGHE5iSxWUZt+XRpMtN+FwGW83GMqCIBcyu
95UHllkOJNtP5R+p2KFusXDTtJwnTz9pG2Er5qgYAlb9jHr7k1gzV2IcmxBWsqx5ildLxWbqNeGA
Qh6tVH1oBrWE5Q0VdJJfwBwcZANdEdzqfva9e52clTu3L8XeHsRjs+VO5HnDU3OjTXBqq3ntwg1b
BS4prrLr31Zq35zy0b9LSIGKRb38pJ5rRWjrDuj52LKE7OMVvamNTJDD3zlMvlgAzPnRjpdd1s7+
MTouU2c4GHiGfG9N06+p9NjxeHysTb9byuI6yPke2ciTXTicGTqPnePwr0osj9yPIsam6lDtSvQl
HCprzb1PVujRdZGkRdTH1V/T/TiYBtK/6S0D2z+qHpRuJgoxFbFeoceeC/fHT0xqtbUgWQr9Hn7F
3zfaa2uBS51c9w/KRkvnLxlTsC1nl7gWyKygV8HcwzG/qliHleqz3Prwp/m5X9P3WXhJ3MuV4hXn
VNakz75ksvOUkvtTuYhqcGvhkFr7ryJpmUKpng2Ll3dnhwLEWa5et/0ZTA7vxKl/+laRjLSK/Wqx
UBDpgEis7ttWwf8sE2rN1r1JVIG/XIuZi4XmvTXSiXPDPo4zm/RtmVjLem8T20jbxkI2Bbd/GHQZ
yja9G7Xi2Vlh4h1dQyJnYtTA1wvH3+9lYd4vsJiHKq+eNu233RRiZ1gLsjsL4TZB1DmQV9XsytHq
IM4miUlsjayNhMR5fNYMqS5e2rxZQ2Ht1Wa8a6LsA7xFxCpvyOC6aXwvvWQJHdU4d1L1vxNz0fYG
lOlh1NzHoZX6hUukX7LMfbOk+DXPoKuFX2HqqBDa+oI4l2xNkadJQL087b24QAUJOLKzqx4odaYS
bldRxDbKokd/rnBEQMxF2Q0WbQ3zbsQtj5QQFY/mAQPUlJpmaoCI+CVzYqXNjN5qDOUGWaKtxXeZ
koNaieLajOW7vk3ioa6e3W0pQJw0FdUZim9Bt4Sxzjop/Y/tInQWPiKq2Vqp4dM+7GRaRIs3RDCV
VdzNSUaPwKhqrx8iWNc5ArcMqqHOH60sPQ8LKkrpFhul8rhESDGefc2ZD9RjX1WxXq0MksC+mWa7
riIw2l1eMUyAKA9qOhj68JSutMkaydKcDIz34iBrQ2TRMWsHybycH/O6QXO8Ie0dXPuPx4TiYNsy
egbnoCbQpqRxGYiOKL9ZJissKjxrHfrGQlumeHMsBw+BfDBt697prPel0Iwgxw8TGuomMMJoN1Ms
qQ29YNElLiOzD+2aZOfJgjjDmXtiG+jz7dKW5qc0RRKXoxHPW7sdp2LjFt2Ul+XLMIGNre1wZMpv
Sku+DnsxfOWIWxGiQCVa2hYn2XS3LTlsUeIjwK9pOcsFPkTV4lX5cQoC6ZbZYSpa67D0HBimrZ21
1xS4J5QvzcJcwye51UY0UnMECydoaNIrNMmKnk82tydhJ83lgzponbtPDdHXivVz5zOQe2csWjA1
A6LH2Tim04vXLMwZ0/Q30eMOo3tkFyq2d38xnFiM1j4hD5DedRl2M2iqZpdfhgkzlCZ2tbfcr8Te
zBDXKBhBOrwLNZso7UA/Eqx32+p1CGU7LFwdC6JPqlhHsII5BeCpUHSMM7lps8pp4mTR7Cpr29P1
3LhsitINHHVWHJ2ZRqz5YCJPRYk7AYGTsaBjkWUPmnQX6nPBDJQNUZtMSegiYItUTY5RYupprGvL
e7K1bjRrQxJYY37V4NKbRjBP2+g+8B6Kc8VPgxZg9WqtTGKMWmC5yr/m/WUamu0CcBoU1kB3MeLi
MMZvbCxMiWhvCaQsQRYTwj4n/bK5so5VkNzhW07g2dXXlA8e0zCXK0cPhr3qOAqfitWZ8C8smjiK
atotukyjOUc81mfmsdU3RP5YOmO3gf9bTSTOjjEcHHd5b+0cZFjy7Gz5AE8gIaNaqoEWGFXPmR+q
RBMk/s9mlByxRct16n7LiQnmXnPjuaR2FOZshaNDteRMZ7OlRuv14Vya/SPMS3Ncqr9GPnzATqN1
4nQLzdr81Y6GjOEQadKH5vfqX9UMY7P4hth1Xf5g5BMGiWPRe+kpw36FcMuhtCJaFFnCbmh1GSea
/TYQ4o0E/TSrUY+FVXbhbZbmxVEesSZVW9RXRW+Hg3EJDMRIDXUPYj9qBbPOjr6VPqkOxSYt2wEP
3fDIXPLf9cbcB23tGCbtiH0jiyVyNzGfEo++Y3FQUArwdnfmL8jGJG3EqD0MgMybscvtLVt/JcgY
oq6ptrDuXCucJ4Tn7fqkdfWyw4bixFpxMDNQDcvVrd26LiLKOx2OkqTM2pInFxd3wGcZYj448ex0
Nmb6j0vNPY+3ITucfDu2eqqgHnlj2+lRbqMOFNK64rZ6kq64912Uj2M/KIyg/tHu3GcsH81uLrCE
J752ydrGDTKLZ8Fb1A7RQRslpd6FKC9OuONVuJl2j4jyT17gP8kdjCV+88ox6uxMb7/onQcg0XWh
m7+tg+EfM212Xzt9fjNlZexEjsmkq4s+Jr4EfdawbjE6vI9prLTDurGpe0UX+eyJYdGzXU4NWs1R
liH4GI6P6TxKio/FUwWfXN85OvEgtWkf6ZnvPASfB/IN+qhFfkwfT1tZmu52QAGBymvhx3nuFFYe
nqPB8Z672kkje3KhytPhPnGq+dDJJqXnzaAi1HLu0TUauCAIXYBDhFC4GGlM0ld/sZYeqL0F61dt
VkY9SXGi0qPZre/wJjJbBYzVyvUXk1B3RmjQYuiK/+tS9aKJQuIGpUld5gW/AKiH72EEaUdereg4
sixVXNNFs2I/KXbKq5zTsvU+SD+MBnhSH+OcZLCyzQE/6Aj8PKmjZ8SrYcPk7E3CFJEM2RjEfU70
xVt3nuqglSwz2Jo83SlHGtQ48uQknBU85zecK4lSpnvduuegnWrr3Clzj+jYDlIAuihZHqDV1p10
52PtZodEG5BXd0TpTpUKvAENpRoo+Zai/bCN5aG05TNoJIKivrSDKjFJl8edmCJz5rwTjPg2xRUb
8qMvFV5kV88vptkeEuJsoCVFEeCgHm7VcYOdioyM1MOETfTD3HjwqQOZn8XafhY4SQNQjN8o+KK6
3vrA08xvJjNxltc+/RcVO02X39P0LOSim40NTLHa0QK8mlnz1fabF78Xl9mQ0x0+83C2GvHLxoFu
FDKWt763SeAt9E13w7W9Zua2PE2+9mw6bgJyBJ2KIxE7vi8bL9LL4mDn9cVx+meKZhHbn65y2IK2
Oy/Fu1LrxRux8OFSmu3FMpqMThXxUb05UduOP+TJ5WGVL18TUqPJMrpY2nR2FakLfoEESLAp+vBf
ke5n2a5en9Q0tTvR3+J8jYd88/dU5nb57rr9EttIuSP3Fj9GL/OxoKMO3FbBuLoDzgsNRXktnwQS
qqCyuiFwHJ45VFv4e1MofBzRC8X6viRiAvh3/WX6FDvGhNRssvowMar6VGatBu7B99RNfd/ibAh9
WaChomqvGrdkEDHhJ+sGvGBRBLnqXMjliB3Gv5cjZVYx+XE/WUwW9PI/1ti7xOiZ9xn5AeOmtN2q
6Qs+NfcW1EZoROah/SYf5owanyHx/lmvhRsJrfDCEdlASDzL3ZJ391OuUW1L+9iV7neTd91B1bA6
6VSo/SayP505hwwI0EKXq8n2CcLUmMiIRLZyJXyFDwLQ5ObLS900OVoD7jO2UwgovIo9EVVyQ7Nl
utNjnnndSS+HH+m15c5PrT4ahvUIenI3bv2T9FiT3XTs3bEmc3l900dMLIaYKOlsRj4489mxMdjq
FZWiVz5YmptEgs2nm4F+K6IvvKFlFqOOVAthx9EpecQqFTWmxdtNjZdtTvfgDkmklfg7J6f56f10
Og7ock/GuoKZ73wxdTuE4WgZpHgkbzJwbeBoSkBxSP47e2ey4zqyZdlfKdScARpJMxqn6iWXXN43
d0J4y77v+fW1GC+zKl8WEpk5LKAGFwHEjXB3yUWzc/bZe53C4RBoKJ7m2Ttg54u3qs5/yQmdCl19
NWP81reMDBZnC6dX7pvFTqdQS+IpqA94AA+hEQy7On8po5rpZTccy9w5zh6zsaGYLoa51ZIxvYNV
ipqZ0J+uU3/fV4ZYKyPT28nRx2k2mU547kBg7UxigaOe0Qa9P6lJm7OaWJ7xUFbgyIqEOa/Wu3Sc
8h1OC4iHtY+UGNp/xizuN04ZvKR9eJO2ljwPWfLjRnmwSYm3bKIieLbbiKQAoa6dp9WjVf3gvMxP
HJ6HZqgOBD4fmiXhNoV+zmoyAoKOE28zF8sQTeEm5XwmR5A725RBV5lA0a4T71k66s4WrP80ay7k
xKuPedZC+Q4gv9at+Uwuf8xd8xQI09wCNPGV+9vFQHlUDpwjncOj2YINitNuOthivpFMx2zFVKlW
+LA0FZ9b5A7SS6CX//o+TEldiTrV66EKYyRU4BNyLlCUsflzHTFp63d18J4Z4btJGZiGpXNWjlDL
e612U9XuYusDfXDa1mzVAnpQi5sp9t7KwSq5g3BbE2J973PefIK2jEWHequk2a5D7z2hP92rqAM0
6WEw11FHfDEzIfxgugL688vA9E5JhlV4/dgeuh5jOzkigmyrltTVGF1g6iEBCb4ViAaxcpvQ4YlB
5EG5WDQM9uPm3OMRJNK5wHUi3QWv4hnrxEy3ZqclMYL8zmY4VSnr2wv4SDWdZN5T3qP/EnG1THtn
VzQexrufpg0ewzhZ5d74pPAA0q5eBVKcHeiXOIiusvF/FBeiVbyPBs4gMygfDQXvqJoZhopO3xS2
QRiNIpTKAwUgKHYQtR84kfpjSvKN+PfR5ov4gJ0CSaDAJJPi0HvNcAjgcMa0IbhA6WfNrtiQKrIP
fZUsIzvjxhLC2+YOz78xeTPHXBftRG8wpQVUNMWnyWQlneezkSfTPf59Zuuh9/d3m3r3K6sVsSAG
El1EHRm0X1LHuCFbezVTFrS+dXFa8PKml7E/Q3ANWlyJtlcu2V/MfAHDy0w6TJ9yIpkuuxRcn2/J
J3VrGmwKj3PxlquJKNX00OcRF7ZRFkwb5lXc8GthkzLgGFYxIZ+m7OmAJUBTbax9SsOVXbev9ETl
qkPMjzNMcUEi8JbQ9ZcB8uzobQNPfBAFQHaL+5tp6rjBAzb8WEn9kLYm1omKV5vEBIB8/GMRAXo0
dX1wDKJno/A2s1H2a234n0zd7e1An7srG3OXaEoLEX1lhnQ2vuU+oFGc6TuQOgUesCF/5bg64AX7
pdCsKAshpIeakVW7HXt+7WbIDDjfVo2Rb7RvM9uez3aAicobHHq80hc8L/txHIFnaYFzJmKBpB/g
5BvsmQMe1yEfrZu2omOyo0ptU38h503pvk+jNU0CqmMcNGtSfxCSOBTwLq0mD7UJkeNg9ukzheYj
Wfs/YYOByo2rt1ZhDFV9dWKERo4+lODBuMJ96qu+omy2u2OimVSkfQHFysFBFDQkx0Tsb9TsH0U2
Pput8RUzdFklsuE97tJDkPjYtyWvsqIVbKf8HnUILEYJGMLF8xx81wr9pWwdYwsK5b2RqD5spmSx
XmTtx3JgOVSg7xqCqFu3gEnkxcYLAd77jK0HDE0byYRguhbKfikJCK7y+ylDFs18k180IKo13fS2
a+3fdvbeupgNvObA0ajRCVuyKJ4t6pUx4O4zZ9uiE3UP/aA5MkuYASV5mcxPsBbH+bczYUjEq/Pk
NMGN5W8GYJIYoLIS04SHCz1BPFFovagPBqtk+K2Ezn3vTKzqSaYP1SfPGIzWVp9sy7q65NrtNrKd
36wEp90I5kMq/REa1EbEhI8+5CIbgS9T7iVJx28pLkb6qjLvjxFit4PfgK/ue0qZeSISveJjggql
8M/FfITWbfbq9siN9E0jzcCcrSvvc5ir3ZTZeuP1ngLUPzCD+i2xmG7N0n9n9e2mIhKoYMlYdcE8
SAhnO2iy59hUg5kcFVPkW40BJBOsGGA5DxkucQZquEBG9BlwSbuyKvGaDMVb2Ztvg6nhL7SfhDPv
NanyUlFjTMu/LOls57p9CSQmHubrN36F68wqeTp0Wa31jDDMY8xtS9oUB3r9rZU4elVy72NLDcto
ZKbBz2DG4c2Up6d+9LF1xc3OiRhqm8j1IHVmjXLXVvg2agHio2OkjvkjWAuz49KjJ8yK/JVp01No
TjcyhlONXHGgTaWiDMMH06AMJ5CAgUXd6X6OsdMnt65hXTqAPr4TfBG4m6bgG2J/Szo6ecqa2GTi
Pu2yyP50pwo7pBm8wJonPOxMt9E4vuYBn4BGovFMnnV0LMB4jbBZTEFKCoNN0vOiqsyit6+sR2UW
m6YXq1CxpkvZ0WttVG8EsNTqyIX4CY+KMF6Al92vJByC/t0awmnt2Qw6jJn4eu5l66yOXvJB3lRD
PzOAcElKNOdpomgI05PIPYKI83RIpXn0eZlh5NIQ2DQlNMKibN9rNX2VRfmhuT09HP6ROR+bqbvL
G/toVcMHfAfCc83MgpOIhvPGb/GMMn/FydL7f9qAaWHV3BQmE2pUJEtHWNCNr0RD8xAxLiqlyk/x
LimKQa08FKn1FgRUfIlJNz9U8ti701NrqouWqbWp2wVfkoI79NNz6AXHKC0esjm5GehKPPPJwWXI
7OsyuDVdNShNUX4ZTvPgYOYYEcjD4R5l9rXoGfapcdzT+IipurIs5lxr61nlwzVs408Eokq4WHLc
x0q0t7mAYo60HiTNwxwTzm6a3lsNHeoY8JUy73+V3x8DF5xT6oO+o2d+nLBjGyK74iihiMzVG2PT
WzyY9240nBvPuI0GfzU0ZFh1IDEwYRVVlfrouw5nbcCc1eNWEoThpH+x5IVnxl79/Zcx2QSmW7QO
B8qjF0yswcrIOenjgRBAE6TbqA0Ocxr9zIbzp47UuY9+u1zc9sJuQCzykZ7k/A6Tet85y5CXC5Px
9G0lW2zjwL5rqsZmYI7ZjB+lDTXq75c8DPFmptvvmuiYtXAh3NR4hn54KPpfw5kuZtDustyEqHKZ
fIq5uSN6yP7ignIqfczmnTW7HxFtCb9p+PYMwtbLhCAtSkGtwYdR6Dpe26cKEM/KirPPEBycVYUZ
LSSmx7H1DnYZwslRCFUB3QwlA1/W/oOhFtsy54a2+MQuLdnUcgniS0AP8fHVOtYvoyx0ADM+FdxG
K9hWC4ve/gPoLVgh/3xoGaCv6vbbbMMbSEG3enxxUzhZfsk8feqdY97JB8/lhiiymsjLIkF6Y/HQ
p3th77JQgyULtm4N5iQP5x+7dfBJO/OpibLXKVTf4DeZNczMqF1E5ZlwJXo2N2VZb+OMwa22Ub+K
if0lxvjJZEQDpys2A1IB3Qh9hxN4T2mkjsO4jKnKq+eJp8kqP6M64WlF5DDb4Nd34mumnfeWORCQ
oE2Td0RECO5wCMlL2AV3dvDYdDCK6qhet3nNRdkZPrmb/Gr7ydsUVyUCZ79NhQFiu0uYDloV6MHq
3AaCTyRFFk71GLOkA/XNpWGg2C1XWqW/PnQ3K0MvquTFiiLyHTMZSF7ftRtJXjaNrNZpF/86IBnc
6GWoku8SU27mxI+dN38xltsNZolqo0a62Pa75DbJl9R9btIxz1jPcW9BaiHAZB0M8eYi42ox78us
PupWHR2vP4k5xLJpZmuVIGInlbU36uLVy+pLQPBepapd4RajJ3QrLEWkvdGXr7HusAKTqVu5I0+S
bbqYEZN9rwgqF8u8PtdM3qNXP3Sf6ZXubb5s6rgYcdzwKceY77ebZUYkFbzRcH7qQ/ulDeaDmJ8H
PNHY7y9aZw9ZTU2pM+un7ccX8izkpwxCVMXo3g/GNdQz7KDgTF6EvXp8lQDKWjbfaDn+6VyTQFiD
YIxL9GrW7bZiE+/KMcN2NdPF4ZgFLlo2OPXIKg9rh7osj9IbPLQC/cTw9LfHxPbI3jI+O4zIo4Zt
UIrloixKgBmTOhcA+em6CJpkNzjOrSc4diQBWVG0T5Fjwwkk0+RZ8iPUcqs8fuPM8/h8qwGCq8pv
nR7siSh8Skt33c0F5iGbn1kWgAEQgda523x3TcLgNewOYFZfdL2cOdg1V22YPg8gnRwARTyppFyU
kZyNcIRaUZ2zNtzZHnKgYJ8JcAKXz2Aef0PwfIqqeNMyHa4rz1vTdPBWNiF14/zSNO+A6m/yontC
hXot7RKPWFH8cbJlI90Ub41E3pEpe8uDq21GP8g2sdV8Ne74kefumSLq3BAMtjTu7KxKzjaU1qRK
jFWt/Ge2K7mbuksp17nfPVcB6qOZSPR8RZg+uQgPK7a3PVIONywqwXFPd76CN+vzhL6l8CW4+hFV
SuNuKMJ3V/piY1fGU9fxjsDwr9dsZYVY5+1s1j2iAwynDH2orYf9yOWEx+K+Cri7WhgGa9pwYpbN
+Oy0zjnFgLJzreYF7izcVeZJvMsFwg7tqJgaC/U6Oqq5/15+PDBsz1M3/ogSnsJUdrfRUrh1HaUH
vqLaDjtE1abc1dUfXEjFjWNxCdWAc5RJKp+TscLdPhtHnR0Ll+Ex5gF/p+DtBOBK8M+TUjLSHjYW
3jGWU/knE3HuGDPy7JWd30DNA5Q1ggaKYI8FGu87u9wIEfhMRs0uFnuZPOcjKABQYvg6FNGQMLnt
bUetDXsdmprnu+7wg4xXyxiddRHB5NMPAYm+DVr6Q9MXn72LfKoa1IKevorB56ZaujTYzKuIh3Vl
vCfA2TaIsP7aCesPo07uauT+WHX3uGmlH487DBLe1jzhNwqPY9PT3YcDq+MT3mG7mqF8svNjLYxG
bgNHj+sQJ9aW8qFyxmw7DP7n2BNYQz0yNqFVwgIEN7Z1mSHqikkBArTHY8PPXlI9muVwE/Pmer0W
qCz+2UsImM4J0f9Cm+fSBwbm50a+I++46GFcFWX8gIPpmli42RqCUCuIr2ozDxKEluPe2zEtsa3G
s+WdMQFC+sj9m96iPjSncdoxBkUkQCYhPIARxk1/Zd6h49pq7STyTRW8IJpwva4AoYfCsfZZnp0V
fzXi1qHQYQ+IDWaEP7Pg9IdSwMVcmPleQ07taSPyxTNSW+fUZdtrW+kH7pULPQkdqmY01+BGtEb1
J4Vdw70Nra3Pwp1oWWbeDmKVB0thYxG3sJuTDWg6thj0W9MOtxZuYnaJAedSQOumW6Y/p6EBGkCX
FsoedDvSTfI9lUybuzLMNm0W4CCi86ZX2iTM0sdMjKvB4rcgRzvcKi6DZCi/Mn8BNgef2ne+g8w6
0VJ9KSRz+A5PWR9rOCUYZAL5Vo43hcFMvRDzuUvccxyCXfbT++Xb4tP+XCiqdtZeCZnhjmIV35Dx
+xmYfMhKrxuxH+YuY76ZJxsINF9BjlJVpp9FdMKHl66dmlLNSs23NnBulqq5tn6NOXx2o+rLC5io
xcx98YsuP2NtWD9g+gxGZfclAvahjZ9dhzkrCtMhkj3juz4l24v/yrLBz9pRezVQ18klAAD0/Rn8
IGoIe75QYINyegKE+WVV3T5m03xaaBQYQWqwCgmeVm3LxNA6z6N9V+G4a0TxySMMrxAi+GBeGJ9e
AxdoTlM+WtlSZdX45btxvowoSoWzjsv+HuQmbgg+DgN5EK7XfmNbrCWudXULvO93KIZzJyBTY7nP
GTqshJvuZtYCYKCa/hCw+GQSuW078UJ1tDNm59FDEKhb5IOSqzUTpKe6t+WftVUD+vUPTYFuOPs4
tTvQpP7M52+eSFbazdtQemxYY5A6C+MRUHmM5dvdFw14xoAoINjsiI+RzjZMrR5yNxtx49ebDElY
BLfLa6jrC3vSX1kc8Na4+IKmtLu2bv8CAoWaIGJwVEZfVJ6EbVOHrFydUqpkw4qygy0wqXygQ/ms
MvVgFVx+lHaQ3QCoBnBR2yC8skniFFN/FFz3K1fIg6shcRYmJ2kNPK+YcZsu77PXjWqVdqSxhyY7
+6H1YE/iHGnrCcfOMyBSepH6tqvqazpCLu/9+H55Rb3qd9kQ3vTh/NVZ896Xz3Fenhn/fDaxesT1
fywy49L39043HXttvDfTV2XW19Zw3hrNtF1Wzl0R6oO2cGsi9K+aSWNj8vBgd/6748E5lTBBM5/F
t2mXPCiOTLSP/k/cQOPrgkuq8OPhzofiNlFXYHppbACH7Ollcs5logt1icxy19lqb/sfrkuqAN6d
ZCaol890aOSvY50dvDbczq66E4I0eNwc5exBiusuA+2ETxmlzObKvOVYtinOPeY+7njLXF2Qg0sa
lMxQ1E8DMyWIMpj5irtARdyewO3w8tA22SHLpBTF9kyuMqRuyirjLEZ8KUWPZo5J4Zrxp6kslxrf
POeaCWtCn7nxI+uubMUphTvaN9VeGZKcZGTeRQMmJCZb9O3ZRWoKAHBoGNhqkGZ9Xr5xoh3HBEzh
wJw7fh9w7zj8qnsWqBCLJl92r7FHYhZ6svxtMcpr2WPZdvVY4SsecDyMAzYR9QK39KOkYE8jPiOD
BR7MtL2DxUQZiroiAoTDkQT4L6mrTzNn7lzVdbaZPiNMJesg6r9MXEYpAXQvRcLyi73lQ8QtvIWg
bFWvGbJlJ23UTRcve4w+uzPAV5H0xnyBkcTsXkYhBLIlgrRoUBltIF3Yqp/yTFY35XRy8pxsFbGF
3KKujtLQABlIet22f9g49OFzTm8Rv+e1h+erSwIyJsnGYS3buhu1Cby2oSyAVR/axAsGUhG5nd/P
fbIcJyWWlhmJRHAzFLUBHfKU2ViS7C5l9qTqfXLVRhacooKTBqgGRkcmn6796SchQr1twHRMWLS1
NAGhzfQX5vGOpuu58MThfy40kv9PbXn6TxZ1OP8JtqVOovzjf+w+muKflnUs/9u/sFv+ckztKU+z
fEPy4TVBtPxjWYch/5LC5tQgNqhs9hbCYfnXdR1C/oVowhoP/oIshqnYodFQPbHJw/vLESZuF9Mk
z2H+vf3jX7Ey/4V1Haz1+2eoCjAVl1Aofzzb1iQI/93qrDQJQSqR9naHIl1HKavUCde1kJYjcri3
UWfzDFnZiBSXAn9EZcV2OK0wCbW/WqfhR9d46kaLBCZzxoQK6ZBzY0t3QNLIGrGyoRSFj7GcgOEj
6ABPmZX1JkoLtZqYF+qiO2LrBZJYW0fss7A3CisDcTVPo7xHxo0hFgwZA/qB4BrWCkde80n0A0jB
GNHD4UZY97VjvTdYfPY6rdGq6eZiZsppAZwXGDKLSlk+UX32veMSMusahYvTTk/0sBTONg/8TdJk
zj4wwhLbXQU3wjZ7nzUPGet0vJKkb6GbpQUvc/chc0RwF/oFMmLWISuBwJmoEUyugDor4UgFrn1s
pB4YvSmvaF9qu4oXIG3VG+2OptXzmYblWmE6AnW4tsForjujwxIqw0j8cUPtTy9iqMxz0wTMs5vK
vPIuYgBc5cpwQGP6qjm2wUiJWE/lO+JACoMhHbOTOSTBnRTVeAraaL5abRGWIC7z8TYFrLMyqmw6
zYH74g45uUJlqnRTL4F/IpgCV5QVHZ2GyonafwZ3kYls7xfae66TWb23nml9SppgjjMBxZqpgzvt
WKgRYQYwuV9tGRd3nUHiyBjagNZVJNe0NPSOPXPWDXAr/8Spy0qTqKlA78gKwYSdx5+2HLoXF1w6
iewWuS1ttXUcR8kgerI8vkSat7w11HxOVcZ3owrC3wEjM17LcOjqY9wVkqiNWyqQORrXitVHyW4U
tAsQyPRVCqP2V13gjc33VE0mWxXYC+A9TOPoqe04WBaYAU8gjENp6B0jvCbGBHK9N0xNhxx2kurI
q9RZzBRCY9EvAHl/OIPiGm/KLNa7eObGSa06gwYZ9W8VuTtMIXCbI5HJnWlZ/sNgkCZfJn/uD2jF
6EImjtIlHigfXChlNWR+whLD+BXXQ/YdL+akBKV6jZ+JWSL7FQGK2sbjUEbFuTV9c+vUCyBA9sCP
81F+NNJmJDd5rftR153xLmuylfGADp1OLvBQZlfA3qR+L6ok39WGww2eMSIEJtnueyuxdmYT0P3X
EzPZJuo/a8njVjDS/mxzPQE3UBmZsda/m5La3HRsIj15iW//zFkjHmZnsWIonR7CkraXm9LPzl1d
Vmc9G+JSLwxrv7BwCXtxsZ0qtztjTfq1TQV3pq/tz5ou+uqUEu/gJM1HnjZnyxmI24XRxza2++gG
62wEVlQuOybpwyuTSWcktfdkJIm3d9NlR44a4m3o2jkEtbZ7ygRGUitw4mMSlPKXNibfYGXvkOZL
b6dSON2m2zCPmuPyEoOmIMAELJr3obxDWxguRer0176cfXx1YfUq68E4ZNAiWVtRFkc7jeoLaY/h
BNTNofn3hf8eFMqcwZMPYrwQqSzYzwDrGqO447O9YZTRt6UzCIoN+2HjmhTHFBnjkbBYTavl4WKO
A/cH5k38MrQmlm2CdZhe4uJq9DatFRia+Lb0au+gJUygXVclEgNED0fFo5ZNcvvWMaQPzyBpbj1v
ym5xgDS7pmvT0+gwN5W5tOkZoAOtC6LgfyDpFNu5aMXZACj81TOxYPA5mt2lyjDZbW1LpwPGog54
r+Fi4N8EpmNgL7WK174MSyxUcT7cMqDurk4inOjQ1UXeIsx1QHgC0lYRfSRnNdRFIdNrG+aOe8nt
UUFWqVLyDW1uKApMMtHD2a6q2s/WPvslrGeyZV60HhtTA75hyRDRhXnMSM7C+ihz8iPl+KFaNOQc
ByGYS519lkNPHTrlSCFh50e3lgJHtYrJpewCuDU/eeXJo7aWjF+bBmG1gveJwiHLym1ZoeSS1O+5
EElWjyoG8xxCqqLmEtiunBTiFqbz0MLAMvJdfA9L8YoFFtNENt1RS6gMUIkwWUOQxhiGY5bh3LZL
q48EpMjKYN3uH4Aye4t3snlobAUDN3ELBqAmCbFuhScqIvQwYvRjVkUCT3kwdNC0gkMXcEHVLH/a
G6GSHyxjq/4YLIqrnQNnXHlsq7Z+rVy/RVQrmqjZ2GWG5yMalE82h4VJxxFkob3Ib7QULBgi1qIc
/wVYGTkhL7aqcReGXvwezCYPkev6bhXAk3QN8UUHlZjH1i2AUCEuyxrIrtEbkDdiVChgi6IS5YUP
aE6GO9L+MML78PKU82c0MfLWsKTWJs4EXNeVO7r1bTq1MFlTuqLxMYbaIH5CMw/dHzI9xDjNIcuN
59aYm3UWzcO5bR22Aohl6ZY/0jqMtY4ORm6G9qWY59jc9WlQ3Ew4Siv4H43v7PM2xlwlW73kYRzL
/nKjvnuP2NHFsxrHF+jE1rPGEnkXEEN6a+PBeMGsPtpbqETQGsISeHvZJoijMc7K2zmosdiwwgrr
PIsEPgtpAyJ24qYkZaywyKChzvVNTVKeFsCy5mkf2IUGANxKYkZJGtZk9FLML9rurRcWQXhPeJWC
C38I1ku3/VtRtMN9I4R1Ks2+eC+FwAQwgjUDYSunNt31YzDu8IYGuyQvaswm1lw9QGEyD5MfT4+x
7/sY4qsZtQtoG8G7aLSO+cTHQKLBvcFGa276MZ3uuwajt2MOi3U/aCsmXLNh3w5mZT2kacUm5EqW
B3MOR6hHQ/BYRbq4GGFavYlqIIaTuOn9bHJSbETTp58gdeR9lQ8WD6vIGhv214g/InFhsEFfiacT
6zsWk0rTE+8IiszZjn7ZnuFbLUOkLhJ77gCmxGk2DPdFWUFzrltGWktvmz+yiC4jdFKM2aZxE86C
TODjJ1TIUo6RsivGTB5Yj0lae2+ethZ0WRE8+m3NgNkZwKWvOm73I9yw9nZuHNwIceBxRuCwBjDn
L5YLH8ym10y0Txae+pgS6IvXyAhS6lA+iVblRDYDA7HWC/0HAK3qq8jDFiWm1KxrYcmEcSTpWOI5
aBWDN7eG2HsTB2X3EFeZoF9sAoZfrmofoXipsxzYQvPa8sZxgmesjlrPJH0hMbELCDe4HFFocrAC
z4NrJT9Zl/mPwmPC6VROuDVdN/yNHF8D4OnSHdXydGMNJA8tLuptn7jdkynx4q/bBL3DmriIML6q
FwKc3YEYXXay1WzvEhueHta67FnK1L7MYtQ/o3DqDaN0FzK+ocMjrscFxeaXpyDQzqO2DRPH2qiJ
lPCxaIa+eyK5oB/MOWmuCcAbbNSwRqF0T7dCwhKyQWmvkmkwdtjK04Pv1c3raPrV6xxHxqnogvCQ
KxlDDTBwEjBzWAchZvq4N71P6pT0NgTBx+pANo6JmL070kAaCBHLT2VkLEgfoQkaMInw7cPURFDa
HLzmWfBSZhllvEMXtQz/kTaSWJ3rkarWqSd5i+6Y/ixiwSt5WZ6s2IvEmwWyEZkMBfxTd4a+xFwU
P7qyKG07s9Y3FQH9t7SYph9Tuj3DujGst3Xu0whIf2Ksn5Cs2A6ibcklZ63GbkVocWVbs/pJ8xFX
pi3qLDwCvrI/HQLEuKmLYTiZRqC+2RuEVj6VmNESw3KeYuVnf2Ailbd2Y9rEyePG+AhqKqeNU7gF
2B4B61ZDR7t6dkCok4ULnDfabBW3oByOmcJqQpnnHdppnH8mbL9nNYfQOuIhGmADdJiymMF016nN
y43ToxlHqctCgmEeTqAei+sUl/VFUOzfOpjX3ojzlDwcTrszzSlmzUQZqmtmYuLzwFGeXc9AmfEc
/VPAjNg3iZjOhNgp4ZrFwxS3HmVEz3SA6yI6U63mX9KTzV3G846A5cbX2GKfwOA6zB6koDOBcrZX
bLS8soMN3x+4U0T4Rui9zDP3hRWE0zMdVvyLKDaybYD4utNKSnbHS+Sj6xvFxQalfu+Pc3GbTbk8
TXWI/USGPb4js5q6Z2Qe6HKB3b73PpkAF3f7CwxloAde1XkHaXTRnejS/sUKRkzgaKkITmSUg/ea
WnXrYP4D4iKdXZtCtJt9b9r52oyeTQyNK7eNzSci0xzc0+Bsg6nWz4VhNfuG6/Ssm5oDDEtLju17
bm4C9pMxvrUHlhvjxUZvM24yaut3z2vEcQrMgElOWuzxGUUEB9pHai+TTswa77tJ5t+YN/S1QQj9
41N8bntM9XvJS8EULQmXpml6gwsd7T9ntMS2C3ZkjNJ9NxlLFxt8KxhbslC1P0weBphgmflmZe7w
qK2oedNWmL1gzYTKQkMeMCqLwrecdVf3hq/mUx8J75E0HLBOx5TNxSpF9IgLO9klfB6wD8Bges/c
yH6M41o+uHlT/7H9sb4L2xy+FAXIgbZGvVd1x29vstDwQlKzYt34mgDdCLXId0zsxAXRNT0ayXub
zsNhNoD5yNBusKi04RUDRbMNMnZCjSHDxpEW7nXwA4UEkFpInsQyzTOCyoyrN1WPYR6ybCUo2fuM
/4/MgW0x80A6sKvHsoKNMVImYvM1wk892Alc27r4pDbKTaiaBRkSMIQcdWQ/QYMCGHeYoczEYmWS
G8eMhZNE1vTovagG5xjSqKHZEecO8UtruMbVnnT+brghtijNo4ljI8aVyFdjnYguTeTA5bDtebIC
7yJLE9KJ77r5TvCdsJLkacPiuOhv4bnpr5aCNanL0LwIpZYoZB3D43MyiyuaJ6JWa81UAFtgyDYO
1i369cEKS/kUsjsC5gjGSrmNzIYn9L+vG/7XUM7/r63wFZK1t/8x0PkCIe3r659Ewb//j3+Igob4
i95VQW12LGWpZY/r/1YFhfsX+h5yHLqgloiALCKnmFukP1v+xQTLcVzLxPXFMub/w3S2zL9cREZA
ukpbuA3t/94SX7YBl0U6BUW+rCfGriuWnsbTQrjoksiU/wx1HswxNgPb/Gy2YqfW4sB2EsYXe7a2
7gNr6/7jUwLQ+z/YGbxojP/Xt2OMjhRJTaj1v2NIVzFlDonIT2s/7+Qu2YY7LMvvnOMrY5/tAoJ3
23/zy/gXGfTfbil2vX9eUswrdPBUMzATCLO2suS/W7I9S8PAqBB8JCnR/xuSsFZ4ScFZ4RZNCiMI
Xrw+luVGxmbo+/axVABppzfH7ePuqKEgqH2KVm98dTmWoCf4LsbiMy1pEbxjK1lwwGlKQJyqXrFm
HbnLSlgc62yqrignxuns7RlZcdgPuWCjnPB9027eVZfPFZEFiPCYk+o8ap5QFKuXUo9j9L54StvH
wksbCp8MA9mfyqukODks0ZjWbHTq8SODJ04ZdRdYhFtCsmwk80pDritREQ0rSRyPu8IWzTlSjU42
i1bLZNyNCJe7PXFYr00Y4vHTBRdKzXS8mFZJhEEr3YWHbFjentrMJ2fZecthWWFveTVViCw21JP/
p2a7wgfKZvARZ8P/4u48liPHsmz7Lz1ulEGLQU8ccEmnCIogIyYwBgW01vj6XmCWvaLDWURn9+xN
Msoss+L6vbjynLPXxs2mkvv4UhWFpEDuF3e/is7Uqd/MC+Wg1kJROVgGFJs45kAlF5cSNmDUSbBX
WIpTud8C1I7rYlzzfgp2yGNT94CJRGhsLHXAQM5PxTyl2CcuyJe1HP9JWyvmqm4s/4CKjBIzqhyG
cSvrQwrwb4CJWtZ68DDwsrpVkk7caZKFf4A2qRdJn+ZsgAIJmdbfiqWVeddQI2SOu1zgDAqxvOPZ
DiAJ7Yl+RyU7CMtVBKqTe1xA/YT/GAYxGGZ57P116gOktFXVZLeOSHVRzJL6ydCsfUJvYGQI/4CG
8UOkfyFE3luIxWPw04U8RXmb56MokdsqqfY4FSc/Cp8aCAIh1Po4JtKw1xGpyR0YCPNNNzK+Yxzr
OdXuTUPuuK/N8E/Dg+6+FQYfzi82sbygvIlEZIy1oyeihMgmZ+JSfCcimOo6STg0ZMJSChq7RkJE
HOaXpdGZhIKIzkC+vYsRPyXgybkNAENQEmon3Ay3GY7rXpCmQGQM3YvUY+G+ykYZJTeNZHjWTdKN
vRxs5KwVXB7uAm/AHZd0qziEqSLgaIOTc+lUhQSCkABDlGLfTeXd2isDCSqsm0u/cKZFCZB0SSdR
yG9VwuTPaiZCSdQ64LFAkX8iOxIvb523EQKWaxQZqFt4g1rKZkgB6rxT7qTIThC5aXosq94lL5jV
lIYVATUHa2ymaovqgxL7yzqLoNSsIkWpiqMiJGrFVAKicRMKvuY/ldXIK0cdUxECXgLGi2rOlJJX
ig8Bl98FuKtpj9lQ1dSBDFjUOWM2dPot01wjvSG5RKPIaqfUclSF4F6rUl9ru7TEfBd0rF4k171S
h9q9mIHswQq7ZM1Q1XysTDUYbiiWIxMulI3+WFcav2MoxaDeiewGCFQJJYD29sT+pWlIRe3CIS+5
JDTJ+KtTFapMQesEyS9/DGXMpNsmrnYY7mni0QApS95G7F1pz98BnRmExGtZ9xbFklCeWu2RqDDl
spHY4D0D0QJwi261GG1xlzd0iJNdzCKwiN4j8c/HxIoeM1HJUXZIrqBPmCvyu0mNboY6RwFKFCRQ
YN1OVyZuhYxIKUjXp6GOB1DN8bAJTLNDxJ8h1dgISWB1FyC1KIZxBQs9hZBHvL46kbuorbqdu/OM
oa1tojOYt6QkHKhra+LYxNzQHYFEVVgH+xT+pPFmgK5KfaCstDmFGFkahTCa3biFPmzhO9sAMPdk
4TUqVShK+tBnGope3nNAzLgcXhM1da+kRFWJoBJCqmiHMAV/VLEuxBcENXnqj1T3Yw3d7FIkd9za
fJ3iCTbLytMPQkMsicIySN1XjWfc5XUAaMmVfuQKImkvF5WrqqeeXh6lW8h4R1+mAEmThfsUEcFW
HGTz2Hkmeu6OF1Yvq1Ab66NJIdGdJvmAIpI/XHDfCQpSo0Fl4U9pih9GqHEdPR2ifptTtb+pKoKd
XmsdLdborVAWD4bUrcVK20V5uoFqNyUKDiRgrg2tecgFsmwNBQZ2KOnHjpkPMNOnxng6Mc38KlBA
VY1JSR2LRS6i+ahNdG0/UWMC69k2IWu+Iq7x3A/1r0pSn8gfrn303WnAWVBHonU9CF52q+oCyuYO
Y1jV9d5MN71p8tjBQfAPi+cynwp3e5n6/dEiygrscNirVM+XHTFF38qjA2cB0j8yVkhxhkODZRc4
4dq9ClV/vIu6aMJVAEPWwhuh4GiyavBKEEiBXloFaBqguQAXRIDbYyEj4sFClVD+z7DhpIcImknN
Vd7oezGAVQD2i9KhISa37xrlG0/F2i4jDH5Eo+jWclErAnG+IXqqgCAeWiP95bogALa+FuYHwUSj
m2WlSbFmMZVQUvc4hsKxVgv5IpAi/NAp5lf3SKqDvWk11I+SYfYPepNTP6yqI5sN33Z6e1Co9VwT
ZLrgxOO5UcgRgS3TinqwFqAH0baqtoRixO4GC1On0B8sdCc4fPEXdMNv/LaotcbgkjSika9dyjtx
LQJHKqTeeBzitnDUOH2oRGo3UnA0GHmjSCp9CtYa7i0rH/YWnLMIakepZBjJ5Lg3l6n5pCk9cdY0
v6UkCt8rHlPhqmxd7yGENhRBhCGAs9GLFIOD1KqBryCNBGpLgRCwQz35CIdbt0DD/1DNX1IUEwx6
xyutLcorQvu+AwYkPECuMnAuiP3HiemxB79EbTrMAhfsg2hVxNyz6ErLUR3IetLeal74IHfupBEV
nL4xf+AxvU57KE2acVmiOfPF+wK1aREpoMUqaNIV/7HljbeNYXGaIanocqwQMR/Jfslj5/0ujeh+
LE18BzRvr4M6wC8Vn7g8l7B5JLKDfkRKrjo92cKLht3exd1Gp7zQ0dmiHBMR/1rExbiNwl/kbgfq
zfDXKEXPOoLi2rgN6PAOS/FWJOJORAT5ZJtW3OKCwbJLfP1sM5eOKIJgr9YUZ6UKoizDaMsroRZ/
6KNErCv3Isvp2W1MIunA/6k7o5YpSAJyYJK5S0qjeEcCBM91mFTTemriC2V6A4bZmc4ddlRhxfnV
vgmz29gKyledxLA9Zrl/abbKE96I47ASeeM/hZN7YV2IuB4J5s9sgNEdowlcB6FQ7atOgPkmoIzk
ZvAW6ym5jKbDm4pSnHIbEqhJc/eINSYv1/gyQB/MxlDdNkm3Lr32mLLfoxPTHgMT9xZDAbuCxaK6
CXOVCmlUJzeGJKQvvRoZaLPJP0sCqDMyUOpurJp9GCnQCjIrWScBpd61JHrU0BrZtuA2utfd/LUd
mvg3P2rHafdnKI3pHKxRi/o135N4INbMQXFBaIAMfMXaRwX7rgloG1JUtytVqvQDaVCKrdti6qtN
PH8TJ5BHS+4nXUuChTSUtvJIWSJVaKjq7UGDIPSnfAu2r1XVj2ygEW+FHAOUoW4cyrXDdW1ZePxW
BKskstZrqCTwBTlC1Yh3hWvmL3ktUpY+ZeBh52HSO4Ay41JCKaGhWAeZ/cCpR3EnhYG+pVQXD22s
rX4qUmEQUGelrJDSP6d6QqmnYGYO5KEMEKtrIfOKUOooLoBJP8jzx5Zg0w3l8wAg+jAWKNmOK+Mh
Kcz2ml0jvyFWG8K5do0r5mN3VLk5VtQzSjph4NTaIkzClDfoGiqxM/FBUPt0G9SlgEYih8fW13G7
EQQd3l2J954xEgYkaQS3WsH+OugJ+yUGYpyhryY04fDTrDpWXUfhoVcKT75k/ggHoIBRZ1o24AAg
ITA/AUL1d1YWX6AmufdNrg8q94AdWVorfqpMCRUmJmUUi3gBZa15BYg8V0NogXhuK81VL7vlc4Ca
2al8nzIuD8HAShRdUK5q2He88uLSf5MVJapvKH6NfoCz81Qn1+rhJR3z5FXLNA37gyYrVRLTY0qh
cQUsze8pg3co4auHdUSk8TX067CmSFhAZZHnMi8CwQsllSkKbc5OSTxwIShzQZ6iqDWw+gfBnwyG
Al+I1oh4CXOxBCiB5eWSmo+iJmvJUXN9rXuoKtMMOPvzXmZv9vjS8j4WBVQrmygh1Ijjjcul89BJ
o+YDusmzaNfFQxQeG7cRoXVbw0A2Ko3jjrkeDxwHK54FUv2sIp2pKf5EH9xPXnZB3CMuzCbGp8sD
itRJ5Vuyt9JLlQgawVYofDtfEUwNow54TbtcwxDiIjdNRVWRVyCwgUdQhMQcgpp7O7WGkYrCKgJ5
0b62UltAPOI+FVY7IQ6z9FYWQGkWro4lTuPVofHiGcT+462MzRsC5bIUW++Ny7UovPNU0MrJQwjT
nUtuDkl1kWiYu0Qr6o860ldjfzWiueyw91MLlHOxDDeV8A0Wn0gBTGMSsAmuelcWHu8EgjoE8bki
Z/0lxcm9cSfLPvprbjwU6pkoc8NV3KeYBRXCQPFDQcGgthYMQLKiHZZjLgP+q9tiB8zAF36QqUjC
YzeEXgI1o6+QSciNgDbAQFG15YxtyKK5Y5IhLZYsAt2CzlV/L5Hoid/7tiHJM22rVvdHhHNbPBWG
5r22ogSd4fugiXQWFSJmYuk6VWIW/xDFWZimaTzBGN30mS1xy4Udx4NdYLfr/md7C51jobXzAI2l
aOR0Fcp0cD2bNxa3Yxlqvvoc7r2dtAM/uSE7tw23C32aIlknoSeVZlTLUFQs1AgJzSJdqmu4chgY
z8p1cNUeK5sb0M74PWzAd62RCyx06iNwNmtOlUyCCvxTJU2onQbWAqkReaoHf7QVd2ansqHXUL1m
Y8qwLn+kl8brQvfOPxkfjOiXaEg6YIv5KMJfD/pULwnkDWvgX7iJrlSnXeubnKHUllojNDkfzJPW
pl/z8nzLsqz+6z+k/+zrSB4Ks/zTHJr1FMfLbMum7lu4cu/LNQgwm9zc7/iBQ2H/N/uJxsOQKZWU
LVxggB/PxlWkekBtcukt3Nd7lOK8zXfGpXFQSQra6PtD+/v2pr/u82ecNzcVVX7qqFBDbakV6U3V
n4wmX4nYtxZwJb5vRJqHRT9aQRAJVlvUZWkqKv3cCha/pVAZ0htedIaTwDVwqBC2xysZvtIP4727
S7dSuNTofMbMG511zTUbgh2y9FYdQGDvyXvv+9veHpzaDjaLgd8vx/FTD2dRWCUya8O3pDfjDlEq
Z4Ybr3Qb4/IH40H4Hd0UWKv3q3S71O6Xzer4KUqyBiRnHm/WrFrui0p+E8fLsbpPS+TwPxa+3RfD
yN+LNtZQCaZr5uzblXLcyINqvE0RdKwWtuVjdGzXYB43sb247qaN93Q66iItIeoTLZkFP2usTWoO
FEt8oVrQlm3CHQ/GWjqEu3yrXy3063zoph2ZvZ9CCB1U/my/VKyGknyzeM0dCxnNRbo3NuFGQNW5
Ry/vXyk2ZYvX2t9f3uQhTEuTSGxoxOtnJ0+RiyTJ1OZlGk0sBLcyISIb38d1ufXfImlhdZ+vOwMG
MXJaQ9ZEneTA6bqb8t+h1w8vlGyBVP/tD0vdWWpgtsZ6zW9EsR1exC0iDPyybFCMh8hWV9Casxuk
h8sr7Ww+cpZyymEkxugROph9t6SqObnL4Q3f5SttI+10Bw7ABm+mDbj6v9QC/zafI5/NR02UDTL2
FsXlqqbOG4MQPlI86r3jllLjIYGqepUdyptoDW/UDu5Rv9zmK0SH2b64V4/qTryoln7CF/2VTYmt
xWLWyNQ2n35DHnWD72feOwffu4XQn/cjvwEI97YhCOjY+hN8rmd3lW0gazrAINfmwiyaX2AkBuHz
L5gmwaczQhSLQB35BdORlByirbK1DuXWWJpLU0dO1v6smdlkHTLu3FNHKba7D3bF9uM6sQlZieE6
cJY6NW3I37U2m7k1guhc9rz3saPmZdzHFP+NAbY271xJV99vNWc7zaxjs7PBbIif42v63oa/qaFv
rEMMNOT7JpZ6M91nPn0ij6gPpqvCGz73wPS6/NEtZKeJs4OpR8SvpMP3zUnz+9F8SkxT5lN7JY8g
0EWYH3CBHoAK3+Bhdiivqwcci5zxHRF8oTjtpX+gIPP++7a/XJOfpqMqnrZNrYMuYJb5Lh6iwFY2
6QZh0Y8/CJCqrbBu7WxvvRdQalf5oXwoD4LjLiwHaeF7qrM9HBkGaLXUe9euHfnw10x9ce8akDeJ
s0vtpSva2R57On3UaYP4NNaaYBTqQH9zCnH0/B4x6cLk+TcjaqLKBjDAC2W28lyxDeqCDoVH6N17
HEW7bbppd+qNt/durIOylh+vpIPoYO3kQJm5+P6Dfj2c/2p9thKHHnGli5FGPdzlwS+8BYnOLh32
X6+Pf7UxW4JDCBu0Y2+JfmqOtkIvz0EVOvJN8MNaxyvqKu/1x8BZ+nJnj6S/lsm/mp0tSyPWDDCC
095dH0F51/hROvDz4ISutGd9dLzN0rYmLfV0tjLV0Qy0gRMLO6xnLKOpGswOCoBOW1hDl8QkgQev
o15Y+3LxTTh9qPMt9f/1VpotzN6daAD0VqX20IhuWzKEbpSgCvrz/YSRp7/ou4ZmC5BywXoqlH9v
N+HNFL0HHL+mnGxt2Mmx2Jub+kH5iSvDDt8s23OaheVy/pr5WJD/6udsQSLFIAzFEH9sfmvfbi77
i+nOI9nyEeja8jRa6u/sCtASy7EydoCB1Zms2924pZJ86znRQs++3ghkDf9s05ApJ5ktEzCrxUDK
5J2YpIeVt1Pd5tf6TwxAnOm+I260Z46XCuTij/5nuCK3vTy4X9y4rOkdJZm6IanSx+b7abeTXS/W
R115V7tiLSHO9kUPtt9VFQL4VatN2L9aWbeN4KOI0dP38+qLjcjSeH9QocPjQ5ZmSyfpq1IEiv2O
tSsAkbuJjRhoz9+3IZ33TxJl7lMar3sR38/Zt7Qg/1q+Jr8DtHGQIoKO3DUb4wAjKVq8K5936LSt
2cWN+umCOKn8LsEpELu7XCHdCjv++x6dr/qpEYsXhk4cCHTF6fHUFYlXIjl8z41d3/9sIH80oeH8
+L6RL85cNHkm1ZVUmokmEaDTVtJE7nCbxizhvX3Jj8EthHue18GWOKUCamCrbiiu3n7f6BfLwZoi
MAbFYxpPqI+99tNctHK16kVV+V0+eVfKRl2Hd8C0ravxQmC19+v6yqCiwtZsaKbcMlSsINff/4Kz
QCWldie/YHaAqEmBMSC/ALOqNRnQVegg6tqI4CzTbfa3P6SF/kgi+qRTDHT2WKSkKjGSKHxO/dvO
f3PlVyEewbW7S3fH8xVAOzoDSrRSOY+HRi5MfNIqz/FeXA8P/sayC4sHlOwIe9y6vh/AsxWgG7jK
EhhRCYtOCuTTaSPiohJEafGcuc06hLCZhRh4psbfnihTMwal0Owe/A9rtgbUMiSlWDfEkzuCk7GT
i7dg/Y0/05nbr0Nxijptd3BnXgGwKMiHF65Q58tj9gNmKz2MZLLtZfMsZZfxXtvEm/pRubWesyeI
YtMMnW5ui7ebaT88OYZpVFWRQvM0tgzTnO2XiKjGPBibZ+TGOzJ77YX6at1CvoPDiPnme2Ane7xo
1oLqUJlG9cfwz6Lcf/s8/7LbKisEaxxpCg/PzqsOmpaett2zehnDU0dUd4RCeu066QX5Kv0ar3aW
zKFZWCjS2ZY3dfxTs7NZlYR5Usk0W2OFqTuYHRVX2QFbBEiktxFGT5fBzfRoFRzN+X46f9lhnSCq
xYbEXJsH44hGhH7fqkw0K7bxZtM206MHRFgR28LluIZkDLt0Nd78L9ol1C8jbDQN/Sy54EV1nvqx
QbtTXA6t7bVHCERl45XW8iq348vFBMPZs4ddiOOR28hUPcyV5HTpxgEKDxWcYbvhArBOr7OH9kK7
7Tbo8FfZXZjZ2eNCJ6dVejqfTXAEsjydZoSW5sHUVOyhw6poOa4pL7gbL6KteK3ea9spx5BVdr80
qNM98bQ9EmwSWHLwB6qozx92siBjUiZUtDewufMg2ah7/dpccaDslKXGzjt32thsi2qkbMhrGqtR
O6z6Y7N1ncDGYQOrp33mBJulSOf5znva3mxHQqEXJ8WEfEOjSUGvU8MPEuBcLnyzs2bIkUxLQdZk
JEjGBKX4/DimqoHC3xLF8bDqn8q9tYkdjB+ujAeoKlQ9XExHs/RrodGzD2dICrOE9KEpS9CCZ5cR
j1S6qmfDW/LeOlNO7+NRByLbnlILi9vs2UKgNZUGicFzxZLn26yZyR5Fa/IbdaAOLnZvodOuWrs4
5rdT5+Lt/6ZBAuLc6lSTP6R5JrFTSO2qefxO5cdeuJbTtbUJr92jcJkCmYYMGV8uNflFF09anE0W
i6S/D1/4Pa72GPxiQ7j0sjkLWMmiyLeaICQaCV9lkil8nicFqmsrl6q32unWuo36fgLZV4wkxAqc
Yq6GzeBg3trtSbhr9sJ8md94PhqXFfYVTTaYo7O1J8ZxRo1s+RZVR3M7pRlMiisuhs2URFmKF59d
GT8aI69hgp8jJyTO9s2iyCZhbPWWHts9e4q5AtXpgG0j51z9sV4Xujb/clNrKll0hhXBA2mU03Ed
et2nLLl+y8pNZV3lPE8pwhNsquTNB+U3ns1r/+BvFxqdn7/zRmfTpZeq0myL+q1+Kn52P5Mdvn2P
mMlUGxAFN5CED9SRb9tu4XX8ZVdZ7ZpmYKrA+J52tS4YbEGu38BP/7FSSshb2Vjaz77sma7w+Ca/
wQk0+3gBPEYw181b7D0j8YLqCK5qF0gLu+aXPfnUyuz+0iiYK8a00kfk0hMLb9uFeNt5N9g1RInb
Ajk2RDezbjSiiX+xHL5nqYBi+rVvXotGOiIDXJgI892fh7TBRmyIlK7Qijy7gUpFmURj37wB3d9p
oLr0TUHdg7pvHBfPtHWPIfIjZTwL6/nrVqeNhPoHFE7Tv//0LAyRQSVK277V/Z0qwzm7q7uFE2ap
hdmpJii1XFpp+0aF1cbwAFu6YAil8f/Yj9lXQrgtBEHVvpnE6wLxHpbvGrTAwieaNoDPl5yPT0Su
ThRlRErmPAU5WILZB35P+piq75EyTLvZTimk7H6oHLzy/gcH5lKTs9GLUwlyj9696ZfGnbttttjE
2spvfSVuZCf/2yn4eQdno5jKaURJb/eWlDV4ReTlKsDHpVH8ckJ8GsXZigViZPUGjUyXYU+jfsJ1
AJRGWwhw62qv9Ctqx3Ygy7//eEutzpZXKnLx8g26hj57dO+B5KyMfikcsNCIMgU/P60moSp9TGd7
Tma3vsXD1iVc7e6xoLiM40MUPcCtIM64dOP4qlUOZEVDNCTrVDactmqaaDtSrnChhXLluukucu/+
7w/eREOTpxj/+euYsjwP80HxrcV7QLP2qnyl1ovR/q+6YUwZm49ShrN3GeCDLo8D6U3eSht5HW7w
acqg7++nuwV2mPhbd8VWtZxy833nzjd4LjKf2p2dwD7OuXAopTfXuNO03VD8prIT7vPt962c32U0
TSMkxbNMNwnIzqslfF/MknAwXtFbOdmtskvYOHB8tKco+1JY/6xLs7amS/+neSgqjcaj3njtZWAv
SPvqyrEAsnV54vwfezXtX59a0iVXDdR+6lW3Lm7TTbSF20MEs7hb7tVZCkqedWv2pUSpboJQMV4h
R12Bwb4I3iz1Or+o1xSdrwP3V7F0Js8fR/MGpyn7qXcyTyOgBMbrVBjY3k+9oxrEqfbF9fIqPkvF
zBubbfVVU6qgwafGgO0xlLeCTfxp9UvYtpf/g+bOLvIfg6lRhaFzomnz+0YhuXB+aE48yHaxwrqD
LVjZCluZZNP3k2T6LCfHJpJeFO5cN8nIKsz901Gse8joqcnzGVSIJ18p7cKJsvT3z2a7hDmViKjo
JWqri6hHvYhi9fseTEfSdz2YzfIx7mK/COqXsLzOFHKs5k2P6F+1bAFTcF95+r61pf7MpjkuBnkt
RfVLiThJ7EGiRfffNzAd4/PuTHBJIuOaplJ+dPpBPL+sOjwsX2Iq+3pVPIhWu4t77eg1Y78i8Ly0
jL7qkGIqIrh1UZGkeU7eSnpNw8z+BU++VamWx6wFjKIMAPqHtUUWjpc76maYzERbjbrbuCM1F2np
WPHSLeAs3SozFz//lNkiq62g6IqSojyB6grFc8Tu4IWgiIv6dzj8HhGigLVZZdgLj9oddn5OgOQT
g/AqBl7n7fP+vmomBzMkWtbP77/KF9vb6W+b3b4ktQ90iG4vGG7IA4bGK+2RHAny3ieg/+gHH9IH
4NrfN/rFp9FVBekOFXVAQ+fVrLKe44xV9y+WezkxODq3XH/fwBdLR1cJ+VAoi65aVWdzzWyRldRC
hw1vrjvo8h3Mqn7BPrn2g/EgaNmhiYa775s8i2nzkT+3qc2uYfiWR0Vd9BQmDgRI4o2fluuqDo5D
x/ekZr3aw+YSPDg7LvCjbiMcv/8BZzcZ2uew5xXHH5R+zja8UNRRwqTSi4ERE4Y38eOU8f2+iY8E
7mwNn7Qx2/RUeczTopZevGdzO6VpUOXdmW/WY7jRnd6uf1rxarhriJjcdRdL2bXzAdbB/WgESkCY
8Of8aZ9ime35jfECd/unauebYN3jubqajivJLqiV1P+Yt4sJg6lLJ12etTpNtU+ncYK99DhEU6uY
ppMz9Q71Tl1Z23QdPywVI58vxqkx9FgE7QkHkRk6bcwMjVCKIIpV67+CbDhUGFS7TOcjTm3ar3+m
vf4WzPn/TyiLzGn575ksq2f8y55f3yr/hNXM/+cvKosl/4O6WJ2ouAGLhOODf9O9VTVAFPMfpNEp
PSapTST5IxT5TyaLrP+DYA3QEsjBIjkmhW3+n6RmmCzEvCZZCfcfkrfyf/wNUPNHGdC/piTVtNCg
pxoL2tFN+DCzVZh48qD7ghXsBp3oZF0EDxDNVokhrJUBOwLLDfFwJhezblCcr3oTh+hPg3XzV1Of
mSmzeWpMzGlub8xPTE8khZfF6TxNFQkDpjT1gA3ivwG2HDll6f+oK2L4kEYg6g09jiOmsK4I9K2i
tG4dIsvk/CsNhbwk/Pn+B53u93/9HsZcIsJPFpWN//T3wJ3rmhZG6E5GeLxJYwPfkcAabWgRe9Mw
/ohqjocQccGlgTi91Hw0rIoyj2DAHHxwfbY7pDi0jbkuB7vawRF34yZlt7dGlYATSlhkicm9Une2
2+kNAMNkl7fdE8Rm0n4ZdCsg0HeaH14Ah2gf7r4fkVm83kBQJJk8nac6oCm1a87ucxpA+Q7Gb7mT
uvbB9FFUCB13R93D5biMKyy04vSl6nbegClb4o3WVa387i2zhjniGVeR01G77URpbl7m6kWtSebm
+1+oTIfwp2nML5yyoQTZVQNcG+KI048WdS2IT10qdkXXAi9pCocBRhLRJP3ey7Fsc8fgQhg6p1cG
fQdXTrkxXNTKsHK65KcsZI/R0BjbIsIZxCp/dJ4AaNUCGImSvzsK7ejgjmk4cg35twtryk2KyN+z
QJ8wbUwLMbIhpAU79JnYJ2bCzkpIL8RT6qTJ2+xKx3O9bmVMZYrSEQGG3YW1pixNoKmT80EgAMu2
gf5E5kp0OghBptVBDdV1V5h+gz+ikDhBsBmKZ63Q2k0tq+C62n6NwvdXEY/qQuzoo1hq1jy5U4qB
ITyZoKRmC1koa0zt6qaC1ZyHG8ls++tah72EcPFQemgOyzAHdoDyZsDrFE6MequPxoVXUTUY+b66
68QKYmWnEzkJcC9F+H8QxMmFQ4ke8m74Y1ghdufpU6qE2tbEhOgpwDERwgI+KYX3SxO1raKC15Pj
cauGmeOndXErK5XkfD/bPp4Xn3vKk4NsI0qE6VrIK2nW06QxMFZo3GhX4qW6zkbd2HvUX6yreNXm
ziBl8kWnljVKacqDe4D36GEHb5PXvrFDkJk66K5XpaiPe2MQwL75eJFZYnA03Oq6+LCfV1D1ar8i
jJHUFoC6J14EynAIhtxxO2+4KdWE965aGk7cbc0mQuGcW1jOJPkTSNgLq8uVo2Uk/uT5NmwTs3qA
qRjth0x3N2boUh0BF++QK9mfHon6ph3lYqOP4U4sjPhomuOmjwr1Bs8Uf+2lebVVQKngIuSKqySp
1QtT6cSVKObqeuwqbxWHyOKJimEuZkgXpp8iAI8LdqghAJzXRr/8Drym22buZYxkG8fcWl64pBvT
kM8/icUzi/k/baHzzRNEjJQFaZDsIkt5xJ0t2WgQiSYTqQclMKjvY/1tC9hadgfZwm5xSUDMzJJQ
EvfeH8tiTZQa95tciB0DLtPBDLD87RC8I8bXIclWce60usr1XwiR4Kp0WR+ry0as0wvdv8OtO70g
pgiqAqL0qtL9eK2iAzhE6bqVNOFmrPv4LhCHeA3ShWQ4Qmj4yTJ2hTASHU3DIdLCaLKMaqxy0Owb
+NxZWXYAIGn+6BDObv1Jld8UoYljoQbTpFT0n0oOtNeXAtAzlvEsltlRMUqsFMu4vDLSAqvmolOv
9FqAhIjUPuQLYvMcXwmBeVcKAgEa1PO2N8AtD+WosHvTOqpaL+4iKqbKqrIXVs5XX8nAkmIS4GKF
NjvihLZzIxPi7w4OEw1AgdUblVE3saZvA333fWvzQ4FlCnKOXAeaMkvlqnO6H5oaNZc9s2iHD2Vo
D02b4IQHb9xw22jjkgPH7cQSLvlLXCesvKUDfXaemx/N84iaDk6FUMXsEWX0OJSNJc0rSeZd9mRH
B0z2JKW3J2+axiyahdGdFSRhITZ1mONZoWCW3Wme3kl6OfWUqop3bZq4F1LwO/CtG6PTxeuC1eD0
aRluyTVufR2XumpsQ9jy1cHqMuSDmVHvOB5uAblcf/8Z5NmN6uNnoROeAvvEzkg9nX4HWISWGNdp
sqM+JDyOamdrUdnZozg0e28yLQZA3R21qNBXvg9W3Gd2bjK1EWwk3OzggrUbna3eSeUhj7oNhpn1
Ua4ltPRRehPm+CvLAqBNXL7zX4kUareZpbD1iQm2pZaKa7LaLcysL0eaMjcu9tSe6dyJTrskdHBl
WzHKdw32Jpiveo5eK/g5EkI4uIlPlDAu90KIJYThs6NknmbB6OvcdSrFl1UzCBuvVHLbSptiYSec
1TT/NQlYYbpqcThNBQGnP01O9EiHYZPvFF/5ARXraHTCUa1E1L34Ko66mVysdjEKjI0ArGKp9dNw
zF+t66Y+vUukKXIwaz01g6LCyznf1RD3LwF02UqmKhd8BQuy9RZXi5UI5hC2Es6OmNh5Ro9nc1fm
6xLKoSMFtb9wLfqY9bOjgTraSZ1IdIpxmf2kwoSsp3VcwdLUAqOjULfOZW0Xe6Zpa+2TOTTmMfAA
I/bGJftJavdG7F764Q+vjo9G2uVOXCgbnOmxOOncg9x0wbborOEYwe7BAUK8qJVxOOYS5hld89CU
7sICmgXW/xpU8lbaVNcB+UydbZtjZbpta8JOV31R550krsKh9i5TbXLEyC+zBuewTm1g4ZcZ3lKI
6HR58I4ySDrHLUkUhrH44/tF/eVvIkj0UaCnT5rW02mGRFkRi4oVUBqCsRIUg0hRVUf4eGHCl9WN
ydDEVESJeC10uTY94SpcGsWe942lxj9KSFLyKJjO97/rq73GsmQUyyaaBR61pz+LqiLXhNeS7Yw0
YFfvK9/J02Qft9xQkvIxbeIntzOKhffHF61SBkORBW8lUzY/grafAzsWRJ4x8XNeQDns6Fg6GnqU
OEosWE6kh9zq+g78SrVYSfXFGUO+kaypRIgStuvsK8Rs4kIudOxD3R8BEMVRBEwFRr1QD5KHdtJv
ymjDDXubS3KxkiMITHgFsiPyRiE5Lq8ksRZtjyPfFsfiDTT20obwxSHM3YNXgQovghfa7FFSZh0s
y74ud5VQ3bhVPjqRlAtYU4qW3cFj3yVtE9xjD3RhiWm9xefHruV63MPFvujiVDlGunYVZZK5z1Ke
4oZctuss8QKnE/Tn7+fONDdmGwU1U8TXpxEF4To7pwR2b6XmkNzFkS44SOEOfi6thwxKCP55S4f1
FzdWbgYgY4m1yrI1n6nYrvh1HXnlrjT92m6GodylneA7QnPlp8Z9EAnXZvajIwZCPijv94lAmitu
2oUP9BEHnPWaCjz2R1403JY+Tu9PczfTRKDOVpLtLJ8ww6iKD/zgtQzJ7TpmLg2lLDz9N2HnsSQ3
kmzRL4IZtNgCCaQuLbmBkaxqBAJaA/H172Sv3nDapjezmC5jiQQi3K9fv4e4HooW2/iYF0bYbdp7
UW1j+AJC8rY2pQqJ8FrLqd7PQZvdFZC8ySsvsl/EbXeJrfBLoNaYB8sWJ8BP+WU2jJPXCHmt9Cxj
Tu57xFd23t7RfK6pMZt3flEbMem25tMtOJPc++BXXg23vGmib2c35QskVcut0S2G3DtaRO+VilGg
qKmvisBO2L4dCRDIr4XNvdtjW4rpPkLzYqthTyC+Bsi3TQIn4MWEtKdJ4B//+3n6h5cT+BkRIiww
6WjNt//+//6yaiH1xwRge1it2oZopREnagDQ3pbBPciq2UvSm/6lC/9jTebvu4JoIzRtvi1m3D/v
ChIp6e23tjlYfrb96jfSU+F3tM+dycJWR51NApdBQwcVgKBhxmY8gQo4UATC+H0aje2Yt/iQzSGL
CJwt3zQ7J0hVzvPtcmO3rzObi/D/Zd7wT38pfuIAWZND1P9zZWPSFUWKN9aHyqYMr8ZUu1hTm8YV
S2mR22QLAUe2+pcn/79kLV5nUgsY6lAXEKjxp9JnFbZ7K9GrQ1eQQ0U0lbsbAs2Lx2D7kM43CJX6
bhM++W6dux2hTX/MY/vplHoObMJtiAtMy1Pd0oE3ajiZlsTDXVXev9Qv/3TTklUE588jauG/a81A
oytfda86eGnrXD3wDXY3nUmYFtEy3W59TduxltSGxPIXSZc1L01br8+zAthBEX01suD4vx/sf/6R
6Kmovw3KzD+VJmXjhdtgcR3q0Xgvu8E4WUH3OFQBwa5Yh8FFdHNkzShigKY+uYQ/fAL+D7bTJnbe
PKN3P/zvn+jvxbY/TzGUSesmmZtsMv1x72fMeCqA4M0hZUS46xuDhIi1q588bRS7wQja6zzdApVT
ayYRxmUGA4aIwupQiq3/IkuuqHQgKv14IYVYhBuToxNEPTYCSeyOZN7fjVmaHUqrXHeOP9zGv54f
89uNkT1TU6BuvxrtqWgI3Tf0IN1T7fZH4XhmpAyv3TV5scblSHipr8i5Lg2flc1ODQdVGrRhAsaA
NgHaJNV4onrryPPNYf60Ii/Oulm9G2aDhpBKGdHMzyeta2nniuXECbKcgrQv4yx1SJ7LfOO8NnuS
rp17mFxasrrwzW36v6gfbD/ZnMq83/r8BL/lp1+7271l1OQjVmjvBTw/p7aXI5AHHSx7Jw+bqN5z
gk3/7fKz/vuqBdmgs0tCm6Abf55SlgsVwK71hldvNSE5uSemr6feIsjOH/Vll3Y6+oBtfxbZ/EBM
Hu0cCcanrJysOBPlv0Wz/EP9diuuOQZwoOEidf7zpPaQ+v3NLMqDWefZbp3VG8i8gE9OZLvAvQPs
8zvQi+JfqsZ/KI1IneHoIS2e7/7n+bORXldv5lYeakUu2+SrR3ezfm12e9+7wf04DlYIJostn5V7
+H+/L85//8Y2ShmiOQ2Fa9Gu/edvXOWZtpDM3B9EtwFGGwOWGIJlt21CJl25fc4lV1auip/2MMld
rxzSSKV1WssliJwMUVK0QwGwJZh2ZZLpovpRBsDd2WYs70zqGC4Xfdi3MLQxYLr6z8wgtc/O1vpp
g89GsHGThpU7zG/KPS3Wb6fLI5f1wDBbvOygDSlp8Z2VxoHRF8D5XJ/yQ7pXv0vfHQn7mJlVWHIS
PBRr9eAqDXMDs84wn2of+mFJAiLIDASS7jLkS/uOlGCNdVjpDV9jSHlYTM0OSbWsG3/ZtZP19b//
vH8/v/95HNk3zAE7MEAVSEj744EiI2JwNtR+eGYuKdcT2/6GPLYi0A70TKznDfX0oBvtrqI+cebq
ca7tZk9OoL1jxaQJB5AeMIB65gedck5CBzYsB/9MoOtDjcZyLEjAjsDSmIgnk5eYG7pWU89ZYqXt
BdGLbswffqxWcVX1dJ/lFUbYWaYRELoyLAMEdCFTlGXgdw1FJcGR5XHSNR9aUk9SMLmgoUGu76F3
2G3PtM/OtrVLky5XQGhsvLv/Ov5y/gbT/lF/ew6JF6zzOTrACf2PRj1Q5phmmdEcjJzO1suD9qEc
0fbhWhPT/hxAOXxqjFq7z4ny7YeuPelQ1oiSn/vXIP3cgiB05OC9WbOznEdwdtHapORTTiI92Isx
3GXLPWZxnZYCVXxb1k9JSpJrlYxkUEGDxXkrgvzsaFl5zvKPbpyth+a7QVa6L7s6iN0MckrWl19y
Qa2tujIk4pwu1u/PrZcebuyLmMkBMY1NALZzceMlEAd/nmIkIRIi1+086dUPa/Ej8qeRANnGslaA
sGMgr61ga9AvbdCoRhZ72/DSB0rFk1G8App9WRvrgVnUU7Dq6LVtF9stVDW/9qKsh34rfRDnDrF4
QBmsSXtPWz+7pO3yV1YLFfZTkIz1Yu99u7gxcNCsjGIBpUZkc9Gpb1AO/CR6NocwrYirTFs3WtwR
LM3KrnNa37Ih88NAGCrDL/dp8F1IlBMPyFcfpNouW/u/tlL7DUA2BhK5h47KArr4a87G/mbIKUOD
mIu6r0CoamaxKwj13UHSZKPfICOiDapd97MtYCmUlf8tU+M5ZZdjXMGUkqz8aKeNGdIbprGgl45G
3XqeHPtGJ1geqpaA8HlwXy2/mTk8FEh0QaQ4iTjxPCkv9L4tmyaOkWET89n6NRRRlQ16RO7vsycg
Clb+ne1Pb7h7WFklhwyxhJrZtxcwWvjLdp2Rx7nb7GdOsGgp8xy5evkgGx7rmf8tqDkuOdQ/av14
NADLp4pcFl8GUcrAf+fOjAwA4n7lc+WHjUZUgkuEpw5VjLveMqNFR1zqNfJBWbBUcWvUy64nTzET
fgQAjgTAQE27JWXDpYKb4Ff9fpPKucLy7CPX1HeG1v0ehkmdzDU/F55PjjgNUQR1YfCgPi2j7LAo
5RE6NWEucFaaMlsSqJnDw1I+BH3RX9ZsHo/ZSAy7zOeIyId8N2z90S8d82FzgovKqvqEhdq/avCu
oAUbZlyxGkN5AG2tsdq4thoc78aNvBpcTLnJeLU6rPGanM8rGsPBmoOTIVdr79fdu6bVLqAjV4aj
MZJXaZllVM/GSzfq7LeZwU4wutsZ6/LbatoPYuid0BnNZkfJqSJjI0y63UDGtdUU7LxcHDbwyBN5
r+00iDBfSPgNqu4LLsE5zWtWDbLHZdVBrBLzGpXbzBo4Cb+E694F/g+zSnMGV/4dT3cWOUhTCJPt
xmPmE940e6Cf3X3q11+ZRa0nFTfNUo8xye9blBO/zfLQndXyaWYw4KkbuzBQANfsl9IFxZFnKVCE
Uu4Dq7sFEvfOfl5BcWzCviPk9kH2zASs3nx0s+nb87tLOax33bh9GiK404x+TKYsI0xseaNOTcZO
vnpW64ZledEGgwdwmbK9AYQySTOC1KsBb0B1EJn5k9FdfiRz9wCFuBCbdZxxBQoTGGjP4ic6KwiP
bVKkXo9G1PBrFLkZ9356j4mO/7dmg3ubOB1algAHMNBD6Z+h094Ln+xGRfy01nlapNvNsZ/S8UxU
dWTdYCJgC84GdZ1jt7fEY8BgSnOenSL3ruizF+aK+c41eHeC0XsowRwmepXfT1d3NYkAEgAKjUF/
Ibm4DW1Py3a11YdcsDYQAgKyHT09KtNrrkWzPJik7EaLGi6uO9/lQ/9hrf4B8EOkZhFbYFjDoZt+
G+7akpXtnNtVu1ByWSwZklAtb5+Smh9SS33oPigCkqZ/+xpCxQLXtxP6o8gBl7JFqmWJ5+V1JOo5
8dry5JjaxbB/BStXC2f2r97kRJZDJZJ5Ji1ZIh5FsFd7UieHz80yL6bO2JrQeHIobScce5M91XQt
yX+GSxMa9YrnzPAOGeoedUtzJTc7j7kIiZQZ7J4o+vljw3hcFubesfm0cqP5JrXl92oEZFrnD1xN
DyyPku2j669gydrsVW186mUTuYF5N0BQC+nRqh35zgTLL2ci01lVUcWXtEBC2GQ8dU0rI8OZjyaY
2uOoqAf6zgtZl4bxUT4XlvtCJx1tnfGQLQz4Jwr3bU4J7Ye7x0gXwqwTCZ09zgZZo6t+Kz3vosXX
FYDN5oXWSe702eENLahBJHMDfKvua5CZ82F2CrLhV2sHRkaFMHhPqhUwO4fqMnctV8IWHANwMo3d
Wtw6vRHqOX3mUBBbPVvfm2v/7uzpnQr2Reskf/vbOQe9odHUGi86NwYQ8QtD222vCvMgreo8jOsx
8OsPABZPNtoayLNHMc06txc4CJ8WvicGK2om8bL1TaQZgM5SnoXbX5r0cb7Cegfxg1tQzTl/2+Wl
nao3mhdwJ7k8560Z2pBmm5UumLHmb9fIDxwCt4Wd/sVx+Aw1q/6Rb17St94VFejHEsg9YNE3s+In
bzf97HPgL91KDBbo2sg699tiQvAdfqT28L5p/lEbmjwcAvGpCm4Z+SBpSkOrLZ7XBeSB3eqQSSVA
ytD1bneshgAHAxLvDBuG5hp3nXuw2zVZcvOr89xkBivktRCKxzwgBNywXqQoUJUNvirlDF/ueqX8
i2Xz3bKUQmBWoKggSIeWX4p9bhWH2jDExWa06hrMvjY5HezBvHYNOTTG8sp72PGbCbIpSfYu6qia
9EfHUIfB1pNVkqRoZQ1pPxuXLIVca3BTetBNdDnB+7D3q8o4Xq3+Kmxrgr5dRMRlE9azMMPfUm1v
m8UbgYX4xbh3I/LwwtbWHjN33Ptj9bzO4n1iKhinvE7h4pgLo4juCdSyDk3KBEVlLF/k/J87Feyc
FaSEm5X7rbylWc2T2ElR46hxNxlOijZbeJLZUcB9IWai60FxQ6kRYDSW/EtfsT0UqUf3tJ2WGp2t
MMZl3za+CP3lqJXuyRxbg68txrD1gXqS9X0q4O5OkA+hsnBmdkCdQgnmpR6naPLALDTsQCSV7/+w
A9ApfhF5tlaEFNPjPlWii1I7Foa4S/3+XZG1G3UrH2O+vdNkPym1EoiDcXw/j+ilBskKEWCMW+43
NKyx6pNiKO8HtzOjqmjO0lMnP/Mfim1Mlpajl62fX2PZlke2iwV0CHbr1HCLGJVNEE0mJXjHHZE0
qjzK1vue2GeNpjElO2GBM1BDXcgLD455nh6bObB2te9Jcu/hgwRqDFdsMcnkc8IOQb7snCY3rpkv
9cvmvCIR3/kuwPRCwW3nfhFiu2HD6mU/z5ibsjpWLiYrn7/OUbcoDsgDpEJYp1gzyDgBeBVDlmqi
1V0q3oT0YalSEaEf5ZA1IArfCt/OGEDkVtvO1EvU5HVNd1kmH/qayCmrgg8Q+HMdrtRZ4Brqa1vp
y/lWXI3NoQqMjZNoxi9DiUMxZvld+9ib7ogg3fFh9iYAGmfZIWZmsdkO1ABdsHdHueugTB2AOLXc
m/rRHYoiLPua0VnpnZt2hh1e4NCR+p2GDdOYFaDGLZ1oq/G22XTbLsvVIJnDicN72fb43+BEp7zq
vLZ1Nv9wEJ7PqrmNfUfuyWDAzqKne/aB1sNimV+5RQM9YM9ntypcXe+9ELemayaQAhDGHRy0r25N
Y5VZv7LmBwsPCVAoKExj/TyUoxGaWv3kyipBUaOqdt50esyonl5ne3kc803E4FiO4OE/g/knDEpC
8fv2VZirHnO2JkKd5MbPxqSHbEheDz0X9zJdj17QxMNa8VLaLhEV7bddJjpcsLNANI+zB1P8XO0+
ODOZmRit6S98prbgYsnUF8wm6rqF/aYaMindVgDtrVw6ymc5UkYs1K69Mq9zIHCc+f4Hbw8fyLlv
BczgGtwN9FIFjRyhYttNHjFg5GBdOwDNXau/oF9TXUrrx1R2idUtH6WfPknL+ZqAUUSt1u/Mnotp
tZ2vXGc9LsXWPVVnHZqorpq48kBPSRavMEOGAMM+Mz8AZWffrZpbUHUU+1rlv8HXvvLnvFv+lkIG
iKrNeCed7mluFGd5V08RFzqZPtMAvb6U17z0TfZBZz8So4EXC8SEsMxHX6u/x3GDNh6ILTYDBL80
e5gHzjLkGRVubLsN6TfSLB4t13gbpP2oZ5jDW+pIljie9UojqH4elrjIC5+LW0eL808BjBc8n4UZ
DnnKj4egMbcnX9Net2a/pt59Z84R01/BPNEBM9Hez5CdKlt9+Wt60rf8GMwjaaSNA0/QaBKKguuQ
bVoIr/BdFXqkeU2z653il1icZ7WYtGsec4yg/dqKGX4KcCeXlRJPCz5TZymPXdrLXSECfcdPXvHL
PSnL93aTX1W37mKJ4eB4MQuRXV2rpF3VFLvB3od/RwkbkVikEiMQT5NfaOEo6BbG0f32vVztVq+4
U8I2o9xT52B28ijvXGAzaDtaOOFkRmDy75VbP2N6PLrT8J0aWFhKQ1yt1v9rssd8t0psxPeBG7So
KB0Yj7U+9e2QXvrSKqIJD1ph9ReNXq+Y3YPZVupiN10M/BWpllOZ751RXAb2GdG7hgwvUbKqVZzd
1UmswXlXGe9JK7n3lq491naUlvUBu5ixBxOMxwISzvBtT/ZPq3SsuHUgHxr5ix/wTzdb9g5l2t4t
E+8NZ13/PKZzFg9pjUNHuu9w4k/a6LwU5tyEGlJZaMwbM7Xe/a0p5wvmtL0D/7WFo+d9y9bYNVIH
/6s6wknziSJqCD5rATwO1pir5SE7fENyhJBJWrIGlx34yBGiJVJfWTL740Rfsp5i0AMLn0prOzSD
fIfLxM5V+cl1mSjVPDv1LltWJ2pzGxC3pAAxhglcII9Sq95wVTk7VDSaV04T1qDyS9ByKBl5wTFO
XzvK+bWwp45+cfuJrpvvs2JLtJpA+GoqyEBzAcqMT4AIr5VjL3EJLSWaC0V+peM8BRXp4HWR7jjh
xz3haXvRrpEsABUWwc+ONnKXsdOy43B6bDNkBA/JqV1p0rY8Y1NntUNgFwaKLtFkGU6n3vUBxRjv
+ehmiXuBw+RRMdJee4X47Yrum7lJj0mqpb4DxV6NVjL6+stWk9I22iautq3Zdm1am0kafC7dclla
uqb5NspFvBkSRJeKe1Aezc2HQlk6KpI3fkw3yOe1EWs8iJVMoJXfyZnJ7+sz+eThtLpTZv1RAHIK
Sb/qohxqC5dsyvliREteNUe9L3BWdECLJvMbzEmxIyywxKtu3XPP4fEEK+CXRTIy070V6lQEPmWB
AILZ92yHDf3Q72qKgIGGasdgeoHW7jhJCsn67A93aeYsd47P2StKtu0kujAzgPI9T6e/TLhyxlqv
e5AzWpzl0kig9jApJnurwiqQ2GhumVT2ecrZQqs8pfFN1cPEaU17bu22UV2hf8VyLG1kU94xoxVf
hhQ4BCeaQZkPGIvxk+6L9UIX1J5au3soVQsse6BfC3yzubNE9Wz2zfCUN79nMlBDu0/hhdf5TjlO
dRLacqh1YUIOUkNkifmhqsv6mM5tENWD+1wv9Dy6tuwEbvPIzUn65RAuzyVhJlVKQyg9aNJIRyhQ
JumfA4Zcx5qRYOgDock8CQ/K9dSCKs2LVh7TTKCQ6TyzAcj2522c9rq5urtxk9GyrIhqdRHVqa89
5zwhErAl00rKWJFSPuJIrWbzJEnvixjbgX6pjC+RZ786ZTwuZVUlhtHIe73F6gPhej/6Qxf+KHOW
2x313msHnxT0onFffQ/+UEa/l5RiimjFVGjznIW+NB63sv8BZ5R0SBZew2mEutdka+JxcLWLhXYC
YG+AedUK7zPt8heRdzFcRSfSFi+AH88eSJ5xh6d97YV+Zzkx0+EacF80r6NEH3PvZqBjIZbZb19r
T0Y9g9XJN66pvjyk0OEuZdPxtxaQIklX7B/dwT4gRGcnk+rusprRPE9N3N1QWnqf2ci61oemm/Fm
ltVl8Qb8KZP8DDTY4I3azlJk6Go0x7x4691SvszBiqp6c1ytInhVno6gHBwrKRnUje4j2nWZMG8D
tI48s9+M9FUs3ZvHwDlMRwRHbcrmqCdSNzGIJzc47B2rnKJutCMPM2usNQQyQe+84tU1Dm3a5hAM
72ZCf/bAP1+wF68x4Nhi77cGHEc6diswosLLZSI2xFhIVetuKHGz2RnLJfbwXOYBVm7PnBORWfQz
NZ0wjKywgd/tzPaG53mQEDrFgx+Qm0gs624STR3hnWDJU6dFsNKgR7tsn9rNT+PJzMxdL4Cyluvo
Jqbs3oUOFSq1k8lbI3OixM0td+R0wlzgyBs6d0bDYCqRsU0xrJt1ERMmPETqm3PdcA8rCQAhTqfg
iSOY/MYUKxUN7XE9ohk5F4u0/dVoXjWTWLoVNKg/w0Xc0me/ZlFlqse7dZzOmV3QVCLeGtbE+i6L
K4652VdR6ucgW7Ok7Mbj7JKyu2y4nmGRcSQEpZ/k9j1Yuw9agC5ZMetXGawwXrqf2jpymJvwIkvo
6hEqBhMXAzp6Vi3MR1oWICbwrcb2tpjlnQFcG1786kVYmRIHa8aJE+PEXM2K18J4UUodMGW96ON9
I4aTRAvaZ/QthQfU2cviOXMfqcpwKdhLffb78qoj6eY53S2vd1A0dO8WKe9qyM81lg002pWHqCeJ
rZFiuIxiPemAmVs0pn6gwmrx7+yk6X5UjdyeTdIHbInW1NVvQT9yOjvU6ap8a80ZksKEFcdoDDiB
GGwHnxVnzzp5fvlhdmuyUb2mVhCWbe7Gc632qpzKwwjSiXqqZyHH9u4nOlyv0ZIU0NnF1/ZMqoyw
olEObc3Z5/gnIrMpqwMZHUhlDtWM7W0/ekOIWNZdE64rxh0T1d7JYfdRCD53E5Uw6M+3uRnbeNUR
Ol3roTPOWOp/rOWsJV4536ef8Mhk0mOISYxJyYdcK6ajW9rf0GhKZjQl1Z1v1acZuUrDnh7Bw6vQ
p2JgVX1kGmW73zrnkCGod7PIDt7Eux3o2VvboH8Mc9snLO6Ph9YvDvNk+tdALmk0upviRO+yI4ta
3G3Mq+nEMtoQOz3JJTh0Gd/CV8unPbj5WVZ+4gqJHtkz8t0yNSSV2d1laf8G2Xlw8ukxb7z3VvDB
pEtzb7rpfOq1lmPPe90qSaCwb7HG3+T5cei6Hc6DliGMacQdSwu9xuKe1YnjDA089oYmric8t1Yg
kfuK81SwNU3N+jilCgadNl10u8OXX2nFmX58H5QaNU9VLmHuqB/Mz+OgodSXqXnNTA9tVFAs+mO7
65aGi0+oZK79u2ZmoG3Ww4mNMOrw2UwPy9C8Z4YD3KXCTca4Uut7uLqF2UZ+PcVQkvvEGew6gol2
dCmadllAo0OBrj9Mi6QiNfxQYU84F8VoHPVUQ4vAOpc4qw9tFQsOftKV1fd8/amX1TfDbT/Re+Ue
bzNkT2rBlbCP+VIyRVE9LmA1lz8nbzOujsmSY6dzs9g5NRteEn3vMgerRmO45osYrn3lsiUcbHHP
p8M0K3EdLd/3K7TcPgeiqQ1wwPMOXY+GsvPbKnIYdjHWePTW7uKUbSJQOj1jzU5zcJuFuciSjF6W
U84vsxe287C5fbM3BzuPPB5ExJLAPY61O8QEjg87q0Zbd2nNxknVd5q4bXZM3KQUMW/BVYl5DdNV
1rGzEELACXbbL2njxYF2m7ZTMoFkjW+76/WMgqh4lUHy0gBV1stQ1T97T8nYNxcKo1TSDjM3hcC4
9P69M4127GjN0TNdkWyqZA6d32ei3Y6Wln1gRGqSXKI8+qXVJ6vQ1x0hOLvcgY0t8npXThKpeUEG
FuZ2UZV3xeeVsn6CVwA05BrrYpkvClJ0xBbFZTW2HAMk2QVjNz74FrfpMlW3EbCRjPasRbkrrCST
lGiq95Chas+Ngc6uV8Z367WunWd98GgbHbLUXLe+//t/Nr0s7rP9WAJQZ2OLHD6ylHn7jKfM97r7
blIfTD6qqwNHIuxERWSvLsnlR7Efe0vf59pYR67hAIh1ccxhQ2I0mFHG0xcwZlT+SzmNjHmaTo+m
Idjp8obpng1iDBtm5vRNTqUFJ3kDbcLgSyE9FphL2t+dYuarVo2KKK25TXnsbpb8pfbgIAeMo3oT
0dBqKuPIyHKnedWe6HmLWMY+6sTqJgSukPSj913CZ26FBfKcNjmvOdMAxlTaczZmSdX01okZkfna
f9lD38S2uxroq8QHsAU5mP6pKUfG4MV67aQ6l0HjhbotPK47ZT7om/hRVUtEyeYlmzdMZ42DT6XD
cmq92yB7cYad7r7zrHM3+f3BnDr0KoUJDA9BVO4Wq3la4SyFRt/XkdFwKaYdJv+qAyGr19reKoO/
9CGIKPP3czNdsXk6l9R6nBH/9muO/OsH4ME3Le33tlWgeHU2nVO9/aBWu6iBctkic5RfIN3Nmjws
8MmPSzG9SYT2k5R16Nc4nOYFL7GmU8xk9sryvd3B453yU9HCmnbgdcrKMil5IOSaATcaDktqwO4M
BLiNh6ZAy5B8W6SfXCOUiJEAccuPsqr/goGpoMULc1ett666PKOpPdmdAPo3TBc/NxSGOPsHc4Io
0+W2cyoaVn9x39xVNKwS77x6zJ4zT3RwRxszWfrt5NraAk55jOlC2VH13vJqQyWabY2WjxNVWXpo
SeNlaVMzzuzgA+Ng3GXBChm30ZC5+GXGWqrE0ag0e2LR4sVMcnJZ+OfdIB6HkXVv5kBa6amDP1n3
lWCvwBgniZCP8ciuEIgDAkaywPrKZiPG++iFwu9gxjXuh8FTF5JlMEUeDJiQRi0c6mqKKhduT24y
Ke3aT897Ae5J8aCRzB402kmI4NErp3UvnaJiepLuJnI7PMlWLUbpDdo1D1dG1Q4W/bnBsTv43ckw
gycMJ1FTBd7dMH1bTfDlp4xwP0sA0Ln0r1VLaUDtcPXy6k5vBAJKzYii5GShYYgDaV96Tb3z4anI
WpcPU+VPfeHQVSIZhltLkstC5SeQZKpFnfSRIKiWuX7FPK+/Ofq8rnjrrerEnRKctlkmhdV80O6+
yNzsKH4Fscu9vGK9fdLdbH4sW8ayZr1f2P0MNW+AsblUddRL34uZg01hVtLN141BOzj6u2Cl6Sjr
91np33It74bOpDkzBRtTBUq31cStZhi7YeXnyecmv/SjBzvcu+enb5XJC1AePC/TT/ntgGZGeGEe
JeLB3jzo3P27u7D07Nv5RTD9cQYqx07Dx9Uo57XPzNBkUHeeKdAbVd3NuXM2hZyfrTF/SJdH2a9b
hH7IwmqrXueCEdHcbY8D11YvMHwNVRm1aSejRl5qZrdh7U0a32i5bDU+Ymy8aMVD7Lp8Q2tc0MTL
9nNpzffUlShVnv/Vb2k8m+Z0ss2lj0cEubnultOW62+Ltdz+decBH1EWN3Z6zibqCeiaLxU+73EG
pV2XxpSIPt+X1l9//3i8+20oOZi4lyFs11grVFsGL0yRWE53TXw8fRJoDmBjlT93We4ko/e4dWOi
zT5PsEQt8Bf5U1mKpqTWzrpmqYTAUcaPdquDu/A+mZQxYHLTQ5fOKpQvGXuMsUhNZiXN3lWmG+PI
oFdmuTYrf+ur/JniLP4A207RW+EAt1EPJ94qg64ZL4KPZ1Z5+W7G/zean1ztXjR4819pGYxnyzEo
4PzHTUfGs7rzsvDyVN08RjMf7rp29F/t61xhk6l00gFTx6n3fWu+FowoGczPbXW1xuwz9Su2v015
Irn8WGsTinGHJlL+NObuXLn1t5kXwHkXsavZpz6VN5C21vo/0THVCFdN2h/1rAXJUC0l92/+hHY0
ICnwgrR2/lWXo3PmP90kAUw+ds2ihs9eKWJXNKG/6c6Cgji5CD3SpNgtTiQN9kntlt+WZ/f7Kmtw
NC96bN3mi8r43fqM7sl/euBv7IT9/5F0HsuRK0cU/SJEwJstTHs2vRluEDM0sAVbKJiv1+mnhRTS
C2k47AaqMm+ee5MgmFTd26pBtsFJU2+C7Ramt3c7471ditctK+7SQf7kJQqcr9c/DLQehLMy7+tR
ttqWQrleU6b6zbNWmlu8Om4iWutn0RJMt02bqp0d9HQKrTo2nf5Y1+qc+S4J59nwAkH3iusbj/VA
vtnSI7UsboTw+pd01TZhw/cLymY4zWNYpSbh0CZaa0DPDqP1UYiXhdeUoRsbovtPBVPEfeNuodaq
vTOa16njfS2y/NcwPnWDdn/k3A5RqwfIJ2pppekA1cbJBnlaTQzCbBQi2V6tfTyPNoOsefnQGnVX
O+O+T+vfsrxhfp2ezFXL6sY0ey/9rWU5vEtpn69byBLlpO5xaWVDyYL2fkmEX8GANi0DJafnndWZ
0JaPvpieCRfcudbfngnGeZlISPABcALyecZZftgzpXznVh0HQAMWppCUGIRTwbqeB3OIYMwIm+5h
qw7VsChgbD7reeySVjcy/mp1yJ6LaCs3tk3lxE7abASnkq21XMXA5w99WRpXxzSOeWselpUeXGWe
RvRW3p+c/ox3IYj8HkN6pSZI53LW4zVrZ97c9FkEKcMo+0Mprdq1z0pnK3gHjEZ1RoYIqMi86vvW
yvqQzc1Plsl4uqxlzkHlE2RBYlqoMbWeZZDutgK/pk6rV2k5Y2mvYoSHlXchxgGvHQuLbyTa1AvA
GV27c1S6s1kPQPdl2rElsVfMlIhYDi7C9Enucrcnt695OPg2aazelA1PVAdCsau79hmqM3PZZMpx
mUPMZQ1AkBlOXk4iCdxLkjdB5FbM8LRCc0OA3Nsa7op1JJtCPcTQE/ppAFnQ/0FB2HOtWgmTed6m
ahvjbRN/09Q9ODeMpw3eyu7kCQfs8mWtjSoepeVEJcvJQ70tDngKt71Xms9Nq59RaCOlL3874soT
a6w+5QIAkS+U4pgpmJ0o7bnbgNeDaTr5bf23XQYKDle8Ov300nCYJH1p8Xcx7Z/a1p+doQfzlsWn
Zci4IBJlb4ihBf0097a98r2O2aNS9dvQuWW8ZD3Rqm4BAuhPlwKz2JppKHcAXvngx4O7vpIPTCvi
bsPRdojrqzJia1D4uwlKNnhwUk7YIF3Ns6lMPlAl464rXmQ+7sxquEP94ZlXZWIR5dB6vo2S50wJ
IobYWX55tLnl8Hyo+76UVy72M2YoBBqPWfCm81LM5RAFU/+z2iy6H01xJw1gGEdactf3XRex2Zwj
h0S22Q0++5yxHevVKiCy5XWYA5YqOlfNsZw96DvvRF3UYTMGeA84Jsy0GhKd7nlX5AOngU5dn9es
ERumMVoroD1ZijBDuOMNfq+dQ+cCSayTdCiymt3Y2L8zOF65qmebVeMeKVRMjOWrZa2JJTw4QjQC
EVhIxzeg0Ipu/2LCNYSmE6hTwxGRBsaXjn+2VyN0oAtjU3IlQFASOtoTbmq55SnDSuHL9NwTyswS
Ep4ecfEox7nv+geF1zzWCcQowW+ei9q4clfGjYS+9dCwc3oqNpbfWZv/kc/GuwYXQilYUyJ0/8yF
vpI10GE/btTmnnsp5qHYcf1Rrd5BwLQReQ3nYaqWk7GceGFVFJR8nRprc8JccbIbqftpplDP9tF0
7GtGd1ykj6YnAcI8BM9O0xA1vDdb65gRjPlj7aApr2ZGrfnS9du1K7UzZpC4K4PrtFpPdpnCb/Tp
Tstv99bkXfK6IkVCcDswH69HIhQmm7vR1Cs4kCKNzL4BUxm+a3DCMMUmHbHHA8KbZIad1uU02oEn
E89NI9fKfnAi4nuz5JjUfvda2nkdklVBhksrs32B8m3yqXCZdbzmbh6JtNqjC7EesM6/wMtdavme
1YtaBdWr+d+OBj5vaV68FPx0XuriaJo/XmVQYDWTGf4tKmkde7UPMneIivSroVD2h5ZyX2eJSdAk
feubkWY7WtKVIu7UiMoHbqxjhQ6DcpvDCY1UBUj7elOdWW/BP9Emple9FAgB/I3sun62MzbuaLVB
2ypsMqeJim+08azLYU4WnoeqZ/yeX/vudp2muyadmTDr49Xe8hvxuXwqa70PWvtQeM2uTqc7U2Xf
JLW4TP6JtJ4zRgMFuhE2gU/lqU97ZIjjidea8uT2kcxxVdvJuNlEXrdgTF5lhboUYHWZ9zCMHqCd
xvDHtScOR/3OLunAm5T8emWonVUG3/3KksvepKiE7WNNKq+/7TLYEqEzOh95h6+579L9OuqnOrP3
qGFZqKsxNkG6Ka6TJeg+nbx68Cxa03oNvsqZx18X45KYsO0A1eRsifU+M7dX2No1zElvXEE6+4kd
Nh7bCpmXWSQ28aw1SOtdHdv2sp8cs41GZFVP62PK5Q9FMY4IOfOdGiEQirubHL2JGqTznaMqTG3N
HsP2xXCHu3bxDQZ52YdOrkynWd/GyOTPKBlR6kHmxwyBu3Z+tqaFy0JNEYuIvqVSn73OddMZZ/e2
VghQGCkmksOAQq6ceDPNt9TukoC2KByq7LHOXS3M2oEPVFljKKCp1hrRcEPOaZzVjvR12A6ly+/s
gXWOWXU/lQgjUsqXtUL8dLAt3Kp16Q8x+1ocVCx4JidzXu00qVyjSnrhfJkls+aJDEpXrA9uw7Xt
TBgG6lJyK1YCNm/JHrUSNAgG554KjO0TdvfWE/YfLdPyPuTWl1XL977CBGFq3RzmQUAbNzYr57fF
nkOF1GgWd1mVtwyptuuYpyW968otuI2/A2n7zKDmI14WChKCCXaeXl8c4R4mExy4ZNh8SW9TNzww
nVsfGfhwXnB/HVczf2+Yqob9MO0WGLbeAsq3W/e7ClC/NMk/0irkhHwwrmWgMG/I5WPcLnnjFZB1
8nHeDJPUG49TCeVu7S08PU53J5fxX4F/Mxp2eeGwThu+MDIzj7O3qmL84jtn9RHwuF4TjAIfpF0l
YqjKnT41XUw9yCeRG7vG15ed7BD6XHs/b/27GswmFjBX+U1/q5S/7skMiFTKfGJ94/v2Qis13Vh5
OS6irPmyS8faWy4Raiuo+M43mkunTWfbTV3qqPIEe35dCpjc1KbhJCTGSn1/x14ciLo9LiGaNqmf
9WA9sHRSxFKtFybcDQ/c8GwZ5g2TNaiZN/EwtdUQ4RVj7ebGgu+hNpIls/n7bPxwTkajmpbDwvcQ
aRsfq+1uflzxbpuZT0jO2KtkXZUX585G/Oa7n1vLvl2BShwjpWyEt9Or5tNsAi9uKV75y0KpGKpI
JnEjT+AKWw+vQRqoV038ln5v7nRPfxetndRtF4RpW2a7bO2PsqzYRFpoVzVaz4OevortP1NOv1BT
qt91st/aHtUzGIZfjLJR4/H90FZH7kC+l0VDuqAoHNa1PyDI84FVoGRsxKDI7bvfKQOdMMtzZW42
wwNEH2N1DGbOQ2LohXtMdbDULgu62Jjz9VRv9T9X1a9CmB91Trbs8Nq+aAqHhlbiqW5usk3WLaB1
QxrRGxMU5AH6FZkCD1cA72pensx26C7l8qeeVraqMrkL+834I81hi2ntqsjZ/H+qQTdnczAHmJMy
10lLHCjbUEbjYO6G2bzfcr7jXto/tj4y4IXS3VkL+wV7cYUol6Q5LEQJtNsz5GaNqStGVLtN0FOg
i5QMfpsJkItw2RfO76ZR0WZrZVIJtRCdZlxV7hR3U7ob1fQrmPMcKizQgCTv0qKiJUbipEYOSgOL
deTp5YnNscYTJfAX5oos1BwM1iAdRGSNGggdMb9czwMWv0QE7nkTwR+tqr4qPpBp0cQxMyz+wALN
cJ6wd67SOqwZd86gZ+wNn4JXZg4nfX4u59ngTKSd0JqPVtpamOvbEImCnVvG/CDNzSKpB8h5RDfa
tdjiWATZJMWU4Qsd2x/St9e47OwjFQ1z1kYw2lEeZwvL37YAJXseXguRo5EWvDsuM76eJrPQPoUe
F/pGnJg3rHutlrFmMXoyu+04SMemzdU/vEp90PvC5/SpIDeaUJ0tJwVrRggUen9M6w2fDSB8TFX/
mZfNH3er+pBYACcyyvp90snPdUXWIXISQGoJLoPZ6o/aMr2bLJEH3XL5c409cQFU/qyyiRvrsbCr
2wdmv9XL+o+2EfB17PwdH/lFQ/I665b9Sye3cwN4OMlQarYvahDDvpAtgJWTFHK9uPn2O7u4NtgV
8l43SLC4j17J41mibSJgzhM22pxBPFb5LJXLzAnsjYwkamKChByZoaEQMZdM/KGxqzdZVHfNzJFh
fjTMRm2LxnfSh9e0nT62PGeP11LF2Pj2kFREH7d/nHRMyUzUog4O0cJqGm14HJNmHOe40PIkt/6a
plgP+WZ+zpPzNC9LdSNA+fkGteXiwSUu6yHN9afClw4pzgs6nrzMzAVDLC46sXB5rHfjvd6uWmT0
zIecjTcsa70KDqsqT52+vBgNGKmRGm9eMUSj5NdfXGxTTCBeUE/33cjYWlPkWRfKOead2BfsSg/9
BfTGyobh5Fntq1uNBzKX6mSpA6CDs7LMOyyu/Z6XY423xmVSalWnweiTcWaW4RqxWSAYlBCdOBCO
Trd916xijjycIG1dUKemkzxIc/6ssxfiCr5sf8Q4o2QZYdg92Tp6WQ48dJl0kd7ugQyv0HjV/GsO
87pjUtXulmH9xoEuAXI5o6bzYDl3eqnVWGFQioycaIfSoFsm/6RIeotPnRmSGwdN+6OwTL80G7mM
W48q4NmKkW7hgabO2773ePumlap4GT6XacTR2iIDTqk23/IA1qhzDG48n0eUcMvXxp/ugnjSKWHn
dPKPNiFuZ8Fcq0q39GxN+D3TviIxUA97O6gPxtKOkd3L7cIC5bhdAjvBL/zt+bN/IMn7TmXM7Ic2
cJIJmZhAtoVRktYwusRNhvNom+mM/a/ZGqzErfQ7n9lJmJPyGjkLAkE/Z1yqXL97J8ucOJ0EgZwy
xXgmCFrtvTs9z9tEljrFW670M+TYQa/AAtZAHFfN+TFSSqba5nwuLDppWYeARHmCSjowm4DrrkRm
R0Ffk3SDYyjvNBqsbIg2r+32qWlpFBvsG4Che6gt549T3LQ9cZUd3LLX2R9AlL8Zk2mmTZzaSmB/
Ypy6H4n2QmeGKBs8Y9dlABnoRtq0DYd22XYkRjkXPJpP/a04hOL4nNuOEDlc8IyTxbl7mqYxO4rb
4+JU+rWSXHiVQVFoz5pIan0BpAyMeCYOB4+/uEttrptiQ0Uq7Ojm123X9yrTxmhSNTPZtfhoa6vZ
b8sC49Xrd52uhjDIPL614JEKAh8tEVfTwH3sLSXeDoHXsB0PmKEU4lZzpBKnQxiXv41dRl4Jio7+
eEpH5wXHk53YtXjMvPlDCmZZSGlNqNmSe1YM8dCwRE8DARp1i6ptZKuW+9I5V5Lc3iato4XzM9zb
jHmt5lqv+MThv+lVNMbUCykgIefHR26a5EMxhmzA/9kFttuq4s84Y/JZFp5x8I/0vpLDa94Fj6py
nXiyBH6zu97z78bqn+pwkTgQDXIU952ZX3HxYq72dT3uVRWcAAc4OsqjkHzgRe19mVD+SAorQ8w5
H6K2s1F63TmkNFMIZj61krsrlr007QMMFGmUxBA0GX13vgX/RgNZkNCAAlHGDsc8f254IeKmNAXC
EMtN59aOQS4F1e2tltBxYhTe0yrXjwAQNiIJo45mFuXNsr8DK8fIXARU/puJCGmmZwB8PRkbS2dY
zuuve9hQOxDlOv+XThr3C68Ttmy+OgDZMl694Z5S8aex8vpYyPfJxMe5WCgt9PS3SewfUWC7zklN
LuX0peBpK22mQvb+1Aux9F1HfogwDmvTfekFOjQ4k0MJUv8sgUFa1o1RapuK0EmCG0y1N7c0kXZJ
wgja78hriSqoHsaDnmsiLPrpNesFuaf0WZa612jtnMW7N7PxONMj3sD1Ry6vR5G6eKbzXS4lBDxV
Ma2xK+iKe2JUHDPbNw12ebn9IY+Oh4NfjmbkZXaKa92Z5Ae62rtrHtuOuWxqg7y0lvitig20ZVrv
1BgMZ8NavpRRHUfYK5Rm+bPUJTWRhe601V9YQ0RS0UBGjWCIbxviVDqTS/BfoJJp4rNd7jTwdX50
4EZBwU1Ee90IH8FTE+yM9Z5pPFxGnMQiuRt+sCB7KB3DiQAz0IVu5gCO7GJxDk7PBKoWzX3aNw8s
gdAP3viNyzbl1y1nnCD69EGmBCCMzu3H2Q+cx/9I9/rLPObPmk7NPHDEedVcxNmEK8RCuFJrFq82
27E87V+9ig9NIB8UxfLSB0TB6M5nYXtPDYw8A0X4erH+iIkW2qnPbnoSDj2RamJs3zx4GPHDXs//
2MwVQ3Ma8BjZOP9y65yVWULP+4f1cw8T+0dCMziubva9rbTHKLFOI4YorcqzG3jRsFRPVpvLxOxd
mu86C935wXX7U4q/J7w9Oihm874OQNcsnmN003jRpJcsOEHCcVpuzWLKopRx/bZ7U4fOgr7Ni7PM
uiFmaJxF7vIPhTvsp+oNoqxizFD8TnnDvGMDMnby45AB1q7FPd5WJt7IfllKkJ+YuHZgbFdAdNvf
68J7kpC5O8skr7a/ESAAoGa2GeG8zqGpxPec1jgTRMP42c4HuIIdrg9j/uDeCGUg0fnxKeT23O90
iHlk9V/827+Gtu8sHRTWvSF0zl0KABmuS/OJz+hxcdHJU5CYuX3pU5dFktZtLjXgWek1r4JJxRvM
/jNuxHZkQ+JsxMAtB50yMTZJsyFnfGzioVyf+iNOPEWU8AbEFRjPVta91n+V22VR26KAOiPHmBoc
PMdIUvXqXY1s1pLVSh/Xtfnot/Sep0jFtK8i6WhCp6BvosCk3lVZj8ugGcPOZJ47b/JY6XAGKJsl
zwloxHJDP3KjPbq691MtoI6d4gRlp9munvzdLRcEU21P8zzl0Pz530Ju+Jn8VUXN/DgHQx5TjVz7
Vvuz9O5PUFQEBLRGhYliiqWpPw7uhpmXxde9yxLKnI9jw4qT9QZq0jwl8wgVvpmhP/Km248wAY9p
y0eoeFXXnGPU6NujL5frgkmRrypo7mgBFaMPT/OwAC8TM2n6T9ubv1Onp6GYBp9f+04btJdlTKtd
vmzY/7oH3cmZ0WiIQWXwURTtcF6g0cuRAaQc6BP1v9KtfnKfgddi73SDUJ7t74rDajLvOOu9nSKT
gM7VyfElD9xEPINBzxteW3NAEKcPteauxAp8lUiH4drnb5hb0SeZwN9+tOeab13jXWZn9JKV0yBa
suBhJpIW9Oro5bQEeUBemDEGZ262HNNV/o8d0E1MvEhmAf5wIpzHSnQ7p2aaa84ycYbmIEf9OrkW
Vrfm1SOdB3x9xPOCCM6IEBV7hBH1dPmvpOfEZfLq6YTBDo75Rsz0oTKljGtJSDdfyIbzcjdIfkva
uwO+4pDfe06cSt3B2PT/T0QZncMwMf63/Yrcs/61U0Yft3hYqCuXd2K0+Sz8zQAxiERPraBm+eiP
XZ7Yt8QQcdOYzIb2xZeFHs8u+EVl4/PLcLiLIAEoYmhou4+ttThxm3dWOBoyo6AJPgSCG3sdywxP
xZ7xfbGHTSWuA58pYJQZ+YCXK4240CDnzQZTT0MShNvemV3xW7HtDWz/KmxMPlkdQYyPV6mmp3os
7/3GpdDCNRfwPoeWaYjQxs8NrnR73QGX52LXeTVtqSX7hF8P04kDkGa1zOzXu34NTr4uuj2CDilP
YepvSdpmP2vKXNjLlje7yON2wL8ooAbmtdxzHD3UNkncvrpC1cewj/eFNrxXjrfPWlHv8acwjrP4
+48UtLQvxV63CO5R1cHSOtDzsXWS0cMq0lcNkLDzl6mOJK7PZPg210PigSIVa8m6kbUNDsqkaCGA
GB+YkZIFXeCQcR2i8oTQ4oCZNrErTdg1FkHTplMmef+t3O2vz8x6aMof1hMPIW0PgJBDrqXf824Q
h0mxN+DlWL08GmaZJ6SGBB5fhgGuG9O9C9IgaQM6x/4xZAUCXLof7oqRFvJu2OtYGK8trLtbe4rr
1i+TlRB8oZEeZmUNM+IaLGgdt/RYT9W1xwIbMzW7jBxdmaGJu7YzgbhcPz/Ng62e8horrsaogW4w
SLReH/dkhxy7nuyCoOuDeB3JOXIm7W2b2eym9eJdCrW9WoA9HBmisCiDO3NONGS0nTnK96IsT1oh
0o/g7JPvsK+m1D6tJ7+Oq+fBsoa/dek/FJMoz+k/RdoFjmWsoeAyxnF2GDfb2v1C2l8nNGCiJq0T
jD07KK3sMvVBJIkwONmjY4CH5EbSOOW1nURNhgIjuRyvLXE07/lE1CAfvEWZrt1bDkq30bJ+3SLz
1J9UfssCE3skpa0amHoV3ED1BiORLzokq2sR/55BhxtGd8Sd/g9mP+Dv5LzSq5Mow6i56nXBJzbZ
x9J5NAynu2SYw+KJDQSkdPrl2XHrF+nQoi9w+6Kt7olb478syxO7p+YXEu3YF7TB/ZCrDapfuOPZ
y907nc7nAngVtU6m3dUBNQ/SqXUeenbRdNM/izDFJcWC5gsU/UEJ/TqYFKAAT1yKGcZ8PAxVBGa8
3Zk6LYW2ra/T/HiLsKlK+30jg/4ZiQCL8hxcRC942m1tj8O0iAeiF2NNVss+ZwK9mOYWrVLIS2vY
X9ks7INmVQaMZ2pfWgigUPj2gzWQmvKeu9n4yDAlT3qzVglbJsh4mfT6OQeZbyoHU0IRNE8LbXFf
E23hGG5wNhdmqV6/8BGMY35uDcFJOr8UdDH39ebZV0wMJ20KXjZew/OG1FYb6aFmkk2kPUz0lMIZ
466cHgb8xVjDGFxhTPpblsu97aiFJPdZxLMA8bmlK5M+lMbeiGAC/s2wxbaubm31lCFoWzBAV5CK
FAUq/fKnT6fndNACeWrpI8N27IKj7hOhBT2ZJVVbM3dn89K1cZ2XYmjSizCKMfKy/M9QMh4i1I2e
bSMWa/V8/szRRlQbQTbHwdmPDsJEzs4LppDrB/EkD0Ex1edAyshKEXK064w7uK2MeW+koJd2XX4p
sT1Oot8uZcs5LwvhRulqJQUo9bAQ85T7PJKm5q3HzCWSkcEt4Wu/BGj1J7dB252oFPdGuwhI/OVj
aNPy3sGvtlucZiQXoa39xPIbecA9C/Nsev0TfSu6q03s76g3/8gnmTmeA/+62zT9H8k5zbkhyam0
GysiUWjci2C6bTMIMPeZH+RGvaUmFIjS7cvMd/GQihS5IjeaeG1v7gefEzYtMjvJ+guvvT7T3FXr
oj0EDYYsfRzOqsqvVGHptU4vBXECFzLCqnNBsc336x6wwMaGnn+mc/2cTRiK2LFAwoVDxKJQ1q9e
04kU+vRm6YM658aHXA1BptY8vVcW8QqVnmLtRZH3UnoS3ZR30uqTBr9xBOEmj25Q0p+13alpnelO
SXt5dJqceoZor3yhHB8Cukycs8zqu5mEBpsRZaPb6qI678B1aN4Zsz8+YUE/wk6dTDROazPaTz1f
I++P53/hPbLvdY1UApLjjIOay+oegbGc/TZxiiFg6r3wpjbONxsK+kNg1QmmRvGUOk1zmYFuyJDo
I4G0+RZoHRFwo7bFXlute2fevHtf54EkA8YgcGZbYjWMP8o23hm4+0enHtrY8FHZC+cGxpeAXhtE
dgfi4q9ddg9u9i3TxtibbnXXyS2799bvwdT0R6014mbKLbpfdIa8nYzzoLHnR1ACh+yGxdPVto+I
g9+rsOqnRcvo0oJVYSyagZvNnVZl+KVk+dIFpLT0wQgQrhEbwN3JjXNqqh+xVeWBwq/EDqg112o7
ZzdHq+9IQBjq37CxsvkalN250tQb4yx1KHx7r5ciOJk3D2MAIk7HVkZWvYEckA4sKep6Hrn9byWX
sBksFMDyuxvn+ezqBSWx9L19myLt5ZY234s+/9XdQd7NjqW/kPCA/2SzUMMz83BL2Tw6JB2FSJfU
i+7AiNES69HQyO9a9c24ZnRLyqkxCDIvjd0UXNYGgIkqRP1YlbZ173bxtKr8afWaJ/wxgKPQzJTk
1Z4FPpTX/xc1EftuQKoxZth0hzQ0TGbeiFNXzIdi5/sERhMuMLOgRXstbqPUze8HODjuMilt/SL9
+9EjyoWkKZJzi0fpqeD+v2fFICX8+J+T05kcSCzt1Rz5D0Rq/OVG2pGY4keNq1k7xt//TIuzypDG
dDQLbz7pFhxlns8o8y1k6ZqDx1rcQkFWH4G+a6rQ7Ta7WtYTe4B2GawTnI/11mJ/2vQbgEKs8/ME
VK2U9ZStnvlFadSZnTrZHVmZOlliRMTxbG92sP0l4vgWHJxNzPbFzxhgyR8UAUPuYAyP9Vq+9VsT
tptOThmT+cjtpj+ltbyXU4oTsvWeZz93TtsGmuDOX5CI/4iD0vcGM5YQwr1KytoYj9tcHjZDOCf8
ysZeztafpRyw9HntiYphi9NOf54nTH5G77QXz0d6NWZTJr6dvZsLWa5Wi4BkCsZWAquUR3QIVq95
jKg2x1BWyCibcMt9mWs+OSvdS646iNQ2lchRYoAfW4Pzf/+GKTWZWyL/zSCzXocJQa+qVXERaXvq
ahPPIHtAQ7GxPFEtrKvR9bHjp3TusdKYx6WlDWsqTdBGGSwnZRxN6JRD6haM7255KHqAl7UlmQWG
GIWWpTMiRCl+desSJnMpHqZRGmTpasghRvOx1LO/t/1v6XK1QK8Qm2cGD8E8OJgK2HfVo4OujXSJ
Q8Is0/P/O1RN8SxrrSMiuvqzDpP20HccnumSXibVPLvpdgNzF5s400IyNXsoiE7L8q06m7L58v1F
PzZGRoQKuqsa1WEMCB8oFZl4VoYi3wwM9FiBtQ9Ql6/raPZQef5ydiUjLFtl5zGHve6lUZ+U2f9y
Zk+1ql7tqc13zUJ/Iu3gtGTGjx1A2jNicqI06NjrKxfk1va6pL56qOBDcWbv+6BkMr3i2SWjEKgF
3D9jOc4h753PVGYCsVrX73Lwa/ZR7Ywa36vvAJwAbOc1m2awaAUryX7DdGOHmjNwlM8Xfl/pQbws
+ac0vHfNYwhDqjcexYyiXmZ+fy+Ueiewjw7B2bGHTf3zAjgcmJb6RWD1pPE1spOrt5dyopnIRuE+
2vLEdBmD3VBexKS+3Hn+29QEhaIkzw/Q3ouS6mWmnl37YZkxVRovU9e4LC5zrMs0q3M5ws0TODsT
MjNZL7U69cjUsAojmJUxb/epz52Lbd9IHDYxs9dpMGMvZZEBBkm4/EV37xu8VdGC26RUlYXsa2pw
qa5/piH9ZxA1MrdTcGyWnp580m7LpLT87+hDysCp8b7n3t0IlkXEzmcu0rdGymFvT7461g6jQMNz
Yf99tlXUFiePGxB/u3j7BQ4UlqoXePiqUFqP+rqxT8RB6PYH192Pa5PIVTqxQrC8zpX1IObCfmbj
CuPYebu02UhZuB1F73lxsBnLg3T8dmcSjAjgAMLlVZ8WtcJ1I6ycqs6Z3hzC+3FRkEs0cgmHAE/3
sw662663c1yp+eTjB6OWyk6Bke8Ih3mY5xygpFyvDIRRhQacLVrqDheGa6fB1dyYsrc/+T1poqYj
RFTptLfFSqGKZ6S/TGXR7i2DH2t3Bqrr2NcXYj2ykGAnsSc9AYhmsboHwtL6h6XCXetl5rMxgXXY
Jc6HqUiLM+l33J7rakEjVPoZpnEiXNN4UKoVJ6t5rJq1PWf6zcbVT7cBvtzrtlhCjTXHgMsvXs6O
O1nBYXm1++m0JZ6vcjwR2x2viO1HFw/EJkpxphXmcdHrd90jI8CpqgN7ZBpweIYCt+LB3ZoTrbx+
JEnZ2tmT+CsMp7647Gs/arOxVzMTTiKXGEC6/yPtvJYjx7Is+ytt+Y5qXIgLYKyzHlwLutOpg3yB
kQwGtNb4+lmIqpkhPWjkTI9VVlhGUsChrjhn77V78shy/Gc4O/tZnKKQ0Z2LpoEvZ9buMXB48RB5
ELeHP+7AhspelI7X0G4Q4yLXCSNkI4VTsGBzUVvPjR7cUBpqVqNfz0vaTwcsrVemoWa3LCtx04oL
pDGIKPIU0VXa5Ju+zu/ShoA5OTiMeML1936W/wwwxUPjgaDR9hgqIt26omDg7RKpPtJFoJKq+hfh
EBe3UsM2gCw+G9RuEyvJLmnBXfdefhxccbSrWr4O0UWMklWLRhrK3sFI6mrfjvUJYzZ0iE57oBa4
SSl0RXg8qf8D9C2lue2t7pLksX1WhNtxcIq1x4p3jvfQYgex1+mG8qA02k4V7SbURHOVsEitLXFT
xa25E0O01Rs2MaLTMbz73kUSmeD7WlYZSZ9UVxLpAT72BpmGi3kvd2AiKM6yYYwAK+UMh99/6Fqk
LNj0EZAabWQCsK2X0J4AGfs7M/F4VxPKLqHf3Uq3BHNRbbMQZLdaiuEgPTXEvRwU7AVpHRQFsihX
Hy6wjq+1CLmaLb3hGOtquxVcYAPdIr4lk1dZy4LD7z/csly7sey2LESSizAdUUKFWOLxWBLwE1rb
JMFvnwzJMLcbr6f0Hp+wN7j7JmzuVFnpF27QHgY47BuDUu2GyIRfqlFZ67gnk2VUsHTWaljcU7hl
IrT2jZc7T01TkJrMTwRWsnfrSVhMB3Y10ekhMEMtzomi6AtWlt1UbAZQsEQDSmXesMVFZZK9OMT5
TsuTktIwfFQDezieLICICotNPNLdPKBv6JfDhYvUou28bIHOWYeTkzlrJ4Wh43rOrQFr9SZSxBI3
+A9kAyBIcV7tShvMiTUjZUk9CoXqTmfb2mwYCY9yEYQy+LBvl5MpvjV2bexG16LXPVCSbUXBC/CB
AcRwMPl2VuQelWadtIlCCVd4G/xFHxm3MpO3A77suT8Y3i6YNv9ql+2dUgSACVSxSgy801qSewu7
L/eO7DJvBnEt8HdhQlrpLIXsY8XQ7QKrUrcsW4vFpAQ103E5msbt6HTDjT2wT6aXLE9WhfneLZut
i1J53dj98KNSo1siOcSV1PZYeqqdW8AepfpXbCLJAOXnfTs3StRjzE09EjSBnVk6/o7isIfVCli3
g+/hhyrQtvTMm+hhiNuiOHGqE1xIi9wOjknR+zdV13Qg4ED9VvqA8thBpku19Cc7frFxVCw9ldmk
C60I7yj+o7hL4uY+R2104FdsNDP7hcMtWgF0mwQHWX+M00sKzMUCIjcvUtiO5aKRKhJcOblAzLia
6R2MAeRIu6EIMEUakycA8/hKHWjPtKP70MVT4mvhkyaT4CTVKv5QLat/YKPLL8yWfmvUay3sk1uD
llLn82hlKhc3auj2xLmFgtMLYfE0AlbrFHKR4cTy7Do7sAZAzL4usxpNBsAVBO7t+NQOBpa19nYU
JGr61Pcu6mFC5AxoWULEzS597CW5bWSGDnW0SH3TmzcwJ3du7JHa0MNGwEq7G12Mh0jOiTBxS7y0
ztXg6+Ixz1dVK8snZ+xKHAwqwSV6Vj2VgLZsHPeWgE4TAm2b+yHYIk/ve3ytwnzCxA4GsbWv1BEK
kzaCUeqbgDKVmWkkeUkfMVguf+A/K6KyeASE22xNC25KT9afzpaDqdYa2QwUSMtt2hKN4PWrlZ5V
We6+aeRsWHDZqQj0chv7Fqr4OD4NaZJfkhOjXnmesaKMsnJMN7/1uppd96Q7K9DdhoUVXitYJlLN
DWFy0a2tbxH8aY8Q7Pe03K1bkSj3RqM+OJpSnZAwQU/B85NWmrWtM5SlwnXCfV4B7/RMAmbNvjiM
sa7cTSK4eW3Yb+VgqQfHaZtFmJqEgQgBnLBrbhI8JqxHmfWGUDkGgc8gUYUXfRfiNEUMfrRVpkVh
l6j5RuxkBm758dXUNDEXMJMeuxK/dcA8FEQZnCWCWJcluIE5RguUFqE73GsQRlBFVYrwL3//4QzO
vSvQBNOBVReaSoAfk+tGQdHKSsZegBaks4V0YRfRQLh0QXuTiOtuu46YHNxNIYoH1BAKbeBl3kbd
lniRrU0H6pq3ggoJmyfaRTTcMwcBIS38da3DO1Qa3o+WneBWDtBntPYNhVJ1k/tw+ug37Twj0BZG
lxePpBjQs7MtsHS1xgoRn1PRNfauCkYFEPVbY5nxS+AHZEZMqCOr0buNJGNolWch7s1KKZaBkv+k
zFHtusjOl2j32pMHpmhpYtpaowPB8h9p2R2PPzxe83bQE2XZS17Gvml63nM/2oo4M64EDqJZqBnO
GsGRdtCALbVG5uxVe6cbg36gz5pfjNqwcQITWZbNHOop+sHX62eT8KFb+me4W4rhYhhTZ6EPwtmy
rcRW28uXIbT0lep111bHZdNkQbEwwVhrtc2LnAo6ZQoAwg6JBTAHsHEWLJB5XST9qbIOupYU+xaV
NGpWVg4+VTbkPncspF8TnDTrMmGVCHFB0Im9DAoDkBvooIVWqpdGQVmaRQNdWlJ06uf6LTA7BOVs
9q6spt9KmtOHFjDRTK1Oma/BUlIk2gsB76qqgitIEsNGy1O0QLiB2agexeBBBasKdiMm8aUC0FTm
O2+mkcrrlkEYwRjdRyQ9M7V0QTex7FyNat0eA63q9qL1T2kW/ow9uOuDYbNCYceMRXBAOFCqyxA5
6MLUg22S5VTuw4pJGFWAXhh0UHt7jV6yQ00aExM7Jt4qC5oNUbUo8PQwHla/Ofz4uYqLGjYRfTis
nGgWdrlNvPDgsgHEL3mdNuGdqfbOrYM8lNJ8abBcrhq6+ZqKgEIgXoN8iT6kp7K2wDA26dOwcVul
r51QwmwYXf1Fxd8ohOe/wL6E+xo5ykw2mn9LLUngrQefqIroaFumy77LT1b43ZcNfbjfaxxbAyBA
pittN3XU90pZoH6a/g1470PTVeFmNVqM6J0Abq0ozFdqDBKjwRK5U1m2s2hw6RLhXWwD9CyaSVsi
ckHdOrDrRJkdcJRUO0fXuJ3qFmpCcq3pGbEcRn2pgQjFYIevddSDTaMWx/xXm4cvdQ8v2TJ8BEai
3CvtgLWcj7JLZbuiervxcqX6YbZI6ZRRh/pvMprmXpPumiRdalnTnvwuUPD4h5jHUeMEOgxMZdyN
Ggwax8+suchHd5e51HMrAxwN+ZPjzmssTK4jVd/aDqlZllSDQ+x0GmuE57REalL32TMthPQChUqx
UiiMXgS8NvtQVc2V1pb5NRb0rZ0ULzV4ltciOUQM+beqKq9ArgaXvXCfXJSgW4IuHpQsr3Eu1dU2
BN2/aFu4CEFZWtQk4CKYpVodG+EUV5am/0TBLm5Vt9oSLpKt9LSQyyCr7dv2bRhNubH8OJgJJb3L
0ma8Q3aAcyyrD6MSZStZjd53gS9/Zp1YJhstScaTTjafMwXCvMvC4uIpqmrb6cbUsAcWxsSCyyne
R6VWLIp6eLBHD3q04V3j1GfVOFY/QtbD82ZapDoYAS7YNNMFz2MLaBhmwAbVTSvgqjC2/w7v+M/X
/n94b9npXzEd1T//i7+/ZjnbCs+vz/76z9ss4Z//mn7mf3/Px5/45yF4LbMq+1V/+V3rt+z4TAXx
/Js+/GaO/u9Pt3iunz/8ZZnWQT1cNUy7129VE9e/PwXnMX3n/+0X/+Pt92+5HfK3v/96BWVaT7+N
dPb0r39/afvz77808jb+8/2v//fXps//91+ztzgY386//+25qv/+S7GtfxgOkdgIlTTbUeWUwdm9
/etLzj94ry0SQanhSUaMv/4jzcra//svYfND/Jij2ZLgL1Xjmaiy5veXzH/YtiWmDBXVcgjdlH/9
rw/24f79n/v5H2mTnEh4rqu//+IQGJww+abTaZkmv9yxOYyGY9FyVOss66bRAk9IhEPrGv2x2yHt
zpudV4z/T3E+/z6MkKpj2oZpovX/+IhTHiKYchyqdaMo+2YCtRkUB0WyK6yNgTYV7/GQGN9Ecf0O
z/3j5Ewiizgk6VfnL1bEqQlXI9LOMh0ycbCv+lXzw6n6vTkMcwXwq5Q1izbc0g10ylxfOxhNPWYy
7gAtZFhPDntWrVUuqTQ/B6jGhBOwF1Uu3UG9bvNXEAUPZPLdTg1NBaOTZVW7ulLu3z1N/75p72+S
PqW7/HEiNltVsus11r9n6S+UC1xat9RlOjt805ArmQ4nVGsYjoCGkwkH5QJ0kyRXkKLHJGemvgD4
kMp/AKIMAm9Vr8ZG3npWeY2otdAMVCKrLDTAIOvziafSBvsmZ9nZm1daeK3DZuAyaCW9ynrEnkTI
BypqzDuOufjm5KZ7f35y4LRJW1IhNtrmWRQggKdsjGRRrVFXHHHJXbrZXjTlCtfsbR7rVzarisi2
jjrXOItjGGQd7UFr3ULKAzqxTWxgPzA/WC0Sb9+s7EgueLQujLQ5jHm+7eydkOAPJbLA2Cweg55K
atTvu8E8Bn13iZTpUe3S49enxWv4yWmRLM5LrOqWKs8irhXTIvSBoOu1BjZ6CF0SGqqUpQvODybI
Bj/ztBnSUjAgjOmxftAS/VTru9D1j7qh0vVn84JY97tQy8+eJUeqhjoZP0FTTbPRu9lGbWxk1G5e
rdGTr1N2BLavPH597h8DtHjbVDpZ2vTWSV0K3Tg/xBA6WaSH1TpIl4lq75uhYql5WxX2PGYxN+WM
f31A/XwY+31EXWP+5E1nM3X2gkjs5APkq4pOLIfUbsdRfbRMtC9JeN3BXROD+uiJK1BU6AAQ4YdX
oJX2+qhvKbfdySC4gY4BU3dgE5tcox+6rAOqVsDprCxhzRuCtzW3TnYRDcYav/6us72V4zl7oQz3
iOhJFaCqhNfshxsUr1+fnLDPH6Xp7AQjDlOCKg3+9/GWmQlFgZhu05psZqrgCYznVBufBt14SMVg
bYEUU5pGFpLYNfsXw9nG2CRWCI4oHpN73yU3Sr/PIG+ffBo2mFedpeb6GLPGYksD1V8gzYZ9FgQX
IVZQsIhlTNwZyrqU5p8PN3SeCgASNZEMs1SUP2vPxyzD+4iBN8Tf0Vzbvf0o2enS6nXtJTir42gJ
XN8lz7NzSwOS8BK9s1iKe8feqvcZ2NFZSG1pFDa1Dvstdskn7NGxl2ax8mkX50Q2OS2pVimwGDfN
obBWz+HI9g/9J+rTEFkqDsyZast79GGLHJ2CIUGRyhUz/q+mnJc+9bJmygUEf/oUKfQy2hRPGiTQ
9Ri2z1FCRVqvrzsrqXB3wYkDZAPjrlfMFYlMT6qyjpLokEptYWagHZWmP9nooudVYL2arT059rGw
k/wFr80IFyN7JmjQwusX0MJo2VZVtbCt4GfYhD/q4EJtuwZEHEooJ8OMIO77UHnKQudQyWyXOgau
zmlMi/v8DgirJruflF1k7t7IUl9VMaYVPb5r6B8vQ4uO1klSFV8G+SRAsuiJQ+sCV8rebaZjYKJH
IZQbo5DjwlBptGF9OBQ99QjRIhDQgmaPKZBOdNvO/AEtp46tHz72vUR/4maJTXODrDM2FV3SLwyY
U2x28Cqz4Vuzit/XLkY0JCTbPi9AhevSXrVU7ZUH+ncaaFMSwcrmAHc0nYdOuhlacPOJGr14HpTU
YhLMcAUaE2umBYUte+5b5xVV5SFT6y1ajqXQEF1p4tJHdjmHDKUHD7rsr8cM7IcIgApMj9dQEj7Q
acW1UMTh65fOmYbn97PS9M7RhHBMwyKrjnXSx3cuSxo7Zt9frrH0+cusS9+iTu70ALgDTDj+b5w8
uK70TtWCRqU1BNdpjNHRdkN8Ela+LEBiZil04ibCQTdkP4SlGPPRp3kOKD0N00MSM8CnSBP7FF+J
rd6MfXNy0Q0gULMfqwrlLMixC7DudM5Te0YaG13yZkWNXyxGtc0WXst9IXpgn9baHRZmB7+9/6z5
gHaqimlFbVGBYz7ATEjqdxA+pkq9kkrxqilQdtKsO1he9NaQ2TZrcps8H+2x7LimQzzeiGDcBFHw
i27lJXlwG/RppUFxSG5yLGiReyn6DZ91ozjOMZLtgR3do5kQAzD4K9kALezxCtHABSDjxPHrGITX
EcYW1HzXjan1YJmaO6p1yqRgjbV1xzQ9ViNhhpLLmZTN3dc3VHzM0f3XpGRa9LMw4FPl0c/CtgcP
5vdYxeW6MPKHpBuuI9QFhU08E8o5fMaA2CkCK1OFimutOQfwQOjtQI1YnbnzwF5DrzQ3RRO/ff3J
fh/5j0eNMGVdBVSvGvrZAqgj9Ldk7V+uG7u+LXFEZCWeKCQv5MlYjkk6Q+WuMJd2rQrpEhP73HK2
QenzaIKtTMp0QOgU7rDLHHoUZa2eXNJp/+HqsCdTJPwitfM5SmIyqdofjeFQRowA0qh2tINgM/GD
hf/NhCw+m5ClphuCyVi3mJI/vj4qUjeRIwJCtRSauN9U8h3sni0r1Zs6jtdoJFe1h86DRdIstqAm
kwL1pDg/ChcTY4M2dvDby68v9CdPgAEoksR1bH6kT599JneszDpWXcTPqXUyG4QxeWzceGx+jNE4
BW7+8+vjiekXnt1YqanYoAWiZeFMO7/3Sy3KDUpSO2O59tTsNTP0YFbp1k6tlKtGkztSDu7cXBwM
FJ4EGKy/PvgnJ8uxLVW1hE2a6fneRyEfIO4pWbHjGja1bO8U7oEjwwsDL/tMM/r0v3HLpaZxxy3V
FBrLvo9na3YKoR1RwS238rfK72dq5Z9Qui2jEbmKY1Ki760jCwZiuPrxOMbrSh8XTOhvteAHkuib
ddOnV0An79twLI2yzvT1dwtdWditRTYGq6ZqpwKGpZjFQgrOt3MMCYz7+nIL7bN7bRi2yibf4ME/
O3uniSVVqrRc56b6GDkNssLsQmckGW3l52gm1/RUHrouebDxStR9sMk9155//SH0860UAxs4IpNV
vTRti7bsx1MWoihH9Erov0tSuz0Ck2dt0/6M/I2REaukSyKToljbYnC5Ca1401ThvRWmz6mCo9TW
iDVrwxBGDU5Na1C3ucgd3CPiJrLjB2PiXJhOuDNAQRO8B/SQdvJYIrSK65NOYteaLN5VHeDPKmKl
n6Hrg/zEbf/6JD8bWiiV0e2BlmH9uauXeDvt1PN5q3LjxvKZyPpU3BQ6CeXtRddAps26YEC14b/S
Xz6xNriVA488KUO1Px4zgePo6480rQX+eM8dqRsapV/LltOz8e5Jg6kQ0i9CDWB24XXtdGvTqU6F
q1GKzB6xWs56pIIgiutvjjs9U+fHJUrbZtPDECvP3/FBKh6LGLNYxyNCzCJ7KML2m0N8spWTOiMX
7xCBeGjEP56aJ0MsymNXrAnGO9qZQIpftymEXateVDLdNgGvc5zo26+vqPHZ0PnuuNbZWO05ftoz
sSGwSKNnLI1oQe3swW7dmg7aBfp8WGyqSuaQFJdwcF8RZxyrQJgzgHzsnDV9JbPJs+UHl/B04Hka
ExCmwG5i2vRNcr0m00S5KqlJzUK3WIDqDOfMoFsl8Z4qK3wlHINnyKgJSMCzZhI/V7P0g8edDVeR
wC0k+upQJMxrbjasIFA9fn0FPplApSEIazelmKpzZ+WDoRIpdMOGV1nhHY37Q6cXR6h5V18f5rNH
9/1hzh7dqGl8KRF5rCnNXKPbKGCE3/TjPfbuZdATijcQD9TR/vhmtvjsuXp/XP3jc5XFpROw3OWV
adtTSuGJPC0aEytrSutI+5Vvl99c0E/Hjd/zvwVuyRG/Z+t3b2lnqZpvxFWxzqZMT7PaZbV/C/2V
AI612Kdew243vazK9uDJ7Eff6Ygm801rT+Ir07v++rprn+wvYPYZ7FWR5uv88/ECdH0QdGrOA55Y
OWZ6D/4daCelO5TU+WYNsKAmcfeKzGGKzItiVlL2Z8nGahopRD+fRjZUrinVufQtD4mp05L99Prn
VXX39Uf9bJR5/0nPZrasDnrN95AIDMAZKRcv0ShefH2IPyq108RlGw4XgunTFOr0mL67NykNtn7M
rXzdGuYmJeKtqgm9EVFxjOuUdAd5XZfuxgohRXT6G3ALRLAdOhAClnL0vXiF86JHZQuNzZUITXrA
kkYBQ3G8IboW7rtvHMfCeIAMO2Omep1eJFiC+9I4fX0mf5T9fp+JxbCrYjVjt3FWqwn7gSpGjwUr
ycUTA86DqeSrXEvJEBEXyVhsGsV/TWnlm+AzInN4GhxAM2iewatb6oUOUtWvtG+u778qxGdTBTVI
GkwSGLsq5dl4mgU8inDt87UBB2CJQ+fSJ4iGPX1lzZXKuiyT4cK2EHF4znhS9JwxoOoRJLMZte3u
V1jCpyhHZ2VCe6ODRzhBQceaENgR7+QqalW2wC0gF9+gHCAyKsW9ld971RQxGhaTZKAFZJQ9KU11
k4aYIbqS/+oZ6jYgGlBFD0kCMOwkqNpYfo1nKw+ebUxQIbACfUpIABGr17uiFE+mibwtzfjm3EoA
+DFAhQZiPy8mUw4afwSdu1XyWTEoq6yUNTqcbu575lYi5AEAmh9lSMkrwpCFWyH2Bm2VKPY+rNVl
yzSwIBMxWpkuwAqB5SaAiNS5TrZ2akiETfKI3mGdN+mtH6IwjEyABbXkShZZ2G2SQj2NfX5QJdW5
Nt72bbfR2uImN9BrDiWLIwOTTA/AIo9XhJ3OAle70BV7jZMGSGyBLV8h9zrOq1+eic4hw/BcFj/h
tBDBe9TwFoJmebFEviKqk3tFj1zxr9MOD43DID0Lmh/JKAnO9TnBYIIaQGPEBNASUZFbzZZxaO51
nHAcUvJpO+AsaodaBm3PrCycrQz4mt60FNCvuzj75Y6wz0EtFqX2YplEIyFwXLlxbt7ZyDnS6h5V
P2Blq3j0Jq6gJ5P71o2OcAP2dYdMnqYzrpqeED7d2uuVZ8AIsY/YVFaVq7x4rXwhkVUl+9cj2oOH
IrObx4iTR7r6y6u8o4bEJKiiow5Rmtom6bg/4gIXOEsxdQlG4LGgbU3wQbaogHRaxFQZYTFH8I0K
z26/mbLEJwOhreq8PnTlHEr6Z3Nl77gFZEo9hzBJ6F9G9FGosNwDAIlqRlThSU3ag97cUxdG8Rqe
nmsobKbDK/TNGDMd6OxlBoovbEGkCI1h9WxEdsNUdxJ1yNeZILUnsaw928B9Vl7lpbl3G38n2scM
fA6qmF0OJ1rpf3zzCT5ZnvH2ITOWrHmn/fTH8dqyrV4BMpyvtc688m0CmWzvmNfGrWihP6fuKgrs
az3If3Z1+s1Oy/hkX2drtqbrps7y35RnxzZKPyb+j4ZUNhYa4ki2zxSZShCb6klt+kdPz3+RBDEr
tepXEGg4SJx9jNtiVuGRh9E2FHPjEdMsTFAQLcsYvQN9JMyVU4d9aOWvkEyMRW+W15kJEZFSxsqt
xF2sFRdiIIDdjJtfRGjdqGjD9q7Ur12YN9hjJZltoVxo0rvAOjoR1s0tD9I6mIxvGuSSNh/WRWgc
dGVIVmZIE3Sqin5zZz67OgjzWDmqDm2t3/vUdzMpAfDEUThevq7y5AIfxc9SVeatbk5s2exJFuWP
xCxuQKPdesP4g8zIneIhqCfdzcn3QU/qdQDtJeaifbOT+OyDmSpLWYv6AP2Ms+04wArdqhsrWyfE
cZsxu6K8OYYdumGk/B52hq8vxCfrZ1uq0wTscDVoPX98QvUqz5su67O14tnbkeSQsoA16ejftfmm
ddr5u8iUKjXDNoTUzvd+aEzR0pVttlZJifaaAFNtdBeF4U0UKbukIm98hEmg41knp/eQlODntL0R
fTvDf/ZGIiJhgWua4Pb/WEFFYezovZqt81KQph4AxOjLU2DszCo5DX56IgxxCQWTYTtsvymWf1bo
stmo2MhYNEsCL/94sSO7tGkMCKKPKjWe+V6/12R2LOAQtUJcZgYCWyf+lSrJjeF23xz8kx2MjXYB
DP6ksPijetoMdI56mxDR2JQnJWyiOe6GqSOB5CrbK4Z1oxfyJvTVp68fsE9PGsWEtDUpLFbxZ0+Y
SVZtphgiX1sQBoWh3gexuwwJ6JGBvjYypGs5pAqTfDwIr9HD10f/3fI/e+7oBpoYgG2NNoV6VuqJ
WKpU+GPztdOZ9xTB5CzIh0vKn6e2pF+AW/8FWcedrG4c74enNZsKkrKJp3Iw6eT1CiRHpbkacmLX
auu1kujoirjSFq0e33cu+PW+GE/IyM25vsl9B5+dTph1KMxtkWvaivTbR8tgQWb4BYBa68Wn4j6j
wIQOjhj7URIeRvZAAqHG6X7m5Xjfu84mh82tR+0zCN0bKzJfnKh+zFVzopYPv240S2FwutQjjJFB
hwcqnyjYi9FhJUF0DOpKUJdzJbIJp7nzLGMLZSsHlTVKFnttRlo07wbdPT5Q2qPTbJqHtnZ/miq2
7UHiyA2Km6/vgv7JwzdV+9DNUH3RLGOaqd+NtmZsyNzpXQY1yyM4Kq7vqwK6pl/55awFbmzkpIwp
k1AyctdZh30rj02SwJMWjHj1WFOww0Bv71Xgh3O7VHDY4HMVqvlSjlDVFOThGp1cr2Y+URvQckgL
LwOz3EgrumS/9Nzn01I21+oVaaibwHjxBkJAJo8zjqYhHpBepzwSAsp+Y5XWN2P6Z7sdh3qXbetU
PHW0PR/Pv/bMwI/wB671IHlB6b6LjJDI8/KOzhPs3JpmbxEcVWN4IgUOR5yU1zkxd35Jb1c/anB9
5xVgj28+1icdFYGWBMGMIyX8J/WseBKDuoKoajIeJRYr3ko/kvJlzV2W50NFIdQTxgsEQDKXTPgg
Gk9j2mUtTkJouMnggqjQD6SU3bcdHe3h1ufbQVXchIZYSVsmi6zhUqqRvUb5+jiqBs7Htn4Ukw2i
vy8GALRG3DiLrx+2TwoY02pP1yUVXrIpzwccNDyACcGmU92t14nZEPmVZRBQR5ITS2Isoy58kKR4
zlquOfF8dHZbnibEJg91rN8HBshTigrfXOxPxkEhDFahKBdBPiF3+fgMZI0ssLh36bqhzhbDkRcB
CwoBxrL2BQ+/uvUyhALDnMX6d2WkP8vuOtJI1TLo6gAB4kn8eHC0XL5JOG+2tndxQ+BXNQxLoe46
QgemVIixlsT+mReJqd/VU2HA7r5pKv1RyDr7AGdnX1B09BMVFmIZNbsAb8uE3a4AZuQQ/6RvbiME
zl8/CH8sbT4e8ryTabdg7EldYgHstIcQNVOUMuFm1TcLbfHH4DYdRxiaxSzD8CbPthnYEmWjTy5I
0Ghb22DI6sPJ/tjsTIVMFEMuiJp6sDvzNqyH+yQIn+vWgLZkLcJi7SjdcoyzOzMGKKNct0by+PVV
EJ9eec1WBRorWI7a2T5AG+2GSDgyhdRYIWVdXlSYfpGorCsforlLsnxAHorjnMYSBnK4YShYlJBz
YAjvfaS8RnWRwAt1qpdvPtin94c1mGZZeOSc32Kld5NCjjMPtYWXrcHJ79JGv8prCyypXPh9sQXB
SFN8N6SQf6vgtqiLrVOFj1kFpS26K6mIfvNp/ti1Tnfx3ac5u0yhogS+T78GqyLSAYeFMDRyCuhE
Mu2yQS50qd9RKTghW9yhCAZLmm2KIF8X+68/yKdPkyEsJGG0puh1f3xTsQX0Ywf1GRHTiz8Q2FLp
m1osM+8Yi3xmK3S1ETx8fczp3D4skqZzf3dM/eMxa5EmVtdaKbZysHS2NpNYdzpTm1VK8/95qLOX
xVXdgtqVjYUVnFHWsRcgAkO019q3DbBJ+/vJWZnCYXYTRMecjXm60eSFRAQDdZXZq7fBvJT9rqwn
GNazHohLIxsBAOLQwPXiXyhJ8RoUA+wOf9a4kqpX8qgSDNFjddfHRxbXcFc9SObDvqqL7zak2rT2
/+MeTPILhhHNseyzuZiY9MhEdJiuEZJsei1f96O1VaJqlVeE5jCIkL4yb6W695W11VrbnKjuIWb7
nMCoqNPfr23su6cwbR9wGeu8U4OJkmzkrY87olFMfJKK6y71hkIbiYFfP0KfjjLvPv7ZY2t1Udto
CY+QNOkdUm6GeBGJfdumJJiDTqzH/857wohr6CY7qj/a6ACGcZtB74Wor+wmPXJuG8fSrXa5rl+g
ECZJkU4W8QNfn6f4oyExvSu0jWkYqlR2zp+qCq0Wmi5OFDpVNZMyWfrjQnjNxQgANMNjEk/LbfMH
Be550Pjbbw7PjvnPB4UOgM3CjbUk/K6zgaplK5IqIWvpvkpIKtIQCKbZZa9QGa9N+I8VsgPEj2Kt
J7hjBX+0lrapGMLyKYbYKG4V/cZtyb7phvZB5Ca+dCKEZ7nQ94jAjUngPS4UIWNIjdtOapd1YV/C
lF2okUtveySUpYhpByXwTY1G3xLMcKfEHnZz8wARINsApFxlhI/OJxlRPdykEcBE8M6rTNd2wiwv
0Xrc+X7PjGQvYj085o22tmpjH2BJxlVBdYrHNRe7qkiCpdfEB9slyyqNDJjgiOKjkrezDG6NBCWf
n/sgANXnRNPuycL015oguxq6z1b26kse7nvqwOshg4Srw9NW8wooG6kiA6LWZiDkHgkdQATIRVM4
fGfp+trrD3GYDoeo8g9jV+d7Hyhy08T+jiv+s+xCJK3+TaKT2akMWIhiXLIY/Ps3uRZa+KQrpn/V
FqT/AO4cijdL1s6KRwFvNWRqXwFta5KuJXDz0ThlooFJj8AHhX1rLGHJPIORXdYK209AIiRPl/qJ
ZB97ocflS9ELbUGUA66Wwt6ZZb0FJapcJkr2ELg9yQ4a5bKK9jMBreD/ykWfueZqiB6KznhB7nyj
Cy/eFHr42BOph5xBzCvWpDPcUr9AXNZg0xWxCAV5PG1s9HOXL86RhBI2QcJdaBR4Bp23ujF/Fc21
pdjLJpo2tn3dYv4ie2fsjWWbSSSiWWAuarffNGO/aQ35Uot7t+Bz11G8dntWuI3tHAOXTir2XSjo
XTEjVT6Y8QwA6Z8j4PjlKn1/qHT1xUnkXciqJcXs2yjZWx65kB7D59gtXpSNGNpTWSuLIJNPVhA8
Yuj3KaLPzJTDeYFDy8UiRzciP9wV28aKeFb+J3nntRU5lm7dJ1IPeXOrkIkIPCRkUjca6ZD3Xk//
T1HVJ0HEIUb3ufxvsgqSZIekre2+teaiWbXlj2RqvyQ6qLSSL0Tc+QLG9VgIrkkJV52qGp4lrPEw
UhqCW3p0iHOKAU0QEWNSRFSqNd2QZ2QFiIXgB+K2UVMqkjMH9SmVOXA4FFlUZlIMxOgQVchKtfqQ
BpckJyDYDCUwKJZ0mEbchTlpDdAHKGWIOLHK7jZtII/yyTwc3eS5EAqviQMpQ1n8HICDEPGFZ3XT
OlaaoVhsKSUBV+uBPUkRWj0wBz+rVXk7wIQTavVGz6nchoSFAXvia8XWqNXYbMYe+iAC9tu4ioUA
g5IzVXuh+KoLSYNBeHzqiv52lmY4w+mXIhZ1Fyjpbgbyao9W29kayd6HOg4u8YY9jAr+QkV6mFX9
mZCrYQrthg6lWdEuKdH1j4Z2Q1jRz8Jg3yUYwQ9L7HC+pT+LojzqkMcpWBJzvhTtY6krfqf97LPc
VTgblmpCUaZ+vHrV6ygBpauwYAfVt6vuOf0ZNcS51xo6OakDhA5bbM3Sk3Z6czeE38geovBST3st
NI+cVj3G7b1KdFEElnNNAkbPnNEFpjx9EKzB1zs0QWxTrlkJUG3LwKc3aXRTSubRMIx9NYjFlRIX
F1II3FCexQkaZH/bN9cN8RQwo9Y0B0N0GMX3VT7TLRFimLkCyCeDgUjAoc1Vzle1wFbYErGJIkHb
iabhtRKJHWNzK7/ykr4oe72vlR0EBvBZrWuklwAlv2fTGDqTmQN7XPylCUWUzdg2jRUCr9kTSkmH
rahkl/IhMtPLcuQllkCAi4ms22MJx0+jC9W/p0G64u0rbEC/MZZKqr6vg4ccpt9LBtAgnB1xqb7y
X8LUlN4WZHRM4aT84GB9L8WMxUrzjCNXl35QsbrRSVbUVYiEMgEReJRTbJiuUYtfSrPNvIplvWHp
PxvLvM/ZDrJGIP0wmHkwuB3I3W2dVLdY9KqugdbCkVuTjDBkVHbbDrdV3FpeOsf7qZIXtzOIy43J
1BYky+6jlIxCHPeV1gze0IJX6XWWP6Z1OaQx5b51lJkmtQYdC4WUvkhZmdJUFPudYT629Tw6pgSa
SiashyMkELfks9RJBPeYn6ur8gL28byvxuk6xp4Jm2rkbU9/hmsmQtI2LgVgmJw5GHPNUntyBlQZ
LTEQDRkCCj2UVWbZSbjYW0sEQKqCXbWQyTBDR2zFu/RqzlMBOKVhMW6E5g2458AeF17wgNqiHaSR
vHpQCI3nmJQYqnhya4XglM5Irsg7b45moODsn18WqRl9wlXBwxOhujdlqp2dYvxqoG3scOWHDidU
HHsOT0mg/kWI2tcyReKoaGSQ5SNFGXJ2O7pfyP2LyFrKw/6x0vmJjLFIznn5lOq3YQHPWI0D4nRT
jiCbremqKiTdbsPmsSIOaGcUMbi1OSboVV1fN6ef9Ks0aW9b2CoJVBqAMrYoFXeWNuduYDFcNTKZ
4eV8ZUi66erwBk0MWRjFDSdEQY22OEaJ1GJUaL+Xlhq5BUfWHBjfC6n6VHGctk+UyE2H6rdoMSMN
EgOy1LuV1Pe7TpYPGZPTEMh3cU8nD5krd5EavxgCxelIga+vlARBpBDPyi79jqSdzJZFwQmtJFc6
eELQfWm2R0xsj9UaEG5Jf03KZF4A26FP/0TbGqHRtwS3bcFk9FY7+1SefwwGsA/gvUT+LYECdHi5
QK9OmgwwoC4QORMzRY9aEPrDprlLoo54OGx+Wc6HMVPI0vyjFKf7DCVqJzXm7yiPgRTDDAc/jVds
nWGJxp6dQnsqTeFWh+xmmiBggGAMxD/rvFEcNDYK6J+C3EQVwaFj6OmNXvNK9Fl1J7YJWACFUKhl
bL82XfPUqfkeaunlEORPQswo0pb5hTS2X6Cfw74htnbGGZ2N2j7PY96mZYi9JhDiHUTYL0ZfvgB5
7HeiNjeXA3UGWAJkSMQLoWALAyvl/8tAyMi3ycXj0l+A95nhwqiHgioBiBbrt04SElhl2FWkzQYd
5exmHr5EYW4hgvJxfzFRq7nuidlkSyyFV6mZulNJd+KdFKYdfvUXK58esiXoeQsgxkzM52qV71mh
wzctyV1P+8lrl0rywU2lbmOANZDWaQSWsRssze+cdf1uVMjVnl6Mquuusb4g2gBLDlmH984ACInL
YYl41n18EGYmMUNadDQiYESW7LmpfpLeKOyCuFRsWZ4upAxcxnoEWQ7ZrWrio2TM/SaP5CRVVco2
LWwvNLNuMYqztI7kgVWGvoKOFCddsl9WDVOXafoFEs3g9eJFx9zmVOF8qyUtbyfIGjIjBPhWgIlV
feqPgZa8TK0Kfkp80So9gu5CnKhogClak68S0mcgv9kcrNhJVsHV7/QeDYsFB/K1VqA6VEbxSw4d
y64elK/T61m3WxBY2QuB2c5kPRq8cwgOhmOZTNV1nKOTWNqGJrOK7LSg25sseDvoZAxexUWMasS2
0uIKki2HycaLYgUP1RChnkt+iWNLmETIkVQYTTNqlaPVkHmZD5AzgbGHkCQpCSeYNRBBodbFmnzb
7EX1lnwzwbgLkos8JQbQAamlMJD39lTe1tWXIvg6M6YqvxRey8DqbKV8mq2bfHwI9R9LSuZAPsNJ
/SlDvTZkDRtUSq0kdCTMSmFCpWb8K4gv8SDpyuQUC27LxXClML8y++IAX/BA4DBkW6BM4iFp2yss
VY5CUaOAxsosfz2N+GDYyZSWcdHK8qUwFTcTqdpLdZPJ3REk7iGKUz/T+wOW0pswY6jrqDFT+yWP
IB0paUReoiYcJcpXkhJdkSG2b5PyUiDJQKGzUULlhF0G8nnbDxGkmxh0BqyaMSWNyzhm8gy00F4S
8VhJ1kVbznCDBXxsL0ynNkOGB53WEZhRzW5kVTi5agxdCdS6oC3AVXBFBeFFriR7FnRU/vWHeMAS
WXROzjqniLt9YE5sXkh+H9Zhz5MlbZ/O0WUQtl8668Egd0EYAuwUyk2ohQ/dsFytpCgxC3aKMVyY
S3ZU6+ghNZJrQ8zXbY+7MtNIyWM01q6seb7n0O6ykxm9BLLYFkF+VJThom/kX4CJnwtreGBpc4W3
rhraKyUKDnmUIT1JiQTp71W9vqD650WqfB1rJbyGQ8dLphElOWjt3lTYEevmPeTdq0TWvhVdfjDM
CjxL8Lw0+beMl1XKw0fBVL6KGAXlxxwsrMJBKXr9cp6OAVzJjDkzkMUnnAtHURy/ULw3GHgIYkoO
0KJfrEA8NEQW1ulCEoKw71ow08w7+lwyGpm7lMR4hdPEIJZ/ViBpqoSkJNm8nq3FISDuau4jGNPR
Hac9TGUBQpabqWS7TUqoLgieAgcvWUw/jRSCVip3ILmMHbxdMxZOOlLEzLioIb4MxHKYhkEBvtg1
GItkuBOile0a2BmMZztR/Q39rNTWLB39QBGQikkCXETwCT7c4bdx1U71LFV4BOWmAppBTY1oY3Wh
MFibijtKMgKO+oJETdJcs+IhMtVboMPXS+6SV3LVRwJYnQo5kOFl2XLE7u8Qxv0F7OVcTD6wSzfv
RTKp0Khg0QqMmRzmHyEZo+I04YA3/LyXQfukhwjnG8ARO4VNGcTYeiB+FhzJUBByNIEPOZLhM+gM
o/2uYNLIyvDYGIYXmO2hY0JoOL5TI4GFo2PFhSc15G9IBEfiAJeV4pCU8kWTHrAaHcEue63Q7Dkn
9wOYuIpigJoqcF9aB9g7e3OmRVZjXRgy26FQVRN3xGSoFNm+iGd4uiwlmWypzgIBk0gNkpFoM4oF
zJF1pXMkANI57fc6uYWVBNuiVbwZM2I1c/IhRU4/HHtr3/fdzsQkEVA0MYXv4vIb5japYnhpOWZq
iPZAbucmC3FJRo6sU3ZQYDnjzEzayHs9IQQFjrF4aUbrNpbs11F1OHuHjV35Oy1ajk3Dxkatjhyl
YhcE+gIDcxh+RiwOUtrlRrsxlnaRom0nsK+tCH8yHEq3sAtDqNCLy3H2Lb/Fk5XenwLZ0ZPEEUbA
d+pzy8sO8M6LRZkldrg3DGVnclBBpJlb8onymFS3qygbd+zYbTl8nk2yGA1CeHS/qUaPjJZdoAS2
2Qm7HMRUKd9nPQScvhUOZkz0hpw/BUPg9xCzh44a5DAf82ymEtzxQBg3osJWUyhMJiEBJqzGZMXa
Z6S1KV5am3ZCOF/LcBbGJGhXxEh/0crQW3aEeB8H7E8CKYd17wYo7LvCTyCfSwt3PgYnVslsYmF6
5rIrBJwczfJ3BCCkQPRuk0Nmsgwf0QvcxeZW9JKZg1DxmoGGM5/OaXLCLHGp9oV84Bdj5ieurBZY
7sApgIc4UqLsIzQTYe4j91bAJwomupQA7aUoOfh2nN4qLkwk6GQZuBWTnlDrxFukOyBpLA1bttzS
Pq5Kz4Sd19MplhocXGk3C1wiFFu50wc/Z6Vb+wPTHed6ODOD+V4qvpuTBPDBGUJsdYGAFZqUPgiL
cJ3EV/v4PT5M8i4QR8ZO+ivvIy+eyREhl6YvOXVRUofQPZJaKifNFRBwbEC5NBRpdhGNiERVp8Yq
nKWVSy/wReKLscdAgyIRUu0gqRHdVYs7c1KPVQspU+ztYGqI9ihYKg8qimbRiXLMtojW0jq+TMPl
Lq5lX4Y90auDr6UxGLNlT/LHoYMS3VfT82LqNyNiMxIY7QqIN93AE5C6tipL2xiFnOjXkuiJInEs
Fna/ngmPYkHQxX4jGQQPmVQSC0eaWSNxfXq5wMbMgHFJdo292yDckYxgCWlsBkerphWJNI91AGWV
eSkRvqsSSwawE5s06LRV4or4Mkgvlzp0gZ96E4gspvthhmUd/J7M/p7eycrC9OBxku1QuSwVnZx8
z6GPycPV3JBx3YXm5wqDfqcJz1g4jlIO5RFUW9ssl20aX+RUQMKe8V5dXdXzrh9wcAixU3h6wknG
UnsyOcKJnB6HpnwYJ3ZdaSoiFM92MEtfABd+Ien4mkPki7ok2t1ipyhMewVw0Fz/VUXmddpDzUKq
HQbBIRGLfVaYXhCj6hsJqpXvImLxOIEGX+FaY3ZFjtVFtcgX7HFuk1Y6mGa+H7qXnIJ9NeQ3Qqrd
sdA9xBxHD2ThVoQLWz2kaHCXWeUFrDFSo74goeAAvfZa/5nU47XIbQuZC8eKaurUeIER3bDJhinN
Ymn2ohswBnYwuEl4hTrqB/CuL0s37TqsL0Sd+b2auUpbu6q5+E2moj4cdgEzFeFj6EXuhbm3R3b0
QFkBoseu3JVeR4RxgrlKKcfrZGbfnoz9fdtUjdeOTXX880eTitUR/NYDkDGYj3PdHmMrokyx/t+f
L6MoBzb85+vNX7/+xeZ7r79mLpZ/fuEsiyMqjP/5+vWv//y7M3/9+oMGduRSnfUDB2TDhRWm48Xr
//35Y/O9iqQEtmPrTyOZoxhFKLzz52fUZeSU7s/X/+vv2fyIKi8HE+vJfvP9N81tftXfLb1+8/Xf
xFktHmZkPX++9fp/f/8c5+BdGXYUnjNmOz26rImFkEat9zVSXS/lvrlrFRyadZVONoip37MwfJFH
Tug/r+acqIDjGFNhDXOwwrywkQWpYlSD5KA0P2r6wSQSLExhsQjaf16bo1glQkZAB60oW5lPlMRi
0ZYMA0PbHyEfsAjhHSKOhr3fPLVQ9c+BRj5qcFYNGR5tZAer3tNYq9xvavsqcWNJZ9DkSDqxBdU7
CMjw6ksKM7UfETBTLbo3yPmtydw8DuN9XJqXRjq5zfBjAev4+X0+JX95+3G2luYybwL2KtxopF4X
VY1Ur8a6kRbXXVAdetngfGeVpnJQNVAuMFELVu3+889wokD67iNs6rutMAkNcYrckbG+UYKbKHk2
FyZ3RqtaxrQwdcfPGzxR1KdBCsnIbk3s3Bux6bRowLYLBA1CMbtZF7ggCV2Oq3e4B86Ie042JUlg
eNBTm8gt3z/tUOZMZUm4trrVoX1oSEuVfdSmbioY5yw6p94ZrGD6K+lFFrdmThWdttgF1MnZ6nKG
F1EN7DKC0TQH+/5BqZHhQNTuBWphxUw2YH5ZR+SfhdlMccZ4yIbmjLT53AfaKBp6tVJHcUKwURPO
HWckrpitB1jm/vPHeboPa+inMTliZpU3OtoMRIkeU/v1B5ipthXnHJdqCbv89Do2WNWgXbFNjDem
XH5b8muZLJmWSfnMpzhR/l4RbQo4NMPUNHXTjSVD0POAVFg/HILLJoZUZM6cIzwTt8FirDumAKpg
q7oh2d6FlZxr/kTx2wR9tQLi0NJxK973NBFihlxlHbHYTe6iwLd1cQBblX1NSKYwiuUp7ul+S4Oe
LzLWqDmT5YpunDPxnxDp0DrGClNVLD7O+jHfDG8FO7qigMfii3JscXTG2VVdW9/FJiP4oHjotcxW
zOVbJkblmSnjoyFSEU0cCwiDZLwtorUZWWe4u8Tv0M2zKXN7DZiyYK1sNoloLV0KWfoQaY/NTMm0
fZuuCu9RJAjUpBq8nvUNc/WwLEQctRxM5mpy25MJU2Uw5Zc8Teygi87oNNbuv9G1vPm8pE68v1WV
UDApGdwqoyXNGsl5YKpntFsnhp9VB0KvsCzIAttOES56ncFNKX1t7mBpc6pzrQhk1FA//Lz3n9Do
YLvEFiihZlaNV7H5m8ee64RjBgSmw0VrqCjCkErVu5IqeN2GF+xWz4g9TjYHDFBHOwyNYysJWtir
NqmKZhK41m7KruaycKz5kfOAEDXj55d24h5aMk5yKCSqilh/HeXeXFoTE1AAp3R1C7EJWQJOqzJb
gympqXeft3SiQ1gyakn0iCC8WCa8b2nKikWseDH8KQaMkFPElGGK/t/aWK/2zdWE8gSRy2LuS3DG
ZdS2sJidGYrWj7np11wGc6uGc4aV1WYIwPDFZmOAVNxZ4pNZxr+GSt1H4iyeeeFPPhgEP6tLCWiF
tbldMH/zSdRppzCWpyFPfrBSul75foBE/qtL+tPU5q4ZajjUGmEKfpWZAlDsgUwT80udh//5kMAt
+9PO2u/fPB2B6IHJqLkkUdXuREO5E/LonKTxZC/TYMApMGwsTd7ctn7WiWEJ1tWPEZA7L+/xZv43
TwZXn4Uay2Dw2agmK2IAEBxxGfW4cDQ+O0GhedL8k/OJM2vHE9MNom38QoAtNS5pM4aKg1VkDBBo
3ZbsJZoHZ8HArUYXUDpzQ3+o2/xysc6ZNk52PAM5s8KSQ/oga5YawivoDwUMouqhXpAurOYswt6S
YTjjTTrVFJasFe3L/TRWiuzbDjFnMhCeVKfjLda1JXDuFUooHKE7JaV+Zrl2Yh1urdsSoIsG4B9j
+96OXaZZRA74Y/ZE3vaFbYb3xhLepuGZleqpAUJly2Co2uqF/bDngEIN6n1YBYr5ZTEJP4lxu8yN
+Iy/6lQzuJuA3+Jy5Vlt+gaVv9wMKTP6igFdsSRRoCGFW2nO2RdO9UHGIAlXIosvTLXvn1FdTAx2
Be207WrB4bSctvTgoczGa5whIMIyEnpiL6AioLcAmlP9N6dQg0oiX5/vzRrDumRcjBrJsLly5lV8
9S9sR2NLNdjjIgcF+rsZUpa2W8wgo7P2FEoWWIth5QqQNY1K8wROolFsgnjUUMvplO/AqLXPKZIX
ISGPREcUl+3SzrTVOrcX2fLTsnLYMx7X3HECSIhaXFwCwPcNEpj1AN9UK+/zCeujOwQr4tsL2Cxs
24jwzXbFW4WEdecsbKnDy74q/5oUjEKKvNIEXFVuzkz76335cN80/J+igscWXev7pyrIea+XNW+e
EhFkuHCCDF5DQEAxlS8G6uzPr/JUX2X99D+tbSaYfAbuRGRwQXSWzKuNnbY3SNF++LyV09ekUKpg
kYwBetNTiyglC3PiVk4aWTjQoyYx8kP1Eq4DMejGma53auwCyPE/rW3GkwGFW1KVtKZpLzPSBUOZ
fU14iuQzV3X63uHgkVfrKJiZ90+K8KM6yysOSU1hdoXiTrRK2Az1f3U1f1rZvEfZsIitocsFKtpn
HJC2Og+ANjVXUv+Pl7Pp7xV2f8KDaWhAMm3mPzP5WavlM/3tZE/A4KZwWCji7dzslZi0zYExfl3Q
tL4wvig6VBuBerc0oYi0zgz4J3vCn9a2LCbMIzGhVbQWqq1LEjwiRtirpkwvN888ptMXxnoAVw+n
AdvOQLhXpYj6zHCnPPcRjI2v0dP6LuXmOeviyW63rjz+aWnTIaBjmuKAasGfDdmJiY8re6JI/6tu
B0CU9TSTMgCW9527LZQ4KHp6Q1ferfMLLBRXqZ+iNj9z404+I2Zkk7kSxvr2UCxUCTbVDWb/LByd
qiSSNURsELGays9sQT4+ItjOEmcEq+0T2c1mZG0TNnTQHQo/EAxvZXK3sMU7rJKB0xjFf7xApDHo
YyLD3Ssg8/39G+QqknqZgXVtDP3X05BVfiRF10Ia+blySdZdAbD483H2Y9egUY6vdXImZFAWmxEp
XawMQxT+2zJdXNH4Cq33Om/HM+/wiXMvmtGYnXSRNTBbrffXZkkomo2cR2bYk9a5eYlgEAB1/Jd4
iX4psA4TS4yUmqmRtWeOUE9eIccEgCJEkb4pv2+6hilGri+vWSeseFC887j18n+nRbwLi3jLrT/Z
jE4jmDNNnCybsXBUSyEMERT5YYBakDIuccU7Abry58/r5J0klRbAPwdHEFQ3d5KMp8AKhozJXu5Q
plG6FrC4L/dlc1UovjhEzsK5mfEifi1r9/O2T1yiRDmAoYo6BO7cTdOJXGZplMwEQs6gxUvhkicN
2Lg4MwS/HoK+X8/giEHmoWrMyfgd18/xZmspLqrQxqmZ+3WYiwj/1F1GtIsjTOWNIKKrwfx0pS5L
tecwngBbjRMxNSYvsawwO8iJjH4dH3kXLz9jBY9+at4oVvc1a7kvLQHIn9+Uj4MRH5aVp4VkHErj
ti4TFkMWd5aa+30i36t3qlY5FKFu5SA+s+dZ7+72rmAXklGnqKtnaTO8olbIlMxQcpDUWFJMjQuO
Be3MjP5xg0BqMoIpCgCgFlhOvr/1pNdgTeqW3CeDi7f061xraJH+ykVU2HPtykiTCrX48fktXH/p
5sreNbq5Mo5bkMgiHGMPDjAf9oGijaieESKxDbHq2GnK9vnzJk8M7HgKeVfpz/D7t8QUdKqiPOgD
TZLdTVyIH2jE3BcIBmKkJOTef97cCcOZxKk/84gOn4VTk81ydrbaaGzEPPfHJSfN0fDQTNnkygF4
rF1MqzuDfIZ53vezAWj63L7v1NW+bX0zBPZ6lS6cO0JJV8ZdFeMtGchGRIYUYhFKc/3vceKfaJrb
vx/dJiln8+X/l8E5gIDfdIs1mOddcs6h+V6/zc15/fG/g3NU8186kz7rQMtgKuZs49+5OYr5L1zV
rGbAsm9ycxTjX5yBYInVScjgR1ZP+z+5ObL1L3ApWCpBuhN8gRbrP8nNeT/ycFbAWM8rIsrUawyN
Gvf7QUEsUR2a/YJFZPBD2dzFYue8uRH/dJi3k+cGWP6xic0yBO58koYpTRB97nFi5E0hIhe/fETE
uFN8ZlRHcSsfzJSTnHs3197/Z/j52PZmdZwOWYjQkbZbd3bXtlvLcsh18wp33gcqRt2zw8H7mfRj
k5thVozLpqqi1yaBt9Kktfzoht9ro6+XWaxkGVea/HMXu4FP/rtlOobM5MqKaDMQTRFU/7GlZbB8
zb7GUz14yU4heuEniQfd5XRQ9vExvcou8svmKYZDw6mKr7nZU3upLtDHXNHTdqln/j1m/K/LJ+n9
PPrxg23GKHkQslgUORb9+ynEbnBoZrItW9NFHOiRQruvlMRJ1siO2DPOdMDTD+TPbVHed3GtDvUw
JYTXaazRgx5lxxmuqTq+PdPP19v7sa/9aWd91d4sbcIAR+G8PvgldCh0O4BMEL7uRI8E7LMXtVkr
frynmxc3UPNGH2Suatytb1VGtOUNbBxHctE8JdfnkNyvyVafXd3mLRbDtE779S0ms0JDjL9Gy3nR
DkCGO+kg+jz8Ded7zsl7aqxnX1RxkEhsunQ1lLMUVRKZkzaUzufCG/adveziZ3mf+P/N83vT1qaX
TmzFRE6sBkf1w/18FbqY7R6iPckZV+de1Q2C8Z+nx9k2OzPEN3CQ3vcVpGRy0008PdXvDurv6Uez
R4bTGOOu28+e7qWQmCN1d+5NfC16fXiKK7xAZxtKAu3mXWj7KTO09rXdcD9Fdn1lXeuXKYsWtICW
Xd9NP4SddK2lBs/17zczi8dbtVqcAouHfe7dfN3Pf/aBNi/NGE+SKSR8IE5kHDYDDvHw3U3y0O2V
q5STDF24b5UG6D2nXIMjXiUP8m3ljklbOd1D5pnP862wA5v2UATG7t+DyRJosTut6SqsiO2oQ3ZX
4b859+FPPkVQRhLV0vWPLQpwEiw1KBc+l+orXnO5OMRo+zkeI1u1Lb90kml3rpeu92N7v942uZld
unAO535tUqjxpGPASrszm56Tb/rbJjZL9kHLqgKz/J9HElaehRy5PuRe9TtTz3aCcy1ulTNTPZjq
JL22qHjDbeoOPybbeOxJIso9jAxnH9ypZQFh0QCoYC5hqNy8fgRVxkTW0usGT7cYUg6tn/rKnYpL
cXa6neCcg0t9fGzwpEiUYLnFbhIsxPv3XagKIkC7pV/9crik5SQu9o1OevOZMezjTEs7MhQ9VnXI
vbYXluR1BOhcwuG67xwSib32r+mr4TLv/YxLuzxgGzoIilPvz7T78YYCIl8pLhRJ2DFvj+0EJV2Z
OFbv1O7oSk7mxI+4OFzBz73+QvDOtHbibr5rbfMSmPjYqfzQ2t+DRurC7O32tbPsCOndgY+5s36d
afLjIoILNNhPruGmVHrXj/Rmcm9GjDRSJawX2LtGg3jfRl/s6c5y7HIn/BVd5B7cmTP3dSMmWueJ
tVmdM4HXXMFtvwkJJsdSEq6z/OiqT0hf3dgdLko//Sty1pkQBtw3yc3uFab90BnPHceeWLq9/wCb
STGKki6KGz4Ahk8wyT/Dfbovj9TrrknLNXdSxC3Pnfjh7Ct68oYDiZNXmAtcys3KXUZJB5SaGw5q
YgcQGTk8S+l7ctp37OIvgBIVu3Nv6enb/abRTcfKOmFZpuW10dEV7MJBj+WxoGNgTzzjWv+iOvlB
9cpf3S52MpgY9ufdbP3970d3i7eWZw0HbBUtbKbnIm6Tqp/o2EvJ8cHcqbY2aJAVK9VfdE2w80m/
S4rq5fNWN2Lgv3sZWz/EclBtZfao7zs36e7ECUnmeq8nBysNxiVfcBv39W0KdzJPOPONL5+3yhZ3
e7USIhxO+REzrZq5179/804ZUEqyAFADvBQhZlFXq1LnK70MwLyJ6iU6DGJumS/Y8SUCvcUwi+60
Ulaay7wTQKpDsYUxHrZlBVOSw/vqOu9Ei+dUzGHo41ediDas40g/RoWWG0d9aZVIB4jAhuBB0IrY
+mYVfeylotqADjck3ukmVvCVqi1qvHkRLW8EBYBJaJJ3Za+RdjaKKSY9rTQerLFaHtD5Nd8nvaqv
Rq3EqNqaUUwoRzXskVGk06GeWpAlZRUrq6MZmPzYWaBqyMIll6zIg+QYYKV4wnGeeZnS5tjJwt6y
l6rs/wrNpL6psji+E4TFstMp42fmITiSQC42eGJHCXX4HFolAJFuMpySC/iqsNVxaxXvu730Vf6N
M91EuVzvGlYrks6NRzSnMFO7QIiOWaqIt3FWinA7mwhZfaEfMDypGNzq2k159Z8VOaXGE2Y6Fi8p
6nsPcZDsVaAPoKLPUbkXjSq/MIJmsoeyHO8ALYnNjvOMxp+XWLwtO1yXl7AMakC+c0PaCqG+aQOz
VcYUHsSG7mBaSVkoqZWIA5GrXsAUSP3BKDLi39IK7+7Cmdb9NCW1iLBmEX8Q8IMXcYoCTfQDmBJa
xb7OEtK7uhzG6WkZKpDwOwiS6JZ8MAVqAyNixC3FnJFcIPafngpTre/rLiMGaC443I2LQLXlIpQf
9GxS96LcY/kDsHIx8KI6JDAN171Ry56kd2jzlW7wrbpWdyAwMs8wxsk343bysTZEX7u5C/ckNSqu
JJR652pTBdEHubctK4O+D8tOvlYSdb4b+hHbTC1ox9KMCPcWeD1/DFjs9zOuTMdIE/x3s2QM8Pdj
dYcvi/ajODq0KoAbXe7n23gsJuAGsniNGb8/ytWof+vEjupLXPb5fcgp+gHSgHRfF+WQO23RATmQ
1Oml0QB8eAk0TPGRz6+Kd0MizaiGI3URkE1W9aNaSxnevCYRwT2XYX/opYmAmaiKzUOuR120s2ZL
AgxQ19OXIVAy5MblLPqSJXAJ2qCbFEo0acmPjV5rD4UhM6hZZpAfUiHOdgKslkMULt2XmOWfG/UC
vv3BADOC0TtqBCzleCjt1OJ9shPsT6VNaCk8JVlMLsuhMGpgSgrQDCkoZIDNU/G9SU0s8UGdk0hh
Jfj1Mz74rh3rgs8qrZL0uiE5qyvC+BEE5FThv02yRyMt4DDpKnGGC70Jr2/VeTHvzCHCC7BL67pv
bTOJG4Ag+ty5fZWViaMlPONLrQ8r4iEbjnmteEqIPGzj9nGKTHFvBkW+UiQicCFGr/lLFU6ik1gW
4PapLo3CiRVhNXnL+XKrG/P4O5Kn9qYGG+O3RRvhIC5UXeMlz7Ia5KPMjt+eqwzH4VjjqwMSImCG
gFXZQL3Tu1ZyAjY9JRD9Kuy8EiGuZTfiYJTAviSpIERIRvxdLmExQ/gMF9tKOsXy66UAchEWgh5Q
cZ1a3IZiNhSHtFqAWpWBSR/iZVQ9EjSPTZUkBszMXPqaCE2DfU7scLrW+D1jT2mHifkyFRh9gjST
UtyuVpjvmgUGnJ1rabl8JZN+TncSaXqy2/dDYLAYtlIiQ1upvwkWNVHddlJn0ya1QieBsplFzodU
SS5eCqXMhhul0kbceeUiSP4098BvuWNy7QnyIOMnjANVvBIQjEHpKJSekqAydeORzWs4uYyrY42h
3AoYqxH0wMMSSDN2qqIXFycUYh1DUp/K91qgRbwuOlnktqZ2i+rOqhLGuxBB1SzHVfjbMhvVeKy1
8CqCpEt3UPF67JvKyjRnrswkPIaDmZOQx5T1IiYCzq3eNAUiJ6nwJZQ+QhBBnIySf42aq2aYyEKo
q5pM5shBaqRAQtOhCdE+b1oZl50B8WwH8mup7AGIuAzCWgQjmDVtV17n8EoeCDnDr2wQMSt6ZCcS
NaEZ/H7udW0Fdi8PbUdprS6etKksJxwYUdTyUUdeallNcRPCZIm+SYGYjbeS0pXaCl/ohulqtsb8
r6iM0zUX3IJybWpA8L0ghI5ypySw9jysCAUL/qUosJMVcdXYgRKCMpmnpZ+uwv9H3XktR45lWfZf
6h3Z0MKsa8wGgGunU5NBvsAoobW6wNf3QkRUd5AZnax8m3kJM1rQCYe694h99tJLK942TaUkGxvz
qX6TdXhg0K4QxqtaTDlDbRbD85BIMmOjTzqTVmknJeZGHxnBXInRmprXrLEdvEDazjZf6xgYJHOZ
Y29tiobRFiieBaPeuj4nyi6mmya5ZlbhtmdFRXJbY2FQbStw8tPKCQTmfOjsNbxY1Epl0FSLDOz0
kIgW9hzumsiRR2s184/6WMq8cCEis2xur+bCgJPsWXk9hXfQ1pM69ga5weSuU7vOglmusPbf47UX
Wq+zFgYG81SSKs+ON1dd3De+nXTzIC5NpYQ6cbBHRmNe8q5QgpLXhjpp6Qk1hIjxOGDmUe0lTRfB
u54WuPNDfEmV7lJL1XC+xpx/Fg8V7QVpOsP5SRS2V/eGWS7Yd1OZ6vUodCrqgJfKSq68SNNrgdFU
iSR2vpiT0ZHDC2gxMQ4w+LyrkiWvqUnJJg8KfYIIR8s47ZX+R/v3b3WPzuIXenrle/efy8deSrxY
4zDq/s9/fvjpvHorrrvm7a07e6o+/+aHD9Kd+nn8pSvz4QcGhuJuukQEP129tX324yDhW7n85r/7
nz/7PDdT9fbPf7yUfdEtfy2My+LXhg+R/H98P4Wff/1Dd+j/Fq9l0zx9+v0f7SHlD2uZiEAeiihy
Cf0pDYxvbffPfyh/IFonn0Z1SGyMRIpsoCibLvrnP3T1jwWMSMeeagLGtksvtwWt+uO/kFguIygK
4CbKUsbfaQ/9MOP+JSXhljMJsOAIGCpa5CSfEl/VAbWrN0ye1NJRgCg4w6ZI9RZR8qaMLNtV2gEs
VVyU3iz39D+brETEubcw5r8MGK0erKzbJi3j94a5JxkoT0FdHZMG36KmMhemrsTaynR7GB5sqa4O
8kgldBnX1kfbBT7F65mP2OUbrIKiwb05NOazOMEdMZwJKrHTBs0shpdcbh61oXl25lNSG3eDNF0G
WBhvaKsDVHJG07VZg0A5lrKebpnoC0aWsqwgrigNIV9KcvXaKPEjURhuOMTAtYPdZPNSl+NxTDay
lVzKZqSty0gncutYvOvmoLDEe7Ve7scOewhT6U/zmLwFDlDokm5wGTLlUmlLhC7hr1XrMN0tDAQk
rEEctas8VS27DZd99CEO4OPYWyv8WjZTXDynki1tdGnIt8KerrLilV5dctQAm4wY8DOpjX2qYkqH
ibgzyG6zSpZP4WyTfyj0VgKjnz35VQTsj7Me+o1gs4iSfPKiPvDTsTs0in5AhbJtLGFDLeqLVYZ7
JKYEe65Jyuh1E65iC7t1+6ZpDUIDLheCjHxjTVCiYrm8cubyQrlV4uY9SKX7Yuz1VQ0inF8QPWxx
470Pmo1IpnLX4KLtJb2IvVo1oE1Z49Yp1WybzL3CRr8QEqp5Pw928aOY+bcWnBscScv88xryYbX5
99akzVt5esrf2s9/6v/B5chAZf6/r0demZeswb+uR8sHfvar9T/QqTGZijDX0WgT8Mb/WJB07Q/q
EosoE9f+76vLfy9IkqL8oZmLvTChGK3upXLxc0GSFHVZyBjJAh0MCpIP/r0V6UPVAJ0ebzRu7tTE
LMvAHuJTYchWw0wZNdt0dbzysalflx47b+e2/uj3O2iPa1L0X67OxY/V7kML+2N581/HtL879DtM
JnyqF0u6kxhSzTEx3zsuzbZuq1ziUEdzCLufLwrw6NZ+d4pkbYiIEeygyvpYj4kdxgpT3DDcptkb
Kox4p1hRXD3C4HLtqcJPNN9i4bVPcYG3pfZywM+VgO9Szq+cClcHOCGDvodp5oOGP0KwEfYl9TRP
xVLBNHBe7RcDIIcG8LRNnMeo+1ZLAP2yfdFEO11FqKNpXtcvxov7PNL9oZWeDTW5SLFgqIdwVeoH
p3/tnEcD30p8dwlazgMHvFqnfBtUkl+h7qZUJZ3vn6K5vzSA5dSBtW7mVHKTbjgmQ0yBRlm1lnTb
ZNpT0qjXDF+vIudMEvi4YeAUae9JhMrfoJ9Cv7y2R38ab5qpv2r63J8DptRZAIl1fKc5zzE7NEr6
1wFesvJFGyObM2m9GumFneJJZQl31Fh3CPIMYuTWMU9RjAohUxw/tOjOOpiyxe0lnOV9ZpP0jM6Z
KB9KOJU0OlkzsTHNs+I8UtRNVNmuwItVaRZ7pmA/S6nb5ef0mL1RDJspGVZZU8hA5Nqjll521TuZ
dkUW2lCyNATn3B9wCMQhMxGuaIdL/Mz92rKfFV2Hjl5hW/WU6Ve4sHtxdxVCtMNhyU/SaK2K/gAu
xy8EpEKscJKEB1Gx4Exqnhne5CLAO6RadUs3bbZxqN03YeQxL+YOyvA8UKJyk1zB79UxV06mQLKR
rvSwrDCQSS7VlA0ozNFd68zdxHDqUvyPjTx/d4Bv232muJk+rRvdvgh067XvnPgYJ+1KYXZ7itub
scC3iWTHD5ttQQUljcUmDaN3WWfRL88q/SIwrSNPEHY54yXNkG0xqTfz5GDigX2OeA7V2otzaavj
6hZZ2s7CHxak5HlZym4t8jNh9fc89F435Ctc2Nr8NZfI5WPFMypxOTdPMmJJo0DoMEdXDqUt1zLC
VR6aNDy+mXbCtzwy7IJtzDO9H08qgrMpeZgStHZi0v14Uk4ljR/bWQ2k8SZbeJo8OKDdM5MR4tSe
/aQLnqo4esQJZdcZ0/0wPk3qMLoY6e0AHrwPtr1JGaw3ZMmtlTcKVXJuYw2V7cwy2CQ8lCNGldIs
PeZZ60vYgHWLL62gGjfDLKwmnOmoAjmmH0e4bjHwITCszIqA8+3dtNauHWzDDGeic9vuQkyIVbk/
wE9xMXffOlKIP0vnF0Hg51gBTfiC4Slu4bDLw+PTu/BmBYkYHnyO1W3lqQSXCLfcGvYMMHqhTojX
j64uRVjiIB+TXjOQ1Gr4msi0HGzqwXbm63V6FfCbqEUv7CoDtznfMatFQARgbrwXRXwVBNYuUkov
Gee7JE8p0AT4aDeTZwwD/kRAffTAn/Ee0Kf+WlOHbS6ZLDYvunkrmnI70T2Fxg1UTbgdgNtZge1o
4gtYJ5yy5lk4DdcSR0MTju08Tk6Dh5X1dgiB0smYKIjOH4tJbKISi4OkeFBsnIfEhIJ8mldqglkz
Lr96k40r0UlsG0FwRkH0sdEpa5bpFZWXxY3pTEvSdSwp3yBJnuPNsfi1Yi9SCdtwa1k/WTpFMNZk
LhD9Jkb9VBmfQiMBVhRGN90Ig3NCn5o4KnyKzhNRuNIZz6OO5fVh/DgXsj8qsWfAt0cFO3uOMXn5
CNs197rW+ZYN4l6S7KdhRj6YYO3YzNtGjJdR2b4MqbhiyHwPGeg2CKMnqTfwcTLvlKw86wROZunA
gRu6+2atDaBRQVfi8FnEL6mIH+sQTuVgUw9rziqzwdqZA/cmJOynOp0807oqopeo6HgQUkqXu0i9
13picKVcj5G+ksgXmT8hvXS2NU7l1Cb8KaXuLAWbTijeOHOj52rFLs7xmUb07VA/EzmzROokHhUl
3MS94Ad12OH34QXCecCn/dRig49tuqfOwyUFFl4qhT2nSJ5GebH5ZcTFjcn+bex+5/AtS1vfNr4Y
1PvMiSGyMJCMagqqjCXKMD5FFpU5jjgGsUco18Hl7Of74L04x62NyqtXvQfr3qd8t4oew8INvO7h
ixjjY8NriTE+Hv1T76k0pjjBasukYuG28Bl2+kpss/v+ZVgpe2wft6H/Fevjk4DhxzFJ7OBdIW5G
M/Yp0KCWTltCJTXKjtJLhChPHDpXeNoe/7d17n/dB//UT/x+ROTfNl1wg1YqThEfQ5ugsqsELpqx
+DAfpx60iIOlIVYRherrMz0K8zVLQxc7zDh6daY7CTFVM2DZH3hVJO/++pp/bLd9/zJ0ciE0kIED
RP2swul4y0azkw2sy+hmplifxU8Kyy7mlni54qxH3+Wvj/i7K27yfhDWESPzrH3q8A0ZW1Dd0wv4
3tD1Wi9bi0PqvdRHe81s5tVXSqMlPf+f9P3nKf5yvE/pe2ulShyNHM8eMDK3T7L1hbXMpy7en4/w
KTZu4Or2ZssRol2wMb3i2nGNF/2MKvJa7MK97vfr/rjLN9n98Kz75c7eMimyKzxxMu/T668UTjy5
vz1jJBDLDBHpyKdmJuFYNYfDhH1n9kIOjsnnN1xz3T59y6puVVfzasSkL3dQOvaPZqoyX9zS7LNO
HYJp8AB3pUKSX72YWO0Piu6VQocG/V6ojgc1pOYpcUJzNWO0FyZ3Xd9vilDzqSx6ZRRspbo4ghQ8
mPo9qbuvBQwLSP6s45TZd2uR0DFvhC9hfBLq4CSscMVq9CpHth/0LeiF8Dx34s3QYdtMeOoESwmB
BiJe90VxU8lPmnQdpRjsP0z61aw9l73tBe2DWd1q4+jO5mPptPdiGjEV6XBHVNwEw1hkaF5ihcek
uicz94bofhpBP0DLUEcIqjGYn4E9gRewpmThFBeVqqwl/VveFFgQ9n6aMNiDS2p8DipElhTGsYBP
xDgSs7rL9HTIjFa6Qgaw1/kWFKXAgIcn5JBnKY63DL+zoWKXrZg3djBhNoUbp3En4p0uAXDWLXdS
TxGxqaV2viwn0KDrNfiEs9YRK3aHPqXtYgRegqUCXatvRif6rW7GOyJQN45jNikErJHYLjGeFrdY
YdfHrNUgUI9ro38321vKhKvJqkMX8vEWVCRdheLR5KPhnO0SKip0uo6dIq7KvIsYMN5r9XzoUlKL
/FXJeVqskSC/D+fjRGSSTGdxdEtUc140xRmVdjqtiCOwyG/Nq6EkDTBDd9aSvVY0uJzqe4twE1+e
jQPqWlefR664Gif4LgJUEKcM5zuarBtBoLaYoU9Yixc4mM4zyAPjVa62ZRx4Vix51ZRdjaZzoIC9
6sZxM8N3keuHYci9egQ7MVh+Bo23lB9K/Y5+tDs7sOcppTmN7HcTmXJSupqIV3ozryvFgFaR3rTw
Pa2o8Uvc5tuGmHdguO8bBnxvpjJvY5qGwZyT+UEVpIw9DS0N3Jx3xnFtMrWhdbbNYKxKp/YiRaYL
0m2aVl+rWXeMmzeT4Iz8yW3T+s7GsTnBeWkar5Jo2MrguiM6BJJ51zl3dvXQ8QoF2ftIS4/CHn5k
F7QUv396tnQ3D0LfsMg5U7gN0jc8wM9LEyzMbVeUK4FZp1zvZ4MaH4GlGtZrOwuv8xiX6f7NCcE4
YKFf8L8lzGTYAKqRrVmFd6OGx6N2reV3CtnZrD/GFaO0yrSxMB5M6R0iNPDo3ALTgIfLLesGrx6S
da3fx9a5MfbkYtZGn423UQovRy5QGOBhTG+87WpfN4JVXdTYvZZuZqgYIA5bVMKrSspcrNS8wrwe
GpwZMSnH95nZ0GCvkXM1YbUN8I8AfbBtpmu0AX4TsJaYt4NEF5GiICbhoWPeFu1MCFwdQnM8GgFK
IG3cxAOtTIj0ETMvbXcKC8NXk/HO7DovE48ifU0dxqeUjjaNpe3N5C4ouo0TyZuK2fsu8M1C2lAq
xEeC4msbbgMn3ORVcSya2q8Tx68aJFDTY+NE/ljlZ7iFvwLBfJqUS8tu6erLq0gdwY6MGwkQZYss
oLYP6YLyrKEwFBKQedktcMAMs2ddDz0Z33kVOJMoZU/p+pMxln4ubwoZnBAdOCWJMVMXnmzn61id
yEGDaqVFNeyFqySOb7PuUcmsh4AFNmZhLeNkVc1PU69c98Xspzw4Q+bcjI56j7yXNdjclHHhZbDa
pXFYy3mxGzQiWuy8X/uKBHRu1fvMeJGoUwThQ0622ozSCbFetFjTwl4t5PugDfxRVtZh/QoGYlsV
V12brkVp3qhJcXSSaYMHktfR90Qd6upj5KlKd6HP3GUp38mIpYP+mW63a4yJF0v3vWSd6np4hUtF
VkZRtwUvr8jYa/T+F9HHF3vjUvT7VcVGqV6DHMfeiCVqsaOJiOH6IlOXFZeXgxlbj2HolfPwlZrr
oyzxXzHCf+/Jn0ekmp5epe0Qw9eicK3+mgIxyBmdR3zy/voUv1uR/Dng+Z9DLaW8X0RFcLNqZlw5
xXYVXvFINr7xTfUwLj9qN2S/u2qd3+Zeuxb70cDHwevukgMwsq9D3a+u9adID6kHI+DR9zjkHqg0
jY5dFL3+9dl+Um79uLDop0zaRya+A58D+ICigTQateFiGHZZP5G0rJjwQCM3UKhzzXWDlvWrm/lp
9OD7QS2cTIylJeSoyvfy5S+XGAxjz3dBddWuNASmWepBZveMPRpEvNLd+v6vT/I3IeyHw326oxJe
UQ3TBwblCrQZieM6pfgiEfiuo/z01MAtkS1SAei/fxqdKfQexZ3OKWnIIuCBEC7gAS01XiQXe8u8
E5jq50l15TgPRiOv4nTCIV6sBiffNJNYK/GwtvpdPL23coN1581IBcWObxyHmcdyZ+rFXWQ499E8
bSe0EbqBNDavkOsonga4oe4w08lJMCub9L/KXEQAlAEBpNT9btmR+dpfvSd/rjEbH87401UVDDPW
8vLkjN0xQmunmOSZYb8aYqzZDVo9UbkU8qR1MQSXQ4pldtAfyGu29qgDiI5WVZ/gdN9t27Y+5SU6
izT2y+qLe/8ZjrpkxR++5qe3yAFMGi/yITfbtaf8EJ+wlvaSa0pkO2Nv8KCPPrqBVfz1U/7bx44W
6zIX51Bx/5TXOE02szcUBivIIorUV+llci15HSvl5IszID1/T9v/87365YjLKvrLe2UWRq/zsBuU
sKl9FbKH5PGLB/03i5KlMHyN7dEya/xZYFpVRmJLCpczkd9salFSCW9kfv7rF/aTnv/niTAoj5Z0
4e5+1pNONWapocTbZFk8V8oqynQQVkOwNdt9Q+G6JQASEM3wv0cTlyGXklcGxf6//hq/u4GqzGil
TsMI/4NPN5CpkpFGK5cTitg0lC64APevj0Av/U/ZNWZYGm16Uk1cuD49nWlJ+Thb7lid3KP05MW5
nIwHpExMSU1bPazBgsDdieeFqHiH3c2RG/M+prZvKuAAFOkWOcw3yzS8JgiY+m8XRBt6KTIfJ0Ne
GsZbJzH/nnz+x+1RMSpDHUCL709i/Q4fuRaKEoudBkgRpuEU0HuWH3ut9XPpUZX0lUE/v0BGp8rl
uRnjGy2RTxpfyZ1/V3Gzfv0mn2pe3dCajT0CSe3ieJcP4zoHNq20ZCm9fpnk5VoOKqKzfqAFlt/q
glWoYDyjKNY6gJ8qiRlGGZ9GEl7IZv5o3P71/f3tg4ykCR0xxSpMLj7FS3ACVWlsuVJ65c1rjBG8
9m1ZAjrbA3HmUcj44pn93YZuMcJhseLgM8E2+nENiLuZ8hleb+ytwu8u4lXi2/6LQOcv++yua/AG
my9O8nfvCcZhyxgavgCoPD4eMlMCreprQmVG+qKbeNtu4tv5Cj0YMdo2uUzO6pX1+tfH5GT+9OZY
2F2bi3MdJtT25ypNFplBPmN54E4B0OQOAUgvJW9tEpAjMh071Dt0txjujxt6ha6Qx50hNRdAKNc2
xeFIZuhL1tdmVageFXy23ArMpEwzT/c7CCGaVa+tdLgUwBYH2mQRPQtwM7gqgIVpxqMyX6vSW067
UBX1drDuHFoBQyVvp1Qn0yL7xqy3VU2vROKoVrSZwVDIiwNZdN2Y781wnxbX89BssTv2e66dGZR7
jel7ZI37RTEsIY8VWbtuQVmUcsZ7BcsbMJI8DttImt2pTc/s8XmAQ2jot7MMNMMA7VyYqxb7fSVD
Vs5TLRGi68FbESRnQ5alvjqSIydM7Q7ZRopQCwZQ7SIU6SpNvMjiDErXLG4L5UWOb8tY9RiU84Zu
3mj95I3BnTzeKqavCoOW3Ijo7pT3z7FyFNHRGanGLlKwkykTASXPXc90nWr7qUg8bHJWRQXKCi/y
GgVOnl/PU7CKOXfKKq5hXMUUygvz2JicGZUK1ZK3JSJaO7zWiMEz5tSqqvctvo2pRReR/dKE5bme
g29NksdSWG4dOG5F16gfAaAgJkSm0pyPdnMYneK5qMgTIJtdxRg1CR08Dv6kXjTP6wxPPWE+tkPp
aTjH6VHm5VNR0n4LTjYjsl40OaekbdfDyLBjkcLsUGnBFelO6cKTrOPGl6HBjg56T2sfpYuOO51t
UXHDEZ1NS22g6gBV6GZevg75+VJmEOVKKSgl5kwsxvke1oM7KTtjepmWv9egQBbWPYsp8HaIDoWD
7LSEh9u7muSAvLyawyspaCkHTJ6Oias00gcuGJpKaetW7WpWUy9yXhNmPfJoWPom3yKYINlgrxKR
HioYCJXk3IVx4weIeqoJLhd/opoxhrPmVQaZSWvGhxhD2iTPNnLbuSPPRwK0Bs2PVwXNsZ0I9CrI
8rNAyi1tRv0g5Gc7yX25qLCPSk6pcxGOz2C0/c58GUJ1IShSXXoIu9KLU2SFEVTBFjG2QG/UblEX
0AYtzmJh+6j9XHgQ0DGm4jkCZtQniQsePiyfB77DrM9eXsFaEwNFzasuvXImBrcKnmTxDN/0LNcv
q1Dme/bL+KYf88DVenzIjBJAXHXW1eBZpXdAdqvQuJ8pkTYyciWUkZRfpKin5btUU2/l6mk2rtT4
FDuASKtbVR7cRXptz3uD/F+nXV13qStXKtjXK0GVIHOuB1z3wUNhfStv++RsLKv12JyS+UIeLzNo
j/pIFXcU+065UtWHoHoK7eu6ZxRCuxqVgFKR43b6bWkNtGQbrwvOhvxsuSETRWTRFCdU2qssMFf5
d2LTnQ4qpghu+Yu+HX1LpYGuabidO6JyGtkjhLTusVy2wIGbG9Ecxp1xHYqGRjud2v7F6IfLemCu
vwrPp/y+Ktt3u0gxF1hkDfJKwSAuHModyK95AIaJKqJIPd0aUb9eD2mzEuJC5DdCO1e19xa5XdgB
ceQO21q4GUErKPgQkSZ4Qd6sE2hJRSv8NgaYFFq7pLgwlOe4577xNOkAryaWCQ0uaDNfh1Xhh9PO
oNii9zJxkXRdTHdjrx6V4hTSV66aFyfsjkCC3RJ4MeYALjw9aKHpWo44mBqYbswwTacn500oXFMA
/UuMK3NE81A5HgLpdWbedAMRUm95Wj6vRyPdxfrkSVfIET21KfdlWK4iRezmRZBomr5R9OdheNcq
waqMF5M+c7EUCt0aQp8ox3VS8hrlbczYAqw11jHcPKHshS8GI0VutDBoqHlChYDxk66z2b53gDcv
p1MadKwNYDGQG2iGUMxu4Qor2Q3jMudDGVK/TK5k4M2BGsAcgxhKyRA/p3FkmE7LHxUhzo0g8HTp
RSMEsmpno1sM8iOENlqk89k3uw8PsaFv+I4rS6q+6aXi4rR06qv40gHgLhn3DkiqwQIPY1I4hZv7
YNe9L6RdLG2MWrmYetOVZQgySCrxqvVr49yatlLc33V6uepKttnuLjiXBLwo59gl6kE297E87/IE
nSZVvou2ty47q9sUaXUjgmYtdf2zPWp0hMtxm6b6meaU+9ao12hFKyaYjBlXAsmbAbbWwj5Dr+Ih
KF/b6WVbKWdm11zYwaWt4cov3xkhD4XIQNYp5MHFSqpeImz0K+PkFPpWGZSVtmx+2qJnxwDbuFDa
29pgk51g2VgPWEwcI5qEvc1gXvUukjtritezyqOh3gj8TCNuwqDXbtl/g7CB/dAGe2BPzQ8V/fGk
RdvK8Bv2okKJt3N2IadnCdy1nhUcrXdlTOuBlVEqX+IQOGDjCrX3tfw6QRtetjdTc50KzQPTvmXG
zGs4YVlcRxCqSyfeStJFCB1PqS6sajpQ5gX314ESYY4duFgqOwwaWBRGVX8KnhhLcyuwOui83MLi
IBl9q+QlHa+z9rXiqVLkZFP0Cnw1zW2MaVPQ16jy3lMd5egIBXResy4nmnDdY9DXBB8MjwKJivOb
ASVDwMJLpt+wHZp1Cn0cbU8GRnIMV112iAJghUDNRL0QSncYm9bj+cRYRWwontPfZtkpGmBwgSWs
o5MRqYfJEEAp29qVeCOcNGY4ZljHRrF2kLP0JZq14TmGpjwoyW5G6JQ71tLZWKE2OqOFckzHyp+g
MQXaOq5NzxbnWm6sxgIk0fAWExbGVMKlqXzpU9iiLHPp6BxU51lweZYxOInpNBtfp4gdTjChCeyw
l240mEJmdzmzWziNayDLQqJBDBCAB0+9anhsW0QF0VmXnXqIWC3Uq6EUVykDnVgq75XxgN6PCoe2
DdLgoi1oHyr1bRuo+yaLfWOIPavfpm3v52m2wt3HY2jYy+k/6YGOEOfUSRsbW+sKEZKivdQmI3/x
ec+lKmPQgO86vHt7F2pPzEb1WnzWQAjM6L+18qYc9ikTPM62U68l6aSDtObTNvVyIoSa5RosM/yf
QWb9z86dxYgDmGFMVtRpl5pgH5+fFCclKCrXaboLrZiIizERNJG1kxzNCIs8vG8o5QQXcyX7ad0/
mMmDJg5j0cOf2ZJ3uiKBeVK+5OY5fRt5VA8StZ6GACYep0PTyeuKVmkpCL2yfh8Hoddg5qUCw9T1
nVVf2ioZUiPfaQkaqmJcz+kp1TaT/s02HwMVXGLyNhNWV9NNMewrJz8NeXtEc0x75tCUhWuk3fkc
96fUUM9DumLthB4rKf0WwKD6wDbtlhG3rxZIXbrNbEeAnw3qVKXbaSM70POs2edjt1PCq2y86lQD
veMx5frJM90VRd703c6WjrkD4a9AgjZsgvasIVoGxINx1zasEHPL0bGJaIXu1Axc2nwQzt6qr5jY
lJbwJjyF5qFPmhtm+SyFWEesisHw4vJg1ueScl9lzfpbb1WnhlcDOeOqpbEoy/OhDBSsNsqt3Zw5
WdwQBdmrPoovEy45JIjriGFZkIk7mcV6LE+1uWuCM8mGyRpnqzDZdfDMFKRt2SkZ9EMeonm0xxUj
fn5pfyuc6STVeDmDt8D0ZvXXSdtvtAvkbNhlY/8pL9CgT4miXI6zlCua5nbrftXeqStlCzLNLe6s
DWsf2fBX4gXlz32DRSfCRB/4JQrcnwtJMziRKlCE5op1tZtOGAehvO3cB9B/6HwJyf1x+6Uo5nep
KcoUB0EI3qDm96LPL2U44QyNIcyYFv0T6Wh1MVyQP9Ik6UgvVjhaVl9m/X8uIyEtxjjIAkVHrUH+
VIt1qiLS7V7BcFGc1+qZoz3G4guHwc/+1RRSqfbgPsFEp4mk+HM5k5G1eYyzUHPlfbBffHTEXto0
Hu217RePyZ9VNR+P9KmMOYkM1WTOkcr3Zkc/4jE8pNw4ugSP4dF0xQri+RstvGn7s6j9t9T+/56U
//+38SJqqb/chT/Zzx2e5qc0arunDzNJ3z/0Q9Rv4yeHMp8HjDtvYirHTfkp6jf/wG8UGb1u2oj0
vzvN/ZwyMow/4GYopqNAbzF4NHlu/zVlJP9BzwGnUqIKhx6Qbf8dTT9EtQ/lIBRoCMIWwBoWmFgo
Ysf7sQbViinNEyq5GymQ6nFrhJDuZlcF6OIcHS2L57NCmSXt0IxUz+AMO8T5Y6bjHCqLIJgvR8ZS
yXuyYWopareBjFpxlNr62JuD2dza6TQLN1LCBpShKs3tW1VomokmN22dt0jXu2LvDAlkdi/Vwym5
aFrJQT1jBBl+cUbeGjLOLU4lXhmPaGLYmnWorFRFYu5hgW2jItKzvLiJOz0YzmHSN8FBDGNoXIKj
yfP9pNP/3KmMmvd35TR3NHrjDg53KjlGjQZTayftJcxarK+HDJ7lASs+YAQpkbN2yfycZG5zu2mt
yLXlXCtvBZJwekl5zvDks0R7OUUhTqiNA9c4VM1tkzIy/1qMgRLXbhOZOZgjLayk1GIj1Upy+zoV
8r61ayYKSotN6Ek2mow6R5v2zXMk2yA+u4pyZ15piESRDzrqc6sPtdhlodlgZgc4oYjWUt/LeeuG
+VjUMBgrbaSgUQ84aakUqepmeGElNU2cUWp4V5vRUDtAzoGkFoeA4CWAZVyIBNFFJRKhat7Y1TkA
8NpIjNQbsGqoNuASzPPEaN5ihw8+WnFqdldDOpd3rJiasyPKzsgiTUoxoYqlHfjTp0poKftoSY0x
chlykTLqJ20n64fSbjXg3HhvjbpblkGIs0ZoKsGNkZQdZ2KDZUcB0zM1fYyldOlXGxGO1FSoeAkA
/AZmPBMXO6KQ78xJBxhfMHVdHFJbq5vtMPayAbhdbxUi9YRdNPGiyBrQbc+Aubk4Y5qj+JKCMIdG
06ZOeF30uO0jq1FCAdI5EmF2PZdzdE0bpxRbbZCVcmuqUq0xzBoOmkEMSA6xmQHf9Ke+to1mrc+R
2dyTienEZ2Wjz9exHjbz+5B3Si3ccCqlMvbNOhpklRpWOIBPVWNqwme26oB0HetB7l404IraUZhp
VV+S7DaoegfZKba0JGYNhXjntJofNxqsezdXesdBXkJCcZ5JuEx3jKlPylKJmWdmQbaZNBk5FVxZ
VM1Fyei/tdKkwfkv9s5jSW5ky7b/0nOUQTqAwZuEzohIyVTMCYxFAYd2ODS+vheq6tolg3xMu93T
ntGMTCKhHMfP2Xvt7tER1HTs+O0yGNjZ9rnVInqv9eheq8ryjBIgB7beENEdANVxTQbWHN2nI2a/
ll96NKn0kXiFNne2tEuXybqpDIBftqqWYIQq8MkwZLYUTyYoDIEo+5gkbk1HGf2MS6YE+WxqZyeC
fNlVN3ZJsnMj/itQEl2W3VkdHIuN4zdtilCoKhB5rVoybvvXcU6Ili30UJAmGjfZgAxucEva5jan
7NzqbmyDnW8KNCYrsnqK9Nw2pGZfG11M5Lk/A499nWv8uNtucNMGuLkgRu80g3Myn/KCK36tRpVN
j7YmUmg3zUHfcnqp9GpyGiOJeTxo5mgztdPYntMym9S9n5kT+6uuLG2cHBDBEpd+VoHlr67om66r
3i+mNxX0s6L9p6xyYwR2ad1VcsbkHNaND6J7mioKZp3LZQ/teS8TVpMIQJVtZAe2h1O6c3xtz4+j
xgJGUrAVoOefqdEpSl1jyLLruaSd/4ARGQEz7hmQBZAbzIxr12QRqK1VzB4hf6zC1BnuK1XXJq4Z
DpUkWCsyRThdOXvGvZtrNmvzPMivcSx9eZgLTpDekClDJP1eNqCDj9kLwpcYhLbXkU+m78aqmzxH
fpSIGpIA0jY8S53021vtVdjmx7HT3DPys+LoJhwTW772Zm6qz1NRG9QlfhrQerYMerU0n9HmXRfS
YXPphpafYBifGEKTfR2RM1vfTXkkm/pkt6lVNtdxydcVg2Rce8GNok/Z9PuBEDJSdtMhzYRC24eU
8zFRmQBxMzs1+0E7LcRzaTpQ9ZQ2nX4HDEBWnxJ3xhRfzK6AYsGAi2xoYsxT/bXi8WMFUw0dsVtf
VJArHm1bLenXQW6/eSI37JbEvSZDZETHbAjhIFhWsp/ClOxqzqWSH7U3yPnEJNbG+YC2s35rJ905
J+ShyXA9S491xGliE+cGUxRrryPLI8QqD/v8peHNCm/oCtjNc+mYtbHx8oa+lIIoZDUru8ui7ODr
oFwWcswnHx2D7ExCggZ65pPnlnJjx73dn9I0DfS6792J8GB3Cgj+64vIDUENBH0/3U4eGIpNmec2
asXBA1XWJ+Shn6M8Gl/K3KrLE5peIilw+mhNJeCRVIXbDT7LOpuFq5D7VOkkH6IpKWjPeWq0Nr2l
huE1Kg0zPrte73Z3boWgc9/EVadvitIy4Z/Gqf+NiGBwJSungS2966sSRWsYKIvejV11SXEfWCop
zhPh12jIongsDqplAdrFOeOU5xEZ4mSuPSTXI9vgcA7OkYi67qnOojxfm4Xv5F/sOMqnN6+PsKYZ
fYp/zhwMI98H1jRPG8MbNDMLp1byq+3EOYabMDfx/veFzNkDpZHtb2zeiXZd2HAzvoVmq/x7sAR5
eOvJwMEBotLSQJShUOauEH8O1hOJbv74VUZxn71MoV2LY5gYdUeIkxEazSP+7rE4m1RQipzOZEpT
etVpS3Z7iX+n+CKTOcjO7VCn+iV3aNTvyggKzOs0BkSIAwN13Qa9gl8HV7hEUtqURToieNZa9ruw
0ySaOmFp4qApYz6RGuOTRhcXulo+WKqyGZrZAFW+uNygOV65IjLKk0yLXlosvGZaPcZqLp3dFBRJ
+02IecCpLYNpkge8hP7I92eSw02onQIGxTRF9DuMdIjkXo+FixEOwnxU3EpDzR45Q3k17ltdm9Bc
yrQxDNSjhmTUMbJO3judZNFa0UTHzgoQhM7QIRkw/MAv5+OdxUN0HgLUic8qc7PKWKe17UbnZFJ9
9qGamwC7U1F2hMgyROk6dOGNXxwb0ynBSpmu4e8xb9feoZLkHx/D1A2Go7T7iryEMfKmeM+Uy3O2
vpvq7uOQhEVPu96zKHZLDUwmtcP8RUSZyPfgp4byOLhxHi9xgHnxNhR8315AxdTdLhpZWc91vqhj
ffqV82YK4zHbVjjs0w+JYnN/bQ5V4t/ZYiiBreRhWqRYbAjK2WLQd4Y7rhrzsqIx+clVysSIMECT
zfG5LtMg27hdHa7bNCvaB88DXHHw2GGqR6/LiwpW06jVpmMaVL0Zs12ULwMLdPLUijHonwIsCc2h
HDKn2XqMG+KzVmODTl6wNiWbRHizBqpkNvZ5dv224ZzS9msOnXW+kWVDVHkdh+RotGaRuNcp/Kjh
Yz2YYb/TdC+6U+gZUYKjBKLGPpjLebjK26xT04ppYWvtrIqS46QS11L3VmAX4b7ziDS+8q15ULd6
ZtZyaCiUupMUfVN7m6YYUYP5XdQQp15nNCvWqaRH1jMvMZo3JBxRepdEw6AONfNMSAjzJAgLL+ow
cb81mEBcdIhhSzZXK2EChbs+BC3FLZn8/MEdhNfH+7nOlHec4S+Zb5ElG+tsiHB0zZ0/294wn/0q
aPsloD0e23yVm0uSWOU4qnmOLS/N74c4EfPHMSMg6EqUAR6wdddWQ3TyqLDSq4ESlCawIeLwbItk
6p88S+cGyino9cZdUqaDuLNyYeFpHmogOQPcHwZEKHkaLreOps/pFEgaWgBd8msLp6d3Yy987f3Y
kWy2HQZWUOqhtho/DEpI86vQaRTvXb601XXACtl9Fs5UDfu6Ljw7W/mllYRbQzZ99nVKkhE/3zCz
W2P6PHFyhxEJPRNukYXe0ciAUz0NLMZYAwA+MZXyfRm/1rgnsJj4aOYZsKqivx3xnoabliqx67aK
T0x4oL5W/kOd+oV+bHQqgpNhlOZSO6CcnA6Wn9b+DSuXQHcy2TbYbEwJND37uUztq7wpev25cZp8
2DtxZ0ebWBid+5YzViwOoFdij8KD3UPJgBlnG4pie64Z4nXCtKsVm/I6whGQOwPVmcoYUJPoPWKy
KKwpv8GQMYZo/koVNusmY27+GNsx4CP8jl2SdrtydCrYC2oy9T4VyPEfpn4O3XUbmLLfBEMEQCGl
ccb6oTyh9qrupXvd0Zs2143D7ThR89Y5whHCjnz8vGwF7kp2XMO9LSrk9Kt0DGt1zTSwS05d0mX1
G9bKNqUexDn5oW7lVH/qPSR4V0WVCvscRIE/b6yMinijIGc1mz7NcGSuZRG11NXCCYwr5VVZcJ/q
luGtKkYOMBdzE62MNgk6Cpk5NO6q1O9xKivbuU1S6Q+nwffSJeE97epjAeGPuTaGEoQ23gy9Ss+F
PUx7dvVD/K2B4WPNq6KQjFkpgxv/1A0dutAsA0OymxInL47SCZX11RycOftglkEjlwHtxFgtyRAw
0hDPIvYrk6RfTnYi1c630eoXtdMIqKuiP+yP4bZoIiWOYFDMwrxy7KRIXns30+lOUe8UX408C/qr
Ms48hhhZqzOn2uZSdc05nupWvPmirDy1MkeCT9BTlKo42v2U1C9SEyMi2aa0PvNjnGI141n6c3X0
Vuf+PB+MoQj6EkOBY867tJ6s4vOYwANk5pGPg0yuq0aKyTlnosA4MxFe49HVppF4Lmq+wtgyhqo8
G3EAI2flNROPUV7W3NtNq4KWnrkgqHvDO0VrgvmP4RP5Biwp5j3MvJ5m4S6OstRFPjJMiYdGzChJ
3WPzXTSfpcuKfIyqOnE/GLOXYqeHEDZ+jaU2vU+jo8r5yitj4HgrMxo7SQKRLdiIBsCimusp6ctq
CbdhLd24U0wNtSqGprpJyfziycc19Cj9YujWfL1DiyHVLBmA2tyuetM7dmh8yCovM7YeuyfkQ1lv
M3Cble5mhPTK798wN4XhFaCkWO5mPy3jHaVk7W7gNYb9A7zh1D+WgcyBC4why8luiMopeCMHZngY
Aevh9i/NxHwMK5B8H+rQIK1k1SRpwsbQtaXznCLrtyhPPCHdMxDrBrZjkwSW9aeXaHxXWuSC3KqE
bsSDcNnO3rJ9n3EooCKcnDu3DAu2jexv8U7oCkfvBO3L9JrbtOXZOZQl35xDI7Fu0MsgSP2mkkM/
78yxAnMtbVleNRkP5jHyDK+4g2cXDi+AGTOfwrMK6pe+dDSRIGliYLeDsukSe930uIFSXvo9q0Zl
nNLBGIO14h0diGbHDHk1RdUY7QyVsd+EC6YANPRqwnVTR1F5jsKhIqQRBTYaDoAwdtOX+a4ZPS2e
Ab+FhKpHNlIA3dtt/hKbaWEfvDyfW+Q4dTCFJdcDq8pVnYkpOOU9G5zbYQiCCOyfDXas2kxVUpk3
jqLrFq17ev/YdprJtpxsrRMPyOVmbnurfQKtZU7fZKvaeTPGUUfTItY0gJg29UP6Johj9jr2a3OJ
akObOnyeAIDh41LarY2bwhw9OmUiEjWW/GAw9bFw3anGzJOYhbWdKkR417iSMc+NljPoj6NNqDq2
3N7W3bCLjLhw/pwjv4VPnTJndlZD7KtGrN3Y8hnbQi9EsNxklvc5JJwVOUfbBKaGM1d1uMp8MTtL
/jkMeKfHoeR4LVIYu1+U330l4+mhnPpw+DKLhX/bzn6nr9JMFSDlYilwrVHVzZinqmZs8MmbFlNh
1HCCUMrOMAikhvgjlP+kHUO3RyznRfHcW4gH1nVghA3GCLsMG1DrWTq306liVJRlJ1r2pWw+UK+m
1Z9Cuwgt4hw/HDZYbcl2wLVitNxLUhoW4RXMpvIws66VmPSSTrxYdurJXZ2Us7qisSXqU2ems2/4
h8qxY98DY9GrNjyYXaWb6JWxWpyKZ1SJAPKPVPM4OZ9TMcXILcK6FCYQ9TqbXe651+vuXhRijIet
5xaiUC+mIPwQ1oAGM6V2kFkqS3xxx15ChBrGVortaOQeTRDHbBKwlkLyiI1HpSLAe2tZe02HhiOa
xmwdzoWFxdDmCQK2kMpiQrE3ztKd9rLt4zDZDibaMrgGkUw1mlniDJursPG98S5nmNOo1cD/pNVq
bqAdXnMHaFAGIYzqXZ6V6FKrymHOaLYssQehYwAJKChguj5+1/L/FaVmcbb+28QAxtc3fcshVdNB
IYq9+mI+B+GhiodxIORkG+2ZhhJ2fLBQNDxY93oh5NCRXJdbgjA38QsdKusdUeePw7p/Dr+wxzyX
vuZP1u7CS/KW3SH5LnaO7clb28O+T9N9Nz78/kR/FKwuB4JsFvJA28JHIns5FRSD7fplaBWguHLv
BaF7aq5FEEzvYX8Wre2P15PKHDYbAwkLoap3oe5mjCCFGKJiF7MOX7NlX0yZk7gLamRkYWpgb45J
bPj9yf04Pfv75DxwlkxE8KIg0/9xEqJcu6jpMOOZZabtGSPfSaSk/CpHegB8hDLYrnK6//1Bf3Wm
qFItBjO+A4du+fvvRp695/sNyylX1DaSQ9SP1d7sbDyJrE3RkVdIPlVdVD///qgXYmcaoSbR34w9
GUxyU/1LALQO+qgoejPdyasA5tnaZ/HfjAe1lTek0chX5D9r4G7vXOHLx+fiqM6FqJsPRmxEQGR3
nNdWJe3GDne/P7HLy8kRXMaswLK4opzdxeU0mpR9+aBzzD+xVW1RzhHQ3Y/uGeU3llfdTVGPfK9T
7xAsfnFmLmgubGCLtvonx4PpDiGfUYS7XecxdGV7eewZg73zsFy+58vZ4argBQQv+fPDAoPcGDp6
uzunsMFieP70Zeo872gt1LFVhJ78nefkV5cTqTEoYsGZ/USpmO1Oha2DMhAQT+a9hhT9ONIrR3s7
3+VtWUcS6SyY4End/f5GXljd/npCWUh9k+rZXYT3F3fSrUNq7WIEKo6dN71ydtlW7tpVoh6NfXMb
b6p3rDOXbz/XFq4j3C8bNDrj2oslnLZ/NGZdke2YLowzoJvB7+8R1mbDHWQSkq8tqaPh6EzC9B8M
9vnTy+/P+OJao7UITfbOwvI8Z0kduDjhhC82cq523E2FuvMKccwm4IdxgxSvn7NDMXnWO3qBXx4x
4Fggcxg2X3poGFh4WZOWHNFveXLz5NqWeYYMrNtBE2ZnENKQ+89Pkn2ox6oemLypFydJ1hRB6Uw9
d9VcHkrh3nSNUvDOxUsQj3s/sbt3FoSLV+avqwo5j8m7CDFFXS7qVTHXMyyucdeGAcgHc7z2x8E9
2lSeABXeeT9/VJP4y8EWig3FAIlJFq/Nj4t5axMJnJoFCGvjrkU9V7YPFtXA7y/hxVJzeZC/5Cbf
fTHGrMYOaXGQzHnt5W2t6ndW6Yti5u8DcH8YqPs2hpeLs4CwZngBDcydQDemm2fQbrdlVqPOnjGq
xG8Jsqwqe8+R9NPDyJfIdlizzZAqxrx8GJHH+nZqVdDVG4Yz3MtDxvjezsRN2jIXLoP6w++v4083
a/n0eRhvqJoWsuLFacI1ErEC67XTSX/PRH3bWdlVXjjvyH9+dV7eYti1mTFSOP2kr0jq3kb4gCxT
pK/9bEdAtTRCnNkk928py8Gdv2c3/+W5sQW3A5cDYzT78UGsmIjLIXDnnXQRVqbwSROTdYT5Y/PO
0/jekZan9buncVKqjNNczDtHxgh+bxOjgzvw8X9wq747nYtrOI1RKeRyOuWA6FP660DZW8H+4H9w
mMXwLJgy8fZeLE6pI9ppMKx5V9XWXs5nEQUwYd8JTv7p9f2r4vr3QZbv0HcXTMqgT0pp42lrxTVh
ROcgK/+X53HxZE8tU/nY4hA9xPtVMtsvdWEbKwR97xCILr6ZFuEhy5bgnwsG8ufHczHygs3UyJ40
Yeu2ShlFOI19CPv6W7cIbfr6XtG/+t/cJOsyanHOaC1wf7hJ+UvGxLpr7zFfvHOQn74anJhPPid1
BzqswLp4EgyhemTmmbmzzG4f1+lR+vFjyeCgDd7zHf5qffj+UBfPg9NG2jcqDpVJWgt+Y6MKkKRN
pOoZ7zd68mH/+wv4i3ND7IjSywQMu9QbP940xy+EDUOIllagc1IN2mGvsiGhWVWDfoxN+50V4pfH
w++8CFcpXC/lj8ujNwYOLbQohWiNUgmYCbCbIXhUXRt8AnUyz+8c8hfvGCD+JcoHRS4uhosXAIp7
RQK7CRZIR9VN2WloeWauN7+/kBfCTj73yybRD3juaXd6P/nUmzYMgy7qp10NE9XJ32Jp0+7d1EG4
GZx6E/QjDNldG5TvfKB/8cj8cNzlin+3hPh+pm3dj9OO7gil2mQh0IbzflMb4cJ6zkEbBP7L70/2
l8eELkxwkLkoEi++KMqI3KZzSJIGwn0gjmZVleFO55jakkMbPP91sP9Tk/7XEkH8/6dDrzrdlV+S
7+nQyw/8LSR1zD+WfgjbPnLibZ9uwb+EpEsusYmMGYo9H61Fy/lvOrSN+jQUmJoDGIcMgAQ39l94
aPcPqoO/lwJuqulhef4XSP+fptff+dOA9X/RBHP+KmX+3bVBlerzi0EdIFCKd8/6S8X+3XPJ4Dwx
kNY8T55r3oc6IxUtcaPbMbKYAAPEdEAQZ4n/GoX9hEtjqk417NqNMF0QVn3X32YT0KciMGn2NXZU
fvaHVr55jvIJpgHvuvWQ+mxCpZz72MBgNtdmd9WPBrnt4xAzJMPpazN7Plsq8k/EGal5XTtjAy42
c1DqF+BtuyLI8NYz3UBI1k8PTquROi1wVeQ+OONS7aFr7BmP57F3Gvox84kz0gDwxwbnTh4U6onC
kfloZYVk6fQehl9r1cGOU4O7kaxuJ0hU6j6bcw1CoPSuCxo4n8YCC1qtYREw48AC1i8RKSvJSJvw
5w5Ula/9dJPUPjjZ2Yg+VGFYrJKorWl96+yY5QlsEnimm66fSuhBdo8alzGQdd2reunY5grTCSOl
cd6wWg38HCPog02BebZMw38J5l7ugrScDZSWpcDL1yXx53z2q21RxJh5E7sXzlU4m+aZHvn4InTS
7Mlw1k+93zorFKABcOPU+uQ5U/Pc4sE7mG1i3sP7whnTRrm7rToI/iRZ4CThO8IgE5UTMpuxtd4i
JHXbaConfWDG5QLPy6c5ghTYdZ+CtotOJaAde2VbBYYQhifDKhAdBhQEjfO6snBGI0nGxQ1eOz92
7hy9GhZeYuIdhlUZcmzHA5Sg47Q8aauL7pExd2AeAASGhhfvZI19cMJS94aOz3hKEqOlhY4vbe5O
wuuqbwhyiyP5UPHOrNryWXG2OwQt44aGtbN1oDedVD21V7HddLdlazoPoVMwE2POtTf8sMKiIJr2
vjUcJnWDEZ1MEMwg4CQpZtiUDZRyY01WqlvJrZuyi6oRuC3uSWcwV4qWNzLhlhd/Zc1yvoqGVG+a
tHL2Y2TO145JatFK575xP1gtFhM1yu65Ds3E2eGTbjBxeQ49w8ZJVbaaeifBIpWQlKeJymJcUc/7
uTIwNGc6ULCwkyiFytY41BcewWnPIH60WBXS8E+GO5cvrfb1F9V2TBXaDLt67TfeW2lKhlBmPteQ
qrQxvopZm7uCCddt7zdudxVWKRjGIkO3i1cL9XPhMl6wqgkSWdbraxdQ8I6glLHGt5ZN+8LIYP05
cXxvD9CyYQ21z7wLd1XkkdQ2lq6+A5XrP1pJXD32vvJf3aRtboQsMJ+kEejHJPbwJo7GB0QS5TXQ
J3XHrZkRXjgmoGGVfwzcKvlz0NH82CLz+hwPica2Z1qvbRLJnSxLZyPmLth0TB0fyGRBuGbH05v0
q+pMW0Hdz+zoYO359R6jaF5DF6hCtFqhaJ/GsBWbHlghi0yb7o0ypYnKzvnIZNL7RlIdJp1R1Z8E
op8rO2pwBTemeGyG2vpEjMV8x5LSkwvk9zv0oh1IAauns4dORnVsuztG72+hgC6HFRCEmgb1czUx
Z94hBJ3+HHI/ue+EXPLFjbHcC7dLPiZQzO4j9Kq3seyhzU9BGNzXPmzv3qjHvRfL5obEs3JbMWK8
lbq1V45Z4igLuuAIBd15E5Sj6yaXoLH92J22aA5hkPizcWrlWB4DNntPc6+Co+5qZ9XlMMgbYdln
hPQNLc9y3NBs7g6o800QCJ17EmwDzuOcjbcjzjjg9wky+3UyuOJ1bjwBKtC1ES0o6Ty4qG6sLcqr
HvucsjCTN12N4zgeFAUWVvgUJpJEH8zmOWvjx8pludwH7Vzdtpa1sJeVoaNuxyVUGiBz3xHFlwbO
lkQmOtu+VgfHkMX1/xUrOEy//L//whD1u2rlERP396XKX//871rF+iOgsULRseCbcK8sbbe/TS+G
+QcVAvMO0mqZmqHyosD5x/VCkgVTCQppVMLAff4ao/1Tq4g/aGY4VD6Wa9GM9imL/oNSxVr2OP+u
VNiLABqj7bk0W4XNL3qxB/KcKPcIClsNazyxZ+8UXOGg3M3X8ea9kce7h+KSfl+sOxOik5lDLXHj
4Snegk8BKdPepMd3cTLvndVFjS4NY7Czvw4VH1BlMdfJV3rLDmSf7xVW4+9u9i/qvWUT9btruGzC
vqv2ujFu2hhgNK3VqyXEmfiwnd6/l8PrXgDi/r5XTAEteqoUvTw6Px6nDlD7+Ok308aSc3CQuSxA
2RbgJLb5wjSmzVwk43w9YcJhZcgqtNvlaOII1XEz38yURGtGv5L0N+zNztAYW8OowjOfCDjAlqub
k6+q9ouFfGOTJdJ/dsj93SS9lx1Cv4e5GaCkEjkS/yw3A3BStcww2mhjF1MgbI2minb4O+pjy3xo
N4JKQt9BZh82JnsztF6y5hMr4BNY9W5qiL1IVZ+fPHzpO94SojviIduaidcfXNrmGOd7dd8bjt4l
QS325Rw6XxPq4m/5UPZf6tKN9mxIHbAGZbJx8Vvc9B0WEBkZ8zYYAYtpw1WPQtnJXRHOX4XAQp1b
bns01SyOM2Lis8Eocx85znwugaFe25EtT4zuUQa67VBc8QcCnxBIJreoPeotmqvxGDNnGldm05i3
dq3xURRDMn3MNelBfL6Z4T65xZh0d3WJbHgTWG3eXs9WXmLkj5uw+JQ2qqKA79FlItqLLfGk0lB/
w2G2pB/YcRvv+rzKxq12dMXnn0wxUknQPVlUXwhzKpTBrl/xpbD67CC8mASKbh6N8pUr15OK3FYV
xZMykmkvUqN8Id3VmLZ8vXS3dRBQ4GSVjf7TWOwsuE5q+5tLRJ+zWtIAk3ujM6Y42obJpBH0ZeUo
900HA/CM2BuUL3apqAdUkJnO3ZQQKb7m09M95paXJViW5iTeQjBIkJJOoCYW70rffLGoFRGWyTy4
zcNJrEfURrsprKu1J31FzlWNNiNZIfbv0NrD4ymj/N5w2+ZbjIhwFycd3363Kas7THLxqRNF+A3p
RX10pDVt5whXGQQPyuI1xV92bQ9Wgd6HZM6nNPamZ6oQC+edyMrHChs/K1CfJ8/CruNgndrsDgjK
0h4pLXbo7fMmzUxur5ZAHwbtrlTpeR+K0WBT1llVdZXb9jSRaIJu1UqBGXUIE0/YzaJXJErw6mft
HZCCjDsU/ArVUe1s28nLnn0TF4jqOv+k5tz6CrF8+LOiaHyCsTogRUqYrDtZF/Lc1/m+K2NKbOXU
W2nOKtnKyW/IzqCCXY1BaZ/m1JZPSd2Y/grBWNaAuyUdZ9Vw3/7Eq9OTlsnKv5ppdsPiaAKDPdQQ
1Ok6TYrxY8vwZsPeM/9YDKN+EITVbKo5YHQ62aj8NnFSThh9lqiYXBjmPnTVdEjCyN2Kgh4SgiXP
/6iNHLBBas3NtneN4GaolXuAxw15RNRLBkTiDzv+JZuLwYmDE/sgbFMmWapPpoF2XzMhutcimJ8m
yxjZEVtJ86EGhghSW6aL4Z24kAEHVQsI38vPZYmKDydSUH0BvaqGTW4OBKcZwGQPAwQCfPqh+DgR
/fpS2LH7movcN1dVFic3MAK9HdOPbss8wD2IOauupmmymbPVyTNMa+ODPeCv2bqRnL82ia0JxEDc
Z9pjHpPo0yLMkiYanLXfRMghhrgCjxgkRPCWhi0/mKpXn0drCD+nqaQhy8cbYWpjQ9BqreGu8Jgt
YWD09LWOKAyHPgFG5ZfFXS4q917wUp8qz3cPpYVJI4lN8342gnTdqCY6DJ0t91TK6MBIYjzpwmtO
EVLlP/1JxCfbUfpPL6/JgyuNvPvmF15/57UoWZO08W4GBRmVR4dNhV3ENzqYnW1KqPfXrI3q+zjQ
oPH7Kdo1UqL1okTYdzUc8C5K3X1mafuD6LE32g1KzHocsNP4VgM8oFYIB0HtfGhkJV/myu8einiK
BYtv5Bxl2+kPnTbrV8Mp4FlbLk2DOWyOILLsG7N3o+OU2PapGsPgupQ9fjb65wdV2P1D4UArgk8K
i7sMP7u8yOvKxyrJJS/GqzSIMNwogIdrV/fONjTsIltXk98FW/htAXEyZP4+apM/Teg8N452nZtE
lhU4Djci8A51FrOGqmORqMPPOEgLFLw0a6qN5ebtaQ6Ji2tKRMsbN/MTuep1mu0LDrAZ5MjzYQbJ
S1wGJcDyqPZ3Lq/IYewDBz47/odDHhdnN4o8ImDI9mHjZWxZFWpKHeqRKy+L421ophnxJK1WeyMw
/VPreWxE7SQ8e1ZBQG6YDvaKEJ3uEx4vTL1GFtavZYAyV9fC+eSxVQFwZnvAR+SUjPdG4emnYQ6M
FXyH+VhONXAkYlybFwAr4uANcXOwvKK7RwWPvEWW3S5oRX4z0krYR7U0N0kFfn4iLtRrLINhhRl+
1IFGHZgtYalTY6AJ5Lmfz44HwUT5Y/4Q6Bb9mYxtGjDKKbHxFEgP0xJEtvLRmzZmBImSV/nojLF4
amIdn2Qe1bdzFYxoFL1S2Pg3S+Pkomn6OiSDA3Q67sW5sljYFxX7wpowG26PyhF4H7JBan4jbK2A
fJrWfq6bGe4SMj6+XPDWvjiNbOIryBjYNv9vX/P3voYe9nel7k+W/tviwsy//PO/9zVe+EfghPT8
HY/O6fcJfR51/T/bGFv8QeDw4st22F6wVaEO/2cbYwnSQ03XBVqK0sSlkf4fbWOW2dB3JbjJRojG
7eJUxcH/c2xO7UcK+0arN1p+wvm9QZxERwm1by5ZP/JN51C0+v0GSfcxcz9X5gf6P6CLXnzjuuu/
0hciUcPefHexfrEv+ElbZoInoBu9yDzCpVV9MX1JXYm3Is9x2bR6p8fplR7in7MPZ2ywraMVK4YU
af4Msr2/7nSwFVP0xcjb21ISQTbjtGdo6LyzWfF+ulKMgsQisQF44HALLzYR0sapSfrzhiiqlW5p
OoPLbjLnvXNf/p8f70iAOgvvC0TPkJtzce5tO7jaSMBe5ldLrsaBGLQ18Qbr+mo6l0cgZOt3LvbF
no9H4IcD/jWj+m4X1jeUCyyy+cb/II7dHvPCNr6qr8hpfZ/L/IuLGC6a4JBNGNk9l5M8xyrndBpR
Jy+EVKiJ5Mx4B6yH++YqP7JQgzR59/x41X66oN8f82LWxfczcyafY5pHqIULRF7ept/YTq3KbXs9
/jdr57UcOZJ06RdamCU0cJsQKajJ0jewEt2QCa2ffr9g7T+dROZP1MxstZVZNS/oCOXh4X78nN36
MBfv2tcZPbcoKmFnM1oMXRTUExYTVHXA0e4rN35sd+bh/ZUTGsKXI4NxBowGFByvup3ndpDBSRrT
QGKCFu0Ybb7OIRs3zE7e7077+Cg5qdO4oxfEW02BS5B2FNot4Abz4LuCNP/fTVS8jhumEQOGmtdv
WryzT5uQa8VWya06sj+7aCUcjFt7J2Q9pd9i1Ai7Xi8VLZMi2BKKywbEJ3hCXIXYaWdzjIZtHCNT
C+nlMd5T/HFtT99BQLvd7KPd+/O84E4iZYQtMHlgwzEoDv9bW/BT82ZOeKNEh8GT3Zzmxa1x6HzB
61u95I7+KPkrJi8PCiYVDQ9IlU5kq96alAw9ojvYQsbem7zxEHwKCBU8yx387LmFd3Pb30XeGq/8
grD9/w30zKo4SmeTShujMjaaeWIB4eLSERTeysFWvS2erIPp0c541Fqvfh7vYSaDe85bGfTlSX07
6MWadmXVBWZlCPOybwLXLAwHkkR/cEMH8lhkHrz08/s2FXH637pbYRNwFUVR8kOvuaOzIVtDW21y
lYnWdgimpC68EfIeOomdMbhs4W3iBu7mAV3F+CveyX31xB+aX7R1U6JCgXXNG3Ppv/0ecKs6KDZu
PhPw8fKaAQpjx5YRQ9U5baHt2DeOIE7cSt+G2/5jdrfqHS8CAGGPHQZ0lfrtBYIzPFV00WYBAq00
O5o+ifLWfKQ2VEWPaRmJJvZhKqWPqlGXJTxvghi4qlL5W9HbcnvXkWq1bzqqqqaXBnG32XbGRKal
gdgEpaa2ra1dDj1QfUfNB1HD9xfvws8uvn2xXaOph7e4kHhysHbqvt+nB8NX9mv78mJbYgZqJaAg
oAo3bJW3p2IicoZYsKSQB5lrZMWOKm1WRnKBVca7mEAiKH/bOk0LSxcTT6eROhrMpTDtpdHfBXOo
EI9DPsDrhMKd+lhPiBo9gHTeRpW95k0vbpKF+cVMigxW1cRseTRhwbzcw4rn1h6d/PfZc/GL7tUV
lypuwDenDnswWZGRVSwy+csp7WOtLOAGmt0K5o9YA+QC/SrltOq0cToagN7fJ1cW0IQHi8QwkHcR
Wb1dQLJmpzCBNNaV5E3xGOqb5C6xhyhfW8QrowKSTEsbCBeqD0vYqxHpmzKqohn/BeU1hPPkYp5g
dyYNix8Jj5uDfJSOcm5uIVmk6fD9UV5eU9xQZ+aXhPeKKcO3McbCvLimMre6k8ytiAGQl3KKl/wj
6eoVm1c2zhubi6mdTxsjnIXN2p08zaHt7Fu/L2+oZfsnXyVMX/OPK3MsHk3nV9S46XM5mF7nmKyC
g8CyBzDR9tqjbCIjHj8iDORDsP5rztfuZPGrF5v2zVjFXJxdFbo+R4WmYlqIiqCj4qV3jQ/90e7k
I9a9Etxd8whYo8KlqODDLgCE1jjzwC/T2ZX2xk7xMl9/RoRrK5QE/oCs8coR4SjaKvrs5P4vsNNt
mOV9r2wYF660m3fdx+QhOKANd0AUGup0aEL/WsMtrtlcOB210sfCqrE5WtqhQdUsKLS1NbuyP3k+
8pIkUWkaF7671uip28QQyyInDbUIDOYfELn0Gh62t92tsk39Nde24L0kiBIYpn9MmgtI6ymg680c
kRujy2f2TPpfS4tUcqEc1Dr6Zmv+NJZOJ30jhX8bj5/UIbmvK7+x5Puq/NJLK/vo9a282LVvPmdx
QtUWNrHxxAwgreyNmhOEHxTV32Q3UvoMjX7BdpK38014J54Klb3v4EVSn83Bg0kdzFNkbuW/FVfJ
6arejnfrr4Yrl/ib71scaLmCJSDs+D7BbZke272oo2o3a4+ly5zCYlkWp9eGM+rU59ip/j4ZJNod
CgZ7w00PBLjfT4qrQkiKLPt/4K/eDG+xyZFHMNqhxmyD5gDYl60GTGU7f/5Z1lvaOJ3Cbf9qY6Tb
Uj9YufZeEZXLpVdN0VKi6Dq5pMWQ5RoOO+OkTq6ZljSehw48Ec8kNx2oqpBPLD26oJ+hzFZVbRtG
txstf9ZQfH//ilCuuE3yXf98xWIGtEgnB0rtx50ciG7v0eEkqobVf3IIpbJfnPuKoqtH8XJ7OiCW
KpWwS93Mubsedly7It98y+KFkUwousJiNrEaKq0Au+lb4luuEKISgoePUUaH7eoWENP83jKIJ8jZ
vTHDtzQgLTK5xh0EIw90f8OnilD13yyI+++3SAr/cz7f4gY9MxcNYcqDB3M1pSg7fzKUcmVjKdc8
97kJ8ag4MzFQApghL6HMSbSYRfO3vEu/AIjw8DVbnX6lPPicCUmL8nHWPmvF1zK0/HL6lNd+ZvFh
VDF7anwl+XEt1XeSXG5RvNh3m9mDM2plA64eg0X8XuTKZjPBbuDOD8bTQCM1oRH5AgfVEHH+Yn/t
YntNmb2z4q+MqWfz0yr11Nliyw9seditQVJ0PJ6V/Rpf78pCLF+vplkE2ixhCMYqprbzxmj//vFd
yDz9vs7O1lpb+OfMbJJEFk4EpTw/JtDh2UsLnOJtBi94zG4mX/bwnC9K/hScnhrpD+bzqgsh403D
+GuuetniDHFK1cbzJOYzeFKyF/pIg++ydNwQFhlfacfdlp+a8mtzq5rE+LvA3Iswaf2uuhaU0Z9H
v4psCiT1UgG9lSDh1E1eEoODwtsn2PsFrXXjUlOtyYisLe/VrXtub3HQpBR6x1HBHhpWRr1lvLBZ
t9tCdYpblJid6Li2d6/tqHOLi8Oih0lbnITFEEGZrPhCrmLFe1w5HbzBePUxhyZtyMskcJsNPYLV
w+AaEToDwAgbZ0zbxtGVwpNsJCAs059q7UvUGZ9q49S77+/oy4wHsDDltboC+zF4sLfOC5ROW0Kp
OaBwANtX3CJYgEZ9BUtROseIPMvBwTTqp/eNiovlrUdAro00gsEzlKK5tTB6qkbEb9uhdSXzR5uh
mtVpfgtZzPtWruwXulUA8vOqFj35y64jBWxMFpkDzEzk1zUHrjrH+po62dbeFf602a7tlitRFZhO
m15jnSvFpO/47WROsCF1UzYPr9Fl/rVyAvf0LSJN1rkoEz3U1fYPLtQrK/jGqNjDZ+7VbMYogrWW
Q3coUJq5nzxkqlw0qUWlBM3zXzQQ3LZOyXmsVmZYYAuXCwmIStdl/jDFy94nQNDAQ/QRLiHI2JEh
6r5397CkHIsd3D73KQ9SgOaJz4PUQ1TVAbvV79pd7Def5++K+weQvbUPWvhnNZpSuwimwQWqJ9a8
fUFE9hg8Wm7rTS5wid10iywz/e6rZPti0y429Zu5WCy+3M9jO9E4QZ1D+oI27y52Zgc4z+4PbF3k
aXG65/O+XPNYL095wzBb1zhmX8cX6bMQP0bs1R0+DA/BTb1bV8tVxFvtvREu4kUN1JXdG1jVdvqX
9BmNb1eWRF7FQ3HOSz8I6YT0JfNUdEVfoCVacZVXvMabQS8ixzxNrMbKMZ/XvQ+zIeB1Nz/9eN9p
rA5yETBmnU3/jLDSeM0nZYcI05fyV/rcWM540PfVbiNte8fcTd0Xwzdu1stlV27Vt2srtvjZeT5V
pg4IkA8Q9TKxjzYP7KOtkLNGaWTF/a9tpMUF12RT0BQ1ziOcjT19FI6FTp81C9rNtb7Fy6ftm3Et
MwEAZtUotzkfr/npm3YvAK7Jcc3rXwmP3tpZXC4qmRRTEru08mZf/7LxyofINdxwa/oi0m23KtLy
W/No+PkTOr830cduLca+fOS9/YSFF4rruk60jdipt9mHdE9XBoxFUCjW1HT/IA5bcXrL8pgB23IW
Ih2KN4CS5YMGzsYPSl9go7Xt4JrZdv5uQ0G4Q9r4brUeeJmDfDvYhS9Sp1nfdDbWkR28hXL4MPqT
d9rLe/glb9Wd9KT42X7dG1yW5976QHPhjSI1CICWvY568Mqv8Jhs6wc6p+a97fVHdPjolvP6p8gL
3TUncfWiP/O/5sIVTXCmgyvFdsluDnbxvtt1fxVUmMV8l/OWWNSLfvdF/O9F3hX/t4z706GpM1t/
HbC1K54Vr3FCTzugKOt0h8Lv/yAddVlYfp1kRDPIpqOnusSe5KESlUqAf0gO+aPyMeGtru6i/fQS
eavR0/VT8y9bSzajGfrMugELyzbeOMXznFMmsJ2BFxWCDP8f7C0chZIXWttZr/bgDaRuvpOcn/aE
r9VuKSev3F7iGFxenv+MbuETciPnHVAxk0j6uVHzc55PK27n+v74x8IiADGKXk9A7g9ukFe3YUYH
YmLzBC7992/ItYEsznvaImyqIGzg9kgIhNm9jYLb+xb+lyvwn5GIkZ5dgWYaFiDSMaHt8g/lV/Gq
7MlK5RysP4mm1iZucZplcyh45zJxdKa5qPA68h65tsgnniUR2n/Lvk37td1+1aaqGAJAhVLx8t11
glo3LwJqjBFaa2UFP7F+DEpl//5MXl2rMyuLTWcBFB904D5uXcIwDxY477++b+H6OGwwvUjvUDBf
hEtp2vRtCETbnY2fZn8vGJ2L8a/3bVy932hk+h8bi4iopCFzkw7MVY5e3RGSJZoalO8Uih5Om0B3
1ah6Vjdhun3f6tW5gxyMpiughebyYd6kLf4B8koOK4CL6alFZPC/s7Dcd0VtxXFCxV6Xhs9Tn32r
47ZccQpXkrxcz2fDWCyQFqYbLTOs4TX7lnyd7Z3pzzepE99GsROWW/27drNa9Vmbu8WK2UYZtZsJ
oxLSnpk/hP7JAwH/2HoF/KC0GTvdS/txzex1qwCuBBnWJeFgVoJWKuNwdJU6dWua3jv0Qd9fsqvb
HbHv/zEhPuHMM8WTpbZjx5J1wQviANusrRGfzv5LK+IrzqyUELqaIQRebmzTW3LyjM1tCSX5+0MR
u+viQjobymL36UWTyxOCtK40SO5JBhA/3ykSxNZptrIH1yZtsQUle2oS3WLSDFMI2CD6HSAIbnT/
0XH6Z20Wm44+XOJgFfAOHSe/Tqp2h4TR4b+bs8VzKTAgrO4kTFQUioL2brLTu1Jr7qq4/e8sWYu6
KQStSj23zJmcKYc+Oj2Nat7ftEanHenw+vT+sK5UaYWT+NfULRNyYV6kJ9SBR3c6Wrvu2f6RQCft
0vp8IIkROXLjJ9vUPZXu2mvt+lV/Zll5u9Uhl27njkZLrnp0U0FMjPvItx1qX65C8gaQ2/tDXdmL
Akt+frTGuA3CENkZFyFlaQOFV/pZa17et3HV5xo2zLEySUCABIsNP8QJTT3i/ApsRN08yUBQX3UD
W8/Md1W7V+CSX9VevETvEayj9gg+QrNBry+zcZwzSYbwkEzgbX2rObCj3YpZVffTffYwfZxvrNcw
qn6ehbKZs9nS8PgM+eX3PwiuxTwuvcv5tyzWVWuSScuAG/BwSH5tXh8O2RZOhA/JXtlLh7Wy1jXX
f25usaxhX8OHrmLulBb7qGxuGm1eIRq7lk7WBLZW02BfUqhjv906SQClSBDz/hIo1P6XyjuTl7VT
3qsezvNu7Ta7bg84JrcWHQDaMkRMglzWJI2nSSANT+kQbA7DhFItQjYVqhnRT1sPd9IkIRcQ3M9N
+VRX8x5VFDo7rfbx/R2tXktuwub5r29ZLCc6LegiWHyL/RLT5dPdytPNDABUpQYTuDGKou1W8lIC
ZpnqfeIpP4qX6sEOHemoZhBkOC2c6s1W/9Q8bParTuTq6p993WL121ZWmzkDL6hvEfMCpyqYsUVl
6NDfpy59fTdr++3qw/h8QhaBgGRq06b/bbJ3yYTu0522BZV7XK/TX7uo2QN0uPBXwCLf7jsjSsM6
tRSOEsrjafurtkvHlO/KUvbfX+UrvpEmBPgqVThisbXY4AhLorkhYWiiodtFEO4HjeL3Sota3fuG
rqwXhuBvpJ/Fki+4aGdkYqVpw25S7PGwKYIfsZKvrZCiLodDcYnSksCME8KrF8UJaGe1IZ4HzYGf
OFcQX6gCNI/yuEEBIInSfnjSA59IMWvpYBdEJNtNDkuHGsfF12Sukvh2COUyhyikN0x/mNMT1C3d
pq+rFKmruiscWok6uIQ2hE3pNmoyqTtWMM2a1jbUUxDyyaiOqFYXRTu+wDJq6R8qzUyCY5Mm5vA5
gojJfuyjsjD3RiqX6seRbsskP7Rc1oEPkUv6UNqiLZ/mbz26nUM9+DwHdR5+SsBLA5PJoRR5oUl0
SPYB0lVkM2k9t71NNNudrw2zRA7baObPCBNAfO3WZmOiWQK3/CTE4OE7RtqHPvdT/jeUTN3JsegD
3Thohui6k2WDph6SIbVqIQ2gNBzhXoncpA/12i0Go0e/WO0SctRZ0OwawW7Ee7apPEJXQ/5MUllC
3QeM6fNo6coxDpv4cy0Htg6fJSJ3W0QT1XJbSM08oKCpx1zGsinV45MSF9VHvU8LBGaqUR32tl2P
0Z0xoItJf1XS7BV6nX+kc0uz+AzJsP0Q5KeTRtvtmKOmHA8Ie0Hknx9bxKOIXlQp/oq+i0y5IKKB
Fe4rXb/VRqu+LwM1/kYvN2rWaaF9iqH5PER6Gx7QLSk3Pr3DM02mcoXgo5J/RkvBRr/7lGuIhGl2
/5LLXTLsKcjPACeC0EbNHILs02NYx9q4Q90m1x/V2VS6b3HOb3EMqTKzO6sKT/Mur+dx2A5JP/Wf
kBNDDMLJDIQTf26yMrJ+DchP/Zq7Pk8QvTS6bLgztTSBIZpZlfUH5AYT8OV1ukE0AyabAWonFZqg
/TSckmprw5albucpn82HPio2/R72eYFf66ekzlwrC2aaoNMG2bo9OyOSq+1GOnXoIc51hvI32uw2
DbF2aX1RJ2kjP6OqVf+Vdon2QRt167vetV1Hk2Uio36kjA/9MJ5MAFUFzAFBFerJjuRsBiMxK9eZ
26Hrk/bvZM4r9UnWUHN05JoHwcepj0LENpD1iqrHQco1K0LJFM6iF63PzZO1hd6t1hJXKdJU+jR0
ahLukH9Ox2JryxP7o5bhJXRnZKPKu6nJIT7sRzNskScq9fgB9uU4QcUO7Ukv36DIdAt/k7mT6aaT
d3Qkz19bJBd1nt9TO/ttjUoe3D+SanqtbEnoxOdzlPthC+a83CYGEkuuHdZ6iiAG0gdenHbw6PdS
ozefLOSBwFRWZh29UNvOjX3c2WZyN5LzOxijajVfzBO0A0inlxsj8VEs1Tdb1C+N6aOddln4ktIA
GX6UJeriW7tJpNKX+wFBUxROdXTpTdSBf/RWZaG/KtmduXkIQzgbDrDCde0XHf5yWsdQIKORWe86
RU68ugppU3bGCcWmkzeW8Gc022myR16SplkG9NPZmU7fLWhLRDGG27DrDSWsjpWqVMqpczvEC0Nw
NPADuM0IKbm2k4Og3ITO/9Fm3UahEoFDI4qr0xZJEtJYhYRkGAKoyXwnS1L98f1L4wIpgSot7CUA
t2kV5c5Yxl9EeMDWIcXgqRA/63tEYXbFhz9KCIpo5jx4/W2JLhDR36hcENf2SRhNTYmAm3UX3sf7
zA/c/Ea627g5zVtrmcCLYoKwRl8rHRXYsmhAeXu/6yfNSpNNBdzytjxAAANNgyt/q9zTwd5Z++Ro
urW/1gRwEVwujS5e/6O8QaUaP/UKqBbyGpZb3oyUEjZu6kqH1WYqEaQsp/R8kIsgxrRSFJEQnXzF
Ck2ftKPAnRVOfRPuak+kWRV3/Gs9TlvGTsthLnICtDsKsW3mNk9uGxoeU2nXdu22PK2W/6/tmfMB
LoKn8SRzzkg/McDBY88ATdLvKzd9LADgzyvx+NWzAL0+FH4IodNyt4h4S1xDoBgw1vR+f8vp3ods
FpgfVhtizavjOrO0CHS7VtJq1RTcOFAgIzxeHfI89W10IHj63mub/uWUdns1if4yu3SP6M/knHTZ
D4oi8XJJB9/Z9wW+DEY/AGN+mcGBUBb3fQ6fALwqTmaiFbiJ7pMh3MuN9A3ShQ9Ion2HlhMsrC7Z
Wy1qY8gcCOOrSd2Sko1dxRz9DP70lwnamEdZnmnzSAEzIl70Q9I1uNWgrmyRgY1P6s4ejZcsMZy2
hQJStqvGh+nvE3CCfttPSO6Ew7egrH7YaVXB6WLvEPL4OWjZTVbZ3yGG+ChH89awTod8rl1La26s
KfZ7efCy4gT/Wb6Pzegu1erQmaTg5EhpCUmfsW9afSUldJFWeN3MlOLAiQG3oRX8raOo9SaEr4al
MO60Y/3Y0OeJtPhRvLlQH9v/ARZh+YoXFg1zgxKPTAveBSNvGMYFFJAn4XLDffJFYEygOPbtY7vb
YG8tZr/qlcTYbMCNV/QxKiPgxGYcImWHpoAHV7QnecOjsVV8EFs/qpv/4EqBd5gOD9MmDlhy1k/s
I13SMjG+6j73+728M4/t3ToMWVk+oJlJ/jCXG2B+vOEW/q848UM9NFAP3gVPvbLd/I3yTnAcdvL+
9DG8O92q03ZStvm9/Cnb58ea3sa17sZX/OvCB7/5hoUzVOxJbUqZb5CjEOH3pHpIosBNK/VDlah+
jxT1VE8+ek8PWkzsXqTlbZy24F0MM/MCedD3KYJq26a2nsuyjFwpUJHnjW/nrvjajfoPLag/pLl2
hxfc6YF1w7scDpGoe4xU1Zeb4UMW69+6KNYQ41R/zVOsIR3THu1Yfcyz5lGJtL0UV/tsylFWUx8N
+jPeX+8LqDarIBQlEEEhVSb+5+0JypABNhONp1DWIiJORPO1LOufXZhwiBl5XLkoFn1A4M7preEn
/PXQyYQ3STF7sHA5dWNRGzT6nTpQjkwKH6asI2BqT5PUm66vDlUeH/pSWSv8L3FXv7/aIKMHVnID
+9/br1ZafUgnwUchsnl0CB7D3eCrHtIqa+dBjH+xQ5iffywtdkgSonvVaUnEJWZx4s0foOduRDzS
btFyoKDiTi6XwDc72SZ/raIqrlw1b6wvVmcqg5jXDeMc/fZW1GErR3KGR3NXuJsbfe0KXSYhFrNq
iFk/L7KoiZEkNta6mrKv6C0G3bAbj+3Weti4pz9Abl8mJMBQqDAwCUkT/aLmm+rzqVXHAO8G1naj
oIUN15GGEsj7u/xKzGOjuUP4ino9fS6L7QKOoiqbE2aQN0fg/kcv9U4GH67SrEhxXCTBZJipYebY
8Ffgl5fHqbMtLt2WiPz3dsGB3vycnRPsDqspvsubSAhBESXTAAij5fLuo4PAzmRBga3sBo8GQLKO
Q7LFmiBJ7G6U5/fn8KIuwdBI88KcCTWNyB4tJnGq4A0cT7PktC4JmQ+is1J91nfDob9bx/BeuR0E
wgawMtJM4AE24mSc7cU2NttBhSGbnV/c17fk7N1uV9xFP0PPeAXU69/pz3OhRfqoEOSt3ruXW0aE
FYquiK53WgMXUJiw1rpQnnJEBh96ULOG09xF/snpHWD197B0g6H6DwJmbApaG65e+smX/VhVG9b2
2FYhXm28rY6RS8npqPggHffDfu3uu7qe59YWYWyjjaWhd1j7nxSxTDXkp74jd79fDdQuHRmdoxwH
GBQEbau2fNHpCnRaXAzOb4dtfg4edbosk+d2l/y16sjEVnzrtG2yqaiIY5JQZglUSNUx72FIDhz9
AVI1J/gkyEaqnXagEQRq663hw+fQbkN/ddtculCWTrEtQ4e7ifT04hWijbPcJqOGKrSDOIprHVMv
e7EOooOs+5W6q9jOa6uoU3rBs1n8d3EqQy2T5iGLiY2+WUfhsINH0e/SQ8OxDia/vAxhH4AgFV5b
G2WP5Sr2KarCY5OKVWwP6g0xzU721s1cef9jB29DUkORibWX114km2pLU4GT3HL4H/rHxBfAzcmv
vQZcHwzkobuadLhy4iG6QK4QES9UKJabBloKbTjVuu1MRzbNcXYNp7tLXPzdVt+136eDaKxePYWX
UTCaTYiWaCq8KpASLzaMjEw3dlGvTg7xvgaXmzrSHTrtd1BVrtyCF/hQPPgbW4sTn6tDlebCVvW3
hRC2G98cegtUFzq1jvFFjpxye0uo/QSC/fPK5XEZsL01vTj/adxkptJjOjsI4oPsJd6RdvTSh9U+
3iueBolNWdz15AJIVb29OErSAxC22LbTfxHtDr+vqYGeYa6p9Wvi6vL9Y+01K3F2TY12mG1qas9s
mvpgwG+Q3tl30q6m8+rfrn6+Lt+ZrcWVlDXWiA4XtgYnP8zuiXTrttyPfwu2ptTtbsx/l/Xj1aBK
fMEZZHsuu4W0OjelMMRg61pPwS5y9JvgIDpoqFuKzMqq97wym6IFimYhoY51QaSkqBkZ701GWI+5
0g8emy+z853eZ1f68P6GvOLJeFVz5BidiLAXu6RX21NG9jokW/SbW1rskPVC5WWCwha9gChMcpvz
z2U8qMjdphq12XYEkDL62sFi3W4B8JKeaOnuDd01UO1lwuDVItAV6qNcRMunUWy3VZdNsu2IsJAm
Zj9y4x2I6ONvHopi7YF0EcIv7C0eSKZdTvXptMFXHzqv/CC79k3mS55J6w1NUI6awri16qsvYt+F
0cXyJRM+c0wYZHLooWHKXdGmbd2Ojr3Lj92Nenh/t1zesm/tLV9GJAZyWBIYpGjYre7ZmoQSrVfe
wyjqrL05r86oDU0aNzosjkusjAKvF/3S7BmYOUkv0nOvbJvN88qQrk0hHbNcOeBxBJXgWz950nKt
15oeK3axzZBGCD/MkEfHCUxwlaMWxo0ck0vLtH1Z0k2QIYkXr5IZXoRLzOv5Ryw2z1hF4xh2g+2I
1nfZrZ4qh+JW8Gu+79xoX72k2iou5vKJhk2K+RwPIkMRk74deDGmEqIWnU0QQ7aJWqKH9/YNX/2r
XKcsEwN4E4lizLQ20KzTLqBc0NBZQyNb3XgSLpQcOImDFv95Ryuiei9od9DRvgl/iRh4Om2zLytL
fOFOUUlSAbpSrkEznDfi25HKeWFqRjGbv2OLlwj8R+tF+/7jH7ju5UrCZY8nRdJQRfGJws3igoft
aKxKPTNfk/1yv+Uu9EXwVNFm2BygCYedzVkZ3xWbzCo6zCbVIgLghU3N7DZqbKSma+/j79Mnwack
OSgGP0jfZk9wRa5eUGsWRQx5dt3DlF2mShuZbvmTduu+d+zPInxSG4AutIqlCe1MYb5d83fL9wyT
y1tGFzyDMNCxqm/NgtlQjbDGbNCbzmRNN3Zh7lqjRIXt9BDIayjsi1sLe0IKQdDicA9fpNdOeSIj
wj4abusLpihSfD/MgsUUjewKigZb67TVVhzSxYt/aXThC4xZlWcofwxYFOPvst9/oBxsB85MjXUH
fMQpoddDX6spvfxj8j3a/0d1Tu5MUg4iuQ/M/bL5u0UBKW8ky6B1OBRVzsfUCaFdZ3lzb9pv6rUt
LJzNuX9Y2hPR7NmGGotEyW1gEsBMe1e07zPiUNvGwAEgrdLoy7afIMRg8NIHmWRI6/67Z4gB44Nh
ThACxhdPZWBGakUaxng9t3bwEbJpt79pfP0YFZ7SeiL4Wk1dLW84Mepzo4tjlBWS2vc8oukGHG+b
nQXkx5cQbSi8yqU3ziPbsfFqCWI0//3hXvSyvlo2cP+gB218hrgVz+abeFYrgwTL2q48aH/X8Xby
imfNQ3dzs/0pKDtD53Qr1dvTV+Nz/LJ2kFftCwdzZh8xBwSMIHAEMbnpv5daBG7qe0/ZzdrLbuyl
pLGtL+l0U6pfJWAip+h78No6t/YhF7egmAhq6+hl4lWItxfXPxSDhlmZoUkArPoV7ek1VAvIxgQ3
097IV3bZhf9aGFsc7VSn56LRMabbTxVx6HR3Ukd3Vn24Z9ZCtWVcIwZGWIPOM9TVhPgLX6kWeRIW
JifqN8WBQCrw1kQSRzDO2a6y4rYugOLCHgUsQ4gRcU4uwokNXPmVzNjan7Vv7dCO0bYwVojDC1rn
HmBx6Ch7EEhr198113Fm2F7c7qjxBbG2wXAxPWST4p3GewsOd02WHFjknRhf2cb2fuUACYe0dFjM
L3l0NB/J2S/3TRcAl9Fj040n3ZMLa6saEzISG0dvZjfoIDIMmm0Q3yo02vWlbwc/u+F+kqmSdqkn
t5ETSg8JKNhW1be5Fm83E63x/V/vf+VFvP57Uf75ysWGy+2yK8ZNYoomTbpghzvBki0a5uTv7ToL
i/ht783JIqKM7TzoTh1zImrCzc5+3nx6LZ1okCu2x0CmAxaOZflj7KOnYvdrd8i1HX+2JMvHSdAF
QQWOBOW8J+XY36p7yTF+RZ8opNBMbq9yD1+A6heTu0yNS2Q4O/R7OM2iOZA3n+0jTnsTPumQdKXf
0rvpq/IizhtCeLtin9+d/A0yFz/WqwRr62wsrs8Spb9CVVnn7LDh6eAVO80NXmSn5mFWr+PPrx45
0UpAcQe81QX5btZkvYq+qKsG2qfCAHtp3ihV7NtGdJurhhPa1t7SMh9C6CezP+0Uegy7FHBZeK+M
IDv76SWgzUDOdb/o19D41y5V6+zjFleL3KhDnDcEibbyq5xB36LYN62lhMQvudjqZ0YWIXfB6HDk
GEmJtj+x25+QHYrQcKEaGu0J880/aZ24tPqqlk12lucawgeLW7uHNXxsx8CAAxA94CjYaU6zG4lS
zF0ePQmatPVqzOV0YlNoywlJMGKFxT1S5bmlpCJGabTE0YbOyRLqBeGH9z3VNSugn9F6IKt+WX7v
aDFKg1qMzDBR+0mdKIPaQs28/8rM8q4wy1Cuczy6S31iKw+nm6LYOH1srNwOF8knsPh86L+Gs1S9
yyq1r6YRO63fwt2fQ/eq3osoVmDoOCcrs3f5UBHpeoOHPI22AL+Wl32NIo7ciHCu8UQNFJ0YN3xq
9yKQAXP0+Q+giZehjLBI4RUFCtTGlyO0i1RCs8pkhO78hasvbLaKAT1h4fAjD2IJGAo3tSvGuw49
+1/G+4/1hb+zQi3oTwXjFZA6zTnh8AhvbpvbmjCdPipvNem8zCGIFT0f7+LoSVmmtJqYYQhS64MA
BA1fO3/0UlifV+nMllWCpTHhB86i46mTmojGDoNru7qH6/PGoJtoOGz2/9mwQI2hZa3QFrb05NJQ
Jn3fce4aL3ocduM+ddA2Bi+4ThJ0dcecmVoM6jRZdYqOCjMoepXkao63lpkeT6XxZNKggEbYt/cP
+0Wd53UazywunDRKcjYKXZxCbZc8/kaV8ox9omWRCrZYvOgGf+2rfM3X902/Io7f3g9sF8B8mvXa
Ebasf5plkkfKwGDTDOnWrY1S3VG+leGtSO/G/fANKhLHvAtuYVkk+ZV4PQws37vDxrefpF3iAb5d
u7GubmCqwNB7AxIkSH+7p4pSSuxNAy579NPnbieK6hq7qr6vVwU3rro/i5h4syHpdilfMp3CdgOo
1xBdjtQVZIDL8d14FI9KIQ6wlii+6g4sIX5KFQN84LIeWwT0W0UdzkjQlSLp4ZFYlE2yByOUHa3T
/kUhejUXvqyTit11bnTxeK80OLZl4RHGL/oXiidO7I0/yA1Bda0fN7d0f0e0Ua6m3q7clFCqaQBP
wLprhrJ4eBSlNhphpIlMyeyPFGclBMVCJzzyEwhRAm1P9i1aLbCL07nY0KAvUfaBsZkV1RZhAOqV
0giq33DNk/okWeEtPRVr5/XKFhVq9mg1UZHSNq9tW2duD4LO9NQZtdg2sm99Ep1zohyl82BYncYr
q/fG1mL15FktKb1ja7OznkLAEAfOhJ+02+kxvTV30q48lk7oryoIXFu+8zEulq8ScsooPwufRL4h
8zZ/0fkhGOEmX3HLcTv+pY9/ou5z+ThiUs/mdvESTPSqOJ2KRtiVfXFjdneixq7CtBX+DNfVhK6s
pY5egU0iAGyisSw/91mYWsUYGa7y9Fp+vonvEAqkvNCuP0cu3+JCBcQAHUWVgYzHws/rYQVvcokt
6250I0Ji64ACFjtHu/mDDP+VnaOT4Kd+DmQWjtNFJDAUWjyUciicDUSv4Vbk7UykrmDYI9sAT/q4
Ezsn/vz+lXJl47wxu7g+TSOfyjhjkCh8u0PR3+e99aC1g/O+mWu++42dxWRqOYMGUSpCK2M3u6k3
JYYrvSYkC787qX/AxHzNf7+xuTiMVL/mdDq92uxdaYukmuUNiboVoaTmgyfP5K2trUNdrm6cs6Vc
Hka9n404wW76aQMaQ6xkCq2U5pdP4brnvnIkjI2OGJOoSIvU0dsbuDT1qgoQsXwl+BYg1vCY7ze+
Cpf2Gv3mtVWEswEEjwzOzAC499ZWXLablhYuHVuTw1ORZoo7kRTgoehl4yH7tprLvuJgqK3Bh/N/
Sfuy5baVLNtfqTjvqAYSUyKiqx8wECQlUrNl+wVhyXJiSkyJKfH1vSCfukcEGUKdvm92UNJmAjns
3HsNaKXOndTF6GoIkKk2oIrYYJzX7n62mjIeZwJCdwu9qdUK8sURzrIUmgO7KdC/FiO0B5vGJMNG
Sr+rYHYbb7Fv39f+BAOi8W39GnxpjsKJ5a94iw1UCCOuuxLxRMCP0ZcBwgXci18MNz/Wm1LxovvV
M+rCNeAk5CJly6Bh18JPFiFrlJDyyK2jwuOKdCPnEY7Mbo5SdY820LBms3NhrwGgdu4OA7oHVNYi
MI9VAUp0YfkcnYcKpkRTvzdZ4n6+1VzYSHE0oDINY1oN2fJipwENMra7ElFSkAHAJYUd7bhp4kds
dCuRLlT5QVT5EGqxwZS8aRQquYUqP2TDoJxpe5ZbHefb4upCuLCpnMRaTMzMoE1i1oiVSOdVd8S2
S6crRYp902r3xOl9K1LvaazdkKwIaT4+JDYf1gZ8aTV+HPBitnaCwxK6eR8w26qTq0FM3w4UYwNx
tvt437k6+T8cHBb6z6ApwnFu5tefbjmT07OGODgskl8jEtPfygcixUFc3M/yumsP+kJGehJvfg8f
ssWijQyHiAz6nfFjmXzvAeH7fH5eWgUfBzQ/4w8BKtFCMhj6Fn4+DG6eFAEo0p4C9bzPw1xaBh/D
LA52M21RTOUIU5H+izPh2M2050ImgaGzzeehLq6Dj7EWS86oodhIO7yjoXwFi73uvo1wmRjscDIf
HKPxmQF1zPShyl5XAs8vY3F9OHlZiwVIUDFWegWBrcO0IQFk9HbJbvJmyN46hHXens6CWWjcgYQA
sYolXq+s+7YUbYLVDgX+omBbMx+CQdaHoe6CuEh0mLtoMBZupq8rw7yw7CDWDhYyLtmQRFlunFnR
xoUUmYnkqffTOGzMwN6UoQPEgFmEHYa+am1wofaPO+9fMZd2VsJQoGAA4QLwdXWQAvbz9mb5WhTY
ofkfaAmtxlus8yHtjDIyEa+Hmqvul2GBck60KXf1pvIc34nX5PYurEP0KQlgkLBBg7PB4jTKy0Rv
JaD0fjEcoS4BwhUcs/qVpTFviIs5gyDAlZg24Dtnh1E2QocfzuGmb9W3GawOXSch36MOPqG0eFCd
O3gS/VyZLBc2MBstFEC7TQjRo2t6ur8kVWQocHc3USMxv5IA2O77hMHdBUlT0IRm6oKObP5de15U
LWbRIOSfgNCAZrEIqg2DNhRFYvpCaXYar/1RHQevUSLF+3x4F0Y3J2YgywBah2vgYppAE8h2WoOZ
PhGvIyOu1NeGcmkmnoRYnADg6EDToogRIuRHHcZx0Za6QDwBi6isslIuzMKTYIsHJ2SDV+hgPLyD
h6PzSzZQ9uijlcNg7anNn384c3Jb4UqhY0hKCYUX6D1o/5fU4GQgizNA7dJuMHUM5L1L6+nPDi6u
qAROQRooAB164+3/30xY7P263pGIcIyp146NDv+PmPqfR7gwE1D7gwQEmi64g5yB3e24bkwSq8b7
nXzek0zQdv0+gK7JvjXWwQ7z5D3dLU7iLRGF0NdIeQv5TKSuPtkbwYxYsRrsuASaUquKDOeT4p0Z
OJuPQoPpTOaJRNgZNS4MvLFmpwPjW9rXPQS1sp/gIvpxaIVVv1t5oud3D8Q0YUGN7fBCTQW1JLXN
GsSMRLozCN81sMLSduZkPmE/dq0O3MhEJ64yriaSlx4uWi06LgWwiDxDv5tNliakLOaHew1z700+
u0Q0120wb4urHZBLD/djtMWKQ6ypQjNpfrg021oaGD0a9NvaQAVkBpbbyFDWhdnnO8Dp/EFdDHsw
Zqw6sxcXa7Aq6mqQmar7FNW/3rRd+BiDkvV9UF9StpaUnO9ceIcOuIozsRmLZLET0wpkViMedSQl
qpds5QiqS+ZBd17z8i30fQpvu0qxOc/3bExUAOnm9gd08RZrPtVpDx00oqM92Pv5Nw5UL6hLwlc3
uQoY0FrH7AKe7DTe4tJVO3U9QfNdBwAi5pv0NkF7xQxGGHkzWJ6gFIHIDgnTws9Aec23M4yy8NbQ
ZGcOA6Dvngx7ce1KMlrXqYavMUNC2FXm+DrdG7WbkK9wD0z2zZUe9kHkln6x77NQl48OVMbk4T8Q
wT+f17iFGeQd4QfAwDK7gJzWaDmFrvscugxB4duvv9V9ey8xgxkqsO6JNL/U01l9GnKxlNQsZaye
XwLknjw6cbefom1lqqHdrAIYzzeJORYYeOj4zI325aTm1O4cHcOb75o4+wOqP+v+tH034Zi87LYI
FF8fXD2owgZUOZ+GtFvJGS80GE+/xCIBIakgrARTEOTYue0+y8TX/tCDGyQ3wE9uTE/dWvfzEoCF
78oGfb6FnMZe5CNaAf03WRvzqh6CCZI5TA6Bwl3zyGfHTj8Nhmf7pw0Zh/Vc6EIx7DT44k07U4do
9vvAaWh8gX9vkHgJJPLmK4eXw8dnbWmd+avNS+vjC19smeinwp0YMuOARc/owmqT3uDM9dKb2czI
DlGngoFFc4T5fLBqZHF5Yv812Ra7mVJBhpuB2fS+rMsjhOO2Exp+8YaFs+6BAuADyuJ/29r2fcjw
/YJTEib5WV8jnSJW8QZh+00FyMF8j4TG18yhLQANXgdhn9+B8Ig/xFsM04lLO83n6dyi/wYn9yAr
r7XuDUsKFvfBCAw03wzP5TM5UOAc4zXtxwvVCVzw5gQHakm4oiyL1v3Y4Y+mzMBjxlRGGwB2qyHf
6UCc/20iNp7tSazFTq1VgzpxqszLp4Noq3C1q1mllO9mmMVaqepCsZoCPQKGhjlLFJjLzTiH5B3y
bsvwhwgKl9u+U8zaLTUrZdsha4bnWregicSVq5bE9rED77aDXIRn5YkFA0yUureoORQrebn2LhV9
smETkEXgSqaDYKWCl7fYRJPWTtJZfNJXoK20BVId7bmeWlsNum8/wXwe7gumj6/WBG2kTceaMoVy
YNNB2a8xaeLm9hBfJTJOQkhtmkfbmL3qosS+UuPK2Zt6i70Iu8RTbpTyANFaExMoze2dYjLxqOWt
Al4VJzbsVSm/LXhkfLMbwZ7zobbuq6gaE9esiz5QRitG4Hak9z2gvkE9TOlNKSf+xY4d3Uv1it5J
R9oPbSlLXNxl1rwN0HsEBkmvsmMe8XqnjzU0aixNexWdru8HykDdiNEBhoA/5O+2GodbmSetcrhN
oti55zmNSih+2jwUvRTQDSRU3qaW7B+VpNU2VhtP13pDzQP02LOwS0rBAF4nkACkqO0+QT3PeYxY
DbSjNZnIK5HCB73TpteymeynUu/5N3ig5wGw6T2ERFU9D0ttoFdWIspj2UkV0Q11vFU0uw7aTqff
aKXmbyxNu/soU5xNlBtDiNbnGKRQ2AyE3ig7ozfNI7y32UOvyekY0UQee1Zm90OcOfdJlnYeKOX8
iULe7XFkqQKENp0eE9QKdiYm4ysd+lkVk8aYgFIc+47HMESq1a5w4zYCmX5s6ptIVdOrVBvyGLwU
ln7tRmY/KlUEHaZcz44ZEGo7KmzrWnfIeNtWY5z7eg2RYlla+b02UdsrmZC3VVPGP/XEhr7cQAQ0
vJza71JSH5wyFlsbuqdHNdOaILUl9NmG1ii4m7aZcW3piXILSKLyUDdUK7xMkORg5FW9R/4L501C
4x0XahzWMsl2goloS7QyPbC0aR8c2QKNYyZQLXSZkYmd5LnmzxocR2qxKBAG13wtmfqvA9db2Dyz
aBdD7GoX5TXfV7Uz3o02nvcY32KgAfyhu/gBr7lpQsZH/sBiCCGlJat6TyGWKgOr7e06Ax6lLroA
SpxWuWFKVbwOalzA0bGuVRjLFIMR79VyZPENTdkwbWSE8o2bOuUaDugsL8SaB5vJtE3IW2ECLzJl
kpgQOuIojtY59EtsYKGal+aqg/yaCzPL97T47zeyFjEXmy1THC5FjZhzWhztta21mwl4ZN1e4uze
sYi0qBWOxShbWIH8jpT/LL/PmhPUBUrPqw5rHPuzFAxKZCoybLhIAgt9ZtAJ/pRRkXgEByDRNm2m
BXbHXJpTQGQTz67ycCXlO7vIzfHAKwRpZ5YmW2IqGPS4sqToga+vPCjOTb7mmi8MOmivaQ6lixR+
0Qw+OGun14UZA7kSFAsN3cHt8f1w+1CTwsLqNDPCMIUknpZ+5RFfqXqd5VfzwD5EWKSToIwrXWYg
Qpo9UVATLMiRRgZ8Rtec5s5TjPdIqH/NynVQgV6ceB2QuZBLlTNQHrwn9OBLr8KdzNqUN3//sYF1
CqQUars4/c4QU+lks7FteuqrE/uqVTBsT+XdyoyYv+7pAQ5ID+pdBHgpKL0sb0G6VhaTVdOZcSF+
mNtx223kBmaL+3XE1PlkR2o2KwFBL0CdVe7xVT7MgkISadSQKIK2W5w8dVr80lhCP/bWOF5PkzUE
vRXFK/PivK4HyBLSbrBaUSbHSltcclCjnlQyVNQ3c2+WIp1zfeOm88UOhPNwVYr00uMENxldbxsN
nLPZAUp0XUYqXpkYvnO3cACF5TJQ4EPbNRBz/tkS/ZrTPli7zZ6vMPDbAZoAdgJVL+ifnD5bSHVB
pz6l1Ee65VnpfZlpa0/yfO+YQ8w9KUBAnTPKRpMRjfWdSf3oe9G7GJH6NG7Rev9SYiuGccGtdlCf
14prl+YMakDADc4KdWDXnY7LrhPGrXKkfqdZYW3UIST+XNrWHva2DS3X/NYvjhErW7dmbZ4zMQvB
R41DQ4v6tVnCNivXoSXDewiqNWO0WVl588xbrjwYecy0YAIS2BIPWff5mM70YGDOdODp9G20g75y
mB9niGvhrcJ3z7fIdwkEVGRxiTivcDd6ngtLGeaVDrQ9SirQrVHcbG9hNkIHTPpAZmUb9vC32XUY
3tzQ/zPustKtwTidN/m8NaMSKyDbMcOj/oMy7PnBfRpnsTHLgUohLYxvvt47m3FrQvt3BgzPdOfV
hORSNBuQE4i5YFWgJ3Y6MbVeLaY+tn6z9A1vCKGbsbODcke3xdvqtnIxGi59uAVBRu2soO0YEr5N
poIDNJihSigc3MyOvPCanrkKK0Ikl/YSLG/UxdCBRgV/MbRSLRtT6W3Qn9Rjof/oxWpt96w1gCkx
61GjHIOcAFDy04fHCr2sIBtDZ1LhbRfOEiDU5bf5qtLPpfX8IdDS9tFC/1DP+gy7f9FekUF/JGop
3azsHz9fzBfjzCkBiqVAki5FcFCIj0hvMuqz6tdYQLEBgJmxX5t0F6PgkanYEIH/W2ZvqV1ojdY4
oAvqsdsOx7wCkIuvKIJe2nHxUv4dZLlcVSbRZy0i27cL61nh0HoXzquUZCME6A7x9vMHd2mufYy2
WLRGZukiHRCtrFH76w3cYzT/8xAXBgQhSR2nMlQk0d9b1KRIIlSriBvqZ6VagISPIyW0q25yhZDR
3cDEEDpWz7zPo14YGIAGyGagVI1Vu0QUc7gqqFmO/SHTOhyWqauaN59HuJTaQGsAJz4IKoDYLe2m
ILfbqr2NA6R4HV+Ri4J6n3lVDoQmcBSrOfzFx/gh2jzgD9kbjytaJbj7oz4j/EHLjqklgilRj3Ff
+iJdm4ZncrrI1rCfY381wEqzzvReJlg8sNZIHNz4po0R5rdW0AUA4lxNmwkQ7XQD3Oa3JBRgLvKf
eVDftnfrZbcLKw7fAqKABMsNVdTFRgU5GNsamgZk97jbxHEaOEq20cznz9/kWdUUQwXvBA3ReVc8
23C7AXU/wPvgeEprV8Jd3oCNAhNbOFC6Kn1WSbkyOS8OaxbuATgTmNol2a9DmRaGFwr141ReZ0r0
FBHcc9m4kuJcWgMQBtKQbwB4c4Zzn6RhVmVUO36uyzvSOT/HKTFW0tJLMUATQso9e/6cgUT0rtet
aNSon0fEreEASa0VUsmlif8xwnw2f5j4cZNKrYVmjs8ZmVyujPdFY220xgq1GlUlidr+ypje4WWL
1JCAjwDVBWBnz7WOeK3ppTBxizAfrJBdaVcSFEUoAlQvrzNDJ99nr8ZVsk65uDRUSAfPRF1cCqG0
dDpUwS0qu2mioM9QIPeFVzySJ1jngQyKEgEkTGDmBl2C/arU2jI3RZuRQEQENiSzyNNZmg9D4RLl
AWge9RtUuDYaSAMQT9nO0mcTdGIh7gRFeG2ler1cBYugy+RgaHpDTxUE7YAxRcHUj+3Ul+rK4p63
iI/v8neUGcQEnDJ69otnSvVxSquSzelvFHZhv20CNNfWeZjLnApxZuIuOh9ofYBUv9iftUjYaj2o
0C7Yz/iDCIgcE2RhcvVnVeK/TszCxf/8N/7/WkJyLmFxu/jv/xyS16YU5a/2v+df+38/dvpL/3NT
vRUPbfP21h5+VMufPPlF/P0/4/s/2h8n/wmKNmnlXffWyPs30eXtexD2Vs4/+Z9++I+397/yKKu3
f/3xWnZFO/81OAwUf/z50e7nv/7QHMzL//r49//88PiD4/dQgy/efkArR4gf3dnvvf0Q7b/+UDT9
n4AsvCcaMDWYAYF//GN4+/2R9U+cxqjYztUBrLEZOVeUTRsjMvknKE6Q/ZqlS7FZzlUnUXbvH6n/
hEEfpMBwuwdTAT/wx7+/4e3vefb75eCJ/Pn/fxQdvy2TohX/+uN0oUFUDEJUkIIFCw8UeWT4i9ye
9gbse5LyMPRlWA/wy1XvaJn6dFiD5p/uy38GQiQw/tEoQ5J/upVoWcPyjpWHoqyJ2znNq2kpK6aJ
p7vVv0NAawlZHUgxy8NZpnXLYU91EK3xUjrdo5Ub90mpPDNgNFoqwg/v+sKTA/flZCX/jofyB2op
qEXMqhWnQ8rqFg5nSnmQdV+Vrqx6xoIuEupXzciUjTBNZYOO1fAkq875llZjtyVgSMCjTRPccaFt
WviQsciehai6O5H0mGmyqz3uNNrGrokDoCjQgLGajJuBds0eJE3Zuaw18yCfIHhhdEXxWBNZ3Kdx
kj4oI8DYd4bWF+AAyam1X7K0VbN9UfcD87ljF7U7oRPV7bjDpiyMBKP6k0AxNr+2SZXf512Cflps
VGjDaEY9q9yISr4MiZiky01HvKgkr3dgjKUBfJ6N1uuisho9AKZhh8IlyICuRUrzmGWR+a0DgMZF
W9/YtUXCfS51xdPaYgp4VFSB5A0J0eBRjxqmHqxRE9sJo1I3v9jCTF55ycqjqZbGPoFXrJfYmeK2
UVUmm64Ws56Vjd/sIbnwdTSUpIPbixEbfs9FMXhmVjpbkBVSxSs4bKmQQcXktq46KFFxVb62Q1sA
tNMq/Ps0kBRqDRqE7pCwtBZc7LmznSwy3FRmDRUSLZldkauMFwcLFIzrRO+GgJPIOaRVbn2ppx7+
YlT26n2Zs+E6tTSySbmRHFD/UH+BRSz3TtNOXwVpLd8xRcE3msNIgPnUPnY9K+7SLulflcY0hJuz
gn/LEks/clg+fou5Ar6vKaLkO9Zo5CUw/AJ2LOkn5o2p03WuM+rdtre7GsbQeUNzKzsa/ZQMjYvq
iwmaiGErkFEZSGLsUUqdxo1tUJjoJBCNiuGlxrV4E1s07aHEUVTGjd6zmHq2ond0O0x6/gBBhNkj
t4eWuwszL0xEq5S8Ah84B1nIAV8w1CORMzcdxnjw2r7Tucu1MUOpswURzkfGbqGRMGXFhPfHBqQs
BZS5pkiq9zxTE49njRJSu2huc5PWW1vgslzRTPtSO3n9QOCJ52ZNzDyRjDAz6cdyCMAY3BRT5vw0
x7p5qJRW3dfVhI5MljhPjEVa/6Skza4TyiBdPWmTUGnKK1nnADkYWu4ZWXWj1tpxHLMptPHcvCJF
b1QmehPUnTW4UZo3bpN0B3OC1zwZherbFrItrcmb+2iSAq3iZjh08O0LHQeNN3cYSOVBLqd/HCu7
vgUnb3AbOfJNQwq6U9NKejHRmRd1UOaK0964xsyLngslEhvVjIcgsnS+oeoon3DLiQMdN1NvqKoo
lFA0e21yB750UkeV02yfE7tEJljmaXE32FV1qBRKfqGVCSZOyYDRaVn5DJlaPWhkXwdkgl6UQmd3
8iIuyJ2mVs4vS9iEuaB8DoeaDs0BBuq4JmqR9dLolLmxnpEHwMjbK80QP+HdyN3IVPcQTiWwjjfM
oBnEizUR4lttrTwoBh9jt57MwdOGCN+vhtSpMSWaa+U2mHrm2AWw29t2TUR87Nw3djpBCj/XXqYS
vkgpZsq2ZuS6ddIkyB2VuySC5BW0aa4BfLtRtKzwRoPiVOKD4ZZDVvlF00NK2xi0gDUFpHDtknlT
R7nf4t7mwivmOTP5ax8P1IN9BXProRsfZdF2u6YZscydzNpKgCm/yMZWAHfKml9qS7ODNrB0j9Sp
3DWsmb5HLcfNsk+Mr5YDu8C0IID/jo3cwZRv8kctyvdOF5kvyjCRwp0y9stpcljSotfrFUQ4Qdw2
L0Nt/cDNrQsseHYGMZP8tsraBL+Pbj7sbXPredJJd8O5LZ4cCFLuCbPlF8lqSFpl1hgUVWWHwGMC
12lw50s7ddDRK6Y8FLLg3/E8tMfETp0tvEFFwFp9uDUIlPjQX296UPp6LG63dqqUerqF7cVL83pu
E+sNXEFwhddtF43UCZ8yhUVekUklzEowlVzR0ule683yKbdK7dqUvY43QkgTEN6TB4s4ieOKAq/F
raTR35tjnt/ouZxKF0r9ErytQiPfUbDXxmBiunh2pnz4qhgClIumLeEshbPG9sweKp+FQF4AW1ru
gZCNa3yvTfsYVVVXwzeHKXimBjzW0IiCNjF4TcU+nmAHCnYRzAYMepMMZeYqg75DQ4V7TdeiA2dM
o6fS9GGMDZgdIX3dT20Ue9gSwmgc0LdIKUTTUtRjSpW4kyDxDbTZ9ARelWaEidWDxVAL6zHrB1iu
pglL0CEdUmiQly0dPK7ZXwWDVpuwk7x2Oa1MX6/GO1sr+a0hzHwH6YGrKMP2kVvSCoeR0T0AAPJW
sYXYU6U2Q/gmRjcAOWY/WzbIg0lhIcbastkUlv210gj/XiVYeq6BFOLR4g6MJLImu+oIS1GvgijH
fQ79E7bv2qx+NKTMbqw8Gh6qSOM3XE+LfUo4KiGThfYMMSvRY/7xpgrMpMUyYE2MaYuNqryik1IF
hppMAR3a7ItVGWtm6Ato43u6BHIK5DtmtVWURRepplHLCECS/uD0lL3ytgkV+HZ7QlWVfZw4YIRP
cDcSDhYxKwkkQpMKjrKGlf6QbdP4ulGwl2ro0+gKKlaGC28bDadjbNTfrC6OrJUr90Izdf62gKig
ygQWObrjZ3YTbRElTS7tw9gpMOJ8s0AmRYbjDdidsNt7ZvSKFfiAJG4rYQiXUUC7Z8X/5I7VAlvp
k82eR7t3Y8VBcSzayjhdKaacZ+5AXkPFGmUo6LueQdu0jMQktZ0Dg1ftzSiM5l6akfMNprrs2Ey0
9z9Pdxdoyd8PRAfaDDohCHbmiOnAscVQUuVQXLdYqKOGq8IDDwDr2QmfuuMPo93muGY6IRE7Y9OG
/4FG02ld7PdXgHIu0G7gSqDjPl/gP1ReEjTNSALaeb/Rv4LtPgbiu4nlD5XpGcFofxlaVAYgZfBS
F67+7fPxX3rcH2PPn3+IXSERzMvRPgije9ZIVLiga8w1GImEqWHTSkHu/LYE/t2HkS6uFmPZVdbE
7QPvXhmOUL16+nw0C7jt+aNc4GdKvUO23mI4QCom2wkJP4SA9xDTD+OtbD0IWYdrAMnTwsefIdHl
R/N2Lmoui4wG7meOMtED9oBf0iLId2yB6rEzRttE4D12VVL4ca+wxxKq1LvPB3xa2zkPvijaKY0h
DNLRQ9IRr4gmN+F0y2i1sibfmyF/FXf+HQZaHmiVQXRuiTcdcJTVJHcORrbTyv6mzhQcMLd6IVzc
W8D0/aGy+orRx88Hd2m2gJoGSANKdOQcZDAYPS6+ymGKSb9N8Zh9p6qslerY+W0XSDd91rMFIOpc
gUl0nChDmR/7CCqMjrnjSrcdLdXVwTmXcbQS7cJyg+ADJMhR64CM2JJh4pjMkLyFLALsiFvlpYRh
eiZ6T9grNYMLl3jUZj4EWkwMg+YJGxJ+NOteCZVYWi9FoSoP0jbqHS6Y1IWPNg0jJbI806iBBC9j
88FOY9uL4kGB2JchIaQNhHplYZn2IPqAPuiiwUR3ps6/NRNJvE4jfUilA7VtdJu+TVR3NtVYCCCF
YCzK3Mmq8NO0g8hTW6teZUCFQTYqrlU10UOq5mDbl8K4KwrJn6c6y8IY3tkrG/yiwfI+dwGZQklS
xXu24LN2usNJ1gA0U/Njm5n91dQb9bZFfrmhQMzc640NIJhut7lnMZ1s7ESMvrDG5io2pvguT1sr
cSeIrrlKkU83gld4PomTXCOZYY7XMAF3aEeo7e3g9GQPtrMSQjusPowgNMGNwVyFtl1YEyh6ItXA
YFRAmhZnhXAGR8316ljS8mWM5RdLW+NqXJiiJxEWJwJKdMyu7Oo4MKd2WanuWqN8KmBHXvB8pQN/
YfcC7xx5DQTCUBg/Q1jCNhQdSVjI0+7aToHMYNVDPtC7z7cRKFTjFS+2L1QcZ6EsAvjhWYNG6IOq
9F19VMgATZK8DRyS3ZRxr93KQt4nuYXqRiFvrbzYxWN7Vzfjlpuw4e7K/iB56nVlfad2JN/QIUN9
XlToqVpuVCtXCpIGPTJvEjXf5VoOIy2zEAH8L1ApIB3qc+DAeiBGQ6E7uapTDoIT9hcdbGKAXG8c
JX/kvXmESNImI+S5h7u7G9vQZJscfkDxSsfuoAMFTtIAbTVURvQ6RrFr+Dmw6T6zAfTSKYSRh92U
K882M7Yoeu3VAdBRBahti04o+BfDXTLE140BjqC0nztTOYqxussnNNd19pQUDtSYYT+WD9/JlPAA
pFeJi7tKb2QP804jVSevjkbgdoSSXSnNwL1MH+w97p+4DYKRQVwIzNz32XBXKeqmNLpjTuUx7eQ2
lmnqkrrd1CNr3MgCKxL6TwZptpk29l5JMqTvqvnaaeMuMgtPDulVA9dhK7b2Tpt9jxvj61BMwDhm
/T2Yciub5KWZTnBio2oEUSxgAU53hrZTY1kPzTFC8kshupsrt1UsXLVuVrLui/P8r0BL4YGyrmlR
qs0Rqka+RvXNYN8na9J+l+b4u14heniozC+RcaQBdLis6mOttRXat3HsjaJaMau8kOqgvzOjJ7Gb
oui/uOrYw0iNyKmPSYHLcihR2SJeHtc0iGgqb1ABUHZtneQoOpU13eZMs15WlvKFVBnfAEUByHCC
q7eEceL40hoW18eoIAk8Z2BNFjKh3aLI3fhNOd3lNAFpk7XZdibqB2lEX3Tc4Ol8LQSDt/cqnMq4
zibaXoFBL1il+XXXt2zl0Ln4Mj58zcXpyzKNjuZQH8GcuamNO94kT58/iIsB0D5Bxji3HpaHWo5m
tAQz5thn3yrlqKwaec2H4nLHhCIniD9gwkKWYPGmYWBbF7UpjhmAZqFpdT8j3NlcCRSti/kR1LUV
kIa+leO0U1n/JVGVNU2ZiyP88A3mzz9cTFRHzZpEE8fOkNvCBOBDkvvPn+HCNPB3ZgBhSNCNIO8A
4b3FbQR1BPS7c4GydC1uUo3Ch0UYdn2jd3V/C9NiOMPTOvajtoRlOvbn3WiUWcArbMkTG4cjHepX
K4qmfRnTtQTuQlqKNv98n8DlD/9a7E1gl1REVdpj8crEeJdXsO/FBtnjFLHkuMZ0OO2p/vkg/gpm
z59/eNZ9BXMNtW2PqZKB7GDtdLX6HutJ4ZG82Y+5+rUehyezKL+Y5hpb8V1NdTnTIGSNcVpgWKFb
eBq7wVlUoedyRP4fh1qefOU5apA4sulWKSro2iEJ27IsA3W/mGCUwDvwbiYkcE6WjFu7LssgnmlH
KCJBxDk3f032mO/7GGwXG/WhIGqtt7qlZN9M3PAUp3OOOMRLeHHnuRepVR/KqOp9aehvxJyKvd0z
xW2Yk98Wgx3dAXMBY5EBF55JqblfEi35rnWpimO4Z2aQNX3it42juaVNWZBFHBfBAXWcaRoK3wQE
OrSlDRrHaJse5EiTe1UzZJijnuRbZmI+OUSB7VE2OH6EVHRXqhZ8naye/qSjMEMSwVKbV/wnkKXZ
o952jd8y9MlUwXhYTJMMKrQOvDrX2msd6sS7SabkMNfx/Lotxm2pdRB1HRh2aEBTdyTn7EjNptxa
FiuDyu6dQGeZc7SsjntS6S3X6QrLVdWBwDV6xn/USqO7HIrZ/pTD9kurO+kSkqGdF1XGLW66FO20
Vi0Md0iBBHPR0It2NDK6V0B9WggfRIBoRdlwXQ/gK9kpejQrh+vCT+PP2Qu0tgV1AAcuMYuUuLNa
iDM77XE2zEJSbnxpb9ieezb0mZsvkWugvpy56zzbS9mDOTfAcdzCLGsJH63aYUJfszuio+OzIguG
pEICg65L/Pb5PnVpJ0QbGxks9HbAP1yMb6riKkcP+GirwhXpD5I9fv73L201H//+IuGPM1KZkEE8
2rb2IvoeKswPdPzGJyN1xRqY7110d7ncPwZbLHfFciQxivY4iTwJ2xTlXt5p9jaOieop+lDt4rRr
AhVX0D2rzYNaVslOErVHpb9JQQoVyKnjrA3VbOKhqo7o1RCCVqbD5qUhld2IUg0of6YdKIleeB1X
tBCV1sot6iEJhhIo39TU2PPnz3B+B58Na1F36soE0HDsoP/L2ZXtRo4ryy8ioH151Va7yrvd/SLY
3W2JWqmd0tffkM+5d8oqoXSnD+YAA3jgNEUymUtkRC4Zp65ObTnPvVKjK+WzpfhrwndCAR0D/QjD
vvvKmgs9o2PtszAtbG5mLtNMwQYLILNGWm0B4HJZPG5BTLqyvMUjeGF4Fs9QPcxhqfZFEzwR4CCk
wUqOthTXXa5sFm8oRZUbGlYWsFSwOh4d9Dr+jVHIXSjqL3KBcj4TwJN/e9PWVjX9/OLZQ3MwVdG+
8eUstwxaeRpmcW9bWPIRl8uaXd0aDyumJGt/CDorVHUvbF+l4D2MpM1tO2sHY3aFZVlosgCRTFD4
ACraOjrLvPolKy3GViHFWB4CbY18ZrqoVydeQvoO4jigf+bYdmMQGjRzGr+g0c+wCuFhFQzNpqKw
GeN+W5hsXNmtxSv2j8E5jK2Lk3ps0sbvlR8ZBkPHV7Y28bl8Hv5vSfLselWUmCXpGz+DHI1cWnqU
uLe3adGADJwv5sMhsDgnszHir4mDFmiGY8N+JcBw/MXvR7iIGjsqmciPvh9oDI7iGNetnww/6bAN
2jXA5uIWTMB/JOVgr5wjkUiexDwzWl8tzhX41gTxrkJL/PYaFm2gSwDYrq6YSD6+rwHT4/JY0N5v
QjD9F407qmwvIab491YmfU1EnFMeO89kM8XIM0lo/EpkLqc/8mFExPZ+28bSbl/amLkXrnMi6FHr
EzN+G0XpZJp0ZRVrFmbfKk+L0TTT1i8aPNVQxqPDymYs+a/LJcz8CmOFEOe88YO28pqmu8v04Llr
BmIBgeT8xdfCjNGU6yCtnb9ttBkh99a3/oBFJNmPCEMmf2MAcZqIiwfA0uRDL7w9522DKLfz6+Fn
1dyJ8ooLXjq3kDfDxKeEEXhUR77/elEnTcwI95uMvoMqYttH0WOqdCtWZvRN/wl2gahEcxQw+ute
oUkrIoIC3K9djkLkkz6UjilzKw+sidaPucmTUd1H2X7injDZJ2VW55e5F7trQ7vL6/3nD5kdDb2R
QlWrB78hgQWBL6vWfuvtGup90ci0Sug4AI44l8ozpFjmkYTVZo+kQc8p/Ci0NUXNpTM+9QagwDE5
trlTlnJANIAS92XzXZYbG8fQNeLMotGP2+fv64DNX8xLQ7MvluhSDiUgwdcftb1W2MPP2ueZjYbv
hoAcoYWgiWz7BlRvLYyJgbZuEsMGU8Q2tqWTvIt+rqXeSx8X6RLg9xiCQiIz808Bi5M4wuybyUsL
yDkrrh76cGXRC51DE1qhyiQ6gPz+qo6RJVlnxEqHGuupFTD6rGC9wWDnCBMa3R10yVJK4PCTdiVU
vl4c7OL5mOiVATgWpp9f3PYwRPdLjnpfDM5N+KNKd39RcP2a80fTHg5rGp75bqHgVGODzv1O0mxN
2zGyysV9fTK/WZhHPALwIKiKcB866ZkjjbtmJx/MB3wttzH9/GUEOVnzHDyssShevyrfzc6iCD1l
PQZCuc843+uU3ZloBd6+CtexIywA3vHlisHOMfOVJAyBEzO5X3HFBY7NE4xPpRvsDAyvZrgWFEnX
ucVkDdUBXZtoVucXXBiATxVU8LtAOBLCKZsgeSPVnUGlA/bV0hLTEoYys/QYrCkRBNVUJKUGHdG0
1DZxEz8lffowyHRbpWSnxxjmR41h1NwG5SU7lsRPXavACBIAEGqk+gcPkGYKZb6SSSyd58tFzJyH
RFDO0cbBH3i5FUWyUbujKr3e3pa1DzXbloKWrJJCuHRAD3sggFBu2jOsTRsiV6r5nnerxLTLy5q4
ffEiX+P0q9aMO7MafF20hs/0t5hNCnDupGaRswPNvmSQ1kklv2oz313xdCT+MTtzfXJqAGSOIz6R
T+sYk/QmlanW4cQFktLG9M9K7LF4ky/szbwRlzsidQH3lVj9LWqg1MdR7NLcAxpgJWJbKGp/X9rs
oBgV74psepdbW32rngTuSO+TxAQ4vt0k+zmxzq3TOS6gqL5bnR2dIQLvSQKr9KWrXQO8wuAgBdMe
pOZsEUicygGV+EScCy3Vg/AauMS7fXRXd3RWgBEbI+hlfGH+KwSC0M7P7EM6l8fgzdgmXuCOKziO
RR95saEz56/0ag4EO/dzAqQz6VxNeFhZ0MqRUWY1+TKJGR5W+Mi34l0b7TBDAcHqOXTRuq18qo/K
+NifU6iviCtP9srS5hMtQoq2bIV3reUgIC7ujGwti1x0MwAfKpgVQDw0f5rlSmVMQghLRiDmMwzE
kz8SEPSU9Q5LXzow9Nz+lItfUkMagwAS7DnzXlbFBD3se/gYcDOEQDoH4bBrSLsrgnhl05Y+3cRj
o4PxDXwJcygYDSu9GloRL2fppElt8XFNb2TxeuOzAWwGPwFCutnBU5OUmRQo/+DUvrDfAJZ5jQX8
EAAqJ+5CF2tjPKzdrS8E69xbopkpyUAJI+CYlxUAxNQHQ5d8qozkLUIN8CCMWnDsJSXwSIKItUlS
BXSx3SloGvEwQt86tsK8GoEMQ20WYyXlUaNldZQalm1kmmkfKqfihihx5AWlnjgyCAbvG7CzAf+a
gCZSylo70KjmjVAC3+XoMd9ncp0c1CjBLFLedw8iA6SnNqiyATBjcHuoiK5SIE1Fx/m6UavGKBkK
aBhom3ntIRwNsRoU5FrN8T8MSMQFLBoEuYVHnOj59jFd9KGX5maeu5Ay0mQwJ+zrfPKh4Fq0Y4dB
JNsLjwHo2NzxpQFfe/gBZeQ/a0/U1dkFLhhzWhjfREcDgy+zg5UB4RfFau+bKUpTuTzNLkRhtVlZ
44qVORICwnhCPCq9Lz8mL81R3XZb5K+TJJi+LyYB1FOxvW3xKsCYlmWKEHs1Js2C+X3pxB6tWixL
K9rsXu/UbN+wElMVrO2qYsXRLC1uegY1MEjD7Lw8FnCaVX1R+rU5aH9CNaJvZj+IK7HzdQdlElOD
ehQgbebUs51O7UVmw0lVpUCx+ZWhvXaRwd70RjDeFB5lP0t4h0PS0e4M/FDhUtCPvKWKfFeVRuaN
elwc8zoWHkuNU1eO5eIF0HQgnZuUDk6vKcGnFsjkuaqpeFDEUdkoYZ/9yRNGPpM+iD7btsEbnnXN
e6YPw6/bG3X98bAs+DQFwsk66jOzCEJRM1JLYumrWgeYfnHiuKkr+3N9FmBCgiQ00O8iemmz+5z3
cUgUwFfAqhlbpZ6/1E36iCGyFWaRJTOYKgcaGCgMYPXmGwRQZ6NpuS92sV/U4hlEWZA25fLKY3M9
eICDcGln+qIXB6EfMMMJiQqg2ux8N4DUrIZQIRRwn0B9K51FO7vjm+yxP6h3awp7Vy/qzPLsQ5ZZ
GbV1k/tDrx3DoEN5iQmCI/S5bnUxzVe27Tq2m8zJuFC4VMjo5+liBk6gWi3YFFw6E7USRly81mud
SYchdNYg1ddP7MzcLJRMajwrHcwJLP5dDCD0DGIFk/lGFVlKVh4yXTkNfXXM0hF0bs1LxQK/q0CX
ib5lXFUfyG0j5/bdWPyTgKvBdIAI2oAr/HUSVyIpI+an3HzOytwps+Adc6OOUA/PWiv97DVz28n8
M5akl6JN3sRieCEt24uV4rTymm78dBW/vYv4QMBkQ7MXkHcwGsy2PwYhjJh1zBcN8ChmnVVXmGIF
R0+ii3YtP99e+9JtAj5P0SVEbog/Zu+SovWhGAHxxct73j6aGfB59eNtE4vrAXsNAKKgLriqAII6
t6wUvfJ5+qMxh9StjeZ5wNgrJVGyN83Cu21ucUXToDtGcCZZ2pl/EM08i4Ec9ksMX9rNEH4CLnmI
unbtOVqzM/MPRTumNdUqvy5/pby3hAaFjmKNLu96oGg6DCAdxAiNbKDKMqsWJRnKh5h798kQEC8a
mbKNzUbfAxib3gF3itmxEX20rGifjVzNXGjZxXtBQ1cSrD6hFcZl5gV6VzqxKozH3jByCgFLXm3R
c0zArA3yOKdSCtUB/n+NKm7JjQFjBcJaXQWicA4cUZQ2qoYGXe24trP+I2qmMextm77d3u+l44Xq
xkTKCNGVqzCSBpmmBWkFsuoUw8FA47PgSRy1h1oxf+hGsnK6Fr2lJpugNpnUkq4UXnqwdpqDUvtT
kHdMZFC3lFlTbvQuHX9WWi/dSRhHN6wm7gQGrmAuOkZNkE6kmACkhpo+EgoGyxUfvnAWJwJYfG0w
DKEyO/384q0qSCz3g8p9IPFEt5fF0slLrtiUYWTg9tdeiCPQP0LFVxcR+F3FsUkWDSD7EH2Bo8zC
fyigpbxtYGE7YWD6BxN/uMOzpXRKTyC9LPqkKw+xMZEUhDVYkpHBaiw5Q5d5c9ve0qdDhx17gqwS
RHwze1QNimBMJV9Nq9+hKIYO1bnktXKyUmFcWhcqpJKpYJOA+ZzZYSGmN5Ow84H9HXs76PX+DyOt
DlQNGKKthIfhZ9DV9e726tasTnf04mBkldhpcdv5ah15BYY0AtRchSc1ccEms/KKLlx3fD+QlQEm
DbaO+cZVejByzPb7LbtTinfggmwJfBVlXP7FWTfQGAPv8FShn/t3qhYI3UvYyQbQRwhxD2jE8Jan
wuftTycvHXUgdGWMLkIT7Qqki1yypQMaSjJkEZkHMnXjUKpp/cAaVbvPhVLA0E6suGKVpzsBLOFu
zUrtuRvM0W/z1NhmYVu9YdS0ew+SxuR2G+lGZ8kVIw4vutSvYkBWkBY2NqJzwzbqJPVKw6je264x
3VZG6TsJx09R6US3HZVqJ2EMwh0DI9/LoKDzuUDiDe206jOLeWPfXv017A+KabjfiIdk+LorXlGN
hDVTG8GfeNNSxWa/p3KjkVvFcWLn5qd619j5pvi4bXbpNuLpAQYds7PTIO3380owrtsmxuijyOFx
AVFobXqEDSt3cXFnkQ7BEppnV8jkDCIIYQIRMFqXw5aWUe7KpPi38ATDnNrU6Mnhf8DdTjfz4uYR
sKxE0Cvwo8LYiWlw3yXF/e1vdb2K7xZmgbQ6NkYHpLrfyH/kJrKi4en277/u7ExLwAsHth8Fml9z
l9UWUI4ycdCEe/BfVG+0sjTU8qkbOMGTcKfckQdwfZyMpylZMCG4AkXnPRhCKhuz7pMA+cqRXFwv
5owAZRanQsossCsraNYXquR3orZXx2KfICf/175lWrGOwBHQ0ym/+75pEDsYh1CQfAXMHhpoVJQK
F076t2NZ02edZrIw6YHG5rwUhIGOUA46GZIUhS3yXyKXLc7WyFGvHT+MAIiBGXQBLcB5XJ/LAkae
Rck3StqchTwCIXxRtsRLcCfsKOr4huAWPt4+MQgE8IG+5y4wCwo23CrMlYLV9vsHDJWAFiJeUxSF
VbsWS2oLlfiQBWNlYXTlZ5KaPsn0+5qF90Q3HwhGXAND8MtOsnsMP9RF4zS1YJtJh9gqs4miW7ms
7WpIRUWcOW3bA+T3I0djMyhjr6T8noSpHQ2iZYCoIq7qrVSX57bMTm08oGpbxx6maewhLQKL9YAF
KD3YQY1geOykEaA6rfwFffKnrDQfwyLwcCLcfOT3Sj6cB13eDHF4AAUSsVJI62RVfSLoE4cRs2WQ
V8QY1O/UxBnF6DAaP1jMoIkdPoB3BBQOOD+NBgURaHdW+ZnI+SFRB7vRkf4AHGWp3Nw3EoYjS7F1
QtM8lAMBAD19EDJqd2MK/HfxQAiQk3EOjoCotVjbb81We47x+TFAXp5KpT10mNIZov6l7+Cdy/iu
5+lJrcTHtoTmVFEBowJBCnz8bTSmYBYeIrReo/Kx6RXJ02jeHlvAmwLD3HMhtrs82SKQLy2ZkEcg
0R5NEGwAf2ILCQTLwnyrJt095Adyu8asgDUioO0j7kJ85dgTFONKdQ8Kqy3rZcdMdUsIezdlsiMY
2Z9a5KcuYG9QiHeKDMJram4luWpJMT4h47/o2PZo73ZPtMa/ZEHwWlPpmJIhdL7of/LAeOVD6WKa
jjpFjkxdmiZHNflQjIrf9LWHN9opwLZA8aaWvDqWbWA3QWmj5rvFl7LjhHpgKrH1MnRFFnh4uq0+
6/b47w6hCiIaImC8m0h7SMe7aGkjDzboGmHmNbwIVx80pFOoiUY5UMbfr8fYK30rmDJq0Pobuk4q
+LqPwzOyYF89jftyp3mA4z4DTw9UfXMizr+vQsM+BvImxmlTvaqdIdOkEpw9JlFOVcC8yFhLvhfS
o+8WJid++eyJgWAEXEHY0DnlQ+51W+PRsAQHD4ITeqpz2+FM1Ym5u4EMJQbLMWQIjzN7ZHXoqsQq
UXxl0+zyM91EvugK2zUm64WaMBZ1YWb20oKJjDFEa3gIx/C/zYpgN5yJHz2iJAghAGord9npF7e1
wgI3MKSko1O7NY/xzzVc2NIj+FXAFRUkE1fdvZZjTiYOBZ9rBElEZSnDGqDjOo7HYjErBKU+A+Hf
vMwOuTwqNsnoZ5qwo+OPAjOrTdLbobRK1zl9tqvdQ9ML51DFmz4PkUB4U8g8H7F7ZPCayJE9dpc7
saNB1vMH3KCL1wEu0tgOwGwd1qQar8kspssIPWekEIg0UbL+flTVdojFThn9sGroQSTRuNWGnD3V
UgdfRKPeIkWXHfohNTehUOcv0BQaN0HZc1QzZB3sURJGfjF1vxKDLFQjp7/LRFtMQjMQNcnvf1fY
jA1k3sCIvGtf6EF+NUMreIIw7l7yMG+lW9k536zuxdLDfWl0+vnFvY1GRenMUQBkA8DHo3ig4NfX
YI9CT24tkFuKTS5tzT68AVRzoQ6CT8vU7jTJCsg98D9BD+6Xtf7UQv3s+8ec+aNUz1uZIokLX+h7
MFjNEz3oW3Y27iDutjEKq/fEDIDAwZEcA3Nx53675nNX93Pm9BPIolci9rN24RL9zC1O6CIcpy4n
hQz7JFW+lop/dXOubtbFEZql/aIWdCzHFx7PQmWJrc2BA7RTx9hpj6isJJZ2znaja75gfPb1tke+
brPiViH9n7IGNLW1eXTLFSmvBBwkZRNVJ2TBenKU2qOgWf9BHg0eS7e5hLx1U+Uu6FQ4tddVHJZ8
2MUfMe+DphkdsyASfRlRQocJ/KDOwOpYWUlauSvrXXLIl6Zmt5WlZkRJLWK9sge64TOIOeIP5gKz
AmxpKFjRn7Xrs+i4Lk3O7qokRErdwuQkuKnYiqu+EvvXdF076Lf+P0QqpiXMT9Olvdl97dNQU4gg
IGpRPVCLT6K94x7WuPWvFT3x3Hydn4lGAq1EIApnt8XA/LlOKsGXVJA9WA21JqBTBKBTqbj9W7lr
NusatdPvvF7gPzZn14WjG4xRUthUWmBnOQYBmzwRz2qQruFml1wfisbIm8FBKF7hSwyW0kqu4Qs0
1I0D1aqSvVi+y91z1Tz/zcH8x5Q5QzipNUvDDG6nha5k8sB3E0rNtIHRrL5ClHW3fg1GnrbuwuLs
Khg9SXMdFskYe7w553lhpdIbTZBwceR0uYgZ40PG45Ur+FUUuto+HfRCk6j0NTAgKVMzCbnoA/nX
OYKLDmbs5IZluvmn6man4Fg6A8Ri6jN7Ll6HDcQUnElLW73LVjL7mZbCfw/vP3/J1xe6eEWzupNN
1ov+sA82DNoxwm60A3xugAI3q25g8VpeGJt9brQBwkoigs/ModoPKUqIWqGU3lA2/Ysq03gnqil3
tEIVMR1XD+SZ9RQyyKDx5Sshy+L9AancxAoNoYN5JDWQRO96bEDTmZYWfZaV5Lb81+3zvGwDNUmE
piYa1rNGpRwrmcJxuKrG9App2I7GeDRAznvbytLDMZVmADObwBLz+qNRymWaBrKPom7llLTtN6HW
mQ4ocTNPS0Rt5ZIuPR6oLCsQmFcxhDHH6kmlkeS0V3wG1XVBeIuRFt9ez5qBmWdjHAWLoIOBqHho
uvLcaJ1328KSR7tcwvTziyM/CgYIYJHw1Ul2UPQjHVDp4e8BfCjBwOJtW4vBxaWxWSJWpgoZxVaZ
OJyNvcTi4E4eJDDvg853b2gddZuyA13uJ6HknMZGchZjOXLqMlIscDtEb+3Y5WcjiqBwBnUaxR7g
pO22hVI4yY1qZXMXz5KKcqWEVpl+VUFPZbTxe6b6GoGmLBrEIK81Knv1myxdDLRD/s/MLBogWl5K
WaX6nafsJdv4EzvExqDSrtiB9tTOT9XmrzInYP3RjcaqAFKYeR5V74eENgruosiwz2nZeyRoIDUe
pe+cgVCChHG/oYWhuGiQcqsvR9lCGR9FSC0KW8FuQhYehNxc5aJa+hgK1EQ1zKFBp+cqdyLIWkEf
jI8RQJObncHzCv4W6D90ruKVZwbZiec1AOfSHbu0OdsAgagx5sZ13zT2cckdKJ2vXLGlRaHbBEEL
MNtJV3mywhMtqUbZ77XaN9LAK+psK7P+/vblWrQCiUMoeiJqv+KlJ6CqTFhi+BUG5LeZmYL9I4PQ
UUNNYcXJLlVtgLUB3aEEnAtMfXcZIPYSaFhrGLyh2/YEPUqErtJqfr+0HjDTAX0AKI2GZPy7lSrM
ynRM6HnM1Ce9Uo8liKZDs17zsEv+z5wQg6BZWxioZaUSFygunuO4prukFWrbAEeUi9gLMl594cVg
P7u9UQvnDe8FAHYAWwMPOcdrAasFQagkOTcYVNwIhSlWdtJAtW7F2S6ZwZM09cbBSnkFSx5E1IRF
ITpnamfh0bdY+X57HUtZKlDckP5FGwTXct4soEmai70WnaeaAzoFyTbbxs74YTgdxFrA3t0eQagO
RK65QsizcP4Qo+BhAiUlhlTmFa4kUwtM2kbnQT1QVbYB8rSV6CWonoMKxNENepz1WmS48BZcmpwH
hr0ydCSFSSUW3UYGZzIRvUT+aFH9uP1R5a+4fhYNwxQGAiH7g9s8rzGXipJHEo3PKs/dHGEwIsij
VBj7CnQd9ZBuIeiR2C2rUYwwMjcU3ALNigik3mb0Aa5sTAc/DfQpCWo7UStbRBAvpb9SsbdkPO2V
eKeT3OLwDlBROjY93zOSbJqudtIGZTM2PACL9LuKOlTPIDmuAK4IAS7w5MnhBmKAm7aPMaqio0XQ
qDug1l81cCZjYIeJVikwJyhar+iAXWeQvRtk/RMx6zsYVwsPw8t7sI85g25SCxWFQL0DUaSKnlD3
HAnqE1hZC8ibC+KGNxhCI7kN/YhT1yZul3CrARgnz1+EmDhKu1fF2E6Tzg5HzMETuxxauxdLi9fg
PKt3rSG40CaXk94aI98ALwaVnYpRVyJg1kPzJ0hlp6e7atg31VZPn8T8WUgfSPgoZxABMlBtGByx
S10VoUkRts7AkgONQKrQsg1Y+my8qcegry05rZ/j7q3uashgvLftnZAGVtiblprcD8EHlSAq0IG9
MfI0swSHtO6Uvbgru3Fbsc7KmqcM2t6opAHRBbX56CjWL3pdWp0i4E94loJT0N/JkFlI6ZaJL0Z/
l+UgWz6p+p41gVWE71x9jAWIdJDW0cKnIP8Nnh8nUriD1xnIns1EZVTJqjO0+mPXBE4WF65YqIe0
OoaVsgGd+0Yz2JEGLTiAeqsW5YMQ/ZFk6hUGWGKyxmIScO75YJFBPKRB8SNQMGMZa5EVDtAqMFgD
yRLR1tXxmdEYKAfpmFeQ8e3ZnoX9Kckkr+oGiJmQhzinmHLCuWHsWMvHoJV/JwbUY8V4l7HBGYCC
M0gBpnXiyeqvVOBPvWRuMjOzC1NF7y61CR8twNxAXQeFhxF6pUn42rYvsno0YwhJNECW59FrYkoH
eFeXm4mfVgNOZKdagG5Aei8DRSRIhN7apEdHEOPZVl/VKFfrZAtsKQzFObpGsjPGoWb3VUI3RQ6y
SYwt/upV/phGw1lG1lJXGf7uOoG8407Un9qkwE3LjpqEMzrmbNMaU5sW9TqTp2C/FDwowWwxrvGS
SUeRj7+6Sjsqdb4rCrOw80Le6fJdCW0H1hTAoQyvslSDnipzZCqAXG06usIJd/BHEJpbI3lWuWpH
xTETwXYdYxoPm6eUTz1NgNUBZXykWb18ig3NiarmAPmXxhZLzclF7RRm8l6ByIdgpJYk95ACCbdR
MjqZ+ttkfMdVydFZdwAT2EGTO4eOxnZsZUsKG8usOSRoYivgmVtrIZq9oxWpAJRE3aalLwBQgue1
cEH05AjJAzVCuwOPe1EqtipUUJ83vQb0DmLYgxezsoOyuaM59BzUF7N7DZtgNxHnZuVnCob/OkGN
g5VOYBIrKsJ9TO9UsbE1TOxHceQWJri0EuZXqN6TPrsz2zixglHYxBLbgfjHFQKssEYzmkPmBcDy
9Ad6i7tETx+VCkJmeet26DkmQud1RvYodeIrWpRuXDLqgelur0YmdyvRqDw9NYqNIZf7ASclznyj
0KAkznFVwZ90TAKQ/0ctMM6lAHxbu2uQkFh9qL2XQe+M5ZvKQmNb0GS0KTGeTIJ9xp8I7kfFCnUd
4KraMtMc+f3vDvO2+Du3t1+ShfhJlCaY1cQNDWW8eWLHVCPWEdgYkNYsrVKNsp2glMqDUUtrDbZF
UxBpnHgIZPRN5rm9Qc2eBfG5FfZZtlfNA1jW/mIx4H+fZqwATZiDxrK0oiap0nOoegpo11v1NwOq
+raNpUI/5tT/MTJFVBepcFVrhRDBSL9vjsTS7AG52KSvWx/B4+MI2/BvIDEIZDQBARq6uVcgowZR
m5KMyVlpiPAQZbw/D3WprIRLS7uDjzYhOoCEQ6bzfVkmh4abyrNzUfSfgpq9hwIKiWC3vv31lsJN
tFhRPsSCronCBy0zeBpk50r7hfI9pIhWRkqXIrDL3z/9/GJzGIlqw8zRJG6jDaWPJvuDu95ldCU4
XzKD2XvIqaIaCODN7GPpMQfxKQh8gvQz0s9Y6KbVdStqjZXDtmZnVgmBWFQHaZbirFLInFSpN5rQ
xQ4DpzZk9/bGLHRpQUIlQ7IMGTXqu9PxuPhwWQZ+OOS35woPa87fgX1GS1aH0+RjZdcF1LuMKvnx
FzYBwpomE76U7L7bJH2ssEaLz4MSN/pEHt3uVAGSTEyXIPYhtuabYORVYPWj9nbb8tIlxuAx2g9T
MRkR9GwDKRk1s1dkVBCanbpF4IZx+dTSNxIUMzNn2Jq7tULuwsn/ZnG2lQH42aHZAosqteryp0ae
bi9p4fejnAnCJ8DWAUmcU/90ScliGegFSgoQ44s7WV+rAS7VvVWcjsm7YmruCpqnq7UY9xH5wmEI
zyDqtGsneYrQ3KRO9np7OQvIVPObsWm9FwfSrCUKHgWCHRrc7i73Eo7ORofOhmyr7/mebYg3HNY2
aXWJs2uQ0CrQQ1gdNggAIDq3F7eGo5+0X2x0le0azGN5kVNyiuoa2Mzm1QtgyyCgHQS+muW+XGMa
mPQ/wJsD1tTSiyCIBZ7zd0ntoUQEBoksAgEeJKXOiRQPCFZTNHpbkLBqevDv31FoOaAEBXQflEbm
b0EjZ6FYluF5CO5igNNYXlnpyFYqD9JUAJqlsKimTDqWAF8D7jn71ioGIXnU0nPjQGZvNybQe7Om
UMoy7pJ7Au73Dww4oGcvu+JedBMnRicyBjGegznp24dt6e6ACgpNJfz/PzKcl2eNiFXTJznxtRhv
EmuTzhKgPrziyydZzuv1SqhZaoC3Yhp65nMYMqKCyOSLYhUeZ28AVKRv4i17jjcr65EX3PmXcuf/
2pp5m4YHea+JxAfyxk7H0usG8Gir3akGqQrI8ZON3nc/IEgC6cXRBlL2TlWg2ceb/dCXUFf6ADDP
bqp4VzJ5ExUCtMaCTc0SRy2inVQwcBrEu3gMrDh5KBoFmgOh26WlqyevQZDaY8ltdG02zIRKosgt
UN1vMmYCDFhD+QGcxOmrkNeeJgybAQMsAOMibag3olj5Qh/5ONSnTGhtqOqc+gQ5bB7udbk8xTq7
J534mNFfciHfl4kGNGO+0QLDEg22EfOPEHmUiaIAbff62DiUG8cSlWmRFMeStJakdw+tVEA6G/P+
IigeDea2kWwxAL4Ihu5TfbAhceVAz8RRlA9gpzaRVOxGUXHSKHGaItoHhO0ymbtcIhCAlPaZqThU
7fYN0h8tau44+czU6AlvnpXmwoPQhTuqGYdQCFAx5B6RUzsM3njcHVFoPAKSVDW/cincJEP1bLSf
7YjRFPEdiFivNRIA1lOLGsKmjN7AhOcZSXCCAqMFtbF3EzyludxtTBLbMtK5FiIkpZBtpYR+DiEI
aEvNiyUUReo+cDONRGAyA/4ReYUSsz+Bqltc/G102kNehzYp3lDUtEeptGmTWj3ULJnwKUnxhkiR
FxbVRgddZFeCh49Urx35SMtkr+gh6v0V2UNaDLR56H3AR4SAywq1ZJPkHSrNltSjsIcZZKh3bkbQ
AhX5byHBdpXtLqbRNuCmXeqazYMMv/1h0KHOEIO+TpB38lAzEIabe7NIzoT/FvvoToyNPa/i4wgW
DxIPd9zc1Cp566Ddwxt535HGrQIoQkiq3Qj9NtEqq+AC4gfdUvNgE0PSUqKNBdbbrRa+F3XvpDR1
eX3PqW615K4KPlT+YQJNzAcrp2+K8qcHQiEWXPQkbVOHtHtXH0rjMeEgWaizDQ8jW4k50rQc+qwv
kp64rMqdLIEKFuEbjVROr1J7iFEiGqX7lvd7sTDdGs6FlIKHGBnFJ7aNyEcNumvaii7tUTIoDDBC
5rm6K3XAwkRjeEZs9AP9zMqC3ssTq6ldJAjJyKQ9GIGgH/VTNTxHiWHTIpt0+zZGiem0QD6lou4C
x+sMUJjM9N6DJoUVRXdCLlpjKvwPZ2e25DaSpelXKct7VGMHvK2rLkhwJ4OxK6QbmLbEvjvWp58P
zJxpBSUTu+ciZamQQgECDvdz/vMvnhaFJ53nQ+702pAlIJm7auYx5QS92fmzDT8GZbKQMtYXKGuX
gG7r1LVPcd1tk2Jaxr27SuWDrJptl7aeM/JdEQbL5ufG/VqaxgahxzpM2s0gwi05c1uRFC+WTXaI
Bi9WeXHybGsV7Sqt1VUrGm9M2jMx8Ousv2swhIkxs8WzyYv0geOQIJWES6iMdatJz6Kzq8zeCxNS
8YJqR5e/a/zu1ZFfE/ejPxCB2hB8K/xdZVer0TglJf2aE3wjcCfxdHINSh9P+GT8KLtv2CnsLEIy
I2dEDSBxHn7qjQ+a9trOzx0LUKs+zxm3dGELFArcyjndkPEXJnMw2BcuuWolXuYLJ0txkdTyw0gE
LP4IpjfEyp0jyw+9o30RDl1pNBA5bNT53s/G44AFxyKhX1qI2fjbDNunLnS2jt96FTxsLZuWo/A/
aml8DDuSU83O+TZk2oMeNFsZGcdali/IIRmDyq1My4dCA2Kp5dEdUSSKzOt195OKcZseZkuSDkhp
Wytw9kckrDj30n8Nu4JsFggcxRwKadvbYtgFGCFqzNSkVD5F0vJmL5uZcu3p2VtX4gMk043ef8rS
XY6w1C5rLw+qTWmD/1bhNvaVj0Q+TcPOEL43Ka9Z/UAp55Xd4A21ts3hZoPCtT7hu3iVgX2ci67Y
aqFz68D9xQTAIqyIMdc8uvnJTRL1SBsrY3i2w344mrbSPKT2UG1k43C4WBiafRe+khAk41vPvtrl
6pJYVn2ZlAG3xoZMby8FTiolKJ8avwkiLs9Wblt7KzO7T+QvTrt8copbzj5z2XNdFoEvWnRjzC5+
CuxSzSI0y1zcxQ0GYokK5vmlNW55ht36Ifr76noyuroqMcCLhyr7MJAKxvEQB85mGiztRq/8q1LE
MtGem9asDb8uJkNAytLIg3PmusCkvT3ID208lJ/gFOgfelOdHjQqiZekDfobFeYvumfrx598VQSF
CrmVcIbOsbKvzZdSNRZF/LFjBvL7autX9xIBGPMzJoM2IsL39zLQ+8xASHe2420b154l7nxL3Pgo
v2xMfvwhV+2QDwleC0RwBqVeKW/tJttMm+gZfwrciuwbCTW/aksoU/F8mXXd2k/2wZWudP1U1QwF
m9JeNK2IHvK49x8qqy08bSwzTPo7BhenrrDifS7T4vOs8oswMFA6kxmiqh6cwU2+6oGW7eypFvd5
kww3sJ5f3HcqaZQWhN1DSLqGLAygZNNp5TkmR7cxtVeOvm8IRm70BnNVfvU68lOwvUEOrbv4qrx/
uhEx6cBv8pwa01nkzBQ0g6Ml79JtOmkHp/tfZ5ZgewMmQj+E0474SamsNpEca2M420GgrdzJ1xed
PwaroIg/a3Gm35fC3v1+/f7iNXHptWEdEKcH8HfVl1i1rQXhNJ3zuCVF+VXT5LakwQyJbrn8oP/4
Ovxn8L24/+uuNf/+L37/tUAfHgWhvPrtv0/RV4DE4k/5X/O3/b+/9v6b/n0uv+dPsv7+XZ4+l9d/
89038u///fO9z/Lzu9+scsm9emi/1+Pj96ZN5eWHcKXz3/yf/uE/vl/+leex/P6vP74WbS7nfy2I
ivyPv/9o9+1ff8z37D9+/Of//rO7zxnfhvgs/Zx/u/6G758b+a8/DO2fsywCshuANc22YJn33+c/
0cQ/MSkDKEWcaaCSd3lweVHLkJ+n/hMBGIAwKmyS37Ce/eMfTdHOf2SJf85CGXAgx0GpjcPZH//3
wt49of9+Yv/I2+y+iHLZ8DPfv2RzRwyMDgkB4QbcFOxn3y//uNW1ITbNcJXVsbmrLCj1FtHJWqIU
BFuMH+AG4aVqEgqjVi8x6fALfyzKdRVQDEUtHly+ObTU1rZxY9VeyXUuvTpRwaoxMzKgy6hXzFdG
IUlYD0q48tV4bzGjfsCq9pwpxCs3tQdmax0GI177hnxtLVF80tgaYl86JMG592oolL2hZOu+Gk5p
GUTbIvX/dDrVPxWGkzAQQmvd15XAGa1xvaypy7Vu1Edc8KhyEFbe2MuuGvbLpyFSD1CNZ0ean3v1
aexBwUtLLaKVWyp7jSDZY+e7q4waWbXK6QMh5urCbsL7qdGScVFXZFVnXarQC/ty6WscA0XnH+r5
l1wYX6dMcRmvS+esmUHxYAvC6aVfvwpTVp7il8W9yRmiGoy3wuarEpf2Sz8eCWKfPFfBHbXvCN+L
RanvbJcJv9vSolfhFKLNk/lGK2klqYxumQxenXJ/3QXgIPAg0oxm5f/71RaVgZl3tohp4/psi7HI
scfrZJNrtXUoRGMsiFgWm8GorEPvzMNGW3lw3Ci6G4vsZl7re7zm74vhFJxdAXCOuGRi/oBAIgyM
mNrGtHTmONxfFpQVWPm9yPAoIjTtYObZcGqJJPJDcxeHhdjgiHgrIuICC/33ATRfBnYLnJ6zTzEK
7Wv2qG+FgzEUVbIynTLa+DEcinYKB+wKw3Stdv1RKOq4M6p4ZQ+lgdCl2yp9/lw6433a1cnjSDLz
o6JF1rozvhHAGW1GE/dBjTDHhZMOwyaFRwgXZmmznS58i9fV7uSn0FY+S2ewvTqFf1tyPi5Gt3A2
alx/daN8OiRT/Ijdbz5LPacX09fvLWzRftgn/96Oftx+rqSUf314Njk+95xrxXb4fkEYJSkQrEc+
fNMilhR+v3fMfKd2WfaEvyawB7Fmr7Xbr9VsgJPhBNa2L4ynYVC7PY469BihD8Gib8Udx5+91PUS
1C1rjnrgxneSQJwb2Js7r9H3z4udWUP6PVtMzSEP7y85KypUteRCrtjQ1XUwinyldCXsDrW0meZ3
321AmdFRklfk7wBgtNZOerCdKQEScoXHijQXqYjVcz+4H/Rxcs/2oB/SMUuOqjtBI9AV7bnJ0jcd
OvhajELfqyR+L7moaeEoHR1NjFSXfJkUPYWbj3fZlE6HnHYcOqWzMPrC3Ph6MN0P+y52s3v84XdB
4abgcoLV7PRLDMf9XVoB4SnG97TprEPXthY1HXOoZAqac8qWv5C6SrBWQyBg3vty42BgL8yOqCqt
YJpS2szLGww8Nat5kPPPmUxDW1BblgdtijepoiYEXfJqERaGxCQxPJK1zD+VroY8sijApd+MGmIL
fPZN6ufVMSrSVcJ92qS9aR1tH11X6A4Hx+6jTT7GfORCCN7UYqLdU7Dz/P1ivESXXD9ZfQ5tZAIC
7+na672q1Bbpu0qmeDcH3mrEEyWSWPOxJuM8cSn9e4DGUuA6Ocr95bIcP/LUcZJnzvVoExdTAQym
reyujh4lw/2XujCPcTN8Ihi1RMcNcJrCDn0ownyhl1hWqJ1Soq7v4dKUU/Vnv7BTHWm/rpWHurU+
3fiEP5/2zHUYHrGANeT912bplYrflRrIcJX6TLkBARzpaXil3evdF/ThC0zorTtROfWiF3W3SmMY
GCmksKKQW0dLwewVV+6yQbIQ8XX3YtmpX+btftGTit5OsfHkpHK4n3DsWqR1aHiJmjbry2mFl/iD
laleFnbZs+iy5DwRY+sliTJtrZEg6b6pgHIDRd10sKJ+/8lN8xdvLQWToNjhP4x137+1BSyjSLdj
NtHUCdcD+NEiikW4oZioPFgp96EGqukPfrtS93kpigfysM653ka83c3RiMPsOKkZc8vJsg5cr9h3
pjkwuClq/GtM8t+we0Er7q7qXinXseH6S82dXG/UYaH4VSbOTTA+u5n+JF35BTKWsnWVFKYeOrCt
K/dJoeGcaqpIFByQb9W2w13p+ybHdKxv7fklSNncNkVkrjBBvYUY6DMkcLX6Z58Thoyqa8IVme/g
D8dhaGRDEUd1sKIcFXtsBtuFMlXjGoo4XtjZZB1yIvNWThW9BXWYLPVwgJ+dGNNREekmaeqQ4bIG
DzSO76dVReX7QiTVKom4Gyo13CFRovjQZN3q94/2lxfuqHN2gjBwZroe1qsaHtOZVoaroHQwLx4i
SKiBuJe2jM9BYeChoPTfdDHFhGsvRSi9ana0j4Eu4cyZm4n1+NLo7mNaZzs3mc5KFtqbdj7pebhP
6WnQQTd+f83mLw4REBMGgqwI4OpLh/7DzVYGp4qjSk1WVrPX44wJYPcm3caE3IS3nhsU/THNZ3OE
tpueSq1ehM0uGCWyxMZxVv6QPtv19Babkf8oQ+f7gKALit6onKppYusU3zu3D85y/sX0wfw0imXx
lLtF9jyVwIapIY9qXpbb2vRdsk8ahW04pu8t/HAjmmA1ulbL2KepN30xHsOMQ0eHsebYttxjEIX1
bhXfYKhcGvp3K5BqX4f0D08ZEzjtmtFblcLKjMn14bzlw7LOErQWUVt5nMVbq3f9QyZfk8K38AF0
XFw+2remicUmmQjHSMMT4cznnrLRc+t8Wps94cmVroJPlOG9jHGtn5uUqsWkJNCacxbm3+v5Xf7f
Pln85BBy0OzN9Hso1e9fI0CLsRn9fvL0wXCONe6yXukH8hhELQEJI9TT0YX+2PM6DfFArR4SesTM
B6bhQzfKEzM1bWf7JGJLpXC2HFTKJlT9dBvpVvw8ack3Zk0BQJ6SrVrZyH3PAgA3zl1mJXb01KrO
JrC03EsDBDFx7fQ7XSHjzAUpPTWtXq0YeZDlRK3IGHNpph2KWieHeZiHo7nVi+qVzLI/K4zJX5z+
xhF70Xe9e8QwxFnz2P+YtMRIJ9/fnUhlGOHmLVVQRSxy6APyp0m5susxedTwBd6qSqASPawbmKSa
PvULv/Sq+XkAkN+UYzHuYCUHJ3Moc17nxFxnTo6i3onEMm8E08kuOUyjpu+qdFgag2ae+2TCgwCM
chFMMezTbqIANpsS4l+dMWJoWPUMcrZh3ByI7rrTlcbfjDDqObsKHUOmvREWzakvCLjtzDh9JSnm
lDu5coqU7B6vQGMxFaOx4k4+c46Le1eDbRmixLix0V3ppiiWcUxCm8cRjkcgTndX3ROOBrrZGInl
IWEb7vVJK3hw/a6VkbmLuvzVnvuVacRBJVq4tIzB1OJuVqlvoc+nTzoxfoo7AttLyKB6NqxV3Z+W
mszcG637z80uF0oUJ2ctLEAEnVfNrpano9oVo+VZl9WFf2K1xTUFb3PD3vYc7qqrbMNWJm+5gl1a
IYYPE06tmyAkjlWa59xux40r0/BjFYqto5DhVMe+doo6aS3s+eumHipL2SXxgVp/nYdJ5Q1mYx2j
wf6sxLZY8QuQc5Ude4eRbDRIa12P6rCup7mNALt8CrCJQXTFUECN7HOeYKT++63gIph8v9hp9jFt
sjG7B98RVzVHqlqsS1SVniAyuBnF10y60crpRc8AG6OjoPXp9XxKYB55/hTHdrLoxubgKvbd/wBR
+dX1iDk/eI4jJPvuWqnRd4NlDGymnlCHAFJPqBqeHvo4LslaW2hgiFvT9PPlBQ1RB1HuJt9IMcEm
4d6PqmkRtIZ6o5267IfvbxJxUo5lsuVD17KuUd4+TEfNYGXjjy8Z51oBgO+QTksssfxl64v6AZuJ
jkwk3rwyxqxTdNbW1tN2ofpjuWh0me+CBg1NqBjJMhnz8GQkjUfyeXmocrc/Oe3WxBbkxsO98hWc
X0YEgS5Ajgplk27hqg0cs74SdhRz3XGaerY7hMuyCqrjZaNScen2GEPFq1i2xb0F1tJiD9YVdwE8
cYyrXK/oB5sNUEn22F/vSz+3DkpcQY5RjP1k2f2pCItdBZ87Drjz1hhKpJJmtrqcWZOT0HVSP3hq
1xBi30ttEwrnnjTDxutlHgImOI+/X848lusKEZcVHat/sg1NvNutq/WsZG1CIWAzssKCw4inRysO
O1qkLl4ovWIuY/JmP8Wp8caOOz0GaeJdmgGbU2dJjkV0N/h42MswPCmWHkBInzCzxwf+3JubnEPs
0t1pabewRVpsrVw1XnC9bL0ur/d2aSOrQFrgNUNefihpwXfS5lxLxil9vaBIbMRRHouzn7hf8nwY
dyhVwiWgikllOFULQK1pYSZ9tQsqI3seSv4936DxwnsXH3IUDLWbchg2uMgsES4ktKBusPFFOltc
9XTmncgYnab2WK1pEepjEzafpn5wdi11xnr0VWdlQix61ooqfU1yo9EXQspdmenEPYdRc3Rj6N42
1ahUho9laRSMSE13Exp1sbTNTN3keVVsxn76UCUVElwx9kcJe2cqnF1OGaEt7GijV8nJMNKURHtN
rgd4JLsqI0pDczjNe7keS0csa4nn2aQNW62iYycduV+GWaieCEg/yaRLWaxtuq2EBXbk+LBR+Pql
m8tTUq4zp2M/bdWjz+xZcU2s3SgQ3EDKDcyhg6mXH/RaeyWPtj8Zlb3468bVDZHaf/1v5XbxKjQn
JCYdhIEwNoAjNWcjorLd2U73sZZKdqfUicB+s+l35GB8aTqTg4uJX7U0yWk9x4mC6JQJH0qaDv8R
6Jdbi6xsL0ocytjAsbyUjlFNPpFMWW+YBDKELtN6qw/Z6E3kGO7bZow2BsLWvPHzQzAa+Qb8xFpd
Ok+cJZtFa0XRl7aeXkGgzxe0wu7Dah2JqTm3CjqrcJjWNXWmZ5hR+WGIfC8fmy89ywH+gAXXI4og
q1SDNh76NnturUmFnTy9FE0oF0aka4dQEqXgDrq1Z5pF2Gw9vLqyrk961dV7wP+9PiKG1qfU2gUK
6R4xeQJ2XwyPMpbwyGYILvUfTWCSfZk0qxpnPcjb+X2K+dDC6v15jNy5B7uFf6MN+ksvQRMio+3B
e/UPITavXxrf+KAGkbMpxCSOl/+TnfyTzJLMv1HiXea9Vxs6ISikFDDrgG9+XQDDMUcxMUaaZ2ho
VJTJ9A9GGbS7sbMUVnkakXrC8lFC5XD5QzR1PMPe/SisegszKP2oWY9/FQ6NhT2rlVliP0JC6NRU
Pgb2+FVtxwy5St9sy5J9RE0q+XxZu8GLaSJPqTvbPCC3hbvijHi7q0O0zUcnWQs/83e0rfnRNZxh
kVljil8VI4h1rGbGY9UwwGZ2bX6ZMqzhx8B6hlBYbrFCe2rtwV0KOaofc+EvfWvUX4MMe0DH7Q9B
jbqJLVh5NfRReJLElzTzcb5ra7LnnelWFf3z0IawPqYimFdzCv5cRRdYxmLlMhBmWWOypWfFXVav
2xYuUYoC+VgmyO6KSEHDZCtvRUO7IEot3nAowdtSxN7FG3BtjEW+/P0RcZW2cDkU5xkHal28zhE5
Xx2K2NDrbjYgrLN7E/ec+YF1SvinvLzZpZ3v4qQcPwWD75kd/C6dVr0fnfKjLdW1GjQYbUw9K9IN
QDrH1FWPQ4ceMbmAVb+/1F/VHSY12WxRPRujXsO4ZpQYTt07RPKYo2eB/S0NI/gyNXZ+KNNSXRhV
nT9meV/sfEsOi9bU0lWtF8swb8sPqd0/qSHKU3WI3bPeBFs3Q583JdDrLekCmg7qs2LKz7+/6Ass
cPVumXPIJ8QRQWrjZZbwA2yQE2DiaHOOkO+k3gX4n5Ria9CzRaFk23ahD5RTuZeY0HuWYv9plupw
18TZsmSF+Bn1XoL6ko8b3eIUzJ3b9aWxJrmdc2Ichfz7zk52PuCiBsh7Oe6N9C1vzP7gZrDIxsLq
3x5HN3QXpFQYD1kC9RnQ0Nj3MeMegG9lYWQQEFU3wc7Xb9x9merFHZmYNyCGX95AoUNIJh1WEJdx
BXKZheqE0td1hhpGsZOVirovy/Jlp0Yg6FEC82t+5EXoOk9V7h9wWjxNovIivvIlkIOFQpOpYlsP
4xJa4i0fKv0XJRZjXwybebhoaK5L9AAYfGxx3/J0tab+mF/tMBo+64nbbnGfXmVV+deOrgwkFaDt
UryyxoUotVL5lHGEBUozLhW9B91N0/BTEQcnJBLT3qzM4f5jkMnxCJggvcIUyTOs30+6VpWPamCu
f79Ur9jf81YAA5rB1tz94Mt37eFAfENRRbVqed0Mu7hOj2av7HZ88S0skCN3IE3LpoHp587gQ+GA
5ODxfFe5DsddpO4Ud3jVorJCJqzFW2mpyzSorKOVwnItUT26rVg3+fgQlm53Yx/7xeYAOYsQbUGX
BFZx8VT+4T2LATJrG8jTm9gJit5vt2MbH+Mc3o/pxu0q9xssb2OpLyMUjIu8zzb6hLZvVMvh2Ep2
rzRW3WWjK49NkQUnJZCbKDZDCGX6UfhNBn423czO/WmgyS3n4HV1bDQhllz3m92gt6osO656UqPV
ZKcm99xulsEg4USX9bSLtYT6I4F92QQbjCjKI5vJY+9meCuNA4ef7JeTCIyXyt43YWevkPwjwW5P
l04qalJ5A9OwfkKd4VXNTDiS7vCswH7h/baRRG45JCRNepUv3KNfTNWjrbpPl1lohRcSs8NdPA41
lZ1dvRTOqLfLMuVW0w9+DhvRbS7f6La6u65rHGCjlLXsuAWWIdNoLcqsiVaohHSA4e7VCGr3OA8j
0dKH7tEYMUJr9B6/tUjqq9FvukVe8uKBNrz1TiXWlQZQFwTxvU8Onh/Ag80iyz0GU42/Qet6ml0q
L3KaFr6NhDYCcQsm/6tjyOZAkmdz8FPtu2vEzXZCB7LU2w6sK3KzYzqzLX7/xv08XOdWgqrhlDHr
hH7qpINSxhC4UPmSNhc/Drqz6VTUy8GUZUs1M+s9gyd7NU5WB+SBO0ipq9jXBtVesPn+/1yMZWLk
hSsS29n1Rqs6MdzMWrNJ4WnGBTFiyXLMYo1nZLUL6InOXTQPXIxOpque4LytzBKBxiDE8qbMbjmC
XwZb70+nectnWDvn1DEBm5fhDy90I8cpoJW0PVOr/mzgGO87fM6Wcaotw1azj30sgGgUNVgbvdV5
RRpVK3hxb1mVPdmWT3kOHKoxOjlEAgF/PBhkecO5HeLkVZksf5FLRzsUhcNAuKZmVTp107KyFgxI
e2Q+MfJ6s9hdcF8r1m+hzlfak8tuC5MUO3UKQgvf7qtzzRrRGTHZsbwLp0Xv2+juAnnGiu7gLw2r
Dz7qLkXftYmc/FFVh3Dt2PHD75fgr/ZNdnsC1zCfwYDLvroMwPUucCfb8rDKBLkwX1UL/QfBLvGT
MjyF2N9sREwwY5BArI+Zya2GHPyiLFrUBa2xJzZR9SKRxQv2e4x3e8aIXRYIOmpzKTO7/2r5WXQL
gvrFHkQMBSUgB5XuONepaoNLcRwlsc1RCqIEl2BaRaZZeqM9lVs9ixwPXwQY/zFtHeAAnq5EPGoC
e3J0Bd+FaHm948Q5hkoeYopd+0eMAcuNtAsDUYGS7bQw2Ed9sG2kPn74/S2/1FVXK9umUzUdmLc2
lfcV1joWRd7WPUfVBQO58GeUKQ+4+FQ7MlJh6NMj8FSGZ7pzhoyMT0QoBP77cnFpmshkfvJzoR7r
DkmwbRaYqRJ+8gxDaOUyGX1z1GCvhnbnmYoFbWkmTbkx5IpQq4M70zyZXTMtuyQU626G68ImoNQU
erfMLCc41O60C2M53mnkJ9w4PZxfnHi8zpweOqWnCZXn/Wudp7lbuo3197JnKtmx1xMFQcswCHhc
JFb7SkBoSiiKTWCk2pfACEJWZ6BuVKt8Acpp5SJrYw3RFH2yrHt3rbkhgnxMc/aZkkYrS/M/hnof
74sRVY9bKR31yTw9t1yW+Ax5rZMsgtIxyS9MefVtpuESkRv9ydQ7ubDCrlmYlHVe348fC9s5FH4L
qaYYCyCd8mOs9w0GZ41KsLKNSAMz+7smVc6lPwWngtWzqFP/LdWqZqmWgQUbDj5/1ju11xau6rlV
SRjmOHzJOvMMkdU6+ARK+OsxrKi+zcRVF7mOC4LAmocJqnrUc+m+hmWwCDXjaGl9tp+C2l9dqGEB
0ohc77sbQR2/aAsxoZ5DH2HzmrAWrw75wG3KUSsnx8PO1t0pIchyHqS7BOxlmZnkvlCMAXKEEThf
O37URsu+p1DEV7N0FoIMhAFmdxGvRxFm66xt67ehd5b/k7bwJ4wc/Z6Jk/WcGAMzE1bS+xXVRUYV
QalTV77d68s26ORqEonmjS7MGKUkdjvMv/VwCQ5IA15cRX+7cMIqiBNLgqFuKRev0jtmijYvG5gX
Jm2QNHFBfn89haqOeqlKlUywVIddL/i/zFlM4qwHUb8eWLXo07BgdlMKUfa2cWEbbfhEcc7OqcWH
ohvwoHHsbR2P+k6fx26tGYW7TGj7YYSUUpVqsSujyBNG/oWhqukZnTU8slIxX1MxEKKaGG4U2M51
nzN/LMaLJil4FiFU5tWulfkB6LXMyaQdm/0AuIJT/+YCmw5Y80QBEh6EGVmxHBrFo3jsdmiDhnts
XdaBbFd+q4jPY9wiPZw3tBa4SWWmVU2H1DbuFZFz+lVBss+K5EUjaYBd2dWWk5kXL4Fl9KvSmg1z
7LFPtkptWcsiyJXHznWWqihigNJo2ilqK86F0q4vL2LjoP0fpzBggGTh/M9tX8Cc5PWOQV06pa2P
SqX9edlQ06oJjjnJV9Cm0Pz4k72PST1wUIadK4D1sxNae91Psr3e4ers6lBO1SBv1+4wpAcLwCko
rf7QTOZHLY9C5F6x8QIlhGITmVwaFXy4/GMEfWsVoMZcF6PDhufgd6lmdrZR5ADNT9bFWtdyexFk
Vnnjfb44efx45kCSgkOkAZzAt0CBcfU+1zkvT5P2+SocMXdX3cCkiePA/OuEBg3bIlZHPwifURuj
I84jd2YYypes5CstSXU7JJ8P5aj2Z6vWPFRF5TEbA6hRvbsRRj1sFeNh8KvyI2QiDdJZQJs7L9M0
VY9aGGubuqycOZ/6FhtTnxfejx/NmBFLSCSkNppMOi7RKD8UijkvlMmEQnj8tZL4+QpDoCm34lXW
oXWdFP0OvctjGQiMGYH+xGgZOykSccRy4yBJzc0Wk1LjxJTNA3mBeA3yMQ5XCKNKskO2yRDfEHP/
RJuYLxly+aVfpXWxrw7BQFfIqCoww+xyX1+LKE03RTXcF3VL822Jl6HqxGz8r6wMo3G3litX+BF1
eF7B1FIAkqxAA+qa8nhNPuFIvnjOwVboH5J8sA96jltXMt3HWLts00YvTrHe2JC7nFtRjD+BM5cP
Ag8dehZGqsyO3+910gBUr7EB9i7UuoT8jbWMo8/GpL5ekBrVzL2+M+qznuY6Z2MGFSKsXlgPsABs
wtAq5TV0FCjOAjLe7+usnwhkXBxXxa1GQIFw/poobyu9VMLO4i7PeAaBrhtZxPahDJJkOxrFQ1PV
zTnsTU7eNtq4mvIsZug7M2XpiSwTu7ZpvyV5+OwObXS4jAC1wZ88LKeKOQt9lYomPCE4M49DSJU+
meWyC+oAy6TROUl3pmiC41Vz74t3RrXHxmDl1GOx9IE512lAfZZV9lNDob8YJQmRLftZpVfRQ2/7
ChrK0DwByQmKbHoxc4huMF/mMv/nl8dAU4RtHcj/jJy8f4BFkjZJrc5t8Wjaa9uHXdP2Y7SrjCDD
wLVliqVUGVptx83/+iUv7Ce1LlwGLjnVqYz3LCxrc/ldMH/p8n99EH8xJj/eT0mFpK3vnjq1KQ+m
P3V76Esq5dNDZBd3JjPZg9W28r5tyg+OjMb95UsXgrfS2Z86A5M0WPMq+ymZjy0spPtLQRua6bAx
x2p2xSOxnVwbZewXw2U+0oJTzQ+3VqxpAVpcby6/xZ6fUJ3OtzeSiDM3sNVHRnXJqtVld5AJp09c
kWrXGPBJs2bFokqXxRiqx94cgiWbanwXkVK/qCd4Xib1xdYtjeFQ9J8YiJU+7VF75+aB/Tyxp2iV
q23+GtsbZPRBGy3Hg6KN48GFjfv3hbo+QnQz+0QmVLPpB0bQYprypRJZ+i5vMT+hYF/89Sx6vShg
0oz9vjShXNSdcfJj1dpXCa59eH2TlzzGXtNkEGAS7CGsTDHuu6GUKxBg+WwU01qkafIMm3Tc2r2M
Xhie9NtyqOVjqMUeK7skZkUpTlY6vgUQ156lJYZ1n4battfQNtMrB9TgzrfQNMZPnTa5f19aYmrF
LIyflmHTN7vERJBgOnD5VESoTaKpj8C6X9BD4wruLiErZs8kmzAXBrOjzZUG3nlJ9MGy5FOlZNaT
qKxXaNUrk6HUq96WvqeX2bj0ZRhgFAB801HH9034iFWBdkoaX30cXJ9msGtayBpPkamGT8o0DY+Z
4zmmPHSCo1vWVXEiwyU6Qg921oo0jQ8OGorMbh6xJmCslPTWOojCeC1EQLFR+fhaiODkQ0Rdxln2
f4g6r57IlXUN/yJLjmX71qkTDd3k4cYaBijnnH/9fpolnSPthWax1xAcqup7YxtxqkkCTvIiVLW4
imx7UQMFuuS61kaULCs+ECY5B9SIVaATBCosS+4iohYTKlvKeIRWPhBAUD3IqQmKYnZT3+5NzkBp
9TaMrjelmvc7XgyimHe/S85NeRcim6K7/PahnZXd78sxrpO+I0YUs7m77DpiV8+J/TIMpnpnT4hA
u0TPodoRV+DJvtJ0qx6qfIpD2cIWL4Y4pWubRrYxvzpV82d2i5PqrsO1qKr7X0QiL1afkQoNQ6t1
p6QtKE0DbVe8eHyB8V/8Oc60u35k8TYTACNTw9KrYu1hPQ6zondem3ggcA7eK/o98v1+VedXxyJd
ePfBmAhu1XUEBqJSPNsEU55E4+6yYckjTYP8UBa/xuCO8rzS9mh+pG/bc3M0ls2+JJ0CwwvSEEq7
NqEhbWb6eM48mZTZF0qFvVi29+nmTnGx7Vl9fU1ELfYrPT5spGYeGZtOqYuWLid8c7YvS7o6zQR+
rjKVcIXSj6ho1u+V2tii9PanGbdeMNtZ6heJLj3LrO2zqRAuOd1e+GRNEIv0cL5OrtzNFamHMRaU
EErw31Ily7nczr9SZPAIQSsXg/ctbPP3AFqpDYRK7NohQRI/pdDSYFyc9JDqKjysrCjrKXnO72tJ
+GUJwhm6CO1DdQPJ1qzAdZt0b4puYm4fU5YPlgOI03fBwoteoVxC0qqtoxtLEl7tfnou5pxYlQ1J
6UpQb1eYD8ZqfNhz3xz7jbW6MpC4p1UcyNJt/qzzea2z4j6BMD23052et/W90tQgt879MBQoY9bu
usyyOvzO5N1NVVBlzhQuxkYPyk1bgZdYHvvSiq8LIfDc24rtZXEWj9R8i1DQXeNO21fsoN9b0sV8
VJJst6aEf/ZW2YPnNiZ2CbRkS+y0+wbCOhLJ9IxmCOBgi0+/H4q+wLA/5N3OdNKJJMN8DcuhhGN1
13KnIcDcSTS1oO2JWJ5rva185km0nflHkVTqN2rzb9Mm0ofT5oQMw0EvMgCdGEns/a4eBKXVZ3JB
cv8/tltludtt4242NuOC8pp4jNv71+BBJZIVHPo/GnVjvyejAknZ1ounWUVWUpfp/ndx6Utal2wb
p1InWgjYpSICA9RvXzsa6eiKImltwVqFTeEGiEVzuiUHxMdysRGVV0VxWIyyfxvzQ7K6XtZ36acD
4BZ0fXXBjRZfLAOBjCrd9dTrxDyIukVbqSj2sZ2JVEKEKW4yF8WdlKjepMCuIskhqeNvhdaGm3mj
TolcXNoU2eLv0DaZ1e5X0dkNnfDWhYiMwiZDVJRtaMgaZkvje//qHbZCIYqS4BoaAHMPpQtWrdtl
iSdSeG/jD7rLLtIV4/n3EpHc/kPek+ZLIyvO22ZHKzbu0+/zk1KtA8E0dw+N0MPUeb7lY9wy2B8N
uVpPg0n4uhb8vmfGfPOCuKM8MK/sszohxanN8+D36/ROHKWGggBU/+zGnjFML3T/xln3sgLOtAnc
tfVE3ZtuQl+P1vCEptL09S5BYh1vd0XR+wrmv2Mn0+NiT0yqgudDZHRlrc1RH3Lbi+XKilxEaUd6
CkeToWg9ZiumzmMlDjPBH4p5wPo0tOeme2ZQ9RtUCASEeo14SIQWtsnXNiWeMz0ny7/k88Z58hV5
GbpIaYMA6xSAxk3DA6n2La5G9Yc1CnTEI6bcI0wcE9aicj4g5CFVyY0wlw9CM82AFr4vNsfkQV0V
XAqFeBb6VANHpE2kEMwpi5WNKEtL37DkZ99mfyiF/UuN0n6uZNQQPqjFrC1SX5kytGMSB0tPJoiu
RW1uOOGGXuuyLv19t6hzOMUD4VAm2lWiXprD7MY2mUPs4cKuspCUbeXoYFsZ7fsNyxD7/GEZUKdV
bvZu9sV9m8b5rls72qkmInF7id0tzTpvoU4RBJNjdJcDM03xhsQJF0FhbQ+cqS/FDdmz5fpWxatB
zMluVeICkofzQUzzZL++LlpyZyUc8onBXfh5MoGVpazuVnCFvFExSuQGIaiqMu+GJVNfF718oWro
dSimyDaFl1stpBNRFLqr7Cy6ihHysw1y12kMY4O6X5q0jopNnDI8nfQfXFiQiR0e8NWgSVjy3te0
lfphdAedJS5JqYbkQmvPOATOTm//WGK6m9XmwOd+1BZ3XFf6WtYdGr27YvF9KXud/Jg0vUhrubr6
Ske3BfXaDBPK3PWr3SS7kztPkd4BgttJe1Tc8t6Ajd6a9c7YqjCdWvU5J1bMx3bbeLIeygdjJltW
Fq5Deq1V+QKBAsfRKFUYLhlyIiRVT1kdP9eZ/fL7oOATQfnX07+ZDmocsH45RxchvN8ksS+dttgn
EogouyhOvc+qOurq+LRZP641P7uLfe3kp0UNJEhpxF76EKf6g94OAVqwcJsQHphUlJH425pk/MJB
qQBjIGRQDZveL1QM7Ej1VqMyJwZnxjznzRWXxdC/wPdRBiaTFpSd+5mn2yeSv3O9jo+zqr/Yeobr
tkMppLXhGI8HpGraeU7V+tQv6z4ralpbEIcTMWPb79bgDt5S4/e3WkdclWFUdq2G6W7KyH/XcNbv
Jl2TlGl16ZuSq6GwGtcfXSPMVANn3oMrHsz6p7IReFefIreO6ajA1CYfS1swY+jm2dUpLxibkJMj
loFpb7bfJFd76nqFHaJl8a5z10s2T4gEfgY0ay4ccbEzquq06biRqiJ/FAYbvTPMu6U3UVqz5Y1j
Q+ovyVGl3tgHKyVKamvPY5wp+1V33nB6WWGH3jshC+pQWANm7P/yxU+Yxghq3eovF5+VA9xlTK/y
hSg84d5LSP4SqS4yyNimTqLAkTYlYTmmQZyxQHAu5/X0TPd9yEv3VWor4V/l8lLi5jjJ1tWgNcv5
jx6jR52JouZIcZPiTcPFSPrnrMmHP/lkQ+Yoto2vri+PVYdGGNfrHUKdPBhbqzs22zpGDLPXpcdD
XboDjI/9atnUmo2mXzbmbsQMG1uxP1m8rLLzYgyn3XurVoHFQG5QxNbF5I0tIpxdVkjogTlqKZF9
Wkd+XSsjIi2YszcAtT7QBt0NwSGzKJPzw4iprHfYmPSkeubgORxiuyHuue0CTLF+MnMR2SGq3ZIq
B+KTzUPcW7m3Sjvj/XGOah1TlNKbBK3KwrOG/dJt16Eb2GBW1I8KF68S7msa1/duQqToZBVf62w9
oMvCzoPkaZiXyLL3cU2t51rtATOiClWb2UquuoMNnQPR8AUWFFkbRk14C3uaMc/TRWf3kWM8a80f
dS4/kuyFBoLiMW3hmsFCJxUruW0/OKn5NQn433bcf2YVbU1p9TeOh0jGZbYrt868ptq66wuhvrjq
3AeLJkLN/ZuXmPkdWrxKSRKJ4jGIehYHAc+CXj1OjXpSDLntWjX7bsmGH7d9U1vPVd7G5zGJC35r
cMlen7xkoiuke+KBEWRfkN8EpLuKaAHXPFRDPfEcL9lROlUVEnJ/V5Bhxchkdtch3vbquPGwSYbF
RKh2NDgvGpin1rDc1KTBCny0OnLWYUqdO6vm6bA406Ji3iYypYjEE13n20XZetuq58hoy2uRlZ9D
k+tRXcvUK4yazsSamlu1Tk5jaGV3djvdhkD8lL9mncdscjgXVM/ZKGgqPoPvbWbik3Lu3YqtDRQS
SV5HPALBwDOosMYRbkQivgzUDFIudv1cOzokHNjOElRuEWXZQLBdPdteqxWtjz+u9Fdn68LaGDOU
s9UUpUnJrWFbLxU1gqzGzFhx/uWpDQGws4W08a1/nOr0xbWLKykBiGrHbo0Kzej3lNFraA/1/IRQ
horh1PzQwFtDruzN6+BQYcjnq9tvbifynCKmzJltekm8WrVM3UGJ5XcvdHS9S94EciBgDEL2LC2W
azagxy4hwT9/U3+m+Udzrilru1w+iwwd6JoRCa0hieWMTh665vJ1zyp+j+eVgCstcfy2fC3Hf7XS
k4jF6ElKVFIcmaAJe2vxHuScAZGPVnZ2Gki70aWre1U/tZQ8qHWYDKLy7LjL0JaOIRLl/JV0KB05
K2vCuVBV7uiE1nxxen9b7b9zlcAxgAnQJ4PuIZjV8xafM1ecjJsBqu4fZvLsa6PaT6Iu7qrMuFpL
gpG0kdGEHkdTdrcfy1mMt2QF9nqjLQY6oW2WIAVau3IU2FUAoCd15dRPIwO6Q6NH7sMoQ3O44k/L
8iW6/FN1JgaLYdkvOkdIp8/xSfSEJba8jvRE9/cZRhwwXbNT/QbtsCstjxmW8yo1gS523+u6Tv5A
l2o3vQwI47LXrPrKyncjMW1OBHoaElo9XjIleW2pPfVXvJXHrZmnt2nOzlVT7cYhXu5bkelPeYOX
n3deHTh9sefnR5yiZycTI+Nmw8GZ9OK3lqRFU7nr9eJEkTdMi/zoenDNwU1eiPKTjPdeLmZS91JS
6nP0WUllZkw+cKNE3ez7ng3i5l1R0/KwFoFeEkAMru/Na1CQdiADA/mcuoaLcsw5oZThPAcNt5Km
taXkFEgndco2xM+BcKtdvRarvby2N9cCh/ukt3FeJFqk6zIobLzAFZYAV6+a0HDU7gVfSM3INtpf
CsmyvJU/Tm08MxUyGetvU0NGIzVbJkOnz8Y5w2KtRyiuOoO+KsEu+AmmbzuNRBnGFUKZ42JcRHlw
lYOtPQ2Gizf9SS1+pMLRH+MORxfQiJsJ41QpEavrTE7hTGDmcp9173N8mQxgFXYufdtLfafER5Il
1vHFqJ9lGaTtK0x/QdzuQjphYMuAQEJPqvsiKW/luWQhGb7s/xkTksearbr7tgWcFzuP9rA67yug
YmX9ResCWbZQx0qs5XCY7dMo3+WJDNERkTzaWbFjG+xfY7IQnIA30O7eACbMW6Thqanhs55mllyC
2bjcrqY8bCIJbJUoQZfFXzUUDk4mJvQxGkuZP+e13KKRHTKU9H6UTuW8N9ZypuPZDDW7FGFdyD4s
MDiO5S63B+5XzcRFFVIvNRbH/pp1mrZbhQNaSMZnTfbSqzlsX5WaMz1bKM42WTZe3qNlUOrvYrhd
v1umuYHfYkgK98BZB650NeeHhUll17a+WyghXOfqNeR3LI576YGihLhbeKGI9q0UvwSd3PRPlP9Z
NDQD6SKdGSVkSN6VmJuPy2RZO2NJzIdtoX6kzkEmx/Gpi03YZZRHZxdWcjcp/AgJC44/zhTM08aR
RaaZFv7SOCcYZfrS1+ZsjNpB1TkmF/IkMFYMuBKrMQ7XEZtJPYWbrbM7vS+iQCQHKA3uQxLvNEZb
in6HAMG4WZkVnol59GICXWnU4ScOwYX9gmmnKwPbOJTTOS4xiq9VNJLzqE+qx1/3eLf3udns6yyO
2qQ4cVgpWF767EoUwOIlLRqpAUs9johLveyLDF3tcpdheHpUMdtsrAn9zqZojEecfa8j2Kdl9t52
Ou/LQLbpZr6wrlNt4E3Y+5A1QX23d50KxkeCT0hxYh+pY8HA3jC+L4WjHRFPZ17ejEwDVSRay4+z
llYZloEtP3duf6iMjQQMjPgt0MPihK1R1YAE7F9yP+oTyrByhxU0aPrqOE/WObWX/aw/1XG8S0Zz
t8ZKkN/G2CwJRnbt23WGjwjrXA+siecPeAq7zd14uyduQ1Exjz5nsKyUWIHj0EaOX6ISTX3dweZd
vdA2Z+mPmt4hoOYNcItwMjQyYZ1oiEsG/mqnd3MQG0wJC972keczG0hoQDqf6f6y8RLT7VMzSs4j
zR/kVqJLXaormG2op83d4hmk/Tb6EKxdu2sb88hOFco58wn+ALA+87+0/EjXp1pH7ZqM1AhtwTzS
SyOfSgIUyp5jJRQoVBPhsto0+wh+SPCgKXRuPMXANTiOsBQaHvIy0pP0jkMD4CGOaA2sYR/3HyJj
j2Y4ItuEt5TOz0oNrPmVszs7kblrsvyuHB+WsZDHPK26a3n70Ff22xCfkNHqUY6vJ+kAasdqbNlP
hqBxJCjpX6AOt5pYeVIFK8e8l3G2nRWX5qYxXn18qbk/z/FRtfJTXxi+Qr1N1iBFs0vMwgzt/EYF
Gooiowyza8C4VYAHyUNoH9x+3lfTEAhLCfRNDUv3q6+iDSaIiFBs1EC4s+uT8cop2aFHBiYjvjWN
E2zKM5LIP0b6nJPn0yWmj1bDKysMflWJ6rDnFGp7wwipTkhVvqqhK4ywjc2QHLwk+dNXj5abhkzu
fmUvQSmeb8E+mVqDIaPx1wtiIyyvLz9ZlFJx4TmwD0KaSTQva2ilihPQc3dXGR0RJsmWh2vZnRN+
yPNtqy85PhO9qv9TZj6j8OJgoM7NEIOjEra24nqrKIf7th4RtzYFayf/VoybBsswOf09Kn9r14Kk
eStqc77dTF+LcKEFbE+d/uQG5GmmNVXQW6N+kF13gF7vzmWOwG7eCskUxvax2MZZrFJ+w05dVgKb
c61YTzHOxthrlxIlUN0O+7Xi3o6T/ZTW+T1v/a5pd0ZKblM3+rFT3U+GSgdRcnTAzsY+vauBKBc8
xjA+IM5T/hx3NxHWQiZt2epMUvbQ8LbZzUPf9i9ihoXR++60tOZ6P67jO+IN7Xlyn0nHiL1Ofere
rLF6UPKBnhzz3pbDKVa+ZjeJDKPc4XPdweaelDH21OQfJa5RRtTLVjuhgdm9Ul3fQK5czRpiFnEP
DX8H2s9689RlIqzGKeg4l4FRweA8rO2XzBLELVRTYfRD2afOV7QmHN1ZUpf4yBQTLjwB8XQFi2E2
OJRKWM4BCssGLBy/91+VKq3Z4zhKwZc7Lrtx23RvlHtsa+lDH8ev7UiKicEwE7pL71ITA4YGLHBs
zeadloj+YE4lkS8lqme9v/WJOes1HevPclRURLuyfhCTVj2Udls/ZGYpQ2rN8uD3c01tYltABehb
S3Ugrck89vGQ3jdwZBL69LQMY0c+uN1f3HVrONyb3aWvYWc7sqvY2oo39CFUTg5u89i347jHHs9R
4IsEZOcQN70Wugl/T+l7sW+z7iOBMHiYIBde9fpSLLZ44ZuWJ4qUL7XD2yamPn1w7U3104aw5zo2
zzzDiJK3+8rZqCOa6+oy1gi/irUNpKkXL85K0LmSv0ightM2knLO4EwiejmkUa/bY2hsWkSViPq+
1M6LTPZpIg4y0f9MQPbn2OxrYB386/FctLtaPzlW0gW63iuPRVlXkSbxNBAbORwTF3sjNK44VU7x
Mzv5emp0ezn9/gmZubYbVeUiLhpp3KJj7zdbvfDGicLKQggGJKKnRjssrNwCObVM4EvqeLLmbAJ/
N1B7p8puNi6BbjIaWaBl7Q5HqVpFTHVtXv+tsoojeGox6N0+4Nrdxdo4eWZmcFaj6u8uUcfqDgiW
gVwY0VrPXagNWoKwReS+HPrhqtrKZUBr+YYBajyMyr6BN3sclU4J4lykobmRslwlJdE3o5uSgpX9
TVDMQ2xOxk5UYOSyJASCOL5+Z4q7pCGBUBlIwYJnYe5d8tK33RH9Ys/BqwKp2rgTjYNptA/bZh72
6tJcssgCU00SFP2tvr3b432hDPzG3fPMnHpecutgyHGjS7Sq77bcRSamLWfcnpTIpW+NVl5v3Quk
BGO86Q3G0dZJYO17Vfi8z4W3jgiAGo3T4yj+Djz3npkSqsl1yo9sNTUpchBCZurkb1vRXhCCrtOf
eRi+k2bL75NMukHbyPVcjAkB5qBRd+hYwbuE+SrYjgNgmrPU7JOY178p8BCnxnqIyD7Ij0Jvv9AZ
xUdJU7fnpAuA30pu9ZBF3agboB9GPBzRQ5B5mER9WoiQHM2fOYtFOK3FqVaEw+lUr7161kCJ0rg8
/v7p/z8Yqd2xdGRjJDjJpKTTPgAlTlYXAKpElpZRZxH7qUFSku1eeQ8yn5kgDkZ7+dTVHGdvbpaR
OZFCjo2Y8WEzi50iOuVN6kzuyrC3OnfbOx2EEQjdQ6Ix9/QaNqAFSzR5ZXt6SMRrQZUAltdnLVZf
wYr0sJsWg/vsavfTqO8KlXTILTazi73pw31jc/1hCS5r9ykTh4VvtKe9XOPHuiBeyrYcCJVCbY6/
fxIaoe3F5sber2CkFUYWlEtTBIo5F7QObodiNtx9v2rOy6wuvX8gKDFCybGzyHjC02M2mAF14WHU
88f1oy4Oc0bu5GujUFTXuoFShKiZgh7ISLDZZwums6GNNt6MqC+y8VovqcGebScHtkb53sAFmM7S
fbAertFZa+V8sIvksLlDc7XzdwgM34iNZ1ur3MjoWnEGm9yICMXnrQ93YppiXCiCOiTTLZjfxiHK
C6OlbC6WXtO7G/ZFWhSEW52QokxH7E/f9kwoM9sL7tFWYTXhejq14kLQU7js5Pmr1vXmaa3se7R8
5bXEC8/vzHAtIOHfQJBx0TSvLpDC6abox1LuObNAYPFYFm75XHaUUoKturtC68BBe/FpZg58UlEy
bdTbIbWjjcKc01I6RoSflO647QET6Q3ie5k17UPuNT21AVNVv2y5pcCP4jCtzfba1jKaS5e+Ce1a
qsl4T1itTkoLPFtSud1rqjWP6HivurkUwTL0277Aauq3BjKcpWEIKfoZ3Bu5NcCMvT65s6bf386d
qSyP3MNLFqfFH5bW3RhPoJAueVhJnTBVrHuHk0Q0FeQLgcWpRXNft3Z9X4B6hJOrdj7edBTlv5/k
u1sHdzIeht7aN13xb52S+wKyT+8M8KLbX/790KsoJPpq4ihkIhsZ7qZ/VVe+VgMvLeiQ38YhLoJ3
s+4/GlvpwzJ7Lln6Y8LpzRFpQWhy0JpsrEybU4SjUVELMCp0a8SkeqhT+7ZK52UpiE+05raI2MUH
JO9uHejImnzSNAo99owkgbgLAShVL0XGGBAfeZ+U7YxRRn6vBcVUBNxbTfykcxqs9WLXjS2NoOJh
hlXjrzLWD3pyXDL5rbTd3iCWRSc8jiT92t+KX2MfzYhw//qK0R8HwnarcxQVOShFTBFVltPk3ayA
d4mmYqoxjTkwG1cGygh8ROUlK8a5Gbc56t3GwTb+D1XYQ9lp6ovBgaPpSRCJa/LoOY93tClonbpr
FBJzREOXqb3kuMCWf6a4zVMqKHSLnt4pEBkR3WhmKTe4UkLmfj+uaiIgMt8aOrz7jOH0MVyJpbJ8
pqfao0wEGQBqhMbO7pYKsV02R2Smxo3yqtY9DFc59RwV69LPXYh4swEkyTBTBJoJwlGX2quRkbKd
bcmRftRonqCMivK+JMOjqVL9mS0HUnaMYSXT7k5YiFumrGax6at3eDINbhy6D3VX1GzJFlgYk7nO
9j5H+//QTOOfhSncKIyfsirNq6tu4TIZY9AtmKvtsF1LJeoUab52bQcZDWuicBs3uHdGnFpXQ41b
ILX3eFXZkv6Z8APCeKfBYY/yMuwN09PXBq/IxaYfilk2Kc6q8aYCbkgChmyI8Ky3Qc0hxBXS9nQr
OVqQF12cfg8190UtlNdUF+VpUDN5n1/jFvgxnW9KhOFjLD/TZSOLhvdTxMkpexAp+Qu3hvoLC8GD
WzjFi6ymYzY7+G0qujRymJ+jmdn1zm2Vu3VzRYSDZwNx3MhD6XWmCLJ2DiWidg/psHwjsc9lqdqo
4OgYnmsLPVbXNNVhVjLlGcLsAmRtT99Vv/0B4qH2xOQvJtEKvWkC6sQOY5fBe6FeyvaxEuQRNJ8r
sRNKaUQy497r/B8VKNmriClASv/ZXIwkv5WNPK6WSzjM7yS4VSaSi49eAuKnuGJjMgDxgeCFGEkD
G1nBed/YBTzdRO/3mDQF2IzCwbhR0hvdyEpFWHNV+VmrHGqrD/X8QkZqMPIcjgWWKYARXiRRvGkM
lYMI2+7e1QjKr//2jrGfHOFXG2p1FDqFeTCKij6aSbUvXba453Jnm2w6biLzvx3PlCOXx3RJyjOi
LwQgNTWzuTCSvzJ2DpNw3BeyK0eKnjSOQYMdlHWifGjO6A0meonEylFAo2JITE9hGkmI9ywn1c9B
dGQO0XmJ8zdnN0+PSrtz5DF2LZpBedDFA8zBtL52hf1sZjFNqCXhh62l/uQsuplRmF47B50l/yDw
O7Tyh3gxxAyj32YAxtonD6yyfm0w1XXqzSUMHVjvlBK9yaZZdhSxx40Z6O6i+VBnwwFZAOpEOdi7
oVwUfxNt/6jEz0XVV1cd0PesDA2sakaLzAl77MoLFUflqD4NavoyGVUBREYizrRN/ae5mYHSGbAN
i5c2F4kKwcMhlx1GoeHSJ2obyChd/kyr850gPr40Qxs/6DkU1u/n04TwjxnuOmqLJ2Vuz9ONCCUp
mUBGdf4zoJnZZe2IkOD2r7z8R1Sj47M2CYPoubX97z9bBSqSsWfB1xr3bs3leinjiVBKB0oipnaY
VAjjmifL9RZ3OVHjeSJzOL9aM+k4o5JNH1AcvZ+NKzhwd9+5OSRHA6X/ypzsdexvQPMmetEB5qXG
GpnYCMRFEeXE0KH2Eb1nGfj9sCmopOESDuo78nkVnNDku7u+0n9jZ7G/OSzA/NNpTIE8PqRESF4z
gY7CNNWAW+JX6p1lnzWI4maqfG2Go8neEB/4KiXYrTtz1mc4aOaQHivmbQSFyLPcuw5GToEu1hhB
pgFowp4Y88jadmksWSIjQb7XBjUYnPV1c3abI7zZANJIJbFsAGAgySSgkJLQ9UNQvvwxjIXAqo8b
Aj86cygRomrQ0TMqPYAkhE6+PVMF872K1ddKxa9vsMwIOVEUUUuj72Y9JJX02423g+KqWyiP/YlQ
K2hXeaziKbD5j04dR4wuZU99Z5XMtHu4fa9XXi1wL4fjVk8YkeSCdrANY/dEJBA/eezhMgS2/ql5
S7L2faj/jnToStBfQiW1PkOH6WBefUCgFK1m6W/sMvHIlYR2aAyEsbrjpeK/LbC0XU/jderjhgoh
BKjDzmBuR+3KE5cFI4v8jW9kmwgsiDkm0qA3sNPMzyhYKvj7vB9B4BGka1eFGNRh+AOyC2VdA7Yd
eBH8HJuXQdvSDYg12zRYrEey/bzRfLMEOX0HxeY5zcu9K9GVyCdbPEvq22YVRKR94kp6LV9Lazqy
yRp/I3BJOjz1rJoq/TON+YHenFs44megdHcLa4eqXUKj8+PEs62N1DUZvkCAMLekZauPphHd8tgm
fsk8c2FGe/qgSV3Kf+JBEKw3E4wLkoKn13a/En515VbAdnufIOrmv8L8MOS/ogsXggaXl3GAZlXu
neJgoPDsf48JPzazNV+nF8SuG0hSuwuKeU80f9vqaDlFpKE44jDqKSoZkhyoO+czU1t/wUqUN19d
X2BNKb0a+YGifTdGhmbGCZbkZVJc0nYEnc40Q5cKV5O45pZvQpJznyzITshxdj9j8e44jT/wXczO
INoo3Ayq2gqe+HRGSfbdaT/5AoVhlcFU1JzE9VAF9+GQs8ti06/JhGb6njJITkPxbb4DPySpih6F
EQEFAkQPVRw0ksB1Hlcxg2ZC4NUodFs8lJUJoVKivoryKkv2lYOhz6IMp1KH/kXX0JOMJOpEdhrT
8dS8wtIaiOEfcf2izG5pEXT1b31zDxu0yzMug/l5S8dgaecDOvjlRd90IyxBGXYayYFv8aJ9xDyG
l3Q0u2fHsMLRyj6JWZUXpY2nY7dALo5iPHemuZ+2TDmwGN8PiZs/qnluQtf2J7Vd8sesLdWr6waI
mukXEsQmwvQj3EyYzcALbHs3E5/6iJgwfUSweNClRNdXVG3Ymlvy2Gy6eq+oyU4jR+Tx98PECUwM
cBgy79Wz6NPmpAuFCBRtcZ+1jgKxmU35mwMwZ0wRfxYzmV28e5xC1WXcawA/e2vRnUvi6A23bpg/
e8l/MQnCq+Z9V9fa0aqMn22gt8EeuxSyzMItMJvNWcXHFOhwJx3ZVS9tuhC1tcZft6rWeeRBhaUv
dnJW6Qr/vw+NGiMzTiKy0dv/Pv0/ts6suW0e2rK/CFUEZ75qnuUpcZwXlp2B8wiSIPnre1HpW9+t
rn5RWbLsOJII4Jyz99qPR/57gr1QfQB7jOv/vsHejtqFxjgdYcu+6uVmJuI60vV8ejyUqj7hk7N8
YywT+rpm9uPxtB47Ej39X6FuKwaZkXG1PEdPrET+j3FqykOizfn6+EZD9vaV/IuvhgyxNc7zAukb
vCmUvD+qbDT2ru21O+nE4kfdJ2+qtn4lY5SdpUOvK/BDmk5SI21q3fRDuJrIKo8cMof5zcJFrT/I
my+4zEwjYdHuFEng8fCXP+HDaYT3Xt6H8U9Rh3+iIa5hlST2Ib+LaZ6fZKn+2p7qCCCb94gdoGeX
ZvJhsvvrtn2xe/urmojbGslk3I2+4OWd6LObzXNhhS/aRlpLP02dUkGTAopafc9c2p6ukPvSpX2Z
hZIcNled8IWL1RDTcZ7TAIQqUM09kkD9wwz0ximrk6pQV6RDzeClVndU5d6+ETNznN58MYKs+UwN
exsbMSfEUVnXTOBQMjP5VEbhxKw5cGildgcoqH9G1Q8vwOettcL7d4hUOl9QRMyXOKKjvlLjEB0A
Zpn6RRTYVA0fHUBJxF7UuNVJE2zK3CdI6tOAW2QPO/oghbVu+zpjPtzs87KlvuKZ6extsfDEh1HD
C1sALafZEdbN9bZtAaqcvEbHutr9IA6yDu19Vyv/+rjBMkVHw8QtrZHsPtpBjxsRJnRn/PlCrxQr
Vego1tw2cw5hRxKGubSN8HR1/mrOymKVwe5E/09n6fHDTk4XBIbqZQ5y1urH78pz/qHBkzWDH55X
xTOyzzIV+7YULk0EEh6RhvmsGskIophpQ3b1GlU8oSrmw1b1JsdecbarVj570kbKRnnrdcNThU9i
o4pObpntVBtRo1mQ/m9yEfOVOYRybcfpceqGv6XLYLztPGiKyXOWevkO12a3TUYgz75YNvu5/Bst
9x4PRd1L0O3pGVovJo7qN5eYyIpR8kXpAslj0YwHjDHJBu9YSURobL21eQUMuktxrix33QyNbesx
4n3cTfhc3qdAnuvawThUk1sR01F99dtd3Prs8bqFJAyYznRo/vvJXHxMsgFaVAXxSfrd2VGqJbsL
Ra9R65soUSlO1JudV6A8TCA8F5P3HhWzwJiyygea11Ov0JmN3g59pqBeNbyrNZgdo0UbEm+ZJtvJ
1PZLLAd/DQSTDTioEEv4evihUpvGUN/Pn26FyLgsNRtS9Cf13Q2eRxpOVW5dPRsaJUcp3FCt2w1H
fzBvarn3+C6WPIQRQ88nL9AlOmcgLpv/9XOPLx8/zAf7yW50eXw89N/N43cJzxInhMy7/++PDjIo
tpGq6/V///Djia053esoj/dVF+19z/5ZZShzAeTE3lYLRWeGYRQ4W8J4ePEY3Ovmvki87rOyby1r
1+lxr/L6Rd9iigMzCHlOnfo5igP3yS4viTc7z1Uo84NT0xYASmm9uL3PaL6ZiD7rnJcS8PjPIYAg
27CSrVor5iRbzcXzIPVClvwz55Al4ibokHFx+ZNt8JtKUp1kTkfJmTuF2zyzdnXwU9liOvX91R3j
eDVHFkGZNgoNFno0uE3+q7U51DuGuffMmSxBHFeyo/FWSyV2Qda35JvQtTBNeyOXpgZNTg3J3Ub4
RFCrHDJrbRnhLzfNFlVA11xUkxSrYK6HbYtV79QLui/O1EQbh1bPzu9Hd+VG1g+0lGIXx94Fje4v
DLvhHouIj3uu+2aGGGuxxkfrgJOhRYIjIizz6MuuOydxWx/MtrmGWdvekyVBw5jbeVW1RARMLS3+
cXTuo13V18psDyGysH1UowpLIoVY3US1U1c/OpbonRfghfbqPQHmyYdvoWO0sjQ+ggsO63a44DSw
L7YqszWyKlQl9shmk6hb1BYBZ4n0Ka24mvsBeX5dRRAAnajlsOMU15CwpqoKE0SLiyJBd+kmVh0n
OA9tKxuYQPoTj6w32dpLfOo61XH4bf1f1og+xHFpfjPWPiGkCnLGHVJ5aOCT4JzPiEbLUaDqqL4m
VzQ0JYXehlpVhzL3jsNAkVHmDaLU6LVBGbFil/prltYbQt9yV46c55GJrUr8H3EBIsyDEpNCXzw0
TiNPquUXmuFwiXsjvzm4EpqONwuAJsdjK9knclZHBS9syDu56a20wWWJOAFj4HRRJTtjKkKQ8std
dwxpAyxfdV7Hgf+/+1h1jY1+NYt03sTG7GwNe/imA+RInLTUTs1odcSQfjadSZ5yN7QrG5P+JjXL
ABJlgsKkFtd6wi7Zam3fzd7eBp6ifYg7b5zc8nmkxL5JxeCofh6CeLxbtKfgnImzAYJpxaHNHBLc
ZsDr0/ytVH2MLAirVRpn+iqz+WvsjGFPkCajOrfFGcghekU2TI6Ub9zlwsmeDNF+1gzzj7b8iyS6
uWR10F1NHIS9D8W8CbP+UtC4OKJMwypbvhEWxwszMvJSObYD3WcUtVV/n8lFtlVhwN8xfjTLfulZ
8Q2T+QoS78+wZv8aBboDPdjVuaQmJgqCDkVyz+341RiC/KCTiNlsmR5Gt1lJaFl3UmuEx/+nZTDA
n0thbTt4Vlz9akdb042qlzo0gZv2WNdQKR7ysMnu7cgIzmKx2mVG+BTZ2PBjAa+98zG9NErNSLi9
6ZK67PgrRiKHZFDiFszJYVAWYuOw+55wGl1NAaoDly1uFVFNgxZcdoL27I/UEG3uHApnoKOkm2KL
fFlQruquVeePBqbuuhFcx2ldZtsshIPRSpqz7ojpacSO0tJF9zrvrxsWxhV5fMX0XWb9H2boBZOi
OUrEtozgrwyz6DAy2L8LneYnpiek5hJGQSDOueoRcvm5TCBeqmRjRlWz7qiG/LDHBRdCdERqhYiE
XmrSX8rJfQkby19lHBCXOrVCUxavnQFfzlgCmoULKHczyuO+keZ+HEDlobQKtqVc0oOpSiKaM4Yk
cyRYkAtN41A3z8kOzwahamV0ROBzzT1Q6TlcHDTKJA8lCqB9E/Tvg9ZbSDREhXmvBTiRMWRZx/l4
7D7HYTKuarJeOPGW7zkamlVVqOb2uFvKH17lDwuJEuBWZ21ziPrFGHTPcTI518xFpDVbb0Olne+6
dem8JJXYB6V5YspGNw5n5iYhj8rEKblWQfSBgAhvtT/9sFJScAspCa8deMeNWO9M75tfz84qbvNr
4/dc0OYIF7G1MZbQy+gQydWaD7ORBh0Vs3EpIkAkHUSLZYZLiz5R7tqPM/aRongqnEoRE+t/LzUF
NoNWe6tpFRRxvO5op4GI8Y8OteDG7EbaiHCOMfTgvIzdtyzyCpoO+muKym9OXwNmKz8HspVXNs3Z
FRrCdZ60S8wzkUJGFvHZicPfVgH82l6m0bn/SsaT2njzsXf6aRMj60b/HtJRAdLklbcx8fvzOATP
UaB2vfhsWAIvZe2Y6xnqxKoE9DeVrsQIS96kstyn0vK2forBKiWFllWXxsvYSXPDwjBKBcTMuElc
SBXdUg9U65qgpCPW/btOZL7Xbfwq3fkriSVi2MAnFpgrIzWnA9czacVqPKJje5Htb1j9OUgZ2hRA
VPE+29ToekG8jLEJOQL/Y9XIlZp6n2QyRhdANGZ6fKPcKjoWd9n675jk/RM7ynhSYv4mgggZLqbj
Hkv97AQDXlaIUk2BB9Mo0U63hBzoOTua4qddTNamp9dhVB9uGXjnOJ3ezJamwWTTL0oaslCquv9r
m+X8ZBEyl0MNlFmrT1nR1Tu7ZUYAxyM8DD3Z9NKbuXYC62pOifcsUhZUEZ6rolnw46H3lKWN/1Q3
41+wU+ExWe49HieSvCiQS7RDc/GCNEeazcKcdzQju/T/3tTLVy7utgFPCZ3itNIsqgYIyQdHMo0j
NJHLzeOxx1cuHJujKXMG0WNxUqnhrSctp3URqDeRyJ7c+vwzqHP/2aI8ARCd3zuBosJS0xEiDwGg
Qz2cM0n4AIUfbXUtD6DGEXu6QJK5so3UvWWxkZ/NAvEogxW+LEIomA7DT6TyiyskASwBAXnAt0or
ItZMdB1QW9eqt/FAmbzIJcvviYTTl3KExFEMfXVuPTplShN5EiuhrlUn1fXxlU9QMT11Poq+1f3A
eJC+s+4fQAvitU7p5yAbqDa6cdLvkqvG5nqyGP7+Kfj7OQSEXwO+m248z743nYuUJLQJpHZJbsiY
Dwq57fI4huP53zOMQLcnI6WiWHYYVPbZ3SUrXSLEoiOb3/97uAqap9zx1en/eRz8iUNbD8LF46en
0csBfDrIY3rz3V5Em2n7jutxGXPSHXs87GJY3ofgJ3d5KN21FGRwUfEZp8dNIGJcGqFh0IHlPaVR
8Lh9PJypEktAk9FTnMP49t9NMWcpvTv2pCIISmM1wAIxVgiXsmM769fHE0On4K1TJbmWrbzMfcuq
u7zwft5H56IRm8dDj5vUaWDVZCjEMLcQe+766lCz0cZ0ztMRBfAIfb0W9b4qiYNwkIKgPLW/FWkt
Lr3LflyC9/zh6ixcT9YcnSf6VD+6L1y649UKGFZG01sYCvWd06faSRF+mdmgzwhhqnUZyendt72R
MVDgQszh7uwyLsAZ691CgCPfNXahqZyQIWvrOvkIUv89C7Mc2ipmPHX/5JvEUkHQnRHTA3mSNUYs
S0+4gBrQqySwoa+puvUgABSWU5jv0zmS33CgcjDnUG1TIUScq+5ZyvkuQNP9odCRrEe3wG80AICM
3Wj3eHymz7MPAmhLGf6xD1l124yBzZtXvRu4rS5+0v7vm66DlJDEDnqOlAzGx3flZPzPU0hXyzeF
ZTKMp1iiVOaHH7+mrcq73WFx6FBH9p3t0fLI/CcrdLBke5XeZJwvL0U57nEkIxUPy3g/ecX0rJeb
kP4fSvpsN7jOjIq9c54DjW/Ec9Wz6zDPJ+PmqI3yJfAXd9E89KuqG6tt3gT0ymm3bZxsUryb9vAr
Uu9J04efaTHeB53fewjSzzPhRc9mrsJt8a7ctjpPVWhA2ZfISH2jfqYRQr/YQbGRjhgNwHJ5t8cN
RUy79wWOJb+feIOXm/++W6FqNuZUYyP/nx/491UfD5s4ZBH77xsA3IZbkG88QFkvLAPxC+H1L47w
9KVf7tHtaJ+6XNG2597jWanBrt0hi6LlMrzbGbKlfOhfnXCs6NhgrnAltK6gBwgqVJ1tUhyMG5SJ
zTEO+t1DQPS4ofWl8IWO41rUnnFkrr3W3g7cb3cH0fnNb6r06iScnrx06FFYwEiYA+fC/7rYjtLs
9m7O+dVvF5k/XQgxDPC0BjM/uDYS7qYFFpyiHYLo2GwGj8nPHPh8vHXqMFQv9U63c7HqNMqmPEkZ
YQfD99kwFw0jADRvE+usu5g5ly5iUu86pE+j+ENhaexRaeTrINNfeWf9bOk37AhSZySMKIMc0NI9
B0hOnJTPQDdRjxLpFpSZf9IKK2SDeMkfOwzB0BGuEeDzPMr9k51xldVG+ZxyMEOFyYGdgeoJ7fpz
J0BKVO7IFdKOyzCsx4Jts9FlZgMdckkdtDs+DoWmm+FTP68gCyQnXL0fVgy2hYJ+7xNHiZmNvmrd
/WHKnx3s5J5lA7YNSvRt43vVJubNXfuGIh2JptwlCt4j7RqHmPOEu5Qk9E8+SWqMIFhY0YYsDJMP
jbM1rVC+DDHjir7JficqGt58RkapG7eY+THMGVNnXmy8YecSS5QZ+9Ohmr4aLz2GRtCe0uG1sazq
7JpYwDrpcXzOs3Wfqp1vFIillL8fFGFTVe3TWgtS40TK96tHTbzlDdcH6jctne8LYIzKeCj02q+q
v2OsGOXPkiFK070blLqJHyxKbMNZd8NIMlsNmC+1SvsE5mtNCp9/hvhHc6MEG6FHOz/LCIVBT+Iq
G9AyfUDEcvLY9/XYnDzl+PupZ9WMdNzty5Yu2VC8sDg0+6hidxeyd75Vtjr2UfMFhKZa5TVcrpDT
L/MkwWHNzH51ljtT2GODdzXCtix9zeCrnkydoABjhURYhwltmnA0qDnahSkLBfTafDV4wQ7iBM8a
EaMWLOgVs4m9tgkUrXKmhn5ymHJkWJ0VnifXHQ6k8bUco8YfaDcyZuGWsaulxn+YTQf6XvUKehnC
6GaqNhwHqb03IzooL92TOeBcK8MGXIEFJKWjMaF33BGng1jHUN6dXFHoKJ5Mtwbcz63HAW6NPsi5
qRh/TA8lZ4tzrn2yLcKZSuzsOwcwFi5Z/kycLvZt0kyj0OatOpB+u1CXp5mTuQG9blsvO1rq0Y0r
S1Kcu77fokhs1vwtzcHS+YUSL18PgyF2xD7txgSql+JsQpcos2BixYodyTHLEl1q+EwQrgOyofk2
9xNOKnO2eVlRzE4drU/vWril8aSm7KvNdbXuFfqQErkq19o+G3MSP3M8Z1RCh5jUrqvrutGW5hjk
1IBFw8uozRyP0YbAjSZqh1DHLND7sudcY6EfFCncEBpZ6Ae73F+Ltptuiol46s2CBYFkFsqvw6xD
hLKxQu1IF/wJuna5bs2u2vexT/0+ydfaZbJMeRHSfkyX/GJE+BnU7NG2wAIZ4uq42XgJBkqBROM+
Rnn5JMgiROEri1UvWXmQ+sAOYuKMduN5rNQvuwk+qm6G6vitkIjjHRwgKxdGhB28xTXuvywL/Gta
du9VCR3Gi5PiGnnRp07MH7bKqr2JceI6s7hKaqQXTy9eJYVirWzh+XZ5HpzplhTH1MgvjaPAfBnR
np1xpTgDf5Ae9hO30TdK2ORqLzcVZ23o5P5aOvTSLBOky0zToq0nB1MUhiZ4OTuziLsjOYbF1slO
sGEY7JcR9gzNbyTW50CSD4FIRlTcbcgDRkckZxB5gJO1tbEn77fTGH9S2JPM9pK1E2TvwmmqJ1/D
9ohjQuzm99FHcdSZcJDo4L8E0QELZn3iJEll74PV9xBfH1RDG0xVokLdOj8xjf0lYQTRFDIuyQTu
YTLwntRz9BRPJKX1ruIv7xX9iFCJY1x8jd6li2Vzi1yFvximUKA/BtkgMSVDKQJOGbRlSmQpcuy2
SrE/vHvm1CGrjhZFGWKqKlI4HUPksoFl7uK5kAdS0n468+Se6ulQymqkWlzG+bR0bYcksHQhCVXN
W+ZnyORRhCpkYdo4zwOimX7Rl5CQsW7guPB+4lUwBD0HAOA3A6bMwciqTeMy84uYe61aWxEbqusr
weojpUtnrbsAW3AZtxrLMq3nhXmR5BzZw5ZBJVERJxz9wam2OAgbYj/STL2FDL9trvhbjYdKlpex
Cc3j5CAIKaM43Qhtm2d3+BUXVn1tDCXXSE+zjc1mtsG+ZK782LvGxGWdOsIgDwQox8jjmy3pffbG
N8r30G2RPk/TR68VHZkY3+sAiAeHVI1uH8yb12coEfLkN3qmYWdz9GaDyGom8VOxNahOaVKl44In
iEkS6/Y17HKEj/HfzjQ79L9theMEV3As4OllvlolU/K3iFJ/V0fjTyoDdVx63louyS5uz3gqF88V
1qh93+F4GoZgWEdAnTZKJs+dY/y0MfghHqvfcuzhF63LPTqVX4kxfsLL2IsKoS+YRHPT4mdHYX3M
J0/v42GoKbrpVhBxCl+jOqqcnqhEfb4tY+ns1UwEozBLMgpKdH31yP8pQLPK2FF8ChFbB5G4zntt
eK+1k+JlqQTgDEDXR9tw5/2wzLY7lE27IvLDu7Q87M2KrKxuktNBdfN30P9PEmnwENnddtQZ63zX
LQxKUrNrVB10oBn309TddDWpk0O6SWIQ5hiYnptOvbpa6+OBChtggyZdI5egwjzeb3aEPdCobIu0
wTCGX02O/D+ii03x9LYeVGSfvVzB7JNbuHfezRH+b7+Y7VXdAVNsGi3WmeF/Dxs0AEktyAJD06xp
srwMJTETVfyRTXq4jbihac/Na1wl8szpzt+hR9u4RLPR5GnfDMxAsFUmXIvTkyzSdufpAu82Nkl/
fA/KtNkUmWT8BDrEY/yzas35U0fRtArV+5wii3OzDMpFxes2OD8nHEo7Aljbta1NvP6ZCdBHW9s5
7l9mxnQM2Nx+PallIKsta+UEzd8Uk9FKuvWfumIZMDrkxe2nZTE5R+6udiZZHrT1+BimdncRVTqs
LLdGJJfE3tFqd0paJDW68Y3p4heSxHnbcRK0sj6+hKl/NEcSu9rCx8olOAg+buzIy5+CyPhTm4B4
25aGbV1/h4f+B9aGWNtVOu58Ze5N4hBZP+iI96ZAVVolh9BhWbaKhGFGOmBncL4nWvGf4QCGurja
zdGfxO3662gJDqEGf6GT8Z4iad3naHXNYhDnnIkK1CMixWcW7/y3rcN9VUuOUXH5aQ/mJ6eQZJti
UGc0VurzUDGb6ZMPR8/DvaXCIGEh2tnCVuegTy5EKUrEcZyohkiT517d9ATKP2ud4Y0WJ5PiaNp5
zgTQGyLGdyN30B2r/q+Z9tmmsK9l2wxXIVDbUy8QfCrw9M3JFdP6vEFFlWJRILcaqchG5oWPGsX5
lbI90B+D4ePz2lkNbR85uofZrKHRpCUMse4YBaAYkYJOGyMiSlg0yD9Fhe+wbHlFIkpyXLabUGHi
CRr50gaxuWUgf9BNFBKZB3PBSsU19NjegaAxx1qiq5IvonBnBvIcEj2HBjBQTWxSijKBJX7l+c0r
ewEcRQDdDMyrVxnaBLWnhHRnFXN9LvmKWgqNKqWowUTVBzJXgrVRlcTsqULJ7HA4UDAyPCjox5IN
gAyBQ63Sk7k23OC9NoduV4k5h/BlHeMeYwXCH4C48VeYkPHrds2S7qkxq3VT96LNgIDsadgHBUkb
KFP7axMUaMaBhnkkRJweN4w1f7pm7ux1yid1oU+wfBuvWYU0PJ5ZrDIwcZXwG8ypYOGZkme4Dujv
Z2NhrlsH9h5mD3yzs+NA2QjIxfVqf+9YePV67yUaIuP1AUb7F6iXOUxu7ajcETzs7F0t0d9NdL3t
OPvtEoS39wJ9rCImvvmiaq60LU9kn7xMuQWzfqH9myDdN0OjrZ2Nqjyz3PVAkhqoUTe5FiXWn2mQ
kCNQeveBTjduOoq7l7NDZrWVf4+aXyNJcK8RFHjcOsDrgCvCZbI4u2MbcFdlYbmbxAj85yinETIs
/6Skzt13HrI+U6u7CS87H+K9vVCO3ZIhzejExb3NgbkCHbmzgxW0Fcv4iVSgn9D67iQ1OidNbb6I
zh6ES68zqo2FeeXuhtWfrg0GNl/12kR5ybWg1OvjWU48jzv0ReG5xPTbBoJyMssAH4815y6R3h/Y
t8kXtwel0LXMk2QegWxTtNfHi/6IFgxMhYBvAScGTSUgLEG+K2Oa1Ut4mN+TohokcFzCOnxmjdXM
eqJtmVsomDxxbrMsgVzAwKepmem6dXPrVOReaT4vOZs4yZbA2kdWIa2atS1gRDROWK0bs27WoNVQ
n/QIwpcTqIs71eF/t2blpDyGbH1tgdRr1dhnUSf3SDvzSVF59jUppsJK0yvVKplnWCVSm1wEwmC9
fNuMwjjo2jOPrgzxmiTKOedsaBfLdi52KxhHwZ1eVUn4XVb1fJlRK+0JgH5vSX44JY5L+y+zyeqp
u/Efo1IH5DljL6QTx657eXwVxrg/WrcunsfO20amN7zx9MeHKATVjmuOU9zjpmehKKt01Sw4dVP5
L1kJzj6g+7CaB4pZksRTPsCxYirp1ZtQIJDthFpJzizPErMRgxrXeMUMgt1MxsWmLig+Czrx57mT
J89AdTrjOj3ObQD0CduUz2qKZeelCSzjuz1PxxFXZLdgNxPBnxYxIZiwIqweRHZIhdPO6FCBFCa6
5w7hLgLseIL4uwSUirSH6JgtgC1vkrvRxlrfBFGBkZVdJRmL7B4ZSKmj9Nc/nqdp/YvafORtJlkg
kcJO3dFAQ0SKOjYS2043UeQLtneO3f6QfODIvgtLIFvjGrwu98Y+jRBEM9ud0gnAKHLGZmydVzX5
bwHc6ZvinIiL0znXmIcYMtebvqdVgjl2pECcUD8JzB12ASXGAKr/hIp/wycB+UYhfHqp/LhjpclX
nZBgXzs7GaKUKUTq/XvH4yQOKIT8bWuwTwRpVt6iOjS+xihnCUGot551DE7CDv7WFb5gjuThWRAB
kEySCWmuEHk2Et7jFEfDbibGgY5MVWwAqfkHH7PId048tElH4vBWZW2V6FvTaS+Mct4ntX7rlXGa
spK/20K5OWqyflJmt1eKgfaQGM2xU/17zcT1Dyi1dRissplc+TCOCLHUmX9FRDVtTWPkHAzO//lf
IPHQ0Xv1y4nYMm4MayJVktRZ8jZgG+VGcuPMyuF6il7YSaC3hrPFhhnkx39/v4jy74b90jAa4WyJ
QCuIkoMD/3UTd5hk0QjwLqqOc1mc5ocR3D25hfIJvXW+g63Qbks9sYy0AkVd2x3ccg6fNbCmAg+y
Mwfyk3WDocBsTfvZd/70nSW+0dQHArS8XlCZc5rGfIZN8zVIKu85G5xDnEdHk3TfFWayBnk3fvYg
trdWkiM0YmZ/Y67/tOzgxy4CjUUq3d0SJubzUDgcX+s/TWDjLudj/PR4ub1qUIfH5Y5XmKHj0spx
2Mlr5kPb0GTsjDTCo99f4KVDPVr7/rc5eA2nPt5I7SsS1IAiWSmqwxUdL/I1lfD2//a2EAFLtcaV
/UR1HZPCg+xcmba3zQi332UOTpqawRa1tdscBN8+IDsGXALLat3XqJqz2dkHOb7IlRTpbyzP5IsE
tCMoxWfktK2f00vo1bwvUBW/FUCOj9MSZA4iF1yXYWwGzE1o8osnY+HSlrJ1zo8d4F8E32ORxoZl
nbRf70i9MG/kR5DA0+JjGz3TWVuNQ7BDEx6sthMbkahhM2OLvgdK/uFfh7bK62DQ5AG4EI6Ru5mn
Sr4BdqCb3FrDc1ZVp0jLd5eG6bPoEYVUUn+OOia9hs5C573/gyTby9lqTsrgqjtyKzHkBniAkSeY
dHZ2wI29p7ZDxJ6KAk2lYDAZuOIbhPV6o137wCbzlSGufp8n+thYN0hyRkgFhnVZvVsTASe5CN8q
JiXdwkqfcbMyUufojPu5XcWWU3GSa5LqkqXz9MsXYtVPZoo8+SsCg3YvezR+/Rh5l1CNqKv7hRMW
qkvmEW5oWxGKTHhQcG6hXaFxbHz+ofSbWfkMvvpxMnYJ7pFDFTNsJgdtY/VqfH6snfiCmDKkKWhB
S2DkmRnHLrkH5bIlm0nabcrE2WZDMP0cE4BQcens/n3WzB7XdWHbP4lE8jAdWtBuig4fSscMdHYm
DGIi0IexNH/2iU63MC/A2xb9CU8dh4wIJ5cxW/YpttB/1MRzrSxBZylNkt+80Na7YUvKs8Y5S4g6
NT2fozCd/mAYJWb6zAZrTxJ2jDmxNEPzuSwjPANmWz0Ph9Ig5FgwltiSCoLSoLdX1tzRY7CcEiOi
IQ7hQKVcaYG0ZdmlaweolVJcF6NtDBttgQfxhnaNiGG8uX5zVsM+H83uTsZBum6SxAddzUmpwC/z
eLUeSyENUeMrt810EywrQygLLAiu05/ItPhje2mxrRcuBX2VAX3rbP6KLGCtevNgF/O286kzgxg1
7xjfOt+EPDbgn328bBmusq1nHexprO++QfXdR9a2TJU8eI+VqiXpumFivWtMvDn+wpQdag8OshOR
H+AHB6MtyZnqv6aOJBuC5j4e/6o0nWBvy5wmPB2574h++6vZmNs85KqtpWyPZJqT7zz5v6LOfrN6
v39xBy6DJIyZ8SJ25jQ+qjve1AWa0d7MYTqadenu7dHJviaFyDEpM/ypupbbqM/rp6lEcJQYvXPr
h/BDwNT8GuESo2Uw9F7yYVjpdix2AO+ByywXz0jJhDEAL2naROu40vlLVi9xeai0Ske1z2pgAigL
98WXE/EES2eYpKtN7ZfRpUffe4NG/iWMoD/WAMpocg/GV19DNiEXhijIebxkduDQQePobQ1s2prD
4sb0FmtO7I9Pj5eGESUKLCKn2mUST+xQf8gwsp6jjKNQGtniUJhphZ2BA1dAKXAWTnWNG+ipo1L3
Evw1EDD+WOJEFlvDFTPDpofruHZSqzkWEuRpm8KxzxdQ84y7F98FtMzc41dkBQoXm8zKY2RCyhjK
HHfsstw30vsEFOm9dg6LglnGy7wSBLurJAsLtJhTU8UuBonGRoVXB4yzYfdOQWkDWUE6RjSCy1nX
nVe+3ySXrsCtZ8riuzOp8fOxAjC8qs8jjt9t33BlTHY9bIwBAXRnsvyrdPQ3OUYcPH5ufquLeOBI
zdqV6xb5uEWuKiAl1mQTxR7B1eOAtsJFpIBBPcd9XJbFJemSGcbGhJI10k/1YuIrcadtpF/zKwIB
tUk35dbP8CPFVTte078di6mbfXjt1N+CpPTWZeYUB3D7GKTZVlcB1uEX22muAYIAa6zkzUb/tS7x
9ez4E+WBvvXq/zB3JsuRI1mW/ZWUWDeiFIBiaqnMhc0jzWg0Tr6BcHLM84yv7wPz6Mxwr5LI7k1L
p0hS3IN00mgAVPW9d++5Q9EtfYuy9vaOl77MsPbjfb8F26PFMFdjKjiVjp15pLeJYU+gObTpzyzz
ssy3WTl80rXx5pnaluux/4QOjJaxJW3AAPFT2oqzdC10V0znC4xSKVZ+r2K3cInzRt35QpaaWPd9
0OLpJOtUwOhCaMAN1V1GMjsvAtPZKmu1/vzj3Urb3kfUyhOhFw1WGSABCIVayX0QAY7dWyy+sMQ3
tP57zgTQTnKZbmAoePvIlhyFpr1XsNAuKo7uy9t+jH+Kb4KzUmwa5Kw8etSWBrLs+s0XNGn96Tgu
jBqTa6UgHM1NLJZ9M+sHbs06Nh6CwkB3NRi8dhUd9bTmAfwuxV1Qu+2xLNCUO7AAbpEEo6S0HvMc
sBVQkRmYHyYvFAtSy050yJxF6WAqVfiKpa52PnjpidIl3IOXW/4pq7uNrJV7MK8h068WPkmA+AXX
EG1VALe5ksiHkAhdTEclwTh+0sxvBWfrhyfbb6qDVxXI9BBkbW9FalbpiFe94KEbTrd7PbVx7XZd
Dvcn7E90Sa39rUQFSo0UzCSYlvi6E0+auqBJXJJgAZi/sxQ2xMkpdgtrZxoql0qNOcHBS3PKOn9R
99ZV5zG6yDYwjpgBLqVQm22rqwd6tfm8QXC3GyHAoV9Uqn1jeE+Fly5zY8DinTbyYGvGa2b13BHT
EUonrAhjtrqH1lDuK9JnKxxnnqQbCWKEykf48E7bfpdW9tkApjKX8SDm2Pm4Wq1yAL0YHGH70UhA
/I9ezsDsouEhDUpV3iGGb1GJRsqW8BY5NMbBj4ti8aNDwBDMAoN2F9bqUzAkQBHbuLpLme8eS9es
d/0rN2PGluYoJ3+UmCn08Ulr0a6j4ACxazaIzQqvxkZ69koM+zauBC/WFq0NYwGFl7vvUKiiJo+n
KxsqFMv8xuQ6nOuss5fYZiRCrG45gO0wylg5x5rkstimMw96o3q+Le1jXT/1BLYSOameeoR+80TF
VZqP5Fkbhn7JGzhTpsuxZ6SFsxOe8mFn4nkMhP9u2Ix80wZQD+qaK9qAokZ+Y8LCPomieKSw6g8y
aYu1S7gDVD/aREMIxEUVbbfVKjkbKlzYQwKx88cBV8mCV4Vn9Dkt7HEWRJV5pAcKOnTIXwsRd3dj
2ZDUV/nI5/VHi3jQYz0k/hmjorXUYnpjzWh552KfHG7bR2dDyvmx+Efm6K71aTRn11V8vP2panCZ
tjgyN67fyrNSZs+N0IKXCg2p1XenSCLfdHAulhnAfF60ws+1F0PWG3T+4Nd3VPsrvmJlcGCctLbB
Hn/hht5Qtmng7Ox7X/H3VD8EPKByadVtP5bBhVogfCLgl/BS8WQl5iYA+6bbZj3ONLqrHklQ8yFS
+0NnDMgbeq9Hv1ZfK1uF1NIVDxhSmCPgNYVm4XVPtGCwOJfdNnQBztzuE83Dxl73C7OIUsIUYkDg
rStnUeR93EopGZTvQfp6+0lol9SHVLIkds2DH46awxLXh0d01muaS+qCNDwmBgoDh9SDDCbTpD/S
NuuPtwYCk10gHNxssyTnOKy2xfdCZRTnaXV4NwT5reyh8LBVCHxWD+uR9e+hRbq0jCOlXan92F5+
LMy+Odd0nMW3m0uBTxqj2O8KHPzoe3Vvq9acHhA1JVes05IDbkc1OjijNudI4h3T5pHZ2szrXGrb
WP3m16DPjT7/NKfHMELEtCaZQGenJdEQBsaszwlX5YQFhKtly/aLbW/gyksK4zn2XOVpsDlY+FxN
tAeRc7I4isKP07yPMXzSiOH5HGuWEFFH6cUeIsrS0Y82t8VRdLb7POjpk5n18X3um8o9wLH7Kuuq
l7BgzI4FzFupWC1eArtHSKaIAJxUR92IiGzaw9ElH0NAWMOtQJs+ZABOBjQb21sZKDTyi+JU746K
P4BycoonGy/IbZsZQ3jXUjalQqAhMQQ/4j5sKZ4LgHFJ6NZLJw7Qjw1xtjIqhkIUkMtb6EVcl8Yu
66sHzbv5H4SKxwvDXZsX+399yBMSCwSDrj1K0BOqFI0+hR8dSC5T15GZsjgPAGeBiC5sl8HlbWMs
B+LuOI2Xm4TAzHnCLO+L+C6AZUMJbrwaAfz7sBNtxuoHkcmAwbJfrkOHS4YPpttpYqqvKlS1mRMw
0afHRfkks7k1hqgi6EwTTjwd6PS63rV+oECiJOMt5QyxHEXK2CrHnBCIPFqnkh5ElnH4d6e2atgZ
Ge2p5hyT6btuHb6biYpuppl5faa9lZ1E2fDyei/4lo6QyZQWHSJNZtYbvb6EZXkkNHc8AesGzBvj
Gw9QSe2YZsor+467cHQkx41j0FfhyHArfcyx3nhyBMcihmpjQjOhIYJVJPPMflN1WD7yuK33zWj7
i8nOiam2hzydkpeALu69JExy3pq0SbnXoscm3jm3+CKsnEB7QguKUC4x20Ce9Vpl3OZZl//Y4ZUU
KWxtVjhFNfXrdjNVJgS4sOX5M0Rb3qdt+BFToi50mnAsCPpz5PpwjXhr2VkXoS78lwHYlK8PL6xn
G98ow7kXCeNB98ZrDIZgR/uufEBD6u5uN19igrUq8vgp0gwNujpaPVVxjHUZIrNCKdxo4tOM4g1M
CAyN/XFqFf6YSOCZhfOYef62KqW6cFtOwkE01nfEoN/behZtVa+12ONt7yht8DeAbh0DbFpLzi9Z
0WEPeEOvZklYJUfpIumBfHMMuszb3i5DqSD4Nnr1wASNubStczooiYOlVJ4T3equRZe481tEWx5w
QKOFcIUPZa1xQPhzszZwe1E5WsQJbwS+EIIpk0s1MqcKMnHvman5KczyrtFBpdQ04BacO+dUatqZ
Y6i1zTIOuWRYk5kTKdecIf0s7RFXwE49Rrl9LvSWFmNAC+zWS4Vx6KdnWfX+ckjbTyBWE0azJobJ
xxGFjKpDbk00WxK3911G1Q78L0JmJrRHN3bDFb8kaSTT97DFvNPdZeW2+iM1yGeU0EVGAj+C26Aw
F4FCZ9dpvMOtnvvRWSi+ZSS6XUpJVtBkY1cSbX9ruuocgKfmp9UZk9cn/U5js0GFrjvHoSM/4HaT
3U5Ft9VRkcT1dhrardt/i6yCjkts3o+F9dxPnXwZe8XWjrBLggBeUQw8MYy2eRN16442HHiMEkr4
7a9aYBM9kwgxMRFfI3iEzw1FKW7KYYd0b48BNz2bRMecVTb7288bbZC8QSiLhZuK7mwKI0CaRKAB
YHMxyxpSeMxwCC5Bmp9NzcdUmDhcrWpS5YpqIcygXnpDm61RXxA0niQvSOVxMw3s87cn2iiMY6GT
HaaM5FQ35qfrJveYrxs2fZrAubnPrVZ/Jgn0ggUY1m1ntcxIwIGFUY2OPUyLrTGE71GdkfYNT+au
dtE4sXts8Z2CthV0P4gXXHhG/V3QkbvYuA0Jh9dVEmroRN0u4e1nGS2RBS7VxcG3RHu4/UmauOp+
dDxN9NzYZaoT0dXoszTav0WqXmGruEdSbKFjuowcbl9hIMGLYrgZtkflH5D/hugKp2hQj2ulRY8O
tDy483hw1yQAoJiaFjQzjt5GdFi3OKmR+IWiisjuQyL8YqFbwujWU0NqabW5veSEAdCmM3dCBuPq
x+PpTRz8Ev5qnrTR/La8o2jKD/rgFfsfydlIMOUhyL5Ky7dfBR7iVY5QXiNSBrRQtOpCLdy1Sf+Q
VP2T5Eh5K2PSeBjvWgVlebnymoIaVPT6wW+zkTKGPyca89LoOQbLfEQU9N7paE5/HFNyJ4e36QTd
ORU8L2advkQaUnYzoG5UQtiEt+Mrpl6HI4HVrur4QVcIpygmjNftiUsph/HF06YfyvuWgcB+kMNH
gGn7jI3JOifxGGwrqcI9jvq3XMRHUCvMFVTiNLhVVTqcfDBwkt9lTU/d68y01tQeR1ucf+z20tYO
OiyZlmL3rkpleW9yp8w1myiNW9NcxmjHOzbKILH3DYccOjewPQhvNU9/HXZ6S7z/KQVXVQW2U82m
Ba1plmH9EuSpxaY+DF651DpvYXt4yVMfx8AUYXZrX9OespDpfsqSgBIiDzmhtRlEezglGdaZXSWN
V1ZZ2PF6rSyBlDz9mxdo8wJ+fYHwABm2SUc3pPZL5q2C/ZiIY5+rNzjDXBSdu/UBO1AFKcirGnql
vW5ccX8VO9Dh0SmgXe7BR1SuRQ0fxh3yb9Civg1VQ3Ss9I5IZO3Z7TX+x0f/P70vID/x4GVp9Y//
5O8fWQ7cBMDgL3/9xxVzfZb85/Rv/vk1P/+LfxyDD2J9su/1X37V+iu7e0u+ql+/6KfvzE//49Ut
3uq3n/6yTGsYn/fNVzlcvqomrm+vgt9j+sr/00/+7ev2Xa5D/vX33z6yhoqJ7+YFWfrbH5/afv79
N4JepgD4//jzT/jj09Ov8Pff7rKy9v92fPv4+szS4O2/+bdfb1X99980/XeBKld3dKlrpmqpXOTu
6/YZ8bs0pYnsQLWFyu3Jz0un7/r336T2O6HNmuOojtR1w9H5VJU1t0+J3wm4Z+rsWNIUDgaG3/73
a/zpav7r6v4tbRIS6dK64tfS7F9uQk1Fc62awhQ6NyGvbwo5/3hjl/Gmr/8fjRpCHyAHBJ1Av2xN
dFJeV5N5ZwecrmdhXJ4bssKQRJyFtPdGXj4ODEqjjK0HgfisR9NJbEwKTZCF1cZ42yj+N0O7w2j8
aNTETVqMyTpF2Vmee0ebZWXRdxvAvQYl3s8Iu41N/RbPBzRdqI1wRKaDvzcSd03Xq1pFfnzsRmfj
kJUGvzB0oN2vALqMqJAHG35hj7Umq7dEjr5Bmbqy7EZL4aoEh2P8oBzMu4UyJk/YrdH7C3JjlFBM
ZUD96JrOmz4pp01srGCU9E2uGxbCYThSIwAbxtpzf1A/RAFtxtC+545FTRX2u6Rn3Qe3VLoXV7eI
kmPWOXcMIFBSr8F/DQPfBdo7x/EUB92En7NeO/JaaVQ66QyeaDAzHpoeM6HTu69BBxMUBnFBSPp4
r5H/lkPz6Hwy2ccPz0M+Zpkc+4N5ZwrkFH0Ma6JU1IVSbLpae9JjqwYKhuNHiRf48u5TFUGAV2Kx
MXImaaO9t+qOCKSRYImWfJOMMKkAFZHC4KySGeBzhEUzXW++mVb7JjpgkS415TwjtCays4XaxwdX
FsT3FPu6jU4xQLzaeTJiGv0xH4LguczLdzIBDzhXd72dXhKF5rDdpQ+GthgMEDehIMCg9E5t1RwU
oRw0nKfY3L7L3NgDaLtrVcvb2HYkZrpwrkZBN2A0Pwy3fQosYl4MScSZ0u+FCpTOEfAIYNcq09UU
smLbUje+lE9Kmt53dXxfdzeJKFkqonuzTMTBuN3oVQOvQcmL34S1bIa59zFvowfTirfSQKJVV2sC
YM4M+IF15eLQEKkwy/v6IecsokSANalNIHuQ7eUnJjFs9oNIg003DyIGfSEDz1lVq/G8A0udwIPe
J4JqQhPtAzK8dRKo31I9Mud5tYNrxMw09CcvxYMKE3lOLh9svaSlf8Emz7nmWWccWgCGsPLm2Onm
mpyANYfla0MJKor0EDE9s1q8XUB9ItN7Qzi6xZEU4ua339NUfUxIMaBFik06aK+GF6QobrodB7N1
yQA2Zh1CrTigTRqJXk7TU+U7cKkL+aH0NW8RJvkFZH+zA8SFDuacMXyJve7x9lkDO+askiQwVHj3
9Q54pqvr6wY3p9LF/rxJxWcDzRnB/J6WCUTjioxmRJ40wt47q3oVdvvdlsN7wONPh3gRET4/6zqr
3GoZeZAo1mWUnD1MJ7PB7k8G0WrDLrTAHMPqG8t6ZRlwY1uTX0I2BRY7jojg+ZvVYMTPbKYE3ZNw
GY5LjYEy+KIj6L6VKvy934ldLpM3+jDV7CmjbQcKmPHVANPJ84AXTf5WOGWw0dAIPQ2S+ht0xDyR
aTFPW2S62jCge8QTD8tPzgf0v26nP7dRju2UH25LDBepu0kYKWG/q8XS5diLbYHRUcxcsoeqoSHp
gjECK67nYBIm23Kw1o4rW2aCzOJwP4IBNCrms91jDuFkdjOvuEp/HtvywinZhN4/YGepd8CxR2gu
4ilCMLNR+O36mpx0Z7yrGi0jTT5u5oCgdt6QP9pOSN8h/q715oTymDhUFVR7kz4WSV5wPQt9ljM1
QliwC83wuyxQEUdqcWhyGwJaIuL5KMK5GqnKHCMsD8zwlY2dtgz18oIpSivukpY0oJG5Mtlg4SnV
asCsbUrvMsUVWaXpGiQyHCFM/Jgtn9M8/wZDBmof4q7F2BkTTCngLXJJLn1tqK5mffGautZXn6rg
MB+UHlZ4VbVvXoUCV1aoe2uaJEAoIM37TFiyfesZhGIxy60NKCFOjn6cPYAcDx4wNRBPYUhxNmrp
3ILHjQjGuR8KeD4o0DXkQpux7DF3Vwh48aG+D/IbGX7g8gTTbabK+wnWBHmC/J2WOY7Cu4voEk8M
inazg00JUOFO5Dz2Adm5rowe0zZ+sMb2cyC5WBvo0JDywTY5FhmejHSKnfLn+ECf6GwB36/lARDG
Y8wH5ODEeSpM8+lLXpwcyW4u+jVQaP7f7SRRv7PW4X53UaG7STlvmwSKcqFcbQNNKMvCq1rcC3aA
eU7NMK+sFwBgbKGTRtelT6uFboUSNn+wJT4KXRW7ylDxpjWwQB2LJE/9nSMYwuteWovKdB/jIoLH
17rMEphu2dwxWIiXSBMPpWsf7Fq8KagkG38nRfBlFada11/GyDo3RHR0NlARKYtvRJtzVYzk2Wq6
q0HAWmW+1sb4VObJKyY+GBNx4PL4TSln0SJS8mvuxp+aA0HCz1BpWVoJmLwPVqNWHuhNLQs1OSgM
6WZezQbatfkWAO6jheKStZ53BEP/U+g3sDTom2RW9Ql+H+pnBuuRODQC4TJtzhNglGQoeUwB8QwT
vGF2ObMyNmzLwYEQK+YSP86bX42PodQp8rL6asp2RZMxgQ0v73IPT4mt2xihYpIYkCvMCpOxUghz
oiuQsY8JCJykJlDBtT817DPI3LIg3hsZ4kRD66hQdW1uO+AlRUw7CgZEPSsz8lPUchrFaCeLOS6m
M16zY/TfalPsCZ4y/fGaavTtcVlTZcN4Uk7eCEohA9urGtxhTds/IeT9Sks3nDt2ciFY7chyt+69
p74iWqgynmifXk1T7rqGs5JXL9idGOZdE0lCZ+mra0ep7l0pH8PnzKaFludYOzsT0g0g/7UU1s7u
J1OCLZCb2TDCaJgSEUZnoAf8gy+Gw52hAW5FdcadiuEye5ZRwSw5IixIEwhhXWXfVQ2ZGnJbJOXW
Uce1rWZM0l9uh7JkXrR4XEJcSFijBT7EZBWH8I3i8jPR20svcmMGRGrlpv1HZccPhchfeqyQdvBk
0GOEAfK9royCMDngQEjET/WI11MPUAKXxpG0aGemcIYl/fF7CDIC/qY5rfnYpuHvLlwXKn3jqYxf
NJQ3WnGhwOcMqSrtMq4IoQoLfFpu9FJ26SkDWL5s0pIksTIoWRvYy7yHoPHOnTCOkwOREKumR4CP
sdGg72bLV0Wiya2B/pLNF5ZROEeX/k5AwLUb8tN0TEwCc9sZ5rXPWHt6g3FXXWQLMyhsPPz9e5ix
kVMrIEIY0Ajl5XKI+0fhk3lbWgr0Tahfs1qquBrMT6zYz60cd7JmY4b49mWXIFJwfuFPsb9pSPsm
kVZ2AfmbzfKkpJFjMYrPGuMytow/ch8Rfcx0ws3DZ4uNXU0nuUa81pxmU0WDwnS4+OqxKC59s2tW
kCQSNkDvkHWwpvMxBTHL2XdR0EyDpuSis9TRmISYOIISdUDrC2tD2shJ0z9Vq0MuUDGlJ+RgbWFF
CbV208eopxpOc5Y3EplO9DSDWCIjSGoA+I0qeJVvuhS4IDF++yhOVCS2BIQJ0vKGkIF5acHXraJ8
UXSDQcRBP2Kfiq4Iae0J1LNoyc1EYsDK7vT5ZQC7MesbsiQqdfhUehxXaoziaCSBLLTHTebaR4cj
9yK18HyTQ7ExOYkszTokRMX9sux+ro0eGJIczI2jviYjd1rUFYu0b9hIOaGAVwcylHvOfGQ8biI9
BfykR0wZPMBP+abU2n6LUX+NAD8Cba9r98IHhDooIz52mWzshpOFqnIM8VjLS9Dtfh/yQ/LRYMVO
ApIcs0/TquDpTGNFBlEcY+SAeAJbigNDoBRWs1EjhCBQKhKdddgYFHrZmGlEhht+Op42JfnM+ngE
P8UBKOnnEhEA6FgMp2uh43uRGkpdDl6PFVGbLCLnEH0/ao0C2fK6L21tzUT8s2ow9I8j49tmyLZZ
MhwGs7mPeLAHgLeWPYqFZfgdgUfGK0QVViTs6QsQQcy3QXx4CAmneG0oqewEStPtkuQyFAwZa5BA
AO553Br5MmZ4TQn2DHw6lAHOM8lI04/JpQgwRnNbceioHrIue5g4/SNseDRcXBcNmaqSsKCyWZbT
rwWfij4RTTMi18o4YYgsauTsvF7b4MRvq043byIyigp3UPCeTfmDusm6GXr1xqnZEBzCW8CuUKGa
B51k76LByjclyEOYRBKoghSN0ydMtKveavYGbhYem3IZa45YBnGxjTpW7lbJKB0QvuoBITdRyaWU
CG+4qX2SUYQevSjwDzDoCJ3TlKmuh5wYrlF+jditNgODYohFLmfLtgu2YGGpUJbN6GLZIxl+rjGu
3Lqts3QCuPaFQMkkajL9dLXd6nT5TrGNTrkOSRRF/ixhoq9R8EJpRB8ZcKOlTtMt+5EsiKwGoOmm
wWNqvuQDOtdxSIBEg8eSaFxOJUVTCjdrT2y6NFtQAWa9Bv2A/Kl2vUWUYBPNbXHfYwqdVXFjzovh
HFpqe4DoUUZE12bMfBjJDCu/CQlao1Tx6FHe3T6MIQIuXNA+vhkN0pVTz4ya3nIbNw1m5+5Fb1Vv
G0sssHn6XHiIeQyGnSyh3Xze1WxtiRNmpIcR5xAn2lHGkfktyY6txhOVW7TD4207UGWn7UHT6/ip
0sEiBVa51r0+XwFeUebVUDDqnww1XhOu4M2uPOTIHVMQKi1nXIfIYO69xit3lMWpTie/NMLi0y3u
NVKDHhnB3oXB4Bys2vjCqjNiFQwQMTxGXnhFkAcjnvgUZIPM5BXlqyiqa8hsfoaWkSZAA0N+QtGy
0lJOCVEsZUQjsSYYo+FI12gITXMPzIUHCqcJvHlZNJd+APPcGo9hrL7oZoYxOGlmToDIufDuqyL5
1NMAx5d1SWx8srpx7BmBNa7T3ieEdmg6PjJPzR4MT3vMWHpphW0iQU2rZ9R9RbA2cg3PiK1gQ1Sg
XE5+fXu4L2sbCbOVGEueqEWlg2Pn8AZroIUw75soH4dqiYy3Xw7SuqTFJC1kCk2GhwlwmWNS2ZTI
ARFIhC70a4VtPGgR/ekhPhDRay+9z/rt6Zi3YSK/2ViOd6Dvhz6Br6B/R/hXESdIrjWCUshJ1pIm
ONlsXhwv/SxKl7XerlqrvNPFcKS/fAooBAtN33HneV7AQmhkrxJI+0yJaeUzBmRsgnCgHPFKOx91
lHzTiGuqB/kxKMWr2hKwjU6ItNNt7eaPETUzdrE3oj8Zf6yjamSvieAmaB2nj3xaDR0z3VZD94Vf
tdpQnDCyPCE0uxc2U+IE1AX5TFdAU1N2/WdLicMEBsYXskx6csGrN7ZkUFeMHX2VcjUdlymNAU4D
E8mKQoUQ1LkRYDLQ9RyJVWhSZborpTkZafuNcpDDaBcR6s2hWFEw2S8MgJIbXFzzpHZDmjw+DSTB
EEOtH/pYPISSbMai6SbdhbWvwmBcWAXuHxVevFs7IPTlUE0BpcXGda1HAzbQSuuA2tuffruUBFvp
Cz+nDYMD18GvwzHJkigVCz/QVgkssyygNWlC9dm6hvnmhrGxS4Q8aFkilybv/zyvh080UeNeJCgR
m7bcRZ5zRePy3MPMQTyvI6lFjZyYxZtnlt9HzTpLPITYGYgNJdOLWyHIUW2jK1XdkGRIoikWtYXL
zqCSGpIdtXRsgzBTjHrJf6p96yPLWMqo91wamTM/pOUUdPkF2cCsM9T7Jql0wm/bK6Kqb2o1wqbJ
QF64esPxT8htVD4ABM8vURhtU9LlFmOt97vIYf0ZjNJYW0G5aHTzE3wXiXtu+dRKf1nqI6EENurd
LmNEHBjKDGX0fWwPxspqtQ93gBuMDuka+P231uiSlVrrvAE9avfe6l9iD1fx/9spwf+PAwBb+8v2
f/DxVr55zc+N/+nf/Gj7K7b2u8Vc2LDo1QtGO+Y/+/6Kbf1uMpPCri2EYf/o7v/R+FeN3wVqboG5
RLc1G2X3Pxv/qvgdx5ahOyRzSVWY8v+q8a/xyv40ezL4n2k7wtQdhxegYUb/ue1vxUJz6HQRMJtz
J9F0bB1uDxI+C5gHTUBYZfLOQgdjBqpKVJzVSRdm49sTtr10/e41sCADj6h2XG2PVftu0B2yUJrk
6pLR8qe39o+pxZ+nFNMc7F9zsttrdYQh1Wlcgo5SqD+/1szUccIHDsusRbhuUgPoidZ6ei6kdwKp
tpbjubaUzV//0Gnc88tP5dqpaBNNKRzyz7gUfx6MRPQrh47z0Iq6ZqmoGRrqZp7pB48IaQ4Gu6qe
+p/fauJByP/WmiNBZQ/21tTR4Y7BshZEg6hmmv6bN0MV/93r4oYSJpZV1bR/eV1tCQ8CzWe5wsVI
ALZHjJtyh2mvq4pl30JcCNqtYshZZ8vjX78lt5vi5wthCcapJvBuC0KMqv/8lhg5p6/UZr+r6Lbl
OeY9+jIm+Z6QsijyXVJx3CZZTjx4MxtiGk0cpwMZrlmgSGTv/C+bQEfkwPSsS3Q0Q3EKu+6i9sOD
LsbX7Gs0msfWrI6EPM51LzizDyg0qbSrLiqmRjBbyBhOTYHSGTKMUCEWcQcDjuLMQlZrsxbOY6AC
PSJTySQm2nXzRTtaj6yN69pCr9OqM1xUJ2KV9rD51skAqE0h3y4zHvnnFwIY3REnSUnVzlTr06hy
0j7J+c3sblMg7R4t5iXINyhaypPqNRde3JOs6y3opC2HTUT25gBoTKNXkxdYiemC2y1N3dynzV5/
++sLwpzu15sBxo0mmAVOjzC3xC8j5FATcBQdLwaPdhmibYwk37uU7d7wlmqwJvzMchcRNDRtxh1C
4kX1yOBleDIj7LxLvaZXR1jVjAnd8Kiy/URXs5szHNHeSmrl58CeWZhOgYMx7MIaEmxUF7oRiR4L
R56cXeRvYgL1+m00ruMQtAlDknbE+o7SJZwyhEB7JC+uvAsC2vPdsszR1J7UgKYzrU3qjuAhCo6x
Nm+Nk0g+Krbbdg4IiZ9YdiuwzpW2itNtjtGzXBXWVlpbF4RMvRrSgxYucUzFyVot51S/dbIGBpR2
iz6E8X9u7G0fYntZKeK+DNCMbRv8WemCop0xJzshrFG3YOFbSMK9xQy1r2Zf82AX62ut3Imc7OiB
6Boa8aus2GGoCEm242jJfWYFCPax/nmbQe5D4kbAhVprN7jvOb/BOiCGOjhx0wX5nRYve+dSji9J
/9T7D16wHXmXWvrDeP/rwF2MJFjTgVRyuhcgE61gp3b3wlmh4h5KeCuo1mfAuqtPHw269e+WEvW/
7ALT7eNoGluRZIsS0+f/NPztPTxqE6xqhbYmcp6t7sHBvmOPJHISh6KT+z6OPEwtwsqjkcTYEuHo
EllheNXFH4i316J1C4HRBDY39uhspE6x/2jaNMd7Kr2WVBON88fSnlbECuNJ92yq2jw2v4rWQHYr
Nk5zLgDjToLKiK7sUOmbjD6Mgm64GJUlZJR5H3+JHNl2HSIgpbVMnQbFYSSPy1VnDr0CkPw0jlPi
jhZxtVKiZautk/JquOcYmIPcKPSvUg8v3fuYrYW400BZJw+KdQaN1tsb1NlRBCVm2ZAfmyyIOK89
MqPik09SM8pDX8B1pWanWUT5sur0ERL3WXfuWvcMYDLDoBajInsU9YMcaG2eSia+NHVnlvGsBx91
0c97J1x0Vr400nGXkW3PXIhs2g1KprVRvvRUXDmAqr9eHXT5XxcHy7E1SxiqZXFw+GWPD2xS3A0r
SVbkZLz1SYU0LNeg+qY6qNQUB6ebF/FOBgr3XyJOgmVvAYJ+Tks2WKrDwJQ2uxd1f4Qj+G65SLrK
qPvuIsnamHqzMyr3I2bOZmhZiTQuKeam9YE3wF7i+wd8gECX1h4JeABf0nBAiZqq74qtLJJK8e/+
+nflkPTrfs2ZSkczwXHB1nW27V/uZdI2EO8GBEjaNRM8p0paYr/okJRgSheVJNXKaz4TSI+zoBV0
9tH2kSHQ0HWh9qHfu2t7XLVjxtKfG592DUqIevYdqulRVN3Bca13gjzKucVob4KDYHdv6lmtRFvf
s84EriJkVAHxpgqcIWKfHH1c50FGPLbrLKvIXg3aa+pJa20g8sXbS64fcemVpmAZDuXMipNNQbC7
UVQH4rQJ+qVIQ8Aee8oGE8hGWN51rJgZ20axbJEIzXs9hL4tDzkgRm79itSlNgIylbFmCxfLr5ck
B78buB5JeRfSrQKudxUI6tFIuFSZNq4ivV+lBV9SpwyS08JNZ1lOi6gqHgO73Gdji3ADHwbtcfTE
1PbKXSk3sPzz90wbgFhW5BonMYgHGJ0+A/HuXlOEhvw2kRN5It7XE6fEDlTjOhBYwzVQ4Gpp77jY
jDN6pfBihIxSobIdCI+eazLQzm5saGdDsx9NGm2bwvHzQ5y27dJKmCc0Emssae7kQSlTQockfytU
8McYRrethWLuWIRWICPse5SizblrhqdG1Q/p2JXwrEp9FqOBhg/qOWi6xIkWAVIEno57q6yeGQWE
qK6o3Ds9R9CX1RdrpLWi+eBMisJfp9RqJ18Tjx4RuO/uUBkHrhDJ316zk9EmU/WSPG+BwSnMq8Xt
Tz0sHqQgnX9QwmoS7wZfaU8q8U1QXUf/i7wz220kybLtF3nBJ/PhlfNMkRI1vRikkOTzPJp/fS8q
C7hZ1bhd6OcGMoWIQGZIJM3Njp2z99qx2qYSAW49iWhl0g88xB5Nd0Isv/uY23NSRoSRBDjLXbpD
h4qxtMeHsYo7klPcIvxQnoLbADpvRQ6zWrbC0VatZ1eMk7it+9mtJl93ZzN5nFvEsUJK9Ok39e7W
R4iwYvNvSiBYjEMfncTY2VnV4NRvJEyQR4q4dZ0wahMmnk8xhrvAYVTLH3P6is8pRbo3ZfGGTKeb
rStcZgaFXq7yq+gT8t8KLHmJW6ONH2AnFSLYAn4h69HgSMj84pKWknFI6p/IDv50fR2F62AiphjG
dvErutSifFrdS8k+zFHXUngQ31HORnmxRzQ7JudAZHcvjfS3OeN30J/980B62tLTLLB9grBord2H
nnEYaIFxTSdkMgFjGKoK9q84a4VbAjhrsBlOvr/qijBlrEvTvmNUIWl/5wBjyJihaYut3MIRZyZ3
QWR0z4Q1fpTeG2vIqIcuu5cV90lCU1gkkLLYdhEhoTscyQ9mCj9aGR0GWNPKiIyxeDY8m82mTILz
6BJ9FmKWXeDnpZLXs8+az2lPIPy4S2EZzxKpZY9FsR6QiJ1gMDGVr0MeSRvnEabMr9Gmf5CNKBXZ
FnZFr++TghhUCDzaXFfuRRbacwbREu92TyOnA0Mac3iS0FfgkeqvJfqDpQGEwqXscYqVsjCx1tO0
lplPu4ss9igbQpiLZgz5uWlXkYrxeVYGNXmdjGsLvmTdAZgpcF2hzKlePKEhwbfsPfu1sTQ8j4cK
4B4dUo5N6yme2H5khWpCpzIOjnHxbd8jNE0p3+qMqWQx2Hvad11A6oY2dSTE1NazBKxPMT2Ga55S
taL9Hq+H9ppEJKVNOc4Apy3ceTul49rlK+S+pFqmI5vk0AA6hN13zmPiowxtJaa23FV5n68IRFnE
REXRXaSJn8oBZzlLIEvSXUi7sfaMeDWW6Khs7hRI5mkKpDrt6kqlzI35LgPrubLKCQE6GcGhTmiB
qhAH+B1SMEGalczKhVkpLLneiKzAp1UX1jCeIqf58mIO2KB98numdAY9X/ZxqlG6cdsCQZTta2+q
b5PFiD0b6UBDlRyylZTbOPr9G4iE7GqicAY/Bvuv3fLwNpZIlwFgwnByhxe2bXpwIWKeyDKsBVe7
FQwPdTdPkitaV2iKwm2kknAdjN2NkgRtGcRxIvQIpJVtyZCR/uJcTN2SmbKYE5YB8Ch3AbXmiOtc
mFJTg/9NmRffgxI4FfYMv3HMvlNhnYjY1gBSLRzbfBy74TVV4CNdHzXt0MitlgSMLtDpq5pep0V0
UpxD+cla40n25kqHIcja/BIq0BaNO110R0oSSVgT0CveCMgdV21ln9zxqoXhH7w2aykoHRmfcKPQ
uEIOqc3bnoWbunUAuDAHWKa1y80xyhAMJARoZgVBkVg0ksyU+5R6W6910jBdPVoy05ew5ZhGD8wE
096GY1DmmF1nGTMWw3UOjCuDZeVVJ9Eh2gJ7MU95XudlBuO0M28ZuOZtn9n1yvLKdR60SLC0Fo1v
3zvHMIJHp1tHO6CdP8bghd0RvuYQWB2K7m3DxRMOp3NAej2tsJW5s1Dz9LVny/e6p8Ug9cHfWJFB
jfatG6n2GGtcHlLeVmiU2i7hvnhORe+eHcd39iqN9rFnoTqoxu2YQpGV9WTsCIpBfpAXwzztjXDf
el++spNDkExy33451CAHzSq6w++vqLPJ79AeGhERkqW3Lrs+eDCf9FWnjHcEau8YP5XLnrjQ5eRr
Vyllvc8L/SlEmLxNi9o9/X5JKFdPQdUTZ2fAWcMNNtJjYRRem212bO9ffn/1+6Ui92DUSR3EpVrZ
Tc/wpVA/zi+sK651Z9nWqblHs8ggE6DGHIY4vmI9J4uicDd6SaqvRONJuMLb4I/2yYwac2Hnyltg
JKd9Wpr6ynUgOpAEl+1CUKyzpJ/kbpIV6jFEKFvfpsEcJcWxrEH+ipBmcpa7mOZijtwjUsD8mOrN
2kyC4hBmkDaZm/RrZ6jIJnTKfaH33Ej9wpsj5azPvNCzjP1+0wctUZe1DwWPBN2Ny7x83mfxBd5a
vQRj4z/mjH+Pbkl2NE37US+Sj853JALC0J2RjF1v4gEJSM3jGXkDcTtMESCEVz0Rx+XFsMqlB9aD
nNfc2w9+uveCANkPKvN3PcBtFYQozIxyMI59lLQndqNgZpXaMlF6fCmoeZ5K1i6vIB92jC0/U96D
Y1n5RP1pbNX+QPA94qhdlquRnpj4Gptw2PhFPZ3djHy51kQhZDYMr3ScNvvEknNfBQnVUsr5LVL/
QAoiO62GomV083ghphynrdIO3Oimg1vakkTu/E7cnk6ZsutdAPh3P7bJmhiA+pII/+BVLuXXoH1m
OCJwcQXeMSsbFxutnm/i2Hrv1JuYPCRHJHTsh7Lc8ybZ11qLxRWVbLMgzZwmQ9edE0G2ZtfiRonl
tIpEBZ1alf1jV1lP2BjmTppWS7elY9IhnlrFHAXEGi+jKSL28y5/I8Zsi56NtFJLMj1uUC7C4n+2
3GFcRzFsP7+nO6ZAfoyoSDejzt4iA0Z1eHEN3XI2dvieJNUd1hVtNHXWPNqMo2GsW9Y7AermGkAG
KHT3FhCYtKhG/YO4zUOqq5dpzKF6doxjhge/ZfymS3UaCiNYQp4e7AgKEGOOMEVniLqDTAlGPeOw
gnKJDIlUDkIkGG71nYNKDh91EB6bQCdRFe3ZzG3I4YkV4e7tOGDrzr4TL4Jnvgyq6dIYD6FPC6XG
fEIlymCKIvsQgg1XbnFAV/dmwgKbVfc0ygIpApfUl6kHoJeagPqmImLM9eYxSJQlU6s8JWVlykoa
UMogFaZdDPjhF12qlcumRyUo7fZn7HGOEv1r9966ab1Pq1ZvrvkaqKSYB15HxW1GJMVz4wQd/o04
grE+aTtakh3MHmW1Sgl8CQGlWvckUmM46G2zmcjCXIbkTrdp/1oOIDe4Yc5xtT2Xxj1lIWwfAt6r
ulTM9c3ukwK1JrkZNfkbJd+OhQJLR+936KncWfyS5smOvRo1u2n+IXTtOTDVIc9LIjisT72M7zZ4
0kIDFw9ddeHTpOcFqphpXDDnHOJSscoKJAvmGMHdDPTHLh4uHQZslLqUDYn8jpjDzcqBI9iyI7g/
/eH3W7uK6C2XwHOtlLNJixCq3OkYcZyihE7yNypljNI2mTpm+TN9A6ojPoD8oFlbwRmkyp8ysXLQ
OLQ6jWVWcKOlF8e6C6jIqp/G11jZL04QZzOvRRoUsjeCMmQAteIO991ZI9eN7IP692Qb3g3a9CmO
zbkv5Q10AbF3Ch8Qor5hLACHT0+WIbEhp3/aCf2RnLylJbRvrGLaPJ0CUumnP6bdLJixfNaD/TgK
UG5wmPF718+WSC6lAGicifBxSFFvZP3waes5WtW8R0eWbTUKfzhFX9KNLtKw8NhGG6usi7nnTeBZ
7T8QdQy02xNZBSHBEHcG3GDGOUB97Vug4fYZhs+rAFx5SMMvDz71hEBTt6H1KT4xTaCX5BKuZf3W
qfhBHsckuaBPAIAgYaJo+QW7cDp38SuTR8NtnI7FZqqmz5SAiXlnPPp+cbTpCRPLhNqgHVa+8JBD
chLZ2dbzwE9NVyLR6HDx/Uqlzp5HqYbZWk+Uwe3J+VNk2kUUz9UQ0P+EaYKNyGXBxCuESAev7FmB
rX8TTnQmw+JBBOGTaFkz0wSHYnLNHTI0EuCsU9wQxJfZt67hMSyJM541SKXTdIwAkJiPOac3UQP2
Io/7pzqMLkbk5XPLaTEquyejJosRXfdzSbie6VA2m/z1PXcKyDVYDlt7YRkJbcGU8ia0necqdf7Y
HkzEwmy7RYetiSiHBYStg34XRmZo9i1iqlsVIG8EdjBBrpnJIO+XAJ0vY5S90lVHJ9d8Gg2lpQez
DqJDhby9UqvEYVDAebqmtu3mQiBV8ruRl2GjTSzIQSmtYQdWMyIbBGhaUjymafTEsQYIF4lGYZvX
wcDI4evuoc/Cl2Dsnynnf1oDwpnsB15/GyzviORBZreRkQ8K03iV8G+sIfhMVfLgWlAxHTtf6aFz
csBkz7MmOWQtElDCNj9cXfs2IrNZkGLKeewjcgkYS0AxWcsYQfuQQ9gHDDGLQ/SrZpgdImG087sM
CQ4fOr8C6nIbzO/6ZcR9KWsNKVzQmadhqismJOjzzESt2RKXeK3p09wFmGniMXwOkRq07jzznjPG
yQB+p8/fN12CN4pR+XuiSAG5BmSgCYNhypabczoXbhGsosDxV3HV7LlDEfSKcXihAnXSTXR2Tmxd
4DohvtHSeI0jDzmWy7BEgMIDbbDL9SBhl7WZ3VQ1cUUM4d38WzX2R8bWlKOFLVOSpBE+Jpr76gzq
3fW7L/wda3IO33M7eicghVW/yyb9EZBZPB/GdyTWjwjNLkTWnG0C9Jze+0A9BecjGaj+3LXRq3WQ
VEC+ao8F71Byky5/SuyGkCaUylbKvoXHoYgbPLvyJZ82NT7NwGZB06rlsoqEbgq/WpOLNag0MoTK
505G31B3EdZSMzZJc2jKlvahDH+8vEDypGA9Vx/9XV4aDvmrGcJuD6G31va702g/Vls+iCEke62P
QoYcE1YGzdr4ZfWdEWhmhjtt8t/Rn9uzVR7VNIp4JCwUgYvAHz/7sT2JjBaFaSX5Yuwb8HeFDXa6
MY9WRc/sPoAJkFqDyQphrIerus5e4FjQLTAxrmB4V6QGmregbL7I2r3FRrWLUKnKPgJPHRwkp407
AvxvFEJ++vcvsFoP8L0he0+wHbgRc/9C4Jh7sA2cD6fnOEuiiXuTRLKNDjPJ35uUBgvoQra8yPoc
yhCRSUqX0w+aFfEM71ENRWiEvGxX+n4csmUkJiS3KaEVtJOXRMMpOS49aT/XES88oQGLLI+2DIU0
8hh6MriKhohJjRdbD2rQryrjgmhHT+0gDxj5g2UCl3EW+AB/LI8kUT/eZpDJC7hDJKozvvWovOqq
h1oX3vt746oX/YwNwNtI79NW93w/CxRCU09bp5t+Bi/Hqjy8lUTE5Q5OrElV/cIhXKigjUhhMiDG
DGxu2s30aJsuKYoinHkV0wbPRQcZqU/CG9FxFhg8U2Qsvk9HUBOYkPvmiK9/FsoCIdb45XCz5eQJ
rtJhmpmN1aKyn9NkNM82V56FYTPPcOuXBOM0EX/qZnaMKKAnz20pN06fagsMp08BRz4o/eGj6UA4
o0KM58rsGWnW+1FD7tTLZtOjewIsO34TYX+1dWL72E+QKUWzNq7opeQaIQR5vkKviRerOlXEemDU
Xna2v4ffi/KwkM+wILFgMRv33OEpkVx1RTMMRAhZ7wErAMUlv0s0mygTGezKqOwfRNMiIU93PATB
vO9VgOloeC665sXVAcCmUguIVMnXwOgKtjZEnugKh2Wh1Rvi7c4YSB6sOxvFA8Q2D17KOmeoqIcv
hfBIBONyVic9lovi5f6ByZ5mYZNX6Nm0ZSBW8Wj8cd0Y6mO8IDDxGkmcA9wiaCWWycpGaR1UoMMN
ImZEHn/4Q/mjeq9fxzpzZJK1d5lFBe9PLFpW45sM/thJfRyaWiwqzUbd1q7bsYEwF+DrYGDLyAPq
U3ZHzAZX9MEBO6TbkNNM1WYbkMHKhOzaSQOCg8K8s8IlScQSrU61Hd3kp5cj/LjayhaC+LlZ9oUA
+yXx11kB/NfVaVwjvN9pCRSkovjUiQ4llsfJmXk4yZcrq50I4nLOwuQcQVAVRYSdRE63SvymmA0p
Eyrb/tYaJJJeVkk00epmjXEMYcybu9QCmuNFl8zpv5K27zHT+I+VpLjxS3XDlVQlBG5Qj6A/pP2P
LH5m+Cx7SIAmM+RFfTcYRfuxQdcuwUElzYcQwSGWmTaPc3T76sF0UaL2CRA0wGbcm7tzXbsdxv/i
gGnrqUu7n8nJF7DVn7rS+gx7giF4O8G5ufTBlHNIO+vWipxJmxuuB6+mlNMe3MwydpZHn695U6D0
EOTZq1BwanUCC3XNPHgQ5jYdelramvWpZe0RH+ZM1/0PrKLQ3ww0azo1id/vDMf4ibmMbTPr4LjD
nJiv+Qh4Dq7xwpgnakqX9VQaGFPeZFRbR4wFCOgjVKYtUTsyuOh15RIXzsEw9KOYkzt39TzvkBg6
qEvnqzckFwnjXYw4G0HgPoU+w+Y0C71lpBlcnkfC+DLd+QzG+tCH4gPoybBusWNg7LNeKSZusW/U
7IcCmocJcSmkiV4A94Ehzd2L5imaDG9aN6p+SDr1mE0lvSQngkmdZH88r163bfzT1UBEzLyvFz5W
g6bVjz7DE0KQ/X5pBTz6ik4+UlR8EgS0zcaedwLPy0wu6gwtvhPCUKzsr94OLhXCY0EkjtRIMwJG
hzIRdiRtXjymaooWlm3ulO7up1yGS7s0EZ9Owy5O8JNMjUtzmUU8i1xj1sPqw3sPcVLU/SOZfG8O
BSIS+vGqmvqrGzmBhd0i71uj5HmfogzLjAMyhtbpsfYkHk2Wl2/RTx7why0sMKo852W7ojPFUHTK
rCWWqB16LGPND9vB3MHCgii1OHpWU83NOLgIb+C7gAg2ybUYIv5SvREPApfHKfDMm1MbHAmkFYYm
+2VqUanI+LGO5WtOlAlWvqECvU9PWKZwCYVl36c+JDrzo3dhQkB2b23LQB6nhFPFKRy5yO2222g8
NUs2bK2oCE+iA39P2uVDHnBXyfTDqUsEnkPLFtOf2ko7scXesIVdxpDuToJOJkpQipcPuikduDQR
lwodtzQNiofQCF5qZJodERRLFUyvlT7yLGnGV9fS78GoxvtmJNF+8NaTKHeUWcuqiv190pSPMBaD
FWMcwN9VB5Sg3DnwMbe42Jq10s3HMg0Rb4LVjrTqIZhUCdwVhq2VHe6hI+haXcbCHEBOw4Ee1KnC
gCxxrBjRSh9ckHcirvGcx38MpKV0K7xjHnAMmIy2InNc6KF+QZHMYAc7QOECKWsDnS45NX/VwrVO
yCrN3bcsCqMV8/C9ShBTtP5HY0n8hT0JVX7ymSuGXZkRrEa0Fa1P7B5jogXkVxCVIQ+hAaAd6hyy
+KEWkPrTzxa6Lph0Amm4PoF4NQeARNGuKqknivHV0QeLYsN99deRnlv4mjVCVvIfYQzGth4M7rBm
9JVE8c3pCLZQ+FVYp8El6u5hM5NG76VHMEGjlkXpaNCkBC0kf+IZ0ydAllGcrOlbfNnC/wEXkwvG
IGpiZFHIYZgFxMEtPW+jDONIDZVuOR2T5VjnfEg1x+2UnnQNVYQ0HrLqTLAit5xQz64isteFTcis
WfDY9MZ1MLXXEuM3MvHw4rfDQjnmDiwYGK4YKMOog/wUGPKDygJUXde7sdCuwIo/YrPeJyId9sbU
3y8sAelUrP1Sp38Ort07RBYtI8LHzXtTENo01xRk6jJgxFPyVEaPrtHSbB0tpLaEwXNZzIahnaUG
2p9A+4jrMVq4mu+g/6up1uW9WGzeIasD2LLGJ+HDNjJFQbxt4h1cVOCcD56BzhnY2gTxbJYZ/qKw
xw+9L87QkklW6IBj6b7aqeKcjk5E6UpBa9gfTRX/wHL+hGvISRF15ucUj6+Mr5KsjB86wqlpHaR0
akUUz8MSk2Xu9FsdCUzWmh8KiYTXM9JMCiJpZU47MqofGj7Ag51aFz0mZ6Klphr0/tNzo5PnO4Qh
6+DhU09+GIE+zZ2RIJFEQY4PKorVT0sVOWB3yKgacR4qojGBOx5TvUZu4zehprd2gGkXue6xkNFT
o3lLw0KtkNvkGDWvRSZoVn1NrvuUF7jWDae9JfH4WIwFbhmJJxKG4SPhZJ8kKr9aVrVxQ4QcSCYg
zJjIQQ3w8mtNUzvDRetnouNjBvQ0YRfbyXFceeQahw0mJXX1dVqQE1gkXH/baerXphY9hXoMDU7+
uHZ7hYvXrG2NlGxNyStD3z6Ei8XGtLHrvthUmXvRR2dp9wTWk67bI1tvzy4NdctQ2yQVQEtzDX7Y
PdVx8mqu4UbS7gysbazadNcK3SZoryYCq6HF3Jttvy9Lk9Xy+8uo7iYeo+Jcxg6hqTpUgaZJ2rdS
P/aZ/Aogt51Lr28wddU/JfwyPmZSQ4IAFec9aeDOUPB5pVNYHOLcfY+nutkOTWk8qIaiGQ0gveMi
ejARS/iVNZLgjt1TQnFZSw87SltlP9xqx1OX3BMfy36DXsVYJDDh5tIbm4PiDPXqUHtqOeS4SEOq
yeVznxKNNXQBGWxeFOxaAoPxxmtn/86zAbP64QVDvglC1Ap+ox+GmrlkL5Jn24rN6y3KpmwP2ipf
ukVareO2/W6GKvvTGeltGiFCdfeELf5ieycDEiQqp4rfnCFTM3/CZBtpnocOLvGfGiQrKs/r14g2
RDrl2GdTkV2xP+FVzNuF0wnigZA1L4S96fVwB2yJj7IgM8c2RL7N+jjeVGj3+4KCYxDsedFP7CD3
89KrT3CoULsAHLpUIRHwQM0MKyVIHBxEi6oC2juevsiJsHHxFDiiNjZdJl7amCjAwmdX8EhSpJFQ
GQ9awY0kqFZVVtq3qWmjjT8+kReJAZ1jmfBaBv5NWT8oLbBm42B9iYwqgSS7ZMZQAiBmDKfA0gNS
vKCBUtan6TMYJ0QmWftUxKXYjIHmPiEIfSzqpgK6ZMF/o0jIUbTdGAlSWRfmqwdY/8QGffRAnOIV
29PPR04nC27yefUJB4oCjKHPUtjuXd5YvTNovaqJj4NYMLYW96XoHHtvdIwGG4jCsPOmE2ZoIpki
mll2iV2VZv8B8MSi7O1hz+Ki18twca4ne1NQQJFo2aNc7Z+9KDMxGwjGfg4WWpQ+Y79R3O6eaJzF
6KfBs03Yv+JMH1eWXodrFwwakfIExyCLVNhX3u2SrrUXe/FZQ2UnDKqY+2TbwJrwiYDu7qx9rpvk
2E+kFget6ayDqexfWo2E674B9kiWTgLBzfKvjdZejEzr37oKQLpxz0VvAndh6vDiVB9dcRl7n2DV
kZ4aLYqsQaEPGYdTpWHV65t4YYZEZIWcYE+xlAKpnbimkMSXlWtUt7zr6k3INGFhBUiFyM+Qe3LN
L42l8pVUZsddMtIPkEBpBsbV3LLGGrSxli3UYP24Tm8/5+TNJgRguRUuTBXiynUHnsVYy0kC7rp3
lxqVNqrzVFFX3jTSWe6uEtzzVQSkUesedcuvzxXtRo1yG9uOTb1VZCfUH/frnipWJJTcg18wQzUE
Om0mlx2CZgf0/w6viyPa4DDGz+Eosj9J56ysyfpSo5m8R9F0JmsOkvOYTpcIGiAQzya6WqzhRiB/
mDhNru7Y/UiNAFr8oIf2ztwkwKPlQAAa0vVkwdvFItGhgDrh+DpUIBdJnek3oUzphtXQY4YcPKmW
/cppBdYoArWNhtemCp7VnqMLKGVIlgpaNeAf+byq82hbEunaa5Y4OxUo34YfjeATxcbiUTlTA88i
Uf4pjVrufobWWyoQbhvCCKZNFKAVHb0/5IPJnd5RXvYuAjqvq2Hh6tZeSbATSDrkcrA5MTKkeOAt
EDhkvCi/t/qHTo/Hmb73pkIjyBARLvKfYFG3unvKg20EZmuLFUOucwyGPKiop3KmhSvN1nQkQPmX
b3ufbdb3TyWu/S3z8VkyOAZEEd1YpaHRLCWCOFfQic7MLr6BVcgxp9GFMFpQbHAV5SMAnwyi61vN
+NDXhwUcm3TrF2M/N0uyy4l1wa1GZagZtEtMIVdt03ZoAGlY5mFkvA0S/QBKLYKQhT8nzO8Nzj8t
mC74svTuwnjtrPlTdkSW3jLq9F/MdNoQSHEAIBUDDrHKEy2zjRmR7gAMJ+YWatFmTCcuGtYC22d8
tfHBX5UsEMQa3LZ+/yxLgZXkMv3WSqfY2X5U7tA7vBhuQbazVz2Nia/dJsNNTkONn/46ySl/6t2g
eeS+BFyXCOTOa7ZV/+0qRlQ4SOCh2CfNwRBhq+AgHNmve1N95ziV1ug0sAy7uX+pBjAFk6NXiKBo
lQOzVWuPQM65SDT/4mWIZ/xcdrtKVPKS+uguXHs8pSyxJm97mhoIwuYO4hVpEVhLADOaX0O+tI20
aKZJUC733wYnI3VegtppH1Tkl0dzLF8aYLFd6lmvzj1oJWwHB8+GZb/6BAuOQX5s4qC/ABxC9BZ3
ECLGfGkV1gZ+QoRPsQ+WflZ7L03P3LqGNbnXa4KviwwsgZ6b6SWFdd0hMQrBy86nKjlWfUyYoaaZ
8zABLIsFcXrQvScsdiTsVKkLEDT8Y3mq3A5GaR90w3RWah+SgbzNqhqkCCIaMy0/tLxHdwLJJeKK
oWcHbKr2PDXyHz9AT2PENuAcup5dF1Cx2xklcwlRwcDof3/2ylqsOh/lls+HZVmXoRquuWCBGQ6N
G4hGz0VzH7rF+sVOXI2kHezUVkqucnDvtNDOrroKnwXYdNAh0wZbHhV2ZTA8TOFkKeCunV49Q32h
jXrBTwi8qomgZZYvw0ijBdwwHdGEqlXvgo2I9uEExz8O4nYeDQhq7KZ7gIl7LF2Jsgvp0HCW2XTG
CPIEnTcl5zj4UwEhyRpqifExctyPCujiuiTEaeZcdRV8BFIwgsUsUKnqBcnuZtDEJdXjl8SGQICW
6Xlo62XLdHluJd6r6/lPWooWf3DiP62g6a1p48pWg8dlMNkQ6HKoXPfWZwxoMm24pNa3is+Kn6Vs
3mlcGXtptuUcogkalkJ+DFpyVHFSIBMEL+P3zRcH2peEWz2nVbENmIOkaBLzkf4V/Qc4Dl7yqDX+
ddK8TYwBalZFGMzrgANT9wjGxjub1xCHhpoARzrk3CM21cgeRU9iUYb9T1xoT8JOkYphXQV0j02l
sn66Xv+sqrGa6aym1qhPGg3xtnHpqFMqx7HNOJxidV6Z9YKpcEu3PX6kv4f9kXCR1iREmA3F0VEi
R9lfkvR/Avv+aeX6N37gv/32/yRO0EOa//9nCa7qj/zP998Rgvf//i8jof8PYVM3+/j9IDwA/EP2
/hc/UBP/MCzXMxHv6sL1cGNhx/qnj1AY/9A93IWsGkMYluMihm9Qh97ZgsY/LMHD69kOij8bxd//
CiB4d5v9zRJmu7btuehT7i45StVfvODfHCSEb0NcLfGVp9mgNr3FBU7CiKejYIaHgSS3Q4rmelXA
0XwE6T8O+ftfZHyPvu3MnSZ1GlU5HAoyAP6D/8H4bz+bgLloWHf4p4O/xf83/4OeaWXbFFwk8wyP
c9CBphGyfahCpRP8mwHgUex98WDFmLAnl+gI4r/zutZQKnnUMnrrLdpOIIiL4dH/7RP+54Pwd0/j
/XP71zdO2MIzbMHHe//H/TcvHWLKCKA2ony/nBjDN3DWdPBeBJN5YqnehlYPT7HlZ8yyRrUISs1+
TAhyzMWtL/vi1NUfZTrSTvQy41CLHaZo60YHoFhQA1db65db0zTBFto8ydFMWwixYmsjeKRZQ2Ph
hgnx1ho5kbBk4ORkouf0GWR7o/QPKGPC8+8Xwtw4NSywEto9aP1/fhP+DdHKehG+gT8Wz6ttWy6c
TN6kv60etIUOLTwwXn99az3Q4U0sxoHxTegW7qlGtEzm+xPYe+vmge4yYE9v9SGdtr+vBq1wdPwN
MExiGSLOM67/808oeFD+9WNyTJvHxLB/bbmuw4P5958w6hw3Dmv8b6oXpLQNUeev6Qkcg9KejoUJ
JKN0STfWvZa3NixOsAjTZS8MCG8iGVYjh+OsSs3iFE9Yi7j+EBo6dgohmhKPYZR9+rVzTgndsqEF
bWtfuUehoZJOUuNKLPQ64DK+Jw/lPooOmjPZ9AIAFJrlBoJzaJKe1HADPNEktG46JB66+3RHutbc
BnfKu4Ep69epUIXTrQnz/gwAZQkBIVpJQt3Ry5MxCXwv3ADHvqc3mdQ4mHgtgqL+A49X/LcV7/Ae
8k46QIB9dqv7W/23DxvBfpENzl0kHdZfNHnaK1LSdtngpSsmhvuqFA8yN/KHug4pCJIiOJdJ86NX
cjh3TrNJAVNTqvgxOt/av5Z6UR8zx3/n/2XQplSN7i/8BG/dHNH2EeHcozID7EOjy7O1I1CDxf/7
OAaLt8iP0xwnCM68kaN85dTdwba1MyrwgxVG9/wTlPyCbCq8Bq4nn6jAqrfJRWreMU7hDiZhkZZm
u7onM62SfKtbWnN1HeDKlI1n+GOP8Af8mTPiBSTa9csHy5R6o7ELBIzz/7BUsXb9y2IFkO5Ypm7q
LvnJzBL0X7fo397hjN69PwrQ6wbsw4UaHWtWt/5pHM1LldDt1gzMmZkS5rrw7lK50F/CCieUHv1I
C9MUN6hmONZBlca7l/lz+JvZsRR/ateOjjLMSG6k1pipYSLA3nePRA7Y3NE1kEml8Vnfh54Ctthd
t/MT3h/kCTg6pimk6FO3nwwDto1I1kmOQMPV4UHkpU8SQUWLL5zUXMZlBXbNOBRWbe6Z/j2FDFXc
mhyQqRBXmg+3npgfM9HeK31yAPqbHliY+MZFbw35CJ3qMslIhRfCtEjyyk4djrtBLeswRqcT1ldX
T45R6NG2sN293ZjUfMCIbMyM2XApfeT8Chit+V9EndeSnEoWRb+ICFxiXqsoX9Xe6oXoltQkniTx
Xz8LzUTMS490516pDWQes/faHoIkN3Z2lInfRZbxIyuec5m8GzH0MACvBvPFIAST3SbWq4bi4FvP
S4MB0QvRFJOYTgRyj/zIztbt6Vc9P+myI3uNY1cTsHJfyh+aL/fNWnWTpcUG3SVxMbQeiBTMTqGZ
hggDKuc0phA0Bho+Mk+6CQknwu+s1hVBerf/eqfye0IauuUhpimPSkuETCIGr9lZFZ8EpwCUWMYT
W+h28bIRM1GryVjju0oOTWB8jSVWU93O93k+2/dZU/3vg7BNGg/h34Mbq8GMlsuHHTZnn0iraHJt
9+ySJQPhxk2etMzGHVqY5h71YXZwlCWuVq3DY6WqByGs4DCydT2IvsErGTjG1kJK8m7J5UcWQfAH
48LWQodTelD3DUve//tAGhWAupnvchInyDQxGTKjZV7nVRCH+APKbYlfkm/zeuTWcoTTmrt4SN4b
IhuAW5XNKZ/m5A/zss8s7OtfKboEUC21+xaXrD5x+4/PTOpZeabetXcrfWfiYAczWb5o2LpgWEP7
6uOBKlyfIfbw6fbNdGetsPNSoNdbHOZt0/AA0qZ/IYppZ3uK1bxq0El1C7oKBxewkehXww/fwLj4
B7dd2l2jpHxYuO/DsBOPregAeHU4oBIC8FS/ZoUAgIi8Nt9xfAYnvD4BYi2BYiWtpy0yXtKp58Z+
bleskeQZItwy+Zp8u/4VK/uR1iZ7YB6gt4kxhOe66ok57lqoM/xOZwEOl3+/ZKkYV6N7XkxpYPjT
Dq6hfx9s4045SSk5OwhYlus7rtLVFe1Xj1CLH+y8JDrN7rGhuSYtIWF272FMW56HOxOE0y4J8bey
kLnvtAezBcvO1p2qee8QqcCDPcFBSweYbr5rsqr590F4AWqbLc1lP6z+HVyVt/9/0HacH4eaHUOo
+OEMOj4kKHM/ME94x4xPZZtW0j4bg4pJCJTOPsTzgcHQuuaSbWFm8gXaSdOf7KJn+hu6b6n1aKTd
X79M2v2U5o+kz7ZI1pV3EblrsL+yrpaybLRN+3qSwzeQvRj11MLuy10z3VrHzK9N44qzm2GAWn8H
Vz6O/oU89I7YI1SCbbB6M7JB3P5FbHckVesUTECam2Qp58yecrGoqO1r+2iF2Y8ubXstcJCnEgNU
p/K5ISFuW7nu/NEsprXGw672pDUI1zR7UMVt152HfwsQJstHs8RdZWg252IZn/5F/iWdS3QdFs0i
bD7Nbvxrtfo7tTERSYdqhak81aNtFmdSf11SvEv7MdHVmdXH6qny1MFr8crb+ik3IlN34RMpDE+V
4xJiEdbdAwHt3UM7Ey9KsmdMA1uF57TLEnzUTObczDpbMNdRSpW/ay5hxpmQ9+wxRot5NmdsLduw
HzbFkKYfQmTV1oA8MDELj5m1JvKjWMNM963TVS9iwC29OESQd+tv8zKndGc+8RTO6d+h56dX4lWz
yik5BdJ9Nodmvvz70Pu+fbD+5bF14RJVZV9fpxZ8Nuwo5Jd+CAAAKSnxtw6FxegOHdGEK+CMZZwZ
OPVtMToqPQIWOEWJY/TGim3zTElFws/wZPtzfW5deAXuUg5PLLbKaxIW74Pw+idycoBDlJTuqWsy
CR1g40HvUad/4fEE6iQblRFsaFJ8Yl8ZpgNzZgexapVdUgah0JXWX/77/b9fBVW14uZY7dawJIuR
hNB/X1qs8+Lauu+to4YvKyMuJAjG/epZGJPWviJ7IRg8zad9SfESxTBnjs4a8srbQSRQbrFMtyZj
34DawwqNCJGgJr2Jixk405y3hwSj7n9rzwXGclCgIOQ9Ztq22DcqHVIV+/IN37D/aEyL/xiCiltv
uj//vk7WKKd+TZDDeE5gkiZ1O0z99nEZ8jJysdNadsfYfmycV1ljPizQvjpxoe9B3NqWUOSzAIRn
OVtdB+iDRH0NZ0OVGCHMigN2HuGkK1m9xEotWysdyAPqZLzHjYtaU7K6Kz1HkZAeEdZhPYH4BEW8
KznbkQ+3Ka+2fFlaxEY2P85sWWDRBSEChCx4bKZYbjJzrE6SaBJ0NPiyRrDKbWM2j12QoNTu+2ta
etA/k+aTlJCzQCpjD69zRVSgOwUtJlxR7utacRMHTnHnLz55rUZT7WU3P4e0Czfexvopqf52GA0Y
Uy1ocKapeGhtbIpLaepnQ+D4JprnjylGSDTrv47FKMWGu1YfevzurSW9KmWrZ4h8axzEcA27tH3u
ywTtYwixwIWF3wf4DClJo37M/oJYrLe9e59ly3SvOiKDPFpkbpVmLjUhY/YfZ6zliyNGXBGuu01U
LxAADXft0K58vSa4+UVeX9ucq4sGpCAFaJ+M/ierdXQ+IMwgnA4PYFrCy9KYpNnX1aFw2ieXixS1
TTPe2cRhwxjPr2bYWBvBfl025A1MObaLFJbYFl3uL2RfCXk9AX9nSonYLF26H4J7ZyQ/C4/7XTnB
F8zKMr2ZIaVp0d5GmeWvczfc9FDjTgEEMY2YomryyidSAiJyhN4yKxFXBE78/SmmSqHtZ+TLZLXG
+sL3bgCu5U0slbKiuyh3Ts8NDEgk9Su5Op7nm5MRgR4IC8zaMnyH/DlJMjATDiDESjRjpVHuAHvi
TBy2zD3HJjZus2fsEBlNW78vh6vXokBMuwmXXDPfewEFs7sYUWVmuIB6d9/7XXXUgtCnUcX7SYsz
tnvwOT1ZB33ylPZwf+zQoIitCF6tbOPSOMF0qOt7s0DN2OjksfDLcSuU0NR77c7pn6dkYOsw/RB+
4OyH4ow++Go5RH3WFHfRnJtRiH5rG+cD29N5RkRkZk9OeUCav3HrJ4YA/tk2HXtr13wqvRwf1aIx
xjrNpcubfYfn4eyla80GYIWcqlX8fE8rwm3YItxpLwoNA0LfqKWdjyob+0w6xWgVjZBIcxgJDasc
L+x/iSr0t6Is/rKfuXO9Or2bKMzaCSElimKEnNjAmWVvWXMsgGD/sH7E8iDNa+UsLzIR6AjYeK7a
aOyr00TQanHtZwTNJY+lP/O0BxLcZJyNL1aPUlOEnz53C1qPhgG976IAtur3rJAj5E4seTnpZHXe
+kxhf7VOOPI1xBn34SedNafkaLDI1uV+Kea/sH6wnI4m03nrTZSIBbMsbS/SaG69GTzao2lEthM3
xyIrb0keklhrveIpS6KxFvFB6ew+s3yxS23vp+cQ2Ul7QDXYUq3N1mflgFDmhv9IZ8PlZyKA3TcL
OkewfW484YuE6as8Brv0psN1LsYHnf8evfYuDYvyfs6/wS4FB+q66ZllxS/ztee5J1eDKCSJh7AK
tYNjgXF4o5brjS0aml1io3pfo24gnacXU31lTVFt3Gz5DgJMVJ6Kd5bCvu6lCbN3qwL9hLy5KGih
8o68MZHvB8nqXXbOE/6As5Oz3ifQc63fK8Fx2Z1GaeE+wVu59YvKBFMR3LTVIOoZ1N5Tzp1oiL8p
UOP0A4+z0wI5xNmyKyqLSWM1X5Kkm64+R73pqY1NzjYmr/lvhpvCTsR0cjs33prrUsAPSWJ1YNyr
VbDiGPWJKR8KCfdhnpplP2DLw1sa/s3mkVh3JfamLomXevFt0gFlZ/9KarxySkmMIP9s26jE/pmk
Zis4N/OyxYeF43SB7GgDrohAfcD9bl6SnK82JiejcXRwDcscpbmVAVwTmabUh187oPRustfKiMPn
EM2Sl5n6CXP0uCVkLdwF5fe4VPAukjVaTjK2m6BKkSPen9aeKDMUC1so3MrLeEkQFDMUNkBSomhY
cIEBMe4NNDQIYSwuby+Jn7IhXS6eUuQpNNOxHTj/ZW/WB5zZX1VSgWvxlw2BJuWl0BjfSsyeW6an
PymzhagxRX3pJhbZqK1qo1i4DZwLrkiIu433SFGFpaT+CgBwTHRw8IXel9p/zKCOEqUgkkj4bXWY
sWBEgQORKXPZueEI3JQabks10kwtGHiILGMY2FmEY6nfdThyNdJQ8UzOG6tnL4d/pVkhLtjp/D6/
eSGpU5RBTh12UVD2DcVyMR1lN/1WputxIKhTztqSdWOJNCq4Exlqx2So/piWeErmGrj3QolNLoGL
NRiEJEM7rC8WxZ1pRZOj5i1PiN52rGcWGdtbq66vtSavIIcJEgXEOAzrPCL2ZBvl6OPTGstUgGZ4
M1WKBJTYPIIsuuRD7p5YlZLu2RIe7JhCbZhXbNw2qc5OJz4ZCqB4XH5pa8oPhVFA0IYaWthAq5Vg
j4TsAv87hvxqKY+NiPOnqvZ2Tf9ODAgxumOt98EiHoOYMhm6NnJluxLYAnABkTNKq6zgNsQWqIEx
6Tez1POGoR2ekskChWHyPSh1yeDbSrOdjVqwqDlLK+kO22K1zhvjvB2D6WgNaXGQJS067XPUQoUj
VqzlZzCnHy35pcPQfHeQgIHw2HtvsBBayDrcN1To07Tgz3P0KQjHz8GI8kT8xRmrtgLAHmQJL2Cn
1QKEij2U/JIWZsyAhgzWyXXKOWq8YK/kaJ96AlPtnLBVVG5bkvJQdVG/9nLZjipFPjaHa6SeixDN
wubRwN3NulW6auVR6XEk2FUmoiXmLBthlfdkz7qgmiR8EHyxjNiF4ioKzHqXZCS3dzWm0ERzd3tG
d8LxVW2b2uUec5GfOlOfR1YDihmO59YDhXe0Y3GymAJ6nmQCybohDVR8zlg4NpjIX0fL37d6QbqE
MOZgSpVHo6z7aCGj0hybW4ul3LL0fiz5rhMFGNEU6AujIe/GWLhF5r1JbZsgVaSXkWs25y6Q6c63
JvJPuOCbiu9dD/zBIXyRZ5GsmcYHHmQuXCm2d13cbIxMp+92rUVllOMM2gnK2tHirSDVfY9WBL2f
WyOfSwcU6etTCbAIY447/LLL4eLaxa8qhQZSI3WOXFHzqCj3RkZ7VA7sHALvmahWd+8GJkv7YNsu
sdzaetlJsR5oDM1dTHCjEwxbNOTsO989Ib9Nw++jNO1eytl/7nr1Jqs+3kDqaHY0SZHAmwO9w7eO
CekYBu6HwogBNRtgn+LpGHQj7Hi4SfBTq3qXCfPbZvQVqRY3NCEWlHUmY+7Ezdl4xnuKUw/YRmjc
MDhA3acOwoYMJ6EJ8l07dgvuNeBnUzqDDOAbp+ADX1vY9TGBdhvtW3DLMF/DA1BX9JOvhgSxXQBh
oXTzqxsBQATEVHZkGT1SfN8HqS454+B78g7N/YVAzRzD9UrnG3wDLix3apki510dmTyn5j43+W+M
4dUJs+4swTZLAdkFTXEe6ZJWVw0b6llv6/PfHzXS7TQfK37A2QCYE0f/Qll91eA5tYm1kITSgWUO
fztCmWUnwNWUZoK4amQc6HK0jyyS+26103LwjQs3YSeOjcMAp2nIUMYoy9/QebSykhDo+VMF44PZ
MF1JmOkyiRGPep7uZZCfU4EctDFstaPenImkKWwJ64UNvxf3F5YEgiMt14cgbdZ4p3SCDGjqvQW4
iczklXKrXkIrQEyTcJfwKCllgHhCBI/IC18u5ecZuzrNRZvhQA8S71wVGHa7nFQe3QbVxSJq4ALU
eaIw5wBs4WUkOF+PY9+1lDB9ZJFrsJc2XrOsxsecm224LxJ0RG0GFa1Tn4qfzw0Y1CkX6EyMqj6k
hrRvE5CtYS6zc0uIamKpz24i9dOCBLZpvJKX3iyRuFpn2sj5zWld0B6N5cBQ6Q5xzwGsh8R4oL1M
j7kgfNPVRYDgidjOxIJMl5/qELVFi1BvVUA/TN5DviC9wyHzk3hTv+k8eSfshPSI8Ru8yx3NQQR2
g7L3jtS4LiJM8kubVr9rA+eOQmNDkMw+7G6ydz+ADX/5uQQnsfdG9LyL3mVQjKeZf+QAIAu8+QT6
6IS+aI8e6KVX4jfV2FO+UlDVYYDbh3UMjb/4bHjAtePugmR40wIRv0j8qyphZfXrF6mm6oUVD8YY
DQZjnMlUMoGNFLH/mc05AniL/lhkf/sSSZKyr1huvLhC4CgAiBSMlQHm+fhfhobZpPe7Gd1vDb19
6ycZqqu4Zl5bPc2//Yn3qSymd8JagMUH5kunaVvEfLJn7N108XNke2WUUZdtkAvNmzy0/sjV6RVa
L4zAeO44x4dSQZ6Kq+1oyHInPT7JbCZ7WHMJdcqL5rm3toPfxBFDE5Wbr11NprMw1xcjvXcfhhp7
fxzXGgxhTLBIVrx0fndvlI+o1alsRxQ4XZhhQAsGcYqV+Vzk1VvhG4ySp+auzRE+tQHkdi+jreiJ
3tiYrnajJO5+Q3Z/81PyFhgyrZefy7kyPMcVxjNhG0dJ0usekzwJ1gXICKzuet8b/5ia9XnUqPHr
wfrB1WOtA5cFY2zkE9aQs1DT7WSy/srZD7vYrvC4c3QgcOpCT2zSyf2m1pn2rfxmnbRzxsC9939r
sU5avM49Scby0ZxCEmX9sk1a6lLDX+/X7K6nij1lIzu4ittlM4XE16uC0py4vvguLeu/iPlO3qTJ
cJv22Sje0IsqPp8G3p0zwgzLsZNmZtxuJUSiqayTu1iSZ2VygD02KhaRfJjNur8VSS8OqJaP3QyY
UWOWrmorMlP1i/htBJ3Y6E1NzMLkFn9Hk3GCmX/FtKcU59NHQ3+6CbTHFIM9PRo/ojRGBuR4oMpt
1qVEzTML3yYeTXntEJI92/Ol1LHxvorOfEdTg8VGehbe+I4F9BL6M0lTNeYTmTMCVk5HeEja7A2y
XbYZwP1Nxwr2qodX7vLkqOtgj8wt97vvTqevBC3lT2ZFf5Uk+ZvCR3lY7LcqyCAzSghoydBySWq+
J4XEsTPOCLR9VCCcEv2bVLSv8TDfM81OD4v8clvmqX0LxHDGquewhfDJbTrY8ZhGLIx5yGytrs4K
RRclEcQgbrrx24TX4DACgTqI0BP10XNs8+IAiINcZdbBs+8Xf9Al7hZVLB9ZEV+8fAESO16C+mwz
VtzABbpOdvYxzQ7j4PYZJ6wZ2Va+r1NlPLhLCl2jpwx3sQBoux8ubV091TYLgFBDFcjbTctbup2H
coTGMx1ciwyNVhMxnNR1uTcaUgWgjNAJ5sR9Y9OJlODBcvyVFFbLc+iRVVta493gm5iTXv26BnWS
Qx9xvYDDMwmZLAQUSwMUwRYGBydWtleMVAJgMSMr40hx/Lpx87XuGWP3AxVxerRdEW9mDMyLa7wr
H7dgDtWNMhHBexj+EItRH8vZeLUrIEf9kFxYuiNIr2gRqsK5b42b0yNm7E3iIMjsaSYyD1rs0nGw
r0hbadj5bTyf1oPYPgja8Ufhy7Vijn8SxjKjzT0/YEBoiRx7EVSqpvVYDuKjdhfuopw8RN2BoOoF
cWd5RqXO+CwOxX622nQTAIALCRCwOIT44T7hKCFcw0foj+GTItgPtwOevlI91TnqNhQ9H65mbund
rNTtNp5Cudc5TLGW6hgo8jTHeXUgWePe7oL33Ox+k3vwlgdkyTS4rDWjo+0U2Pow4kCriiyC5VIS
jJPRWQxUJxO5w8OQvXixfqIm3cYTpA5lrpJY9nX7Aev92j85uSf3tj1QxcErlSNBc1VGPB3DrjXH
EfmDDc8yAtnBztPta4jGGPZF5yJ/bBAT9YQs3CdNxXQsA2JrE6e2BMxkKg7dCVH+1SE3pCZZYmXk
IS9FXTlNuMtZ9sLXY10IaLDe1ht3jIdt4g/FvkCtivCWIIRHn3QmtNoD9/JAzocNij9SmYdFZMS6
Y9nPCCBgIxlsKkkVfwlpxiKQ7GgGZtjDLks+q5OwdOvshJF9WOXUqwsfMp+JY5Uvs4BbZg43i8Ge
IRnj5iA5QHrX00NTaWBt8dPiAw12VAmeEP9Jwbg6tNLl3SAtAaUJMz8LUNSWdgS9vf/Ls7sfjgYf
Fp7EIcJIaxOW1kfBXHkrugomaHaxfPbKk0Uuls0oyXyZfesgDUYBHlSwfVD0n8UyXEWh4nu8vWVG
TAmDUBLL3CWOaq4rN9+kcbyc02+7KaxDI+ofb7AzLjQz3qkpeew5EnXBfjX0YV903dq6eNBFAqpX
NqJElrEw9vKUc7M8W8ZyLET6kzjcwmbKCC628JZnnE4prdgkO/L6GqLy7ImXn5RriD5L09N1sEuJ
H0Y7/h5a9mV+zRit8pAEFFgSD4kef2VmtetHtn3AVLtzsZBDNxcl0PJKnad+OtcLJtXMTWNwUPmm
hhLuEyl3tYhBWqT91Rs9L5pZvMVebG2Z+I0JoLwBZW3FZzJ3v1HADcwlQjhZZv8qeTOERZXn27N9
s53iikc1F78KNtNv2K0elC5Bv1mme8gYXO5UNoXkPgyoV0zvkE9gt7FXRyL37bukttbamGgkA/7+
Qww/9DAz49pMXftCxe9yUXukL2mvhUGCnqpxfYcF08QfVuFZNUNYV5MGp3b16SV3SRkiuZI/NZsl
bYeMDBxjo9vOfa5cdfEJ6/33v9NC4DSPTtS27buhCjoxOKwb4PdbYyi7s5hb7xBWxbOQ2SPGYp+S
ie0oW5bdGDQgIMPO2C+XhZF8UAYsxWoIBXPGKr1HltOGuaYPIuKoi9P8rMt3Kqjq0o/DuXTNKfJY
ovLyZvtlNE54ir5EPeB8NCnalw1LHJgXbvmRa/bAuX1HR6+G8FbQPFpe8ls2mjuQIJnYQ36ApU/D
EcJwyhY7hh4doIRqXJ7IkkLF/UvLHWmLCT6jkNp4VN5HllgeukFUHl2/iPspKQ4eSPvZTON92BLS
EXrPsmQg5PlNvVt1fGFX6aMJiWgzr4i5AEtXvMachQR7zsFIQhX9bNQU7d+mIFJ3IqAWC8TqbO41
//qH1QX1ziLK5NAHA9ruGhFElo4R9Pr81L40uUTJ3oR44to2KvBykXslOEy+YGA/BBjGSSodabZa
evnc421jhLkjUBRuKIy2XU/e0kFIdXMKy7iOwYfSKrnaecvsI06KLdbe+2JExxF6f0pd+We/1V9J
+EwAIw41rtFz0XrmTZjl29LyXKbokVdYznDnhsmjbJlwaLM3PzK7fDOEfSyapj6EHRvf5sGl7tqO
9bhsqJb/ADGRynvXBpKUjsrDDcTZbkhwyUV27enTZf+dCOiPSJQZYsiVAxmnf3BjZ2FLoJLnwW+v
hgv3D4Rgr0PPzFmdEo4F+OenlQCTJCwpcnDNrQpxHoh0uMPFepxUXeySfnxoTag/vlcue38yrGPY
xpemh/noVhOrTBQAjrivutn4mnNGZEFCPZWXInmc8PoGHPcsiM1z3qbDWbZJvHMm3Iedf7H98Fz2
1qYebIQRrn73KmbHS91BM+3uEMHtm7KGxdanDsn0ED9ZYnrboWIiDCx12Zsu5u88MKtHC4kOGn2A
A46H4bupjX1r0HZAHsI9L8Nb53OUOwb8wxRckNY+cWt4Bk5V8KlYMV662T85gvaqsclRq7N65y3G
D+6nB+Anh5EHe28qfcwW9my41Xk3QBowPgMPOpGNtdhCndjXb5dxAXQaApNeoAF17aXJp18cV8EW
i+JjFRI4Sa5Yvi9q4US5Cuwb9sq7vOj4VLt9L2C3iHQlU1AGOCbjXowhXDrUtLojMnie8mtW2tOe
SUIc6dc5817msPierURvvF7cHCZ5EJiw5gCZZrW2TmUNkIcM9zEMBt1JivnVBF7bsprLk5S5eACa
JdjpCslhkRnfFclgJAF4bGJp6aQiXAurvGYedZ7yFEUE1kBe9OlRGt0De2P7YKvsK12C+5CxEyOa
hGmtze65r59qt7/pPodmYCrEJ5jbWXd+4919mGvDjEY6PoTFtIOmA+41I2IrNvvb4lKHgqXBkW1e
zKw/+xJ8nhHaZJiK+A6l1JMjk0Odw9byvOWj5wddSxOY7Ie/9rJg/lYPnIuD/IbvOI0QbbSRtbaq
nc7fum65U4UCtsdMyh7bV2M5616+cUyAPIIo17FCPGPEwerYgbeZTA6rtA8wut9cN4RVzNpWZy3X
2HzrrOYzNZwrnoQGHtX4sgxZdXZVe+nnLDx5uf9HuRl6OItCt2RWviHmwtwiEIGQlvTvHgmDt1Jx
/2aA6FdbGZK8GH1N4gywmhmLpznWd+mR6xhg2jEM90lAc4SKiLs9Zvjb9Mdal+DOGs4kZFtH+l/4
G6AT5OTo3QhjjV0liHS2JArWUP0gzOIYtOEXxdmaUNqEbElKxEYUXYBduAesxWz2peuz1jNwf5le
1FZkdvSu/Re+pXFMW/SFbfg5qlV7tk5OUX5XO5fuqUeUV6GD4TKCJ+OXPfeUbzy0ZO15EzJI+NHU
jdxjSAjO5MFtGDcaF+2270kS8tCG8C9KPzjNi8f4BB1MKrDqAqM+pckIGZkt25xQn5VhJ9FaiqMj
j0GBVLFUxu9a+tOmtpvDlIkLw52YToAbTaGqJza7vrcYe8ZpFeIyFA2JaFV+Sck+5YcPqCox5c4e
3KdR4P+uJpOwFMvdCqQPtB+Em3LyZjUcLmsq5IHlaByxDN9mkwpZn6e8pG55Kceb6JEDeMtfksxv
nMcz1lhykPv8V679904suJgT5yShh1EWZDtyOBVVe0kFKMkYTpooaKrfQSke0sZ1o0GzdAI830W5
g7Ezexy6BQvzSBg4KqCYzN0lPzDiKU3jJ9aV98BE1lIktrAuJY+XcQoTYWuAMVpuFx2Lu8DE6l7m
7JpLbo5OkgxoZHF7mGHG2yR7RnZMHCUl1DUTYxZ1XrKng3uxyuBr6Yu/rGAyYP4VyVxdAdHeOtNH
4YYcHR/YWfVHtd7LSsbaELQA50npg5RfoYsUIe1NNvlFsPqWk/6Yec4uwHXjQJK5Zww+zEId2gKL
E2RQhK751O1gJdp7v9Iupl6LbUUAkrsPCIa2mSKy+2EYEZpEreUYt7P1dXWV4sfGSM2Lmx3yc+7Q
Id52Pp+zm+pXLyEw0pec3ortOoSWx8y2UFutxalL6pszXeXaroYoqHd+T2apCbJhKX5S5fh7PXb7
pbtoGd/JBsk0Epc/VV8f2Gd+UpghURrHaHCrigpSM01TxDNm38k6K+A6KjbYM0UUt6TdyBC+Ln0r
sh/2PvlS7sIJTkK7NO85Y0YTM9RetIzHkwTGnQOJq+pcNAqEuB3d4R26CBZP6D8rP4E7KKxWF9Zl
SilLSxZInW8OUZys+R+9fc298akmt3QHgI0g2159ziHrqGY2sEuFkIvxTuA0vknDofAZAA+yJGdF
9pHLH7ubkuM4cqUP8nsGq4cXG3OF48dk9+BTjFOs/mHRrmA6HF3GnP+oxjciWXsHsBL3NSkWyG4v
RmGW+0n0T1wZHHTkBmYaU7/XOL9nHz8/jQ09Lwr0yZ1QewClXHfP/fJadhLol1rZMlJ+zK4LHaXt
qMqsHVv6xw6qcy+NC25eYEmF/1PBEGp5EPquR2Ds1mgVbNr5icshYu2LH3wdIpvVb7d6bN9Kcj+X
7rUdzas3MuOYKoHQOEi+WOmNoURHm/W/5i6kVJ0gGLoqTxG/r2mBY85GIyMXYs2fzRwPTW1+YQS1
I7eal6YVX6Gk1MSOdMxWRFxgpLdyHYh3VWbtx44Elc6ffvJBooojETkoEu+4B8dFxPbUhjRKYAhD
9R245qduE9IPnYnyosF7PiFZqz3vO2d5RJzR8r4odAITUy6jRAHbThlmzMr66qfuPkaKaLV+exIN
qivGQEBsLUmIKkxplE+RwfupY9Yv/Ty99QNrNKwleveExPmjsgB0FMLP92pCu+dPjF1n0z0zi0/v
0sx4ssGNgE2B6Rr2UAHXfbg25merm34VPVFOIDGKndm3f9n+v/FdK6IO/c3Wo4Dm/wOfJUCjYWuA
Ired3honvA8z6076xClWIeO7qhEnIKk2S0EeQKc2i8Pi0dCy4m0ijt0zPEdsx0tiU8wQkbtaA8tl
kCc7z96qnCfiHyMqDdx+Y1KZHDSfD8Wh3Bazh43VyLcTpx85AC9VW/8ZuMCjJAkeW5s2vQ/Ht/Wo
3cwwjvJ1GSG4FdntOH73bruN3FlB90BAlw7qJ7tjvtaX1adRw0SMh/7P0tJ0LXZRHxRHza1W9WVZ
fGMzGu4UNeQa5nKxN3ENWXTo78Ce/nhJ+8208GnscU8nq7aYAMN4Y5SOcVQ3k7xODq0Ym73wJha+
2c6fkCXlnck1UrvfwnoZa4+b29ePbLT6bdmPT2lwEK6XXIPAw9FPRk9I3U22g4QEUr36/vRgayEP
QRdvoX1dxh7FdZVLXhWoXoW/7HLjvayq56C2fKbOZOOiro2cWF2yZUYj4+xcn69AlRyrSl2rNQjP
qsk8y3V3bJP8ErYUxY1jH+1GjcjK6Cl1uFLQcH4iJXgwZ6Q1rJ/PJt/7pfTOpjcl+7CCeDxZzHwd
pV5163yjAuNolSF3f1uxfy3ZGnnsIuKQcw0OVsQqiNGpQZzYpGtjW6bqOqCW64a0PxnhuK6IWMG0
1iP0WbkNS5kdTPoQK4MemFD+E6HgPclqYm4R00PUnv9Qob13XTuL4CbRVYTqlQE8M9OF13rwvlWH
6RgkArI8Zb3gFKDKyLIIHsITlqz/cHVmy3Eq0bb9IiJIEhJ4VfWtSr3lF8KyZfom6eHr76Ac5+4T
54WokrW3pKoic+Vac475HPMpon6HeF3Or4ElN32FX98a6Z7gUroMzJDBC1JfzCWtBp2GP0gBhdwz
zte4St7LdMN8NDvg59nNTN1OxEIfTUHLTeFToFZhc8V2fsrbZE28dU6YwJIrmhEV3nQzQQpuRipN
gTy2M/rHCln/FtE4y59xbDTVk2NOrxbvi+mOiHlHTWpTWITXhP2/dFG+1tp/nD2DIoZ9sOcENUUI
+tm2Gxu3vABFp6Cgnfyi+xJyVrvBIzGELPOrXsJp2dozE931FC6JUN5PHXbxCioEbe+0dDC2IwdI
RHcALzkdlWNC91/TsGZ2r/18PSTRl5LIWwjsiR5qq721gkOXx3gS/LFVrPE2W1NbnV05flruOOw7
fG5w4qdD4egfOsihyfrhZu4A3kVbij13EpfK7rutZyQYCUkPSgC9rpCKjJhU6p/VIupH47vqItDv
ijS7bZl0q8jr1pkPL2vOp+NcwIophm2f8EJjNbipWvW71AX5IIs/De4e7Ev5m+PNL82gEQB6/ODZ
rFcVhzgEjS6RyMOeE/RrS8jDPENlnFMKnbJtP1oM2mNcP8YaPwdbwiYYxHvk9B+9BstKaYfh3qgO
WjFf6vtw7Ubuu2vlfyN7/qRHHq1iyPRZOTx6RGCzUhBlKoxg5fGBBGHOm6BRvjtCwKJjSmAS+0BA
B9EG3YfjOv0FVQR4mpa+h+cSPWaXBJTMcgMOEH4G7vRVBDmjRzvMv08bMu2pU/GIepQQ8Lm7tWKl
x+w9L3Kc8YNKCsMYG1kVspuSTpOx4fskAo0TMknxl8EbyxQedozUHyMhhIaSYCvS4VnEC+g3Dopz
Lv394F+NmhmX6nDfmV8w7p9UCqTKHugy9hqA5VRPK4OR4SYogdnUmQF0mzBB2y2//IjyWnrJJfL0
QZfSPvs0U/bOyOh/BkA6shnTQvIJC9I+Rb59GQJk9m3dIRIkdY8wCCoNxQeooop1Eyh7DUfVzuEG
68nPok+qBJ0srIEtUiLK1Rm+HUKC0BiYPqExWSGD+S1b75p0fKQVaHybaUeBKhSJ5UKVdMl11hTK
ZROqXbbs2rgKU3J1wfZWONczY0ACIVN67nMDlFL1N6Y34N3p3RFZ5G99wyJEQeT0XrvfIx7WLZHh
XzLv2eT/KpdIa7MRwHOXuEm/AuyZuFFHX5/SaSmfc4OzkjEyyeiS+OhVS0A7uSO70P6NjcW45M14
mTi/79HrvzG4YbDkbto2RZyY3aKhuUatQxVorqp8vGJOyZ7SOX6aCgALskpeeuM6+uOzS3o9JyA4
BukEOaYIdpwZ3ENVxj8GxC2HMa03eQ0RIIWPrOvI3KK3cE8m+LLdZDfGQ7lIegz5kVpRsaPc3FVk
HWAwPE/MlLOGI2/lXDOEjRsnjd56lfqsq/RknHfC3KNdlrFe+2Qown+CJ5CMj1Dl0U3zSvUoNNuQ
21HN6zpAWOmoBMaK6Nc2NsUHAp640eP8OSccDtQBVrYInFVGUluaTzSCkHtN3nyBjUS6zDh+udUu
UF5/CrPwSAIrkygzfwZoGj/RCeL+8w7FeAYrusvcpN4GYH555d/HOW423vCQWDbRF513ljCY4JyV
h57Yn2VouYkikpO8vNkZSZ7sXJxsCE0J6WxiHogsfAnRk8OeWJtAHT1a/TTfo/w4lW/x3BmM+tTa
KyJ9JjJ6JRbKiVHfDduPVSCKnQ3k227NE/qeYqNU0tLnSzcxqRMIwmnHjlV+iOxiz/dwiExIByhd
SZ9mUReDT7C3mWCzTzzvoqnWF1mMfayWsUDVd08p9JGCYeoyLdUPMWvAQ29glJDNKp7w4iCusKhd
BdzzLvhZoP9Z2Yb6xPTiIxof/b+uk8v3lvGaTNy1HsgnzTrkA/E8XUgjuhFtTXdnyc/hNnwcO+dh
lHmy6j3Q/L4bvuQk0B5kRX1Tyl9pTGRhI0xjK2xiv6YuPuR4RTeJ3lhjW653Nb6BzVBon/uug6TM
GSM1t3mYHI02vmWzH7M7Jsu8kjeMKLxm8YSJa1n9MgfnTyYxLSe0SMlkzE78TmgrHavYKzr4HPIx
pHg0AkZz31hVf0J5siv84rfGrX4Ya7kJbXHvYP7GOfHcUuGBBpK07SiwHaP7VS3oqWW2XruQ28tR
bHrfQDs8UiALeiQPU/7KHA2f/jLL1FP9VQOYXFs+2hKpqU5knm3aGM6tmL48i0NXjDfqQaNKYJpA
/geEYERdtaaBlx6DDmA1O/PeYdMuW5wdJU3wTeP4NYEDzBmTkvLMyeLglFNpYslHAhwRUCdaTmA+
HVjEhHJXDGILcADSW1MhHRS2Cddz3hKFBB2EBKfN3JA0riZFhiAwM0dSUlnoTS2z/MVPswH2lyHg
riAc96ZPMlY1DZwW+WkPQsYXvC1ZhabRSq0/RqjLFVykgkWHz9q8M+WtpNtHf6mL12gohm3VRW9d
rf5Gqb4hwDBHUgxio6+vcwQ9gFXBGBCY+uNJD5whYuj8RNpEDWMNFaVA5IeWhEPrs+r58Jh825yQ
ExF058mw6sfMMKEjK0qxtK1/CMjDm9qPL7SUXXRT3cSejrJxfBXUehDDqd8MTz9bjBt2ge2ivEjt
V9x53wlU/IONb4qzsLWbLJrrNFNxHw6D95ik8uTT/t/jePg0kI4hJ/Ks5JrSBll5k9AbM43SaygY
2Y5pdBNGCGfOKLC21ItrlLQ/9eAruippU0ePhWKrIf1954CbY1aQFk9Dj1ekBY3Sc9CkeRQdUZtU
Kxue+yq19dMQkGuNMumptNtLME76VAVtA7u2ml47WxtM9+mPMKo9ssXqvREYeErQCU2iJSkhKo9+
ARDqIbRg4yGC8EMOrLmzKdrkO0/d+OAA1FtOlOleOsgLYBg9c+qpkQUMwGJsEf/UKczLebDHR4U5
/Zq28icRqGaRnfksZwcvrX+jCwzJMBzPTuAbN2YYX5UasdQsz3oHBrlj+SfYgualif1wCy74CKPG
2rcY2vUIkjJ0KqRZNW2cCMEtOQY2CkUSCDf9bBTHtiyXcCQnzPZI4v0tU4xpJVJdXuVyuT/qhRke
6z64/Pf1miC6HUb8bJ9cOGU1L1ph8ZlR8K86hC8CEc6zPaIkSs1x1/Q2Wv7WCkHfMiCMIj84ZC3E
Oe1TPaBCx6IKEmKdCwsgUOHAhI/5PpxHTFzS5FfjO6CeSldsDJqkD9htPFyKcbA3IS8fR288QEhY
cz/nX6j+F2o8adBGoV6nfEYvL5fzd+M6r1bh/wQvv9Q/1vwuMwYGJtTbq11U83vB6jaAE36OB1e9
Wd7uLuVjvBk/SbAc9/+k9IR3HibSU6BATM8wDXZW5RRHl3jPlagL+fa/nrLtXQ3tvted1T/l9UGG
gojE5YKgg0xzjFwmQgk5dfY1ML3yJEki6sMRmZrwT52hwmuXt+61lxIoxgi+DBXmKSh8+0C21mue
zlI9RLl3HMiYOQWglS5+a69iLRyorIFz4o7nhR1Zd+PMdU//XcY+9U594iHqcmMgrCErhfTs9oAp
z34ugM9dhav2vs6tVZHXwz6GL/5W4W5Pg1E+j4OZvQFUudrpIB99L4uuyurf9cQbr8xOkLxmjM8O
JJanIvgAlz0+Ey2Rrex8JCXIStyLYZVYejFzNL33XDl5UFHpB38Ed69nZ/nRBi9DvnRKfJD2su2s
3HajYLntnUXK5KIb2bRUJ/skS/VnlbARenX+gcHsWPa+s0sxehBnGYvPGLP4Q1lAXyoW5OLkA4UN
g4bZVdwAd/J+3xkaCPQWm+9bnJYYVYEUuBiJaf2T2xcCQ3SKvY5Esu9a2zzfLy0fon+P7k8FI4Al
oW8vaIbtjcH3kUKhRPbz/s2fovDi+Uy7HKQP685uSAAWJgGcKjQR06jh3dJ1jCa60wdlt5uoq7pT
Lh19+e8C1v3BKPTy9xYH4UmBRuR/LuEiTx1IZKvRDRNHtVjkUcbC3BqgGShbAoxfZkowpBtGvG17
RrMELpXPdBp3y59bnVTIyPHBLDESOT6KcaRRWXRWebPHkh7ubUlWkNFEwtvcH/Zxscrx064aH2AE
+TfpxCLIBuGAY2mq5mnKkN8V1ZQfh8CvnwwVfEERqnbC9sTJG2ZBvNkPq4KcsPH7gagglAIP3Msg
IuGFMIoYWC+QVFVnZ4IESIa3adCcNUfLXJVOkT66kt7ZzMxBsNvcJwk6bo85buUt0Okzwvru25LO
xc1t9VSa8w+Ca+HHhbH57LG+IU/3Nvk4GzvLubr4h9754zosGeNwdujl5on9IdLOxLOaYZcwOnTH
ms6pV/i/xiGKTw62cYYLE6PCwNr2RTwdeiwElA0Rx5i8KhcXywHUD3K7UdiPFQk7eyunEs+x9a3c
Ikd/t7wO90toIsHpSKRobJPyg9b6qbfUBUW9dbAXD3gY0KONY+x5QgAKzfCrbNP2899ikeEemGG/
93aSvTOBoU+wUGA0ioI1LOmemAjeeXMmiqdPYgCtUiLwx0qkT8yu6mZv1eI9xZnE8EvmNwaN9qbg
lqQiUnqdjhKPeFpcEiOJNh7Ez5OJ72Y1LB3XhvEsUhPCISYdnISF63VOinGdWCYW4bR7RkAeITJz
wmcUc4dxDNnAF6BhGRli5ZNeeDJQVQydC1yy3lVE59Sifvp3GcrqMXbBJIMtQAKgbwM9kFtSzyb9
bDC9zTx/qkrJfesEBQHuWIVj7d7yBkb4YHYDiuG5Os9DUrKSjYekktk7bxRxtpYRbfEE5PtMi+Mg
pfm+tvPWOYUx6FqvDBLy2WuNXNH+TKuBBqECbwoH4hWCd/9WuXWyVjN1ZWvLD0GSSpmypdqF0+9A
CpQvxAa9LpOFuDW6dzel3Tv0OZqXLP8hR6nWTVNlB6dN3mM5g4CYrJdaDPE140MUwntZEnZvCe3a
QyiY7njpkH7Y1FgbY2qKLTK5VTjP2UnOXsZB1MPWC2EHpTlPPe3p/Ty0e3uUqxLYymGYOQMhd2fV
LvHIdEWPiWqy1qlLRglR1/SEh6ameavrXYcS/ApNfL5iIuF36cw/IKxA/CZMCxVHhDUj8/xcR/D7
HbeBU7nApVKCVW609XCU0ugCHz85r3U8KjK3sG3lU56etZH7uzp2KZXy8WQD4NpwOzLUStrpmnrv
mBeHC1G+hIANyETz1BBn7sLGj95J/TAuFKL9qzQ6DtXVUz95Fjh27A1CRQ6mnmlI92PXEN9yhx9l
wG4Hr/3lGK3zYid/ho7i16ExXSG6gO6DV85CCMk6EWGTyxMOumVy0QvSAR+qdfq3+KTgF7oFV0Tj
8JWmK63EYGhQ40Tlo00GGW0Yk+DOcvqpkHxY0l8iIThKjB2cqJnS7shHMwv4lk4wjxkOUZ6at8Jo
/4gMWVYVSnGu45Kw2bF2XiyQkRHOa4RZYBtsrKuudnB7+GN6BBtQ3OYkyjYGChuU/hgNHNH+dSuJ
Fou/8jKZRX7pIEbs61w+9xa2o6Yu8AtBSz9FgzzEKrvbkGnk9cBMlGdChykdyvjCx0QLYnmIsf6X
aEwesJBZBHPxBwde/yzNAR+8zudToCa5wzyZU6W5csOCHWAg8jkCR51xjuDsLosDbVCzmc6jTQWW
qADJRFP9biw2+ZBDwH2F6lgLt1TAfy0R++soARRrzy5eg9YLoD8XxgrH0UxRPGCAmBqM2FH8GUK4
eIGemSxea/fgcj5Zmb0UMB+4GDl8cdSAC9eqR5T06DWkr9ssfYYvM5zi4JRFlpnHMaNDXkFVGyPA
FYKW4H3xn6I5XTkN94GXIbUI/U6c7pfRmjh/++RmoeSnTE5FzJy+NpxdZA8/0HBgDqsj1hAfEnYS
tWiZieI5RowSN5Ma5/OwXMbWa44trU4ngM7AOdqdiL6gpZfK5Kro3SmDmihkMvTIRt88jKaqj1WS
/8hglF1wlxTHAq3PQyOVyU0a5fTqdM8mi4LCwe23y5pmvk7lUkYP4Q3Yj78rQ2H/O/s0vJfwkVGD
YGp8B27gXHqhmqcl+UpR/d2XnDFqjk7X6k0hssdgAp3ryIHGYFSPVxPWPBCKQe/a1vN2BrpXEN10
j2mHMYoJ8nTdpWLad3CHNXqAZyTgxopIRfhMEh16XRQKYrYim4rio+mT9uyPauAslr3kLDxrDE3D
OwWN3mb1TJhhomDp9NMZs4uxq4LG2WIAcZ97AqZpMy9neifmsKmitVJWvLMyguOCfgHKR89FQP0A
hhhPIVxkHdfnprajrVzoF/9+8zEefhKRRiRhGdxmx6LGvAfLgqkFtLOUeAbyYJ1gcivqivyJ5ZYR
GDn22fJUZn20I7dVr5CaBCceaDTr6brWRQL2AlWzcJqOiq+EXdYEaDfhj+axaSHTCOedWpKacT6n
Z8aeySHUxUcJ33w3Rp48JrlKzvwfOf7qyr6abhas3awdMQPl7x5OuT1uwYyjPxgcb0I5XwVzeEkg
ePkqO/fD5zB37iN84HBn0qkEvd8+3u8516rEOnFb9wKntzhGpvVWJ9ZxMEbzA4Rps207+wUT7cLE
ZpyvFJgvqtIHfrXxprI8W2tdLipevCI5CmSRhz/zeYLh5AMk9kzNncoNS0MwGc/3R010HtXX4gWa
VRg/4vpSN0FZeiPwrYAhdBqzQCDz+Z8vI48DzAR2LRtzjvGjsyEcJj92WZ8+DNIp15Np7MxYyatq
GYxxUpD7pPflTTR6O3E4u9BF2zU6qYCjw8zDghCc3Lrb225NyQPbYk3QTQpeL0wvBhpBlrP1LCf1
apa9d8L0o2DSZpzte5KrwdjnfqGePLrSu67FLFCrCpL5FAfnyen0yZrr/kaQN6GN1PIPog/72/2i
hbyEZv5tQuq2c5eZN8Ul6TW3LCBfuZ8aOFQOSht/qk6xak9l4hSnOun8J0cN2/tmMMxar/99VrvS
/gHb7NEy+DiINk1ftePyZoSWt0YLbO/gf6YHUk+c9QgACl3ztMSzd6DxB+dkdRlknZG7esb7dCor
wcjcbyj+oOchl7SK56ScjU+6n8wsHBXuVDGTgpRjptJ1sjip6vB6vygpwmsb2tOxTusDQ1eTlB9y
NWkgwv2M5YhYw0qMJ+48agkyM32BRE90aH1Ld9YMDPFMJ1rMayP04WETP/ws7dcMYBwKb8V+CC2o
ZUq6s0qPZkq15EwRMS9OHQkZzNfYq2uaTmTQlwGYZUNtXRbth2j5TOOBBdwAAmOjKDvqsG6Oczxm
Z6JUs7Pqsk8WBRD3XZyeKrfUW7+aMXejw4CEzy7vdIxIR6/ZVkPn77HdPKlGBKeO4KOVjfT6SOan
+xAvP0kuIjxNnF0BaO7kyC56iXGbrzRRAvu+7wHZIJ7aIRlCmWu6+NhpNW1dEEBIX2V2G5R97cPM
2Tgk0m3roMluvlDXOwgq7cduG/fmdIo7RFtlbJObkzITIE0SxlpdvOuO1M+D41QElY19ucrbrDwh
EgvXvT8PK4OzE6Fabb+t6JwWpZVfcyjuT9ieqt2ChkE6ZF2C2HmixdO8yJleRpxk35S+w2eKN2kg
9gAgns/OCk3JEBNnLyvTRzH4f5NJ1uc2Iu2v9JlbMd+dD2Q54SCpRbQWk6dvNkm4OxN/5rFWEbCL
KZR03klLTYr8sQiI1TESC2BX7ZEvsfzqHQ1t2pRZtL4/xWDDilZE9HlbpBUIkNK1U3Aw7BS2Jn6n
C55j2u0WuS6DY59SeOX4pyVSWGWgnQ4k3FQ3kFeWXdAPGthin2OzTYDl3/oWohihVuusav13aVNW
tJz2iDLwUCcsivqVtGp1plxTZ0cG8WGMiFXT5T4N/Pg2FyJ8lUPEBtQkxk5kSAZLMdcnM2r1Nooc
5vEQwTvTin+gIgVMgUDzOo0E2ajG2OSOU9wG4sruC6oBdjIVaqAB8VSFoXlS7pyejUhdkLov/dTl
rwTa/eGwp6wNgTBk7mTzeqcrEfYz3DPNhWOf0YLBmXDt8GJbMbN9n2kxqtRWTzdbpfIx9T4Dx6B6
qYeVaxlqn8XdVYicjlXLz8BAyNCF0wstFSmPU3Oq8kSBjjQ7TBZPZtczBV26WpxaHuiYGFfRtS9+
FaQsmM6PRk3zwYlwHfN/7BmUHzjXBut/By2rIO2ZRgHuF6Ieai9bNJt+PuwFc8vTaHlsaqzTNJPB
Ncr55zSTPXzHQHWWf6sI4zjlgRMdVUapHjbqYIXZt+76degk6KRByDYbJ0tJZBSl/2gFcXLxYxMA
B0ff2uoBM9jzvvFR5SCML9cDR5fjndumpPup55pJIW7sTaO99gxx9D3CAHlNlotq1ONo18WRYIed
DIeddDPnkRtgADG0NDLx8eVH3ZAS3Wj1p7HI6h7TIXqZvjrsHNus4DsNs5tPQnUbt2ePqeBwTq0w
3rWkRwbzKWQOKt6DNg9vQJLij5Wk33zStZVtLUQH2zwBnXW3IhdTEV061rWs+OVC92gF2spVQxzv
439Pc233Rxs00z/yWWr2QNIZ4+LkyYJdpFYkUldvwkJ765DrA6Ad0lAR282KEEhvZ/lsvk2KLLlc
CoqeSHJQBAmu17h6M8P5aEQJqrDsZVGsXjH4x7f7JZ0oCFRayROeZOMNcRCpdTejdaMvgK2MYMPm
20rxJhIx6ewFuQhb295FQ0j/CMYVFAFsf+ugwJupDF9vSqMPeF8qGu7z1PXH4FsPZX+sddv+YELN
vQrBvcF4WmVB/uJ71VmZEefwupi3QeqTCeTpeu+Yff1EEsjoiuWcMpmfpSl5v/z42csZ8rtN/5qm
/b6YDWB2GkmAFznNsfN0yL7jTBeOXeE2tMHDBaoLjojCMeO4UA2lUf+ow64n0Qa6TszheJVlPvS0
0Z5PaRz8pVOFZtz3Ia2xaLIYoz8TfeShHeqKqzEencHUYFkALRtGxmyIath4MGzrbBswPXKhfhWu
nsnpklcwq/ajQNkvoOL+e5ZhkJUiK7cmdIIfc/FMC9X9LByTZuqYDVs5Nu5nR28I9qTzRj8Nm6r9
AQav35STK1/yBKohgbbxCYoBGFhmnl2cfUpj0ocaE8+6YH0voPy8GPig1vdHccKg8P5ooOWHP3fY
2C0y5cSJraf7xSaylvgAVEzLl7rRy67LXLZWHkNK3Z4oFvNnIjPMW8yO3SUNQFN2cKrlegI40Jvo
xJYLyYvRml50u6KmeBpUbm7tlPk/HLsSiQ6WfA/NwBmJEZE3NogGYjv8Qx7NAicNJ4J2kMx/jeFS
euNZzAg6bYtyaOwOHE6Tk71UE3rg2OPX6auCePQJg+QDn7FBMQCiIhZZe0knqu+B+fw+Azu9dTQK
dgklBSuE+62x2Nx6Sukq/EPrMX66Xxjb2vto+YXcQvo38+/oYvmMjSVRQuJJjOjYP6Fa5nS5VGXp
uKSxifGBHASCXtDC0mNv0keNmWDNufb3UKrqtTc6cgoX+HQW+NDDlNribbw5KM/crO8QNZfr2fS/
xyYvztINq4+13VFMIVj1nlXLi1iNIB3K5SYpU/3E8Sr86nvqsRoOFPqEZuc6Vf6mEyb3KA7IdUhj
RIXgKsy53YyjgWmhIVGNPiNx88Xs8DkNwRe0E/KPrAc32KMc3EBedc5jhf48dfWPFHfbSkbfNWrm
Ezm6hdPUT4WJ//deB/dlc4WGzAHA6Hwb8VZFsqLgwGV6v7AtI9t1UZ3Sews2/WgmJz36CWp60kXg
cpyrvspP1BwnRkJbGLEEVS/dMkE41/6+cTQxEhcyPOdNZpTHPhumH6TDt6sm9xl3UFykBqTmZjYn
9n50erPtIzzHWH7EgmXx879NDShkGP361UEtCdkkP1mEFsHi3igdDg8ZmeLHaSrFq4s5aZO0jdje
n/ZWAUOtFi9guOAhekzTnWj0vnTVP8ayL98H4qd2BLUhw67b5DXypl+yEc61SZ38Af+Zfc0n3E0F
mpp9OSPZW3flmG3SybwwC8YZsvRFddk0TwtIhnMjXzOcsHkal/h12ESAyWKXbwlbY9/nvJ250Z0t
f5wAC9ILzbPW+WUm0xf1qX5uUTX7c/PIclftAXjmSImr5rFxWWCMOa52uUVvnEYUjuUFMm43HMiA
IeNCJJQrHWbvPTHkpZtV/ruBmhXa1hYkkPlM3S6eEVMg8zdRXts+EwUXxsBTXS4ySO2nv0TZ7XpN
0WhKpg9enc7n3iYecl5e1twdT70HZEgioUMO21nbSuovbCE4A8vwwNLjHSPGvOtwdvsXk75NjYn3
gyEuAhaBRT5sEutEiyUn2k+Gt7H69hiBreCEDB8UAbCpXVfbO2/kDY7Lstt2VhlfABzFFy8omZT+
91x2pHrStNjfv/Tf1++PyqhlpmKAVfLzYNgCs3FwN5nz9b+L2wDadlXwJzHCdn//eqT6kSGB+Dat
NjX2E03o04h6+TSpxiI4zhbPMEj7t+5XbaEQxEGAU7NupxuvNNM6j5Q8VrX6MSDA+cFv/fhHDx5p
HUZ2ehALL79umz2mr71J4sgNIorzTO7phc1h+tEzCKXOEMDHSv+lTJDyWPJPKfFVhGZnv1kJG3w8
NHslQH/dz6tI8u1DN7rbkrkttxuqucanZXhvSmgT7seEJ+ZZS8K90mAn3k0v6X5XkyAAKaGbIFSZ
nZBS8HFQcCF7enX3y2COcDYQ2PKCv9EWIDOp8y/ucjF6szLXY2P95XNpg923SnP9719wSO+awcQI
/v+/G9zXDC5gpgzpm+o2uvMfGh7W4f7sftHMw/ZshxU7TSkq7FBouWo1npSoy7UtcV32OH+RD9Ty
SNv8qSHS+vH+pfslKyPBzQ9u5//8gxu0b0Lpx7oCve21UXQxZhlCXMk+vJmg1N7s7Q2v7kyhZf0d
kkl/4l6i+z+H6qCdPP+c1kRX68/SVuLg1tWNYpXOsGvZz43sOX2TTfmOYoZPmGFWb7FbPM+1ty27
avo5KL/ZYNVmsA2v7wCbbjvh6H2Zh5I9Opjk9l5dJ8UJlfSqjEN5bDON3rHNjIdsqgOBU5QlnV7V
H9uLOIER6LcPJ2QScOT+wrFajHd1Cd1G1h+maR6MEHhWI8oXiCzNSlY8AznK0BtQEyP0GcsYoZP2
jQi1lTbl31F90PrnaGq5yS5rcQFSXyJNthOJYL5PjiQ0L39YfXQX9zEjLR8dYbasqWhUXdoIdfTJ
scLEku/QDrY7F1WARAkSkOLdBBhB53prJF+SSfBexh6gOybjiFbWkQtJVSW4z33KTQ/NHMNtDB0V
MEXQLOXJlM0tGMjxyRqiqcoJbXXLDVKSxw0xEEmwY8iHSfsjGUmxXKGWTOEsLPY0unTI3tsnFWiG
4ct/SALgihZFuvEN73exdD/tDlE+I/5VJ2q4HRwMN7qhZosizshD+Gek/+1QZxIIBGSwBFJc94W+
4riCaUx7L/AJHDISgJiedzBVeohtkCUMQKtj5sidB1Nl5dUaRMl4pofZP+aY18rE1g+6mluMqa6F
jjAnVtzhaN0hR/NFAxATw4tKKKDYyYhNom0T0o9FCrFYP+3pM0D+9lCYorpMFVLl0G77fYsdmchs
CQs4J2bJzp/mluUiZp5b2bTCFgu8byeHPsjPTVecddgMq5Y6/WGWEgpGzB5J/209dd91QOIINTWA
3TK8dYb0zyYBI5XXAVTpOeXHFU5tqhk6lub4EHfYeCMX2XlXHhJh7sqR4BPba4xt6ZhgfeJRs+Bj
6nKg0a/aXP80TQASWU/ydmhVwSawK76D1qYhrrGbVqsoRMOqUEmPSto/DbNfBX6TrJo5AR4smkOO
kmNfxjg0e3mLmN2+eZHCdzF19NqQrksX0aLTBje0wjS/F6LoTHA9U2l2NA5BWzMdfELRrEd6MNmO
YeSDAZL/EJRxfOhJi60506w9cgYweoFfmzMgIFPgfUZ1vmpt2W6G2Xb3cbWOou8A3/hzAOFy6Kr4
MHewAmyPP7nFHngsWjwKYSIeskX2jVfGabFPAaFd94WbngeIjHXY0i7FdKSnDtxL6I6AWxk/Tw91
OdaoJ9Jn6AZMrvL+Dxi7n0A4JhCKst1WenwcK0xyGESzhWMpUGatJ3f89OwIMmLqeovK+eg56RuC
PXsD8Yy1qKdwHZxvDlEby3L+KDQRa1/NlDTj1p5TsZV90y5D0nStOAQ/WF1lYyXLt6bsg2MAorPL
AMYx6QO3CIKQUd9MESfzN7Lh/EMhw08cqrQay2/yWOytO1jdo0RH6trQEueq/cZx7rxXLJSlL3fz
HHwkOWbRemJQ6WDEPI6x9Wm42OhK5dzCWOSY5jBgG5H9TZIur3Rk/PRplG6LsSMRt3+qoApTFmfb
tMZncRSunz76nJCq2T8Ljv0/ZdTukjZxN4K1F1QUnzdbfzde/x2kTCHJDOlWfUgmRjWRGYoMMHKL
r9HJFhDIAkaCur6KUHNdyuVW8EwpNg48WUQvfX0ABvwxsy33hExsOve1on/wKBMI/KEFagGK/daK
SvscxwHC6XoEoEJiDRsAS5VVQbaR8L40Om014Ygw+4yA3ZLMiMEmyaBfNar6IhrmGktV3SCr0zNO
ABzR1QAUSepfs4B9FHPE/0femSzHjbRZ9l163fgbcEyOMutNBBATg6MoUtIGltSAeXaMT98HUFm3
xD9LabXujcxSmUqBEYDjG+49lymu0fhG6yLBts9K1/pLPzr3c2ldawMZPDuiBynglFvekpyVcJJV
3r36lSk5gIKiNBhue7KpdlmK9FsfiicSdPC8h/WXoUGHMTeYQMNlaPxYiGBpS+sC/RDRc3pD0qZY
1Tx3k1s+eL1KgtqJbrLG+KEx+gnKsT5lY65d2lmGF4dHj6HOsvgY+EcmOy1lRzUi/O5RIwNe/6EB
fwT95d00SiZo0vVX7qTXJoFbiHbuIB04KFZnuDxqYwmelU+sM1q/Eqj4rApFmmbDE+mLbzDXYBUm
+7KJMFMbAtzuS1cDlM2L/kPWaN5FhfdNi9Man0i9R1WKCslmg+FlIAen0b3PG4g0czSigePcOZgP
Wse7gxlT9NSSqMsYnD7UkOJsdlp+xmSIiz9uSVQvvTsCn5IglIQ1WE99RAIEZPXbRfCsGe2c3mqT
9mPK1X2N++xY68RHzKPxoy7LVyYv6KLC7EfdDx/LdvnULuLOjPGyY9GpLeTPVIQr6dSEe+PRZGeQ
jNvm86RA0/T6+KmZHfdidHjTRn4fYy1c25yKcTF4dmJyPx+9pWIRr/TyVLg8H646sWEP3DExbni0
PgD0ocvIO5qsGUMBhDjE88d01sZLiiRMpqVzBj99ddzxzkH9f0GnABc8TC6FN5FQEeE0UVpTXvok
6Q9Fyb2U4UadZvqMsCnuSPA8YGT4tkT6gxrqeyOqxK3sskvTRieH6NRXucpDkOnkyKWTL56XcFGJ
5qf8uw9jGJUMrTjW0cwJRrg7UmNTMuND/U7MH8nnRFwaX21XR5xYcQYLE4uSsNCLwE/X9Cd8eHjX
cUOfpqR88+D4pFrvBrYq9roumDaLSh2loPJotFHfh3OEvkzZQY+7+daq6d9LcFBOK5CLIBkZquI7
I8LhblBoWy0yFBhg7b3Vjo/I0ofP+rg4xF8sbvo4YAILp+ui3sqaEInCsQ5doR/rPPoS6vW30p5Q
M4FFYPQOF8JI70qdkGUWCrtMI+u7Z8CrRXkg8F8c2bQ8Dpp4gVKXyupNpPWXZBq+EgaMsgZLzoFh
7YiYeb4dWxCxbl7/wJH3IzXLR9xQOBHYCZzkREU4KI/1vkfAqDG19YWaiRXybYP/ZVd7EH7MlnwB
hIj2QbKreK4n8WpAF8bKXbY+0+U8BLxdZlWI5Xl5QlyLgzorT1kCmDQe5GOaI4r2Kg8kEzCKQMgR
EZiNgsy2+r2qJ3Ijmc66BvkwIYXgU0sMN8wdeJaTn6XYylldPSYGOISe8enetqMb1XbWedSGo9O5
e6eVy7Vdw6KH1nPu7Zrp7XIfI5L9NozaIwbwYCSO5qPi5GpXAKVwnrmtu7sGmf2SQ/l1BnkYf6jI
UIGwgDooVCQVSmE1ePW5FphVrCm+pl3FLw3pw9hjF/xatx7F1U5lA/kWtXNo7QJAo6b/JaPauK+L
UL8H362kFp08GJIXo8wOqKkofeblJV4gjLZW9gXLj/bBMjp1jhC77KbQeVWs7fwsNJ4YIDiI0ez8
hNLEPs2dBKdAJI7LU3JiUQvduIZMEprTeF/gaiW017zQLv/PeGQxZGUrQkWVB7CW47nBi5pGpPrM
OlMwGHMJpnaNgYg9IlQnJqaI6jusfuazU9U3gwsNayJ+OH4RJnLeybifyjg9lYl7ppc+VCRy7ypW
macoI0WhWp6cLKSRt5g5zoc/52cZzvv0LGkKB5KSZ7jChny3/vtf0rMQXrng9zBotwtJM7IHnBNn
FrmZJOqw/UJX4vJGRDQYlUHHR426GYVA2csPYrbfIkKHRWKyNEN5kiXT3Z+vTvxbtpc0bZ2/wDCx
QzqsYH+/OlAx9D6z4uoi3htZSvgrsJ7wsbcPmAv5KDs3OdiFHhSZNT8ZpkLZkLzaRnzLa0c7dDVU
PaZvV6wDBmgWTpJSMFkutBPxH/rrgo8HL3L9D6FklrEG5FX5HFXl+dv//h9M3TypO1K4rmPqussY
7ffrbjsH9E/eg97bFiZwaLM7/N7oz7zZuaLTKp44nP7CSlqeFiqsn5oYeDnwwTSL5CDccyyu7ZE5
XDsftLl1LqP0uks7DQFqpOzZEtlz5M3FIUI3zNKqP3CK9+gdC/0Ji6P+1GPs0joYdAtmbVIsICPo
jQTSSLK7bg9XglZGvMSdgP1gx76tQIJiVgIGaRFnUFXgBUKZXBF8FzdRtUx+g4uCQskM+rCpHlRv
dB/4ACzAXSRAaDWgry6t2YUbTChzvUxuEriHe/RzNtbJMeHInmDSqDThVITWdurAcsGQw/vU1FLy
7dpQ2Rps6PRa6mYoIRNlibEueOFuVl4fgGDjbBCZd4kwBEKcBWnL/0PgcxLaMa3M7nZxqvhoxXO0
j3NLHdDTNxe71mDwr79s/whG/SVFx3j4f7+Vx2V8YHb2AquBvZjKGKPxkiCPav1T25/f/qgbO+QY
kBtjhUt876y/NCUWYCH669LWWDAqWlMDTLcv55L1JmsmzgDxtRk7+YDgn7BbholtNMoPTIcI9zCA
nQu6n2xQM5B0fsk7uBOkgePHcdK7bfRVG+Z8NgakJBGDjGDSypwSvCeKJBFMFSq8udsvjuF8RI9s
HfFKpQFungrSSuOevE772qUDYccZpA9CLytisfhHK0vuZ9YxstOny1IUT72ymxOzWuao2t2iyMVa
THE7eEhBIYh9MqgFz3NsQmw36pREAzD7Uzc7j6KtkW5Ikh7AToTX7ZeyyYFUuB1YUyvWrsSGUxPr
iuQY6qzHdqzNjwlARU9Llw9LWQoEhYvwI2opI47cL5EnRnxbIFDMiIweMbFqUs24dxKSa3Im3uw4
UfjPfBfeYj2I+jaTnrxXorIeuvnOzSztYPfKu8gJQcHYKsC1pjPRUtvmhTQaKO91O18fJu7KKx7l
FpWzHcEP6Fp1YAUS9rvFTayroi/T1mUpVq/8sukwedkygVluJi0q7wgUa1gftt+BjpJl6hYKT0a9
F81oXCbTw0sqZu2JaQlrUaahe0aUKYNq4hTKxpj22fqcqPXpKAMvcvITSX7V61CX2S5ivWW2Rf1k
gRWEk7EQpbCCBNgoeVcbA0QwcpyTqNVAxidjDLCu/kkagC+sQWDPgmP9kEe4Baqycv3YWXuYJIfW
17kI2Zai27vu1F4EdtsdyQtd0UGXbSVG6hR9BevY5DLL6FvHGwJ1ynxdFgslL6x6IRqCMpzqrGTa
noVXU5oz/Tppc9LdJWGHl7RCSRY2HhuT9fdSzhvyy7CetJ2kVaGERgEqm4bvVTNvXM27I2gu42rr
+IqG4mtoZxPL7FuKBusaWjby1bz8zB7evnHDMYJ21GIIzLoiaC0skTO9Z7gmwpq1RXuil12QkMJ1
nIoSAYZmfEdNMX+KV1y6VxUWbMGRBQ6M4M6esBqjBi+QUqHzlF78A9euOLG3rM8FFEl/5LjZd7MG
03PU64fUXKITltkbN/e6ezNpbYrVOvvYxzwimrpUVpFfERemh6GT+p3mMuaQrZdfTBcVr1WNtyYu
cCypJqEuVQrZZr5kMk0/9yvAec56lxgDg6kGegfs6Gg5RNi/bT4gAl+XXaq9Ejcwwai6yBlREPxY
u39B7XvDwM07ecXkHhNd/RjioXhM8qm5Kw3d3SnT7O9QMFrBrMzkao/ZfBrE8LkamHwMI2bhyZ38
AmPmHDrda1d+Siwku5FJj9GOeUV9AgEzH+6U3a/bFa06YtcY7qXjXcLYuE2IULkPQ0s7z6VsCRSJ
d3poUjtAzbqjlmIjt9B1GGOp4X9rh0NR9esHuq4qTYxpGmEKzP+dbzVsoWs6Qo1SUTRe2vUXiwna
vh+EHUAz4Q3qNsaJZVvxvEDnPrk0HGQDUSqaIWimXMAYAo15TsjH8DXGBW/acAKxU94wq2mOhR0u
+2hGrcSMH6V1UdxafAqvxRgCNA3D6cKiVvxM/P1fX6f/iL5X/5l7/C7x+90//n8ZAO6QbPxfB4D7
38virzb7NQF8/QM/E8AN8S/J5pP4ahdRluH83wBw+S99La8IB5WesNm//pL/7f7LxevnesKVtoO3
i3+F/m/N/7atf9l4Jw12MxikgVN6/538b+n9Vt45ngfh1fYs2zG4DmYd72KsTap/y7KAimlQeC50
Ei8AWs0TFjuEjeVgnBpt+Wsoc1QZIbKAkRwcYTwjHnFPLatHlTvhBWH/fYegeI9WYV+OBaZwKOoH
y81u+tLDC9xiPsYUc2sn8GkcxjeCdoV6z6yQGpNBsBPM1Ia32GPK0mTyMnjlGEBmLIIwejVRMh66
PmUitySoD+f2OMzJV7N8AdbigAc7CNnQkXltuR+86oaIy5Wj6OCENFlL5cMSMkjnJZG0EruQcBff
85yjzrb4Av2Wcx91ya4014o0nA8NXJHvPY/8DpUoOQPqUyZ7idPhziN54Wqk2p1nIFst8gUoy9Kr
YEitr8REjKigHkrvhdryOWfMwFKeZYiZ1Oo4LyuEKg2/i1XBT8awL6iVzjYbf0rQve0yiWbkjXU7
03adEg+/3Iz/+cz+mlVuves9dN2ypWlRwEtPJ3HefRekrhER284Lhqu+ljdRm8Tnvuh2ClVilK8Q
KKhHd6rKqqB3borYaqEDQsv2mH3Yeg2/vXLV3pyaGyKgAFDxwiSYRppkc5lf0jL81JgFVBNV2tDz
iSEpu/CprysVpFI9GgsKOg5zFaDLQ+NT/oDcDfWi1r6A0ILOHNoPztI5RCV1zi1u/X3deYcQJU9F
fnji5q/oodv9nz8QV//trnd5HIHjuB6QIdelLbPepYIrglZBfxE94JYRvm0Il75NZ8IATCNNBmCI
Zg7fZQin0ovxcc+zDhY4mYf9spLwpUqwz9jKN1UtuCs1sS+gGksXsf6K4mExDKsxX7NgCCzwygjv
jN37vaTGNQ280YC+Edp7OQY1YEESQlLFLmr9xSpgtI5WxgOSDUBH3FemwF5gjz2hlREWRmHNxdVG
vD6uz6STzO15dIDL4btoUKPpRMS4x8xB99EPC4uOmC81LR4WN3aDJEqXg8UkQ2AKwSWJAMfTs2PH
UMyfq+YbqpT2Q9wyhsFDshJMJuw+KqMma48Elz92EcQu1EnhZ2do0e01bXP88xcj1uPml25z+2IM
j97dk3LVOr/rki0t4vroTfasDZfD6EIHUc1z3MFIqQstAWrSGax28/imJn/I7iFmuGBbXES4R1Lk
AhfFlh95Y3+s8uh2XMViEGce4BJkvpBoGULgNjs8dy13dauCP1++8ftp+vO+EsKUtgvHBAzBet/9
MoIQDuQKSuAG0BnfjmDhvUOODkG9NFmV6ix6m3Ch81hvJUdbpjs4BHR73knF64YrLB6aJh38bsjO
c5od2ZoThhIpdXb04fzna7XXh/73j9qmYXN0xiW2dAFQ/36taLfQd+HL3JOCx9OvUzSCIt6bFZYQ
PXdfRpvVf9Sx4hKOv5iuPLmiQWAOnctIq+cwbi7LoC8HJoJ0fYsGviPhpGby6EsBU8W0GcU05B8w
ikPEbMdZ7BOcVvjQzZlRV3MDw2OpP+dhPRwTQs8LR9IdF/XKEq2Go0S1AqTqMCK+3o2IUjOVecdh
eFNz8SVqUFGBUXsy1oPUMMsPAxw4msQ+Csx8vNXtWF016b44zirFEY46aVX5DdnTqkrojwZcKB+i
aLH786dq8DZ//6mazEpswbREWsb7O4Dx59JHYYKaYuLCwprVZLqIYLYhDy9O3166mDqT2BAEIQ2B
oxns+gzNbA4dbLtWCe3+IF1Y24jr1+Svf7jAv/naTUxh1nr0sUVfi45fb1EW0Dg3EU7CZ+XamjCm
ALYt9JbaGGjsS1Aw9v4AleqATWwfxz3GJNsUF8+DjyoxFGBI855JdP2eF8nnOmfX+Q9X+G6OxxmA
2lLY6wHASEZY9u9XOIxdX+dJzvYZ7TmIkuzHmCXglMkYCiG3mDlWaNUCYCr1cieXMTsAQYaKlIfR
0dS+E405B+7EIEhAuf/ztb2f4m3X5tg8MqYF5N+z3j3gjqQrpMDuSY9rbrlKmJwlCGJ9aALwQTbV
0hg0ejfuKlOn82hZ2JvgGcxQoS/VjOZEGmnPpja90wU3+Jy7pt/Fjndw0o/Qsm8GE12lsJeXP1+3
QfX5/raUDEVtykWD21N//8LzmDyGtJh716nZg3f0SZa7es3pO/omJ9e2FoNP1ml9Mr3+BxMGggv/
fA3ib+48aXHHGbYu4SE6775XzKgV6J2Wd2r1PNlecXR7zou6N55DuyA+oxcX1d9pLEAhZpjHWtqH
kesGAwd+RYiJnDFZ5z7Znp820ZLrjiHOM++58uDuNW5HLFXfUKPe5Ov7T5mEN8S4eePsH34S798/
TcplSWtLQeoJpKq/36GL4Y6s0bhDSfw+owllxFF23hFdCwzo6ivV5plwDDTXil00rJAj4ASu3hag
D9bfx1/OFiSysUHHn1Rko/OPOduq3v5GCDPBwGtVLWqQMkZI5SRz1SHFn3a51Ra7dkU5GAOKFs06
alP9VdE/7PQVQO6E7lfUeZTLFYdiLq2rruHac9R9YWCQ2AqUPGq+WkTdAvgjFXdKCQ/RsfSyuX0O
Z6Jn45AkAYVAxG+r+ntvbW6Bzk+yTPmi1J+3IwA08o7xXnZ2V8ayPjdc38zBTRaGgN2VMWeBA38o
xuUl9OSh1THRmFa0HOb1tZ7X0WEJmcoOWvW4JlAeXFsdSG5y10g4fBmh/QWSlvGUwL743EUhXouG
dL812zu3+VbTkJjbnny/I5bZ7ctuJ9ZC9cIP65kt234M/qbVin94/K2/+eIFx5MpTI4nGrZ3hycf
fZpiLZn2ZgauRWd6QNa8h2TeMa7F92iInnAUof8s5Zs9WvFFrCnUPZg8k+A2FJ8qsNE/M3JCT6sv
z2bmLYfMnfeD4nNLRPhoG96ndL1ZCp2vMeMnoCQa/WbWvxkDMSFl6t3OVsubxcbm0vQL20smLOhg
ZmQyiJ6QXpKFWqNfkDRd5MaAWic0HNkCDtk/P9B/U+04lnQNwckiXMt0330anlJR5VVA8dtsnu76
DqGmbTZ3IRK+7YYHr7AwdIn+EhL0Qm7CLXMmAmPcuXiThZ0GbCE/2XlHLbTWb0nhHjWkT1qVuP/w
1rP/ptpxKMoM2mbXNmjC3x0+sFktUnazHp5gP/vMepv9duN4kiWeY1t/xVZ0v2jhyUDGepOONWAC
t8feufBspAQqROVfP9/mAJuhWxffuvy0dXEMpKjBl1tnIG2djSaLAQ0zk+XOXycNrdq0rOxgvY9A
QrgBuELXN7KPla34ejQInvUUfdgeQYDTAP315VtETB5rgo6SEdQoIop7LVHIIxwbLdwSOEBM+QE6
wPPTX45U9XFmELlL9fhildpx8wynaQT3upgPIfppVkqAdhjpAt9wwEgLkNQUZVpMrOP4qJuzP9q8
qYyyHM9w2JpguwOBQBu7FnU/WcfWm9vX/U4T4n4cJwNi28GMsMq4eXKlWm+P2igD3crPEDHxyBfe
qZ2L8Y4EDY+FnQ+x6C0VeX9JMscfJGFpuPRAQa+hChan9x53u33Ju+pDpjVEejr5eOwifHeNJCmB
MqUyUJ4ZInuLU8o5o1jv8RyQYF9oXwrIfjeaCZUFjr8ZoMKeg8wjXigqfxjMRf2snmZ/NrunuKO0
GtP0LxQnXwXVrd4OzrEB1kD+swd4bBhVEMbqlSL845h1ZN4JgyFBAsoR3cXHAbpnYBIIhaikREmG
IiKyQXvF2ojLGZO2RiLVjQN0l/5Yf2YpT6NsKYAXPKbbuUnY93As5yM7wPCy9ZfTEncHUkY8O8GT
MkwvCXsRMncA8dYVFUa6MwtOV23QUj/HQroNUGGscNOulW1FyESg2Cqi7C2wJ6CEmlEcAoxk0Tzx
8GeqVkGEd8LrW/ew3fLb0aKVLHVrDxzBeni7ofXIMF4elg6Bf09UGwCOFCJ4CgpkpEKE4Op3Gtwp
zAwq8NYX0rz2T4DkEAm21nF7gmGi8u1IHvCMEHWODUJE36qYKwDo3fl0lqjVkm+sQRBaZgydpF6f
mvUy8ew+6flABsaEcX3tAbK2eutzi31pSfJI4XCW4cXxOupR6Bz8+LpMdhQyq1Kmp1HR9c7P2Hik
TUkKfKqj3sv4DCDos6PnUZKL+ZHaMdub+EXu66n72jvuF6M2CHbVUsa97UAeB49Bz2nFEtC5mcse
g4+tzI9igjpfIS1pCy464et8IsOsum8K89iAP8scbDHYVZqHdPrKbhVSSULTaZE3ldlrRiOQT+Be
SCMcPJzzQmiIjhLMMrNPhVUCSlqau2yAtjShiqROWMMnlvTYl3F0iBMMBNtJOhndwjrVRlOnhhst
bu7LDm6hltbc3SynhpneZ77fBlvulJdHDycdS+bRuIZtCGuxM97mhCGDBmw6KCR+ljTB7bt9r9qg
4quWSmiS69gDeEHkWyBmdti9GYd4cuVk4BNQUfzsJuuSEqOIMdE4TCpy9hyK/H3shakmotnvp1W4
wSCF+QlCse1+KeL1UUEBaYfxFOSYGX2oqAGskK+Rrlk/f8a+xqqG3i/pSCrpk+gWFO1DKWzj6vU1
Eoaee96uRhz45fLoLsu3fhYWJEf+AyZSWmBO+BZAT4VhtKoXWAma5Bzu075Pd3Cr+6NnwQxP/J42
9sASPbyMhPb4gwnkz4m/WTNkbJ23Hijl7o0ikDuz4r+0tBs3I28WifRFk+0FlLF78Wo2atsYZigQ
W6di7O4LIPOof6NHt2bVw3aOltTVDmCRD7bqlhMcF9C3A4Mic4BBDgCy6SRj/56vBU277Q9Vd51x
1ATTysVhKc95n+vt1ZjMD6vgn/+QtWz7YZv8uOsFatAW22JWfs16886UjCiJbs3WWU/BKajpQNLq
SvBpi/kLyA15VHjAjirB2T2xk7YH9xTVy2dEzctFtfijHD2afK+J1cHQuu+ydOGocRnY4AjNwfuR
Oso4hH3xmjjJly63gu04qzqJdTXn51/rl2QxzpHAUmM5Mtia+u0I+Dn5QKK/4KRTeJ32QwyRZnui
S84BKLXjoYt5vkuDGIhYL75ukyBA6B0uQE4y1H7p0TN4MWgiN966NlXHaWF2yzO+HXbb4VhD+Mlq
6P1jNtxv5Yko7ATqqvmJFTncc+Op6iXvhoyvwsC3U+Xh3WSTobsNaLYTw+IY4fQZ23NiqJ9tL5zc
fU5/BwITbbxdya/pWqICN3wuBjo3RTeiK2647SRpEtoQAmzpBovQCqymJLy+YJ7W1H0Qpu6Rx733
CwgbNsxOn6wEoq3c4WVycLluT+XPL3h9XLczcxDtQa8Nd799oAq5LYpl6xAjlt7eBtvhHDvc65Hx
FIJ5hC6iVIDxDaO/QwVQHOOqHS6pB2azm5YSRnd3g8sPooKefdk+5K2YR36mgikljxx32xcFbnrt
qLaOhGDI+04fs2Mx5gV/9UREvNBPUqMj11NyJgWRUPu55qlKMa/vNYcOoe445Uzp+qBaE5K3kSkS
qsACuT+4uUu8ApORPe8OXPTVbe6BgchlcYW6d+Vsdh+EImgdMXFiWycQKL2/fZRMWNA5dzO5b8Sn
jKLI9xGLUUgR7VlScMU7DKE/h8uDYmst+7L6h7ryvTqGeQBlJVMKw2aJYrDH+b0TzPJQudIbyIUK
c/FcO8YnBm3MYXmB9Q4W8wgZ/X6MPAIYCuAhOftR2Ftk3ktCGUeApAEqsX9q9v99uu0w72c3BDKN
SliuXcwvU8i4M0MSXA21J9oQzTezqrNJs3SIEoysHTNp38OxDBq9Zc+TBMhYpsOfW4O/mZM4ji48
wSiHWbu5rZ1+uQS8kradsoUlE5EmfQ0andz5h5Vbj+M8E0EFQnrbnWznAefEdFqGF4VB5bxgQNgJ
pf3opXtGlH+OrP5FebR3JQTOSwOIrh2d9Mld+k9/vmhj/bJ+n4hy0RZDMc/huuW6wvv1c+uRnsxN
xHGKSAibnTMiQiTu0aQUO2rGeAyhSV/Rfn+jq4sofegDe9YcWYSS8x8u5d/HiI40GIIbLjNExonv
WquOmLnZAqaG2HuiuJt5wvps8HD0QtQAI4RtvNbh1sjyIdTC4sSTj1der69Fn9yuC+NbmSi4eN28
jyB6Y0InttTUp6c/X+c2JH73kUnLMoTtmXzL6O5+/8iqBEdpn4DvNsjhOCLwwldYIePo8u5nYy5C
Qu+F90GLUiY5DiKCcQBFoGkhmR5t3R9Ht16N3LrBMoIjfIoZkgD/5yRszL2QS3/ocqYDzuL8PPW6
psBnbo9PiuDXnVVbXxvnBgEM5XuEhHM7fRtpq92YGT8nJzVQLFPkcTCFvHxLLD1WP6O6qDiGsgpc
Zimf60Jk/jLIks0hqlkzsS/AWSCMUDdGn3CXO7sQvdBlXMwbTEENVhPGFt5ARE2qBU7Wvmxv9qTO
wHrF9PhSIt5vAW4bJTgR2ybIjxO0Nogth7mwI6vpOKyd1PbbJW4dev3jn7+cvzucUI6zYWaYiu7Q
WwetvzyEYT8mZezx5Ww7Pdj5WPnWoZI5ogZdeYArtWF0z1Pxhhrixug5pkbQnwEMzC+ChLl/uJ71
Znh3s3AkGbTawhI6YYC/Xw+7tiJjqMoWbVps36smzaeJOy80Kod0CBWZCiW75h6XJh4wx26/d3NL
yUmWRoz2e7QM4LcxkVp/vq6/WToxFTWZ6vDYsyF9/9w3rtNM2HKAHNSdFSD0IeeksogkItyaSVe5
QroRK1Fy6BiRjhHOV1nZKcuRvDiG0ND2JnbNqpVkp9fdcJCvbHTpklpmbsmMpr3zMvcmGpaboqaQ
+PPVG67x74NV1zSFblqoAgTjmHfDXadOqUskaQ5lpb8YNPEer2sEaMC0kCP2V/qVaT9Ij4WKp94S
vQPGMqfq7kUfjP7OTb7oYZYEYCMrVoTqJAwjvVfE2G5VmamTTszKxnPWzAZdBduWJ9XTL/oyEJwx
R+d+dBhsNeqcZKw0tm0/gmdbgQXcHuy2vTUWdMcOWVDr3ALXfeIsuQ+AnUo8PYG+4txfJ4Oltmi+
VzNQX7vStO86n8P1jFtNHkcQ/2nJCNuE7T+NUXkeW+NHhWdyV1QWOwF7+L6V5OZQgBbp8SFrQ/RQ
rvS0rXyBCZQd0mh8ArFzv81US0vcLDJScIunK6tH6s+1wUgkHHnRRU9KfNxWUK2r38GETWmKuaLt
Y7EknieJlgG/QHYe055cTkIskJCT+FALcrQqsM2O7yUWCb/K+OxV4nMBVAVvUYTdYjsNUtqKzsAS
1JMqNdDJS7dE5Uv/628fwPbyXNgKTlRS+IGYOYLLJtrUa19Rs8E4VreA8bVD7Ea3LrXzdXThhGve
YwrGZrCMnarpWPRlCTB5hv7W6+cOK91lrdbM+J7qy7jqLK8LUtkPzH47iF2Uk9Vab4PmvCQLsbl9
WzC01ZjFzIcEHO6ugG98QnXQvW7Xadn1DVwZ7Fgx/h9tfVxQB8YBjgwLavGYBNukTDQaCYhjbcGR
IW8QIy95jbX6goMy8g0bsKFhTY3vTO1yiNqlJx0gZwBmuF8Gi+abTFxyd6Mk0G2IS3yMGLwhtkJ/
AKg6IovKkohDHMFAjXrvEbhMe4aU+VF3SQXNeVFXmFDQodMudSyyy6yhAiXUWNA47CN0+Eex0AnI
AbXXpliQ2kR7P5sB+kb9oFjBOnqmIOmtaVBCnBM5lB8WYlFq8yRGC7WyGWFBIUSzUfT6C/kDW+Nu
xKAvcDUs+aE1mb8l1lAckTjPu7yVN7ZFDnPkLacFueK+CsHJtZSKMTpPHIGdbzu4FqmfyRfnULEH
DWkGZKV9vSXMsR3db9Ww1heT3w9QaYfVReN1xtlpKbOShXn8rp1gSckK49j2RPaEhO0Y0eckfTYs
d3kjSc3+MEP1HJZ2PxQ8kPSVbPvreDVTqr0OwokkWO6BrbRf1y6lV2d7ajYXOWuDHrSDp781+drc
H9Sc1UFSNOAvPdNgBpenpBEyD44mCgFyWMmI3wQVckz23O95m3zebk9dlp8yN819eIMmQmz7MCwL
lit3OmVWSiu1VgmibA/5oHu81x/GXPd8JXQRJC1KQ7PCkFFbBz3C6FFoy45NCSCIdcehVn0P492T
0XrzEf4A7SFCvwqowp3r4T6tu8ehuvCxYWqKiFVP+oZQgDSEAuGQzSONI7qWZN9jibHBeO7AsOU/
pynCKcJLM5T7GHhxQCAmM5CBMiHVbMxXukcrmyredot2Zup52H708IF3fu1ra3tH5Ccntt3sWh0E
l+mVe+mCVlpnAFUt55ukfetmV4E1lXtrrY7skmPZa1mPMfdAJ43SwSQWDcvOwzYe3UYuaVE1+3hS
xWlheyTSafKHgb5j3fohUGAv4aT5gRoKL98aTlf8gE5ElKGrM+0r5/CUMqzOmnHYseQ09l0SFzDD
+Pz7jISxsRDPnq11YA7rJQA1nDPRla9OnTFi6gwMJSDTdrx0mVosEIbXl8d2EDfrimpcmCaWZfex
MgeSItoK4FiCWLhbmwCA5CQAl5docp+x0ny1F6zKrVrHfoJADDw8qcl6g5eii6Clg0XLYqyeJupg
+ZzpLr0qBsDVXrWbdlVXeZc609/yQgMm38XuBbaiYDK2Bn2sYPo67J/gnRBzxVQUjmlHb08apY48
dl3W+DMlpI+78wKjsmZ6L1dVT2bshbqH6IUTHdZSgHnyRGHZnq1R5R+qgpHvOiatDQGzyQzvzZme
2kLsFzhJfEewbZLxPAMZ/dwxPP35xounJjl7guLeWkFUoM+RPfO2thcG/2H1gCkhdB/m7Bt+/XhX
wCV96N3uCab0x6yfln0hWPWkE/6HbXGYTeEFgEh919SfI0cfTtt9N4TMCavhW5lP8SkWg3kDgQC2
16plqznJxUiIklpnMGnSEJLT7nQdv/5dL2D6TbDX+VLXMtLbxADG+DKaovo5ZN2ObsW2Yu8NWMI8
urd15l47yxjUegbIa339253B16xlu0a0/CVx8ldYrt9UEpJky9ehaRAadBMGWZI9tPOnNIdwJMgX
xye/XM3UvLiQ33Zo/75tO9VRm5+jpv6YFtxh29sZANKILZaYqbKBSmp7IPEcN/sInZWZeR8yN2GX
fAsu4XYsK0yEg36xxqI5E1lcnxmguRgmRE4Lw0vTBKbmoZvfHlRnKH/MjsAVv07SjJ6aqYhRRojQ
nFEf+PVoMobIw/ax934Mpc49Ef0fws5ryW4j27ZfhAh487q9LV8ski8IOsG7BJAwX39GZnXcOFfq
OHqgotUSxaraQOYyc45JhbLMEQFg9kO/cLLmEZQWSEQJvEQ2GUID1Vy1RmJF8+yW0dcigfdkN+96
Nq7vcP1ttco7YCvPvLc69b5qmO9VRu/tcqNMdrqCkvPcnuuBjqKDVnewekSSxpDASODIAy7kn+Il
hIwjSyBGqWsanM8LWiSiC327/M5nLK9rcMQFPe3DWU6HjDaKQJHwmtdEAihWsyytD2C88aWkUjyQ
bok8R31soBur05DQ/JHwSZ4Q4xzP2TchySuB8EFI1mgdigF6NJ3Q1BBAm8n4pM+TIOKT06cdDMBg
l9Hub0mLmUDofkolOxR7N32mTaWHY9ZBV53jEjmKk37LokeBvOvY5AXoCqsEDPNuzL3/a57mQ7mQ
IpakFIGMY3XXqFshPRgntKnbyIlDU/jOBqvpH8/G3jwj3UIEZ8AqVDLRYPm5BB2D94bB3eLyIczC
kUeTL3YTmEw5PMsVO6eKz3nNPbRGeNV9Jrp6YWiSQHbAsdEyLIiupmf1C8Ve/JbW6MTItg6pOORX
ORIsFwTMa1xiuB51veRjcdY22nmJvyGeSPcwXIe9Hls3JNWAc2d1LIwvqX7wm/bkBfaPlBdLzSHD
0K0oz2HXhmxY9XuIgPAHuPZfWd215x7SMtRZ5uQjkcB7OaWnwoHMES8DJpXHzkcBrN9zQ/AKM2us
yIIRL5054jlQ5WuzFOBIv7p+87OpyCYic51nQv2T1O0fSfPzd4m0zB29y9H+krDivSklR56ZRNjt
YqWWBNj4zP4OPlNDrkMjYWhGEserMomq/5rejmRN9OTYNkAPtSmqeuMIJgiKVwZXPInrPwMT6IE4
j1PNFHxvTv7btFgXuyy8o+s2bwAlLxmjSGIv+ZmlavBmFsHZ5yhJs2bCrZqdZIcHckSMddCPRkTs
ZpABB/7Pp8ic35ze87Uia0ZtEpCm8jEY7VvR/NUXU7dplYhhtpa/xnSxz7PHRR6Y029wbhmhvSU3
DKs2YI7tqzWTijNkHLyQazfmyjcZJozK/cY89MWp7gaeK9X8FOWIV2GZTzCF+p0ea3x2MdgENt4E
ZKRL972qaCbL+9kM9iaw0GwpUZeunAq1blcnaVuEw0H//mgdr4NC40HOYKIcyJ+db/34HDT3iDMC
zyRWQJpbNtYZB1whUEOn1UmfPWTl/faq/ltum+iDg8LaCXv8o19Jh9CywJ+A/U5rshGj72xbSYAr
mj5NNY6rGUc/+h0gv/FxCKe9tAowS23/AWwde9hovy9U/vRrpHioUTEywUIlOR5cdoyGRxWGYY5g
T1UPOWN465jIXDiTJcbiHDQZd1Wh+LOhIfEYN3GDzpK4TF1oLEOBJHkdjmkQv+kSM1O1gy5GW7Zz
V5WBXPnf83G3hEZxalSZAUOA7VTSX5aNZw3LtgugyPjLh9k2zcHNii/TSBa4FNNv3RL6QfsIKJyV
Tx/GlyiVqGd6nx15Uu8UuSVmNrBvMlyTplQrah6ZUKmXxJS/lBUtDWjRAytFccaR+DXHxorvCluP
5xNa6rOc1WJVEm1wTtlMkYiD0MuTrN2XMwq8HvD/2e3TQ7aSaFkg3f0UUgr1UyvJdGQ1MlyTKUSp
UAO5zYfmDFvmMIZhdiS9fdilvUQbYYsWQda4y6XdP2LM/tWHjOicCaxelvXncRj3iUEoFggzB1vU
9Erae0/bj0Zi9u8Lmay7Xkg+MjN+ta1WEiAWvZNQD4rIbY+8chPhn38ZLr/BmOajj4j6mtlHnErN
vmWy2XFdnVy+5jFFHuFZWXNA5YWKqw43+j9sVXRESUYcqIWAbkcaJ/enx8hwzKYF8BvVbT8m7+GC
yioORyYKOXkUmTMx3IFGtc2d/Kt+R1Ych2gerXddKLXG+As/ozyH8mQvDE2NQfUkdZ6fuqJ6/exU
PCw7AmBQNHGOxKpqJ7wX25x8nEb6Qxuuscem4MXF4e+v4Y9SObcM5eZKjlGDrHJjUmzBC4S+0ZG5
hA7OL5H/GuLE031rElTLjme4G033NltesQWUttDwn31DcAuyrzXcSX82yEwm+LnDUX3A0UUjGbbP
RAET4eAJsh1KO796Ax+0KN6y2KecAsGCwgrSXDyzMx6YcdnE615CaDSkcKIsIoyD10BtowkSNW6J
J0/FKOZzweHXIKl80j9maQ9Us8L/tTS+esbY3ZG/S4XKt7dfHfmm68amrV5ZwZMkukJLcmJ/PhAa
eCkn9811s/ajCaNhVxE5262LBPlNBpYBAQ/Qb+MddPvS2gsfJ8c2wbXA0YOa/AV6cos/CDUAVgek
s8zNyVgKjZ2v2N0jpHeIMOxyQ+iHnsCaArC2U2vBSWkW1hgoplWRax2HtXUVUY7918WFzcwiIk8x
dL6Q0H1BGZ++5J64la053v3FRS3JyVTKrMOX24WPS+/98Ahfoecw3LuHjTyt8vQpWK1+E2TcpsVk
9zdYxURlh+emWX/3Q36sw5g0T54IyEKdtePZtfcGdPxr2s4XgeYNDCmk1MqGibkkkBlXi5Y3++N3
sFrIN2EvuTbLMV3rW45Z+DycMe53O9uvs6NBbFznNPw/ARHesS03Tkjki23M0T6RyyPkuP4wAUho
yuLnpGTFVo4POWIvtyzLW2F1uB/Qq14qkiX86e5YojhM4eSd6jiiEyDLd+v2NTM1TMGPRo9tmwMU
MsSkwqN7uRvw4GBn8vbOapTXiinC7ETYWiC6boe1eaXjJyUZM/HeSnmIDWgEtJfD8+QKpn1CTHwa
pE9YeHoPVeZz5fXTOVgi8YUERVSRfrq34zU8efRdCwDfDxYIVfFRRsXwde1IrNMXox2bh24J6kNk
pwRHGib6hXE+Dg7yK8tgLs/I82QYXXEI2vq79gyhNtiPS1ox+jZCSj3GUC468qOZ47Nv0q8x291n
QP5E4lXiPbCevdKFibRObPTjYX01iVlF2X0rKOvvKQjg96FDNBV4xrUszORUjav7ttbXhCQdOF8i
O5fA7F+5fTG/ljM8cBn8mI0hfZYhRwFb+hAuGZGOk7Vze8TFJYmCJzflMC4KHVU8YhRVUSB15Pyq
7bU4JBIeqjRZiaQqK2+aH3TaRREo44B6mXOmg/5MmLZIjTciMdHkOPzx61A+LU0dn+26uSWyF8ey
Bti7Amo5tkxuSfaFEBLYi0qqiqiR1zzchgXkQjcdkHilL43N1lMW0z0fTUSOKmBlQi4U5Gcy1rJb
ZUX5zvRZjnPq32ik6v3SGCfYdOkjQELwGfgGdhZQgcPUZxMwqnw+mc1QEb1aHd1g6pH1TybLCXcb
hegzsrnxby2ZmZA07eV18YB2wegJUHMNJ6YV4MGsNiQGfvgW9GX4RngQzBTgbKewstNtEqzLVfr+
DT6L87gwNHpc2/g2wDPm9h+tO22J/DLBhEmyMiRle5vC7b4tbRMRx5CT3R1nJgs33zqS0PfKniN/
RMhN4MKYEiLniCK46L/4YOltkUsyI+zg0rk2RIKCHVc259nVUJhLAIzEmKsQgTVfyFOEewQkqOAw
6RNs2kwT9Ye1OmF5ItiOy7vrq7NjBNMNvgXUU1wBE8/DoSaH6LUocf4YcyBPcHk5lhZ7PfsGm+8w
54UWRQlq37ef49WNr/rZISbyu7BnNGuJZx3EYP7uIyB5mcmOnP2if6gCy4IQ600P4ZDPD+WYguZW
TiM/GeVh5hkYXdt4AuDWbAHXrg95niJqj2NFJTa/tuxrIngHAPoq62EV6dPU+clZ4j1jd6e0E3zp
qQtSIsSmfwqz1VePxrknKPCJ4dHbsPCZJEluvzgTcjb7x4pS4FHL2UbRZqdOwPYM4yD+Ah6efMjq
NUdC/9qrxK1ysvLj6g+cjTj+93VZVbiYQzgOdChM6SyIhqH9TqwxJtxuPiWSIG1yEXZzE5OunXQE
96KBfGTqDM/PLC7MxfcqCMAc7fgQZlW7AcsKhjMwz0MUlzvhCeNJmtlhbMUvZsQOanYYXUuQ3f3G
eC0b/0+a5819kYRQWO7ACHG8BzJe71UtQQ613bT3RhQEa8j70LnmFSyOfWEc4B00Yj6BwjP1cXmr
2R7c9P9qahpPcKbFsSZ2/RBoscNkIvkMu966e01m3e3qDdi+uOaeX92kcNAQ1jP/gtOtLrGNCQHR
C5HCqh+40VIf2O6yNCXT5BgxwrganaAZQN1xkoJaPM/ACJbT/JQzoRtcUizbId776y+PzdnDWBjD
uU7s92YU7s1CE3BIcXVGCfGw5po/ljKwUSdXcpt6VvBgRV69c0UXbIMxjneO6QEb94P5Np6tKexf
KAMIayKjIyDpdi3H13lGz2Ikyxlhhc8mDjFs31SkRYQODMIwLE5u2wKzzqbmAHZfabnmbC+8WB5p
MIpHnmrsDmRUE+sLzYo5MMnMVfzgAGvE/dfM524ddoPflU/WPKxY8fzi6hpsTmXjweIOUmSva/PR
FtnPygsZfaIwZ1s50t3FmCSVQ3WacfdlEw+nad07MmDYE8zFw2Azaylo8oVsCPWmZd4ECfptXU3h
Difbe7ziVYloCfK2GkiqZf5ZAQFihFLvytmfWf9TEePRQVXlQwojssyrb7VSk/vgR0gywU1mKdUR
i8C3bsq9u7sMD7D6oz3iIwOZuPlzBuX/MeHZNMhQ7kz7JfWDcltn4bg3GMnvmfndGm+cH6KueAro
ZPrRInDrKphJ7E2BUKVT2kc9sWvb5QeM7PBWdmv4udoZOeC3Inp0YxO3bc3kQemoAE4b0TYW7TfX
rd1rXmVs6GhQmyWGLlfVPxTh02f6LHqyL7EQk4MRIQSYZmWdzCnZ+/oEWPTMddDRvzE90L3tYirb
ArMTbCvdV50gJ3NiAhSU3FgRglqVR2x5ehpn5Gp1MidnRr87vXRbDf+tn1GR2pHZn4p2eWoY8Wzr
8Ml5jhWXb7T/eOGr07znTTg+5sNMUWVG4ADj+E2Gwd6W4Js8p7pAvkK5nEXshltGW8PihujTfCSD
0vhATgmlIk4YZMAzZ6GSPiYhyyXl7mph8IPJaUjnWHhscXNatAaDhTFsBMXqz7ixOILPVfGGlABK
aPDFme36HoTznr5jPtrmdJ/D+mhRaz13JhBsUZbxvpFmuImaJLkZrtij2X90yDc+O4pIDjvxaJry
T7FaKzWGiyKdPQxbP+jApnWdUWXBV0zjbdqCJ2JE+LUKi+GQjQWDkTSbj5ZRX+tkzG76L57BPWjN
9A2yYM2G2u8wGmhJheVCbouxPYrSvCa+Y15xUlGHtt4f1lrDZWT8Ygi8g5DV630woEImFaq9AOH5
EpIZ/mTXLerQGRX6OI/ZsaoXcO7G4qoEe+PJoHQu34uhKvY2lLDTv+zSzX9KFLAogTwKrch1eJmU
Lud/SSaAu7ZzaEK3rPKYpVFL1aik8Wx+gHwIrAnOV231wT+Qw09zf1CV4G8p8xc9Au19lzOsHr4z
GRy2mVHv2rZc7rECgFUyS44lbIyMsJLNrM6TwkGqzR/wrUwcE2wEjdqwkr5X50x1isb/IFYuf8D1
A2SS15sLnSmWJ/4a8ZuQD8YALU/ES1UuH2Wunmg1lZdZxREJgHwXwcfHa/5SGfYFDAtT3h7JfNXd
EQug/+yYvTfdewM44ujpuaLSd9sGHYVLZKbnvOuha01lsnHN5i0VwZ/VIghmyKdxE3eIVT1jQFKi
1Phu1hFfXK230CHTAM+bSnHoSf6bm0MTMpyoLAXjr9f38o/Wn88x2SskEXEhZSQh2wGrkSm8AXI5
NY6gsOSbwzHvgHNtv2Ut0xG1keb+bBAWoIUvDCO85GH7VSzFS9jP1WOItngHE+dHh4ONk6f4rWdG
XRrAFljDAyykb05d1f8m1fL/Kb/gajRdlGNW9F+0brnNeNZEE7vVU0BrKnBqV4qEixZ28cxzHDcP
RHTNT33hAMZuSK2O4xcjUyx+bw3OSZzDpCwntEQy5TOREtEe/Qn1YP1mCdw0Tu2KFycFqraSGrvV
s4dYSBiPc/uqbx8/N3+UofxWz1Q4mWuGJ0D0aLnTztg0CBvI9ulM8ifLv+BFs5N3x+FSW326kUnM
DLlo5La0kIhlMjvF5dg/GuNXSly0oytdgR82hGlKxzgWgIB3ZWp9E4kB0dGgsmc/t0lahvytYBta
WVZ51oNabY2g8bMloWvo0mVvfbfcNNnpxxgHKj1GTXBlT8y8MmMUQes8fyvTOzaX+NI64dVpvZLL
yu2PpYE9mkHtlzQs0X3gsVmEUIP2lO92pdFArjVCZyDEOCVIClmWtBk8W854zIDDCIwhG9qBae/j
Z8ONvGI4SCgYZ7ibvsrqq3sW56IkTxQhGctEHl86h4PRbodlD9UvumqBbR/af7Jy+ar/JoK66TTu
H/3m13n8Nip/iJItonHkrDDmeKeL1li9t2iy0VcBAlXS2oTkLdcfwbfmaozkN9+8LnoqFkEsXKuI
bsE7NRwRlCt0qsJZWEqmAkEHvaTP9qduR2fbU4pVSjKcFfU3z1rY86iZVMhnCUTL2oWONe8ZHr+m
avgNO73ZT1X6IXPrZVrsGc+H/StRqGktv5FB+5UFHDEd0UXfkwYhetgaefXpKQuvfpscmL9KwmzX
rnEK3P63Z8zuv5zAzj+0q77vhDbuULSPZuBEf7NW+qkPft0l3tTJxcVysvlQFbHP7ihYN22AayvM
1w/HimvapgRqG9wttYZkPRGfSHISx8ZxD/rj4VPbV1L8hh+EwJqOahtG6P/N5DwZQBYZCWnVvfYV
ULsyN67snfTgLpnu+qYlEP/37eL8Q1/qszh3Qsch0JDj4u+izi5laZeRQrTNAnlv23ShyZ6zZzIw
fse2MZ5M57ve++iVmB4l6tIuY8S4xZQBHjiY8Ir42EesXw5ibnBCf81x/HMOgvDYNmwJEu/RthqQ
o2pp0LY/yppIp9US7EZQ/5WEEm1EJOMNW+n2X+SG9j/MkXx7TsBnhxTaIXj0b/K+hqWdlfbQW/t2
+VJ0frOzBdCuYibD0G2l5MUr5u3gHfUwUq8d9L0TVIKDBxwsYXQMXIukeCWWbMJ8e9TepyHAsoGI
eQss7df//ZH8UyLJ1+wGGhqpvMnB3ySSfVVF1D9I/1LDIx5sPYNWf8O34RI3WopTu8ITR0qzWRxG
7kY2RvvJXRoQVSMVS8osS5LD9C9fk9L2/n8ySR8mCRAMBWVAWv53TXlnE6siuHu3pln5m8F8CFt2
0iHBg1lCGGqJt+AkYhsb7LK2p9ZUowonfjMS6pScHLN/+XLAKfyXL8i3bZgWVsSzq5/r/1UUWcHQ
9zmrKqVutPHXQLktOQ0uhu1feH2IK/EGcoiqvt52nmUD7bfNn5qAoeV+KTI5HLwyOiQeCpQpRZkv
avlFPwbMZu6lhTqiD742Vg1SB7PazkOOA24n3ecT8AmrA+fVMxk4i9l4LpQq0Il/JiYt05i110LM
TCnrFTVQuJqPZtecbav+k4uE2ag6EvkVX/RYOYBeyiirP+oiLm/qYqeM+svQPZJNEj+SILTpHXbZ
tUFvF9MCbay0IvBLEqLLvhRoCnbfvil+FF5qXifQQJvCro23JQreWfFhGluJL+3yqf+o0+lbU03D
Re8bRhu0p8WsHF4MR0/utcfcewEvNL7PXfLbEwNQ0iJvyLJwkDxbgOWUVBKTfr0ZpUXgud8Ss/Mn
SggacJxJfrXH/guzcO6q8rULBQwlUudo0f+aKcaFGxBIGTk1ZTkjC50QLtjGV6Wz3uZKwveP1jOW
NOMQEMQISjFInly67KZDBEwS5alWnRgwj41Xz86+FoIyoUm849IgiKHS+eX2v0QYlXeRKPmgmeTX
EIcesIih2qw2LDM4P6x6TOZak330MgUJ8SP62AWRNcUnWQfoUIjUehD+8pSiYCd7M0XKlSThLs3c
aNeR1nXRy9C1FsbeI/y1G2hRMUQTK7h87ppN4WAOCc+U6VvYh8fZDiO89bRUdp5PeyU1Z16uMQE2
87CJ3fLFxwdBnCKORJ/WOV1JuPe97F4g99poAfSsbHJjLknYVv8ajo0z0kDumsp4g2P/Le0p4bXe
QkurJ0I+GLw192lwf1pNxvySTdtMP8XE0bi5tuQYHNgnR/YNwL6UyQbdgUuVx1K0Zn26ke6nlEVJ
wLQWbDSJhitUakBmODs5+f1Hx4UxogTdekY0XO0vRdVZn3K4LMZvoh913R7r+p7hIUHdtXEvRP1L
WNjqfH4J0o13/QDYWwV8yTWVe8Cg0SYABaMY5l8m9EZQoLsHfQkZawRlOQNf1zWHfErtW2jLYwE2
8qCFFNid+W6ccSPEuj4l5iWysWOxG/3mNb6PtXMkySIEJyBNyKGYM0v7Ca9T/uC15HePo3nRKdGZ
4R1IxwD+ZVgM8df1vhZUffXse/tFOG+d3RwLRu9PDshM0aPoaYfCPmC7dA+j6E6T181bHxPzmX75
JEdYNkkCj1bGOE5RnmgRb2a7ZAEnSHJL2z+Uo/std+Eceyhhjp3RoJ8Zxy9py6zHceNflfMwdst6
FJJQWq9gTNtGJchgwcQoIFG9V8NFG9shK1SD6cJ88PL0xQkaNgLxfGTnll3JCnpXjDLhTsRlIGIU
0/grzqrqOq713R2zczMZ2Tkv75T2R7dz5yfgv4SFrckrS+/prD79pXdvvtM5ZwsXhFeRv8IGAUDB
h7Om6WPDfippVaOBPZ8FXLq+dhZ1MJmLwFBr92DnLo7JAJV26MYfAvUjIw1CyGCNZE3MUjvGVBOg
odlIyziWWHRvBBlfSztJnqXjQJrFvuiCWahSC1O0pbLFrfSLuWLdtOI943MgWi1CELeymK+PP3U9
pT1oUombHHzcL5Rhaq2IU04f3kM7/ZSjwyiFRbre3XRt92dd2+9OVYOJruvknLfZTZdxZHr9Mo3e
R4TvhUeS/pCUsof4oYvUjkkj00hvtxQg1SccL1kVbaxmvSyE1n566OJMqXSqAqyl8kTOoeJUWOEb
WDwmTS1rJXjaZjUauKNNsbf2hMXNR7NDTTvK8ewmwzlVSr0qLElR6CRGUzk/2DM6D5m8j4NaPjuj
j8sLuGmar/uiXTnc1S31/6RV+goIp+A5n9hcSpdd3MjbEAH/0R3CfwQp1kkYSBR7dSohHHAm6GI+
c3ddK+mmahzYZpkxqoAwYjKQI+XWEzVdKDJrPq7IafZp3fN5dn+Mau5PUrk9K9Vn5LYPhYwTkAiO
5nvckdxE6tHDGOXWhUZj54W8WblvM0RTG/qxnW9KVN/lxXBq899jJ3ZgJVMycpJ7tYT9ZYDKMQy1
PKWoV4jyoGW3Q7Htu/IaK6RLEiH1hp1G4rrYka6hpuX8uLS4OktZ2BdJzO4bnFoux296fNFFy93H
c7PTZvtkJoMBxv4mTWjFemUv16iE3E6rRxlRF5sOVq1yhaORZ+R5murHpXcVBiJytMUscML1rM9G
GwbTBXJpcAfTuKnLMXu0EMXVagBSM5zinlU1BMizT8+9PVCN0FhTt9bfKhfJeGkwRQF2x7ZZka7y
xt1mKmdsDbPf6+j6+2FtfcBKoXsSdf5zMSGupjaCumxeX4Cjngzeco584CJs+yJ2dNPQVzu7cq6Y
zqOjWcsn03Cya5mLCNUCekRTQgmKS2ItaCnXfI6BLgTlUatX3DLGmkFmzzBZmPkH1nqjK8FRI7Jz
sMmwYvlLKc2YfKyHsfe2rZvEu2mMWG4rIbeaG3tLi7BqTf4MPgPU4K2I6xY+TfObwCcikDsWVx3T
KeRMKSGt7fgOKsOcZbAfIdPvMhRCqtaBKO9jPFi6a+38EqC3n9zn6HU1DevWKT0Pq8o3K4+jo/6M
9cVZEi+3cXLDui5Zfmx7UyDJWa+tkoQ2Kjm4CqsPp7MrfFLtpQofPWbVdy+cHylKpotlubbiIFdH
axHJobZzBf5G7IfOcQPTuby0tvVQMxvbtWl/UgXHTgvn4rD86Fur3s9IFBFgDaeuzsZNy/yKbNHu
2ZyaX8Qcn9UvNVqlaSanrnL6nwW/OrOYn8y4fii51sSa2OgjORvAEHwzYsKgtLIqZ3wBhuRUTSA2
5umMKjs6QnMnv5iF6UbENSk5Spzi5ebjVIcrP8w9pGoU6sP8p24XGNMopAc40+RvOLTqJJacpyR/
m+ZkPCMAfZM9pdTUgkta3N8jSG+oxEu17axQDZv3CF5nKO2IngBWXX2brLnPBV6YLYjVRKMd6XpM
h0DGZ/ofHLSUq5/I2alCirLEyy5yWd/07xt58mAoG84Z0Ns9i0P7lNbxSZeVaUIQ1BCgZ1lL5v7k
gPtqHA2AyTTwq1S8U4gr0oNosW4HAabTxs2f4zCncujEnsS37pC3aXaPaCqPcWT8SJZSsW0GAEFe
GR4KL+d2D1Bk6mLMx+PAABz5TEwKcri3stx9qqr19Ol00GpZ3Ua7FUm7PmIeLwM1Zxrec0q+wwPJ
0ftqXvID9nDucrJYjtFAnLOSfc2KeTfyzDrhjkOI1Y2SjiQzkmy4BY3xHwokUaakWlrGp3YfbDT2
pbg7ZvHCLofr3JJjutevlw3u6/s8NCd9l2FqOVZWjwIMNyIIO0kuC1sczfRYQvZyJMRswgKbZnVu
OgrVoUucnSfRK+tPp0aSmaXEGun/9jByiuR5dtdvM0ca29qGJdjKNcSqV0m/GkHokyo3J/gie1ki
hgnIX17D3Nu6HvlbirQh0hre92hV29n/jiUw2fLwDkdMV3f9z/uBrmVt0RqvLq4tlmxqVJ0c0f/X
O7nw7sCGu4ycZkPrOUetmM3c+jmFSUWS+CMBnQPMgTrbFJ77vU9tccHWSyVAH1jm7jbIKDd1LYU8
qZtw/BQyfWU8thn40u+JDyh+ZEXmLo5Xb5JgtkmVnY4jwOVN3ROShc0r3vguGSVWXDX0Cc0B5Xv6
JY9YnkgCquqU6OTYje/6vdLzR2mKFX0rv6dWmdsQDZOTrYpsVZbp60LPumYsG7Rt/Qnin0KVCPQk
xrmcVbp8bH9aweYFg40k1OYWCHPrda374E8J1oKOrVnldj9gZmTkLrNFZYf8XIDjnMeEczWzfhOf
4D3ZHhKrJug/rAKDTBCh0XCj8vdQIHKI3au+/RN3Wnb12L1k0oeXvxqsbpWWXL8SHdcFcdHcQ0FD
q8ZM0A+jp84NbpoVZVUks7hRfJdd8qKlguHifYjSWzapUnOiqITDCtJOBYcrG97M6PICzuR1wlNx
ztr5gQy8CDVH+iPPhlNuLkcBRf4BrPcnAGOt/UHFdZanPGJlry4WPZNyGZj0ffGQsknns85fwbiV
pL3PB+yY1dYfnWeWvx99bKfUp+hFk2jp9rFFpgwJsC/aauQr21PmLWCETI8WIeYzc1byhZ0CkIoJ
mmHbtrXyBoTdhYlEDVK15lY8SKxxB8G0ZrC7+QF1x9vsZ8l19Gjo50aeLaMdD6RZz2dNayjcGAZX
kb5rE8PsWu0xHgJyY1wRsZaZoi1qi3YXTw0pPVE6bVLhMQjReueR3No1cp5Xr29oBtKJr8Art0bL
gLmPl/3gLEho8iaAjqP2hWO2biquHreFwRBBlfkU76d2gmh0YqBeG4hgcDb9lLAwT0KaRxkV3a2j
hSlYB8GggFvswEO2gpqBy6iQvKn8LRPoHAppoc8VM3Hv5HBck6I06EZ5wXuXBDlmA9clBvYBwOHD
aNJwWy/LXbNNdI1Zh3TdmZcpNxGsumB9KhWoacxYMcH9fVtcWVL7x1cN+igE1py5+dIpNsq4jK/Z
KOd9KDPiqYyWcV7m/Kble68EP6PB4ij3gATvJtst7vR3FkCH7qWNexrVyf48BvyZtAGP0vOhivEt
EUNJrxdW/tFqedGfVd13TBNSFaqhbK5jxmrA5+VGVcAxkCOmmYPpsUR+uu1Nywcnl7gnP1ZTZOVs
IdRjOKzZUyG5j7KCRt1mb5ER1rkFv8xOpZ/fotx2jjV90Dh64lMFP4wkaaXqLa+JGPami3519Gy9
zjuUU9mvJqZ5XJr8iuOweaC9+hdk638bIDsgX3w2TbYJX+Fv9MmyFGM0D0RC+QQDYPKnLEl/WWpN
U4B3vDTbWWFt9OWvsXqsf9XFj+dDUVudLPpWKYpUBVC4zr8YpA2dsK6f0OcRzQlNCZeU/S2ruBvN
RPr7FD4qI/+SHmst7E1vx6xDPPFUkgZ6c81/dTJrfN7fJ58gFQEjhRaR6H///tyhBDLj2TPcreAr
TkQMKuV6NqfwLbe4qICZ2gfLZBwbkse0dcxiRSHn3rVkIo9YskAbuBjEv7J8K9yLEVL3EACCxz0v
zrPbH2bEjM89ymr8wSBoRVoeDOQbQ3DxJerKZfBIBYFz2GXJWdcQoT8/V1xQ6s+AolOFN1NcM89G
tcKMaKeanYTGwO6qF2aP1nmo6iuXZrNPQzUlpeMxUVDsxsI3gGv7D2SfIpLBV+4pZYIpK8q5p1Kl
I5AvUO8Nw8y3CDw3ZdWPx066VFbJ2F2L2jnBesIg1HC4N+C4oFrK6gov5VbPyC0Y4HEH+WPxPPfG
tilIjyoUAASm4KXr/TdjiU7ksaeniLjpbe+M0Ub36CECWC9GqxyN3x3FNCxSfvyuSnM3ZR/fZmCg
2SO+4iqaXibMtAhZxa6NsB0kRXOz04loGVXtOJQ9rW1XBHlin5UCgR9bGjIy60xu+nC5p1PmIwlt
vAcco2ir0F2dxtD7iU8bB4CqV8u8xbkOWspCrrStgyHfLdYIkTafufXco02QNGLIOj5IMKusvn2U
nFWwNyUFd+LGbA3Kft9MzudgMFO4yGGBwFC4u66ZvyLjKf5l+Wv/l5VOgCGInYfr8PiFf3sjIT3Z
U8bc9BP4w+i5YsS2piTbjBT6bkwYjyAEUuENCwWiT5UEX3+3FiKqXo1OGxX+YwY9gLPRuuWzPJbm
gkNemDERQ9HvklZhB6yn2//fg33n74FZnH0hWwbaBQU9AHryN24A939Ntw88TaPV0mD09/Eiqamj
5aHHUEaIZ/dauVQ3o0EfyAUyb+mmD2uDAhQ+G88+AC0eNOMqxJBsyzn5TVIaNDASNsjATM7YGHEo
lth2wMcHh8TuXuI8D05pcNb7gbAHyT2GmY+DAcSU484bttK8Susla9GBdBk8NLPFfPfpXfDL78ZK
d0v3gLTYNx8HxQtD+KfKLnzdZT5z1xLG3ZGU5f4Pe+e1JLeSZdlfGat3lAEOhzKbnofQWmSkIPMF
llTQWjq+fhbi1ljVVPdY/8C8hF2Sl0kyAwH42WfvteWnoO3EDbJvgpoQBPLgLRbup9tgPXwCKruW
O0HKYWjFtU7vq0dTcwNCrwU19MfmoEpy0HgQoD3PbLfKI0yb80ZN1FY/o525LQEQBbeAEz5JTZBG
UtkpEvl7YbO8Vc1A8sP+zYIVBVd9EbjN0cuAUycfcTUw9uyfwbenKBLApiwSfOOzCr1pSy/EIH63
vXH3XPLGs3Zllh8pn+S1VecOSfiD8DgFzWQ91FKypTOvaspJgWFz/WtEGKvkgMpH3mpevcUt7vGB
hMRs9KA1FQN/XGeLoTU5jcz41qcEWc4usJnu2HjcfqjWQjso83IxtdovczCdY0EXJDXlv4vA+R4H
/r5P8QhxQBwvE2MDtT3/ENcTAWBW4b+VVv0RUnOyfp6rrdki5lRIVUmChjoTFQb8ugtZRi/PDXos
ZsxHoVOy4jgLSBUYIwb0WVagjCZP9GD+hjgVHVLXxV4QRWu2F5TQC1PRQMRCG3FqY4b2vQN/v3sO
sI25EaIgkTr/9rz08w1u8Trsx1vIA1AH2err7C5mG0ySxTgL0nlPJD7deKi3eDt43Bbh4fm7K6dC
car717A85C1fAcbuQrW6vfdyfGIkTSZSBltWUAgroZ9RZiAZZaLIYD6A+E9hGcQWqJIObXs8A0lk
EH4sa+JarG/vJksV0CHpSzAhbz3bK4BSmEvbzEAalGRrmpPhJN6GD9D52VgRo/Vw/JjAedaYhLjd
/1UAEM/mAMcgv/HXxxBjQtDiVpxKl9MVnoAkJlegd/SheWBJngnBujVDYJP+92Biq47vGFef7pB4
82uSgbURXqqpo/DBe4UW8g+QvT/D2MbW0pYyIFT6PP3bMjwqHlEbLe9xYiMGYLP4a1B9XgRPiVMH
G7sqU1o6n7suHYG7kNFs8Jy/oI9qYwU0G8yKmdR9/FZ+e/FbbqW+nbd0XXq3MYigNjhDv6N06KWa
cEdPuf+mB4yGTUrspLH9M6Vw5YFdDjn8vjjmRfNDGxXGS9cheBgrBH2X+PmyRxW6TSF6n1np2qvT
N7/CekyODVmS51nA00nVdtBoLmHQfI88Ff11ai8je6+PhnjJrfwN1mcIqKjyVvbs9axNErdWy9Ub
pjVWvx6tM9AJFjZ4CycasrZhXLQrp4J/nPXtOcjDPaXO1oO866aMZ/GRdu6Ny/bwv1szP7Ew//dp
yzN105OWZUpLt/R/w11NpRhg8nK9tsBUSLsi3yZKGhdDz6pVDyKCucJrNtm85Sjj6TMk9vFqI7TB
eRsOQ8VQFUQIVxZP/YA42qsBrVNrgDtOWWYw38T6MTHlT0cb18zvVLXhrOZTik04lzvIUTAmEoYH
T0b+yiJcs3IHkgQaXRo7ze5wMObWm6Z9BlFkrRATHAxmYbzJkVm2pRPghc8uPR0MVKVxXEkm59AW
TC2Oco1dlACEmS3rSSglRBJ6l8qgk+s4YwszKyPPX5Sz/zfok/pQdtnLMGDaDefr3jTfykFL/0qQ
kRo9pBrqZxPS5A7PMt0OcfEhJ8a0p0bgZGSZtJS/rqktjcj+fMJTsBXkK1/Ck7Je2DZP66dPpUwt
f13jJHSoXN0+7yfDDNt4ividSJa58K4No/CSFlvykiNbgsZZPr1UFVhKwjDN0lRJvXrKLINyfAbP
dJVh4PKn6CIstMzn/d3Mm+xozU1boujevLjsaRz72RlvVcLDI7J6E3/doocIgYcJ0u41nw91cnYZ
P70iBaDCUiC70I22rpvpYwz6amnUJWEpLdjQZ/I8QD7ZilDWu6OS4f25fnxuULWyH9ZCS/bQ1n6U
ZFXngmVs3qnOpstPz5ZC1e/YlgOm5VakuqRZiuYZam7xDbOfDCzC/Fhy8iTrtoGs+ex1bGWfEl1A
xxXpgWEvuNVffLucFkXop9taLzZTaN3Y/yI9Rgi/CPuYS6KBRpE5VYsDDimWQvtKN4cFVeGcHsb+
11hHeDkC468I6iRGe2lSlYc/OuQvEyFH+En1i9MOmwjqrXF+dgVQpM00jObOF06ArTIHelzayV8F
nP+/cOtVlb//428/iy5va/XyOyAM+a/9WUJyO/p/N269JfVXlP/+T7/jr8otqf8dvhiytolbQjBL
YkUafjftf/xNiL8bpsPBl/S7cOYWh7/9j3m3Mxdrib+bVDI5Org028QKhBfoH51bUv6dThccMHxF
nGkGf7f/9T//i8q0f1ao/Wsd0+wp+tf7rsVXgcomaJmSnkmQhF//FztN1dc+s6rKCa8XW5reflZF
TR2fWtem+O/8TZii/s29Mx/vqXywLNjnABH0f69+oI+hSgl4EOHhrHVPadQRrXDvjF3e3eVJtsu9
mOopYoeMGSnsB9fS3r05LZQ7gHxGFFTsOrK+1wg56cBy0PGoFQ4pWfTnF7qu7JVtdvuhRKdm51Cf
zVS7imjQr3npZpu87MWuA039rscHv29RFwYCBkMhJCDx//PiuYDJbWfYmaUu3su8WQauTrZ7oK8r
Lgz34GeKp2USe6vG8r/aWPteh3Z8M+r2j0NgfUl6OtnathHsFGfbJdmxN+lkxW5A6lrSulSeu4QU
92Al4SHuYqC+dnq0qt7A2WzaR98DXhwqioYqh4rYXpvpTQoRr59hsQSN9Ben3RJimue6vtlTKd7c
kzQ9B+z8T1NPa06dxOQ/ZJHcaZy6GSSMjyNvD3snzr6ku8WtAaAB6luZK8oYaSp1U3Uw5hdOosOh
JfSvlXcEZtNPm6vU83QvBptN4DQORFrL7pDQVQohisSP2DpCe5CRlydQudx7OHyM8J/2SWxly1Si
Q9Yq3RqDeM3HRH9ktbRW2oPuMu2Negjj0ZGKbIujkb31TgGsZhy6EyqZ2scW5W4U+HSDsje9MVqP
fLItYiuskzRdx5LsV3t9XXVeAJbY0Sm61E12cV64dOaloZiBCqRqb+zySIFKMVAgbjSvc6iytPuH
hnRYoqstOFtXbNT17r1hwxp7Zn9MOrc7GjqOmMqzd0M/DAjWSUmykLlUk4ewyctDV+FZlo5uwUvR
vxVWIk9NpOdb1VkOqBvrUGFP2JFIR1aPkX1LnFE3QyZbkR8Hr8quTeA51zZWzrUkV4n3Zwg3/wws
eIWv7ZJa7kEbD7fnS9dU1NTn6vTPn4pgULCa4Ug4JFDaDZGrN/I3GmaLMvrGn8ChziwwUyc/xyI6
gepoLm4AroQ2p8wi263FoKGM0H00UfFTJi4ZoDTp17ZReFcLoXSX9sTCUD/bVWeazqWzrA4WlvtJ
5vhskcH55lfa77iirzROGWGdIqWltMqKU5/MAUGvjvBMSOvEfHaOJ9/buc1oH9vuNSD8fmLqi07I
wfoGJMVb6PoPGDLDexQTi5ckgqXS2xWF0zQik8Um7e9BtM4Ly9gPglUDyFd1jxql7lk4rQtnMBbV
2IozBbtVzvDAQXnQD3kB1UQLsHaFmCYOfe/f7KEaD35OWVPl1FSEEhpRZry3xvSBY25Wh+3vCm/8
AtV2a7mCbe4U4c9kvBhV0jOrJX/qttvJFHNe1iXtLWC5gDKrv1DFrK9AV4ejMafUKMQGGwBDoMUr
Tc4s68SxDtnhalm0LpLhgUACyElQ096jahSJeivsaPxusGBmaVYli7GypptZNa+ZYxLqpBWE2U4b
H1Ol7SKqUakGXFETpK04C7aHyKBD8J8vz5+La6tiVm6DLdKyTukHdnJsncXL6I13zWTFmUTdHO3z
41PRRb/5994BmyXHvrdwRdAra1fJtKqSIt30nsfSclD1vUyDIx2yEVFZ4xFj1H5tw2zLnafZmgmB
7BFe5K2m3Jx8+LYpRzzx3Bxn2Ex7gtyBnIdQepJT4RzJ+zFcO8c80+y/XshuQDdtOMX7c7fw7N4n
CrQYO/kBPCzejZ71LSjcmKJFzUZ8c52v3FVoNUCPlu4wzWnpstqXyPquhHbidGjwReuDsq9T9WJZ
NJyybV+Hfu8dA4JdD0PG16bzo8ukOXB16+7EudZbxs34Ne/HiG9gSXkaE50qx6ZGbvyUZu175wIp
QhjxFpZZ9eDEmRMq1kXLqGFRGGISeSv6dm+CoP+eBCUPvgkKdOIUu6LJP1zL6GgIJ8g19Hl9ooVs
2bZEbIt+nM6antx9ww73HsZSmmesVxV2w0EDsHNjO4o1bxLNFkywuBGkEzcqipNtbFrk1wVarPUz
1a3+3cJsc+xHPVoazjS8EzwsdkLp8ChTevkAw9AepGtfNL2mrxig2Qfxodmagd69Cat4TXt6Lqlx
gfRFOeCjsJggp5xVKy6cUyVoaPJlnL3WwIIXMpLyJ7ly1Nxx/BON1baKzUXMLvlnPYyfPNes13Sy
py2KurEjXxg9KPiAe07ogxir++7GEgIPVrKHoq5y7fSedoknydOUBemhbBrjmDcE+mU2cyyj5KMv
YAiOfOYurMLjj2osFikV72CAYMn69ALttTaNN22qiq+hWyW4FD7puVEsYKpTKPilwmIyAZ2vbaIh
qtbPH+oFJoAhtpHBFQ0ANHXcny+DSWfcoDv2ErMaixoxL4a6rjpn88skkwkDoFGv8NcbBNizuxJn
YY3sbszgPMoaQFntldAyaVY0qAo2RIp+iYa8tA3107Fi52wwqQslz56XWefnf0X9mJ5FtNe5wSQk
DI5CdfJSkUGnq1yU+8G2iyVSvXHIKq69ycNfVRmNdvMsGA9OjlEvY+k2GpQ3Sz18TENnnOM4v1Eq
cBkrL3qB7Z+gB9cfThYmvxAKD9Qv2e9ZSOi70b4No0ZwtgGKLuMcfnKU6DsiA82a5ySFEo3JVgPo
qJ/00SYlTbMhvt0fSqcRC/wgRM4hXhZFlK48w0wpJC1ZHY5NeS2s7MC+EsYN6sZS8d0W47gBD0L1
M3SiRUa3YoSheGHFzd6u7HBHmmLa8pUmID2N8dB7gtxopcT76qo9iYFqm5p2cUZmmkIqDUYoxW1k
/vZmCfSmDrJrF+powfML25j33gQfQMQlXII48M59J9xzO9bNORmPkT/ThYyyPth2X32kAOdYcZjf
02z4LBwanYk/cx1ayYYLsjhq1Fzc5q6LW9TlGErkkPPIovyjizsmVqdK72ZbdIfQtn8+f5TJ5D5b
qU6I6oK0h+F8ioh4FtAxlQ/We5eb9apQGYwljziMVRkFAnF9SEuve8iOeCbCgfhBPffaz0rjTycH
ur1xZcHshEFWORBpg6x61Yw8gJcY5leoU7SBuY578FwMNl0LT7AYgvResRBf8C0yfzTlQI4+djm2
QTKZNMmyiM4hs+6nrd73wxIAiDz7jU6GLO2LtWMaF31gzdKQeQKQHqmDbUlYxSoZXgw32duUQ6wK
qvau0qQWSNOz9jAltn4ydbfYaIQ0LnaYfesawD2caF/yjN8YqyZfA2ZuV3VJ0QTX6KvdmAATS7yi
sR0Wj6b+EeVBek1nUy6gGbUw+Q5f52/sdawAF7lmmXA4nIm6oRxPU60++RSX28lxi72cnFMaUFcd
5eOwHubn1BDrZ0cqdz8SmD4/X5QJG49Ok2kdVgk2KqIGoTdcDc2e7nVAiQz6PpeElbxLxUXaZ8Mh
KIxu4022xsc74JZGqvJM5iRc+3nen3WyKUd2SwX78uDTgAK9FGEdX5PKurgeQHFVePJqmdaaYp/y
wJsZ7VEdCmM+0Ls1fIKAVLY02h+9S5RtDPJbNFneQ7QvOWGsQ93QpTtSHNVZpfrD/7Lxwjr6YfRc
um4vnBdK2vVN2Edq7tswF6ExJ8JsfEMmwOiDFxnqAI6y2KcdOIIs8MZlY1nBMkyr7KMUqNfwaWvs
01l0NsP2j+yN/MpAtPANHk9uEuTX0q7yaz6/ZNZ4FSP++H/+FITCmnvuCGK0lofcj+RhqmmpyzUG
JVHbHE95KYUewPH0NZZPcjhmOrcckLHBt9wGuZzGv2gozF7CzLgluRZ9m1vSlm3Iu9MFWy0U5rmO
g5ERLVnVKJ6bJhflRhWlzUOG80Fbh9ZLlgUbJagIzaU0HmU1u4dUNfz+FjXTj5oii3tOJSV77Rg1
MInqb/C2ymUIP/SExtZsbbR9XAyQnEIw1i8Bb9kmAtGw6P0UNMlYNe+1BsG0MNPvhcIaCh1L7HLy
T2UECac3xyvPGlT6zIt3Q0EQcFTBtB3mDwDGqv6lLl850LpklD1uiGQGLwnMV8rkShxHTQmkVWCJ
62CRAZo7lwMhOV+v/QmtnG5kG1sz51+OAvqYvCoXtbFR2NAiURr7HEvTsle+d4QS/6N3FFECRmef
G9nCaA42O//fWRpuDbKgPyRsx4XVA1ZNuDo2OSblleu32kuYp7S5VWK6Q0IsoXHL7hpQ4k1BgAuF
ovdFdHUETpNCsUB3XULARlx3l1gZPqM7IM66McIt1tE1x7Y7nyl5zQpI+nHpnEw/JjMcyW/lwMI/
UnySrd6Ijk08m8M9NiAduJlOwE9y1IMGQLgYEwYreyiBcsLdwdEob/rQFC/IAhI00RPQIJcCAONW
m9icOD39D02bX6KObXVRWzwi8Dcuosxybh3c/a51gU3agopf3f9uARH5muxs7mj7xcOKr+l2hymQ
4150+UYEk8G5KofaUUTlNnRxWeWsPNZ6EO2NiGhIVkbIh2OdXurA6w8QMKs36do7ptv4PrBZISaX
qjXgPm2BD1C9VQNBBBxI095wMkqa2qjEXFYNu2IUUFi/BruelrQWvTeOfOS1Pa6Y0bVFmHbHeDIg
6fY1FJ+iMBZ+kTpLnF7feqvdpykUVbRpweBnsrzUDLUo/oxm/eFWsBNGoAmLgk0dNB3sPwWb1K67
M8LIJMBkYBUXzTplTeMe5Lkl/06NSlgsB8+B7J6hnw8DSV9Bn4pVG+eolGS2x9JYl0J+GNI6mEhA
W8K36bJm47tyuFPvkFLeSn90jgRgofROCzt9B+/F+Z10ID6riZ0Q/4E74s2OTDazZVNv9dbAuzmc
MPMrIEwZJLRk2LLuvPrcq4CbvU4GUehiOBFxQ/2OYcQnofreXUx/eC2q9Jw5Fl567+ol6rdAzMd4
SigrxE0Z6K27Vx3xnrqCZVKTrpcqWVa6DJdjK+1FnOoH0wxpOhTJZbTLlIREMm+cQJiZAIAzHfM8
lg8i1KuwJveU8VbFmGZX8WBPC7ONedAnKzPSpp2CqGzpfAcnhz9cVbDWspghBn4NgaoIFBfr7XBZ
mfRvuE4JELm5tGnqHUUnrvZYYNmauhN7UrGqMcogAJgKaCUM7BQW+QLcDFxrnjQgKvB56vN7QU9o
2ZQ1SXTB3p+KseLwfJGgkA7FUHuEmNbOZIFqTiD9aqVg8+mUp7Hx3pSO/xKOytdQ2i9kBr9rHW9m
2YebTHonmhzGJTVRh6wMcJtZ/i0axbvovb2RoMFDmlknvt4dfObbhRRVD4Oi2kQ5JRWqhG1ESbhs
f9Vt9KXj7loQGH2Lo+Hqjs6rl3SPgUpXDITVY9Rw1PQrxp4v21IoirQ5cr7nhj+R4h61aCnjuEEM
N/dxoMc7szXwno47xXy0qK0GK0TifnOQU6DJ/GkrN+dsDfJtfOACmwGI+3LEZ1JVn1PkXkmDYtkt
Hx6Hu1NNazwWaG4P2pGepxVlH6eiYmNCae0DgM52bJwvqxx+iUm8SwyPVJT/Htvgd84VQ5ZruAic
4kvgYLsOAPLAgLJ0rRltY9KI7kc+/MyJKqsaYmjhymXoWskSphhurqIZN3ppvoW9PR28wSEkMiPz
7dSNlkISMdICwUjXETQa42NgimtaRg6mNI3kEQt2LcM+59oYLYaWikP1w8kNcNbE7Nm68ajvVVgB
VuZbm5nTY7CIqcc0g7HcJetPZBAQYUMQu/oBXclfNrXzp9DCs1elBHe8VzQKCrs1sKShHnfLgS4U
QHqxXE2UjynzyzNSOFtp+HNSXX/o8uDPMAL5zrOwXXLUn+IhWDVVZeAoQqGpUyL4oJt5sH1gn7o7
cU8iR09AkowtvFXvTkbvK/FBLDRQ9JcmJbRKJX/gWqXLYo6rx5H7bZrsxxR151AryFUr+Tl0m6oH
I9WV2mzoM77KPCouQy5fNV2Kkxhx34G6Qr9yFCxKUnCkKxY9lAB6Q228XrK+JUj3XJqRuZaJfDhz
ecQwE18E++I1GgvNeV4bwaOR33spvklYD6spjnijnGgT53DzK1uzaGdoANkL4H4sjdidbczaxprc
O+AUo12KfwKDFpXytYlCX3cvdCKcqxxgIm21KQ6mN2uY6kVhW78Ts/xdm7c04QM4jt7ODI6WEr9K
x8mQEjSXVaS161R2MrOWOGJXdXe9UTRjKFtfS4dSRqOGFzg63PX7acDZiRgX4QvT4I3oqIGEVLR2
S/Zg2AD42ueZXnFDyNTOpmEuJX6E2x5HY5zianRT+ghdf6UIhO+FXolj1lfNWlSetwxA8s1CKEh6
cZhYTyyKHPxGEmOKdpiAxKHw+nPRONMjyjuxaMlHjlpVfnoS8LjhW/hRu5BHOt8oRwd0WJBwR9kd
3L0NLzB04FxqjSSCQjO2tDm4ssP+7MwzihRDnIW/pKh0kjHgr9ysEiuvt/B1AVub24CqVTHCVMKB
EawiPWVsaiXvRzjhoBEEJ7P3Pqi8jV+7dy2kSafvFC7NcMAGb6T6TqOzwQr6n3o6EU9UlXWrow+T
PQ4ZMn8XQbMi0utNRy8CAd0UPiZ/rKAuh7ZDIYfvPkH6ZcO/miVrOeKIh3PXMhbA3wLzHDb9tdb7
FjBAatBbBaVeI2tkAMdbp06erdsguejYTQgTNMtOL659vWGBfYiagVNDv+n6IV0YZv2nFf0rOKRL
4PBk4ZT/O0yH3yB22iUPFwrTgujRhdmhrPHf4x+d7dSIAByGN0YKwN+AQ+XYfKrrMUu2stEUIduv
2m/9UzW8KE//7RG3tV15p+30D5h6Fuk2dITKbE+1UxonS8vRiyblw4fXJtjeNUlIJY52jWU+bbp7
QxQR03IHLtPxLxnCF/Wco8HTRH6NlObRUmpj281GqBT5tA0JSOckNI+jrRkbtj2wlbURymFZbiGv
w2Z1G/jT+QBoHy9zZ5SEyVCJmYTp+QgCuvwmf2V7ysSh6m3llFBlnJjZehJwO7sszrnKYnC0ab6W
sfzygTuswiL88jkPL9Ko2cmm8w6tl9WLEnE4jCl2Ii+hbdvZQBT0w713qB8ZarGkh9raAZZIVx3j
HhTYRHA3H2N3k4c4p33DeeVStA3e+iLIaKmbSDVihyRxUoM09zt/Z4TtNfeTlg91V8Q3cygZQWSs
b/76yQAj4EWA36lRSCaP44fIU+oEBKmjKRuPU2c2W+Fr3rWSkCnzJMS7yQOZessAEnNzaqEZ+m6d
HYzYw2kzmDwExPDRB4Nxq8z+u+4mZBLxypdUUC+VQLYMjK7+0BhkrtPk70K7AVY0DsZBTq06ewp0
YhcUZ86wwZFOvmIRN/U1dUVJS0Dzg02NT583ZGjLTtauH/6gpO1ujzFwcj16b1V+JA58cEe9/k4C
6ifedwdkKG868tdiaoS3yZNH6Klwr5oRwaMpw7vtx+tIN94teiNOklPR2hr+GPpHIqCxIcyu7IAJ
m57SVT/aX1mitlOLKt62frouQr1b1TTXdpW4RGhJGM77l8gqvdVkNMVqxAzEvgWFExVKp6STP6tR
nrfSQuKufntgy9seZLp2LSxEDG5IYKlw14A4Ob872R4/FffEOjuGlQWaHrP2uuhEscjxmTK3ikUn
yNq7kbiS8DuHQkS/Kxx9HKgUvvU02dF5k4A6iPRjijloWZsAPIdpaF6bwTBhG92crB3OEUbkI5n5
naXksNVyPcWEavhkHZxhzZH43Po4WSwnzE80ixDblhhEpRzf45ChLfXL4iizxmW+dfu5ZNmaJyMG
VoJ5B5f2gioLz5NRjazZPBhZxfxMpAvAdpwN/183R1IcHCSJcyX/tPIT2G5RU/v70Xjryqmf6aXc
R0EI0bxpstYxnEfD+uPLMZCpY9WZJO4ZokUabvzM+xK91Lb4p+HktZWxrU3nlwSmvSHDas0GHf1q
CGcrrKx5kHZtHqZiVaii0dg/f4htmpbZeADIX6/L1rHmoz3nt9G9M8NhD9S+IpaZ90aX3xLEoJFE
o4D2ew7TRVLa4uLarIZ8Y2v25tlNO/tg6AOesMmpV4x/lt6pQ6Bxn3OblHYBl6eoRtptb0HSKwua
C6AzPAoBnnVwWI8hHbOgqHH7Jau2IGFt1169rEJYg01hitPPKcTeVUUC1wvKq26Z2CqDMXzPZ/9x
72qnNMrOgVtmB5v3ceFAsTlbCLVhOklYm/G4aM0yv5s5BhKbBU1RY+HqrTBj6munlcwV6fnKeYTm
WK6EacQHV+rc/Fo2k1PH/pQhIgPEuoyi6IIXh/m6ryQ3QJBHaK7uUSe1yze0RKVjub6lQfJbZ9nd
y1TrnBkGFoYB+GONZAVRymi6AmgtLy6ncJZ697zM0yNVVUyPXqRtXb2IlzX+cfYLYEx4nIe3cRzD
mxE037y+IKBdBhG+GOIe5th/d0J1wwsDs6+onYOhiaXGB2GjO7cwH2jrGt7brnQppBXXKEs/e4eb
jlX5zsWqEjLyuk6LNo8Pmseg8z6y2dFl/yR4Za+7oVavYVNTdWjrM8gonjDtJ2y/9femsE2GSWjo
LVT5XRsia44Ha2zSpSLxS+kuKQdE0clnLDdLbaPX+XEifLXQOo1hL+RhVZbWwwvCcZXZRP6mgugi
Vttl734KluKeYxxoQuceVthLXUfrKgMIpD3srU00+q+VVOWxM8Sw55PMXVUhxspIHPrCv2Ic6te1
gZ9hDJJ9a832UlcrN35B23TNGjJiVzOy733RPWs/15yEdlacI12vkOdztR7b/gqyV6zDCeBUZSfx
pfGJmsicHHLV5XtvKmA50r1lOD/6QDPZsZEqUtpmnFhbu0P3h8B+hpVjLtMw7XTRjl5GD7DivTUl
nbec2FaqZkM8MxqHSbVHrtaV0muWi0zwSzqykGmB0SzCpvksFE82lDfq4+NCXQpVL1qOPha65ULT
AePY8wouipM7bV7BpY9b9KAJqpa780afobL/oXzyFKr/1HILMIjmXqTjFddO6mvTJvGOgAWAnM70
0KVfESK5l7vXkqa6rWMyLmfJl1dyiVa4PtZdQyYIDWjhWgxDRPamJZ2cySqOvWOWUy9E4m/kTJxT
OrEYWHdegrrwsO9Kri27Nw9Rm/ZAo90GG5f9wZMPz1vDQ8mt1dYfmQz7RPsFuqFeUq9prewoOTrK
fnOoJjOdXlxzbuLY6APCIfR8VGLcVUT4j86sJPZeOF5bpG42UWDIgn7TUnn+tPvqRfIxpVeI2+Vq
sFksJLF2aPRcX9EWs+953PwJPLHJBnaLvVzGhq42PX5zb5TmTYL/A3Co4+llWCgzrCS4JfSMQZdI
MOcwDdpAxRGrtgyHDrQh2Rh5BoBN2OWqSILbkHHt+GOZvqrUaO7mxF7H8dFOWCXhFMYyR7mHvozL
OsNYiYysYRX5VSA0TSm3KsXi7oSpgXyLpVz4zmZ6KgcfqFoeU4MVss7HPLrNkCP33BR/+mXwjTQU
MwMPrVUiID+VhgIcUrOksyvry6D9wBgo6o4SsMOOpYhpUE25ygyHw1ifHyik4k1nPkxF9MsdJM4d
P9xjjnhDVZr2cFBo0LHkTTo25z6Q1cynNlzO+aXIiL6qvO4Jkg/gFNO4oc+vFxs2fGfIecbGqcLf
Nh8dhJ8w35GvXI96Ru0KQMC0U0fhlmpZoI+uNc9Qt5hOEItxwB/G7jwAqRQDD+G449Jzm1kliwgs
W373w+kBZGqQZpddU9scOzEbBSFGzKoJ6UrR421Ueu3dGiAws/Pwd3POw+PGu7CxV920TPsk3tse
zBL7g52Ph+ZnSPDpGHC4W4cZ7hXTj1wKcoC9KmoA/AaQRZT1xuH5ktN9silU91mBa10VDLgLFuPd
IZ5lB7SMfcVvnCRkD4uZY6281rnxCHked5N95KUdEVS/FyvZsfOhIM5GwyRXwyZFu/oOY7bbOdaS
vSiWFew2ncWTuJS3wsz/QIt7lVlmfSOzpOCu3O0WI29R+DqaoFGtYeF2az0OaAaaLZEMVpzB7ImO
Er4HVAv17FLG73DG12ZT5BtT624xJH98QsE6svWVBVceJ31DcCFIspMF63vzc4ua8ydykmPVSIW1
1dx0CLavXovPWuWyOtZclQ/jM7I0tSsK/U35nXo3cwOShTu8iKn9JIyVnmg2h6nr2JukADcUT8La
hCagI+zjn8QjlpNtmzdjfmFpU9Pp0CcrJWJKIThyrWs12ZekQQvLAMdoHTm5bNrmZZUhSOufNQIS
JDmQ+X2ccoOdx4E8KbBP9M4ySVntyvld1PrwEBaZfk91yjfMYHoLeAcAItqw1Yv/zdF5LDlubEH0
ixABVyhgS9CzadqbDaK7ZwYoeI8Cvl6H2rzQSE+aaRKmbt7Mk8COALhjOi2COEyB4qw5JfgPFbuE
sAKbx0FnLDC2Wc9iZI06cqevJ0KP0BdYn/7/VwP7020RGD+urL3jMOxVtXRYOkao2xTNb6LcDcIO
YMIycFKGbRLas/EjnHZLAC65q2zrvpA5Ne+RevPniMB74BDq6WFBFKUQT0FfPGSEOknZLX9JLVLE
KMnQFHb8YDZsjV1DvQ5tk2zN1CpIgG18D5U0Iuv863p+OAAmdfikMRIG14R7apf274Ee7LVKZ0YU
2kspckJhHfAOMLpB/BwytW3MKb0avABIKRqX3oTLM55GIrkfs4Cub7EImCEd71gsey9lTIplxGVC
uA9EBL77MJUlpUuamKfb0jTSt2koR4Q3dHge/NmDVY3bOO9hgQjsEJNl7qrKX0Bg6PYlJqixGhqS
35KrxOzNfI0d60Hagz4BSOX4kII6IbtAfM9es7UcoAxpWtc7o6J8vDp4CSieooqZccr5YI3JJy0a
xb7NavMcxNbbyDF6W8v02TAmAcbyfk3ilApNvNgX134H82A/t+UqK6ImrFXyXTkZf9EUHT2T8i/p
ZIdjm4dQBTRBTgbm5+lt9vr8OCp+64k2wEMLASzsZXeAyp0u06MYzZbvUaEeqvKg8pPMabDt3VrS
XhUVa5aaxqHlrltNXvXr4fHhmuYsxocJ/9XsyU1oxzzI0T2PvwGDNcuoI5alcgO9E/CLz487zDRY
BghhWMRK9jbUkK2WLKh3+HB5AKT10WPnJ2qYNdWx9ONsv9C7VttBwcjgYeE6iowmB3r+sr4pLwiz
YIvaa6oGCIr1nO5tnYK8LR/LYYpC0yUETz5M0kSvkRocwsSgvCDRVOVwUeCt4UvEWwliA5MhXx01
mDtRL3eHYwSPlgocdtPfvK6ORckSPAlA8niwOukqSXe6SP4JSjEtwYE/gVpycVz5V05LdjVfPR7z
q7nhJVsmyCc9+/WVsLBDptV+TnfxqOgE81GLtNdND4uP2KF0v7eKfaSU/wAS/Vy65kpO8dF3uJE7
sG9Z2546FzTFAlB5MbXxwBOaaaTM+k/SGuYLH9GuXHikxUDdH0ZdPLglti/PKr4rr4ei6tzj6HBW
iBSjOptTzFJt+qe7aDz0amkvqQE5YGz1GcRLhfDmIgqAvsM7wAk/Z6++KWM3Q4EkWAdfboPjLdj2
5Sodc6pr8UyHRpZi0hUjgIJkWVtx8lQvNLk0i3crezd9aNj72RUPHPDQdAKTa7IcWnACy08oaoJy
FRXRuPXY2+fj6DwMyevAMnWMWTqmmv2Ml+icoJB88qOKuc+f3vIOnYnlTPdUw6PbABPg2RT4Z7/P
P9Viuhvb9zf1XGbvQ88n2w3ppgIubdrv9ET5B2W0nPgxz91jrUWP25BsfgxEy1wz/8iDXjJnl1dl
z9d216H77upbVbvJR6Pe4EAc37Wlv1VVVUhqU7vx+YIM7qdVm/Ib4p1rNQHlCf5E0bgItIIXGaDo
fZyat0ia+uikJLHdEdJxP3XPQ5q+eSZtlGyrqd+AfhmIuFqnETuYMRjf4mj8EBxk1wy/HQJrhtE5
y4ywHILtOF8sXKicCulqHI3lyt4OiU7+m7p+WAXW1KxLD3J71HjFxR+9Nzry3o0JFtV9iVbzelhH
NZFC16lw5XarQi3+CTPXe+q8xk0c7NOsYarVGLdSb5cXbnzJ6DFmJI2Rc5rNVLvsxMTE3Oq2OBwD
/Im54WwZ1hVt4oR85p7DdQxwiDNWxeIznles8VOEVHxW//8PN6o4J5X/1yGgvc3F1B5beRAru2uz
S0/eu5KpuHAksvD5uG+yo8y3zMXFHrKYAu7mimGMbnbp9IfMZtnG+v9Ypf1rRAPkpe7b45DWlzrx
97452huvTM55ii2GmbAuBQ+17hN044aO5WRHBdYxD+D4elnd74I0IFS/8nhy8BIC4DPdy+QM8U81
hX/oHB1c7Kr7M/jtTTT2iKDGFjdOMx53KdawzjYVrt6BFH0JUoyn7azpvaVvaSXvLVEwkK66SykZ
Z8ecgS2jMiFPwslGS4Ykxgk2Ls5pMb6PEWskrRLEtESd8Bf6oeLY0VUEREGpyLbjwWR/QesbN3Ke
zk1fMg41Dc8SX41nMB1SDRaJxoCdaHMPmvNk2I5x/CyIl28p+CO8V0y7Vmu6nEZC48q3ID9+WLnt
Xn2neqrS6hKxOY7T4Y+mfY9YB5ZzWpnmtuJgY0Y/i8W3giv1a+Ylu+LI8Fd0sH78wrkybWzdICs2
Kcz2+8Sxk6W6mU4nzmYObI7DJTaQ1OARRsFNMkPBydsyZMTv9rJb4Noawd7IalYkJdeq5J2+UdRG
YJ+eVlZhO6fk2ej0u1bpNrpXuB7yqEj23A1qozTHjrTw5xsFusehgy+TyKLbsFEqV96sDObcpguz
nujiIMGLWwWNRQLkBIB8dsrmI7qw2nU9HEFmCPwyC2XjTbIvHeR/KgHJ+CYdJeaZvZtr5jE2cZoD
HuGqTlL9Rk2BjVQvOZOL+AhSL9+M4NC4SqpV6+XpAwnbKMwzP+J5ONWrlgTxhg+/oT3jMEUmize3
qY5s4J4W33y0B5eXwkITVtwnPM4xFGyGHPsEOuUrnpWrSPH5lwN5QQWo0uZAGY73YF4rtplthfgA
NhwjKBgvUDNF4pG6MGawgrI7ZeZowjUqTjqOg4Od0vGbRMaTi1P8yHjebSZxh8A66pq4LGZ8bXSb
9h67smtsMOZ9vRhX6Ts8imbtkvoL+/ufjkYfP+Afwa3d+ZoW8h5wCU+q+Js+QsIUFmiYNBppHhig
jrGJDzvZcRjzp7XZMIAoKONhVAbmg4+fK1ysweLjp9tiapgDWxmIS0Fbbjp1PLf99FBUKEiltq6d
zRor8Bp2r7AMWA6O1javCGyguiTS+OowZrE363mOJsmHjLKb51vPo4GL1I6+TM/LUEdHC45P4rzU
5RJyMpq2y33GL5QySBUGv4aZWDvykzasYyq3nAc+uvqmOJXjT0utc6aYn3GbmIFuj3FeOc9yKc29
w3XIk3ZYL3ncY9fuENDn5cNz6AkYUKjSjsdgyfmpQ3cJsbSuOeLKNW/pnfSX97IlCsi+aw6X+mbr
04hhHp2y1yD+7E+vIbzsGi1563KiYV1UaL1T/t170PrboPw1OCWbdE3sRmV58GttJBGOxZK7iUzw
dFMJ3rcg6z70zCEn7uP21Qv46PtWJ7xnLDz4lIIkmjJU0yqr55QWaHyHd25GBr+VMPZNKmrrLHCV
XeduLG7tsJBFDRYBR5bl12Fkp48KDhoTT/mVscxbzamP1O266T62y9dWTt2ZBhNun3g5YprHENkf
FoP2J9tMnzz/BxQxJVmUFm3yr3am5tT2aChnMcHbAuGAqZ3XTi/1IZ3kG5eEj+SfRLumwXswYKfa
G8F8b8sA/K6V/W+x6Q0fIfHTqYb0XTUE+MsGG6IV11sTE/h21v5HSXOurfKdN0eIsEjrKYCxnSRd
SFL4whx9s8JKeM9kDpwtfCu1LRqMW4Yoi3Xqfiye5ivCYL7S7ovuFYW6s3iweZIQ0GDDv5QHu0kx
eGtz2DckO2gzCfKQt4Pae/FyS2WHV9Dk4NPe4TaAkBrM4rthLN6I3b9yHI33hPbjkBzvv7hEIwe9
cE/D3EuM4126VPfsLn1KLMJhGC1sdepsNyb5ebZLcXaWWmyJv5FbVe0rCrWxGkYaQrSfOXvpp886
yMRaRSasirKn/jxf0kuStCdixo9CdOV1MKbbslRfVU0Pr8qRY6j+nOBfochV8PoiifcRAXXXn6xO
PCckl46EfexdVBFSwI0Zr4Pkjr9aWOFVIs02FnU885zGD0lZb0eP8A46UXVE/3u0OCZbQYfdeGBV
nvNA5x2Nl3NJcQ9z9jp2iJPQOqcDfE5/D6vEOBELBPkqaEPCwCROSCQerNPpw3UNsQ5EtkmXRRxF
JX6WvinWsvRfF7wrL7XPyyleYs7kA3XZ0iTP5b5HuoU96YrLIhfOmFZwHcTfErjrZhYbJWI0Sjmv
yKI6V381md5zqqSLrtdOu6a1Xixk1O3YM1qVrDz91nnUhq9DPESAChSwuYkQ7/0We3R7TQa7JBVL
FRkx/xnDjqeqm0i2pSkR9hNn7eJvCeuUQIdVHTn2ccBZlnXhuMFWDRSDRUVuX9q+2EgbranJBSHY
D2FhFFC5lCfiV79TZtpbb1DdCid1snUN46e1+I+0FRpBRgcfMX6wngG6R8kS1rBrd2eKCbvX/Gb5
E09jJJKQNP2eZNnwWBMfYhxKtiKmRKKPeHkYo+D97VHQCnuauhjfe+iY5EMzodBblerFoTR+Ber3
FaojSpof/yn6Q5f+2iYbEMqQv8shX83DxHQ3c+pxI/8jS8SnBR13RYbK3CTDmzYy1L2ZESVz8zAI
iHX3BW07hMZVONE0VvTdrk+4/QpsHw89HOqUGqx10vC4HBqp8WazGfGSW2CjeQC+/bFd/o9RMXII
ToxLNEw/UN9y3i7gZ/r411NC7iwMr1AyYHJUXipWy0VqsPxMUeci5nyIz7qq6Yccg0gc87tFAkSv
Zyq+j6baGGlwY7c0rTiD06ni9NC1BEewtjnmZdDvfZqdA+gm0iG9w9moMJyXaZ6YTRDBVnf8oYRb
5ZiEk3tqG7m8/dPglk+4CN8bE16s45kWxT+6X3/PukWvNoMXzP74vNsuLJlwNjeq5/SJRe8KGwAG
HIjolC9iwW4eRFNEmzHpp23e3kY2n3cz4A335JXSxCK0h/6fqfON5CouKj/sCgYSbAfTv2h8s23b
3ED2rJrhy0iw6g6uOk6anJAgYMqCSP4DDbof6+rdQ7MQ3JerBV8x+UCAC+F8pxuXmfc3o+5pWHh5
Wezm0/nIwqvekDc6ThmV67R+1Su2iFC75IaDzkPNNb8l+vYmZ2ASEEPLBhmPDxd3iwNRTZN5gHkQ
dlVwjB1ro5cgWuW6BqLMSSdVfKoxPzPNgKux/CGZcKtF+uql7Z8uqZu1tvHxTWoDVWWoo51LayT7
NnsPnfpAEh7cwGMmxz/24MFzZhdlx19YY6/NPOPgasBXjEUPp46vFZOieEt4CjhByj7H6t7liMKR
s3TxIOOsMD6wtiGmSNYmhQ/gRNgyUXXnxi/w3fXASrR8BjxXhRy6JSgAPEPTwrA4WEej+Omdtudu
M36YbhHK+wKrDW54jAeIXPcNiuOPlMA/ZWxugdX1N+kbz/dvZEkWeVqc8bn/NxRtv2VQR76gihx4
SMhYbYOp5fgoOmXtMpGdNIu10FQcusqJ7ykqHyXtbXzKhIhAv2Oy03j4M5/7QDyxktSbT28ZsbY3
IPriPFjV4y8CO5rDLKp9Me/ipI22ZA4uk1/DTqVjIKLlpBdgY1qyP7zKCHUEI8WHNeWk1pzDBWR+
YRv1z/G6Qz8skKV0DbCaymyiQ+OW3eE5ALk3NOI8TvFbtXDgDxAx9PReCEqC8tjdSDfpttGIn8Fi
Z9BotuGOe/HZ5IAk2PWdcSg7XshOCumi6YAi1Fnyj8EPRQQPDRVfvWTfln6bZfE89Jb7yj6F1tmD
Q8ftC7nJW8ZmYkupZsvbRl0Sp68/5/QE6hmjHjho+p8QOKteyavfYC1LWBo7ooWUEIg/jmw5m2mI
O6h3Ln+LYj6JmXttkYMPS0s9Q5K8kgLXvBC4Rhkxf2oHRWq4dzw29jOB0W3Rkh4eeFS7te9SLbMQ
tktdiws1mfethwXYGab05FbjsEvH5IwHEJg6eJbC0/0DNUSTFz+X90pWj8XsNjFqlBkuYOBRa3QG
hWFwrMJi1n8Y/6Z9kKLBZuV0WDyOXI3D4JEXFc8wZ3pzDNsJVWvN+8bglve5I9UQO9eqUJ/lQOGr
bSb5gesEpHtStqBVKlTc4uz0kc9SC3JlbIJvGyBmNW7gX01HP/eCPy6u2y9ysAdZcQAYqbljKRad
bZO6ChXzGLYLxL7Uw0CiB8CPEoV/hXOoIdipoCfPr6isn45jBEdoJSzfMMPFmCbsjj7p3u6ah57r
rUFw3rBectfSsd+6CEjNaLj4OMvh3yg8dWx7SDQLUZU9ZyFfnSowtLuunP6oJrKxLwSHpOgx90AA
kpnLpdq+zDyUR1cMmIFx1mdZYK9FAYPGk/4BvdcNQbrEx2h+1KzkHkoVf/rLSOXCVKsbkUrmq+oA
PIQtYEBPlu76HCp2PG2yeBsMmX/Ah/mFGAcKyUV9yJyTkwMharqMj8jADdXE5oEYGT83XCMfaeK5
NXkDlOT7cGM/IfLgbMuo544945VzKGWSiKOGhmxsm8anJ/BI+z50SK3oxG3SB7vyXmwPF4OHRMvd
0Z08MyacVzh3+0+44D4558vyxynWQlr35FHpnfP83W71tzHnzlcS+xLZQrIKLi1r7Q30jsJEYkPk
VERnu/NkIWt5koY7pv97rqbb0gRMhRo58ggVYtOyM17pNHuFYTzgqpGXgBXZZTTj4+xgf6fw5bnq
zDeaXO2dMRXN0Rx49Mp7TovJiICq/vTzL7odmw+A9Aw/siXB3SY4bWv31cyvWewVW5Uz9XO4VCuL
lNiVEj41NXYoNeTrqfCSta+AVeY9AEmC/tR/SesgenAsjsXphcbhXQFrp1xwOBh5Y6C0U1ll6MZY
+wNSoaviaqdSDlWclo52xDemodP33JlP2BnI7kC01MPgUy+CyuCJYaV6rElOTLhvRBFovAmciZ73
8chMYAUEDO3uxwFYC0oRfaBm4kiWNuY15YXldG8n99M3HBz3D2/u98K0411j9BGYwGx6wIX6VBAM
O/WptXcXPJpOEjz29ygfhxu5YvYzD4Vr/dD+U22R81OIh5796lJPWrHyMzCbg3+JVpSD4ClNd32d
ibPK7JdpQHxT2XTr6I27DIgDSyZ3irPGb8SuYNUGkub7e03PSB57ZVNWvAc57SP5x5Atmj+8hoij
5jSEc85r6M28O7RE4LEEwb7u1xTzlSwPtDvvHZ8P1CYe0QYzR2WLXgJp8ffBS3NZ47bXObX1rfiY
fQ+hKeO2j0wqx+zMBlcNih9CBIpELN8tx/vr+l7McaPGZUbKfJApsGc8sCiWHDWWS1wLm3mYzY5d
dntrmYN1PVgxgM3mnxO3X85UkRGylm9lpnQ636+eQCKl22P8ichiHD3DM9aVi2fVJ9m+dn3k5dbn
2WXI+hK16H+iKjdDLd3z8FUEbndEbyYDHdcNF+Uod0TKkrBzmYdVG1UHTXhq47ESL2PJEM6/sEPg
eMzLyt8I7R4h5LwHRD8V/S3FlDSnuZAjS66JTdF8DVisoP4b2TnoY+osUwbhwv8clR89uP6uhPC1
vQs5reEwmT7hEosAzxnj3XVYbmKshxdFCiLN+K19jbSdZSQSiHuv6zTZJ3nALjX2gm2hZdhXJiUr
jTketRSkcANrWIE32PT2ItZD2nUhFmhGJrBBtMUJdJTqElgEasFo4BUT5qYW85GTNdfEUHC40GAL
HYbzoKVSGtf92kFMwE7CHlw75Wqc2PuYsefewLzvo+YrAwb9KI35KccCvcaDDuQ4WyeZeM6j5Mvs
EX07r6YwYuKEVltH33R/G2v5E7hWuOgA6NoPzgAfFdFZdj7NDTGmyUNUzs80h96f7zS4F2w/GueU
F3jToDCHUzpiDkcE2C90pa1ARNLyIajD0iiHJKHWtqbUoFnkbahB6gVp5R/L/N//zk/33hmKov6H
K0CGTpP3/OfokPFbPInBMHxL745Da9E9cC+HbUK/deRWBOi46lxmXGL6TMtpdF4AC5QBPkXOHfrs
ZCbo+frVrXqPCg8mJM/Uf4xgYgVlWCqMc/OV7htWExZ3UJWl6zhmK5wd0eI0rmQYLH5NI6S9yI2X
Gx85QNgjJ10C1A1vItMRCvLURKmH3QDUyo0/kV8aZH6cAc+1xFMWLArbB0Q3CyOTm9FEycaLReuw
z0Zz3+YjZk13+AP3xttoJd8WLC5iTChLMJwnjLloqmzs1jlOZAqXy1fbEvsu7ptVxVJo09HmzBUr
8AGbZHGmnLO9m+AGRWxi9Hsh32fypEu9jVUZ07sH9Df43/qbsE4XjFqEjdKtk2VvFDq9YMzDngNl
PvTZp9MrSuRE5ya0zMQC3xL7p6jyfzlNY6hdQF6iTXMjtaQVWj+/pYaiV0n9lEh86xJX5rqJS/uM
g58NbXqI7OY3xTdDZU07IHgytEssA4OV6ZWkmPPCRcxZCyZYipLDZ0EJp8XiFlOwAqcSte8tHS1C
TSKcLSvCZ4JHzr6DunK3q7Ymtg05xN/s/+7w95I4ygJ9HqZT9H8jB3Ag85stFmjuu5+oGMx5XwOd
bisCHqAK6xwHIJWN405qTs5+QSq5fEV/cB/iWptrGGtDmBX1lSh6smVx+kpg3dl5RhNvxNK88HiB
+sUAui7lp2+zUqVsoNpb7hW/VHTB2rNUml5AWu0Kiv027kLRsx1okBtcSjBH78QUdRj6NZV1rN0n
7LlOiTm/zQ+1X9EzWxrLOmLRjgQ87TKX/tumc04WscIVkaZmO1XuaTBKKlfwgHeAQgbwmxz6qMUS
1bzGToNZ24neSrbI+0mWoRqxdiuTtkIshNl2yOqHqWIOIIifEoPekXtH9mBTj4AEFSDLq41nGISF
Ig5cAVFLnC/HuCVxEKvir56oNS5h986uKs+LyL+Ui5k+SOrpaLNAmk06WqhP+x16mrzMWx3N8mwC
HE55Ce/dKJbrXhD5Ugsd5VayHHRVf7IyAj2X/dMJbuRC5FhAyI1rphMYiNVuVqo9WFjBoGiczOGR
9rXpBkcWUHCs2lCmUbmuYF9GauwwOuMYXDJIaB4aMAx9Z2iaAxBERHdL9WGigO5xjBdcUBo00CDS
E0MCknjNhP7mTYt1wulamHaCgMZamx2TWtUl7v8mi/1jWznjtaE/jEt7ONCDXYY5R6Hb0E4HqovE
aQYXQj/qW+Zb3okDBZzF0qPie7YBK3XzRg2YMNMkBtsNGIWNXcUrfnyEGmEcy84xjnBtWDBXUbV2
Bsx/7ZI2XHtoOxGNZzb+3cNS8ZywDRFsqbHq1wmS6Akl9DaTYtnrmZbwxV6AVdY+kkUCsLWbUdDu
49lmZHUU9oNZYMujAiOqhn8cwZcTcVTzRMrkJ7PSbNsuWIlWOSE+2i39BmR0a5zYN7HBDkBNQMT5
8vpanjB2/gI/FAxmog5nqoJ3jkfTJ5NriZdnAayVkjG03EhcOyWP34TZs8NIqLrPmbodq252o0XO
wkQN3tTF4OERdvWVECb52SSKfxs5sVFh3+bnL7oonCfltvvUVvH7TEXmA5XEy+r/X4IC9XdBAOj6
/18KRk1OVFl+6HnsYLM2qnNSjwIcuzuelOMdE5xxxyHxz/SK4niomAtoYovvdNr1SKj4vJTGt5E4
/+BfqG0vDtCjl20dVR8a49gqn7tvZbjAM19nXr6jN8/X2YovPQLK0W4ZW+xl6Lcw+5u+N18lm86w
WJwjXHlexlFJrj8MHJfmxlh0697CkTXPtBTUHKAIvlnmKpcqoK0BA9qgKooRBm89jrH5WI6E680B
0K62jJNu8pesYgXSw1MOB8mzWg+Ma5lxJuQlmZBOy5j3bz5QSM2qzWMFUkG1DAvwj+cmGO37uESl
9tzax44Ze9Yl7WskWP36njcTZXyhkgGjwFff0JFnVkaEs9B7zZp35X/OSbwt/JcYXWJBG5ElJ4SK
AB6Dous9xm3xMEr/3LVq71pqW1efuir25rhg1ylOnEfoPSQS5L9MEbj3VJG3C+awIUnVcR6UfJsq
AydzY3O2KzR8fZoSJswRUxesCEa91pgAFu2vvQRPiH3sefaaVvBiseLrBqgBujnolsSWQ5SHqgyD
ru9Kv1sdvXVdH/p+/Bb1J/i30o4PxiJxaqujlV8sWoJ7Fq6yIRZZsLHQvXPqRhIFWAUQoB5KMmwV
nVCA1T/t1INx+w46c9UA4MBofmwwcWu9Rl1yUvxO9WVSP37vbhrboNyHEZD1pwHSypo/DcoBa/oF
R07fWlAN49EVkjCdmwtCYfuZCO7EOak3VfFSeDYLYvYSAyMU5jkTjsoA76Jsu4c6CE6MHsQyvo3G
e+K7X4te0uz1burlaDZ9mE8D+an5xsIeiF3/ahm4nt2Yn/lqvMWp/TzEr0KUFJTojVesIuOnhrq3
J3pQqnd7/ojB+8h4Qh9ljDCYFxp2/cxUTvOgG9aEVb2J+n8FUU1czmAQwrmliCrT6yyrcQdXmDV/
pP+cN8AaCOZE626E3xUYr5LS7Tg7AzrIU6L46RcFdqTMaxiueBsWP2S8j/FU4T0OmoHK83q7IIfk
cDZxl/Idh/1YM3LrU9rS6kVdIBuId8CBqxH7tkEFb+/gJChvbHNIbF+w124zsvGcgLT5Sc4tdO92
ME56QfBcE5+oi5OFlAZfgn0S0nuC72Nald60aRxw++tBYPp2K1QQFrJUgVTXgmoavXwN0xYXYmgI
TO7aCk0+xsWDo1sfUimOGi1MAuwUBFMRwM4YLGlHS7BxyXABoJ92vxFSS8BreCyfc5evB1tggdvP
jXbUFH3h4NiQKtsmOnqtqT0cQXn108qIGDhdejp4M1jfLqvnGj00W/6qyjvdqyRicWajb8wCkwTl
XtQVZW3Cfc+fZZ6e6cnZgCTn/HaX7MLMh34c2RunjB4SWGipA/UDDTnz3G2dHGt1ImW29xzOX/oD
1/k+5vQPPIOzjnOosGyM3k/cPGfWdy+WXV88mYi8WfBi9387of44XLNl+isIMpn1EdibYETz+u/a
PBlTjp+o3Q98VN4zw+8aFEaYnzWOkgrADMSulUVwhA0ju4VDywVnRpeyAYvwoLiWMk+yvE93E8G2
ON0YZEzt4HHohk9Kh0ONSMA6ez9P88FRb33+i+N7RcLXZCGs6qtZnOt+5MlHIMJmq68u2R2IMHKj
i6+ufCnwrBiih9R1zds38GF7XB8XUxxNLKpRefOremdR7lV558Y4coOEWfZABCIc6S8oXtya3fpM
Zbaqwnt7Wucd/PxaxvvyLoxCtM+Gj/saPKY9iA0l7k1TnGHAs0nG8nrMdHaUOOEL8LlphwzGny0h
LN0QsVQU3aff2FCV6s9UkTMWb0dW2uMCsdygOyrflWW3sgfMs/eu43eb3sh8V2BzKMlVWnwfex/b
Z8pj0SBoPNjE1rs9FT6bZv69rwP78bPph7eeBFJA64+FLiqHNbnHvYFHGPPmmkDnluXmuk+WvUjf
ySI3VOQ6aOZ6aHaTPdKYxCRVgvVo/8KwDQNE2Ti4DD7OnAoI4QT4W5wM4tU1TD2d9UTQzlMrYV8L
+geRAiEjDQFhUG+T033rYHzOLsBLjnK4thE3XZ6cZQPA+aEnTWvPV7g8ZBXocOUEOUIMhoYk2mOf
IybaKqx6O6wCtR0KNsIx43i3HYBokqrkAb/tRhfZAuxFtqG3129Cj22AmZgrXu+sePi+uy3g4BNn
HMhbd4cN1K0IogTAESyLzdQ/lUn1qMD+8aYOJ4WTwMF+lV0HzZOEUhCOuWFAIiZ2KGZHyaQhcTPn
yeGRIrBH0sxU75V8rRgQQTTO0HQwtmImWQv8SnGAUkcQOvI+Z+2EhF9XMdt6SElAhx+Llnl2jKDv
k7DEmm1zviIwwb6BPgL119Ivd/REii+b5RobkG0JTK9rOf3JDVeaZslUYynNrV8z4vcp3xsLxnWd
r9yO1EhP4Jd64ILcehppxolHoD4rz4FoynOrTB5hGDCUrJc42ubA2jGBrM3y7oFBv5jR7KsVXJRV
51pwUwywWH/u2QSC4efK6Q4+buc+sw4+9pHJejdJySz2aYyfDZmGRluTxPfOgf9cqJ60drd7uofD
KettS94NjvEKSYKtFC8Rf4UlbLqXBNx9WcekEJvUTc7tfat1t1kN017j9cGyNwHdo1CWf63YAyFZ
IdHvWoBdWeZSxVU8x/lwZEYOU/tcEDtgJOYrvjo3UZ3N++o+BdOwZZPBCC4eRx7jmpt67o4sbYeC
ghcKygy7wqUycm5lQKOiLEnVfQv9bhofmLUkUeih3DXzIS/ZjwGOZf+PAvYS95eh+Y26X2d6Vy36
3avU5jNmtW1C61DA2N4n0XqoCMMn8487B/x63wb/xIiZnNu0GluiVNNL6/1MJhbHCu3DfMr5GWl5
5pNETz/ZS/VsiVsJPr1DcRbFqXOueObuNKpNEd3aOn2kMQXc/kn51BpU7rpM6ocskjuO9sdS7Wth
fijvj/JoWwsj/9HvLh6GpFIGuNc0rM8p9O3mmFrcNaxYMnqnyoTD/tDsnR6BOgsB2R3r6tWmH1pi
tqFDrmH7YMDY9H/d8myVw0FCX/HyfGsNJUylhHNAugJl0LqXDib9SqUQYanF43ajAexm87hPCnmB
GPaZ2NA5soD4ys+Qo0PfqaYzphua15Y1UXTDT7ZZNj92rn00EHCEPrb6EKEM1w7equjSuRlG7X/G
QuOBsE55+2F3f13QPjH65pgYmDc+crvcamd6vBXkqYDCSjtDCL/nfUkIVxdBAc1CSHTmNd49yYAC
8VEeHBH/x9F5LDmKbVH0i4jAm6kQCORNKt2ESFOJ956v70UP3osedHVlSnDvMXuv7RgmAxEkAJzq
5hjtZm0nyintz3vdUDchP2DA1l1albnGhGBuegtTzin0YOt2EnrIiWbTkUwO4bzNnTrBjNi4ZddI
3GMlYRqqw/P0YzXgGELFp/9xxfmPVvxQ9OWNUCF6EKtzi3E1lVi8Ieoh5eXUgj9TfMZMnupE2TfL
+6i/ZOrvGCBSFIDtwL0D91bCUDWWW1GYt9EqNpMpOGEg/KphfcjJvAiEJxr1l5FRCIuVX0FA2KWR
xpgjAh4ZqAFOeOoYGy3swCrbCCxY9DnckfMpF4yOQafq6kRU1JFwggiVmdMhMtTPhW6Migk+Eee6
Lh7LUsZpOG6gwlAPU+JTd2H6S6PmYibhYZrTd9RUVKcQO1VqftV4Ue8zksV5pt4B7Yd8REheeSu2
slkfS/RQit7clihk+Jkh62aSEEhby6D/rttHsKSMhcoHKFxkoeTb54j1ZMEWxuhoqsu+1psdjkxN
OzbaGpww+9h+OgIoh0Xg3T/SqJDGInkCxMLkssY9ZV4NXXWuNKKNNCfMKQgDM/yOSeI0mBSwovKB
j+4a9b2zzsD+N5DMNgbdPoFaRO0K3IGscAZTc7Ou3PX8m1rqWR0iPqv2OhaUdWtto3DdTrcA7oSf
ZRVKJcyMexZzB6kKtpkS7UhFISvOqWSmwmthIbTs28tX3SxtMuAXEtwDdBg8LEruZYMCifNbwAVd
qfJLVhQPUKeOSPOXqzgsedxFqEb6ALpM3k8qIVEWek9+liSNPWP2TLD6htA7FogrxXhJhuElAAq0
9psi9NeW4FOdcTmUExXRGtPkFQRK8rEcXRjkUwSO27G4DIbiauqy6RBWd9l7sv6o3RWcGWvlCHpf
DeytCm2tfxI+7RoNqSG9fln6+6oIkYYv3VAO5Hn4Zvg5K3Sf5I5Uxk1b8GrPeNXQOb8XecJZPtsm
E7xYRwRCu9SeKqy2QaLvlZiCdPGX7pyBeUz1K/Gkdstq3xLeKlgZ2Gtcjp+lPFhCuSOI+K1lEUVM
bNACa8JqQGCEz8jdCUTNk6EHJ5zDs3BahOExTsU9TgmEpIwyl8JVweVGdeuVxuj2IZ4ppthx8Nlg
IzHyfiPLqOcNvmvgG78NFGAIOdsRrHdbx/upBR017hbCcSXsP2b8AbDyGDLfaxe/H1krqte2vTfN
bcW/QBgW1KuhnBcaJFQLGRT2iTI50p2EGII4xAnEop9Ikotewlg3nSKgAwbIlK7AVplFFCpsMVle
LSKKNz2SrAyssYhKV1RLkEQI6BLD9DihnYlqgjKuoJKugs6eV1Icu7yY302W/JwUjYh3oOJsYBjk
ynK4HZPXUtJ2oYIYP3oGGkW5BGHkRqdur8E4b4O0M8PiZHRAWXHtm8eUUsWqblhYx/6LezRZvQU4
HvF2huhQa045Ps8OtU7Y/2sqjUKJtWCkY/D8FYUJYxcIUHp1iUF0Pzlh6hbNT47emZSxjZRWTlvd
kN/6prLuUFG1ERZEICTeC+KqbIRZY7KnY3QsBrJ9eYm7ClgbCvh5q005orzCDpvmKoke60qo9Hts
LYeam6yNc5cSBygdMSPKOwU/emVC30DgQyj19eAYr75XcTwjMQAaYe6pvGItgE6BJbvKt636oTMc
FoWzhGNhColitawrm11WwlKJNOugCOJhMMg8KqhTl3so7RWIUyKbnJjBCmNCt4uuLN7UTUPaCFhj
ORK2Br8Z6jUWzYXbBN4IDTgEXDl3d9oEudYBe/mzrG9icbabKn2RwyuQiLRh23IuwUQE+ifeDWSC
kC6y6q2fUIDc+zI86GygWPWQy3FoTayHuOqz1K1jvBBvgdLRrBu2qpH/shYyxGnyMjbIX/OO7PUu
/pzUg05HlxEDLOP8MWrVG0PI3ow+q9L4Wmj1hqLwLPawRglFjDlLuS9xTlXM0mDvdPrVgqrG8xYR
dZUNvChzwd19NsS/imBCIQcU6qOBKXLJbS3KJM5cU7+H7SPNcWIT9xUZLjvIJP+nC8BQftLos7T8
sSkvwFSIXgkZ4TOgImZc6y8DOdOVU5lfoST6wIU2OVDPrMVrsSWcJxV6ok3WdZtpM5wCueSnzbHr
PCM+SpSTA1jBspxQvAKDY58JZSXSvYglAaspVxua7dJKIOaHXd2bYFytryyeXxa5c3s8d1Ua9Ke0
GI6qQA2ma82RCC2WceoARKkXH0rzqw1D4kIG2Acy3ChlnGrHEqXBHYhO2Vij1p5BLZB9DnkjXccs
2j4GKkFggvUkVLcHP8u6GJoew5kgDX2tGr2h4wvWZ0WlkYnAKrb4JXolEbfVasnKCcM7wrNiun8e
rBadYqSkuylUH2lVx36NJTpGgOGQvlVsSMlUPYJ7H1PTjhd0l4WDnitkBgnbKlFDTlQ0nAh5RnQc
G6soRafN81+4CuRRTflXXJdMhhRGLAobtITtbYBc4RLWydlUknM4TOpO6pnQ5YPJPFJBozNuKxig
Xo9g1SfSaaPmRDJb1vyW8QueGNu9tqueIG+2eSrE+5RFDEv8tRfEUU1S209fIuOJcV2r4RydIGC9
FiPmxc6s+4OQMDSG7eqreusaC22fkcXmM2FKuetVksT1NUJXp2cgGMvBVn6ZYn3ywMngWR+Gwot5
crTWwtxgvbFvuA8FUB9REp+M818JnEAKRRoEZK2+RCTa5S+STjvO110uJmaGCe0b+YbfVT0yfQvI
ESuNJ11CTySl5VaMQJ04HtYwumDaGchoVHHYyV3cX1Y3A0nMuDAgq8NF0IlO7e7pNAB7LoEH9yJn
Yj6qfxKi9DPQeEUPYONz9gfAIjpjmc8s8qVkAR07Tv/Qf/d79Iuk85ASt5smDFpSJik3RtzfQdTc
Ot2ofjIQzhC2fK2XyIjPqG2GJGKfpBFyzR1e/pYAdb3RorElO/RqAvMaJYXA0OCj0QAW7eaan6oZ
mXKX67pGD8gdBRm/Ifcnjv5JhsBiasFOK0dLRf6abY3CPynA9VDwm4LKRQ4g53uL8WsJIVG9JBrU
5IVoMRfFFjaankyqXi5s4n2T7VekULyMKu25MQB4JeFk0ctrnqK5XcBa/JRpa3nSIPxD6k1/yrZm
YwTBezUm3ElwZwCu6+8iAUX2jJGLo+GmayGHjhIzjkFMNsriaFcL2402bf9FkbUWPgPXyjQ7lSgL
pH2a7H/m2E1Nge9QGXiEBFCSy8NEy7Y+F/Vgqd6iAqjLJaveNXrwHAVYXFqY7c1IP8ShAKqasYSk
xa9owo29iqe3j1kuL3X8Y8jv0kTJbxdcQkJzkmZ92ikL4YEzMqoBPSdYaqCYTeqrJSPoYK2IJ8Bc
iqa/qNaYn2fJII2t3ctWyumHH7esJOaGUMg3Q4wqBxQiQt0u7d2kkhb8+NybU6RLjBzSYaMXGP9Q
Ioxd9AUOnANrGgkD7d4HCOKBMn6TK+aZMTdfTaLxZhYOaE+J9V5j0pkctIbbL8pJqOudAkxEIWBr
7hc0whDWdCSwykWJaoamtzwl7LTo92X87BJzL8m9kyJ6DYfMbQwFfsV3oyuQJiVETYkjIduCHWDI
An/tPw3gbCNXe7PAVkrrlpwL+DJ2VIIo5IL2sB051OuuysA3CR+MbnBJz27FvVZnM/p7ru3yiXHE
RUAOCpeAGdbigljctfhextY3/XEOpkQXiZ5evif1h/QHpqifxTq94MGykhFfzS5Fp71U2Be+DPMi
NUhXrT0JDywlSE0r+jc9SneQpPD11FtjeAuX2ZNbkMnBD9O0lzQovTo2Do1EcIgzN7WNkciNW+Kv
ajZbMEHTFP+VrhziSNxZbeoOhATo1lXvup0sP+vlL5W/JvSeI1iqiiYyYH4cMLCW6tnG8HyWPvKK
6uEsWKajSK8qppkJ3Pv6MRXMWSrztRUpyvpTsyPzSyffvf9KmbtAY2QMzr41FZEuDjZskOvCkEGJ
6CxADiaNE3H4LZj/ReUPNARydG6nCSkX/UVM4xeTVmik7V5SX9IIEA5yqpGPG9sdDj/rPjC2SVO2
g4jE+2LaQNvcK8mGAE8j3xWJr5Ova9lxcFOa18k86jxU0Yrd/i3Mxa8giZFlQ7OSHDOmVQKNW5w7
IVVDAb3RjKdrJh2X/gKSxQ6rwq7G2p4VIPX9TVa166g8TWsbmy//T30ND1YGsxhWzA3F5qqnMHvd
toL7gE9FS0kl43BJ5umU5ss2DgPb0B9meZbzGlHEslc7qDdpcSrA3c8S/BeeqEl59F7BiDGNauBQ
CO8UhNOF7JNMxkJ7mwUjNjR2cLwGYnKi0ablAQzPe8kQBQ0ZeUNRzJDDsKtI8BcL9Q0yMFUxeNqR
n5NSL3BXl4uHPYbNU74lEXmiMo3yn0Rd80fpBcGcdfBPXH20kEg4vEy91tpD+pmgU8qUN9zyO4UW
o0WkvGkEkdWPAmUdyCjzxaHblWwvlhlfp8aYlTIgp7mRjlNPGnnTOKF67GcmGqZ0X1LTtcb+X0UT
XyBmynAG7HuYvQPzJCic9sSuOUUgOR3a/APGwjKiSDL3SC4w1a0KPWTwNrMpTCJ2WSKog/5p9Qy/
XTXD0Vl9AatZR0f9XeovJWrPsQNOQrzLiMIrqbYmi7s8O6F6MjX8BRHvSLhVSW0PrlFM2kPCg9xs
gnZkV7QjcwWKL0Oec2neYp2MCFxYRAps+LTicEcNbUwnSWDqsjzO7AfuZf1mVHcZmSUQSltQPhrw
Xo2C/QmBmRkgovaFpD0Cvmfz+5qwqQNU5bCqhhj8m3CATi0E6Zg3CrGr+CVQ4WV9x0X5KaB36jIu
TuSb04Azn2WGhZK9lM669FVnnzmviBjskBnZJJwSfSLZNZAPEliEkZ/91GcftaS5FvXLVIIUYSiU
yKi6aqAzGRWX+SOGeF2YSYgpucUNRqGsgUbM66RhhIEW0SRriIX0SE2RL6ekC2kOddRellmlHbBO
XWKcO/qlRQyPav6A++dyzzB3BmEU45erRPStz0EefqW6vgILJox2HxvTS5NJuwS2E93FpumC9yEp
bC2dznoV/Q5y9GYka9oM8x0+xNGipIoU9ESz0f9N4IjjnMQisCTBwZgA8QYGeYylIm30qd2SHXQL
MNiKy3VoFacv1E/I5rdupWJS0UVnIzRdQ3JYnN/NHgddYNlFKyNSwW2XbHTm80M9HWcrodYZi/9X
RUMj4EfiGjQralN8BFn37BE3Anp5SxHmSPLXIJXfA1zkrMvORU6HyJ2ah/3KmGe/FO8j5VOW3vQq
vOpfUndrMJ8F7W8mHAIl+lZbcd/KMZZj82MUJlde1qMy/Ugmwn74ZDjAP9qeYRM1rcHTvNp8WYcM
QOWDvEH8ll4LXNzsbxn6NzQ0Q2RiEyr35Gdu+xDBjsUwvaosHmHdDy111wP7tMTKrxs2Muq6KPkQ
pQyF8fw2ZulL35Z3YTQ8kbeuUL5aaBSa3NOxmIdl+pJ6UD0K1Khy9GO42wV4At1cqFg24qb8HY+t
DqfXzhzCn/uAlOG82kiGyW459olIzYbq3mDPkxsU/H10ya2IP9H5VQQqqj4Iq3cO762cTC9o8vZW
1dv18WVU6R1pcsRBuOrSgl9OsSvR4SMQDGLDLjkLQ3ZaGC4OZaW9BDM7ovmbwlCiP952IIdMhurw
5ViBqwulORtWszk3wkBUUkzB2m14huDORSuZsUI5xP9UznMdPbzEbS/ibgnVf6gICqz0KPCk5RJZ
thI4YX1Skr3YfmSWeRPjnTXfkYBTz8bSYWl0eLqSlwDjL48RWoKIY3Ypf668b+4cPckd2qIkPvS6
sRPyv66QvPWlGOK3qHpoOHYKoFZhrnDcXxCqwrfQZgewkQZF8ZTnl6Z2WYAgYzMkz0ghP5Nv7+s1
Xic4kT13J0l6nYjVZgubFyuRwUWiuByNIFFZZ+FmJbdAAUBzS145vHGsC0DWscJozC5RQHKL2Ya4
o3ItUAuTVfBgMawfeQQabSO8yr9W7QI3cAiCEHtbps5LHxYi0E18RHDCRlr2kUM0f4kiPzNZA7TF
0F+GO2JhhDfBkvQSe+XqmuiFp3PbGWtEapOzpGyNW5er9k/GJjAyRV+W+GYw3Tr41sXaN6PKJj3A
z0rMVP3IEJS7vs/8PEVOCelVk8KtxKjEYvHDjcKgYKw84v0ycnhj/Ogen4d0olVAEzo9U9TzW9Sk
WWMHwSa/Kn/F14we/1KixgQwIuxjf/bbl+mJ4XRJtyalcLWtP5gKWMiZB/sjfC9feN1WxfHV8usr
6N0NlpYZk+IdOTGebDV7CdEtkBKt8j1eMjgDQ46EaJhJfcuYneBZYptILTmzOJuk7zgoGZ0bw58w
bJXPkeVtvV1sa49QoH9RjxK3kIzlmaAz2/pHw2FBaEdiyuSD5QgQkt/8iqQO8xyNXyG8wT5ntSvN
jlqf9EeJEcbc8bV16X6quFk3jVNhEcVZjjpgOU3IgWeg7Zvib36HSoBOGd8FZeiCHb5wLOUjX50r
HnNftMPhBjduYZqI33h2KYI21Ao89/xow0IwDz8gPwqe835xa1aE2Z6Mui7jZ0J1iPHODaqtUD7w
1CAPwMM5hsdMdCzJoyV1xmGvhgfBPOTRgduvmn2K4rBjbuwJ1QGVEDqYHr7RvoRWxxcIGZ5r8710
SVXufDnYtMYvJl/jH3lwKGZLKGOjx+aEMQr7PUh49XKWWKeHp9r4bkwmp9NB7+ERbWt4OD5MR0k7
z8qTrXKYvYjtQ6lcrX423F00o+Gj+ixVTzOPvXZJSz9ML23NjzChWYeZ01+Cltvj9NRC3oQ3MXFz
zetQBQDGoGoL+EX1R88/lfJdmE45tHodGbD0E2Su8Fd1riwC43PacBPdOYkQSDNmw8BHMRjbKNZR
sbFtSX8klIpAgEznibKgVZ80Ax2TaeNE4YfipNU4sHYaVOUd2wMzP6no8fEgQ2tabPw3KmMwpJrS
LkgJRKRDddPMxb1dywSXu2r8lAInST00nWq3qzNXbn2oNmP9wkHB4x1giOA5IymIxQUTs/AbTHYQ
oeDhsSdNxS2UF7O3O3Lvpd38GHN7Xg7jm8xIPkKZctYEZ1RJbBoQYm+tz5SzFq8BHjTlhUekqA58
u23HHz4Fw64p4Viy7OKk9fTqtPC6hMFJQ0G9yxufhxgVGuPwW/YWoU5I/KZZfyWFBMS3hag709Z2
tcapGn1p4kmfDkZ5aFtPFPYmkajZnlNdMu1kS+0zr9rGdS5RkMYyP/iFxIg27ryQm5UD2Vd3dfiz
GLZUcllUt8XYmhXurK0+Y3rZycQDpX5R/mXKXpH3YHZINu+WS905KsiSPz4KvkPuydoxU3vStop+
htvC19P50xntL+HGjKJVi8oMHGy0Y4ZYyJdRvk5nWwRr0Gxpv1jjCsVOWgiS/2WSbUCQ6/wmBAzp
JKAwOIUSVgHOgNEbpdyJkpOFbICtv7AVvi82B+0bgR8JZSgIFMR6JdtIuxoeLeWM9Us5qLas3Vhp
b4HlWvVGpBpKcUZt6gvGw/CSwcceTti3WHjzBAQ/w+dC/kcKBcsmMasvNhUqPRlSGosLBLq44uyV
caTC8mSush8QqhOmJrmg3hraIcQMWkGEFzbsS/rAVyW3B/5cgNiSgn7T6MxTtqhv9DfhL+ZGWXxQ
ERTwTjcAZNll3Ijlg7eGX51cmmHHXL+AG5rxDb5Wipt8rhi/dwWSnLVHridSpXQ2erucf4B+mWyI
g+VrBjzIp0vOTYMXlo0VSoWXbtT9jhEehx0pX1qNuukxTfSFIm03UyEA+vJtFZQMwt0gEAL9ED4W
2AI7Y/Dk5lQjOsJ8JKJgfhbyjpVb3O9NzmBekAxOAbGbJFduG+k0M0qLxXPHIaPOD5VlpuZMjORV
TDdeUu6aluNjC/ggvY7bD4WucJOGh5AP6z2fXA5iOfDzcJshMZyuYM7YptQiOIDbwlaGrVWzZ55o
1TbzAeJLLXmn6/C1oRxEvN1HgmZ5D2dkuNPWWBzyrlEJchWOx9WztTgSwF3inEoROisntot3Lotu
ES0EQBwkNlsZxdSwiz8my56t0xhT4XlIOQNSOtUtSpVOtJUK9+c2NDyQPBX4EQIsUlfuN+EL87X6
RyK67sk7RgHHJwtCsTY5SbdKc1SiS8uDw2A7v1tfxWz3FRIZ3HIXMqXS9Tyw9YYRP+l2Hmo1IfEi
ZPHWuQO5jCGwskGK1eEXUY46QWfyvhI9frUyclLVKWERsMv/N0pbfr4ZBhyrms8QmeRDaM7qVcM+
Bg6FRSUxkxp3+7b5SmNWEz4tFGJWXDzqO9Ez1EvcmeCCOvW9KH/Eejs0d6JmBv6Vxhl/WzJvqE8c
XideC7621ufhIYok+4rOC/IzNhFk/bXraQvXRBwPKV/1coUWMasMoUgh3PRHIX3o/Jq9zWKFdVxJ
6H2wZ5Gh00Pw6AfmRbX2QOWZ23ZObngc1BrBBcIbA/spR3nrJmzwq02HX3bDrm46cxpMDF16bN13
4IIsQbF2HWUkA91egywlBG+z4SHEU2e3Vf4tpBXEWLovwx++POgBP2WzNbvdbH2Zht+CZlchPDRe
WxOMND6U4hB1R8ZYicjkEoQS0jIvRVDQGA8mb8qT42K8cDPn+D5ir7wor6X2kxvfc+ONOILbihE3
/9Ee9BfyDyAuEFFNv0TRZaC9dxvYOI2nB/va3A0suKnVUWosJ+yYLD1HroU8s1Xk49g3NjLjDId3
iCsWe1kLjQE7E7rwZUMvUPKuoIDR1ipRXg74sTjS0KfWwFc4IrG+Uh/LdvpOSd1fqrNxWzGQvv6u
7DtilZLRzhaEkTAa7oLBA+9AAqODoi4xAHhdQ5P6A/3fNhMvFKj9wPwHS/iGWXFR/aMoiY0frBXc
Orz5Qr4l6yy1/LS6LC3oWxoG19DJnAKr4ozsEIMvrLd2TybHhagLtudcXymDdjLGXe5tKnrEjZ31
SJMnDKjIlt8hwekjU8EDeI+G+046YVcIGZgM2ybbasW+QbxQjEeVLA2EHMSpjd2pii7SdBcSdL8V
5zoxIrhGDWok+ZigSXlZkMEvMHtDw+Uxo64qaSGBMJfTAWsPMba8Fxx3vHTVmcfPGOksPdBhAGrQ
icG92oXNKRLJqFx5Ejx0xpMna19OBasAaFJr+cpjFRU7CloqgPiqM/1/V63NsE+PJEdycPD/jFso
ZXjJZYVV2nMc92RpsJDxdcyCOLcNR1nXh8yXbQUPTwiFibxdTp8jTFGgPlLqlCwE4h+r34IXIBUp
/J3O3A71dckf8whzVrwKFXEJyGrg0NLcsmIWhU1MJlMTTH5kiX5Yxft+6b0QOu1UEapMc4o2EIkt
upHa0Vmr6p14X9M8Zu0fl/aYjEgVCIXp30kJpyoziAt/iU00WONFGJHhZb7K2IUpiSJ59jrRBtNJ
KxmfoK2soDQGWwIjUTLwGIchJ5zI3eWZK8V6s6gCsuqXtiIeQ8MRbBVb0SC0W0CjTYfQD1cYn9v6
OteXeerpM05F+U0gDcc7Orvo1nCyl8Wn0ixOMX9l2LfRehafLSfvTP5UQsqDIJmoXxDISJ9a24Gz
rlyz5HMeJEdEXjD6GkOxClRC2id89Rl1Buw17EepwbHCy1KfF05/dXjvjA4ykeq3xEdpNbusUTpN
2YydBeGGdguJBUwWJk0KrsdGu5oZ1CAeBGNi5pwZm7EnwHA5Zkx8WPE2A5NsASB66PYqCritWl/i
nl3WLx9yl3KWL89Y/ikaUidCwq3rLxWCS1uldj6MzL6g8VHH8d21zD7Dayu+KTJWrO9nkV1VDVgB
C8afVj0xsQ+Gz6HSNp3FaO86AZvK6ndR+SQbC737fYleEX24BCLeM1THECd1bxreMrVm3BlqwEDW
mHCVdieiQu07wsdmshS0ctH8viZBSjOJUFDHey9N+o6FWyPh+DFVi3ofL/0Q9W6o0hjICaezZBZe
aLFxEaY2Z/c1FuSbTdSBJmdi1yNlmXCzi9ZWSCeOGWx9iK5IqmfX4tQ1m7uGAS27x7+2YDfUDbJn
5JxK+gLmitoDlVsqsJ2C86HUkAJqVpS1HUoNZVxgMhZD/U4g9yIkXFeBQDM+sxwlQNtOtV2kZ+le
gIjK6r86TjqPXniMzf41huoSWlqACkS7BTN+BS14kHARIgQW2M7rcNZq1N26ZaKvko239n8Gz31G
kiT8C1TlVOqpF5h8B6E4YnKkhYjbtxIpRdnnrGRNCZaWdFWLDqOh4gQT461OH5w8rp4apxLxSfiY
/b5UP3C9DXRDg6splp/Nzbnq1Z9GCG8kwTqWHuykjoFBvND9rAarZVYiBxAKVo/XssONHpTdQTTD
l1xKE1u9U2irNRTcRSCHtzUYjM2ide2t/E9vje+BTNOkUNxhzg6YsX2p7v51gYaZnDaiYvVVFIY9
zhH2BJlWU963WfJRiaHC6mUNFSyPwaCgsqlMgnynoyxBEmh+J85MrSoXlEIp1EnZ+q1z4TupGNyX
pHih38DfY3UluK4QtYupE/ZXdvuA7Fr2C2tM230y5qOGY3ebnYopvYvBmLAATw5gNvB8thQNHQkD
csXAD2S66g6G4PYC8DBJU3XmrQxsCIJGG7/WQhOnc6b0DRAp/OF1tGq8d03aHFLIaQW1K1571pD4
dbdIHEX05zNxZiopV8MwAQnic5TkF1GNbllpvKUTFMEeHwHIh0Of53dF7A+rOpgiuTYlEtSTEIt7
c7BE1hG15E1h9IsmHVY5gEBGhBDWGiJvcNYc2QCeySbBbM3hAlaUdGRTGfxoPGkM2WpiqLSAT780
dJ7+/CAU+lm2+n96w/tvCO9TcK/ntc7trnICVjxk1A/nfNGSPSn1+8xEuj31/H6ZozEGLRL9b2q0
QwfnVzDGWwvFeWNOnCrFcJBI3EiRE6d8eT2r24LR7rJcKpZDiaTs2sb4BiiIhYXAGkhdKJzKFDsN
Y/00yL57I3hLOXU3EQIufkQXiusL4PyTtAi8N3rhQwRgf1julTZ0NSn2K4uUlggkLYPB8K71yFj7
P0aep0CdTv1sPvCRKl13A5xO1oUA4i2gt5Tp8XmMPEehoaP08Ey2myLwW4Uxs5JtaT8W6wLN9mFK
jK8bddd0XLHrdCwm36Biztjd+2pfl2w1jfzURNouHQ7NPHhp3l4UBSelZj1jKTjVybuyoiDXtb+C
2hjzV97FXqy8NAo27I4JRU67NjAoS44pskkTWtxMMaYTSL6G3Cboz3oSH8mKKilnbkOeM3PMUAi9
T8l3On4uyQBv/FgoP3A34UQtm5aVL5Qnb+wISlqYa7EhxKeFIrVgnZ5PmlNRgMQtolEq8QG7lFxN
hBOZ+EsCO8GQVq+yBK4Utf6q0I61fC5SLGyrKcKzxHYnY80ICI2YTHRaCfPxpdXtXkzsQChscd5L
pLnFv0b40bTYnuiUOcxcAakZ1EG2Mi0gE+TVUmn3HLNhWjrT+N6Yn4r5CfqMqHHHjB5V+kHoAaOe
kT4LReaQH9s2Rmiobts+PDYxB0yX+Rl47bC7yGuspQqcKGh3Sa65BQiysmdWKZJk1ugQYyEDkOwg
DRarYFLaCG4lFM2VoVirQHt4AboKDsr8A5Nroz3bvjuXSujG2mdRoEZuLUa/f2AwydyJdnANHaJO
0HAqjhxUvGoI2UFjTQCC2vlYTe+iaZ2kjOVyZuMcPiZLsE+VZS9PA7EoPWlvBV0dOzl5r47BlwRc
mhXEsewWdqcFcWEzug0RxJwwsacEZB4FxClLR9Ypu4QY2RAv4diziB9HxkhgDXtFe1epxTASkMii
Ts1D5ARmN7wdwxkHBdiBwnBoIhm0gECxQ6u1ZerdEn+gnWRMVzVxW/Onifyq8vk8BCqYHOMqs2jv
OqzZI2OQsaXX6JGhB73PqXlFhOSFabSrioKNBJ0sqKmrynAzNvmvM1uei+ka12cNwNzGisVd2GP/
CMRzQ5g2Z/RVXsih1IRDzfpDy81/NZIgYTHvFCABxn1RNoB8gV074YgmqK/0EBxnVfAn6OMbYUQH
aZEferTssaAeDZSWxJ1AdSelRQAAb0jXAgapXEIWNicvFL/b6BTUoTsGwrnYWQO3cOlBLL3JU362
cmWXLs1l0Rlps7OxJOs+xw38U3jfg36MMPtPE5AeSJ7PAuNKiDQnRqaskHQDWM03oGkXNL2Thdm/
PCpLCvqlOBMQhAb5YS1QJbrxG6sfUwyJzxZrA47CtIt8ZTSZK//2THX10WU/fJajzhcKdasF5Z/Y
IRuOw5e5y1yq0gs9Xkcn0gno9JnT6Yb4VHQJvIvq8XcykBL/xNY8z/Fsd7UCRE30NAAlGqi1pJXf
mrF67/v2rI31gTxMQoLfpxQNsywfoV0SqD5yRfYvumYQZwUyK0JZjfyrWYZ3FkWU5jvduLeR4sWT
QPpEelrYQEP2AUNnPHKWk/UQ3BvmslqOasnAfWxV79Xw0Q3zaUnrRzEs76Icn3rSmPDfw9pMf/rp
2pFwGk6vAm1cUjNFwssPjjk/yQtPUPJI+HCnkCo9j7dGVN3hmbHGCQf2R+0R7hUQXfLku9TJgJC1
0o331UUNdepxO2S8hlqk/JhTwMixghcTf4tdu6nj1g3D+NbJFrm0JD1q+njJEK+zRqYZGrG9kSf8
lIliQCl4noTs0S3WayGGD40xuMSgDtqPn0vGn9jjITVSqqoCiDAjJOjcFRZlEWKQ9ch75UUGrQRL
GIpGd25LFv0JWYjs5ctMB5IfnwZkxXnQ/xgxjzwc1y0rHoN+gr91HQoBGtCm+7QKmZcHtOX72Biv
VhO/NWbtVqHy27Qoc5KyfI+QDBBO7k5Nc4JwST6xbp01q7nOmmzH7ODFCm2VsRzqdYlgcIcHzQci
CFE0PE2TPqLOvPzH0XksN45kUfSLEAFvtqJ3IimRElUbhCy8zUy4r++DXtRMd09NSyUCmc/cey5N
GCe6f2yr6ujZs86ijTDhybNvryWW5CJ3gydH4a9BTLKLWV8Q5pXhLpCVeIMu+8bltckxbNjDHQbU
e00sXaXyu3Yc+vbZb7K7qI1tUfU8pajJWuO7zhdxPGyzykYMIsVrHb6EofqhQELR2K3s+eMmRR3z
9IC2rXpF2fQ12idEiZe+avaOkT1MfkhgWhESbpq5Y4NOtQ2n8JCNPGyj/gM+dqtFCfr+557UkQaw
U9axQ0uTgzmnRDgoZevOoC2IX5vceK6Usch6tenb4TkW8ndU5dnOtXXpNv9LKZGOMR+NJLPnfLBI
U1q6Ie1/631CcLlY82whIIzaGT4MT5xLozzZI+JNOH7jiHK9+iBq7myCdFhPGd4pvzhSV0Sm9e5O
NbFXPjNLrdv41Vx1hIcqUkf4SHAg8oUMjqQrrismm73GAQSRIcqNbYvypWWfWifZbCPizZvtTdm/
IoULZP5V2P2g8MDD+lHdWmiHnipC1O/g5oFGvmU5kxpccRFSDIFggFfWyL8IXyCsGwLERnILzqzl
Agw5DeBTX4t1i71GZ5xaoGIQCRsq/61hMqVhpxutDqsNDBOYJW6+jGZ8i4TSKP4IhqVU+PQHZrAU
YWPYgQeDeSBRQjigLWsImtgdmUtoQFyycSBfDBmZHm97EEsx4X0DBnO8NdsaZqRpoEeokOi+JxmS
Bb45P/qAKki+7Lgp0poko2irup+6HZc90/IaEJlEn9UFxM43bAPZNlmBv5jGHII+yZD2JTuHKVVj
3x7Aeux6EdGThbDdGiwmrJu9En2bvZoQxzQo6AwEDx55cFnl7bTqqrBiZd19qM4aVJ42BWir/fOY
6rXoYx3hoIzCSzqHhAxYtke5SbleRpy/0kYMzloZiVlogSGGIYBtsht05KmEws+5pRCu/ASvGQ2i
Xr7ZwltoLMcaUy7JqmAbOKDk9FduFJ3TtNtqDSO0Xu4pe1fhs0LrmXGszG9ACAtZwEnVMVJyjSwn
t/ixojtzKqR5K6rzYWT/zVw3ra9e91rXw558kLVst5xx9FX8EDqmjLNEkWCBFot/Sq5tLRgPm3Ll
NojK4EYk7DU8WJ7G74g7dyLkiiPRdq7IJazAZV/ibGp2OBjIWspc/qtXb1azS0z3GNndHl23+YGz
bW1XP/OX6edxKbaSFgF/cR5gAplgEEMGuARwP8XMoUpkOfAO22+uxKdeHNE3PhXYmtuvEcGTHjE8
dr5VSaHX5WxArmHBA/KeBa+oNab6BPoAwuOwm9GuZrbv3G+hXaTa8Dut9A75P+je7XJrdr/YRRrj
C39slnwobHBZeiYv1xSAvl6AM3EmrquanDpuuEIkJ8LKTjGmCuyc7S6IWEU26jnzhzsAJ2Qs9Ynh
MdPFyDMO5CWj2kGi8KJrYgvWnBr2U1Q/AnFSsfeYiznq3VfnyZ/+L7vz/JN33FbFY0RCa9gvTdIB
XA+QfHm4ElaeWrjT2eWVDNB5usgPmEBSTPcIKMpkXOpI9tvxXbB/olZgWXSvZpp3/gc6naXQvQYS
hbCWVFlm4/SqSJYhKEAypbgxmIU6zRZgCuNXA1G29Qz/LoOTZs6KKBUsFVIy3J2IKrddjlK2fgsw
2CXOQ0O1j+2Z9TvEGq6SFk1SNh1jHCYTTn4FwU1guRaxARqDhwZPAFwXfquzjGJ/PR8oxKyuLHQe
jd5vfMQlzFcVpAFLP8dhwHSUrR8HWtziKe+9LW04WUQt/egxRKTY9eG+A82umGBXWPwmaAoKuI+D
IlSLR8otlObmkc7H1t2daBggMO4WgPD8YVjoTJoUGrypYusTQbVscF8h8xzNbQ4TxkWdY/P1SgK0
KvYdfZPtfVhovgJ4gR02YjIKKmtRxZhxMCWH2luDLHRgSX11Yb4mIw0kLlrOR8ZggNqy9aSzFEWU
ayCgCLirY8aEyG2Rc67jGJhCwlgQUwTRXhU8gxFMVocrxU3R5WaA5WrWA9HdzvD/hlDQRcKkLdgm
gqlBthWCyKieiJMEBUFvfIx+fuLGWNE0bkqMJaFdrs0DAzTWZDQj65plzBRNS0DvxAjX8HHtZ43c
WpgVFr6bcYTWB6imj7Ndnlmbmj9C5rAbQ7zEpXUlBfRESlfDFiKMoZPl/XLWlCZ1eoDWtHaC+Z/N
BE84WrW16bFNBb19mB27pF/vpYEZMSLKoirIDemhoOhkZyGPRVIME5OYWnZt8CQxtawmkNPGtkTj
qoxuSc750kbbgD5iS3gKXuvmid/kjPpKxg2MUW1JO7kBH/oCGWQdS/RF3PRxn+xgZc+r3tR7E+o3
z9gZdFdvlgJzhtruP8GMmTe/ym8CS1dbzPjnBfM/RP3j0i7wvyd/Ckxm36i1pv82Gd2XdxsZGwEG
XJffLYwcXjJJmoFTfnTNFZTh/84j1DEuoEvdpg+nFiWGHHk+Nhn4zvhftJJd7CNlWIdOWop/Gj1W
PN0i7apPiH25gREsHUYMQ1F2Lf23TF4c7ScKgZgigXE88sneVMHvAz6isSuX7PYm3KbmtRBvSXLt
44fZ/hIZnrcfnnzU1tvEwNZi7dpqRCkl76Agff2joifv0FQNrFQK5N+9ujjqZCSbgXoqSL5GNNrA
G20PD8dGH85ReAE7joH8KUEP7aI2NJ8AvfevCKus/KKr18l85Omva0MNL2DnwSi9Kjq/4RbHpMuu
SSoejbtBmGwPm8RDelpDfjDY2Hb+L02bXWyjosIKJxdByhOEMDbpfmW055Tb2iTiEcfGLfxIjeLH
odovcABLlkY+vA+vuyUdFJmxWVujiQAAAF5ebEJyOUb2DSPCgmLiysMaFoOC8TLMI1Z9Ci4DuS6O
BtAngCjNoxRVLiLijBKsX9z1sF1gIVzrASvbjE0ikw46acXHEDBiNLOrPX3NCmGA4WAceK9M56lN
3rrx0QmAdjBZCro5Dwtn2THpzm+FTyN7npiFGXcMc752CKq126ya/i9x/zFQ7gSL2rm+85je+Ah7
Ec2AzEaKiboc0eGkanSnalFUVB+dg/TVWc5m6zR7nkAX9eYKQKQ/rTOdeTvFSUEIEVdGSKRqfwKq
yTdzLKPbUH9x5WruOwluPOr/8ggIxIuR/EzWq44i3u5+HQsyvP3Kx2lNt0Jcu+qvHiGKn31/l/tL
wfglvA9dtM4czMRcvWLLHyQfr6o9RnN8ahyAmQHUz6xCe1Ss0IR+S+O3ahWlr778LBDHACjqMW/K
PgMJRXWx9zybD+pUu9vaeHNY3MvqWlKT5JSggXqvqAdia1FpI9qVL58ltosUmwCjJ9e58jr24kLU
JzoKkDjpawaMZNLfqopSGwUT7p+oR80dXKr+X2+wxy4OQXt2quuEos2P4H8wCxcFJafJFheHAtiQ
qJqljLwll8xlVd0gtHE/HMThVdCRS4tM0vkikn4BLELy7uY588j45otPviGM4W74KLVNUHw2qNBa
630IfhJQFBUrkTj5ZiK1lOnFls/t3D1WR6UuyrtG9i6wnuP0wn9m8Tqq9pl9Rps/aAhwNEDhyApt
unQM1zw8aOK92RZl1yz2qBpTpJ7psMMIxIxvWgl93NkqPPuKVlT22xStqdfjmqy059nkN4nd4BX3
+W81lR2muGHHjXqSTpRefdvHLafueALCACSd7In4pa95SScsr5CWjHQ8mom/N1O0Gba7H7JjNBA7
N/5zTWPTgIQgGGutelotwyJm1CA50TiCeAb+pxNOYIABA9MCUN0xQChm9sYPFZtiup3KR56ZXqDm
PwMK/47QgIYxk25PviSJcWXX82nn7WaYLVn4YZV019ywda52CbNNnYGTr4C9BdUheRatDXkpOXs9
KRyxQDE6fJit8YJUHxfE8K5HJpkl4xr+77bL7ollsqaEKFSlDDjLjdWnL0R17sde21tzuGg0HDLK
qtLvVtkMaG+r45jPzRrHzZwXM/gfFZeam2C6U+PRUw25Stg1+vQh7OhGuum1I7+6x2YmXHRiZrgh
43NbML7KzW8NIVtPGi9chHm+ZkzO1gt73FbuvgSYFabFZsqcXUiJ48KcBJCBHt3bA77XYn+XtnJn
MbX0zHgbhaS4gB2MKflMokYqhtogciyJw1KzWT310zb1w1fHxYlnFXfTHLQn0+k8rM+7SLIgLfv+
PjVsJiO2/qSIXTuLL2mW5t2debBxzeAu5AlAeMS+kx3uLObicBxW/WLsFVKRFpktkU3UZcZPTRKn
Y849SvMQPZQs81pZsjvMua5FyFQlj5pXS7OPrpIbI2nYwmmQUaxnvsldilKmYmW46HQY7FN1sov6
U+jddgKbPjsui3lhNPO1eod2eAy+FES9kSipp0gQVWy5l4xa1yPjgUtgOrcWhUUIr5EWHKj+EmT6
EXvjtTd62FR/XdY9ZxZrxiHW/zoodZS8NdhMXSv+TSUPqe1/apRu2o8LzmMiP6oB9DGYJBHPViIM
jv3w5TeH7K3wtZuDOC9Evda29Rkv02eBbaQqSO8m/4pVIGsBnBKOML6HAFKX2/FNNwmLBWYR4fDc
GsazzfcO1+e59/qLcPVLzJ6wS6GL1K+mmr4aFV8wfHzWDy8ZqUVZ95ezSgKkpxvKG9T948A5ZhXQ
Rems2fccbH98EVD2Pefe+8k2lL8ZtLDa196F7l/sJn9x6ANRCqxcNz84ARZLd+NMzOmr7jq51hmu
5NG10uPI8k/AgRWKrFB93zDlL5PpGLbTpuqKF6g8LmG4BQHnuhYxrDGG1ySNH6HP2lQpTPYmM+MS
XHtBK+eV5go3yqoe2pVF7EXgbSwY0zkimjz1TxItb6JFm4E0XSKHgYyHRE9ApO4r1qK4DDjYQWxc
dEkUKLn0iouHTC1g4fKp1v+MbB0w38ShPVnfZQj4qWQypVgYVIbcphGFsHdT4Eba7Cvpxt2ESie1
wXIm7sqq5HruDWOgL/50d5myOmxz+ULOaBz1uL5YpfHuZ9NiSu9up+1Ttus+ZKsxQoxvPS0z/Wp5
nymQMDDg5AYkuJzYh4LpBEGxdYvgjIjJe60DG2czA3ACvzEeLZ0EqojNdAHAkFucemvexz0pmA++
4AHv/4XuuAe2iw7SWMVSbSeBitA2mB5+2tN5QD9KKBHy7BjGqQj6qxMmVzihz2BVtkRc6oiRuilE
w4oAWibEQcZYMgq19jXKKAqJoXukeYA0hMy/NMdAA9TTotJKQbMjeC4LhkzwUFxIi+2WW9vclpBB
Y1762jcvKb8s172Ejn/JJep90FtmpiFgZ4H8cL3oGlHiwp7cA637l5JzJ+tkV7BhUMremlp9HKEJ
mDP6VSt3uUV75o3TLky8Y9X8SKS8onawa+R7EQR4EbCS6+7JH6yj84gvblQ/m/wCyXYlLQF6u3X1
Y5wStfnZoGquwP0NufM2jcZ7omv/oiG/RGJagZDzHtWYPTsi2+QKBSSpXI7LgA5jeWFE+9Jp32kk
7Rhm0S5B7kXT30EE825mtaIb4p/yF4BUAJSRNYNLCMFSeZm83eR/hhxIZbSx5QsJwJV5wnvyVZEw
2BxFvzXafZIATONxPNr9bSo5tLcgTJNsropCjhTQBOFL1Lyn6XcMSM3hlyzmaXyCfAyFy3iM9xUt
QmBfzGLXInWlfS1WlXgBFTUR62d/K+yP9c2w/sY6eUraS5p+tsMro9fhYZTnqfhgBTJQ3Nsv0tsy
e6Pnq7uHF2wKY6eMnebvNbmrQPU0wcILT/r4r8e/yXrVKz8E4wZfvlnmu2rBHFLg4ROR2g+YJo6z
HwxXyF5/MiIP+vnbHYncsX/z5lvWiM8+TEBPlfnj2y8Gjy0K9Nlatka23iDXKK5TCszq1qoPqmw7
uZHWjbuM4gp3oaf/IkFgXdqJfDXNIwuUgxlexD6nrKzf+MN3yRESHbcZmqS9rR288sX18F+eJIl5
5SVrsNZiumnplqogxOb0h1diNbU7GPLPBMotLCjhmeDN5RdqbMpeKHjy4UCL1MqzqR1hbIjpS4lD
2314/T6i8BMcEQz+NFbY/SEP98P4DDqjQcjFJjI7SayweFLNv0Hxo5pezfwd1PSElDA5evJUyWcj
iLDGJk+W/5v4/j7HzUT9G4LgCW2HzerMcl2QYch6nvQeZOkNTNQhfoH0Mn+8PN6VuYsj9KSgIzO0
WHUB/f5IfadjXLW/HZ9997vR7vjO+uCg2kMNeNoDTfIWlT/S/5wgE3f9u84sT5ZEjj1s7dgqdgMX
JNHpL70FLE05nLx+WwRrjRx6MrPVLrZeIv+Zgj7Hwu14wB6+veqfQdsHzsIWXxmEYeMSNs/2tMK2
Wcckm3CC36qakbf8dfw/S93q4oVMp7i6M7A3wp/cfJVU0awXeQd8Jq9e+JJrLJXMz8I5RbTNbQjO
b/yq7NMgz8yGcwdmywIGaetgyrzz0kwp7o2boU7ChHKPqXdm3730IxL3fTj9i51j4R8QXpWSqSq5
OWeXsa3/TvcSGZ8pluaWN25gwF7mCHTOAegr5lyMec62+hzZzRdDtvIxFUiQRKxNnowhW9jF79xv
z+cE3zyQTYYU4yWoTiNnPVT3pAOP/1WIrwRSzHy5PWscf+FbgIqY5CDUMsmqK075sI7dn2F4D8zf
1PxzvVfF4zUwcjd98muwZ9dkbia0yF9dD7irXrotIq/63QyPGrQZd5mgw8bxrs2KaKyM8cW3Qbds
ZXju5E61z/l08MRVGs++++y29yK/eOI9RZAVONaTh/XECG4iuwB815xzmG34i5yD0cCZUf6FEdgB
/+FDHUmgDxuM0mE4Af45xe5vk+/JaNeRkOqXTLuM5g3IMy0C2+oBZ9ydj17HcAL/wOAjMeu3xrzZ
0anFZm3ka0xbo0AXdHJ7hEdvcfQXWK8MUFyMg4oco/LLZNpkY6i0mbnp7CiZKsHN/RXiMkTYD6q3
gkEpl4AfvI7Bc53+E9PJgltjvOfNv/kFw2Oqz943A3iq8cdEscdgMbq3jGF3VD6p/DWy9rZ5apr1
1D2zaRswmZuvCaYBP3wJqn2RXYIRYc+yVe9EgYAHRxh3MFh02ubBo2g3dkZ4ZvERMq9VuAyG524G
F2CilArx9zDV4FCg9eRh5S4zLXKJcXbeSLR/RD4qZYQMl3HCVjeGj5iGIDITNJdEG825y7SphE4L
76XQ3HtZxl9a1nyPebZSFDvGKH49Ks1l0D0y3H9PtckMw2e5KMj9nQiQY0mvXwaX8nhQ4q0renT3
kQ5xJAIz7nv+khARcrQLQq8ClyztOvVWBSGdjSxOhlmDojIAtRsRIliA2nwijZaxQKjTJeR7G7Xu
jF7T+t+sqRERwev2rNhZVbZAkB5io2DL8gflg21YnM+oA3LjcSC5aPMHa2t4jHyUXTHGtfFgpHZK
K5c62pKXr9i4stpR6IeHnAkyevWNppqLa6ll2lvL/xeexG2gAmwbVp/xeioQ4HoyjplwuDxoE3w8
3KyQxSe1bjt9nxOjwmjXveh+zTqqBjozjfRW9bCRjj8+w3G1dYj9TsrAWI6o83MN/TracX4YzjJU
sbkmonk5VIlcS8WBaCY0UPUU/BaGNNcZVLPKZImbajt/NBJwLGKpkgIKhO5imbTjkXf4ZeisQ6HH
BDTmgnm1ph1tiiiWpQXVIF06eZlcDGwyPPow8tWacxgHG7/0ySkRJFn6DHW7ppnJPtGHwuItx/Gz
0vCztDMb1ynLgWqjOvgZWskq4giZP28o/TufcG6ES9wXfUPSePDjMSzXSwByDmi5BgAuP/dk16dA
lzTBd9uzv154tGyDhLzsDSP3A/QKEk20p9HABMPW/pA09riVrf3X+n5J5NOPXeQzpaPWFqrT491E
9Pk672tU3y0jdhLbANcmrblm0lnqb7YBtnNCh6Ac8xAb1UvTt/WLwQPOWhlcLO6u3qm/Hdg2RPmI
A1sSse8qrnibprOrMtgGGuhelKyLWOKKaNz8VqIKEu1jwhAUW46xIRuRU9OwljH60sUoqmZDrNFq
LD1Cvfp0zTLSR3AyT/3me52MaObwXqmvhWv81SYTBuU1+BEZC/CVfYEveMSobHbaq6MFZzAsJYZF
ctfKoHz2i6YhIbPbhPW7nBBVej7I0aSwy50ij2vsfO2UwBQIdbPfpwmlT4wDGLL/UVh4xXIvRUge
c9Xm6mC04ymbtQ96F6I3rduNrdHBBzUp7wUjb7wv7GYg0hMF1cTmKhQpPJwBU/aQ8MbaTHeqBs2E
1QK5419MfRC7x7Hw07NS04cv8nI9+clG12xrKQEU4ou38l1QBu4mVgRTFX5Eugtazqex4re4YqAm
mixQy8Dg7JGa3SyKyzYhOnJVhzq+aC96DAU+KGBGHqqaVL92YkJKP70MTO02ec0y2VHah52FZwqv
8DBUPRAWiXukSDTWGNJgwgfmrPfOoweAYKpAa5mB51FXeXuPTCxqkOgChw1hvqgOPNX6Qksy6PzZ
7K127Sv5MngDsvzUFS67jBQbQdy9GGW6zG1WTI6bmuukxYSeISU3bUwrdWhjmNWJdalon2T4VA+9
XPYGPAz0uMs2YNzV25NaWIOL2NisPlurz5/KilAJW2txz6Dyh5wfLUhsQWzUkcVRMgrzichFbsqA
V2fnXOTaNm1ok5wugOLC1ihLUdS7qgWr1oRrk3EdUmk+BjsvWSewUVa1y44s7oaFIIyDGMRk1XYO
LorgPCgk8sIfweQjrQKk3e26sURHm06PJCajSwOTvmay8poW7p0nbUPJ9sfkGeDqZDMe7fo34PsW
FoTqDPDq4aSC9bGvqASMnxDCjFPhyyCDZ4e26pqFfMZpOgpeoHiXm1rPlCj6a0wMXGJkKzkgQQA9
pRY2na+u5DUvsBCnRQ89LrgGBUw3LcSCxdyCwx2BYk6m9Eo13lsq42NoaQfmbprHKR1U9aPr7RtI
oReFiU5k4bI3DRNwfkOuKD9cV4HPE3rwncP23dgq3VcWiy+N2QRqoegsCm4Rw7wkZrcfWX0Ctrin
nNkLFxNQ5FqrSrIR8MfoaPYxw6QRbQsh8vzIWuyNrNJymd2g+JNG4k7fvqV/klLxWRjfPWOkdHSJ
rofsQMpwuzLb4W9+T/tubPibBgqzfxJuYu0SC6KAIsSlJotu4XvOxYu41b28Izw6hw/vArdtIUHi
+GAdwXHyZNmIg0Vq6Zt2Kt9m6DyEZbTeuj6sMo1ojqgzl0Eyr6fQm00xk3FnYlOKROPVgTYdDA7l
rmP+JHCfEfhASZ/ZeWlhP/KpzS8SKeZgP/dTvg+y8TuulElcC/O9Lpy3qXlA7kIROWuoqRy9mIWy
0SOJaE/1TiXHo8hZFXJJ3y2izmp7zqTijV+3QYO/jl6xbn6LjjltFNfuuhcHNriouIXPRh7po9uE
19H0ii1Cdo8bkmzLYjUKT3IYsvbu8gZ+X3lxG50tJMmlQQJTKnXFOUHVC5vrJG0H8Lwub6GEjRRD
+0Juq44BKxhpYQWZOZygn8Oe7aN4dFhPWLQz6zwhYDpLOi7Pm+hzeb8sLpmesjBot2FH504SnbUs
C/CmE3LXMf2jIePuPIQT28/Q4qepmdZr4unx0ehXEl+76eFK8iSZYrWNN42lJCRJgV+uudgDP0dT
SuvJGcI3bTIWncVhqmKCAJWLyLqq8Pw5I/fUiIfa4z0OLfvD16drpdkmvbE8jmb1aMj/SIcOzUiM
G1e7+oGK1sDm+ZGx1R3Zg/vK+46MYF2Bn93VqZ6jB711Yb53JFamPi58Xh7uBFS7fDphCzcMvYtW
uJSlmLeiFH8qxBvW/j7GAaLp0E/xdpXaa1ECL7BF+9OIGbLTtZdidPulQdmYai4yI6hmFVlfWeFs
cr/tGd5Anx0w7OfeI/FMUEfYYZDL3oIpxa3LmCFkzroUQXpLCp+craR+CHTjS/E/WqTFTWws9ar4
HrFxRX0KOj1mC9P7xq/SgpseZBuzouY0PYoD292knLsAXeJPodIXW+exDAL03cpZSlOlmKdeQ633
F413D1LgoOS8/I5eE+1GCUaO9fjMZw7xRWWMRh22IPyQtPTsZsGcggdofvAIB2APkjoOHowuJ5g1
MANyWKxj2YnPTqrnPL0z2/2No26baN2O9Letg6rG11+NBsPMIHuWx06D71j9OulfkFkMvhQrpQqP
djZPDQJSQZWXPwrXvSOh4Mngs0gtnI55VfGqpvjFM+CzZkF+Vgdsq8PDA5ZB3yuNZW2mW7C9xzWm
BADNrIq6eNxHlL9C0ZA3Jp+G5benwUGtkkby7hAHTwQBoxuMdVtJkQdRpjfwnbAOYAe56+YU4hya
ylhDKfQ0i2ly8O3N/7eypwmYMlr73l5Wo+vgosES66MwWxZ5dnZCJpdpoVv8j1JbFI55muwOzY5O
yJ+doTKqucjTlCafdS+pN+Tq2uMv2CksEpGVEG5Dx4mMJLSblhSXyNhQ7YNXsiyS5wN2oxaErUbg
5NDJUTRtLPX++GbbzUteb7j2V3rb/3o5XO3oWU6AWDoXHabs1NYsnYMzkRTeZHL5/++o5n/NVKWX
MB3fvL6ia5INl7eFd75AcjCE4PZBjLO10R/9FHxGJvdsw1T8iTntFJRcFQ3G3LEXO+QvPLBOd8oB
Fxuk1/g1Ooc0xEataearKLHRWGNJ/XVRGtq7SCixMPT6HteUdkltklia17dGgAkycOfUivBBV0tJ
5zFxQGkZ9AyP2M+iwFRWyfTm0raiw/kqRtrt+C9wvH7dWgAPY7pJQbbTbMCCVVO6e9drBihRpb8m
B3wnNDXs7TrGut6h6m5dZpkBMoykP0LoxmJQ9zd94lGYpAsOduqRpttASFzce9XYAd3VpzXN50RT
0X+HjOejGNVSw1EQa8j9YA6XOL9U9BK6nc8ENV0Lv0jRsmdsppMOESxADc+9y0x/CwYcNyUZTcIr
zv0cbBPm6l1wRvHHRvOiTD5Ie3xHNE2Fw14UAMCl1/VvO5oV7MI9Znp8T2Nmg0PUIJyuMPND+mHH
22tri+7zaewQ44TRq51p71qIQzyJbARxBlvixva+nYhqChEGUiQJWHMIYZ8wpFiIPEo3PgZMTTqH
CPojAwjUla0fBE9jNjtyzHKriwl2Wn0jZXmhW9NnJWhGyaxhpuPu/VJt/KEHWpgpY6mgRKNQR2nq
o7xB31hCAsg0bHHQv29GRQwnuwjJXfQwZkQa8WIIlE2SE0LvqmspH2UWYI+P4nUKCRi1lxesumo8
1EKV+6JuOIQ5KwZxBFEJX8FM8GOPcXHAh0IAbLuzeYjHlAlEm4FnJZ1KYaJw4m035T+DRUUcudgP
xnKf5P1vSWzlImhM0qSzc1bnr4bZWsvMekNr9SGT+ibvxZmqZKbVwN4fY2RNHolTDCvXvYe02goI
EKTDe0GM9ZcNcYS/v73LhsFtbi9N4QGbTrOZAc0twEwZvt1X6ZRPZuutx9S51+i3plT78Vrk046q
NqWJ0mLSufFrIgeKhBO67j+Mimkr4e9gI1qt3wrpElOiEGTpI5WFTfK6r5F5UVBNd/BpGXVrrNes
oFlF5rNbQoPtDftoi0Eu9mkb32jXwZ9GSXyILHvt1akJNxgbQWSxFUnWGAUhZpEexiSjai6dbeCk
6R1/BX9t5MdDOoxVvAWKabkPWUJrCLJUfoTYpVtCYH3obqXW4RyU2OIwnHJqDkvdlRUfueT1CKlC
57FstFtbIqQFTZSPs1DNYTSjSp9YB7jCgy62SYfMLYBc3xahuTXyGI6VJPEpBDM8i+PwkmLskTvh
InDVoJhIupa+SnDqOPJl0sS5RtanWYQeULkx3Cp+Ur9j5tscOxX99lL/KshaMqSLJQD+SZpPN8M3
bsBjaRnKGEuRgebLaZ+bDtSZm2CMz3FUiQG2oOZMRMea01XlVNVElLKMioOtxXNCqaztNIKy9QGW
cEY9VzbJl4rid7o5/gyJpMPgHpV6tWts1DGaQUBynHH39TPNpVpHBiknY8TX6lG0sYDgoWfkp/nD
ay6b51SbLrMQT0QD3wPNQKqyeJdo56YmM68snX0aqVsb8L43viqOJGUvKt9ii+15CGaGQX8qa2S3
eZZQaQRAIp0SUUNjDPwxyZhqMm/LzfgekHUnNfs6zfGuvhm/4jDEOsC13lity5FQ4mEzSUXwTCmo
7HmxKGtJJssRfLyaRZyg6Y8vyaw1wGqUjUa/8OavFOBtSzvS/EJf2/2SVgYTqZDdqg9eGskZIRub
EAf93Yu4ghzrk1QiXM/NwY7SQzGoL44YHGsZpgxmB1vckFsEdd9h2B2ryIsWnugufBax0t4DgsAd
jMMsSSExYp8EdFPMg0NK+Cgd6JKiHGWGOEe1uR7nWI2ivo9deZUCg0miW1hXjUcY67RePt+MzOp1
0ww3jzAj5tqcLiMPS12Jfxg+myUZmN8oL2+thN07llgcEpNos8mkykl9Jtt57620ro6W8reuqoul
+TvH0xDvVMS+QOu7+mhtZneAWOihjXqOTIw+9+g2+/bdTsxpL01swmUPkgGsK1QIPWEM3V+ll2+d
usFY2FCRq2L2xA5Ysgl1cFBcLzUr/ApsBkTBEL1o1nZMzBtKij+CL/zV2MOr9wQ5gTY67JhskyeH
wYkW0eKGwQCdqb4rPPu3afj2/Iidnc5oOJuDQwY2s52MH6mdYGyqi4kBM6NuaQzkNxMnBvQkYyrT
RRfuKrAXhQedQ0e+1dTmuChV8BGPkkosgXmb6/46WlkkBf9H2pktx61c2/ZXHPv5wieBBBLAiWM/
VN+wb0RKLwiKktD3Pb7+DnD72mSJQd5jR+yoLYois1AAEplrzTkm4kGWEgUxKnIEhtqDwqIiTOpG
BF3AjJ47qcyF0ejf+y6qkJPNRkFK76Wyvui+f01V65zQ4GMamjyvmWMoMq8aMEqD5LFkteWvqjOW
VJ+/1VZKQAQzvE7HO6lgdc17SNTaKD2e2IRQ7DYPfUZYHwaccKGcbj8WyITqmvaIrpiDWaHONcQl
gAdIkw7YSQ/Fz1JoHuRBkqAIbsNbwG4mSaLLQDP7Q5XM7JtuOVnjdy3KHi3qRI5p7R0HueCE97VD
jU7RVP9ihO33WNhfVBgs4QcOaJ64AZ0SqE+Ippp8h27+iA3AGfCjnwSxuXiLhzPkRitqqk8JMoca
wVODxdEwY2JnS5elNCuXqfWzlecwDYtC3fbadGkRIsAGGiS1mp91cstCroNpEpqbDE1ObRGHUBE7
AAr/4DXRN4ONP1JWnYCpnu6Uqwxn7RAW1qVIXFMvTkk5C38ORnxv1+qX43EPsmuvMwz9WX7ftg5W
c1bfRgd4pm3gQpSJS5bG/EKaCfyKbO6J4v2juw9pVFcYOCxjqxdJunYLeYcfFk8CurBsgnmAdysy
CHIKe3mIONObQYGTDLAoOtHMKiRZcQwxvzUWPM1ZI0Oa269hwmmG+MGdYLMLD1lb4Yp8Q67pXHh2
jLUhfg1p+0V56U1GsrzRGdegiKML2RN7otnwXfMRJGpcTTcy8Kj3+HP1Hf5scJhGHlGAZd1VmXoP
5pA+eBFC0tGjBDiD9lI/hpIZVI8lgU6JDfwDtzPTr+bW+CpYYUYRko9piJ4Avkuv/TZNSYXOn34M
ybAzhQxUjSTs+bLjpiRj5CGaz5vreGS6QEaUh7TOmntJf8bKoYJ3TY6ItSD5p6SOtDareFy5Bf2T
zGTNU1gw3as2r+Y3+H0c1UNNqAeuL5/OD04LYq6rbWyD1JbTRIc4/mqVFAVtx77q8gKNheYbq0Df
dS3kztTN/YuyduoFq3Bjl0v0WnGEmz5Dlox+EuE1uWThriNgjFPJ9enJUu7rjBLliMIa9ib9STU6
gC5NLPTIX+EgkUg8slTVsoWIYVQlwyiRth46BL8ULdEuR1gVKZzy0VarzgEVnneGu/CKpqJjFvNE
DzdlTnfZ7VwIdgY9YZny49KEUkEaySBgepRE5KKNF/oGg+QQJC30qPFHgeAzy8fvxpzN1Wug/SZ1
y73yoxuVQMmbGKuENmlKeOAuKsa73MB92Q4o1NwE5lxm2lRACiqQu9LhN5h5FqzRCE3Vz94RBwvg
qu7TPNFtoN4R0Botc8aDDUnJNuJm46XNo6fSZJ2YNBAyjQD5iQu0CvKvMAoe87wDU9VSJ+BTKbSA
BWzrz166K4eIAipsWKPSCpRLZeB+nug3LFNCfX3L2bmdBEjpACxsrRtZJ2pj2jRHNaDvCc/QpZ7g
rxMXfSX1TeEQwaNYYaqq+oKInyCa5k6LcTKU044S8tfEVuDC8JvZQwEPTqclqmc/PK8/SCvTWFTS
Ee+m9qJmi9DHbB0bbSDXzwYBlcBUgZSBGSRcETJXLiOtxUDZGHNnuSOZ+9ps1UPpUwPTNcB23qjI
ANbLQ9UN+1aBAobvmq2GX6kf2ktE/R4LOh3TFi1G7V4rpua8JhMbq+iwraW2ozB3pY1NvayoIWK7
Jx+QyLKlqQHtlpjOuRP1tWH3N7YroXR56IHtUd/IcGoOMkU6mdPa2jizaCNrcYtMJnULK6ro6Tkk
mYMcthF+zQBMmdTwmjBB1R1Jo5Wbk2+pSkGFe9BWFe3jo95Q2slRJZTloR5JzEyGbt7ecnem6D7C
qGf9YKWEVfeQMFyiptIypwoBNUvqNFEG+yIREpO8SQa4H4i7NOM2LVhEJrbTYZGNr6vcM69VMyws
n/xRFaOUphZKWI6N4pfgLhJJ2c3Q38vgJSlbrYs0zlay8uJ1n+BZ6AG5aNLoriwc52N41Y+WsbMM
UhYtiozUkpTY6cQUs9Z1UW02lnYd6cXOgYLWY1U/BGP2RW/Sbp+o/Ex5gGekZpHUo0uiKgaxJkCD
sJGRtpZfak9U8n7VKdRCRxXftcAFI1V69w7QGSoCfNhxRRZuw6UQDiPMUsOG1B7+aE3wLoFQz50t
CL9G11n0GGmQGIy2B7C+Dce1FU27no0wYU1Gv8wwIISuQEENb1TORp8EzC2ibywfTNUrJM0aAXmJ
aTyyI/9WRNMAphN9+lTS5Ul7omWf6oHnhPFoIoIjbosaGxtEZ5geYwtoXWA9DdHZMPKYlEF/CceX
9oB/2dYmDFdX4CDrfMBWHX3N6dEaS5tYqPILAcxqiSrvJjeT614jS0YE+rdaFdfkVlGl4APjkU09
lh6tR8UB8hCwYDeem9ze/PFMxffQGm+CGul6Y2Y342DeWuPUUf6CRdMr/b61kj0LePrWHY7KEmUx
w0beOTtzCPvoRghIwdU1XZete1t1DxqZlkpNZySTGAtKdzAtAJy1DtXdxp66XUqzNbCI8KwU9pMC
YqShjwcqTT5denKDqS6yGyWLp1UkifhUxWZD3WAAoZgGJMPFtpvg6RmLhm6b9DqemERuk5XbDuM2
B5AWId8m95kTAhCmwiCR9Puam3ICyainXwOaR17y03erfdZGFyVTcf0rdnl+2y21jo7eVKUdjK5t
KLwlcKWqfBXTLN+yaqtZJqHYyLW1iK3rMEy/ean/QBcQ7kdHb9dF6+RtfDb0nTPRL6NKhjzMZwh1
7hGhl7tXrmYwf2Kpk8ZaodOsWKcO2dmU3w8FXkgBc7rK7+temaiU4ai6RJNIoqM9h9gS2uSNzL8l
eHdy1kBW06NXHM4jmPspciUd5ZFPHSYG0JoZ/N8BRxyVCyt9qsKrpO0o0GFmxQDTsmYnp3UVYvkh
U4+67bPeyB2R9QE3ODKgqYUIHQb60pgnptKhdokCiN8/5eOKYstCgOKfa4ES8nnNpq5na1qxs/ZD
c4mJVa5DSsWp64IaoCFchLuMWFuYvJTKVcu2krIVPSh63zBRURKaPaRI1oXmdxJilh2tQMEGGrPT
qsz1pYnWJY2XVkmXqJiC58aiDJy522Ga2sWYUMojp6Fbsqa56iNsXzGJ5awAYU0GhMgiVki00iK/
yQJAps2e+23lujy01a7UHgtMsnVnY/EINwWhZAlgu7hlg17EF3Miu4tQdhBsnpzk0OKTY247Y8PS
cI79cx/5QZc9CfvOojqazJmpTkowUchzDp20wDGi//QzAe/YKR+cppUsX3J3o2SOXRSep9fp7K89
VDKuH6/nXNU53E/h+hWAW0YNkS484IgCJtCAlJ190o24ZrIzas84q8szx/qGAC21HEUqLNpIn6kt
IohE1vjh3Zhoaty885SNzwHoAzLJsX7Ui+ar4TEtxpZ9aTTyMY9cqPk6OyPgJoVhiGUgKa0mRUiv
W0vuW1NulJatmqy5bQR7GDmCBTS9WTm/tQxQk9gIS/Jx3VUR5da9QRiaUdXBVzPHJKpakAg0c7Wb
OkW2MyTddDZZKIU7pVpUS2ZzSMkQBfcCj4e0b7aQLo/hTmpPftR2d7IDNFP37HGGBx42oh3v1RT5
1y8vKMPHY8dKzrO1+yQZggth99hokPZf+g44yy4dzuiSlMdJh8ZkZ152lvf0ukani6/oHruL2vbF
1tEqi9gBKByTjXvZib6YRdXfaI0jV50c7b3fdSR5DtZFaBUOaqSiIOCBs0AxJjkUBdofbpQD7p/x
m2sbDqdW9gfbb/P7+e8Jq+glYlzlzX7hIP7hjZM4o9vf7W1iPmXk5I9mHdxotTSv8ybF4sa/fvnr
KVaKpJPSWYddS/erKUo2nlGwSy0E5TXlg/sZlVJnKfmQsrUPvuAOkWqKH5WZk7dU2hdmpY0b+t35
QzBlN1K3nSu6XeV9D8/z5a+p2FDnL3D9ZLVdLqUROF9f6vrR4GW7PsegO9gs0OsBgTymcBe+6rwe
GzNrzb4anlWnGZsCddNtnsMXr6XdcOWvgyEwfxhDQbHWaZyb0EVkkg1U2Jo69C/tBqB638pqIdy+
Omsm5D4VYXH3YR9bSwcnxq3doDhQtf6tr83ognIbIQXmqH4a1OiaK+Fa4tqJK/cyqqsrywCRxsgP
VQjsWnhOc9bg16qSno2aX42PYTE9F1ZQXlH9627KdLx0eeKaNu3pyd/WcEEgd43ybNIcWGN6e5OQ
f7VyNOuxKBH8phnWuKmo4q0j0etI1AtshLT6CF1mEYKg2I2Iym81shJteGSBXuT72mgGrh24R3nc
FNtI+bdzg2Nnm4F7PgbtV1s29bHE2gqPaTgAaQssn+80hnbRMpPHFBfPxzhpiLccDmOdGKiiQhxC
qfYtmXq+UjwzYIOhnvGTy8qFL1e1RLG0wBMu4xRQec36l2QFgN8vL6mNRGiKU2fL3vdcCS554Rn9
UUXdtPEnBzQ+V9DVYBrPPrC2pwHJH5BA80JGBBdSRaVJZ3vyIsRjNXC3Uo+qu7XyioTrxDDP8qJA
BqLExhEEFSZV+XXwyAwwBqjoEwzQkWdVkAPmrcKBMABhwC/ppw0gDHjGev9d6VszY3W4mEJ7M9Hi
XgtTNdu+43QOtgs+LdoGY48ZKmyezLDl9nfi8RgoGMjwUaLlBNVNLFRR1XsJ582em+0BJazJzy9c
HZ06S21gOBqUgIpe+UY358Rug6UqNaNd4QaIhNoutFGyoXPthY5AZjKqNevym6bP/PNBgcV2EpbA
aTUeeGqogx0DYAvsZvyKyg+/XBFC/q4NF8TY9CQao7rLCkxIdQPwVzkJJUdhLHtq1WfjyHM875vy
KOFGOqk3sSwUbFUMDYFYDraC59m+HAw2XKN+tOGs4Y26dPlz5xgI7FQMb4nkpia3nQMQieyB4hir
gLj52oKhR6BLPRqop1YFN2ML+6lu7Xwd0LekJSyaZSR0yOXIfIsh1W8NiXDQ53p4FkZ2mVjRShuR
S5uW1p9H0FZowyLWrkdtoJxVIqJhk7Ph10aH0tzIQqkztveYcDXDXpecjn1ihvvG6etHQ8LeEJgs
LGYIGEJWcu7MgBo1W9thF2Q2+2m/a1ifWGG5o6iCzESKaKvGyNmVg0m3thNVcTEG4JN0IGfgPio6
uy8vuCkgQk0Zyrtv9GsQ9tObvsQCxSM1GSGMNQmSrfmlbuioaxPKcpQvzkGOAK0J8TvPEySdYdsd
6ZmxjyyiimDHTpybIrxui97cRXYbn8P6bBZBWeWbly9NLY7PF5MJEUpykywmgJOzTpOCRUN1MLMN
Ygu1+g4LYXnlWNj+dCfBP8bVemWb+hVR3fiX7KY6NvOLKBNIUMLYhWVqHRxH9/ZIUKIfkAKwclXJ
eGOgOdj2tfzRCOs5rtLy6LqqwUjiClJ2spg1Sb0PWMmugBE1d4S891ujaBqafFC6zVz55wqlwqJW
mn7pGhLeVEIYSutG40U6GGAunE09WM7PzEM0Ghujtq5cKKh+45FcNclpY3xBzRRSBH822Eb2Wq2O
ykjzi75lP+sOkrV2j4sL4IZ11sDGDCs2O62OTi4eMupTbk0IsRL3bj9LAxUU6ZyN9qFSYbsOgxzz
joYcMdMQA2rA+drKPeaWb34pyHPqMq7AzBuhw0T4NCaP6lZgAK9qe5yxeYWsya/FdevNmhHCboW2
yVVKhcmKdLRxpEMFenxscEId49LdtJnXz9PaIhO2omNtxkdf6+Kj6BJ+b8q2x0Du82WwiNmZUj3f
cTl9b2DBXAwG1VVVpyD2Yx58jpkTPu+2+zh32lu30IsrTzlsBAPW8bF/YBMQHFVCoynf+kUtLgq2
ZbdpkfGjhFehWhwXTm8bx8bwhqOjkSTXQPR6eaGFQKoK1VqHcvyZTy22AJJxgMYJ4JqUL/3RGBrv
umn1o2VG3e0MPWoD2aLwkt6uiY4tk+x5Qa2E/mCX3TolaSZZ2F8x4R4nzJPnulkauO2o5JDLlbhK
HSdPAyc1v3A86FSCbFwRLy15CEVs5ZhkjFUoab7lpZBn6fzShNH9iC9p24rAa+FL83cv3436FGBX
5F2zy8tmh+sdBTeg/dAALl5eXv7+5U+NMX0bW1bfJ3//8qUUcwiR0RKw7VYejd+yjEh6ZGmfxqNz
UUOgxd0a7XJDXw9d38EaZgbIMzY0JO8aWFAMFBQet4/jFFeT8rH0T15wMWQacvQp1pO1k8wJCrUI
LnS4gxcvf+IDcI96XYP/YfKIWIIdK+mKA31hi3p6iKqvoh+16UwNil3QXWiCkplVz3fPC9xpfqGt
PG0cH49E2GXteUI9tvRZ9lRtBUE1i9zLKW7dy8xCMR25NnOkUd6ZuNh2fvdQKb0/aFXcH6ibC5BP
ifW1Ew6rwNb1YHpE9rmdeI9K53PuC9GAmwiuUY2xFJ7P4MufmvnLlz9VBqUcujWgCjnOYrZD5q2/
F0YxgarmJYljfMMTfr0Q/YVvxSW/pxGXLy8gQ/HY1uZxFGIvfa/YYRy1gPz7zQHSYJFY8qyaX6Ky
qrbCoLVlWdkvNzKHfW0VEcgc45cZFc3xXy8FLtedE+mkOFdOJ2bGKVI76AMEnzCtsY2hjdzW7rMr
anIseKBgE/01hL7xxaZAxkNg7i+6pNW6mF2DAv9GUDstkhwXj5BeavfhhO0yDAAdp311OytsWjay
g+a1x24U1vnLC+2VcG1OJVSVyU+/wytWhCW0dLENCIcZQbo8l1aoSkbMZCPVDmQS+aSaXwl7rqrG
EKQcL9vYqCYOqGCcM5q3Bydl/2tU+WVRdRcRZgLuaWbTeMD3NPYjRRrrEpUxPDYNdYWZBN7tiIpz
aTRUB2TCelxoVjLfPs5d7Ga0gkhBhNzxVFJfvfEVKKLUrEEStTzSgG1oOSEhE67WC+olhHoJC+Kp
Jh+nbnSOVZK4KODZqeGwBH/mKVLXbL94iIQsuG9Y51QQDFMkCBva9ofGgW8/YAnX2GSt9Azarw3C
a0VEEFtF6eh7cSHcnLxeMxZ3fYzCo6PQ5I3fStQwS3wd4YUCkXEMK3HDDz5EnTPujRGSvkcjB0XK
OrFTyE81ZakKUuvag5m5zuozeqOEdgcUPQqYlWmoACnaAsdFoN9QKVnphf0jckv2NJ0rr4aY3CYv
rhNCN3yLMD5JtSWQ7nWUE/WQDhXbKiHPqX2SATRfFJB9MjqgPibSjlPm6cazGVFQ6unhRt3g7eRQ
GudZ4txG4W3405tMbe1mzbAB0xR+EbyNdTYJ0rnJS1sXTeQyc1jomLxDbv0QrjOn5s2mtyy482Pj
sbMyutuJcZc70KcColEPwxwbrIz80LSYi1JDXNohuzYzI0eEVV2wjWK2DOmEAXekpWYgYVl3dQnQ
wyEjMnLN6txxEWTXoSMgZ7VshtPuThi46EVFXiIAyQwLGOWQwFT6hZcmxkVpIMqbPG8TzVOSQdHO
RRGOqBVjEB4i2EtG9i0JZIBTzHVWnWqHc7QoOWtS9KRTsMMdINZ9oBX7AQSQFso5MKEZHxNNbDSt
1G99r5vpUDkbFRzJFwgLr0FiprtcbyHDtH5413c2Sowy3PWeQ7m7S5pNr9vhvdS/CtUZt1mVR/dg
gI8l1OFF0ZByjaBzvAtGEym63/+aJNR+VGvGgU4cEhsXfD9nnlVe67Vbtw3GlUxgm7luTu0iDOTd
xG4aYBNtoaIXxl0aoBLNSkrVVk5/XfvVF+dmYNSXTaLhnUvmyYTV2TYMRXTj9DmFy0Ak2ESgxKBw
Hw5B2A5bZFgR1QDX/2J4sB+APPuburcvB9obN9Auvnq61j0bYt7Usl+35nLB5BkPbt1SDmUduG60
xNp0aHDAxhOT6hZajmu/I92lG34SINr9+Wx9eYQWGna6vsd7mzgqv6yzuCYhwdPWL1+mY1Jcpg86
SMC1TzQeKz+dqqV2RbZEBsrB8h8z0oacycML2qptbab1vnCwceO9IqCAFQgbDBiGhu9EF2J+QRMy
bvSKrR4WRqC7JnSOiu7jTZRq1k1uXzvI3Kh9DzgyzJJOiVEaOzcloRBCJCIU1JAIyur8WlTTl6TX
+jvmrZ9iAAPSWYG/y4T0b21tMRE2zZ1vZj/d4t6W+Lp6s5GHeNBY+M2LzmHmULqLSYPfBVFau/Jy
H5XkgHvSDvSHNPfo6GbNlV3Cjsozoe20HGVKJQV64BQNp94U+rbzxutobO0zx3kMfKTLxkj2j13H
ZJyqgQgVNsTUBcnxkeP3Muqf0CHat1OXblxYrxvdNr1NUgfxA1P6kSxD6/tQESZiW4ApRrol6FhK
hF9IAx9yZae4qAko9vtsvPG1eo90PFuFbCG3FTmDd0GFksvv+3qDo5nZeaqxWvUD+7Nw8eQI4I8m
DOYLSrz0WkObEM4gxJGkd2LXKAtjXUj0K1RQdAjY8xzIp1rdYy8G2bC0WzE+gikKR1mdZVFQg5hD
cFlGERqWEKYtUFwDgInhPou6MfdONdRrO3HKteaDI5mB9eduiv8nDb+RNbZ1TWAI2IDYo8MWD83o
HOEsudSDMays/EuOZA9uCBEOZV1DEHJkv7a1zt35il3HNOLXGlRccZ9DWzL5A8U48/FH3ZfpMwLQ
gjJRSKnfza8E18DedWZbYaVuRIFcAX1mvQu0wDgfUqj7yg/MSzQjxsqyTIQqTXTP1lcDFmeW51rO
3W5UFoFHdR6c9W70nKU09IcCHC6VXzBCNRtS20lu+YDzC9usy/Uff/mvv//Pfz0P/+3/zK/YJOJC
qP/+P3z9zGdfhX7QnHz597s85b+Xn/nnv3n7E38/D5+rvM5/NR/+q+3P/OIp/Vmf/qP53fzzNzP6
P97d6ql5evPFOqP4MV63P6vx5mfdJs3Lu+A45n/5//vNv/x8+S13Y/Hzb388k1DQzL/ND/Psj398
a//jb3/oQr58UH9+TvPv/8c35wP42x+7p7AJf/v3P5/q5m9/aLb+V+g4PLKkayH5cnR+Vf/zz29Z
fxUGQhDTlQ6dSsc0//hLlpOJ8rc/DPFX2NSmcl3BXsR2lfvHX+q8nb+lO/yU7giHHzSUbdnOH//v
yN+cwX+d0b9kbXqFBbCp+Wnjj78Uf57o+cgYU5qWrbvC0V1DKUvpfP/56YZK2vyv/08Z8kzqs0is
R2hDi+CK9KLt2LMgXYhNvhIP0fbVR/OPN/BmQPu3AS2q666SyhKmtPX5+68GzJGnxRAy9DXI1Q2w
oXWyyc9lsKC4vGJV2K984N5IXhfdfb37eGzj94MlaUGaJt5mW5j8/+3YemW7IY4uYx3twx189hBD
1C5ZBatx2MbLuTK/woVTLJNtuUach0FqibOS9xItP34nnNmTT50P3bR1KVyuCcvionj9IbiVY2tF
VhrrwvgiwudWnH38+435tL09rQxg2aZ0HBSLSp4MMMX49aamAWC1bc7ai3IZrMyr8rHZjVfFOj+D
eLfuj9pO3eAYXKobbfPx+O9cVoyvTKkL27aFnK/f1wdYKspFZJ9wgI/dSnCOkYVBF9/q6/BZW332
cerWe4drs8xzlOtYpn16uIJAiSiGuc5U/zxtkF1dJhtvBXUE3QBXFELnVbv45BjFO4MqVwhOpG0K
5ZwcY2uqyEtSHY/tY3Q1njcPdMzWAbqNrb3/eKj3Du/VSO78Tl7dM42W67PKlsMjbKwdHoO+oDP8
6+NB9E+Oxz2ZCiZjxJZXMYq261bagnysq3YTXxm7f2cOsG0mG6F01zHt06vDdMomQM87n65hpa+Q
3u3lzvtK/PBiWmK3/5ZtrZU4On8+v948vt7MPe99jq/GtU8+x1H2bak8GtP9dXxB5OVSHskMX9Xs
fxd0gldQeZfuJ5POe7c6whjhsqFwdW75t+dOYbrpAoPuuxypelmrVnifHNa7N/vrIea38OryEFbp
mP7AEO4OlNUmXaNL9rfaAoTIrcfRudvskJ2jrF5yJxzG3b8zr9qv38D8ub96A0MlUtFUvIF+iSzw
KWqh1S3oozbL+j64LI6kyu3lGjXdjrQJ+yf5UObu8xtyvt9O57zX70K9fRdRmPWjnD8Gc9vs9V28
7TeYxj492vnXfDTMyQOsbyLh5PQ/123oP4hSB02V4L8a45Xmalef3JPz1fHRYM7bYypti93RfEzA
pLbhrt76h3gr9phqtummJedz9fGA7xycKy2uVEdY+FKNkzOZKZpmk5GZ64Ddd/BLI9ESd8Kic39+
PM57M/bLc0maQhqWczp5jlVPmT8CEwZCaoV/pFzk59pyukCevyUznkRQ7YcsPpuy37kZX496OpFW
EgHZQDTTOtmPX9wNN8hKW5J+uiBAZYfqfeUtPznOd5Y7b0Y8mVSJUjJsEOpshlf9eloBAqShjSL4
p7bGycmjSX0HXfqV6tBnp/LdY2Vhx2LRkIZzugRAOZgPZtrgjqPONRL/4uv9J8+l98+iywQuecq7
UKLfXp40EhRdexhg1m3CkkrfIew/+ufZkbI5d/y4mzDafjKhzpfg21tCGQaPep2+ra6UeXKJ5paF
A6rK5Fqzf7i+xI57PnrOJ/eB/vuNoAyXtYRrwomgSXQybZcY7waloj/PW35jPuUHuO3LYeleFwuH
5ZPzXfv0anlnUCkYTefFdDFRv/044yE3GZVBQXmxtNtWJFpEkbNSoB8+vi7f+RDfjDSvlF/N2N4E
+T2pGSksIaHh5AgQ+Yf5t49HeWcZqKRQtqRSajjKck8+xWkUuAPnYQjXXNPbSL8BSV3Ee7VBSq3t
P10HztPhybUhWXHOOy5L6MRuvT2soqg7f3opPa28a/8GJuQaUOayORLJiTd2067kkviBrXeRP3xy
qO+dO8t05Dyu5einz/lBDkNQSCnXdKUOxgFH/wpE7ML5UZJftg52yBe/B+fmxcfDvnMeTSEc7j4+
Xa7VkwMevWIKsQCRNoswuIKWRF/Bd9ztx6P8PpWoN6OcPIW4EWIAQXNsd3HlmqA2uGD+jRF0C3aL
og+pq5PjQIQiHR/yA0qb7Nasuq2V65cfD/HOCTLp8/9ziJODSCINqT+WMqAUR4IVqS7SPFXn8Oc+
Hkd/5yI0KS+xt7dROktxMkFxeab+mEJgMLcgiJfRZtqn0U5txVJf0WPbStyO/ZHgiY3W7f73s74y
dZ7g89XPtv50Cuk8ga4GL+E6Jr2N5D5EY4d/5/jYUlKgcAzWCqfHh78owIJprkeUuzd4AYez6kd2
SfQazsYtQPULH3/enbsVq3jz2d7hvQveYFKRho2aQlknF4o0jLC05ucpNbiVFbQU0WhKOk31ydUi
3x0IHYLOIUpcoycD1b1lA5/gg0QqKq540DXnhAwJYjkj/0uhAoK84jonMIhac0KKSTetW200+h1t
AeI8Ar2etmUNlw3Fu+ETcNiLSSKwyCmNeuEMUUBXTcem1Kjs42tXhHVpg70Ke2040F+RV3kaBUSU
VICSKDej3Yt7c2S/VKQY7drej8XKDLwQNVAwpyiKwjeOCYirpeGi9XYl+TGfnPn5qXAyvfLgFULN
j16m9JMzb0ndmrQJPVzNNiNbof/ZmXcEpi7VRuyo8H883Htn4PVo8w396hnVWPAn4jGxXjColPEB
i4FZbo4fj6L/XipRHBRLGE62K36rgCHSq8w8KS0KUnJj7cK1bi/MhXutNsWWFPn/cLSTBy9UbGRG
GaORib3s9hHFJ/qSe0DD23L38VjvzdqvD+zk4evarfJjr7DWiJusflpKUiD+sxHmd/DqDNW1oUut
ZgQnoPZuhSicqvOPh9B/39W9PT0n15yjxZOdN3xg5VodXuo4h2xvrqNVsyPJYTt/gOaqW+trRA/r
T8aeP6GT6535zTQtrgquxNPrfSzaIctMcjjm6x2tOez5nbvuN9FN+tX5Ph4/m7xfFgkfDXhyyQe+
8OZ+iHrZFQVf42O0Ql1EUZQ2A3SY5Wc793cukTcHeDLJ6TIjjddhPBGS/Sid+8bCEfnxp/jZGCfP
3SluykK2jNFMpEontC1/fTzAOw/2ee1jK0lZV/HkfXsVEkFb1bVN1kPQDj8QNmZj9kh27EHD6/DJ
sejvHsy/xpInFaS8rWINe6biauzXNMQI1Von3ykflXf+MlijpjrPP5mgjPkknFwUrCgNJlehqFuf
PvJUkWaZNpTzmGC6IMY+l1tnlW0gra7re3f97N+Fd/5Z8oT89MzcwdU5Ekd735yj4Pzkhn9vW2Tr
0NBdngKOKU6fijDMQi8ZtD+nLzSTxIQtvJVaEQi3ihbEi62L5Xj8rML1+5PAtYlPtBXlXU6xONkX
GXGLxQw8CYQBJP02+GrN0r4kCCX/t1fS23FOJueWGlah8nkcrfH36EyGfVoiz4kzRwLh7qcvH4/3
zuQ2D8i7NunyWC9tntcTqEY1QsCaIQuWvK9HJ1jmF4AXLgHD0v0+My+dS/XoHsZ9eTtfW59tHuTv
K9V5eIfFPYtGcDont785ZL3dtRzvkaiTM9ydlH3JfbhDZbJSh2gvlsSBEMa1ypfBptjhUt9Ph/hK
bQaqT1Bp2eQnO2Rn1/2nHZLfL/q3b+1k1sg7JQdJVsG6JyEBUnarTOR4NGlGa6dVPz8+D58NdjKD
2HGgt9ySrGvgVBzqISTZ0ylJ+fHhy6bKy67os8hP7qXfp5I3R2ieTCXQ81OloYFdBxbtYxByGcLQ
j4/r3fvGNthRKd0ymDrezowNs7uq49xaex0okOIMzRYm4of/bJCTZ5Y91W2hBwxiynhj6g72bVjb
Rbb/eJh3no18Xq8O5uRi7ejBD73NONXK26K0PcD2ipdkKmybLWkt7l6tPx7x3RP0asCTS3Co49Is
M05QnH2B57kwKGr/ZyOcXHdd54RkszCCyn+FXbeVw2cP+E+ugJeez6sVmmhQP5oVH5pb3lkjAd3V
l7G6/fgoPhvjZHZ2QjxJbsYYfeQ+RE35EDbttR14/87k/K/T8VJrenUoiDr11LMYJmghGd31PuGK
6eKTm/LdGfHVIPLtHWMH1egPA4NMvn8OteTcqSac6S6S0eBGariG5WR80qydz/Lb5/ubC/tlzfHq
wLqSe7eo2FWh+rjvhHadu/UFKeyHTqeY49cQABSprub/pe48tiNHkjb7ROgDLZYTQOiglskNDlMQ
Wms8/VyweqZIMIbo6n81i66s6sykwQEX5ibuVy3Y/eo3fbY72x2UUkESVp+6m9RhkwCfFb1hXUJf
iVFl+J9NkdkeMZZmI6gjEx08sG2heFmlLvcRf2HFnp2JeErgQRSdmov5eiLnXsUGI+rpTtYQGjUp
LOi1YmE0ZyI8vLm/7cxXFYy4Jskl7LBpo827rk9xvmpuqhfqsB3Lntq6r5BP39G5eli6lJzZlaYM
t0RRiG6oX66rhQkXTO24cw2xug3K+FeoLSZnzpyHn2zIn1dBGHe1KmbYqB3kHMnP9hDOCH4/oVtx
yk71a22nN2mxCvLD4gV5aXyzFWi2fVwiOKitG1rmbMoaqRO1xXaNfGJsS2+A/+GjwLtYiGotmZ1+
/8MiLLM206XJbAZx1+BocYt6YXYumZitNymVC5VKSZy9LL0mX3ijlNLCKM4sAApKZJwREiMq4bHP
o+i0MlOTkatCrxMYq/SVCUuyChZiY+esSKQHod9KIr7jzIqhwl6r4hEWqJfvxVTa0GNzNHNvYcN/
LwWabYxkzKfEuakpqjyv6shoKx4MXJi1diUfQBTsp7QuOKyVzqEvPAB4XdNes3jtf8/tfGd3NheE
PJcrkXrk9xhNdqnb3kFxpkBDSQK2IHOn3tH2bXtbY+uuaAk8lRSYmOvwZJ1C238B5X2KbXE5OvAl
UkWu1CSyK5GexW2fX4OSNinHrqAPerRWCLFtXYcaVIUwa7weFgu1vszWmbHZHiDKNbTFVtPXGRnL
IT6NwVJue/oJn16zKrJ/GSKZZtnSiJZ/nqxB1ZdZkdHMmXCtvgvRYE0gBlBB++j6JeHUzgAcutWB
s55gCZp3IrX6RM0SqazB8ESNeZlpApjU74+qrzlNKkxRZCJ0LpGF+1K6REC/7MWCZEe1RincBvbK
lzdsGma448ormtm3S5ve18K0ySZRJjKolPXBCfn8KtS2lNOEBjzmkHyAW9S99Q7Fr8+Toxs77U8F
jJbT2sUp8reNShlHeoOi0NLIv8yv6Sl0WZOn671E0u7zU9DTREqUOmqiTyPRheig73ty4/6x3C6F
8b/Mrpmp2RIbICRRh46pRrrwiRx7mbVwSH/xqt4tcKdW2Q0t3Zx5pWQoMi63IvWMNDDQshjGT/Bu
Gp+uQRomG1oPEIxfsPnVMZgZnS2aYSAWVTQYLX8Zd4j1JK/qG1EiMD9bmgyBda8RMI0R39trZCEX
w4fn3+rfY559wEpphrbPMV+s85OymSqrKKvc69QAQW58lHf+UnR2+omf1vBswLPvCHolZD1i0bxo
HsHDxiQFApsggWrDo7CXS/2+uCYYJPUkyaJC5SoRqM9zFKxdHemxrK5bYXQBjavytZzBsvI06qvC
JstQMJHqzfd7wrn3qlCgS5kWRWvafGFAxY7qEA4M8HjhsigTNKMjtJP/Z0Zmr1LKOpB5YFGQprsa
3XvT//n9zz+7sX0cxezYbjKyZUD6/iq5AdwHoOS9UuyiXE/VRMMupDrt59Kk/OIsTB/sw7ubuf7V
ULiJRjgWJRIkCzs3vcoN/ybzqDZeGN8UMJnPxY+WZpuokJaSnhRYUgO467TpqNl4irxHv2tX0vDD
7SsbWlZUtgvu0NfIxDREjdpTVZbxVeYJUTPoQTUavNj8uXg1NumV78i0F1ANijqDE90tbZ6LBmfv
NPRKvY5CDE5JJC06Kc54pE9AKDdTFWOXO/G2Xzitv1yMZ2Ocvdw4j5UhSqbZidOTPA3NjxhqcP3S
aG8lZdQLn/LsgpuqOGSJ1fYlxSzoGcQYCrkpRUWlclNt2yfj0if5Sq5xyvQQmzN+f2/zrElDVk0R
B5qyqdnG0kl0U9UUUq5h299VkyyDomVv39uYvsuXGUqcl9Ildbq8zV5i52k6PbnWBCxH2K+rN9x2
Vr3Rwp1fuNt/rbyZvtcHU7PgVQgzMcgToOrxvkxsVt9uKnCnC8g/kqrbLK3yr1lUfBcq6oGn0rJA
28Jsc+nkwnfJJnH0yEG0LyRZOIaF3JkrzYpzmkw9KIN0OEjphqeOt2zi6nU2RsYTUEXYsd+/5zOH
BMOfqqjoRLS+ODJqArbEcMFqQKiJURptt7oo/Og0/aqVIa93o7eQozm3IrE4ZQqZPeQp5t5GT/2P
bBGupkvagc7q1DQxU84sEJxEB/Niqfj8zK5K7YOkK5SJIXz2XhL84bo6uIjg6FPkvoMi2rhj6dQ6
nb4QqJaW4pk5iyWGJVo0FPA2Px+42hAbVqZMlmwAdo8C0MQ9HvHGugz27i8gkfLJfeqO2sInPDtA
S5annhmKL+ZJPdVKa7NtuI8DSVjTougAdlqB1ll/P1POrROqGfDzucaqVAfNlr2p5HnQDR4p7At3
m9LzKyOqiKAUlEUBzCooeZm43MJRf25w1LCwCTA0iQ6Jz++UrnTu7vTTArp0j5WaXkS0nmUwwL4f
3FkzpibSb0OTiT4fm8KOTQlLwzsc7oL+AJNB7Zf2mTN3Bm6iJqOQiDkgpfV5KBHEQTqS+U7Dwd3m
G1hpm+ZUriJnub773KpmDlLMSsWwrsjTDv5hztdBRYFM2hFE7J90b4DmJa271EKTL0UEa/P9u/ua
6ZwuY9zJVFEm2qbOc/+ppgGAtEbm/UE9GPl9fp+s3X1/K2jH/JWGw6mQMNgQktp/b/jcR7O4gVHE
SJsU0Y/Po1T7IW4shdgiDXzUFt0pyVGrHr63ceYwp0+GECZTTyf5OJv0vpgMCSQ+4qRWQnsA8k61
4j2ESnGk0mKr6NDpzAng8L1V8vE8++fzjzoK+pFMXGnW9Lz3K5bCwdAq7Lpm6VNjXrgq6kiysHVl
pYanqiE4BLcAQYqwKwoodGMYnYyqFjeWFqg3lQmGoEbMZluwtPb64A6HRDB1x6QE+lLTW9hYagbc
zlB7hFKtDvqh2na3jSBph7JA4bHSTXkvIF58ygFh7prAovvMMqtTmIyK07cubShF14IGF4eDgLLg
FjKl+xNIp3q06sTda4UXUG1mKFfdWJeHOvf+KFB9D60BpiUwAg8tMq1yYNXcB2Ja2v04adU0UDq0
SdB4CBqO4lpHFq6L/V0e19U2NxAzW0mdMqJZEA+HAByTtK1iX79R0FU3QXhU3Y+iSsrrLshzOPoI
siBYIPnBhREpiAigG9LkCIla2T7sO+teMIr4sanj/NaThuEhtnxmUibKh6LxjeOYDiGSvn2gEux0
PWXYelIbXCK1UFyJnoZSqAx5jQMNKqUcWz9AY5p/6KkHfZF1Or0HRpsgBSYDI5akwpw67C0JWZMw
6i+NTEgfE9UHVaPm0XCvy76/Faq6f1BoLtecQhKrbWkNrmjTrFyiyTKWzcnwvCmskbrqVvTj9AWV
dBEOqx4m9x4FHxdSIZq03/q1YyYjjUGmVP90E8T5wrjU9kofu6AsevPIe+m3kkKwOupR0wb2puqP
ggn52a6STr8jiYdqm1+ha1YNlfSgdz7KpKKa+CJtu+Pwqg198TNuA9epm1wojnJc9XbOSCHyoOoU
A3QI43Yla65+m7piX9hZH3r3leIlDSz3yD9IMMYffGkcbwIZLlld9YUEKCZxT15UgBYz4xhxxjiN
lE3YWDp6rp45EAATkZmuCiNeFVWJ8qEMnfQweozOHPkOTVijwxcbAX3aaN4FSZchpy63SOFSHU7H
vuBQxojwmdjK6yzyjTVcFRTFKTg4CllNRUhutLdC0zbI3hsSOjXiQC83ur9+0HvbsMiDn4DLypNX
+vnGhGe+U426s8OuyU96oKHsYwBLaYiYHSA5BWt0DMQXTK66yvjB3eAq4z5iw/tz0RX1gn2ptep2
LDpzH00PIitZtm/EuNzIskA4CUI7cnhZvZP9UNsmKD/u8NgE20ImZwN5JIfI5Rp7+uizu6bOS/Q2
GuifhYcoU1h7KJXhTRKo6+4kHCEIqAMoNICY47iV3dTdR7TUHkq/hw8R1Uhlu9AlXTHPAXx2FKXW
pQt11ew1awN0Ctb1OHg3vubG/soI0c+zC4Te2AKVQngbRPgQaVNRUROifinTPHKjDAlFIQbkihHy
3jheeJkfbRUKLn9QVk+Jr+E/KwF10pDtQKB1poHyVtYaILh1/QrVx5VQo2BQHRTkddwEzW0t24F0
zB5rpZZXAjJ6thSYlR24VD0M7M+bsLDA5iBpdNOaEqjBuh+GvWKNcJGbLD34ZR/uBs+HlQO3phD8
FxFgHGKlUGQLATpF60obfrs9QknpkXgv/OFGLlzhKIpDu4q8BH0GttLrNrbCg5Fl+j7PzerSaxIT
snBZb2AiZUj2+iPK7WXDeqfBd49wLUX9bRApd0kZ+2+1F3jHNoOboIbZeJuUFN1nhY86RT9al7XC
viHImncbDYIF1ikasx0kHH+r53UCE2dsnssWvrtpjOYxQbDjtgHtgdiz1m/1LqjR586Gawg0pq15
qfJYuXnzoAxwywL6vn4OeVk38K796IiqXHjjGy5Y5SxtnjVBzpAwQKxTRpZoElFJN+0AZgYsTQkS
AZi9mwX9cQR3sZYiFOBWWg4gw1Xhfnb04oNTGWJro2oZ6IfK8sXbiq7Q8XZEkozmIbD+x6qMjH2I
yOcPXWwH1Ago7vkZSwjUmn1W3gxsLc+llXpPyaCOqC/47UUbjAA3zY5y6lWP2lp+sEJR7hE1T7VH
moYkxG8Epb7SpUbe9IjO/qZa2LxKmMTgT6Ko+9kY0rBthSSs7FGVpRQOvq6W6KGhMez4TRFytFJx
/ELuCTb86Go7mODqWg81Hzg+EoUoJwFJWsGSgAero6fR5HotrKzOsxq7EYFQ93qnbuNEHdZSpltX
dZ2okwxZh6ecVddxV9bSVah0NfncwRfadWBkMJKFyrqzGgQKxFh5oH2esy4HEuL5TQ64JUBGx7KE
B4QWxtVIsffNyHG/rWDeowtUBTvPM4p13+fuG2ejeTmRYlZeHGq3LsICwGs5ULy09x7YpEdHBc6+
1ka5RZmLiq2xbUOOlLbZSYhdbbuaDH4jwbf3VU/ciK6Rr30cSTCufrOi/LtBu1bKrilqc2/TEBo1
kqa/ipQeSk2DV8Oujj5eP3QvvgHKRY4gTQNOsq57CyV5gFfKug2g8Jq5AEtFcG00OShFLEG2oS1o
oS4HHcp9TALNg0qlgzyDIANM0wTYxAWj1xuydMiC74vIkvAIAvNouG3R22pRJCUKBhmfCsHcDpJP
E1A8rrmqDOW1Lf0bs9Hp6XQ5BVa5KqDebAqx/hPORItyi1G6dqpo7YM0KGxUNOOC9qwjua2RNNHq
e+7w+UWnQlpj320Lx+2oFFvRsYsYTQn7EMHVdCX5oe7EZtddg/xsT2FMK6IoCuI2jdBZSBMOwgxY
owJuJM7u4YOhlodqBto39QBizhkgqCFXqTfZnT5CqIHj2VVvLG2kyLVaeCbi2r64rl6AV6XefjNK
DdtpjDaHQUvtyigSv92JqFcPjtm70m6sU3yRwF21CTo9THDpxiNXRO8L9ZAaVNZMLY6a63KRC2t1
cGoP8SwHSD1ye54ChWxViJkpQEQr+l3qFxmSG7XYbDoXMHIkKeqbz1Hn2xHSmHsPoPhNlPqkfqK6
f4k41BDsaYbtUPbtOixRTxe9XHdqo/3ZGmF+IGfKJdKXOZnDkPx1GIjlTtLSwmlcL/iJxqe+8XJQ
NCmCI3bAe83R9MLHVf0sesaRDAG/QIhFHK7zAqDPnRbfCZ4HRL9L42bdxAqluokQPmrkzGzPNIMf
qA7Bqk9QcjCGqnBxJJH91TKrmLQmh02j5ZBBuODuDLmICDxFwh1axoDhmumQifYu0GRZeEs1fSdB
O9wIhvyDnr77wdrGnoqOoobTDJxMkEF8V90obfTAQDlMFdGtxVWfiMOKWz5ZrkjJYCfllwDIgLa5
XhdfNkgzXGlKozq+Xkp3MrvclrMo3rT6MLwrEqhoCMWDXalVvybMoW5Re7Fgqhhlvc7zLt4EMZhA
m8u0ufbNGOdHNqp916rGMWAbR+u4RaWYAgEFzQfJrKG8SckDQlaFZUtapAE4Q9ntTugUa+trSnWn
hVH9UqOSbI8FuoSAMTtzh18tXRETrK+6tO2vAd40zSpKcn2LBxye2Grag8GIPCReBu9PgmjGW1DU
HNGx71cLUcIzsbQpaTXdpnWK9kRzdgXM3DAdrZF7u3tBB5st7ehfW03shPpiiSwgfw2aw+GwuIzh
jmJ0noRNCcFmJReItbzNT83j1MrjIjymr3CbtpQEWUisI2O2gblsi6v4ASDy0/fXwq+BV507qDVF
X/gf/vznC6+Q+02LyiY1CwgQeTLukIf02vZ7I+/X9dnVk3gyt06amsmcz+NJoUdxtSAmpLPf5DeA
+sVBg+4h/CKxvwEnZVenwSk2LVqT9nirXRQn0QkB/azQlfr5/aOcuQR/fJJ5CXnSJ1EGwo3xKggM
DK9W/ZDlS7ncJSOzl1pKbT2KiGCvg+StaU8RmgChvvDhzoRI+HJ/v1NF/vzl3LGuOMowgg7RL/2N
u9ZTsLYuq0337F1bb+2LfAQyshCYOTtdPhidLY5Q8cyy9VN0IgH7Wvq9Fy81rX6NeH4e1izOpI1K
xk7PsMyHwQ7v3bfUYbcWLmE3r+vHjn/Y3KielkK6X3sL9M92p2/6Ib4FHDjuEPxhYmzcrQQDB4Tt
tt6Nh/Kxum8vyp506lLlwZmM9WT0vWdQlKZI62ejiT+WRSnSPCFdtYDL1lXijJQedH88Kq4QHGM9
4OwXZHORGltO5y7an+Up1CJMc2/kc7oAKkpHylZ5S/g8dMrjlOwJb1UHTdTNJKdxsVRKd36R/D32
WRjMUOQ6xm2hvce9k5L7qVgw6Bc287M2SAmCh9EANs3DiEpQ4MGJjE8Xf1jyddiYDlIV3+8oZyfs
BxvT73+YOEUv1RFSTugjyOla7G58z6dw/9iXS2Wc56foB0uz2SK5JKykAkuA/96CXXRD0/jJiB1x
IzvDzrXl7VJf9fQTv+zbHyzO5oen+o2sV9P7A7eZ+0cVkcI0uzaSn0hhLwQoz29oH4zNJsSQIL+W
NO/DUzakc9NV9uJf6Q5MShahZ4McdCaO35Ldac/6ZpDzIyE2VLjMiE6+51g8Kvd2yVZdSYd2jQLW
2r9Zqgo/k65i1f89UGV2PIyA5MVweqvxqXhN9/IaXAocDARtSFhRmbK00r4GnD/bm50UQimJAwRU
fW31pp11bxHeW/Iry+7zzIWIupSNW1gQ7wV+HxaEBWGsC/XpOyJ9cZzQKcaG4E5/tBgkERjOXSr2
gmUO1TSOLx8SCUNC6lMh1Tx4L2SyAhaf9jB1ax44ch1Ed68QHacMILWXGsPOLg38JopgRKDyc8dJ
Ib6caBHG+pIlz3tFRDGKfoilskoAZH+/x5xzSgnd/21t9gkBRiSijDoiFc8JjWfZVnXMX1OiJ7WX
DqVzR7zOYQTmQxUN8tif97MItTaxk3t9HVaKfCEIaCx0XrV03p7bmT9amR3zputKZpYOXKgsJDm8
k96gDzo8fv/azg4FAotm0mBF7+RsobWqWPMMlJIaUbxXG8TaOunuvzABum8iJ6jqlyYfP5KMwcSX
XJd+hJx8sOfC+Pq9ibOnNN7J/7UxO2HyNlLRJcVGxyxzSAYHSBhQvpA4VKHuLRyjtHcCNpBspZh2
Lu2WKwbPremPjzA7eoShImoS8AhS+FKYz6l+oTeIBXlPC0M9+8XIZ5JWB3r6JaEJ/DUv/FHHqX1x
byTHePLtcac76pWBHhW7hn9YKuc5lxbjsgecYgIa4IvNjh1Ej9GxZIHzds0t1Z/x7zZYBZdTCehU
expspaP4OMlkjHZPOiVYSSuESdujt+9OmrdBIZiX3r72FBpeNYktHMydf/xvsG28/w/PqU13yQ/b
qiKIZkhVOJ28G/BpgY26SHZLcwBnR/Us3nXP1lbfheNW2C+Wl5zbWD+anq0jVIfFqI14RT0aI2pN
+kut7RZouZX3q6y8QivQQW8SRer70thl2VKn+/kV8Pc30mbbX6JVQsd04UjZVI/mdljryUH947PB
Iwx54ER5j4NsDoED7Hth7z27U32wPdsPh8S3WiLT+MiJf4PA9Trv3d++p+8Wpv6SndmO6Je0P4kI
V4LH7NCWdHin5hsR4gvTmXzxKQyONvjdUgxiyez0+x+mFXyxUvBIhpEYhTRGg29UXIXhkk8wLaL5
0fxxBs22ME4brW4LBjeBuFS7uMnvW4fSkstgPbUUsIM9ypsgtcsLDwrg9292aYSzvUupVBVRIRZO
o97rvUvylAuV3yxYOedkfRzhzFXW6mhEWof3SB3kuBK1+FCH4R6Q9IEWs2PeFadSTRfOt3Mjo8qM
uMrUkMBV6vO3y3O/N+j+NKiRQd1MiOxcvR/9cmFk5/b+j1Zmiw+N49Lt1MBYp79KH/ld8XGM9hES
Of/8M300M1tnOWDz0eoxY05k+/ZRSxFDTJMFK+c+k0H0GkYQ5VtfQFFjRGJnmF6ZSKKTun45qm5z
VQPR6pl64pTSUI8o1IXetdT5cu58P0Z5GsR8HXw0P1vkklLWFcl6A1ikvAVgvya5u63s5tY4Frbr
pDu/c4bNAJkucsjYcJSsLSf4+f1TnDtkJyQysUcZfv08GpfFUWiOJXB6BRG0ENXg1h8WXvO5mWlS
W0XUdsLfzQMbpU6sui1LPiZlu0g9d4U9GlDAW1FZ8o6+Tk/cBYsaualzguKM2bypyeorQpAbnN+i
jUqtfmivCjuxwSIcqlNEn7z3K9gshfjOHEkgfnH8p4kkm+q85pB0nIiSDSNE46I6xHvvSFpJt+s9
coqONYI7C/b6s4y8BoGjf16fh3FJ1U1qt2FHz3101Deh37qtsZb6Sy8EXGDd5pa58A3PlKx/tjKb
rCSy0YxHdGCt3Bl3+gOFWJuJ2DikG+2i+zVhc7odopffT84zYYDPVmcHEveqTECGz6DTnOrZk/Fs
ePThFCCiWxthb6R9gx/ZJrpa9HK+zlkMU/JMZSdNUV+IwpQ3lkmZDsxZBFBsV9oGwrrdpxthPfwO
qp1XXvi7EszIkuEz0fHJMGcgST+FfPbMA429dJACgxH7e/GgHxjgmsA/HVABXudltB53iGXY/dp6
M7ZAlZ/JozrTnF46KM+tpA/PMQ+EJJCdM1PqjbUs3bjyMSPRifI42h//zRcGF0P/IrkA2D6fjy2I
/XJsViJ2tuMGNe/r+ndyQPT2d+Mg3fKib/TjcFyMushftl7e8ger0+9/cHQMVBysXBkNgNFgcnmp
ke1uElqB4vVyZPfsXPpgbLYpjbJLwaSGsVRGltnz6IiIbYrDFt7kkpnZCgW8JhdjzZv09xN3e8Kq
r7JtsK02CNvc9tviLt362++NLtmcfv/DewyQNU1QnTbW7qA6/fBba11HyZd29SUr01z9YMWiqUPQ
A6x0NrAzxVFH2yvtZN0fC8CtVv9QbPqL4G5pcGeXwIfvNvMVy6ZtlWTArG7FThDckdRdUb2wCqKF
T7c0vpm72Pr96CoDa83v77LoTwzbLhwWFtqSjdm+opVDiLQes6N2X5T6RkKreVB/fj8bzr4wlb4s
DnqggPNu5GyQXKEbsdHp2Rah1W0jUL5YC5Qxift/bgoOGIa4LRDfm32bzCjLCGUhfCeJSoPupjVs
NH6opPvHnc8wUw3NnFhHONZfDCWUxPVtGVjsTyGp3010gFK+ibZTJ1/+OHXAxLay/w/SMWe2KEif
2gSMockYdYnPk76Wa220jNxaD3br5NfSzlsjS03q+T+CIy9Zm01Bql5CCkQLi4O2d8rfzUW9o+J2
27/Cf3YWt6rp2T97vughsN0DC6OliPbmz2MLFVTgrA5r1drdIkBXPWaXEwE6grCm5PZ405JoUncU
dC2Fv8+crzi5E3mUem4CPF9ctaodce4ld10X2ZXa3jaislfc4sKQWyeU0muROlOqY64F4R7BLWQN
3UeRnPjKVG/LEcX0TpEcN6dwScyALQrCc+fmxyyXnDo59BLSzo38UhbWX8X9/0jv5T8Tc7nK/6R3
dfnnT33xmv//oOjCTET55v8h6PK/mqouX+OAE+MvfZh3ERj+yl+aLpKOBAsRfspnZboDaEP7P5Iu
kiT/y5oihxYd7bQfaexV/1Z0Eax/gWVl7uGqE0ZncfG3/i3pgvrdvwz4dSy8qQTCYh/7J5ouyucd
kRAiXYgELkEmTAh3wAmfJ7pRBIUeAq956iT9hELdVSdn2yzsb/pOvkPdaK321k5Ue2El1jDyk/D9
D0SBsc+S4KrKrAtVo3DOtxDMa29Sql7qvtuJmr+LAuvCM/qV2ikHVbAeq9i8qKJ2k2nuj8pUjmM9
vo6NdZHKXmCrjXZSKmtHYfhDqHcPHz7J9V/r9pOYw/t6/Xs9/3uYGsUck88qccn7PMzR982ydNPg
KTKsi8pon7O0UFf00G68ONsiDG9D8toZ5kCBna8dTZdnD/qbzLV2auzuVIWxJu6FNza2OQy8jK57
VsfOqVT9tkt6x1TUo6k3z1WpIqWKfIKVbkVF22eVemB27Ew1XFcNzrCLylSMvlKb/upG5TflK44n
qQcvouBfNI7Uw68jD30rsd2YA3J5+ml6j6ag7r3S3HWqf9VlnTP9EUpLd16nHkRT21fU73mCucss
qH7m8FYhLB9lPgPiscZwrWpT+Zm/MxNhzTe5KAPwlGN0D+Tr3vSEFQ1dF56O+HGO/96gvNawzwTq
ceotMUdtn7bC4/v/p4TrtuxuRr9/SM10O7b+roq0Y+sj80RTqdg5gii+IYx8XYbZdZXAosxEa1cl
+XUlRuiTtjetz0TL/KtwtH63ibVLemkf5e7C8Su9N4h8+uQmFE6WELdejWD5l2y6lg1GF5bSg1rB
Gwu0g1iThY6650xsqGY7GW75xwxo/+16ElSF9xRVwwOtANRp8isCuFVo7EWzfe5K7VB17kVW6Cex
pJJZRGvL8I+ZR1ldbu3QCF9XATMp0g5RzJ8z83Dl6eqhCzJWRneDEvWuK90fUUKNfsIKsJTDNFEo
F7/uLFZI391QI3yMRN5SHK27QT2YNV0kUmmPgudUunZrUqwtRtZFpPM1rWkG5NeTMY/ODPSCV9OD
RehNeh7LtwyuppkrDt2m42upAT8fwULRNy/MNKWXMryfvriZ8t88j6d6KTqFfJY63XrtMK4yQzuZ
AtqZcIiP02TKLA9RuDDYlUoUr5QwQKye6THNbI0fxHKZPqtQAN0tG1vVEa2r/V0qR/ep1yE25+86
pXMyl6lDTHP6u9FoXoRa/VTmLd1m6XWpMO08Bplpe+iJI3Ku/pVJDwXxnvi+VaJ71I7h++h7rPO4
qvDj+03iPZH9ccLQZQf7QaFZDLcGoP7MwxDAqwXDYKgPmcvi7OL76R1GKoWQLosx4P2iBSmC+X3/
dVqgqK4jqbkzfX+XBQyd7/a+E1b8O6u0qvhWZXg/DXV6+DLuH8You06V6TVnWzHNYfuoB8VFNzBe
8tk5CD76MLSk0dTGIQGRmmMG4bDZdatVgq6hik16iBIEJk0EJMb4HnlC5qN6qArrdxazuzCmaW6B
Gv6hRjw/IhDTTiP2/avZaPsxa59LSbulrDGwBd2/yoqGbud0+/3Ltz5HOt8flo0ZiTEUv5D5eY/u
fLhBCZSSi3LoSg9dMKKqKTbi87Rm6fx5HqOy20R+Uq/KaQcltLzq0rLaTCgPppr/0ull4Xi0UtMD
50VOFWrqRvTpATDD3Nt4Ya6u4lZ+KugIXBstOo9hHNWrLg+slVhUra1YHpCclhfQ8UezipPBG8J0
VRnjK1Bp/ugY4sPX8hvVxcKqC3mXXUOVsNpAeuRsfFRdgVx6QtcGHbBsKIP+okYRiMNIGHdVyfIV
A8Nh96aWu+dHqCJ/e9rURWToV/Q7818WKanMin9VSf86da9xEA2vKiLmFMt7L6bMjjxowWWg+ON2
7MNkhULvr2lDDfP+QdB5+sATmYfRfW0FVOy//vWzS/cRec9fuYnOctGF6zFiAeOxXIg9m3PpsgWw
eqkuzjaCxiMrNasrCiq6skYdPlneuE4XSPE2q9xHswgmpdDwvpPD6lC54QvNcK+RVj8HTQrxKMr0
1fcT48s2ziwGZKtP5WZw5BVxdnK3OUjNwRLEB4/C0yp0f1caW7Or78VxkinUT9NO2WXqYTp2M8I/
WehfqREHEUAgo82uWQY3Jbvf9881K4adJizeucLtR5KRUiCy+dmjSBM58Ea3/Ou5RKV99kTEzBvt
oLbym6ex88PSAvfwUIXWxfuZ3StH1Re4MfTm+wEsZDgXcAvoatkZ/EFF85doE5+vMX89pCWjJEio
mSuaNXl/H1aVkaAbGIyB+GAqbFtJt5k8O4S0r1SPfjn8DjUQHk2PyWBZ+GATbID5wPMJSNobinZb
qlOnhLqAHjvz8hDXI68BhxGqE426n5+r7VXBHJqxeX8uMeNcFmNuMJJ+GynaMaKDssMzqDzUgCf3
J+q6B1Xn00pJy/rUTpXGI3KpViy/XAlubQuhfmpxjr7/yO/FP5+PBJr0FXW6CyIhQNvD5+cMR5dO
63osH7iunbocHwFpUTXDY+To7QSOh5H6VTzILLZ200ScfILpyBU1jgaPIfD+qOBdI5K6B/C/8xSO
fpzflCMa2eUttfrXKdtxWFkXZUdfTI5D10z+ZXot1EzcDpFZXVtwjuT34OjngemUf1Awzl1zqtSZ
u/2ePPUSWNlDN8rjatoZnULLq0OWZb9KoftNY5RwalFt3hsaDZhRw3rL3d8ijYVI6bIVd54orkMr
QPTb8gGX5J2/xfOs7Kz2njJXeCzZPlahZV5kofdU6qg3RcTBuqFPD6StCI+Pwo/3nQeB35XiRz2N
RPprBT8307wrv6x/CIOyqStUUkcptLtQfOO8fVBdbhtBhu8eiLWDuH28jiRXYjNlAyMzvFPTABhg
y2GQETkjDMe55VXwXLzBDJ3KiLMN6s5IxgpVevAE5g9NnTT6mcOr6SXjNrMmiEDeuStV5lhR37tB
uIPTChgjahyBF4j6yt+abVfcZTntNGbMj6vy4TXLcZK8gE2+rLPrdnzf4yvUbQfrcfIDYrcj6+MP
xYqLOi9HzftThCL0KtXomJw8Mb5J6kSi4K/NQW4vUcO5hWz3SxzM35E/vlYGvwrGhRjpEJ45d8Q8
u1aF1DpEfvtcJZxq1dg+dBpPNc0qIy9NtOtz3n2SoaAsK/HW7HGpuOzwDyO5rkbTczKWkV0NjCKT
eR9Vh30aYNoV7UJsV4nxO+vj1EaTXqUlRRpXUd08d0rMAdixn2URwzbrrnbUAB/Sp3GGe9hrFvMh
ItXLV53uXXUJZ1xmhfcKHsVKzBIezOIozuIsXCHlfl0NhrQqZZhXCr2h647uNbqDsJFBfnP+N2fn
2tymkq3hP3So4k7z1Zf4HseOnZ3ki8rjjEGAQAIJBL/+PG8rScVyypqZXd6KfJMR3b16rfeyust4
nWTJQBdzfivza7bFDWny2DDvYi4gSHndweWdtx2FpbIBmz06M/eFA+1f3C4bjpKt2x67/iw47qAc
j/s0v11PWLsajiM+7ufZd4xdX0rDlu8ss+91NbofpjZPToo5N6fs2/7Y2U6bM3pOFkckInTtGPv6
ElskUpvInCfpSBdMw4hOQ/qD05Of2jy6Z0Mgow74o80m/z7NlXvMibfRDPcNxpL1aZg1zz2J8o0T
MBG4qvqo7jCZmwUBMVmbs27SKcAsFMxNK7gdb3ab1f5LHwzuaTYRmgyuuWk7jJ7GrKNGq59xDsyp
e7i9Bo0Sv7m5ywJuVNeTGe3y+YR1yK5B307q8MlBTQ2jAsc7816GMdqcJVgPj/TGpiS8miZSmCDc
uh/eD7J73KQ2KVAuGrHSqQEcAkf26yCLW9pdLbxN82g2TPGYSjYETVhFl1mdXKNZvFB+2mSxHMfM
qEATnPrCK05bqi6VqDXtMTiw/tyhh837F2dFCXuBEt6ZTJodlAO+9htJkJoH3jb3m0d3xZbuAHdU
2ztlW21SnA4dEXzLzoUX/kplJEbDO+MxfYwfYzzKv4ekbrtUm72Aithk4b1JmO3sBd0GkKSsP5ll
dJFt67NGdAh7RkN5QMeWT2OzulEq3o3hfTcjTywbNpOxPkM0epHE/Yc25C3HNTao+W2Q9gfw+D0g
0o4Lmx/IkBrph1Bte+OSb+fusOkZF6bhsCCz8SMSBPcpm/FOvfJB6E+jWqdl82OMkLVfmCE/F+JT
+sGVEgn8Xsc1hbPjAIh45kbHmRQGapLfnTpmFfXU+0NmCbn9IQPWQjDhy6Zk1al/JD1O1gdd6dbN
I7GnIF2YlyeBAxFrR2rwvNlJ2LEqModDwMuJM7/6rY+PuKWlAW+ORPg5xPV27E7jo+s77rFpfUJb
Wj6oWDg3q83y1O0nGs0uSE8yh4DRK2BvFNI4jO7YlOZHmE8v4AecQbIc7hhcc5oG2+Y48HBaDxiE
j6lpSHRiTk9sXJABQ4xds+zdhblxa+MdlS1RJNzUy4/ZgutMXALQwllw3EyxXR2FLdG5XjlfVAaH
CeW7Tdv7iGMOzMD8G2Lvxe6w1exHwjFBONDz+aXD/bo4nM7ZY/T27zhHTmDIShA0x/Fejt5WcGzB
Mlk8ugUwCEddlrTcYNO9M4voKnOohAHX3IAqdKifTQwYsAbyYgY1Jr91iT2NUqGY+OMuqUXS4tR1
WBcrplDJ2kBl4tZr6kG2kK6vPwmlSvr0RjBEUac3ghcYsjNs8ed4SIEnmjPNNyXUNpkiwWwK55uz
JkmksbRTpOc1C+1wGQtoyqLYvxURXXUTQhrI7v6tKILezWaFVz12PoVRQsh2sB6SFazYTrtV9wEX
aPOhyYPpiJ6F1zb9KofpKRuYpsmSnctfLU+DafGMiAlbY+8jP98MeNFqUp0hHSuwJjCpxu3oXJH5
R8M6oJxYce+GmHwxHJ+cqL/rumh53JvygU1re4Qsgum6Hh6LjilZZuXNNuxQ6PnMrG5GidIuPxUO
e1fjxtdB6b40Tva98IZHb5nmVN0DnjeG+IzIRKGaqEPHlmo8X4ApzOsuO8KTMPxbBbLpWBND7Dff
h4FEwQzt8rQzqZMed168+mYcZ83mv95cdVW1eQk3nnvqjoLD5jwMxn3JSFRIG9fry8jvOjyF5GZD
V5JXZSR9Tcn+7sa8m6FhI8o4oPu29EitV3ypo5Z1aXr72fgD69stUmEzSVAbtu6GgjqL3eERICEg
75t1nwa0kkeDV6Y/sk1BG7fjEvH1UTZgNuAUy+PBdTrcPnnNyVkB3SFWyb9MwfLuwuRHR/pwXDJA
R5qk4arqPnQdKVXpMnilR44pJNbE/SPpEB1FQhJXGn0cFS3ghXEprpUh0h5t4owwViogYZmbH85a
yRUbXJkPoFCmowto8WBj/y7H8fl+nZGWYh7/5i7qTxZSyJritun5VhYzbWbhdVdSQrTBitNKXbJ3
zhsGKOmIEmC5uHFrnjXJ4jlrqudhjnFLS7BUXlWuuWIVWWHmfAua+S1xsz5yPCpqj9TBhqJsaGaf
XG9WHE1gjhhq408teanjKyRtqcMnEgre2ku74XaaIfkRttNLOyoYYpI+ohWGd5xVMxzoPqNW+ES2
gkOej3AQ35VFygQdAWXCrENUUnd075zyWwDvm3LmkV0V/ddQeI2hAc5RkpibYAOOPTpfUInR5dkh
uw1zYJzO7YcP3aaaX5qco8tnJIxT0TtH9YJ5VITl+iLI6vIF0/HmG0cp5cfJQjE94841CwXoNZl7
WDnfyhUJW7kgHLveHDhpzXswnCfa5Xwdg/I3t+cni5bcNAAG6oPZl6xm4ymHxRqkSW+sIqGdxnrz
bVjiXw7XCxjToL8TYBxU7A3KFIux217T5IN6tp76kylzvRMSZ2qJmCxNnIgYGhs9zJJXThJqr9Zo
KgWUI3XgfOvK+N5ZOavzusydK/XEOV8WTkZ+kJXPduqBZD5mJTOFBjlfqV3L42bOvZwq3rq9MU7E
lOxCdpAs5xvwhD+cgp9XejFMJj2GpaelSwo8TFKQZAxqZ5pPUzE9FVit6i0RJVuR3CYT5x+0KUNS
16vVyf+1MYKlMlxXj6XHKDQLJpm7BNwuK2CoMnRI12nLcAdrTta6pMT3i570iLn0fnpgD6rZj9CW
60KCl3CWzl5a067WJZl0Wj1mc6F6QNKNN78Vpk7/vEvhsqX7kHj9B00utyKxo+4XeZHNIIH4t3FJ
TZfOF0G9piG/V5NG3jKK99Oso6pdhcAY5HZsS27PygdXKWmTJOCiLCHBVgbsYPZNyycICXc2j5uZ
AwjV32r8KI2whCO589RT9HX+FpTBqhzncfVoIfqR2zx4FXRPQpIW35s1BMLIGhKN5XbLTzTigoGI
7kVdUUVadJsC/biJKQLdMLgaIhsCouuw3z4BFLGnsjAn9uNF/1UAVpfSZXxa/dPTGfNwlvHXfDSl
kbyXJpJUmD0whkOdSmc7tMwg0IghZjEMSt4AV/LlJ4tvg8Ch+78IDdmEMHsyDUDkUzFjQwHYNXHI
OKHYEhok21lKXdowKODzbRxeJStAGJL09yfcnkTQ5tFoVxHpJZwnzzDsjYPTJoPnFOvFDkSCV4CQ
utQkKjvAZHJ3EYKmIX822Tll6RUd7q+ov66DJvsubqA30aFWfJrke4sAGz81TejjXYntaU9/5MjT
5LBLjUH5uEnMp1XZXXAfLwVsWTCLbEyTWxNayKXb0rxpPty6AwtihA0kh6fz3N06dS7GITjUJ/qv
1wYTrZNxw8jbPzGjdskrxjAu7bx158tPQlbDpHpQLRiS84VL96Wj/HI33KdV8ZAt+juM3h+Sujx1
yvmt1tPkUmPAir4/lpFq0Tf3jfPOYRT9OPHMvq0FfVK6mbflY+mwk3euWMLxcchhgKn4tIw0EQVR
Cx0MV8l15wFL+yQ2EzTBGHzOluZOjDAQxpkKpSwob8uufVwv3bOI7mNhMV5lZUOzTl6HZdhFSDoa
FlsHKUMfuHEN7lbFMGHbx7BiqUKpdwGTRmTNBA8H6dhm5Wnnwq/l8/N+HE5UbNXJ7EsBedgO4ZUW
p7v6kPj/vH97pEt4e3uokmmd4FMI2Nv3x7QKomVRFT63B647P2ogG48zFzLSpX0cqaVrpid3FV01
QfMsrM7kzrHYc7sQ2ufJoV4M0XAGtAVw4usuBfWw3Buc6LoB/urOXBjnZsXczLn1NIEyGQiYmT+Y
nrmw5JYmVFPEpK6OIG9383eg50tok21SYc4BouvYbdZSfWwXz+UsO4cPO2UvhhlnD02iC835oaeG
/cX3wSyYHHTO9I9x3n4c0XHVNOdxl+y+PTB/W5EIGcCcIjlqeYEygf8GyaQwQlJOwOmBQZP1cbCN
r1uIXk3QHk/HJIVAlM+Pm1X10PVw79H4lHhU9RUDxNaj57or7w/TX2BtNGPQnTTipAc1KvTXO0Pf
euTKflE+StyhLMQUsxtR3mLaGF22Lnr1wH4O5eycmpYJCYWODqKBSRKdZe8Qd1XlWghkHQ7pF92h
Zt6jmUDfsYE24GSkBFSgX4MUeJRvcfFQryhRflb+9L86hCT9pfhK5J1kc+D4Q46Yff2+gmiIxuW0
KbjhWoAw3yM7AYsSaOWuS3tYwe2jlVYskGrAzg4e17rUIoOhhWKeeD99c4iJ3Ts7z+4AaHaAJDiK
Q41x91KOvlo43QSl+NjRVscs5+c04wH6XG/vhvGG7QHJCxNhYFZO2SUp3p2FJZbFbbYCPsoaGgu5
Jx2TTOz+QMk/bJxv2RhcNgUzfglEBEUPrfMgdt8dee5QUgEb0S7sdiKjlTBDgUEkvSpgBYgJ3YgC
wvtz6y98Hd2q0wR/r4e6hFn2egySfFg7ZlMXjxICZHl61syLz9pdtNBDdjTTbC5Q6XwiNfogHUuY
5beq6qUuSALS5borH1oi3/9wYTDM6EFc9FN0+Xx9YX23QhdaVgUgBWCEIIEZkGLBTQbOMjXRlK2W
Y9yu4HfPJY1QsqyoWvfDnRBGqINP/wFkoLRlf0shE6WtsAJnnOylNVMymMXSN/NH1T82HSVaArJc
WD3KNHxwR5qcISfpoKKOBiBrm50pV0B/IMBIAEmZsAWg1CnIKRqOPKih6UUwStYhlU1AHuT8Tzkm
XWFpx4MyHo9OtDeznS0HatCFd3dTNbOlMUAjgZoILYGFAELuNvWlGVmGPmFtS/ig3bZkYwhlOBgb
3F+3nTOKyNKia1oPfulygiTrVchm4UQX/QIRiVOQVQ4niiEA+pszZ9YfgDz3ztjcLVSKYUNrd7Fi
+43dkzEaOnUDt2Qzbd7tHLHiLwB4M83PO4RTpUGFAHSprSirqGPMev2V/pvXLupM4VJ087ujcL08
jG0m6V8mC0fKehxpTs9ygKbXkzhZ9HSkdcL8MQypV7acPUcvf+iYnOKU8ECFQkRxwn+KyPkkxY3K
mWHTPDcR2ykirGEjHEp4QSCR0hRdjkX+cZ4nbJpUOCVLVOEfdhNJ2Y3EL/r67rX94EQosKhkvWxY
S1KFMgNKVEI61RFNzgWQuLi+amNuQUYzTDFXDcCAIPxmZPouuF2z8SVcU3VLCzWtqDdtUo4wKev4
CVVIG+YHSZ00ScNa1efqCgb7ttma83BDodgTypn8Qbn9VNHrV7mUwIbMbO44ivEsrHidJYAg6q/e
QZWhRMjpUdtQvL4fWqK/jAp5OWdPGyhVsta9VTAF3Tiauqoeh4GkpqCwwnSrmCeNgqGqcLd8LQcb
XRJy2EstFYAksAiRu1efXZJVJSHuksqxlzCMdUGyq19Vsjvki/q4ZI/YaRz6E5vpqEgmblIonyJE
OXdXPXt3dpvl/Z0ydQmqCqZqO4K0z/i3kfKFRaTYqulT9jAXRe3Q7QmBFxNE2iQp+hQcVQ+7dGg+
CjY3wk0Taimljl2xuIHzOhCcJXbdC4JoPGhOgYA9QA1rE8s/EseprLOZP3rZoyat/j5H3T5aFQW7
hmqSrCQ4wgm5PerMcfngtgXYvtQM280x8N/XbsWWz9YmDjLemudNWX9zadzb+OAxC/JnYHYVW7q/
mplavSpvyyVzrQGMoaClOQ5i7+CjeCWJnmjRx3m+C/4Ogi2222GWfikd4XyhFa9BjjGhbJIGjaHN
XRt55wMFscYAzvqbZs7h0rYmoT4JDwlbrZX89eYBix8kHMhLTzKKkr2ZB9MRr0A7s99Cima27I+S
dHjUKG+dCmWE+TdqogtJYDI4rLBDocAy1vehVs/KGOlKA1MVsAuCDVgOHWlouCF6JKyj0pyXPdty
iURBOictY9PClhO8Mc+fxW11Ggc0L/HIOTJzo4obmSUaBmKk5IpZy5E/Sp/BQMosuteqNQ5AVAq6
lWTRcDr50f2EYqLNuE4K8CSHlX5/je55WRXaEw4CSujWgGSawm0/L0nQxZuZO3vQm87S4W7oGSEl
vZSQloTQ/i+BrXg5W04AY9iZw5vs1vB2EPSIgI/bIIV6gGKgt4WSt8zNvieVc/T+BVsJxt7QIl4N
aLtOik7/nT3YoBgGt1vX+WIXVNhah5IkFuGTAomSQck6rd4Uga1WgoFRMjSNPsKLdDG0z1afkg3U
PGxcVRFujoBc0fS4iAakVekWQA6sAAWTPsmn47RwP2bOvyRnVMKu9yzRL6Aw3TuYLd3NMMy+NSEa
NSQsAarVpE5/WA2O8iKJiqXPlGZFOpb378ffBjCGiiToQBXTOWJvqhdB4ZVTMqseG1Ib4cGCBZQb
GeGJFRvTT/mQi4C5o8LSWIYxwZLqWXNvWLNFF6hLEaNLICYaSUmG05cPBQnIgesVFPB6/FIkABxA
4LJd02xlP6+LiLErTLcPwxaIZzmAJ9aftPo4ZPlKVKrCW+nyPghvw8IhSoEFdmZ4Eunltvywv4Ps
LyRjU2lyGFT7C6CRAg+i/qdXqwCqvatsV/PNoo5n8UMYKDVHUWkm0OUAUL1ORZp2VCpZs1mdcIQq
6x8Vg5uBFpfYE4+7efQcU8AehWIyrI6GbvrtkWUlwgr5TTNVz81IwbJMu1NLuzZ1CVvJKRHHeTsk
HzisvTvuGuWAolM0Rs5YPzuF8yVwEiQaIxzWts7PGupgNMERqMgcaDmJxydVak4C7cCx6MmJ40DK
b4dHt96Ys2BOVV1nXEtP45dofVP0eXFRsLscqnfe7v14xjF0065NR05bFe4fOxcGvNl2C33+4Lli
dVYXWopDKAIAkwT624tsKXVPld742fpok0U2Z7cyZ0gWkyNwJT1WMOlTyQoOib3eVmQhq4U6P0HG
RhsBi0/+cYVJUcNIL9vtg8J/OZFWUO2r8LHOhkkiQHTALIBfkJS4+8wEl9oGVUNogahafH+BvNV9
cF1cE1mTiRK1OHidywZZMS6bZrGlmR4QGUGMdPS06yh4qB8Wa/fTbOZ/tAuZjDJbUACpYneDS3dO
FB+H24mbWyO8683sy/vXZm0vrxYvp5DpPFG6ZQFlvdWCL4ZkjQY5fBCjTavpD1nKPRqob1JwSLJd
XWPYSRRIghtF93JiGPb3ToIfwXoLKBIr6SUB6BeUwh45iHJXF9sEFz4BYKlI0J4nbO7AG3gTfaR8
4KAagHKc9296NRb1sBIB5T0gST21pEaFuSAbvtJL9l4Vrzsbn3RzyznRsqCIEBBWA+4DJyja01z8
qZih8WeCiDCfAvPj/Wt8OzHZ2+hERbNDZCaITLS0/piYfV9viSL+BmCXOoOI3rgUj2xeHWB86VKJ
IxNQsWujOKVhV5KcJuuvtQ+mme5EJIeL2lAT79Xgc13kCwEdIRAfE8H3rssP0THH9YZz9aKrbolO
YwU8tpF8IeJeOF+mfvM1HCl1EhihlftU+iSrEnpkcIvWj0MeNJbBv/zC5zwFlIF4ZWq3PembL2FN
fdWTW9IFXekSx2rchhxuKRhqnmFl7Lu7GmuVJFdK32nNSmkVXWun0mSXaEawWpVVV7gXP7w/JrZ/
1N57Z580CMDpFIGjdA/g7ov1Nl/Mqs2DTcQla17ifoH1GjgXRfca8sIWC5J4qEYU2bJe+l+TcLqU
GMg6nViojkMfmTy5lrJJok3V+4HX3ObDClZYXBNuFeGHXU4LbHeDsBfdEyNu7QcqaCyMAcwqMKBc
VP+aR2gOcBYpFJUo2QHUHlQhqsILKD5pYXvdM2MKYGKUr/91oCcRi/EOQ+cZbHfh3qxoSY59Brt7
+AXidZX71AWMfAVIMVtnRxPE2viUxdwkRYCQJl11y8EsQEfAS1alNU/PE1Kvw1LltywTaBvTFrWW
4TgB/ns9aYMs2sSzqGx2AxduSWsXZIEU+NXqcuH2H7P1/DrrxhspE8ouvJ8768/ptj8PmJDCZA+n
QNg39lcSOGwCtEUaRAYe7ncrm1o0/f68Q8PAVhJON3yU5XlTnfA4LIATfj7h066C7dUXecKH+73x
b/iXx90TwYeUye7ivPvW9M/N9oYPPsPwwVkNQ3YcDqf6Prn7U/fNPPGEb/HYxQ/dN1iq3Q/+ftTP
siUON/qR4dcTVHl/fISbm92npXPGE7dcIMmypkaXk4OcMx7D5Q2P3Tce+DCpHof8ZPex+wpf5FMe
//yoK/1MQvaaniHjPKm3N3xCjcYTHqkcfz5+b7Nzh0Ymxcn0Xf/2N7sPvsxr8EO7X5u+89Q+6Cd3
L7ClvZJeaffrPNFL7R7pmcv7+W7u59OJqz9Bmf9+JHm7vaPp9EIjokwA4T5VVmdJThfIjEqSRmtQ
NNaSpmghH12W5+TvyWdFC635JvTPOzOhooF+CRCcaofcwlThOPoPQGrVCq+iHIezBoZ9B00n/Ke/
l/X2i37JiVdQQLJGle3c4nza3uXz6+bTU1gjoMV50MXArNSuQqQkvyyH6ELGkr5lF4g2X/+DhfyG
xODaWMUhGw9Lh6d7Czn0Z1Q4eGy0w7gNqQY2McEeXemg4mGXKdEeGEAe7HxdBQDErpi1+ICoC7Vb
K0YW7OoHxvNv10XjBIwbMgyzrl9fV+07LdVoiZ0N+l3XZRqo2TH/LkzU5rmYVUMpQ/A1CT9vQoy/
kzl3RkgfmDDtWv8Bvf63seT8M98WhRzMt79jLesk2qbh/KEsuEdgnM2Y/ZNxkgE2rctlU16orpf9
UaSVUkgxpqtk/TmONxxjG93LRyW9B/j8oT3jzT2TyYVd2MftjYbW4s1/ZDjBsm9xNi2nz9o1lUaW
DtbjEvh1xi4KjTlM/dng+x+FRqk2xSty3PXjcbaYfUHSeSuWF8T3AGBpM6tX81/XhUaR9hQE7Tck
TVuZtK2dbPos8Xi5Rt474NrEGuhuZj8yb4WkYgqoWcLrFUcTiSW0Bh2Uh+BA8n5nHl649EcoeTmn
K/9T0THOdfGrYSE0zZZ/QWwDEM0s+eEmSBB107ONhGdNftuC1Vk4llxKVGHDwWczQ8GGZ0E0lcSb
TkU1/P4UjqL9ZU+dFtCAjtZAuOqx3b+ewm2yLLIkGEf4KO9FQu5sZRDaDTBUA7nxTZZ11b3hlKYf
yA2CZ9PM4Dg58q10cVKv15+7CWHaEPguexkSBA5hQUeHTl9RoqzxZGAk54S5BrOLO/PmV2UAaJg1
FK7jeut/mDVdco6skINO69nqeE1JedLPJueK1UvxiGGTkwrDuevftUZmjOVmcU+7z8VJsJryf4rC
9B9pQ778GCTUtdPIkSzovJClbXAElgnOvCDFJZsiLS8waHD4MI0qMqD1pGm31/9HKeYlm9Vq/GxQ
0h3hSnjB717ii5le3r/Pb+1dqUAFWg3Daxnquz3oysHG0mzbcMv0QgSRUCWt8u8kvDcmrn9gWTDO
+CRjdBeh1nMrpk0i3Br+gMkBu3g6eQE5CXRbV474PMAigkPeLhvjX68BK1SIyZnUFHlf3t7iTeKM
i3H72cbZOXEfg384QxNWFsiixI10ffrDBTovfRCzcnoaoBDEX6mYl1Ag9Dagbki3SRqPywgHTLae
XkTD1W32XftDnaCiw5cXHx9Or/Z6wZJQcfwvvQFxbwWc2Iko6vV0LsIG3jBrt59L6rQwy/5xewQT
CYCNlrKKqrCjWl2h7QIBFGyITulsvuYoIvLRjvs7rDV7PUp/iOWugCCQNEVMnAXKWoJ9tX0qPWaZ
CdZfh4kGTfP4Ju2b5dE0g1yp4eJSZRwBiDPCgGke3b8/mSyl9ec4JWq8RatbL+LEYIWt1+8S98/I
SUHBnGkLLcFkYlneDMlO4tWtYRbn6Q9D/B4wvaii1ciIlFLFYnLmvyoNzsGKjzin8tJJoGkgUZtq
uLOOvSRbU3LgEuMsoocQ5NstEc4OMvEx1JTDIF5zi38HlCHA+3DtooV/wZ0yonDk0l1fI5ctYEqQ
r0t5ZIvmNv1R54RxWJYgLB+SFb6wnBoAtZfKmCkvHwLEnwnFoBwdNQSpFeiU2ffWYXG2nHhzVASb
ryIWhoINjHD5Cw7UpiWVhdMQD+SGkhnk/bv/BnXd3X06Bia2D84b8Vrvt1WChuezO1DvIVHhWLVH
3V23clDxks0hFpOArXOR/iLO6sAzOIzvjk0RoxzdA9AmxX1zWfXL63qBrBy9dVtwNiqH4x0Wtv3t
ej2feZK40gmi0Ho9W6Y+nHxonN1sEYMr1NxSccPwVTqjcE6v5Aiu03bdgC9KkazA73QjAqI1Ex/n
JXDupRSPql13BpbhzgJ0B4GmN1kyPbiDBKhBOk3iQLq3hoOCCBGu4/Ce89MerT6KLhVwnZTDbIZK
ERC6v2QOBBUImARfto/HxIpsaIvfe+Sh4N2JxxQhXz0w+vsoEldH7gKDDycHNrzfyTjw05oT09be
vfIXtZxQHt+Ps5csMCd0iz2NTGupOeV94k3cevskFEms7Tqgr1Z/76xBEF0gdtRUsqu/f4neG8RC
5nAdLUPWjO/Ct1Hyjxxr4tJQ1c/ce4si/VFd7irNzLv5XWbunlNV8mRXZvJoggceqSF3j7sfNsTL
8pxydfcpz/lIk3850XO2fKaAreZYbs74ol6KhjA8c/0HKVL5wu7ldy/8u4zl5ZX1UW7yt1S7crfs
ByXprgxVBsIHHQwwCvNFngwPPN8rQ1UzUVnu6k+e8EEVGo4oEej6qN8Czvv9A79KU/vv77KUJ/rZ
9mb3ld8lKp/uqtRdfcojn0pBxOvtvvf7F3a/s/s5nvejXsuulu0NX93VsSpKGfbqmbrz90c7PPCc
ilMfc93Nw9VnuF8WaFokBoM51SfLa18LlnCq4GyDa/g+rDVkDOgOfOBxXLzMAPXsmPIIVbYbMJ4z
SGoGtIMh9L1feMTPr7Cn8mJ8g4v+c2rsfrTcco6nnRK7sedlf+MXPPkJYfyELnJWtiYBh4D2nB+3
G/vhZjfkJRvGDnrYPQ7rG2aBAIjfAxvOsZrukAdu/G58fj8yIAwuj7uv/B4lfnL3/Occ4XV3vwxk
wpl8TCP7qjzhy7+mzu41eL3fT7rZjIYVP/8ET6AGd4+AETCIQf3MqBeuxR8K/cWfoIRADL7jFPo+
qMPukW/y/PfH7lN0LIdnxX49BlmOxoBHD1wClc9e3T9F+SosnHS4124mFtxyhhQ0IV4XMwLjO8jB
MRT9qvklxW58nL3IegTgSSLxP9SJuiI4uNADDcc5to+6Ou7Cn9GwpL+Xx8OkZJpL+FyBpAjy3Q7F
FBLwZk2TkQXcOSI/8WS2bwAoeYGioee8QizfhzwEbyB6XRh5puI/R5u/0XcVQdcMfj/b3DdV9RB3
tAgPVi/a/k2Edp0cabaJP87mX0xI7bqpnl3OkNQ948zuczWKUhLf05zjQND/yziSEFJesL7ZON/0
tVjF7egtBi6rpzSF0pJgFaaDDZJmXXDzapylsRSlZeaIIivyQ1Qeys1xQV5KbXDYMvv2diEywFPi
s6Nzy0A8X2cfSWuW41Qmm3tRbZKxyDsinleRP6NXVJdxGimqCokfpVRSdiQy3WI3ALFKIA8LlN7o
2iQRSegZxwl9Plm07QL3xx7ZZ36fTmW0ue8KdXKL0IuJ0xAaB76PRpmNiErYjeXWHxHMmP5Eua7a
VSjrtD3CmI4Fzt0J+UC7ICE+MKZvAjbsKak+mlFgQ8rzPTao3uJE8xbNGs2BlGyw0ZhHGze74FTg
B5lHJeAtN96l244nEvG6cQ3+VD0bH+JYaVvikggBMgXLQwreNxWtpXZTWvJBn2JxfUPmm2WZNRwv
yYRDXwMiAFFJqGtxYQ5h9k/ilZd5HkUkbSRqNL3jPsNyMPGC8XbcZPlRsJguM0PfLTEBnKEZOKtj
J3MPVd5CMF4VSySTcBMSohFM6Bz4egJOYqDWjWnvLeCOPlALo6sBOGGlMxy51rsNYVHi1irpzkHm
RLeM5EdZYzJfsVBQkUkYoequpkSS+vKwuOVN8c39NGRrzEcvxkyxD9pNPk5gWg+uAJ5I0bFM7BTR
CU8gp4WQhRErh/pCRZhWsgwfJc0YsK7BFksUCAQqO721V8FYu2vma0w7HUK1aqjWlwNtYKIeTozf
sC26fooiMgufihgPzev7XBSkoyN2h3vRZNLOmepnWTTK4clOorY/VjeGych0yKLU4RBET6YeRUXx
ev/9CkrRgREQEWmCDShq/rHKC4TLIeeXN7uL+qkKGiruJU2yVCl3KHNCTNFq1ah+OmUBW4JJX7dN
Jv12jZ/PKYBOD8PHfxty2s97tCNLI5ChZA98600/i+mYVN+rWYJcx5qa0ihpn5OtR6yv2v402wC4
MDwbBmI4U1Wx3Pb4cUEEA7QKPXqAFvGSDfySqg4IW+lB4E4L5B7/9trt5RADPKFoy1JwVrXDg1FV
U8qmB2/d9tdZXZ/JnyebU+aEp9ozrCtuQ48krFnGBQtpEH4PowABQAb1epuzoWDIHXp8syOiNg6Z
Vrcu3cZwSfdLhEmiaaXAlH5C6Vrn5smOEwWWs80SwDctHwrQIsTUvjB/UQi6ughZFAITu9hQU2Cb
UFcmdq+szm/t9A6ADtAOJAOSTmptzaMepVoTry43q8uWYRYUIHhVkVq+UMft72Q9UfSW8l+dHWmm
S/cveYEoz8SerjmjyQsay9RJyC2V1Xa1QDje3mnDZ9nd1DVNeBBraGdzOFSYs6xutgMJ74BmAANO
6aLsRb9rO1oBZ0wdq0+yp8PAxN+2NCuZx9mo8xT2tzQHE1YTJ4vmnn/uLRldDV/djDSgwjPBG5Pr
T3ZMFfaiSIbRnAuzkQFHUU1vWoS6RBjSlR9YjEol9yIxK5DmUb5MBxQie4txuWly7Jn1LsLhVhTe
jHPyzhCfSJM+dNP4pAisqSg1EBH7UVyxFDeKvIc7HP79nhlQf0lt8f/sUyVxDODXJPW9BhfL6k24
xXekXmpYUZVqlnRT0CQta2An5SmKYBL9aYprBirnlDK2X9NVZ0NXpffvmj3jbP+uAYUg8fOhwN6K
HkuiGyfF1veaZlrfgjQ1e36R7lrY0t7QxAfXFM9zWIiQvjDDAmkiSs1yCSO2oI+rFotoJ7XWOpwR
vAVuAnmMUC5h6aFHzn6w7Z3ldncvq6zhBJjZ/E5qCKFiylOyLPuObdoJuwulKtZSQjYwFAReIkWA
09JpaN8BEHk4Pf5LqDW0fPTAhBPICAqK13OvrttZ5C+XzX0XkW4uPUTRs9Mso4tC09PWMmLQQcB2
MZFrZXddePHVBhGvem9IiS6fcrOCrhEyLzmQccN7NYULarYJQNYEpYM6A/0HiM7blWM8MgMoMxQD
BmTs9dUTmeibQasAJfSnO0MMBHJGYk+DYMmCtLrl+xtyLtAGYvYwS6IzIeoK5SCY3vsT02buryem
muhhmaPlMij0Pk6XcGhqOi3C3UXJI6Glo4qjqbYnzSgzBUbHocq/64udE903EZTfz9tsPAiPpOuo
TbrLZo0rFP1uR68ObS1Zi7wN9ZAYkQaeQ2ySftkirBjAlKr9UtaAcz9qONTcdwqpRWv69wFGW0UU
oV87QoInXU0P1Ze2n49HCT1tBwerc4kedoO5BjciO8al2qfIECYlldSlqjvkeReGo55E0t80NdsI
FsyiIyBoL3n/tv5lvSMPwBWdMuTAtvsFeUEdlC7zeWWjZLfBddggcqbxruiWpkI2x0KSkDwMOHIj
TU+0XUowIC+mUirbk3auvmAwpb2hCkbwOSsODP/fVrvPwYzAjBRSwVuT1iaavNZblRYIHbL8u5oJ
uwukXx5FXqBGZMxJ+h8NIVInJ7xuJion7DpHv5TGtsXWf1R1vsG8McVTciIVl9EfqYVozz/yvjZf
JfDGm5w8mQsBPRBD0o8Veq3FlToVNDjqtHBCuj1a3ipdH1u9X5p+EeWmcKTZoMRhmfyTdsFZoDZ6
Abqtw60z39xMXS/HLGHlx7QQ0wrk9fVOCzq0LuMos5VeM6g6jq9lN+3mCXAdWd9AUo1kzvaqC3Ht
y0RrFogV12QwhNeEbrzW0VYdrKAEuP+50Lk4+brJUGlH5cEOvr44x03nm5z+MCTHpKcQCKVHnze1
WTY+Krg24n/uIoKpEPJLazOLCepySRSESdaN6nknwhcyR9U4Q62Ihk3r9PCGbsuk/YulmTldQnXw
A9DD64uFy67GpF5ysQkdXIb5B1NfZfPk2rrlMW/Jk1XmXL+L61qBSX6sX1oNcWayRUsToQxPstZy
y+t0vKeEbFMOddSgdDTEcj9DM78z57Fr3yvqKqFSwqLBkSpThiO9T5jVG+X4aVddpO62PAQU7O8P
GiFgflwRKCuiNwKZ2p+ydbVeze5ECAokkDSz3NK0G5k8Smi4bWocC3BmBAsaBJR+eD+p24btFed8
cSIShvcj2d8mNSJwjwlNtsfJEXsVYd8u6FVSrmd3qrybn4Ws7Xu1pUKhCcCAxF/GI0WIZdx8zAv6
AaKMW1Jok47B8d635fK6qA6d/Wt71O3Pkj8ubf+kpCJY+LTQbWZ3YnFMC0fMbLA9C7zoysV7U/rM
ZqFmsMDlKrpPi+m49jqQFtJTD0Vmh/9JBU1Nh1KpUigkCmd4VBOtPObg+eFAHvimvtYYgzt66DRj
QIJ4L0T0G7WtGILUXrIMmGJWyoBMv6X5FTWZJqh6eshB3BDGtBegRbiywjEKvf9BaJQy4QzmYWgm
BP9mXwBFa0bwiEU9u7PO5mjO6QfMOYKCcdiQXcoi/m5HfSVHfGboxM+CUT8CbbbW9s/3VG3U9SFA
9E3GZ6+NqBrGkcT0b8wxDeR9WSTpnfAIyb01xJp9KmYHkgC5NVepcxbn6VWzQt1NZfarDKX/O7ZK
ifDoeQCbrT1VS8Um/Qy/2rI7JaI3BLZqyP3frhzdVw7dIwGgIAL6ex3E2m1eGY+4e2fl1oLVbBfF
3dQc6JsuEMDeWwQGIr9kxTMjPWg229KanKUXqmklR8fVAy6etxORLJ85GLsoLISp7F1cMqy382Kx
mN2pf4VaPMqgICDN2073Tjuh6EJtAFujJv+qgdNw/exEyUfBUHTPuj0MpbyN+romNPOQqnj+cLS/
vmF9Hw3VvC5369lNKJSknWcPNaMXXJh+caSzGWRzl0NYAnbZjRTiBUMzE4Ci2d27ljlQTj8btKoE
1RoXB65kXzJhOcPsjoZjd6jQLSkltHUV8UyOUKdHdi0pIgyh5G0JK0Fuc9tfAG7rwEzZh/2Z5TE5
OPliiP+Lvpyv3/i0zfN6OZ+ld2WEeJ7mKzIM6H2JjbDWtpzVJ0JfZlpRJQBvv+p+q3OmcjlstngD
++u6vAgPJhw0YMQ+tDUtowH3b6acgXttgKxw14jtE4CpkwPE3wvQUS4jw6mVt2/JXm1qnd5YTbg5
xN5Yi+CrwK/rgsAhQyAvjPf7fLT12q+agZWl6yo7PMnoVATeaI8qYQIGDAw6EiPb4lni4Jd0VoCR
nNTDRT/fXlhvOXfaRNuLzMPJQDwxC7iDhnMd5D4UQqBAp0ZKFuPs5QIEK0KBk3nqo6fgwdZHmw3b
SMglU6iSH9tFeTGtt9f6vtx5Ap7Xi+HGLP6fszNbbtvK1vALNapAzLglJdmW40GJ7Si5YaXsYxAA
MYMAgac/378pdUegiuxOdXU7HU8YNvZe659W89HQC/x+GW+UQOdWw33Z9HQqynnF7BMr2PGqzmUp
DTSvEI8UOgJGQKCoerm0ysDftjT0bKBHHgmKYGNEwl0oD/zo5vDwYP7CdLlmGfRUT9uwgWILTWRf
y48Kw5IKl7NUGK/MXIYJIsRIn8pMt3flkzgrhvSK0WgQWEABGC33AneY6hSNHwclIk1NK1GVFyk1
AjxRyih197pmo3wlFEe+eOm4FNkmtknKrcvXdEaWmGdJm+zwHzCc5eCJsojndOfXPEsOvj5M/i+j
BpMkDSPYr0lCSDhxnrs1P3sbbRVN6LA8nopJpTugirqVqTqciX3Pv6RpZmasXL7KVz9apK8Qmy5l
5NnO3vrY3kj35ioL8BA2SWVudD0wPm4eQUvJaP80GvAecqFD10J+WzLiIe3RugEslTvUTFRLl6/r
zH2kp+cbkwmgpmMvkYa2drZ+NNsRdneGDZUKxqO+TfL0Q+4mt/oMlHeqHdcLSbjhXKesu+8c+lF2
E8gyxW8jUyCAgxEUtxVXWSXWt3gs3oBZ3YzuyQWrb07UntZC2xMCQE0H90Ie9JMnqSZgAhuLGQSy
JbGeJxIOoADK87EG9HISsl33+Z4X0rp/7Ff41gxJvzhxrWoVDQe/IyWLSFfhVepmrXS6iUumfNDN
ymA+Nd2PwNrdiwsXLhl12d2h3H6WZ8BND5u9n97XVnqlyD+LoNO7AexzkV3Co6KIe7lL4Jm3iW7f
Rw+W/Uvv797J1ts6fOQzzSvnkSzJRt5Ny4ep6960iTQjssALxejT+UMLi24oQggB++D9qkNXbZSQ
+/lIboYO1MtrCscfF7Y4CSilkeXanJ8u6OrLCw/HbsicqAofFFmdlMnvo0fMcTYROExMpsIWxMTI
YaDLl3JytHAZALaqT3guKLXQxKhoP6zs4r7yC+jhhN6dkqLBqZMk96b3wtdm9wrfYu+J3XtNO1DL
LlWF4qTsoyqPmMrDZAOAaY1uv0l6qg9FeHn9RhCP16HnfALyBf2h17jVPIVTIGePq45tzcg4wQKj
iaVLpKFmHgl1U+frZcmfqgYkTOsaAn5Ig6oywDfwJc1ZshXg/FwuVPFwI+JG6Jpc/lHVPyq0ny3i
jRzwDJV531lHY++SrlE9kfyccquoONbZlJGuobPJFOHEankJfxnwejJMlGSMVgVtCwkpRor7VSSM
9JAK+OtW1aZZIeyGuBbTJd+fGhiRNubX5Pdg0F+0SsRamHgQjp2uQjaITzxyqHIA96oOZJnAcant
JFeUPrR1iLxFHqw+2aRi1YzpVSP1jLkYhoxvWyZaoQgli2GjPKxkxWvgBaoB1CahB6BNIuxpVDFl
Xlmir9R2VCokJGLxp2BZyrHLemeFODVCunoWJKi/RqsZu5BCg2CyIk4EjVQTX9L1FKg8fKOGZXyK
Mq20L2W4mC9f1xlCySePS5VJSoy5JFls2Z1kx/A4ZMeJ7YinbyQdNAFVQ3rjAOvIhwLEw1kmh29e
fvdqOEoPwfopcxLwZIaW4OAY++J7RqSLoi6GwtnfziWf+uVrPZtgxbWCUvP0+Mzx3C3lJ/M0e3vm
X4RG+62ETOXQqIBR8JLCZPQM84PCATlWGGb0+AypKxVFPKip0vChKPtKgR6SVaiiUcId6qm3aiwk
DFGXoHAxjbUyInCt7KsZGK+d0Sxe0DiyKkMwzsV+Gza9Y1fJEPBVshg46vb5AItOChA8lF1AboxU
orTb+fZwV3nAAAHpvNpydNFWO7wdQkYSluU1Qchrp5RGhYWCoJjmHiw21LJl34iqMniQgyzymL5B
QpRqLy0JKeptihht+fmeJ+tPP6Mdj/4onS+5gECYikouExrqq0v21adGEjvnlHTFzlK1Wx7oWsdD
4z9IXKHXXfns7YX9ccwDUxcqPFF6H7l1VH8L4ROjUI/Vx322xWSYf7muQjIDYReHEGQtM00R+fDf
ZaKJ69T7ISw63/TSyYHWraddOvIJ7Rigoa5fpgux+HNND7uj+Jes+AlPU/NtTNgcVMaBT4GrG3kO
81Gxoiy5nD3KeBueDi/SHx8kL5iq+JGZrvz68IZ88z/MmCOsfDJbjwPBPixr25WumuVj0oH2Ez+m
5K2w3vcJ5BkRnLnKfDCSDMgMxT+DOo4YBGTR0kCIYjvdpsn45nrSz1lssb5tYiSQHsGN8T0sFtxQ
jUzjqHl4iUdUCA9POK9635Oih1MdmYSmCqq2iDLK1Wz7VoJ3uR+UTqCf6zweOAA7ogIy0Nk/dVAT
I24IfKzUwwjvTP/u4lMW9SNRyIwAx6SpsufLLmZGVrkgQoAb1wNJzsFK3afS8FQEOmRrvKxU3HQ7
QV0mp0Vi3vmRD8knfo3mwT7iiRCYygslVB8jpN6+Z1Nh0YYaK30x/1SBbuGgMNWUEnoIdJYxnLkL
RDKhHdliO7q89b7W86C2EkMYA1FAbCwuu6I9i5qd92AUnAFNsqKFbLBfCiWGSchFNLDjy1+jFC8N
/lBurdaSznWV16Iw3ZLcvpoWyfSPvLLL13nm/NMyUrtjE/6rcagLWQKiqDQ8OJb7QCr/h6rCM0SP
Ox5I7pfariYHCn+EkQPoMxoBV6ntjGOXbijiqJVGBXqEmcMekgW4phUZ3wppEF2gzURAkvm2JCxB
0jjD0MsapJpBIIHoSpe447VBvNFDaiqQqpwQkvR6YXE2wYU7jjkNQUX9ANHWUls7WG1dd+MQPnQW
uzIpedL8yj8kyZaAD8N5cLenGBRpbSnWkcVVpEyoiB8pLMST5FX4w+ziCArkeDGRJBpqSycln6t4
U6s60eNKaTCzRHmqp7OTjwvZUkZHJm5WMju9dg0xKxNkdh7F8OVXbSCLxXaLBhWuGr6Ss2pZ82dN
HrWcUAFJV3O3iSycUKagh700KgpevOorD0Ga9pKKsaiKIxpb9hGm8Ki30TAvYUQaj9qR28cwV6pa
dFVa2IriFyxr26xtTjkjFXiaZRNN/WPlwbyQKiJ5IWFbX6pZwxswLat8jhxuuJs0wi9+Kz+dOScB
dqV18gKA6BShqqWRVP1G40iTHWC6cv34OWGSZfBnvMs5xorPcsTIrmPM2WTVaQfLiNhQn9wX1id3
rm+rFfNBqIelkbZ8ijTV2Ba53DfZQLjqsIWxufz8X2vkkYpGnMKijkn2fLkltLlfpaSuUyIgaDWx
iqTrikiUE0Z+Ljtg8Q8aGEfJIOM5ZYEeh0cbYPoTqt4OsY2aHu3Wyja38/DdWCZ/SiygRanEzGdM
XOWFhNcaLqTnrDRetfgnATtaMIoml55IH5rSd41WDErYspnudfnm41fKeZHRoUBqCPPlWT/H+wM5
VxY1CFNJUNy9j8YRaQQ3VxC7lhzpQrojC0onvraXU0tIUiSbKPMAFJ0EmkH+/w+slG/3Md7RDHng
dsDdEn8woz6I3Ne8RwXYGPZFtQDD0hQ12Vd1vo7vVPZ6JRblZ95NkmvTlIJj5+H23WrIfpNYzWNC
hfLM9KlqDLX8DXbDqmIx6g2YiRPKsouIXVWXqEQacaNa10ZxRBDjM22i+E8VLmLjdUCqgBEQr/pV
0iXNYVQryhSvjQZMlMyCNomW6B8zuFeBwZpkRTUAwA0zzi4doUs03fn+Rm7AuSH9CiGhCHqlnsv2
ryEi+m0UoUqzvleWswR+19WvBsBb7ixim8HhGc7pLkPD3Nnttmg5vAe7zW+HKfxU2xZHGoCyJEFR
rww6QgueM6bE39DaodWpQNSYX2fUl+ointrL6AADTe9c9SjKkHzD7LGyoZjVfpyo9ONXPRZtn/JV
Ch0s8cWFbBz6yi8vXjMN/Oz+0HehnuLMgJR6+eVabZLs7Z3D/Sn9CVWKnQCMSDMH2aLAdyENJvoF
E6FdSyvH5BXlHhiFLf2ImfMtlFjS0DH7IuZUdaRyT2EWf2itKBZShVaJ4M4iJ0PrQpttmaAc+y+C
JV7BgDCX0BFQVEGdL+cnzGGVzW7hewZYlLZu9DA7j3n4i0aVmmB9ykIlJXQgniIvAVe6jRGHcI7r
2LouBnkNUoslWIYEhKUAXXz5rF3SGsqUKELDXALtmTHdYwAki55TcgXZJiLS3kZaTKE9yk6Vnk4D
7RSIL+ZXpANRCyhcEZ2ya+qbkOtIUkq2AykSLi+RVwjXFSJFtjebaDWGKCyVF73XrbLVzjWwgOLb
n49Lk+qnufIousymJiA2EnAqdt3MBAUwhJT5Znw82SnseEBCZIZGgphn7ILCMdVrG4kd80MvX/1Z
3CpyK4lSyQ92acWCZYzw4HudNSaDQxVYfWZG6F9VnXEkciYZE2VZJRw4FMriL9jFJNBXySD8T5Hw
xi1FkL70RCpoBcTppDffM2o2pZWoblQw2rhj/81XEUZ6xh03BPRm80+NFxIhYRL6n7LMzcQ4gYTe
achlV8+QFR1pa8jY6Eu2weEbyYM38k7ru9SWKvGSPiXl287YpLCmfpvZQ1w/+VgyivXyY3uFDH75
2JYvfYszoo7IZ9CWrj3WRgWWxKzPiTofUiwdi7vD1H7UiZzX9ntv1VHygPT9W2MHGHz5okxn8XKz
ApxaoUpAmGYTjbnoPIZiV4V5PjkPksxKsKSLkn/MqDo4GJ4981XBqCe6t3vZfXLkG0nAIaVwwpHg
QWUQqx009goGu0iXYgDHDkIGpEXiAHmFzMhlhDaC5JTjbQZx6CiuoJw5Lu0RerNhbBJ4gipiofOa
kSB9njBNVcVG1DmwnnDzz2rplOQozvg6UPPqh+rTj6EnMV/r4vGUya6naM2dB0mSTGxNi/jlAN+J
X9/MQlJ16bEPK6EMYI9zmuaX5Pp1vkcaw7IWqmDKTmZwq2kxE5FMQ0nTVu5JqyQXTcrJ/2KIu1wR
Z2+X4BgOIVA9HHgvt0d0xb0X1ZFjeEkz9Ia3a75DggfZV993PQMw1K5zF8qVMw0maJi2R+HMmjuh
xCLDpaJYs7ZyCl4HxM4LPpYhlh7GeEYE6S9Pl7aJ8ipLW56zzkzMAhx5H8aABaOWARpPrYJ4cGN9
gzBGgvIoZYk0AyXfjlTF7dWG9xX8FiE0NJqEXzHn+UKXhaTqSGibtzIEab3NPjdV8Ma2WND+/kvo
zG/7Y/VbCm66cSzrN+ayvx9z1gHyTYP7wEeotRAjkNfN+zRMf1XQqDuT63H5QzYI9+JVA+uAfDuc
KrjtFys1c+Z4tT3Wq5OCTJ4iSzACqb4dhMbICaGRiYK8OmEaVvTj1I9b38RSSqlvxFC473kFXw3W
SAl7GrjJI9agXS1aEkk+zAW6ePT+xiN1+TZeQR/h0OV+5IDBILX0Zg5NRnxgOK4MMkp5f2uCdvBA
8qtxiIAoMLRdumdDy0h7qHFSMYHCbE06A405gxrqynWpkFg+XrSmRPhpFNNZ0oIFULovg739oHFR
nVN8sksH/68AMbKP5Cvs8X8fDo9aoHmDk4VAGon19fWor1dhIaAvo9e9fG1nSS6cx4pmpUenoMb+
uAD3EOxPc2gfKTgRZ7Rz827/Tg2rsJjIS99Kqa/qQY2hOg9hy4LxGHuXrvuo8XimcGVqjKC6pE7A
67qF6sXWBROpTkGdgJQvKjrVoKg0OgWYkehNZZtEyZ3r/nao52/I1a7UG6+tCZfNge+QZx/w48td
jMnqRJJPGaVnQqtbrd7YaWyGskggMzKdWTuY+AepjgAnb+UkUrajiv92H/+YV/abIfb+vPzcDfaz
WBOuT/oOygligKCbX15XVqShV6y2LptWaghcqT5EscvjTWrI7TPorP5LHlQd8trIzJA0F3A17CB6
0z/sIzuvsKL2u21B+FHzjURqiRAAnvpAPDX1AJk77HHPggz1uCqyRLyqq9fPK0xFnLGENTqM4ZYQ
VqWqF+FG4UhV8GSMWyuPQBjCM2aLpH+OVbFT6v3l2zRxovwmIXE6tzQhQPPN5CrSRiacMZi6R28f
vFd1JXpW+gv9KN2f5qBpxPHlh/0KELfisYUokRgNRdrJonoqo6ab/W3nmkpfFlp5UnNn+6OL2efy
LMNxp0l8Bep62uRdtb8to+KNbBLP24ZwKM3yUXEtUYO0tPYO+M3io6AXgHP4VZoqKRUlrtUXoCDV
JixupsILmXmuwZ24RZ+lD2VRMUpLoeVIW2naS4L719dh7de+ADZ1rJmsfi/G2PJypVk7b/TLiJvX
i1LimmauyjxgsxXrdmS90tlt3B+cPibVD7WJwjdCTMNqe/+RqFVGei6LDwDB+1I42tZH2zqMvvNg
YvEPLNl49VNAkxi2/EjbIqIoYfoCVD0cIo2hdXioSrHqIEgEZJmB7q7PmcjVX14yrxVvuKvUGbJz
UMAtnprblHThUU/1A5PVufkdEBlWZgTuAi6pTKXB15iwMYjIbxjwLxHMlDXrbcs0tT2z0TWeE1QN
nMhMBsM/4B5pr81FS0omwFkHjsZ1Xb741155gEpE/DFcLGfO4pXva9drsmhldOpVwDeWugzX1K6h
/hDoQDSV7GHSkEmuaAC8fPxqjOz4J40/k9ryyoWdAwGrgG1Pie+eTVaBas6/+UWG3T6lWuueTugU
XVaD4okyLQnyL4YmVp4TXar0GjLajKRNKLc6pN6cpRyW++vyRb3C+3BRxMEyKIuGk8Pi5UVhZurr
KExW8Fu81oinhR5R6mp9ICqCBB5KArIrhzervPmoY8Nsx6zP7oigQrT1AWvCyJjoXTPfZ350PyeV
fZOVBHqZkxvQ8/Jlv/qSkQXwHKnOec+L+nzogzo4ErRoijYlJBnDPU5A0XJSkUVEfkknmKwwBT/h
20qiEOthdCPgE5ruevm6Xv1ysFaRJUI9abOrvXycTKJNV5k12mRfQZfGx69NbjN8PQN7S3438XAQ
mEbDKPSeDbCzwzvbSqBygD3Vz6GnVuqI1+7Ju0ErxumTM2SKBvJWQoa2mfubYVd+v/7Zn/lUKYdU
rTvSsgPArRYPNdxN085r+vlBk0sNcl5OTHPfouLR+As5w+K3dbT6HLfDu6odmT99wFeLJoTjMaTM
lErGCHJA2l2v+H754b720tHY25Rq0OsSri8ebkzY0hhk9qnEFZFNGLaaMm1LI7EnOueVAw4raEa+
6sSpGG4k/5IqL3Gn14WXZ3PmeG76eDz6HOpIPEEvr8tKu72TzzsWI+SeolAloRPlxakPTUVc9Yxb
Brwby85dZ9t/CSBXI4/YSUMcUIlC1CUF8pUVUXMA39Hs42lNbmxy/bwdHLi+MHMn4hoSaz2PTAMX
+lygKFd7oanmDCSOGTUU/cgqh/fgj6ifRBZfo1heUWGAQkcIYBGwS1qwPB+CeKyHmoUiWZtutLLw
+jvBTeptb2wWOq285i3J1OJhent28KvqEW4kBkRKqX/WD0ck0dEMYxYlbGhxacRPDWkUplwa1ZbQ
VsH/wo2lCzcFfc61caY+xw2JrZEW0LA0FPeChof/PTqHNRLJ/006XgBgtJyDM5ONN6eWe3xI8/4m
7Yh7shGDYTc9aa3yL0EyfnZCiyxTQARweBNR43q/GhkQSwKMArvpVYniK+0ZxloNDeTKzgU1bddH
EKkkLnSV9Wdia6j8c1KfRPQMmhG6IR+sCTBHRJ+48IlCfwVTKQRvtrZfhu34KcQjevmLN+qKRaOg
FHOg0oB+AX3Cyy8r7FajF5SQtYbeJx5B7Ao6g7tqB6j2rKHT+DN1tnqlYofEDDN4Hq/l7t2/403B
xCSr2Nfzbl1vHYY/XDvgjdfs5dVqwhFvGaWqbAmLtmYo3LRBRTk/iAuSAEh9hpsj2tTsI+GWOxs8
ncGr9CB5xjiXoLEfgnTbETp2JB6TqrqDAabaM81kRhIh8kiFYCfMuXOO6X1QHZAEAz0wO3meNfkb
RfB1a8W5txXPrRo0m49b2SGLW4HwWe0a9zid2HvoFw69d4y6xM0MDs02r3pF+KU+JRNcynkm9Y74
YnI7H+U9SJxmA8H6vqvsL03Rv3dzLlZ1RnYI6v8dJHa4XKhPQDCEB0vTBb18G/ntltRJHrYQzjHh
aklhkarCzG2S4pOy0w7xeTP9oZpnkgKMWoKWHivTdenV2TwTMmoYyRlCRqNOERz6cv3yhjxve6D/
k4JH7kStAI11kIdSaJ0kodGRiEwge+HDY0R1xXKWSTRhosHzoKiqxgYkTawWhvBesVlDQNOUHRGP
IjaXKXCgL7v8Bb5y5nIHEaEVPlnyaAEXC6EciHLf7pVr+xTZLq31MyPeYWFXTqax0+tqKVwTT7Nd
AaEBnMUPSGZxnVXzzwFaB2CD6DamhSATXRbTZV07ces67AwBVnxm/yUeEpD58CghsJh/gd1GCHyE
s5Baf0B049EEsINI2p5HuBoPymngz8iLLwJ0dWaNFS1+4rBWSO0xuJTytYVRd2ij2V2UsS01oSHA
ShSIFht2WBKyfDBxNcKwurpDDUY8Qn5AecN5PYzgQS1ntdScA3yskA5lslpZm6yzobi7fha+Uow6
lPUU9RhCsCsvP4nZniZn3JF9kcTl9ygk6JSebaMN6BBlZPRMH8xXzGBbASVjz9epeURGKg7c+W/E
xKUVgTAr2Qs3pRs2XO8K6Tg9PmkgQrbMfNurZ6YxpC/2U5BMojTQJvMRLc9ygL9dBAkA5vC8f4r3
weOl8QQzMWSiXbQex0Pyu0Ign6kYE0uH4kPQprhJzdnQPqz5cwq6Ek2j56H1IS2f9HnS39iai0Ip
pt7V+Njgud1wt+lXsXJN7qVxlCxpBNmTbEkboQniHRFjqX6rfAB2GB0RURJG2nLyFoBSEmix75ic
EsQOcoeoO2GK16ZwDgSasp7gqDz87NGOtaMZ68bi1HjBRtxO1yCeU9yEkCIFEbkxqCKidcfZJMf5
LkSIr0R9bWI6LBnV+lNA1TAjUAfUpjP/PZobM7rytOkBRHK7oYXmHaHLdT3sa8ehzkLKHccH/V2G
TAwu7GY/k3flMfVSj16fntrLsZzW8oxabXa7d7K3qh6FJmgTROG0cb3sk59ukYRCxfIt1xu69a96
KXgnH8Xtd8yrSIrxJqzB5EBpTUqwR6078PHO5TVzkNEMLVciH5K875yLZ/t4GM+rfVzUh4c28dZ1
+YeKfDXHz3BaxrRKy6YKZ1EwFwH7MXeL8c+etz9EUgps9Bx8RbhTZ4vqBOZaqj+jL8FCJNnR2DI7
Ten+agHtmZVIlUxN4K07h0g1HV3SaEQtsi7vYN89R8ZZvfTvLMQSqRIpPIIU9c+0KjiRTnJHc4wI
y5RdAWaKDZBq6LQC1KGrdDMcJiSSBAcG70xINDdshb29L4P53b+s/QGUueExSBalUaWCuP/3Awer
D6nqMvO/kskZzXvb7qPedPYSfigfTMy2GYoOzFodwYL5xsR+6yN9FhbZk/9OSEkJmCvh45XrOi+U
HczSBIXCEcUMsxa68zf0Zh56N9sWx8PD0Dbv+rz9FonQPGbQuE+OU4iE98NqX6z9qiWEkCsj/UXx
GVF0/Os0FhY+iMPdvcpGv9KRodklGAlpKWGmnIsvr67dpuPOioveIP1KWNUWZ9pO8RiY+6KeVlM+
DuHbKiIqyGZP4xhxqcgdYcEiEvN2gBS+ygGdk5RM2ObBKZ8TPegSZLJaz9rlw9hjduVLj3YfEstG
9A0K69SQwQ7//+SWNOsV/kcDdlVASMhqXOYo9v9ZcaNEAaSqGBFZa4t3mk0F7hqr6ww6LCOZCQsD
8FBov5pYo0FlR9VaU1PmMfz3WXOq1kfkOZ3yjytrzTiqF/sNF2UzAo+hV1C7CwxzmDormNKgM+y5
oCPZw2SUFLObMGTFG4IPuZMQMASLQfiVCRcBRlb+gLdHvZMmvyfNtBaza3gmbb+gOfIrKilfVWOL
b43wWkZIilqTjCyDC9HZIuGOeOGBXZqjyFqruNIfrbQYaXj11yn6QwyppozrMDSiEma9GFEgiTvG
IEA7Y7LMOKC9RqIi6BKQuYgUPaGwQr0gFnDxF/BoMuXhJSnQbfGdn6SJ1CM6FMd0/GB7KfAtG10h
ETpaaO16R7tk7pL7xeTGk4EXdA5p6PlvecwMYXCzlkioZIXHiqBNxYBJHyHjViaNDDo4E7MKgWPZ
fAqoAGUwEDwBRGME4sIK1U/aCbpVfo1x3UT/ANpy0DOhNwhWoersxfcbDkx+sZv2tBKVKyAaH3jV
2Awk1JS5SUeAxv+a5hAnEMq1r9J6KHxDE5Gv661My3q2EGW5RGoVh7ClL/eVbD5mqXXcdzABq5/j
COQGR5G7cOOU/rbi9IYPdsL76GAL5WbqxJzFh8cKgmeEDtIUIE3LVdUpA6DRtENrKHFLSIP0Sjr9
ZNevOiL3oeAmv12n4UzONR4ZGl+dWIKQBNWo6i63bFVtIOysUV0O2IdTEHnIT3Rb7sbp4/ddk34O
bCdbd8dfk6DfSAqjcZCyXqtTmmlVPaZ0qBMoIcazQWXHP3utnBbI/hS/aZRNfz80omHI623UPij1
T1I1JUIY6T9yqrWYFDGY9kAiGdUNHNgXqRZnizHOs8O+zAM2zJgkYpf3GBPU+PLNgkLBCXoOHAm1
wKI1tVKvt4r9iksTB5vzbffVd5mAtD2UhCZoFWrL0BB1kQDdHqKUR9cp21Wulhwtk6BqHv5XXbqG
FgvMVIqxPQNZQ5krokCbpqQRZrQiIn6TY5cgN3b5fpnteGuUB+CXqkQu3yXhdSzQs9ukd0V9wFhR
gsReLuA2apy4G7v2hM3Kf0dGMK4nDM22S1mVOGm8NmjSWGAYiVJCjaVUUMjY4GbTppocNsgUKiPq
KYj0XVZbvJq7Nutv2n3trEeLbGJ3TPwbCuqWXGn2N4/wpzxp+U0Vk6DzSP2Ba3Ui2NlNicoE8+cP
S/EL8eFtTD8wpqtNYlHAUt0xzYZaua6+m7UesmW6FhN3k14q7nzVbYyArLL22XoMqUE0fJmUS/59
cnRvvOOO7GPW3m7tF1Vxm+/R2nd5+KOz+UojRJ3EU9xGBZUkTIInO1oDyCyuJI/J+vWi7W4jb0gZ
IlHPPbrkXeOxnwLbWtIKB1m56fqsX5uRmUA/GaN63KPtMj1h3KLtt+zN3jpkG5fgkLWHQmmTr0gQ
OqA/b1sOFf6CdONhGhoHbstbMdzdsv0HZ+9+2vvrpK4i+lPahrGiKcVc/FWnQlVLLi6i2IipsrLc
tBPraB54vFbDQVZhSlx7x6lYb8vm/6qev85N4R1LW/9DjOrl5fWKoBPIHwwcUoGIQjKAX64ukn/8
duftm4dkgDmjG9UhqWI1SQsOMcE0J9GCWpsEN5jgMjl29F1UDCsS1qOPStCZ/BkasEmgJXFP+Cbi
zWDl63bHu7PitdyNScJfQ5+jqDtPLuknGDZD3/NvcJ3dVCExCmqTgUyiyZNXlC+NZniXTW92s/dJ
zbIc5saRnOFEGoq1gHBVqvOWJyqb5PVon1cwXZ4ZOQM28l2YnLMEz9ybrHIeeWZPivlky035LGz7
4OBpUitUSJpPKcHpr6dmgk3w13GAflOLoxEsuU3YqEQH8wG2XCp1CfevR1Aa1muxgwA0UYxhZPLR
pi9oW7bDuK7aoTbuXqXtjIfquyY7kQD6fkxRTiAPAmz8onJfwiUdySbyDGRsvho3fa7cBt2kpfa4
WXL4wTxfrjn3sO/HoXZbY+eMQL4kWVIzqrQZWU69cHozphtprPLZXuf9dK84RwPtYE+RbUc9tDoT
iQmEaen/i16SFEVJntfNC+cdiqL9PJ+vxOfK8VK+vOxhd4ysdKhbam3UDopCoCJQTWjMkjoW4tWb
uu4/xmGPmPy7tCWjL/mNd2vhLpI6RitS0uzLX/G5iZBLM95tRICgx0uRCNG8deFnVWPi/EZE18mM
z/NI1U3IaFRjjgFcgTshqDEZ1+Bk7Lc1k1zt8UthrT52NuVkh3sWPN6qGGooMYRb2DeXL/P8xJZD
n+Q9lNi8/zN6ttzmfVFXU2N6vLxWQknKkaGqSs80ckiFcKa3Ki86SEbBeCKYjOoBLqfaTURl1n9q
CzL4FDuq4XKSETF8pGEISFxpdmS4sYnwk+mu2m7/aGF/leYr4/kMmP4cu2CCSK7WTK++DRUlQp0h
0JeNthvtM9/eNc0Dv+iX8UDEq4Hr6GOF4p/U/BRRNNsCyaWXMGLhUQ50SkEJJnSFkg2WSPhdxPLX
vSrnXDkvA1EV4x1kkQ+XYZruLojqtuq4Sk4pmTglYZNf9ln+bUTBORI7j8+LnV1wjETZhv+klNIq
MYHi3ES7ja4YJc5xe10fccQyScDpL7n8zO3DHXMfT7usBMzPHm5p3ky1AM8p4ZOWgsEDSKKLCCBT
291y1GQIo2REuLyIndcuDJEthB7KxBiZ6qLTsYo2cY7FsQZj4tWi1v9LcHiUkJLlMT06I2Cka4ry
Jt8z3kmZveGuYdISYYMbO9vWm45iAlUudYkaRi+lFUC/Uq95FuCE8OXVDrnPKgGRK/thf4MCqCT0
ZMV4gAIrJtAxzUqN8m2GYL/LVgN/S0adEM1FCiGtb2N4lAzP3vMyLWbCMFdyrTipsOHvsjKy+vPV
/FfSFKDh9K2Kz5sHWul8oD7sIgva3iScRJZLmUa5ItlOyDYypJgAQ3DchPwekubxl6lOVBCS4YUm
5EA8NHZu+ickDN5EacisSOx6PvdESwUWWKiABKp6O66S/C6vY3uTMfxk46Xob1iEX5nad8PiTNcM
xKxvx6CvHhJ72t7kGNiqQrXixDjRgSN2mNCkV9GWDa/IOX47LAEjHj8qTAxI446aqbP9hExYar5o
5Pl2ivxVGwgIgLs6QIvStdR6EUos3gxQutypHQtgUxVc8uhjeh35c44DYkirzht2zqG/qSCFuo63
Ga2KhsMKK6zD7LW25G14uaZ77JgU2qJIdDjf9tSVSiTyMkVp1zy7ZM8/jRGy3FmUYkA1m6SNQwJT
kJ6y9XKXUbli08aDMIxUMDo97l0yHGyEgIdHU1CCgdlV9CNMabiGCJiBfX0dTjQ40RStiOrIh7fe
CE84TkiHAnKFQ6wB+CEP1vu2krzJJ7IBwNSdsWaLXSkdegaCyLx11ghxs8BzPWqbueVZhVqo3oq/
Y9wfgs9zHKfvqzTG2+jWzU2aRo9F0f06htO8JuE2elP6PLowBZRZAYLn/vGvMbIKHgFXFB14i7ih
+KUQ9CNKZEZx77FhxhmMsVy+eBjWuVd+zra814xmjVmlyV0bImAn1iNWT7JDlG7PzEypMoSEuzq6
tejmgakZqlpu24b5IECX2M2tFC8zoxTtt/Pkjrf/Giy3T0a7qB+SlVqELUs/4f3c5CG2UJBva7B/
ZqvxKz7w5saeoh8MbsFVfMivWV7P3UECFrULc3IH0NALhnLwCrtxueETzYAqyBC/gFTJXH43MyhR
xBhCD9O4CeRGBibnGgJzbz3AYV+XUp1HAOqiMPpTMILHovR8We2QSjtW7hxX5qKMlfEJvHtG0aT7
i/BydTGzKDgKoumLeGEFoskaKFbLTAhQsD0VsX1g24nUNAvDzXv8XKQYGMgMeklwv4lwAjxQ9HGV
4jco/8PgjSn9nFhjHUCq+QaSpFr4zdBDxNcomAZUR4HLiK+xneVfFJlnGgdgp0wrJTzGP9Q9uPoX
lOWXj4XojM5VLAJteiyZLqfqsjo8xrW7dbrKUH2wkSTLKNgV5L9iPwFPksooZ1J45CtOkWeHNjdH
ZtZNACuUZ0bTCfHD/vio1LgkZ8AdfXlSU0QIseTPiXy+2LwmfUroYbWfP3rx/KftI3TGBStIQ4ii
0kRN6UMx0dkd2372RvLubMfeZ6HppekE+V2xLWcW+5WUwmoDFPIj9EqGO7myNMSpi8MfWczmohNV
stJnzfgzxCf8M93CJcDAQUbLkKM6XKOATJlFe2h08aAjVUCslvYOsaEinAyehW4hBEz9l+vtiwQY
gSdYZ5/UD9oM5rn8ll47u8k7ZPqOzxCwc25mbgok49uqPAlcwIc6n0VW4mRloxVzp8mu8hOAZn01
pvGYHyngVUJKrubGnDhKbLl8Ya+VxgpiDLkuioqz3GJrzGL29Lp8qHwOlgAjdD7RiMMwROX4SKf8
qRrYKRM/4vCt3TfiWnXqVNvpt3yfp4TPPOlsSN1KvfCh97Ov6jTtjJ0LX78gYAH/4vF1Iwr8l/1M
Q4zVaAugk6ZjSpz7KdmBOqDn5+O6fJ/nepIYGBE6X4ocirOz6SuB06fO8VA8ENdye5hSHjYYCftF
7hTrEcv/DOBu8rmllUIdabLZqNmNF5yKz4639sbMT462n/Oy/CDNqRLUlatm5yA6KB0RrJbfdYf/
Rf2n7vRFN607IKsVyEQa06VAtq2oVdM+LR705Ciwf3roBZOB41zbnWKHhXM8z45PXIIDZEoHuZec
opuBrOA31YYwwRUwSVd5BMe7/KBfK+9jmn66bObvYUVfNNkhH1+RTe7eyAjFQkpuoH1JrF8ltITu
WlZGeXGjFoWIZI5iYHmWEVAdU1SiD8o0MCMc/gkfqdmAqPaorIgeCzz35QkzzHZ9iNtu/6B4Oe2O
CkcT45fMQJtwMramAEXE3mGC2PhHxgLT5ItY0xpu0+FRkgFnP3xKpuHaRnFGlnJx5N6SgYI50Xfd
xXY+F/UIwevn5vFVjMQyXpMRAeQJliDTTroJQkkNkvy8ZdpRblMsoJ04cERjnZGhxNr+76JH2eSw
djLIEAQcWv/lswvHoI7yYMoeKIUfZU6VAsHsGLTwJrgpQeCBt6I6Ut8nrD/pDvz+UfuyBkrPdJ91
ubr3vfpqpNEZYs3FQfzJzceMDpQvLy+u3Dpua8XWzpjEn9UqkrWroTduzpDNizlTCmmcqvxtsN++
eT5wqHYx/PWPxsDFh2RqU8RLTrR/cwyia+9ZBOnLrxm6KnCwsWA9pFtfXKvbVrVnWZH12Tty1sps
EVVo8TvSXPFaaBU+J0maOUEkxRl5WHBkiA3iZU7N64DdKwACEwHgTZkFibsMhuPlA2yn0XXywvY/
jyM+AFpzzkWCW8hgpQ4w3Zwubsjcezjx359HvGibqS2S65JHe6qGjUmJ8jAXoz6VzebKBmM8NP95
dOQhYRoHyYk9Kh8A5KWGuvQdtxms4kCoCnPUKebpcdXUKNwM8eWK3pL9zYxWiSYS9eyJ8iyyabHy
sDlgqVb5P9BC224BZZHRdhqpftIAF6eiH/IVoV0JCBH16V/srJTpLS1Xvq8Ton4oJDQOki6aOKZp
96fRo1YrmlqIbz5T5hUkqfPTXlEuyd9vWI6us7r79kA92DnUU/k+vEG/XG7KEtpCs0qrUX/AlMZ3
+Y6frGYG88TEhelf5y79NxL+CdhZ+/2entzedoOJJSajm7aPYHHkpV2Vf89BXTZ50VR3eR9T+rbd
4X3tbw9rLwh263bMx095IoRgpRMwgJDJB/Vbnkq8id9hmBSZVVo7p22bYR9G5hblaI5oW4aNFxEJ
YhEJ0teMCHZ2XJXHz5u9HGTMa6IZ2fP228B4e7eGmCT/bXLt4W09No9DQTUx7jVuojr+BWIFsODR
Y4cjOIBGijNzPNjoxALs2N54KX8ytTd/fcovdScaj7zCAIKyzqP13pQ2MIFLaU2YGdXTEWjb/AmG
txgd2BbyLZqbvON3s67sjdnc8y2tN2QRhc3AL2F/INR5xR9n8vSSfv4pZKyL9boy1I09lpLDvH+b
1V3EkLuswnlCicPscEp9UgmHP8rK6t5wThz+QB3EDjOl5U3Upv07dKCAATs2oIKuMvHphMWIKxAo
qgnvS3r4o44JR1aEB8He0X+K08+7cEWz3jVvvT2SpTxC2pZnOehOuG/W8KY8cJdGuzv4wSbLEHZb
DFBb+83q0Uz4m0cQiZQ7t0seSXbk5c7hvv5y7WN8sY3pW5SmB78Ac4YQ6hoL5d9oWtc9tiXwc/6L
ySrTeaDJUuKGFSuimBZZdZT9NLpgpeojKUiMgFjPRFW7bAP/RSrzS+UMV8YEbZJjmOgXcmkw8C/3
srI87sM6GPYfBUCJYBpzFM49ctyafkizheDXlcQphQp46FfTFh6xCsC/m6FhHBLX0fxIVqAXu5eu
i0lh4Hs0ubA4i+vqyTNHzrr/GG05MeH3pQyRlUGHVHJA7Eznoq5KiWWG35eVrKcON7oAKhRsOhI4
92H+kK2qW0kvR3QV+ncqxiPibj0PPhJgPc8HhNLtx4TgDJPmk42f7OKXipIX/ZlmAY27w8YE/e8x
8OaIN2sCTAaAnqcYCZjYh4GMF4VOyY6rICOpqeVp0BwdMzvoSQouNaQkhIKfRafkc36rQlgOUun9
pByRgtJ40xHLaL5QtWL4YfOUGR7tSC1S6AeNWrlxSUkUa6SFIrpKagM/Kd8eD8OaAe22iyWGZ2Y+
/qT6fHllL3T8Zv34xBogv/J9gjiWEuBsNwALTuFsym2beN9RujAYPjk71K0Z1Q6DShJsMcpNVa4I
DIEZ9iEvrJ6MIe7JEZn5ed290TDvWO8UFpevdzFjw1yvljl2xAAAJTTk19++RPbqsXPTfPtRZ7eq
WgEhEj91acpaKd4MtZEMaAxwFNHnVRXdJxkNp3EPfJx01JpBpHtAL/NV0UVGRooHcdwyMwFNifYp
JUOpK1URrNQJ5fNLQVi0AXT54UHeQBIJ7xVZIfuY3pExCVzV7i0smKd7psWg3FtRSHlLsVfp9ath
7zrcM7rYJA6Y64Bk/uD8dtzvb3bH6i60k7dpWqGhIdYDSoPu+k6QveLSPAfFMZnfsroR53ITNym7
KcsMVaxkz6qey+la+s2CxD2/5kUFbWV2G7jpwDPz0EpR9ymvKIHVMx5maDMTI4dWSAqxBPaJgVSc
G8j8EiWG1tkXSXglj0blXG8UdK0da2BY0/VpDQsL/NPVqk1SDoJLTMrL3Sqj1rarer9D/aygo+FR
3ZxX21se1/gdlBV2BLQYKYrwt8SD/SNuXTbSU2gGyVbR9pdhZu6w9C44tOR0MLGIiLw7XAfSUBiX
Ww4K79UIGmkFFY4sIAhRm5ipZHfagETGm00Gch69zP2Aolzx5Nn16b/qsxbbNF8RtjN83MidluqX
sGV2ynHYWh/lPxlX/8/amTW3jWRZ+A81IrARSLxqsWWtLm9t1wvD7eoCCZAAAZDYfv18J2lOWyBH
VDsmosIlybINAcjMe889i4e2BFRekslDgJ7WhyaCcqAW8gXuwxgFqFCz19AJbhU4K3++OkRbcd4e
5MQBBwjAPBP0xoWlM3mRgsWMYcyqdB519KYb7nxI0S7vWbwIQgLyRMMUwq1SIyzQlqyK93nNu4N1
yRgrchGsAmLcyxvRqY2TdgZDXHT6KLmmXVjmpkm9Y8Ty1PRUjhy8qaFiVnp7R/3C1ITpMAQZsRTE
TpB9gGxgZBhRLrsrr91+yXLvfbog8owa8ELgkQbEMRnVJuze7lbjzcuXPEHn9m+5MVjAxAgzscOd
nMlBXa+L5SqCWCJjERib4gGnPWQFDiR6kTt1ttCEvxiIEtJp5QPOqnh6pj0gIr+v+dT5WuHUrQSm
IClP8RrBbGoFNObxbEdpMH+ULMcNxu9ahbIRy6UH4DwSC6BE1GaDsXjFGGZwq0E4NZtssKqRAs5a
jMv1Xxkg4p3XcG8Fp54f7k4oFvZOytAd2IepITDGlBfczsBJguX6XoFH2o3hrd768+5+aDvwXbgT
cssEsGLnWjCcgkY3x5/GPMpiWIJ4iaJ1crbkFo7z4Tt/V3FZuc5f802Zv9tuZ5cBo+FgQ9f0Cm8/
PejJqsePDLY6M2SW1nRNFdRTSd/3+b2QQOm4NZuGdPouzdEeMuUXYC4amGgh1kyMIYSl9e0jfdkK
hHlaYn0S3Fqd4Yq5pFyCihX1fbxlM39FuPSErbe/8dT78IJQykJmn4BaY9C3UIa6JQHk4YpzGO5c
29JFdZG7JHx18y+bs5ISunY1Rtx9damhW/4oXUaz+mksoWRGW6SNutmAw1l3anxGw0I9mPB5JHh5
6jASYupLfjm9LmPqy7KmJxUlSytkPycteVWbfHzbbOlimgU/c7ikTwtxhLt0c3oRDPlo6Vb0nW1h
brdzwPc8c28YxRa0LVSAplI7aqIloqq6v2A/KS5shxSvIC2Fhfe3uLvNmJdvkCp+Ssvx7zrgdyCz
/Z0t8+qtMxuZfWYYRhJNk161G3pIS9keS00jxIPLL7Kgzq7QRTFl9Ohsg35m3mUVlD/ZAYfe+HcT
1yvgaw3qav7YGrbLZbQlCDEEXl1wYrm1GraUqW+8cqE1pqvxbRknoAYRggDlJrQ7/mU3A2oQ7zsN
YQNvfN5gxiE2qkbjUlOIPElGRIe3IOTgz+qvBZeROyRCa1VdbELYlKtZ9qOL5v6F5yEXpNbhAMxH
fOpKVlXdnEVzJ0qk/WsFEAQF1IPsGiTTLsos8s0Cuu+9qsq92aVwPxaHAbHS0S9XNyYF6ly6Nd8z
p4+gktSpKGBItFZpaFJyW6AUc4VyHbUkVziM4pRroCi3wVZTc1lIau3Vm3N+HRMa1c8fRf7sMr0A
uJl6NGyakAIpX96rHdmN8zfVbNVZ7Nwa9ECPD5VNzERRJYktUxSH2PDiib8j2C2jbewb8yNxknOn
5nN0/+fVweyQVhtbrSnrpN2VEIHnPR3PVjaVqC7lKjRG0LwxkaEUROn9JjR0hWLvwCBnXGEd1NAp
7Z3TqFxxzlBvJSvp8x0GB8+J3RECHSy6CH0RJ9LzYnCsV9s+3YRLm3CQV/QQjSdiL3p8FUV2oBiw
pItFkl1sWkiGnPEj2mzxC8VZbLvFPXySS9l5iBjNA9lHUmPdI5K0m/MaQ8AgBBI7VYl9OVvlG9Yl
C9XJ11IC6iw2TA9dMsoYar8T2SF3N+/liqZIeH2vdT+HOmQVhAPLyJi/BFe6TvBB1hvdWqIOdb8/
Gqoz2dFZM1w+bvDV6VQK7NhVOsB0PK41IbZ+3bgwqPVReouTsVUJg7VqFiQfmvG2WzhwNoKazUlm
4A2VIZHwWg90T4zCNIOxM0o0b/EKQk7msSaknYgHesqK4hga1rycvy+j1eWImK3l+kXjqz1ubcAd
1cRMEytnxviT7BlLWWXZaar2jzaYl6HJOAhUYJX+g05JWWS+XDJNvP9+vq9yClJ8LCk4kzlFECzW
2cL3+Wd6an21McAsKp3kkZWiIJX4xQ3aj27M+9thYKd2BmdcBaCIt0uLeG1HzpAqwx1TeEwMmwHj
woECgP+rvGLA8DlG+Ccs/vxpf3pHEM3Lj8j4wCn1+ftc7zZ+n7DOnpqc9r5ngJZ2X610hPgjg2Vo
w4xM15oq8Jy2+ODGYSOiKBXV2ooM8F9P+w73lwYExxiQnymzMiB2dTeso+TRxrU0wRuY6aCVCypo
YfDyp9SAQBW07apoagGJPjUb3lbYtBK+ii/nbGkLt8FHyOT3GezEl9+CU4Uz01RIGuGMVomS7/kd
jLdu3iz7eCmVwhsFY2vIJxplCBptDaO4Rq0uKRrs0w1YlBTNsihUwLgOsPM2K9FzUsTPu4cpEwdX
AMPQkiZ+AUOcFEuBqt0BDPSalbKBRLyl+GcKDNEEKCyHCyX06k21WWjIUtWiyLI873nyMrpCGSCj
f4mHNKQUJJYGyRcFNAv0CEec7HlLtbSlCdRMzlqmw2L/358fIOFAtrRHiiKKGByrSrRTRfXyrAD9
eav9hwGtREExHtqEjQE6QjxQlSmGNyRdS/QHERIVNhVXDrpD0CTE1CJttudz2E40mQbmMTivzODQ
4jx/wAFv4S5f18mjOg/mH+81FtcPZ52i4FfJwED7m5bGwU1XvUaAQgcjnesMZROKnTOsl5MvHpZ8
IaGNhJgE0/TLrKFxBSbnprPtyKxGumIZG2v56iHrJJAcWNhmh3e1FodwS9sHsaULy3yFauYYNghh
589467g4mslJkRHMxrgt0838MYwgULbmn/LNV36H4HCr2OLfLuGJW/fiGTME9NlW7TrD4m+3eBKW
I95aYHYPtenPoIQTc1ktDIJFIAwhEaavjKdHeBlucKnaFc6jV1dKMroO+9WncUiuPD/AP4ltWgkX
OHzJUsWUsw/eZn5VB4sHBaFIptTNMfxh65ttnLerNPwuSzpqvKuXN5YTyB70AS4Snj4RNbPpJHLs
irZlbsoCRpGvblzR1SI8wGC61nhBdSdKw1trIsAiFSFXSL668xJHWSkYbbAL91XbtaQFBd/vuO7f
2nRE9zhzzcdrhScPVmYExgiPfL5WWihLC9iazqNbQZKVa414JAd4X7BxGdCOmAgvRe6yjGt01ep8
7dbASs4TuBIt4aJoFBUXJ4xbB6AOGW0XUpmIZjLOmZadp0ZM/Ljs6+FHTKVnMDiUyzZ9fcu5n62G
LIOWBCipVG5SEcRskwSfve06b+ixZPwxX0Zv1+P2SYpGbH+/CgXX3D91tozYaPga3/ylvHOyQD7n
JYMFYGNal29NYf6qh/m/nai5EdQqpocmhbJUkM4oXQ3wUKmxgMkdj12R9qBhXKnq5uUHdmITYRJB
NnPiQ1RB4zapZ7PFah601XpxLw95lZNytYDd+mRw47fGN4oX4ITtcO8XOKFHIGtBS6LRLi37B063
M9d1YhNhZKVsX21v7jRhoC4WThd5qwwuIxon6zlKWjRQ1AESPmijZKFt7ZuIqLCnK2MHbXI4bvDa
ADkYGLxZebaVOnWBOJOSGx3wnuMe9PxNp1r1N7U3y2zx5870tjNskJJGVyihqqpqAe7afuF8X5kZ
+siDNzExZPhNsBZRLYb5RTH/8PINPHH8KyvgP9c3KU7raL1sAnwr7+pZfjGLaxAn0GmRIHU8/Ofp
UkOBQI+b7mbstm9Rjz3IkQAjtDd2KBLDFoHx0wGt2wEP6jJZ2agbsAaEOttLveoUCGktuFLYNVVW
WC4aKv35F8W3KPhdALb6hDhBzAl47VR890j+4pWaUb3u1nhlyex0xB2y8BHKBDsgCr2VYmqpL7Z9
heZgPTUTt061jUXHPUPbB9aM+Fq3Vf/Ayzf01EoRH4nsFGa88AQmK6VwcrMaEoZLidk+1KSyc1ew
IxGVy6XT2cx2X2A04b5GkwPKrFGqRkLWKAOZrupjOa78zlVFMcWxEMfIJtD9UuXVTh3hLeFvLDyq
Ku+g1DA/rRsUgS2IXhizwIikXFxkw/KNRcBprdJ4+TDsZh/PXNdxnwzRk7MVT0g4ZkeplnW38Jfu
YrcQ+HFLqNCdvKqkiBLtTWu3xAlYI9kDQuuO9DwaPXFAaUTIvldcvHxRkzg+u7VbCwn4UTFcT3eC
5MxX5WZofbO8X4zpU5TPL+aRf1lF1dtZJA1ygXSV14lZtBMDe8Fq7jyqA6sbUDCGbNDlHhDO4SHo
EOjYnyXBFjCoI0wSdEkvVA2rWGjQd164K1kgdAjPKWv0f+F0ipeQ91FW8Neort11yZlXY2LgtP9p
A7K8gazwlwyiyUE27vJ2lyX9vjGxhnJIJTUY0eJXY+LuwBddABa7eg1cgcs05q5DPPqrC/gxSCPQ
tFMW1Xos7QB1le1ekpu9/mVgqgPSYcWeijF6+XlZ3vZzKBoDJ9wDuHg2MhDpyR5bZwEssMXm3mL/
MCvMEgO0ntYq5nHAYQix/LhgbfCjULLJ+psonrxDiyOrCskntbc0cyTI6jjWTnJTjfhctEhe8pmF
ZCmXHQCccMsfROB2yXvwhDELuhCYkGYB6QjEDiCYDR0abPImG7qbPtzQ8YBz+zUGx+jZDSKIzpl/
M7n5y2qMG1R9esZa/Zrdy3zVWSAWH0MeuAX4V4CmbY9KmkPUoJq37HGSqsQeF/RqRrKYqTTjcf7Y
FutroSbCCbMRRribI7dlVduRATY2NlF4gV9aK0xENkYxhAHS4hX+q7IihhExmnPNb6BN7+gJUUHA
J/KtP/HzJ+Q0qbtrxsY8SreuA6YsxTCBUqxyYjQfeceeUm65aNsoba40lVeJYZOr2/6zjNNcPNKs
Cst9Z6DRGIKltBukc2hJ1gFnxieHnGnZAYAQiTc/jlo8i9fQADnET/1kQnuZJFCIeJOur4ijvBvS
mtEiCgcVsqq+2wFGZ09BS0GShf3Famvexbgfge4+WEIZoZWHuBJnRbdaUexquC1AT/WBu6JUVOsq
YA8AT5uMbIek7zuwa4OCmSSjqaDc3SQ7/61lKzDTtJZRFL7o8hC9W58Zejyer/xTVEXrFa8Q/hgI
i1ChbYtFa2q4QM1xwrYEOEcthoZPQ3Wd783IrccxMp8zYGDxP4nBITDFMpGZQyGg5s0DdQRMySE0
7qEo5hiajKihzBNGEYDEaoxch2+q+elwrrUaZ84XE1EFUdOKQilkwci2Wlgn/FJNZktSTRSAINoO
Tde1MDEZ+WCogNCf6Y0V24Do7r3UgSJUDEOJkYVZ2WMkCgwkbkVNGVOvQYYFAykFAhN9toZr0QWk
ekep9l3/iDXYH3GxcgHYtEkrN3xDQZ56N8G2QjkB90H2NfyZf8QhUTuhz2vQgUR0KCE1dhTg0Gzi
v17e7iZapP2GLZtHxsZASUfixqID5yJisby383b9W9WGewqKmrA1W68PyhpbYNSzT24d/Nv1EA8z
kiuDZXoxJDvr2PPyVU1y1X5elU4RSWwEhDxf4mM+9IS3hot7Xq8H1vt3qeUDxgNuxYlOKxrGNG1i
loLJaZt0PepfzkuJbGz1QUVoCWZbaNB0QWpF1T1A/LosU77/AJ2QfJAO2Sc1dy2kItGkRbWS2eHL
P9MJ1JMjheGsLz05VcrkaKy9evS6sZ0/HmacKTnG2r6gEt4p1VFjWrE3xHzkZ/us8DsxNqwJeLH+
sUfAUXMk/6Xry/5+K7+Owkn3PJ5cW2ZcZHfLXfLoJrhyUNFJoZ8ik7E+2gDsEjErP1Evgh0vaUtE
rmOxThaKbORewbUQl2K61Rs3Qi3AcBh+gDbMXyvNMGrKwFkC63Ckqi8WrFPV5o2/2dwZnpngJqY2
lmQk3bIiQTR7t/savfSwDnHfHW8yqoaXn+fEz3N/z0ihi8TMx43Y/v4v19b6uFWWi56evaMig6im
XUZ9mHXqEcQjH+fFmpLNQ+vOBqxdvGnz63zLmbVrVhfDbveuGci1YI8S/YhN7zYfsNaZ8cZyiiu3
WEM9obj6mh1ARRRHBTRdxFpGCbn08XIesOwke/rzBjHI33AY9/wdmlJoW5LCbsSrz0YqQr2SsE4D
EQt88T3n79AJyhWpPhxl0C5j2sIjLD1cdaumYySi7VOnkVDq1OdEgNZ+MNaSqWQ3G/82Wc9cqr62
AB10OJlRKk9L23EAq0YapjHn8I0bysXM/a01gO6cQSUqBt+fKkCK0iXprijiR01W1D3o8FUIg/aV
roZSwQRFm7omEipT7RGVdZ9rYE9Zz8hT9BWQ64k1wGZBXw3hDlLkFAou1mOZplBH7PxURYFNYxQ5
wjJVZWir0BhemwZcU493XY3vhnbND0EdxqYHGfbfkHXfyIT05UUwUS7YRcApTxWWsLPBPZp0/O0Q
5EMzpBk8tYHNOHgn4sYhC0f6KCCRW/taE53REd62Sq42VfCoN1h+4dqXZXiG/vitgqx/C0oPMd/3
uVbYUXDpJkVVDFGxRp0AJE2t7hpEANw6wWd2TpJyidS0qgDkApU3cAFQ26or1ARSlZ6gVk1Sz9y6
E90q1xUFeB9SgLLzPt/bsvloQAxqumicB27LHLmyux5WFDV59ih7K+4sPYBoW0gIUfujkocw0j2k
icgaBqgi3SZfTOt21yFTQUnJ0Upk8V8lWB62E+OKwibFVqlmjnhJAqy5jvs2uWdYiiLUUFO8/BOd
QjGRMxLKznZIQseUFpplZoOdVLp5NLvxe40S4CIxTXhph2eqz+1BvaK7Mf26/N84euWUadyj2XGz
5C0B5gk7yPmSYQo+1nMQiil1o1es72uzvTer8IM+33NkcFwzRO5pLBgzgrqrPfOvtv2GpanwGs3f
FJkqG9OXf+JT1dOzn3jy+jsrsrLHbb+x5F+NiDoPPqCySEmyzQN2ctqfbk4xyH4hV7FywLWb3UzE
C9EFYoR4L19TeGK/+PWabJPxy7lUz7wFIVll8VjOix9UwohuOhJumnDrA1ZSM5XBHOZkgdbGbfla
54cft2X+tSic9ykjHFzAquotBgx4GmCQxVhz00DejZrbcKN3bo7W3834tIEr0gG9YY2FRJNCPnlj
Zr3+Vmm9mZEvZ+2jixbjounwMTCLoqdO68rP+WyxfQclpL1ZGdwd8jD55nBNT1nbVx9lkBu38BEy
Kt/LtAGaa3ISn1o4z1d1Uq3ej4QJ3Wcpw7mX79wptI1SE2YtZZqKoUnViZ91NcN6rXhUI6lyX9WG
ppNyvxfeJhKIqjMxO6WpkARV+rUUJFBdd4zr2SswJDu9mpRBzy5sIlqr83lVzbfL2vaFymgRy6/M
iFo3LS0Us1RD/o1QryZuv9Y1hAZZgexoIun/YIDcqi4x6OtFFZII3SKmoEdCwjoxQBnZhRkTAAW8
MAM9oHeW0zioTyuZ4wUS5Ws0YvY7thxXVA3aIRWHjdAH0cNGapVDZtJvPKOIMZoXhjhKgY0+3zXb
PGXZY1n7KF6L/BBVTMljVNWg0jIk4wihh6ihlGeZTmmZAztD94caSbV05+MHJvJbexAyvFHUS8wh
c6QfDTwisDbQQO+dsn8YgieJhe1slJsvlYml3tI9rqvgZl65b2SpJpMdURbliqmOSvFiMYlKryik
j2ZkAMgiNUTkzMeJmQ7mM4QEcbCLfMu0DdkYVZzq1VbpaQNO8WmztGBKLzmPqvGw7fXPSZgeqQCC
M4/z6BBUPA4FIpNunwnedLMKSr8ZSBYLnwqTXy389ote2GTb3zimsI6dUitXsAPX9Qz/GNAuysEi
z97VpfvOdue87C9f0zGGyTWJwYBFP7/AsXj+igVrzCdnps7fC0QRxUY6ZTsGotBzK6mp4d7hkW19
Yze8dmCpoqpYTAngI08xSYRGr2kiRKHPCmpRMltdUr7KgV4mwS2kzfPg2PEexsXTKYGDS+ZKuMfz
iy9m466eV35o53daH10Fnw1Jk7xFSFJdYDmFxdNP8v+BGSULJSvAjcAn5Tj6ihH9iVcwweWHDlPd
EuTq51cWr/pw7Uer7l5uEBK5Wvk3DCU5hx8gJVX/VluNwEUDnH24MHcL5pcypF5B4T06L+ntgxmX
RFvOhGXKAHSqYjlPd/kAeQ3ilow8fDbVrp7dQgy8AYaADgsCgpRO0nR3B7N21/tvq4RkMSoUGdA5
W+8DlizvzhO7ranps62foQExn1odviB1Xf0vp3mx6aMEVt76Hr7SAyNBxgPJjTTWWigW0GQB4+t1
FSebh062RKQNaJqmxDMlodt5B2WVvPmFmXULESsRA6p5tNN5rBPCRXO1881nwR9gUDB2yc16Rbtw
BHDy05COI9RWeehTZ8KAwyJdbzdmP13+ecKKPiILEEAIZtyiqTF0k++8JvXY4OB+RWqbpB7qeTWe
DyDkiHzjUCLDBWSmp/B2mbKed8w8rmq5ZpRoaCuYKQV4iDx/Alnoz4nIWfPeEkmaL+kJmVeWLRjS
CJbKYAD+FbpfCAZMfjWOl0jtQMUVHpHiJrqntcEmsLY+PA4JiYQz68gUWKqDGNePT5QdnwXOjov2
YTSrW00hVDAeUrE1fBR6X+BH9QoRiQrW6esGAD2jB6adOxrtOZWf+euoaD6L/+Fu5oSwZ09BtLhd
RcuvebuxoVR7oAoqIY2RZrASPQjltCGkbgcmqzQK/AZNU7xfBtWbYrO+VsVb9LAoqT7U5VlIFSRa
NcT57sq+SZMfBC2eJpRBDM8wmWziWdxXY2H8AcP7JfF08AgRREjqJRJVG3lvFl5/bxUElmrGoDSs
ARx6Io8oYNRRd1t29d75psGatGqCu8QXDWAriyShnArp3/J89rDY9Wzqzpc67j5L3vM7o2Bi2+FL
BoRTeGBh9jX9ZSNg49stPOr3O6k81cZqTih43nbYqEsUByvKn6YWY7t80+e7f4m30hIrphyp0U8+
ZLF/po09hjWfX9dsUps6Ji5xC/DHu37YXmbB5q3IN3prVHK6axyY4/zProq+WMhVOlkwcJkra+/Z
hwuDUsj5I4b2dOYoP97b6UQ9Nk5SnEG3p9zzYFituz4s+zv1/qLRpUvGRFTzakU1wtAOmjoQlUHf
7ISY3Vx278I69VrbEu3nZqlcMyfHEK+HJsYJTjX8pKQcUdv29G9mbtXZcuT43MQPESESqCz8MT+Y
vMnx0KZrDhn/Qfa3QtE6Z3/dGBrQ2ynQBU6d9YKCLHmgywBuAKWxr0hZCiYkbpYgv72t+OzaEh0N
x0ENwQiwsiOEWADWeX7WcZNM3NGvP8DkCBsD39n6ZTXi7ckZyhF2oAv8Ci6bbvdV4LImKej6+T7z
YI0MoAKdp/meeGu5pogiiWNVeMWkcc/8Nsfc1QzyfoJkBYSKsY900/JUEY2hC8t/hk5BIgXNkuyP
Z8Pf0Aku3WTEf3b+ZcSdKzO7r62Zfznz0qoQer51Pbs2i7n9stKJBcODj2P0ThxLywjQAx/BgahF
dY0SHApnM1sOokpAM3sx9Yl2K7U9If64OEkBPG8JgAJD1ZkpSbBk/xrSaqjuzM9d+Ina89mFT633
49myKmnk+zsdHkJQD15PAsDDBut4imWLtvGgwxjvYZoMkZNEbIwDekr8JF7BNz+xglCTIs5i9hLE
vplMEdqyb9P5tujvinV2NauGe/iE1zKalUeNppIp9v7gaXbr1PBRL6AGvtbyBclCTIFPfXeOb3a8
O4E1MAXGQEpUy2nISJFv893cr/ZnlLb0vdYVItyBCg3X4JNumN07lZBDhSAinEg+1rwXNYO2ofMN
7TGyG+viGArRAmn/nJQ9yBlICR0LLm6zZPRiMPkjggoGaBnxViLGUFVsI8iRSG8j7CQ+mWT9XiWm
bp/I5tprgkxZR0Aj5zNHTj5WOm3YyBRnR0nZcbNqg4XndXfaGMW3sEQzYc56rBHjX/im+UDt3lI2
BhGGm/UfIklYYsQs+7sIHeuT8PL6PbUMfJYnc6vEnyWUjM8LxmI7tl5fhc69IIp0Bv8FB37LQ6YP
1OsmGEkHjCVSUCYJRhJEoT5RYKfT4s5xXrh8XNvxRDmtQZxlyG0dMn7dV2D24vsy94BL0AuS5+SW
8uFh8mh7BTAUl70BLxsQt0xaQRxCrefoTk4pERZNO6bUEZyOLEmvMuw5/x8ucvLajZsdLFl/7d2p
2haAgns+EW4V+DennZnRIoRwFUKgFDfn7F0p2pNVoUqHaOj38t9qGdY4tfchc/I/X3Egv3wfKVee
P9+sw6p4vlwFD5ZDGFGJoQjWOxcyxJDdlVxE9N4JK+AdIKF9j7HYEV7CwBnHEJ3Twn503ZZtwEp2
Wio1thpR9sQY0BkuscNIFSXmwZn39Bh70fswY/aAlogp3aRyq0kCyLvWG2xFKRKTxTVIcUAk+iSi
htswXAUp0ChO16qdJ2AQG0OpzlBxnc/4OB4ZatdhqKrBiJEb2/N7O8aZM/qLZI4SNvqgHUfRQNpt
NPC36VCOksa5x4DnB/6JrdAZBmjsqS1bkjGxmIKG6JTFfoAjr9yX75/VYE7OadA0zfKhnkNUmLyq
7XzDaC6MOnJIkIhi3ITlcD4EbIzg4iv4MA36XOMggg3TbI7Y1zOXVsKbb+cg21kQXBlGJpduLeMo
NKp4suTonWBSpSjULsteH0FXjLbbP6qoDYmEH3gREHYy7Fi7W8I3tpviXRE42VXtsyYLn0Zn1252
mEwlCFNT/uLOoR1h1UPkhkeE1OGiS2QeHWCxG45QXcOUKEniel05QnfVCmUer26NKZebQrbwdRFi
6KW+h4VSleJl0H5NN9WAqSs0Gzboy3JFNgZ+N8zefTSr1qgKweJ1vM3iq3jJ0HnBP8Qs4lukjqku
MKPGR+s6QIcYYzVN0PwnJW+qyCodBKvBkr+wg5BxGZS0+NKmlfgKvrUaYlUJxizHt+Maj2O3QA8Z
EhWA3jj1LuNk2F79o51l7W624GwgYuSPkbLDXZ8d/pw6f0KUEi5VuYf6flJDBkPSNH7Yu3eS3C26
6p2TJIjD2Ouj/NO26h/rXXG7dweC09jLGACd/YjVvvIuWF9ZQELTWQbjyfOHiTH0SxkrHBlWZjFx
CnnouXciJqhmVK0oMYEG2XAbHxQayqjjA5XFtQRRoYO4CijLpiwyZt9zxM+tl1M1N6xKREMohzwg
/Ak0WcNFX3UYgNlmrNlF+BUhDLNZACiQ7cYJS0M4lYvh5kU5I4+X3dGSFEA8WircjCJMsV9xeg6J
PlbosPPgnQl1mghIcPIJPImyCYthpyPpjVN7nc6vh3S0gIHCbm20gqUXkUZTmT9Mk74VKUPwjoiV
Iv83ORc/77+LkHEwXD1/+px+ur9c52TXqZdrOsLISYnE46lKAIpfhvyGLOjHACREtCnNboptjUAz
jUmF9YV430gBUINCxRS7L++GFiad7oYzn24KAgWFz1SxTqWI9mAz33ctfpe+mzf+BzMgY4HF6+Ol
UW2ZKiK0luxORHWprjQssnBzdS7B75hCxvP89XomJ0nczPodIw9WgQAgTjchuil2EqIpduAlAt/1
rPU+iYZVpqTM9kj7lj6KYRR2zKVFFcuJmhO6JbqknI7XaXxNNscHDZM6ThV3wcmjvDXsXQ5THDGW
f0c4o58J6JxeBlA4mlKOCPwwiyAu9vdYQLC7hVSDMtBiLUy/0xxsCAhdVChds7AWKbJE/lFlqZ1Q
48GXn70F0ybPPqCIgGWBBAsZ/fSdhDpWJiONnztuDXa49e4uX7sRk134xiJWNhUnEe75mFTWy/zK
NYUDdAGlEXcXxhID5Ol8htjI9TkPi2ZX3YyG8yzo8XEQ0slJA6k9xzGyiTnKzAB7uqs4QF0XOkFZ
sPvLbDqvsMWwBo1NIGJ5WBvC+7CH6AKck2DGf0zT2deuL7KPJbF0/D2cHWmDN+5cL4GL82Q5cDg2
DQkqjo7DBv/XqBsf4XrvdPh5DMvA2B0gZ9G9TNN/Nh5kdo5TiEKtPD1m24o4luJHGmtrJfPtE2lz
0Epd8bUx0nky22p1bwiJeEqXbfZQbubFu9Bb95dNPCTcPRn/h9jZZ5yzMFoRs5eYKHYrWegHaFrq
YvO4XDjO7TyL1umFGRfLaycREk6vhaOOe1WARDvJ7mvYz7OrYe2s7ys8Om42wRbrjV3yl4p5iMzD
ZVas3Jt4zc3F8+ZcwLnNRZq8FrQZ5L6gzUSpfoTBJrNylptw95TuNi0Mf3zRoXIq1lqyNpuYuADN
IARSlEjtZYK20qb/A5Ol6mIRRd+lATId55SQTTvCIEfKFBA/5CIm35oeuYMGM5iafM3XzDnIr1bz
iVH2u6EY3tupABYEagoCwCRRbDXfF5uwVSiHxBP2HVWRwTqxQUjQMOsMEsIrNsoTXT+xQgqyU/HI
ZOF5iYu+IEhdd+lSdjOGBXqCUHPdeAEmahzP4JB5t33jrhqLQR58hrX5CL6Tfls26yMW8K9Ifz/R
2sx4Wsw7Avj1/lRGW49l7rrZkN27O1ZNvsPvlNVSciBX/oO7lSZh3lY36ZJc7byrzdvl4MwvBm/p
3TUp9nwigjTuonwT1vSMUhOgE62ucDZurrOOFd2E9eq+IC3lspslX6z1p0Ap7HG9723Naq9nw7i8
iIuLajgDBp8YCcDrg1vPdJctFPn88xsfLIJtGzF/fyhd3rIEAHiRPUmDIS98Swpmxq1Z+GHntwJ0
hB7qhQQKiyRx8P8wS7h2BMerbhIBcFQRrxKlSHeXou8D2eJuwxkySuxSmP7iFfM0XfJkhTGxZDCA
aJed9yiaxgRlNMyTHgc4Dn1gQZu4usY4m44Ts/RLaVQsd1fGlvCfQiWTzsmpatXTK29DHis1xtUq
SGNoWCNpDUFIuf7yGXGqbqHLnMEShG3qYZj4/O7jv5fuDEkcd10DqQZw0DJif0oXlXmgjk7nqUGP
kq5BkX6qLlocqcSPb/EXyeiqz1zXiS6Yqa96Tcif5KVNluMYLnbDtmq8O03aZKXQjFBnlAsDczKk
Gu7I21A9JXRaQ62mbNgu+U3p/gSZKz775Ys61QbDCOTJcp7iPj+la4wg5VUf81ztq8pzbaFzzlL/
/oBYWvPRBfAS7aEUYbpAOamYLYkrLnAIwkc8gN+PM/9R8ZjiJDcRA5fonAHmqcKZa8WtE9IUXfiU
cdD6qTcukWchgiD8deSamEzb0NWDobZKfMYUOYlc3ji8c8pyb1PUzq665ZrGUXyx9Y+Wwix2ZD2G
f7F7zr/65HWy4ZI1zYkEHXTyoOti1/Z52g53mjxKE6PoZOkGNEDT9coZx0qDgD1U9Cmq20Jz/R49
18RZqLDl7+EvqAj38wG2JxcKaQksETTtMvqdLJQFh+SwTkDAtE3JWxAbA82s8Pcj3gaqNtI/DLCI
oxcLUmawKu8tOEfZKiXPKKsvKdFefi2PSU5MIOnfwA9ZylT5Wku/IIj8tXVRbV3qT+pmzG0eWMvs
5DLJBxSgQoPJEeb+p2YeX0mBvKQpXrrvrfkyd3v3Vheqfk72jE4mm+pzdf/p2xfpXA2xZEM6MLnG
YXDWkUfdr024y9N/Cp1jVnrrSrllLRYw7VWmuBSzdtQEpUgQnHxRxn72oeX3i/hs+3tqo4F5RR67
j9yGTvj5hUFbdztcELakaAJPJzgzA29po+k6DF97gH6pmMXSwBJYlUyXzb/sz3tpNqnozkMFJ2oR
ssT/c00TqLqlonarcdjhWwOzhCYpxCFKeXBaB6mz/iGluwbKuh6zRtNFfKeOO9vg0uRoNGetUJCC
/c7L9su1TV62NmIvcMZ6R/OGSx6uXGVQ/tD+V5TZzcpDLgaEAdP1Jq9xcpJAXJ2lu5xfeoX76C7X
eKE4XxwXpZa86XB4OHOBWoiTw5f1IEYINEQTRRP8NCaEbUHYKx0mQhMRtkUXtbYTpESLjmgGOkc6
SNFXFE8oYYqE46VvbmQToMnNb427sP+EjAhnxZquTa6rXg0p1GMg9MaAe+UDPifMB3nJDJtryNBb
yk9dk3BT1TDymo7R52qIbUXvAXDf+aP2xEjp+YVNIJYi2HrDthiZDwJMaejs+vIyg0Ij+mpRtx+2
O0+WhTxT6hX4rFYWeMg9C3MYP6p/S7hgAXLghWDxc2fviQ2Eq4T5gthCwvvpY3Uad770Fqa/E+PK
aqEwRZP0UbubNTAHf5T6Wk22vIm0A0szIHJIDZAqm5Pz0Pj/cV3yA2R3Y5A5uXu1IWBg0SWu5QGI
a65zVgQQ6znL6MEGl8ujDEcvLYUuh59ATFMMZJ4BmR+q0zPL4Hhf437FsLqgTMPvm44Rii7CLqv3
PWxqKJPh9bkbGmPGCNhrWUBCZu+qO3VNMuiWLEWkFPUx4m2d5xparc7zpQn+CaWURyAu5LSPwbW8
TEfOVrs0O8f5ooLTjhAU2QM7znCQYxrsXDJjubVqWrRZXQk2IZ5QswIJWDheeVU4DfaRLCOAkyYD
8EGBLTM8FYKpWf3I/OB+G36y5LQlfCCW1pVqL023GyImiOcmPVFnsw07Zr4WB1AsEWO8PR/efqJs
VEgxNNrIN4yTzWTLJPZuRRuWefuJKPQ6uVuI0aCaVpMUIcBlK7dQwBKOlJL0SO2cJpZpAPrng9cF
rIHiQoJD0bYCEMXzSOaxy26MxD5ER4o/AtE2R7HA7ipu5ouARhiudMqYYJ9fMHJU8+aoCUsZfYcE
nGmwJla68eCV0Z9YbZjIcgx8bDopF6myQhWa9G4EkaB6b845DZ1AsHE0kC6bcVlMuzA9wmuvjEyT
uHfWZZfJboiq/ODnLsmHWi3JEQ/mDIetSxcqbMFGs/DsbabmmXV4fJZzccbETO0l552q7eIm7rbE
lXM7ZW2ybQmR4VxPnUs74AH8E+hpPEBqaluzQGGISFloSRlvL63+FY4tP/lntHHnwOHjoxIWHtlF
XsJ6hGo7PZKWfuPs2mq0HErLscUTpnMxkMSjoGNka2PYoFArlfqQDKSbVsCzbNEsKBNXyM2Ze3aM
d2BhhgArMNjpyGf9eU1WLFzezV3t3bmMjoUISfcu7atl1qJLk1Om+isTF++J03vo++1nJQxr/7L6
MPYvZTz3T3So//XFgcREygUCO4P5O9nwCyYizmyVwZvq2D7Y8GUKJbGHfCYaWvayYlTv4luTcuew
EiEcYveHJf6ozt5Lc/eiFLWpv3Ukse27LOIAN0d23MlExykNvVScMUFmBcufQGc5LaBdwBBpbrVg
lYkhXZft6UcmTi5KLaTOmswqs2BkjH/mzh2/buBriNp8GlPPM0d4tBmjZh4sB2Yf+6TIcrP4k4oH
dIfWlFwI2fqrvNAMR4wz2QAKv98flRyZLJPz7NoTRzgdCbga4wHOSRbq89ctUxbq0Kep+qa3djJX
g91zXVaOKGYIboIH20YJa3RchlhB26k7bl/Cwl+xr524X+gccJKEnQ8daZplWTBX6Ov5uv8k00td
l5gA1jUZQ858xmyY69JmbE3jg/azjEPzjl4OSmScj98Vdf4K6eZxaUEPN2NH13UpNm5yv5y+gqZc
uJYuLvdj5bYcOK+CEyRl6iATq7zIN2xlLE2RyTRXCubOt1fMYE5d00xFhXBEMgEnLVPBeL5PnbS/
k9wqXBEFKMJ9xxbmgPPl2C6KMthsMXpg+JIiTRREqIuqmQUwk0cHQiFx5o0/3vzttBfdCj5RELin
G9lQBU26zgQYJTd93nyK13CdAF4ssRXsMtzAq6cll8hV4tsyBFAOsk9tndzs3OyuWVRX+7D63yio
QyC/BFmdmRGAOmWSkQKfLnfLoLcCZvmfNzOBLft5dIo1rTQ+4q8evKsPwmD71kuyhbnWeQ7oJPEW
yRYOVhFsaYapmktPr6udufAUc2jgCsrqdrim5DO58uDOLruSkNCLjqQcZbBYhmVD1gmzCrF6FFUb
R7S/HfJUrjyPucNV+UMM+VIRyO4OOgehr+QxAxwSBrRcQStlE8QmMYO4vSj92zzlHEYCYOYM6QA/
rVZUDj9IAdQqytnECmLnCS4A5FCpwZBGTDkCMqnQDiWjUiU1FC7jDcqfFpPV1+mibObI86Ka+wUN
mZsGIomGY7Ia8Ur3vLrun+S7o3RrGVdII5Pi4a3GyPoPHhpOjSTl6CYPA1cxt1AEUfi6+fwvAVoh
CQoq86TxcFsIM/zgcm1L6uIjqNBlbJL7CADd8amn99aSynoXfUKGbtlPe1MRyHMfNn99sfG9J2sm
EDKLl42spEQIEdTlSm0h6ELQnTUP5vcLbPKcjBNUPaRMXLQpy0hnndVk11UfhISfWaZHmwfSMTyP
PaSLTCBo5Z7fwmKGcZXb1uWj/i31lihYPm5Wu4/CRw1BG3Iog9Z7mTfBnQyzzQxn5kV4N/ThJyTU
/z6/yR5bftIqRB54KDiGAginh9J8CQZp1uVjuJSaMvqwWKQV4XDllcxVuhozEBRCuQPIIs/D0mXw
BvaoLlOVWt79QmzhectENZMZwSa+mnfrK2liR/ec+8bxUYohGMURMCmu7QhBJ9vwOKvmpJwlDS8j
hJYlBDy2YU3Q0h13kKXJ+PWbDBEORDuVRAeUT9fYIu94hVn7UUUJYoU/I72l2jCEoM+fcNu6xCHG
6E6E8mm6p6BOoQcU7LeqwEW+aerZhyH3rwn0tN4d1s14MLYr1uspYlAXB9fzYH2uNDp9fWgbAexZ
yVPOsdNkJmmcaLhzk+qi9NM/hNjrGkVQFRIu23chMNa+yCwucrfGO3xPc9Fc1ZIVNYEU+nIevp0e
ZJJcQpkl2I6jLAhs0/gLxBwk487LGXFj7iUXKeK0G4peFPUiLolu3JAGr4NMtW651f/3EhdrB09o
g7ICXlkmHemw7cWhA0MuSLuKJOP5ww28BjfwfgytQDwcH/Icy5Kfv6YAIDkujDf7X3nz+Qqf8oH5
jh/8/j93feP+qel3w+TwAamw+c42xTf0D/wf+p8hB5xAhCt+5QsN6JK+sP89Pvv5wTfz3f5Ws/+A
j+ULkV8135ruE5+Fyyu+kDu8bVf7T/UtyBi6xVW3fXAhaXxrCKAjeesbn/BVfrVfHf/kyuynJtHX
+RfgJOiXtH4oVnw+kjdyVTYQ+R/sh+OffMJ//CbfVROjUPQPMZYovb5ELQQ7cfzT/vLzE06u9IaP
97867UOw46/iM1ffxn98Xq7sB/hydmAo+tb9VzA7G//89Qt8zJ/oBoTdV2d2a2t79OuJx/OGjUpd
zPbItN4SHH59GdccYFnWlp/CEpvmcosHmqn6BUkZkFC6EmZkPjhEWsfKZemD3VtaxOoyZlnh+aP5
sod9gq/pCH6i+J7jJ4rFx610df/D2pl1t4luafgXsRaTBNzKQ2LHsTM4qSQ3WjnJMqNAAgSIX9/P
+6lUHSO15VOrL/p0uk51FYJv2Pvd7xAOmFrVdBku8Is4kCK8hrNSQZMp0xPISE0D/4Md0Gz6b6Hr
rBerOs8vdtmWJFi60prs0poo0QY5+WVlw7AYFeMA5Qky6rL37qpQj+WRySo+ix+W5Lzk8+LKRJsa
nos9EFeDizCc0IaUrXG7ad46Q+195ldCcOvK8nvc1LubarezEUvwL4st4d3Z2maZb7u3fRP/sNc8
Lz4fPZ0dISz+bEuoDIjNzXLrlTfLeOPEF9w+UFzLcUW+K6yDzzlX0kW83KzvsRiOPtqwGUy0Xx/9
NnFPDXBUw321CPWnON/ZMAqwSulDh+dnNmMPbHXyFsqLZqUcl5Xc/Phb/R6WzEgMDv6UTzmOrRdB
ObaQP+CT4noMi3UmQ0DDJE5c/zqPtv4X266iu76DSd7gTc8/cTm/zHFtuegLGKhlNnaXRCW5WMTi
SNHEm57Ej6S9ikvre1nAoqk7frxJOgWB+6mxoL1mRhzSkl+ODmm0dUvghPhufoCCfV2ur8I1jS+0
7tBRvujIHN6fQwMa07qD7ZpW19tV/7Vd+tECTyKc9wKM6RgePalhlkS066EalQNGLuXgFW+6BEZF
CZinTM6Lcduld0Fa1vwAIiXrpE3e2CPBqNXaSi7YoSMpPSyLvhAJgJVzgfoAUXDMu4s9/lrt4Qmt
f/iyTNMFMhWHgpZ3mS0hF3kN79JjxnAZtHhweH0LIaTiIb2BZ7IszQ7GNMVYSs6VFfwsa8NOObM3
p/eY2ZpctcCHqLePMlG8wNrC+OpXd5E1XmUrToA5Ai7K78PY3ge0hIBzM3wq23uBI1KmiBmuS0xK
i4Nhx/lu7GjUrIdjQCorWqwNcMqf3BOzbrmxvDXWYMBEchkm+PEd2g96nn2qGUd9TKKu7fXIIy3y
QufOfbOyrvZ+m5ydbfvXMp3BI0txWKf7oc84P7o/UubR9JPqq1jxOdL34EhTus6cblw5+EkDGcpa
L8/hZxmXR/wOGQEid6Zj3L5v3NlNso0eyu32USNwJnNfFQt6XpVgeLbPz9wwCuESRLpncVebvLtu
Bs+js/y9rZpKZNuChaS5nylFAY36nJBn+Bfxeh/Apn47jOkNaGt7r72QokwOJWOC8zvAjio/xTUa
5dtqL871QJVfXpHG3eilB9eK/eOyUCCy5ZYdSv0EwF3DcRn5znH4PWhDelK6Se0BJrA5oVQMVtiq
LPwZcvd1dmXa8r8rmj3gs/upuAQ5qQhoUdCNooaydfT7dXiowTv/799AEfv8N4zjkpxkFh2SC3gR
JRRJQ0Dwx59C0CTS1zBEc02l/YgfpcGI9PomPEwuS0JQ1eCHAeGywgL3SWc5P9Tkjv3DSILQp3QP
YflGDB8RyhyEBLsIJskVeg0dSw2dqj2D+M9JgyYJSIQgka4he3waa4Wd6r3Q/iKDFFTQtUwB6LUV
uSfSkObm+j0BrqAZGSMaZ/yLsas2E7yIkJaM2pCB2OTdrdb9zrHmq/s8oy2u4r8EVAmCEZlYrjQC
HRkVM6YGe8ffguhyCogtaKgCY5i9anCIi5Jz5qw8cRxFRDpg0+Zim0M1M+mVPCtsejvEQ0JvIccV
SOETSotRj56t3bdcQhtoHPshi2gIChAQ/UUcLClpxGue5c5DsqveQd/JFnrUf/UOedIZo1cAP1KA
p5s/S8P5rMfyyTgG9jGgLYmtRFdWvxp8e0M8VPJOFiYweBcEhMErBsmCk417JZgyaIjLWE/d03nw
9mhcxTkOOOryWBiy8z4nnR12r9vAXiqjQYf6nA2s/U0wqbqTeFv+Wnb9By7da+OfJC4H/kqaA4pD
tHZSzGPnPxSAq5msXGDMJ9/lj0Z2fdYm+cThLpUfHBhc+UIPuOH5eoT8sFy72za7O/CI5LeiLi/n
LBGxTTekLH9Mxo5I2n9nBHVh/mgOdyDDl89IM9J7fr7AbIIFCMQM6Aa37fkzBUNkp23sux/m4+4S
KibAGhgZuT1yaZflRz7SL/WB9WSubwWq0itJMym0V8Ikmhi43kgK9qJ3LYYAtfgK8RBh8XGOuUnc
knIvVm+84iNkFllugJ2C93VY+cQhS5TTO7iaDfmDDEfyEvY3t4i+mAnghm0riwJNeYKGAi7j366Z
raagNruVCIF84cx3M+ixGqqBZ+EOrtFjPaL3kv3DGHPOi1BpXH/qkbOHdSmsKes2lPxx9UGVR1ls
YWHzZyABadR02J8n+hhU+tmLh0pI1pbs8RnRM4t7/uK7HXpVN6szvKZA0QF5wkqlEqwLiEclvFY5
R0dVfxPE9oWIcejff4Ux2S8bEpJDtSa8IqrbvOFAZgpBhsKvrnVu2jIxR7gWT9NS9e7/BkAjqnQj
QSgIoIBoKyPDHg62xs7JNl6U2Ue5Q/ikpSnASQsRABmd1v4Sj5FkEzQEAYnDm1gyAWLK66mysVr0
fnlVuoglGWOr15fRNyd9iUkcJqHDo9Ki4nn3sbdx6QT+8/meskqXwEmRoPoaIaMaY12sGZFQaU3X
FBggty7NpKTE1DUstxWxY8TY0YI44IevmIhr+U+/EpCMAQkDgtEmKH4X58gZZhZhoqnzxm4VQshc
AZ1Bny/fSqQb4g4W2sVN1e6YBrIWcd+WtaCAENVlej5kTI8S55ZJ/MNjsb+8hQ1EefyMwIRMS5kz
TzNIgtyLV7wO+y7OQYB7CDw95M+3alhVOTY79qkN6A3JwkzE0+qXkHFmDXQYEJH8gboc9qVGOWKK
VDZgiOIMwxjngm55pzlPUy1/2ytq0Tp7MKZVduN+x+z8l4Xmb4HmrbowltTRilZqpHBwm/o3he6X
UbkHbPuwwoILR5ALFQmGmAM0GcrpHqN35TYaMhG0DGlENdUK8Rm6rFIl+4HSQ+WQyUM3p7uTSFGz
Lh3ZxsQGayTFAcquxG67b153lqrqnloHIbwV3GtCtFSTq6b0t1G6nW+5BomYFoiYLzWYgMAh27EB
8v0462+NQc0KVHGE/kYJZvyumevHbfZYxHRrTsuKRwrd4frA/SLD8vMDMVPXTBcEaDwaYprLMJj6
q4508M0uoeM8VBc4r6OEDbn8MNKtEP0sRPXWzRPa1Ydl53QX7tq9Bb590NRAkLePylju7zqYjROS
C7OeOG/jcxDZV1lrX+qasgcPOmwKMQS4XCUzs9SmTt8YECBbgpzm+C/DHBFKma1BKLnjrFVzV1s3
L++DIwDaYbBMdpGMoSj8sIx8fqISdFdHrYdUQuVAkwBSknThe6J2qjxlFzBj4ANjNU4Zy6lmcqvR
M6r3NPYxerSzdGx/OmLQc6G5YTjJ1BRvvcna6TZDUUW4Tj/IFUExNrr2NY7KLeuxn1WA5S5OJ/ZP
iE5XRtmQi7lrU6vKsAeUVTyynoP0V7Oe3csQtykJvI9T67sqb3UhebRcyEFHZOTDxDOWSIc8caXp
Ku1c4g/w5CuNYvsQhomHqRVj5DIGW4YwqS/Uz7bfd/7s1yt88I5wZL0Gmm8uPO49aN+Tz5NXueMU
6mT498Qp5ikzqSMkaOkpgwC6STe7EtgkCn3lSHjM/6hQ4BxVFuhYR7/NUuJm/u/XDgpY+gRYHfZx
6GyNHLvKCJy9a0poMNBuzfCCFteA3NBqVaSogtFhZGI2KBk1u5JNslocU2CcHU/5J84drEggZEUI
mnEGmK4d/AD8Fg3+Q++SKg13uplzvucSQ0CVkzGWAlz3w1GmGAhJRSXlNgZnNjNThXfFOXouLNBE
1FICsRFl4Z9lmK8NFdnfekQ5Ekk3q3ddElOjdk0OCCOgjWHkNbSgDCd0eMiObu9Vx8iM369FdOab
nNg3yKWplk19hKf78wUzhj7y34T7RvtGNtvizClQIsyRu6OrZIHfHuRYptoh8lM3i8fARMOk83v5
1BkTYeEIk1GlPBfB82cq+7ptnaikhMe+SveA+GZy1VbSokr4HPM0A39wFoqSeFgrqldqh+NQ5mpn
tb6GAjs58oHd4JjNZexEYzR5ro0/GzCWygzUoRJe1ClVlIJV9Gc8+z8mvn8t6plJn5dqIV09Et4I
JbT8Ve0o1gTKKaUOYa688o1uRN56GjuaLDBIJXK8/+ewB9+Ro5zG3SLWibsmboVCeoMU9h/U5qyh
2mTQq/NLGJFCi8GK6RIaNW0cScyYZQmrgAB57wVM8gWyqFIqlckewOgiELq5UAupMa3CRUQdVZUs
kZQ1Y9h8ZvGdOK0AvQClcO204R5PXmgH+6WsM7IEDh6U/ZyPLcImVbMuE3ugEOARZe9kt0xcOWX7
jItnzQmMs1MNxlD7u5+vSMWbkoM4Q4nog1bC9pjZ/nQIUg8tB8V6k5qLTmkk8rjOO/jHJklafSSb
QzH1S/9G1lPVFv0RlHJ9F21q+VyfJ58dJSGb5wIuxTgJ+PKIu5dtNwNoG+/M4C0in0HBFwkt7jCV
7i3GI1TMup76FfZT3LYSM1S4KNmoTk28MNWGDN7UoMNguYUi+N6y+0uJG8qQ8bHVflNFbVzq+AAd
/vUvf3hTHD3fSa6tYG+paYQsTNDO2i8c5BPevtI7BPmGRA4q8iUk552XyU7RNAiamGGgm0aYUgmE
QRWf7ly1LbrBlbQLKnGr/jjsxHC25gRhgu1ydAuCkusQW+xCuyBP1a2RhzJL+zdlH5Kf3X2s7B4d
MTWxfHYFOkrkJrKFuh0l1KhPVe+qK15Vcb8Zn3SVl679VBPs8/L7OXECAlzAPzC0iXB25IW2TIqK
EVbOCQgJUxESBQacOgEPxYpX39tWfavhprtyb1bF+FHf0tzg/GqFCpxH+E9UWTwXKw/zKXB+e9oF
WYm73ld/AlfQnLyXB4hOPjGuWxvQoqzDb7LKsrA2MNcZ6rjMn9+uXeZMxnYQbl2F3WAb+BpZeZ/E
dLZpMmTGIs6psbfZwgMRGgHnXARKzsUvwrPJwP1qD8NPFcthsuf694RDGR6v9hxeqGoKN7vqtujL
y4DmVekfNSzq8+aURx6pOKsR+kYLQEOIA8RUmzAOXZR6pUfsW0SDyswyh98bu/FfdfJlHSwXAhzl
HeajjJF1qlHcetb3MKNOmAOJQZVT51hhECp0QcWlsVLtwXV8CCdbikpkA6KnS/6hIX9AL6zjz/iD
sOAFWa0q+007biGC209BrGnoWV2S4VFPtyzgACUlEmmNT55fftmyAuL2SGCXnaEhvTINXOiyCWdg
IzmkZsSEsuiVNflQxvdeelmGd9lqd+2R1KqCFHOKL+QbYc5TfbTK3Wd1yz1hrH4JRbpaP2g1i7hi
Qt78DTMMLlAZlXJxPphJJV3xN7t2r/q5+1NhFeqcfBKm4oRNjMbIrtEdqF1VCetF3cd/sTH/fAu6
Nf6YdgQ4H+1KvyE5Dem+WFNqf7Qx9VNE7Ipj2iH4IeoL/jF1hOlWYlgoNYpW4vlu1JirHX8dzgsm
4jP4N5O2LOhmO3hT+erB2KOMa3+hq1RfhExE5tzMjsKUefocoAejFoHe3djeFraHzTDnmwpaXwmg
CtZeRk25mHe7u6rl6gUcxGflUdtQc0T9tRp3aLC120BJd+gN9LKFG6npEdwXbMlbO/Pmtb4mvxCr
I0G6uo5PeJp6xdCsczobaHht3z9meflFTWdhpd+s0fp5kKhL36gHtTdwMHblL5F0z2cXnzqilWvJ
JQwrBt+uyX4gnyaJNnlSGA1hnOF7heN4j5sctxNKGo7qGCE1K1Awi4pU0ih+hWH7TUMFcfu1EkpA
3DPv6bhugWb9x3NNOsB6zt7Ehqtg7sJtmAHusR0NE4vT2dRU0vRA3jQQI14dVRR91TBBDbqey1ic
nRecn3oudVeKL5yJxPZ853RR1BZtkKwejE4DWr8K55isLWkhxFzTMsTPCr4o5eqOjD7MZdRNK3lh
P7TmO5634j/5XNT04jYxtzbN4R87uhzdFC/KujD6VM0vjW1h+r/MNeFNOfoyQ7YGrMkzDmRsC/9p
TPGNzygwznzH48bMJT8KIj+DbnHCJju67sp14lXhHmhRY6YUqQbfeMOo4zthwmSeC4kJFRIbkyZe
nFprDQBKbXr+lDmeqDFKYxQEL4iiHX2+Guk/3xWNZLMdbYDakYsqEoRIynYDSSgm1E2icsMIb2fX
eQLqMlrfdZyISVz39efCK/FW+1sPyoIb4/mnuuByPos0HDPWeFCfw5D6KYzgOE82pxcOLLcsWz0o
0rrpGMnKIUIq3zir6KLgATJlLePyl3wrxFlUESoL5wPsvGemck2jipdR+b4yoYGC4Q48+6h2/gCT
S05GktwnU2p2lJm4EqhjOSTG6bpWGz8W7Ztx571V26xjU8hhtoWTKfKyJrhQ+s+solOrG2Y8sDXt
FYfVtL0vlx5ZXtv96jZxmRSSmtDqlBIUJLmKMZlRh6UhRIa3HJbf+98my29W99nT4FQhKe84k8nB
l5om75VZlqfzkYmnHaOcdHjvpG5ygr+33fUHeQ3p9BSPJaTDza3wd5hh3Bc73FBG+dPzh3h23y9L
lD8ogXoa8AAxS8/1bwbNtLNGTCurPxmhKu0l7ukdECG3nfNmngzAkchKLLya1KZ5WfyjtlcbYyrb
Eckr8olJxlZ9IxNtIR1yAFA1c77AOmaAsGb1oRAVOREKqMmaDWall3fxLDcNZ8UsT57RKijF2gI1
5qKGNN5nMJhakIiFZ22MPitPAMvQmCol4GCrqYt45JwPAKTqIfyt/rpJsmue4NqqX0EZPHE5//ns
WoZ/HAwZl45dDCFhbS3TdOxLNdzU9EYzTBtzAfWdYtPoYFc+iKyZTa/C9FpU6QB/UJEXXl7+RynU
sj4m9QWaDwNhxq/T5yqidAjsqrxjrGmSTNWniAIg5ZFQRy1/WeMfBsOKSBVeouMhHPFUlBwi3zHT
NKyPeflBnklxwsCEpGaZN0stKgeqwNn9DPz+i5WhGsXQz9AvOv47VB5qhgQia8EZDezZ8vxUOYLS
RBkTWJGAm0xXTxEunaxMGOyyQo2WiXRgKebMlY87q1x8zJyhQsLLoEd4rza5kSPTQxwiw17+Akfi
932wFCJpkjzgNR2ZY1dx0G4RvD/Iv58D59asaJ3IEltJK3IA5HXSmukpVwb41ReNP7VU1NZWlfXd
FJdy3z378k5tPReHRjxSsEIEmZjcteOm7REsa3iQYF2r7C1/hPApGLbaiQ2EN5foAw2ogBhAYYFn
G7BPPmBu5iulEmxKhoM0OdSkpC+hQRfXJU6A32bUfCvyqXzZpv/XMiO9YB/3OfRivOUjCVRdZnUR
RhWgOnWxQDu0pKiu+fBW8hZLW0K7wYDM6jVPvI8TEQ6oaCg5ksh4pl6dRfu14iYFO2xAVFkQcCC1
Hek4m3LdNvMkJaNOeSbojDQPl61kU0iKSGVMFrHeVugEv+Xeo0mWercD1P/yUvT1FacPxDnguOC3
djCfHgZ1UvZeMUs5pDgNZVAtfIKxyJW4W5vOW+wy5Ynuvo/oPawN+mu2h4zoOaw/9Vv3qXeQOPkK
Ye+xvzc8l/n247qzri13G/AXASooD4T8SykIKffJL+CLuYzpUWD63u5JmJvOPsMuYgIv8xXLtd9a
XvJOj6W8kwyDj5d/+jGJh0XC5e+hzYhAWqfFt7eZ+wWiwcKEtgpRV/FtyqEtRZxFwAKe+nuVKHcO
VAUVvH+yR31MKGSgJWWmLhm75aRD+ysXy3oF0PzyAx9Z7rCqkRuwspkGI2edT7qFkTddNqVjEY/I
RYi7QtgtYTWuHv1BJmrzi9CLL3w5UrjMrOWywA70C+uvxm8ejEKZ0Ult4TlQI54g4u4MgnnqXMNn
FmyYqSONg2Ge/HHjlZhCx05Sp+hFOQsoYPyawCkqYL8lMRAeAEtHJQyUGN17hthHkZ5G+cO27xci
NHpGtyYiFGwL91zpd+QEqlcIQdiVUtmFKjwp1rNtUW92cbQ2kICWO3lKj3rSpui/VUtwYiFSlFry
eFMzIZG8sjPMtEeHl9xKK8x48h2D0n3ejUpEAd0qaT2AhI7BmDp/bSXbIxuCNa0JjCwHhZeeWRYn
miLmdOSQYaCAm9V0MhQkSR2hvM7uYjIiBMobFv9BVJkM8buxWT1J6a/GI2TUxmYjLh70TzQ5MGRr
ee5Fn+qK2DJihkS+8pImYHaX221BnoFrxkJVq/si4LSTCaydYZOOZwu05zdVAw22gYJTeYBZuKph
zAkSrUxiNlTcdx/VUWbIjmuHdRtEKM/q4TyQcqIlIJEb7Rh9JdSiqZon84as3W2WnMty0lXwF9Hn
gmwFYWl2oLWg721oYcwJFHOowYZhAXFeySvnFaYEp4YC9GxwyD00J6Dfk16lXsVVZzsZWyoAoaCI
FK4fYpETl/FfPtXNotoNHwXyQ/V4UINW+NvbBOnZpcEOZo/SqZpmTtMDGd9qkGmWvGJDwL5CBoQ4
jb4zfz9M3Bx7KuOhFG7gxvS0ddzyFcwnTcjN3wiOrokwk2rqb4exsHFPZF56YP2oupWbSp9AmoGn
cqFthQpht8BAT2tAfMl+yzzLoeQE59ZwwtgtUpSJG6vsc1GGtlHy2V3vbmm8bzREbijURJ4Q7o1/
15VdgHcz99OQUzb5vRhesTgLuk6ir3kS/ja+EaShUb68X4XXUWVdkp9E3A//ClEgxckHIpits9vE
GzxzOIqUISxKpCpxseWHYrAX/sbOo3AFK9QIRMLRuBqflEm73/qkl+w0YwQRFECjsLpxDfrcwXOw
WuurVw031ty9PkwrU0hIbkelRO+s8bKNls7A34xo1Oup8JaljPaEqj5v4E3yRo20HWxVJvd+M16n
1fjJsMN3UPK3VDgyf7O3fMoxgE7IY8jzR0NLp/TerIvZtcBnMYDPj0ROXQQgLrCWoMVAtZpCDYHT
D10SLNEdKd/P51dlwsV3LDjI+IYWCPTr0yGEIPd5tM+qVjuaYwCooa7u0i60n+QMIYBLnMSXz81T
pQ+cWGpE0PsZDIzJXTAm66LzmlV2t2UK4/a7R4GVau017ZVAS9tNCh6ZJtbcV+A8F2HUfTPMHnaV
JvA6ZvsZtxwMEdHZK5h2yhupCGoi/Xb7rQlWH3oXOgl0Bw0c+6iAM9P/FfewP8fhi9oluamJzS7u
u8lix+1XlX0Auf7f4fWcyfx2+YXiPjFpi8rV3BrKApxhaw83yzKi5gQNXULytLafq2Z7NWv8m6zA
ZVCNqZNd9+06XRzEnpqtMO+/egUAIk7JpBjF2iRgxowNC1XElBIcQ6V16MmoGFd4vkMc5XbeU07o
nNmvZgwOSKMT2VBO4DOIXq+/Lv9lpRRozK+0F439BQPSmyiwgDOhALBnr0pYMC6xP+No09hfRJqR
c0f7QCM8wRoBWcyxgyIBO3zRBJsA72VdSapREG1nmDcA63NavrwoT7WsyAYcV/g5LWs4uTe9sC/9
fhMk+1mKKFvQPgUcHKhkujWlvVYMkLEU0n3OkMeECdAnZCRNC0c781zHrATXV4QN1R37GV/gCZhB
lHQ0i8fsrm0RhBfpFxu+pjHs58rB2PeNjBtCTj0qfio9wqbkzKxDTcQvzUYsue8t4+zCmtVntvKp
Uh5EGINHXpoLkWpyS2bzVbfpuwpeQs0WpTIWScODs24IeZhfxVXyQ5eTpubhnCzuBg4FM1YR80IA
CpV38bj8Lh5JMx9+coI+jC7n5qv8206ejxEsIqyj4GIf9afAdrtV3oTMSIFg5H5Hv3/b5xwnFcp1
L/pp5+FnDUB7jiPRVYwlAtFtOeHZSCA/x511UyaJtdAxUc/Sm3rnfD3zyU/VRHxq8kbxM5Qp7vNP
jmtI3XYBzFOZufkJmh/Yg2yihxATOdUB8msPK17kvH3vg0SKCQVp5JMR4LCpYHx9WMXZ9ZnnOrkU
+dpCThi5Ts0zx3XX7ogS3w8B+r5CeJGYgU5oIZDdcQbT5nhl/G6Yra91AsgNRjwfP7a+i8fQQT0X
AfYVg5MTtfiMtCfR+dQCHXE4PAwy3SUsLY1C4y39BIiT9AA+kWeSF6iGlN+ikRYAmauQEQyOhhF0
bPn1PJP8yKmMnmcGWwIhPTNQxtQTICeogmyI1356Jw6u4G5NQY0gKQ0+NeSPyHBUcLcxs1M/NjiL
+VD/Nlok5P3ZrnkbUDScF/mY3mRy4qOejzzUSPQJoJHP11jWFE1OmZSbfCzBCvTTn/NozWZYAtrw
Z6f5j3pFeyZHHUJmVAuJLijGU26tPoiUagAEzkANvxWooupMlABFhFRLitb17J1OdxEzdNJLOfvy
ojzBQHJh67Mg1UDQjk2KCYvUgLalEbzvk9mtCoaqgH8DtCfkydAIaTbFllLFi5LpW26L2cHZTlUr
Y1D17c2WRijymSIhbnAUsE6AqqhTYiHF8/ZClpfqJIWrEi5/hs9/6vJB+aksdfBCBiMTZLjcOHkY
ZjPPrN49vQu+kCQ5w8Zf+BFtkJBfQzQUt3w/QchdAgoQAf8wimcI5ufByFNrmKlfGGBnBPMHSHey
TjaI0OOtT98OGKn+rGrpP0jwEHtXdaQeyqjVZMpIPy5Mxgwkgau8ipxcUfk8lge13cuf/tRbCz0u
azGLAwbfOhP+QD2sHG8Sd2175pw09AfMOJXCYjwl8TTSiELDZQ1xBeDulysmoZxFKj5eWUqcOCfx
87WJnQPwYC452Vuj56RjuGQw2eRAdYRQqUqKd9jTvTs4QWGs8lu763BfNw0tVrG6rt3sq1ogXX/n
bVVP7XpEfdwsEQDcHHeP528sc9x0tawzmFxYYSFhv+635NbMsCqE7untqs/DMJg/9/WvZrf8rQGq
aEKyYBKuZV4iKLJcgFSWihVlzgNqaMxqbrpshxEEYwVhB5gkibT2isNLVcXk8OJnyAKJ2oj/mGyX
bBXPasAmmJrA+E1HB5ra93mxI9WDST5Vpk8MsALh8wrqEl4vZoH6q/f+qr4VgCDKswlagvGqBSrq
c7nx3mDIf+EhNlsE/VmP+xO3+p8PbULG/1itmNLaeRED+KrvjZbdVd3eCvTUq49ZrIZdGnGWiqHR
DD/lSqX5oJftFiB+D51b38sh6b/eRJi6kZ/GDJ1hA6LZ50tiTP24Xu20JCj7baqhABcBx24eZrPh
zhoguAFQcISrHZYAWO1U7urzp2+zYgd9aP3j/+GxJq2St6xn9VDQkRwKySaj7KVdYgxyK68rmyKx
iuMru4WptfJvN7vsx66xPxnoCu5kRgDcv2oTeF00SngSU6GBED1/XWULnB1ueF06D0WyU/EoHqRY
1TI2l62QKnExxw6OV8IhjbE5zCTNFl/RJhzXPzwXfQKVuOqNaW0WFH2d2WO9ulP/3PcF6BPvCUKS
HUADW+M7DTtKAy19Qw209A33z4UcpLC+Skn18tI6MVZ//kyTpRWUTuHZ+Nrdyam1H8nnq2aYvPn8
QfQRnYp9iCMeTUwX0qAz/BhhBY+0CAZRtXqiWbi4bbR3QD89UFLVUMlZFBf0wvK1NODqIc/a+H1I
pMHVo/K8LGgXkVwvxGY0SggpIgjgiAcGYlgX6T5oMDjtOObkSNE5wESK3lQN84pECS2O5+cWwlvy
LWCN+Qz4pjyDzPXb2K3zAoYml6bLe4ixc7FXPYFrHALgdiLsSYV5oB1Jdp/j9ci98QWs8Uo0c4HH
eztW5qSwAIR2v/zlTtz6wukZ4UGPYmo2TdWrcU/unb76g1g4Fo/rZYAVQoKFwLr5GC6ttxonSKQu
bFBDXJ1Y9grOg5kuUznta/1zrfqJASlPN5exB/vPPTJwg6ZfRFa//nt0JpUIgGoJKVMDRxlymwzN
OCBgHO0bPYkcKmXsZ2ZIGLoJvJThQ09aupEa/n2lCVM22a+Z9Zp+4PgGAJcj9oZiCotgaoPnZ0eQ
Y4garYWA0iyr5tbcS3YpZporIBjg01xV4PEa2Mo4Q9ZaB8lsxu84P7Sd6987WZboW+iaULhIWj+B
PkZvcAa8d4t7wEPCEpMovKlxTnkfF3CpPNKPwzxxLoogsdFjFLvLcIsEuW0Ip7W2G6yteljXNtZF
ebrBjWgG3RMbzOAyxgNkEe/YpbGTFUDhJHHG47q5roKqIR97vbuJe2QclcxzmL5u3lQdDjvdynmy
o8R9TzhneFOt4xqmNopyP+U/Qnwm3kJGZ+esQVnlWdh2DdZOfYtwlH9YtwL4HhXL0VEcVyV/qY7C
YuEx6V9YrbLBQpq/aof/R8Yrzm2ci4JVOnubr0CsYx45Txqik0eZ/SDc7FoNSly8psb1zL/uqs3m
8uXddqIqYx4NdVsGTAJRJjV2vWMnxna4+ygKlvjrstLTuCG3l+9V06unFWAsJE79o04LuYcLwzX0
Llix/xhW9oDmwFSgd19kDWhMOkgs28d77k8O+Z9mTvj75d9xbHbg8DscwAG2ZIh9xKQs8yxaxVXe
AgYBuQsMaipp17kf0f3ayA6lJdddrbtRB4bOXvXgB9aHoT+9/FDHjjCTh5osbnSncShz53uJ7v0A
lBEGqkF8ZJHMLSEkajP8Jy3jG7WGendz8Fnm74Rk8gLTlATgJTb2GnXIO7yuLHJcxT/WJdG+L5pb
TSakqzw/iDJsj8nmjDD7lgm18LWpjbLVrd20X66j+za2KSLWVzKhNgeHjW0xPbeENOYqZbKj4AtY
vW+I0wNt45BLKQAAPtrl5qEoAWVyXE9QJOQbj4H77l7TE8l7AxUvXC9SbgsyVO2uoel5OZ17olCJ
UNUDwoUzIh6mkt1syGdBDI5pGMFCfM3AH5HNPq0AwTKNmaR+ZE+b39ZjxhCO4e/ZevUw6/OFtDaS
Kmgmkwf+p64m/QnETr2GWKZhAzDH4OJfpMc4tOd/PvvkALfwdl9284pUAW1UcAXmRliM+Yz1mETK
GNH4RpOK169RM+HboomKOb0JAuyQk7xCgnXi9OahGN9ghkbxN3UdHlf1clyvuP1EEDGRSv5oL2g9
FzF8ZlM4bfYDSjFC9TYNr2mLdgUeuE9MPGGqzoKotIdgs70ph+pGyk4N2c5//lNnBHYFspYBb4Fe
ODnruvkmq+D80W4A+GPAdq2BpJavKKCaIChyQIpt3dUIo97ZQfDGuIIjWw8K972X+h/PHBGC0Kdb
DG9BOHmCscn6en4vj8nGW3WBQ2by3/QOtZV2Yv/8R0ohbh7wv3ku5F6CiQRck3f/uRmGNzKTkRUG
s7IPZRv8pXjoM8+ofufoGcVyJnXEMD2eP2O2xUJv3czB62QIpUJHktwGk4fc52JgD0jGL26qDlj1
vCqPY+zouDOZoDFOkQRB3Vu/hTma0PQyu7YsqGwcEB7a/94FrYno/l5+dCy5Tzx7hJuYyl5sYqcO
Z12X12EbzQuDOviNkccZeq1azniJK5v33duG5PMll0Lsgi3BEfHs69LeXGkQJTpAjk5B1lcSsvqY
ijfEuQtyHuIRE2jHOBzL5F4jTmNnoiw2ePw5AhBjAIB2S6xepsGQYkApoXeqERfA12GCIKqTiJHr
vMd3Z7xRVkm1os4wYoUIAA6gF2Yd6YuSyvaaRO3q6Ju3br5xUjbwkbD1i2vaGQSOPmhdkynqSs4p
lMdiMTSw2mKcv4WKyyNdbYoQMmlXllX/zo7XtC0yg0LzDlgqJo7YLXkkI8aOa52TWn1Nt6KMESxQ
Q13b30qMpunv0Dtd5GP5QbTpPAx+/289C0ziYdTFEMZw3NEIalgvNZew5qFtPiRp95SVPLJooyMz
rjOr4Lj4VRyAyBS4DgnnfL6ALfrisqvH1b1aO1kiGKLHiEql5s7CVEr3sPxuRVqLkffIdRnDkke9
Jok/y8F+Op9ScwJExGMGPx4wEPp6Zzo4yPLRT500KIzNh4yE5MMr5cxBQ5XD8lRRrk8pgFMsShEW
9XJLJHISN74CqjsGEelt4MmRcjIn2GpqA+B57awqlyGH0o57BiMP7QQtRhHjtJI1nm0c5pQAniTq
GTqKXzKFw2HN3JlAWEoxk+Wisb1QRZv74Xshn6HXfrM8mJZKQdewGy+V80Ad846jra9fEQE1YinG
15+UhCU9sJtBOdybqMSUtcDHQuL1pLbS5mMYE6oLfU4gXflGwiaOObusMSJMIHokbLq0GrgNlxrq
BLhzG2oNgPTS9+7TYkuOL5cIJ0S1YR4KeUyNX9UyBEJpFEP89iO+W4+FSxw5TxUxZuIjC0mSnYLY
+Zpb+w523ymSLSgtIugbSXXB2HLLYqxZBBRPuo3EQtOitOgUMQ6V9JD/J0jMml/Gs91Tbg8/kUal
i7m/faNRiXrOtChuijB8EAtbpZZSbotN+7BOOmpiavwWPIn7MACz0GaXylIWzyKQ6JSWzbdBQFKw
HFATjTEaN0gpQS61bZo1nDlqa2PNjJ5+/1458alGDiePvO56L3wrrq2orRzZv7vd6pfHGESiVMEe
hvspj7cSeWgzv8zCDcsPiBJ3poBrJSCIRcZwMrURnmXNhN44T12LcwRHR0dgMBT48cxNcoLbBtmO
jerM56FCGafFQ7QpC/r85b3qL53e0sjkI3+mFpZQe1jat/8RjiKOgr6d4IlDwegVm8fNrrkWAcRa
c9eBep0v2I+s3LH3U8YOOn10ZRwqug3/wHmhvY9uHq8ZMePsdUAklMliWP6gliafBWQu3sLsQjol
hqv8T4TM6Z4WIUXkY319gdOGmLKcfdI+Ff/jPDB1Au/B7JvThkGK4KkpbWjc1DM3HHYCgQHoYDLK
fSweUFGprqUS9H3jmskUkFOlKfbKHF0fYj90ifNkzHS4l18xRj1xcwC0znDQg1EezO1JB+chUaSL
m3n3ZhxOB6fRrpT29siNwcRRepsQ+FJmRCrNpImT/+jIf29V1ldFNehuP3Oj6cZ6XpJRB4JBRcR9
4O83HaEGTMDSdB1G99Jbx8oIBdSUaqgPsJXdl2NgwOwpKaxHL3kfUTSo4BZ/ETNklNGqPtjcwwP0
3HNl7Ymzl24AgMxHhcsVMjl7rS5phm2Yl2bEK/hA9qEiBWt0J9hJR6yNHj2XTl00UJ6ESSAZ0zDj
0vRmudtcq2gMoB34VnC3TeQzM8BrYxDKLdOFyJnOY9lHSfbsIAiXxGgxd5yRHjR9cEiN2boR9RL+
g/iOVeY+qZlRyRDM6p+FXf3oXc6/gI+v3AuotPKYkFjfR90ufMT4TXD0S/xq9DOYmOgOkXQuxrmq
8jnpIRjKKcdvfslHQ/eRaNI53S+DuVujnLYwvIqppKmo8xQ6YZTOP1rtSFobivr0lyQ7MndoYAAp
fRvQFO93JkwJdHuaP7UFmpqbcYB4kigLNFiW3YnJEGe8ojFFvHaeAvmnYHAoiwtr2V6IO7ivLsK3
S66LsqyNh67M8CRXkm2KJu6CsaVNDfPm7WhVn9S6qQOWEUw4gHAoTwt9S++vL+MmXjCFunKS39q+
umXUB4i8ZM2WX1/eIsYyZbJF1FUxOsalzgPzfH4Wdn7rLdNO3jl0e80WtRPkJWg3t/uhF00LZ5/y
pjHmzy0ijFCJiHiolG51AnL49APnyfDkAJIUg6R6TEBNM2LS6mfAgVEMjr76xU9dX9iIouDyPKIv
+1h15b35TPJ04FoUEmKHqw+aYlY534c2U6MaMRt04dvL8lOYrj8bbT886m/7xa/7jA+GQ5pOXp3I
tbVBPmlfqpQVHMNL/auB02EiLdTlI603rj+UKTHiVDscf5Yg+erOJd9QmSK+s05a7Z/KbS/2FuOC
CypSinQ5Q5Q5z0E8/UmQm4AmYWfEGPj5J/HyAYAoZXBvPonhEGOfappIJllCHO3R4vR6PJBQzHwU
uZb5ASJnAlxrTKMZiXge9lbekpwsLWofYn5NACurzeA5UBj0vxswJV11NWno7XZ+LW5dYcXZomzj
9/GGgls7uffwLyowLaA+parQVaMCNoQGKBQz3lLAyjRFk91mWRpGtnI3ZWHJkOQ6X8kanjpIDLh+
WfzSYaXmTmRigzniy+Cvxif1QqLxqhbahePDZjmSN4/0UsKYLBl/1g7FT8axWEIBE64ilUoZ4K5C
XaFK7OV9coLEoklGNGOoqKHLNDbQ6qqSM3EI7/eSL9wa8Rs/sC3U6kr8pYZfDFiLEIaxLDhyKJ/n
BWxXJcF06K15UX2An7Fw1bxoLqpw/k4eMfq/Mxd4kgNFNZvoyq/gipy4qJUsby5rpltTPoZXrdy0
ay3mG330Vm/swHfaH5A6RKm0ddhhR6FNaMAnVTvSaWjJS78DX+PM2z1GyLic4a5wBMEZoNl7vuQD
P+932yaKmB3/fQr53BfC0wl/7huiIcI1PqQAj0wuyIdexHH8QzNvg0ENJCD4EMZECRpp1hbNoMqc
QYGoY3WMM+0r2tIT7R9ID9Jb3NeRqxlJ0h9VZDc2aeJW3uZeCkph6dUSa/0NfiYudp3MtcT0V20h
Z0NjUCDvV76z0Q0wJczwCN+7w3fnCosT35lnoxKgceaentKYraYPSGBrQwOp2x2n+rj8repWOL8m
s2o/5XDUIFq2h0d51UmsSJYiDRUjLTpp0Kkvoi3KvqhOUDJo7ibHGPHAtTbVpao0Oo9BnoCgASKQ
4/NeYVcyy3++HrJ0a3uxR4Xue/EPZVIb6gO9DQ5vt3kSfDLWTSmX+U67KwGuATYzDSonT4zJC81u
fNmMwW+9cTEh5NB0AMzDZP6p86T0TgpaqrOHhR5vcqnOYJDbEII5NI70oWXZulB6s/A+LnaLYJN9
muW7e3U/qj/zagXqpILk77pHblPB+KVcx8bHwiwXauRmhwfIjqYDJsze+hwKACe6B4Z2ZvudWMq0
aw7DC60V3NWev26vyLwyd4rNvXQPxTa7L+fNtW4KUwRA1eyR3i/CloJ0jT1xggsPKW/7jAYiWdiH
YQSV3yEju4qZ36Esx0azWsiHSKWq6dVX+5h2T6TovHmi6PjvOXqAl8T5Qv2gcY+mKHE3QoPOkja4
b9BRk8nwRX6Rutx6WK0qDzU5apKZsL4riUYQ5d0JvAqwjhtl8MAleh4ZNrZOz5fDnGVMoCsdMSLF
KQGyS+OiL4IA8wIQBHG6DIJCv6lnk+zWbD1W00LECV3uXTRgwEkZrHd/+A5qmhlgSEta9TvSa8AM
ZOIR82aNXQTAq7CIGnaCFp6oXw2sNQYMVwdcUTXPec4NTd7Riucnom2Usz+k6KlIzMsABFYqTfxA
81mX5B5FrPQazcpWNPC2qICi/Js/EIvSRxAr9v0h9XozhP51mWY7zIrb6DbPd8WdR0DKhd8hi1vb
2NK1/8PZmS63jWTb+oUaEQkCxPBX1Oh5ksuuPwi3XcZEYiampz/fStnnlsgKqc7t7upu2ZYMAonM
vddew9C9QU3700nNTxMS/iJwmIgu96J28baOcT/oN6W5nLZORLYKkLpnlGgAwOEnq7muM3DiwkGf
X20SQgxJ/DEpr2HvYY5lqyWyIvzkc7fnbAkPhLEUI5o6BVVcFBH0YxehRO/z6yu8awolOC/NYbio
HfJdpgNNo4YRVYretwIFvT4mHdjRmP5VVNjLifhgPAb0IUOydGH6Hi1KFBr58CVqWALjEJS45qff
xOvLyU//MIk+GnCiKVmqwnv7okDjZ5Qfyo0qW/bjUBYX/pEw7qk8fEI2TgTQVJbXglrKhjgfXxlH
/VphcAdovVJ311EiKTPGfzaGk6n/sksXXMA7Umys26Rv5vfCMr2YQXCecPAOI6KFnG8xEwdp3+9D
slrYeaUdUS3vt9VCegUbFrutP269nWkczKePy2WI/yGPY/o49HX/Zlr5PalMupG7nA17cwGm/6pI
iMep6AguSBTagQNXd+Vhn2FPx0DkiGA+ikSDpAVRGdrHJdlPaVZgbhxR+WmdRG1a3NU+zwrIjb6e
q0NPTWflV0yCWE/YW3P3rCQE6+qVqXA4gqMTv4Ofdk+qUL2ybjolalQpIUpWeFQQnbSG+eYyS2IA
0GNIPhUThKueZ/p26qRh4gkSBhfBjRDDokwY0vl8/1U6b36i/Hxde6zz0QNO8OmQoBDTx1bfa2xk
fCeK7qS0KZbN/rbCEeaCOUh2cUzM7oiG7aKqj/Nu9tq/rNLakUStKnaBqb925ButKioRKOCfN7jh
bto3FcQPdVsZq0u1fgo8sDOhnp3TtZcSdkzkxUEOJHqdzj28NPsOV/BxO+FA1fo/YT9wNuXL/l29
yee3XSfVQjGiKTU0bXVRfw8LYo1oTqjgy82AhlLfPxOYdZkuPRhF3rQ39pMIeESvRFAovq8TLl2X
Zclm4Ico4dPY399EuVZn4PRX0Z7IpzLRAy4CTHC3DZlrygbwa6rkaV9WeHgf2htCQZtd2MDxKP2a
+VDJp9jAXrveZA2rcg1UEx64Kf6RHWcaCDavm9q7OSTz/oqxAqOl5bC9VURj1O3T65SJ10VZ8l09
s5Br0ggJHkt4AGW+gXcyUESSXhtf9EEIR6WbiTXLUa5lskr3WK9+zjYHqpNcRjl/P8zwD9bFkAZ9
cpRN6fIBCzadsVaBYvjJEW7TF212/OsAsnPpBSzXMqha5mb7P6a0ZGpVHqHd7bPklV9zdebIEn3I
iwGNwoqLL01Eqt+MmcgwfIHxz2cOtTFN3XxRkubMh5nuBa84E4GsxBPycdINS5xLrLMi35UNn7je
QLkRAl5v2uBP/2D2V84RDSgrjCEWb4NZkBIbh3ez9Gm5bLM91YfvesHNlvXKdjLcuXOT7TwGXdwa
J7ouMCYqHL5xrdkhyQqjp+x5aH0L3axw+LW0YvOxYWNR57zv92NOpo8X7/oxNrtxwltJKWFBPOeX
XekN5HZN5ips+JGV4aXsDZhNMhh6Ai606vG18Tc8BexpsKQ3IgPxZvibySFUMo6uEbCS1btlEEeT
CQEpHpqrfoYNIF6OIIoawuqOZpOjiHlBN5WEcbXs4GZx6t3W78Asqi1XPM7fpoJV5ScE2/WHtr2h
+ygv61ivmn6Ndl1br/5yrfCeX0pdVAFaCT2keBYKVwGiBgEL2T83mYEB6ZIXjRv8MTWaFjeY+M/a
Ah029nTl+0I+d3TwG6ZF/Bc2PmzAawO5pENu1/s8iVws6nR7vazYjI84wYf+W+MelstkWw9XeZWS
BpfxAnU65EIG+ZUr7euw9LtiaaOb1SV+DCFTdnNcjhH02NbQwZJhtB/cXTuODYltWttwBssKqlY/
hPmdCXlD6XKCyyibvTuzsCBFACN1oNzV9qHk6x7crzRvOR090udIkvMW/uZhP7oXzVC+kWGs14fx
zgnJ7F65tc7AjasKj3e1PvRAmk12E4ZatcHKr/VJATy0zrduOBZghGN+0x2TaGftU4bJXHMMG/TY
bOLE20ZXc7oEhBDwnhdJ4ONw34y3VQuvrd8SX+AX4fg6Comw83BC2cGBwcU47ue73iFg7LJe0bzW
tE8v+UzBRUWHcVVn6+HWGzefQpg+9rlO2TjHeLnsmy0DpDW8yNPycFcBg187wZxceillR3io1nfO
Rmlyh2x7626mz5vBdS5rzGwvuggBchdRHzj7vnnjd2u/C8tjjDGL2964kFiIuo2anRPDFyuPvEXO
wla69hQm0XH8Yr9iyVNyBHXEzIG3+j/MNg65M3P29An/4JaWzqyvvoz6D9O+Lq/7sGeGveFhSXWd
9m50N23LiLyjefvyP1XR4wy2L0LIaabcWS9Ii+JNJEPvJOItGODs6sMAq3BAfdC5PydD+t+qdMO6
WX/WzH92EIaC5yh47lmFCW0NYS4QpZRtZ+rPsY/dfT1sEKY/mK77hg8mZYS43anPAvrNS1Ikm0Yi
Ui+CVH+y6G5EnGDfoDDLmNtg81iU8Q97z0SseLqfshHPjwt+yCqE7m7oR2hETsW63oxUtR0CbCeA
BgRjPARTyNWVvi/F+86iaeLFEgHm5Rzj4JaKBUvbzQecXK2FiYwF6c9fq0PQmFTGhz4pG5aHM1M7
ImPfzW1ldVLwSG4iHG41irKSlQA6ctZ8b8rNTbFy7kfOVxFsLW2Z7jKN6i9Xqbf+lNGoU6Z/CnFS
NKJsosX6iVIq2BmShDoIhT7Kr0hWNLapY1QKPHovr8WQs99qhaXUkACadvbp++nawKOTG0qUNjoi
/HO5p2deZxkBZnlb5RalFjVBjXQEf9gaCiIl07hdY3a54gvz7UvIr5JKjxXMEblAEartew+mJvaV
0FBSR6WeiJQKQp5EEhhXeFpp/V3YYtZFbzf5uvP3ZJbL7I8OWJkrIifqyWhMYzMtYDSvR+89AOKF
ek6lfcs6Ql5aUjjZMQVetdHEtr2gdMLhRwS6qIp/CIE5Is8NzPGV5ZFoBGIDAQoyLy0nnjwWeQTV
R46qmtRfqhJsjmueiTOV9zMeGBfq8cQzUbCH/LnTSEU9V8ef7AmTYkPDnEXBQIzHpy2UleQh6Va6
+znOX62edyNOR+2x4+c4aaK7T3/FcFiuIQ6Ruj26uSE5ktvESUmshFRJC/D0447Om8mIcAX18TDc
ffgVj+GIYmWYgMs7lAT6eOGqmrhbdSYuBLKqFGQjTr1QoXJDjSrTZD0QsUUlJS1yEo5D7OSg6dr+
mULUBgHgsV4KEf/FEtHZpszDfou5MqOm+sgRMmXq51hIEtQoVV2cIXFgbBYch2np4NJCPEbtMlxY
AP4mjA32kH0RL/Tof2SWLshDqG+Us3lDmpNNs36mJGUad0vgkKKiJ2C44ldmCEhMFkKYkY4h+IRR
/5gdd/IV1PhCkxYRQSooBaKbS81JRm610wupYD/L0R3Cq24s39kJNNQKyTrVMaqB7fCR0dxfFJ2w
4AR5+pGdc3SwXgJWhjq0RQmPKPrxIxuDpAyI9XPfCYrX0MRm2SBwEYIk0FGyCcvRgTSoOy01ue9g
GsD2I3qVBw/2XyBxZ8gWE3P4hwH9wdZn1HqizXdMnE/r5JO8jOa0H1WLMTfnLHjvU0WxYnq5Uk8G
BffAbGWmxpZcUnOoep987SEk0UGP94K0tBPKNEWbnh1DyJ6ZwXXemZus8F7JikyjmOfTPs+n/9CM
qPO4tciUA+Snj2+vE4yNmUxVgiBxRsA/J4CXicf+U1uOV3nI2tUIFV+GXyyo6Aj6Jj6LnL7daWQ+
xqCSwenzzlb+2ZCd4ToOB2SCwCmnmjuZIFKbVyFHE28r4KG851UYKAtNPolAQju9ItJ7CrM1DFMt
9515cCTncZ3Tutt2KsgZZt8b3hPRQgTTCdeHLmIzcsSXtO+PUvh+GYvJwUbMQE1Tf8NrpoWcxPBZ
XOPUJzZJrCayAUTa0ZtVLEzMmeSKgaDhk+xgNM/8P78TYO9w23EI2AD7xapo/jYgKBxvqjMUhfah
1QVWHB5qDXlsK+m0l5qED081+74kxjNywWn6ib5uixSAKZcCtSQneT7153yYBZMWjRxeFYwHUCae
MP0Kp432qcyRtMFqDCRJzhQ80D77jkOuKRpUH/Qw3Xa+yhqPUhThi+V8ax+c7ofC/6+3DCSyAsRt
4vcbyO87eVwKU7WxjQamEeN6DUmTen/dt8EzMznXKh8flQV8Dpm9xSGkW/598nZX22LpkmO8f1WW
K71td5m1xbuQDm96cBVFefGiL5Ifcqspe+basA20ClMDnCVmu+n5Ddi5zKG/i6IgQ/1J3E1tWf6w
PMBzEtyLAK29rD7kb/0ZZpzYLTK28Wmox6Mop/jjHjgL4uXabI9fygWqAs9YbGmE75Yob0/ko555
98cUu2+05XsbTpsq46/KwagE9BeV/25dvR/OsnCeQ5WnQrBEnqx64w8bdP/F1dox5sXwWr5qXYuM
V7xsulhtp0raEUlBT0G/3s8cYyHmUpyYaXD4Xoo3Fi3S2MeYxWIJI2E403c+9L1Ol87BU4zNTBTX
3zFcssXT/uxVXK4SLGSErN1I1ZjcEzRzQ6YE4Er+rKpQfZSqM+89p3vvIeV6+u2yTLKzZx8jx3ED
F3eE023HC+YqgCX3cOKIQ6F4CT2ZMaJGTVGOgED4B5Aon5Ibf275nOgI7KP4tVikxqdwmFyWM2Px
3mPeWPgC3N/0IaZMspXR6gEclkWCVNhaAulQ3ZZu8EbH+W+uucptYfF2WFbElAw30fayPpi7vZfd
eFNCBBQAzdSqrzzON33QQp8FWFAJpnm3s/8uIxOV5r9/rXRuNIuzCwf6gRIaMWj7rGoC3PPWenfn
tISpi/GwpSJkb0PKD7nIpsuDObslTKOCefrGn8t1OOlDUnzJY2G/p0Q72db2+yQf6j1MNBlYkQhp
U5fYYkXvlPewlYusTDd87qvsHDbQD2gORPc06l7rmVZVNqj1HsFYPeHmoLNVrD9rSDYvyaUOK5mM
ivYqAsYzH+K8LoClGDK7hbAG/+pUZu9lHvSf0utfq5O2cwYiGm/L5nCjWlPcUzuqa6YvfP1CGKz2
7N9ipPQA2xwuoIyGxFKydTv0rh9Sg097+mGF3ncBTAS9Quw4YqH+/8zzEQMiOIih3jF8YQJz8iwK
d2n7erO8r104FMx5tXnLME4+NNrQFIbRE/vJzmO14X22vmPtfZY1QFUMH5w+fwUX7pl5vjUVevxy
Mv+kHuDuQrQElXx8XeOWBmaz0ocouU3dpLXF1ZmcYkyhob6olxqalyFvofTEv+OPNJv1DfiIDZDS
vEqcV9UW4uZIjVsu4cQoL6QZlgsQP2+lyocPTrwtNF9aAFMwIZZQcGrBndJO6BvA+zSYn4oBs+6K
G2Annb/ak30LxuKYIlquyhNxjuThEWUcAyQo2/bJGvZ2YPzyIUG5gKHptGu67H3tH243fXkzHbMd
wnR0iDTa1kF6YUtXRJAlyhA74pvpRz+2hysRIeWPKr6whAP6i2zS2yQ4EpayRx2tgXtH3hSyC6hk
HTIJ9lkVK2uGB8Vm+fj0S/EPRbzG1ZRycP/puk7Tb9e82S/4xnivJcSL9skPWUXJ1cji4aIzaMtT
SzmlXKb0gdaGF26IprrjIm4AjOv9/909lbScAP2UK00xJf3JelqrAXR2bxgKofuR8OM308YGhwP3
iBgpbMSPk88gCLfiW1jSHQ3e6sY/RASRwbl8Tgqscp6+c/9QUAFKoO6SxMSDEHna/mRzYDCOM++U
H6BD58F+FilAQHIiwQc29zVknse5nTZwXNjeFEaqFpP19S4daOu1riYmv6YNWRgMDDi71RzWnO1u
9HrcsC+KuBaqKmyfe2nPncI2CDYIqwuIKEEDdEqLrupgu2+3Xvk68onyEyOLiRlN6vqxrn2mnJRI
cJtVr05+nO3iiMrbHe4h3jNfA/zNKWTJyVJ5ou1lhfM1Yovp1sN1nkcvvGcDYM8H62S+QuPWXUel
gFfh421m3XjJbJJ8ZurMVLmqmQvU7paU5D6is4jZDfxWxIUVLFPcxtSnxIXHJiSthluuFBsb1qCj
eYJib5cNrd5Sp7vFc4msAvs/8P7LWJzEXQYyKY6WSpmCwQiiwKgPNqi1aqd/pbkRjDZ6z9E0zynr
kAHFJyFPI94Evnty6Iajx7Qsq2dc0Jg6lPF8L892k1KmW+822quI7KoSfANi2lWvcEzWjUWKLPFu
YQ1lAHiolQT/6J0oYKzrvbWpkZwTogo+/V7YuIjH50AcQyyJ4cKwsjCcf/yAunU9+mXrDpgHwqTX
OCQ130gLxJJZjm59A9W0+cu6j4tAtWKaGhn2HbIS1SdZbG7rf5yc41+CmhHLMmmmlg6oqR1qTpBf
VRbSh/ikLKiCErNJZliTgaePY6aQsTSCaZiJm3jkWfoe5Anjut/9kUEPVMUrM4isAoPIgnOU1Kp6
izlsdgD1eP1H+BpSRFJXidQrVUkBvVWlyfNk+nPwmHvFJgKagvRWhtEn94z3KeLsi16JYViWON+L
zNGH8GwTxsliQIkZkK/un0Fmpgu/bgH4AYd0FxQppcj3emCWwo3mIzeqyel6J3jIOvAsR7qmehcT
ppaaMI18CLDgVbHcbY/77wbbM+ZeOQUPmBjshbTmBoowpbfFzghV7Jok/PFgdwEavIF7ZwkoMJ5h
ZqsK/92AdPtDfV1BV9ipI3+wb1BQKRx1E77gH+Lz9pedL7568pkBwvexZnwvknWRMNx7elGegyla
jIpDZG1yoNjf/1tfDpejdtYhcv+fyQNgshW4IrBVy5aW3DIbDwJzryfySB+WGex7dVqC59YGnEhA
pILUn76685xorm6LQhOoB+ovXn6PH/+KSVNWOp2xeqwo5EXfxrcbOra+GK78EJlRiXKaZ6LWxa8Y
M+fJlQ0coDsVDlRmDK8fKBFg/jbQE/MB+IvuhaHOsi5BDkZqQEUTgj9OHQpYZYQ2MIhZ978FZ4Db
2IwjQgVztJY4KfSXTUan3U/mv/+CUHkG++qT+8jQYn16jGcff/IiSyac3aLRRqYL5IomxFaqGfEB
sEYhgGvCWAH7iHblYGzZnUftw8iFMOPT/vt8lLslGz7axHRd20jOD4j8QBMfX1e3RMF+TIIRvJIB
Sx1Rm9aOBmA+9WiPSs1PXVgBDG6Nx3CtDkB5+rweIGFxhi7rMOySOujo4WPY7wRu3ftBy1BhTNfr
aWYqTzwHzBCNSE0OL2gqObP84bDshjE47KpgLC8Z8wWkl3PsmlZjgYHg+iTHDMwlMTyJLvpBlWYK
WwaJg+gJUEwUzxYtdXbDZP9tjQ8ozCaOROubUS/Ixg6EvyvNOecPag+waGcUsxf2JquvaxsMzwLi
//GRfJJMKE3kw9EKQGg4Df0QjPQAUcZEfNVt9tWlmN0I+cyvQXVKk+od1uSSoubHNKq6pTiu96JP
UMmqmjDV8MX3mW/7ERszFtztjce+ew3xkRk6rGlbgfd78QgGbrWd3FUcbgK3wxYQMVwhSJVO/tI3
7JDV4HytejaQIoWw8vTrea6O12IgupF2S3Gk5mSRdmnIuC4Bllc2oV2gHGT1njmSshgnOOEQULVL
avCogYqgEJVDSj/QlvF8hFtwhsByTTa0hpqMdyc8gcG67eIEyVwdiEEpxPSfjx9Rank3piM3Y2Z0
BWLBcFT8jz2r1Mo40CKLchHmEHO6LSwPqb4RExYk2Lg/o0neMWnbM2ahczRwINj6A0bs2/0VrpQj
Ow+sotTdMDVqYG2wOD5FKww8YbR1vzHXKc3DzgT85H5mRU1DEWOYDEM0o/nH+QG+mZMtEIso2sYO
M7iVKTT9M8Ukekc2I4hsMcyjUmOwei9MrgHg9tv21jD2IiidRbh6/NF1z8Ey8lNX8Lgxdr6mkWZk
YrKkhP7xomVvR6rXuhIdEDR0N7pcshDjcsJNOmVNhSsElWeWyvl+hurMh+4Jg0gd1clO3pWDs9kP
mIuWNEg0xK+1k0snY4OO8JOzyyXlf8VXTgHnAIMMw34hZw9ke4Y4z5Lt/+H8k5KB9txjHhIB4Tze
z2Cc0dM1U05CMc1UAECDaKs2QKPs/nYkSfWoekAuwGVJBdBSNYlroepHA1WhGiFqrQ6OwdM3zTL9
H2+20o4yVsFWF1mcnQT/7XAeEdo4q89Ns52U6kDmtCbhIGAA54NsSmshQYu6KogK74qo52gM76YZ
XguMx5+KIlFcgj3XIPnabEVsm7AGuZQZmTw1ND2wbENymK3yWn6dgLSaLkwB1hElldBeRG0klhcy
hisMwNWYMXJTDeNpb+2BjC507zy8DBVqoULapiGS6fYvJKDn60naDasX3IYefcDj5+bkoePkHua+
Mhv6nTzYz6CcKGx8LCl/g5IyvlDC11QDqBXLHWaXu6nZ2OFUFz7n73r+yOgZUY4HSOARw8Paf3xd
VYxkuzl62Zt0w4ZRrS4ioaxe8QaJ6nvT60RTGtmURtBHGdO9sxwREO0WxIQNB9icu7rnyLCGa9Gw
AKkLvYmGPVwrmDqXfuwcLAEBYz/4aSS41cPELAVeGTllwxfGGcWd3/LDeucA3bWavyksoIbsC0PJ
7PJj114NeZPvwo46SJLTqeYR+hXbSeRAsOqD4YuIoZ5ktGwixSWmLT6MNuN+i7soukITVz8bW3P6
SEE0KPPMFntccGwYI49vXYf1KLtxguOkdJSMTcUN+W0hIJGjGjpB9KnwO43DUtE7mLCwRagSFUz6
L0qxsyMFDzSZGbFLEGq+4ah7fGHeMVimA2EXKHnhkaa4Fu3SZh9flwsdp1kh+8i5cB2pSizjO/Kh
MaMf83Z+oOSLavFgNIuih/lt70FyKjd9dlPOWEQ6kI+MYdMFaHdoX0T0rOhUcgR2u6OTvqlrxKSG
JdN7M+iek7w3Db2YcbwPUctfHTE7UYoEmL6DE1q/UI3XKgj8KmHKgSJhGYdLLNvuzZLlV0UXpzS5
aoOQUsCW4K3eAqWkTWvwS+Un9yWlrfVLq0eIulQ0F07BoiwLjjzEjbWPQyzoknH0vSlypHJkWZst
DLO+YW5X+k5+FzW2izTHm2hjvllrkpQz9rpOC3Nj1DIYF0obs6rhMh1V7W1h0JalP1359Obcifxt
OnEA9sxf7B0Bq4A8umHnkUYk9SGvtvox4pIrGKvcpsl7HDjMh3Jhr0rMvMAgrtrrnnOHfpCPkOab
hEixw/FluqwFImauADYy/Q2Ek5to4V1DY5PdmnYGXBjA+txmQNjHj/OPPL/02MGnrFacVY5uD0mB
czYaDZe8Mdz6GVZVOqDXC1QEls2DAYet86BYBv9NO8QKK8exrCz8idPY29OZpv4E526hdGNwipmJ
qK6WY+8f9sl1kPjJvddTYIzE91yCLGB3lw/zK2/QrhbBNp1yKLmToZx0FgZSTlIatjdqPidf4+NF
dcjnz0yN4P455fFngfUmhDtO5IsQjwFUS9tDfD20Tf1xGw/HF6u3LFxil3tf1wzHu51TcIdEGapr
eM9rkr9Z+gAP2zB7EYq13yXNuPsPtKmo3nSe89LaLIfUE2Z4DlpUlfD3A5E3kSoT3pPhhiKHOinu
whJu5DK3R8slU8+nKkIDCkla2zS5O5r0kxhv1imbU0D8hYgMY7aMFzYgWx5StPZXUkIts/NxnsIH
BxvZoUUoYGQjBpNn9J8b0p3lqurigecoSfEGYFp0Mmh2WC5F1RTrO+otsy/uRJbyxDMWOi74X1pb
2QMrQs26Y4XJrub27GwAFT4viqGRQar8enyGmtoMa7yAtTnWEg1M8LVkd8Da/SRnHTlJyjlSkIc8
GzSds046CpFJIQYeWewUW3JvFMkJY3Fo1L96XauandjU/sXI6Z8eJGnUsomThvQ0326cc8eLOx+7
GHAdS0k4Zn+26/pqM/jvhWqp1fWRUE85w2CZJMWcUBMPRcYg1IpXdsCIKeyIr41qko46TcPdbdBd
lxvnlQR51u6EOe3TZdk/nQfbgFQU0st8POFOL97ZNPHQQs1+RyAVGBE2BSmACBRtLrFekImEM1uj
JlB2tt57vNClvIrKgM03IGl8l4dzCNjgTW/7rdPf8cqA1jZ0hmXWZu/TI2+cOovdgfbqZVCS0T7O
Liz44nO/8cHpMgr3Mhu/9DOler8c8QMqOFKwRaC2SGB58kRhVcgoTT5E2/E9lvAQWxsuzIvT4Yop
AuOhkevvBye9tK2PiO/OsqfX4HwCcyRmB1f6T9FCTZFBXjgcymtCObpXxZ5vTisOw3rZ/DQwTDRz
rkBgd/iq1GQYIV+wkYp98mP1sIHawv31HLbGuTEcPyzVkOX39HM5S8vgBeO1ooIwYKwMM092ByyI
4DVH4fJOw9iU4B3LgVk02RZwIn8QQDkl7yhaXLJOf9qD44evpe4Vg0AAtlWPsaAspCWq+zNXeV7m
oO3FKILJUkS8zqndengYIHceouWTdUrSa583L9Nw/0EA7vHov198g66GEbxAX9h0fR7fmam/tyQK
xpcRFEhVtMz4GRVHd0SafhAM6yUq+UasnkTj4YT+dw5+Z10/txnfbdgyLopaRg0n+1iHyuK4icmr
FXngaMLPmyB6qYuXk42obWqXNDRUjNxvz2KN8Pbp4a3rbVFtjc+JNoU0nBwMIU7WYklu+M+p/RQD
sx5rM+8h/3fqUKT9spuTa5ICw6REL/MQ0wRuHMM7q/nlZmqyUxaifSgah68xENG1FnC1zIByugFK
A0dWvpOCYp5ZDGpTTq47At+DjgfMieHYyb1ct603RA2OEyI1WhAzgpYLd7ce2eJlC5+CYwMS2XwS
xlzpgXkerTG10S1SDsQCmoKiQ6epEyVFhnHOSJ3AcPLpa7Wty+Nrldh/E8UML/jXqeo/zJ19Nu0P
0cupQYrYFxh6letxpGqs0JwE6Hu6DRoXL6yZ2MEDvCQSqrzE0QIB05a9ImKUC3qMsirdw8ZTbFu/
bIBnvTImDoP60xyyAsnfNiUflFZuyvj+dOR1lSwi6laAwS1nfU7DGo1oeTr8Fy6yHsOzflz+IAA6
o39yPrOtfSnzQ/OZjoISKe0RUQwOO5oHh7ekCXkB1QnZ08oIplYJmdcIISTIggqFwilsSsBj4CJ4
QlO7/95P2XBnsgLHX4DIu2nTt7d1F65Q1lz/U5+32Y0pFv++AkxAZnss3nojdV2eDMfdsZg7uuPi
YNBS4L9YDvNwiel5/qbo1m/RntY6cgB1qrFIUREjVrnt3DR4UTvu/sYnC/kmNVJ9+HsAoQz1CMge
NdvRWV8STBrdWe3e833s5nRhBhLzQ2CknOCMc09NfhGDEBrYLvlrO7rPEPLjQyuelxapSEJapL97
bT+BJs6CkwFBv4cvjV2bmPHycks7/skw7iK/THjAvwjWOC0maLU5hCMIFuBKNN4n/VnYdHnWNXMl
D9YX8sxVloqutcRUQMZGPX0+H/NVly+f5zh7rW1eBqLUsTgnz6+et9U6I4Kq/cfkVIk1W3h5p/EJ
1TqGUH+21SsVclFCAZNKHAXw1a/gN8zrtMOIIashqW6KXMwQKoKnY50gMv5vtrBqXBHp/Qi+M146
mltpXD4BvP6ua5V6IZK9T9Uj+yBtbxNTJ/GkZKkhdjUyUGvTDQP7XnFCihXxS4z0qvFLHTP0FY1D
xB1hhLJ6CsFFxaF6eh85G99yayLiBTgFqfwYcOiA/Buq5WDL1iZhz+PimJYgxFZQjDXwvAbAh3w5
AcU1vH9SqXOWIHl1LiIgNjFHygprFW//3XdFEugZkTGW0QSyEBCvObvHaiyejQG2DNW/b3/o1Q1A
MSe38TZAFSejyDUC1aJ+C98oHWgwm1soFPc6EsTni1xtTgfG0VZ0sWKi48ImJfhPBKRpmt6LM+oj
bolmuiVY6vc9Iz55vmlOK8/TvnAupoJTaPg0j/56sW42hJXwCDm5hPPJ73CfHK/HLOIHQ+LdggqJ
52fdhlgbWliy4bZ8PobC1jvrSA8k2iNrJmr5C6CGRNjhSelgQtpUnSdmjlBfDD91BtakE8gNoE6Q
xSjD9khHUQIxiJargxLh+0MAlBkZ3cDCkzYCspqGwsJpFc4s4iVd59sVuqewQDENLflAs1o5ZOgW
wiCw8eR2aApPqdpzwtLUqPtSQkelWvb5NuzMlY/nSII1kCGhMqLtncBMXj4Urak34RvtFmpppwlL
LZJNohlfHtjT0UBrbCvEDfeDzojZx0t/FlrPG/prgmGtNHmCHVu+7P0843x9+j05sxE4vdATiLNI
wmPTMrt5qQxw8S4d9q6LJg4+6gv0ul9SD3INcYZ4xAuTBgjF12OqzU8RxvXKG5/jzV+BLmqgdRkq
y4NdG0PJC2JkLoWMdVr4WhIERocCiqwstWiq9BrIgaRl9qgDSJPDGnLa8pPilsNkLp8ZEZwdOSHV
O3GTUejhlRieod2QePZe1biEscM/jXrF5GBOB5U4XaEUYwRg+Xxejnu1yB2MPmkhDFNpSSjkRKhl
2LGm+xDsScvKjqc1B322GDrrNXSx6jLIX8QthIt+vIl1h7jOkx6p4t/PRylsMJLh/WC0LMIhvp6K
xwiC8e0ybW5S2DQIl37anrVYvzkFNk08mLC6aJcPTy8fy9p8tF9xKDLUgBWO9g6jjpNuKIzitVrz
im3Wn6oX0ZYuzxRMw3FnR6rr9J/T/kCZRHdkjskPg1j9UhZNvo81WShgLAUWnBJUjD5v+dR7d+uo
4dDC2+FFQJT+EfirXNmbp4iBJaauP2umhbcRrhe7KEL3SX2Rv6wzME2mmT+xNHKBJs3PaEtcgi19
QgyzLuva3ew85zjddHnQv6gSBK42dWUswLDKMUCUPwFZOQUg2IzvwcWyGYpbDbjWUl01wGS6oSQt
PIDhbvNsUIB29sd3EtEMftB4ZKK15CofP+uidrPADPvmzdZNvwKHX1twghNaTY81EVpdZG3uS3tY
YZ6obVxTFXbYLzaK7ZdZVCWx+dOP+R/emlBWKiDmscGkPDy5uDXYjslx8RciSpnAWPxZ/Gwx/GUS
qFFIKY67MCMVtDWbmsiWAtGtyZhYQELD1OLLz9mpyWnBdWvttx/Ea3/6es8GbuEGOegWWqAhHBQY
7HRZjpkJJ0qPT3JR8NfDK8ZsARURZ76AOxCqF3DNr6IWSg00fBGR7DhCXMG1enUw7QtpuWQ4+PSV
nRHo8JijfMRjziJ0WLI8fsxjswTHw1TSY8F1l0Gm+LXKe49y862chOmv6R8ytCoT4R94lKgIlvGy
7XxL5ijSNmDYexHWB7SfSNIU9kNZ1UPpJgn5So6BUnhJKqUDHSBYvwX5mheuAz8qCgoJTGspJJrg
Vu41T3/KM14rnxLjfbje3H1YraduUmvsHY/rcFgf3M0RgaaEaMk53hbz7PU2vZt6FHz6RjCDykeV
i52UFQCNQkj/hfeyOt1HLxm7PtdDp040YuBvVeT/rSrk1e/6dAhoDhFVSv0rF0Iqrg/imrt9+XE9
bFjJKuaplcAtmdt+EmP4WJqbQ1Bcy5UtLNdvK9398xu+JXyeXl/I1UGRB7PkhHp8fWHmzuj6ShCG
nhKb4k6sVpla/2+ZLkY/q1QluCpXfwvRRCcuhatoiKD537Wiy73KixVqLqR5eb9qyq1hsoUZEAhJ
fVVAhRUMDAfhk2h3I9C0gCnbNPBDw5SNLyTV+JnVcbbVqV8hktRFX846scfe356C0x/wxwD2/CDo
TIrSiMyf9NB+67fDJ8vVpQiwweuQw/UBAC1hsSC2gat8O4XeZUXkcsFjet5YyZrIPX4E4E4RII/B
T4yrPKGbkLnuHeMhNuSf07lQAluDOZheujCsRb6XC9bXW5h6+Sy67ieLEdeYy7E0Rq/81KHb0dIo
N7jtjOHHp2/emVEbMl384iOCIvRfgW18/nbzuqnKgrzxDMUimy6NjSpyLZEJb5r+gKWG1H/ygbHT
TDTVkwcLA0Uy27MUIDVvXML81cd0188W79JZpvc2xzOe7kOan77cvoRmDFwQ4izwPC5/vjvwEWIY
xAYkbaPa4WSV58eY5MeZj6C2tcDjjFZazGc2L/Iulm8aqNj92fHv1A4o80m7g0x2qw1mPDN2Sc/j
ZDrFHj96GBCIm7bAEYbleVILe0lY5zAEefSIguUa5kdkef5Srffecm8r3Spsvsat+cPS+dBxSUCE
U8pfZihfqi9R3dUhROlyvHOAS78+b7NsgZHTKw3JSyc2BH/MM9Pvcjy2rrcct++VFj8aa09dD/V3
gXMW5CM2jtLsm4bbZbeDJnDr97E1vJVSvveSH0KqpR/yZwwTOi0flAcocWyTsoUPINkdTS6xsVdm
QlHP0Y4o7IPwTTwzfvz20sOV6m0ahO8i8yUmFHbbH0HTwquS3oHti0bgYXviulhacpVNETEgCbzy
huTa6+a3Mn0XCKqJkBVn+QSQMZAQkhC1/ocafgE9Kye0QB/Ej5J3yF9QK0KyTf1h9RA68qw4laLY
urdY3IHJ7sOUBpkETZ+Cam2aD3+oAvYEur185g09P2SokGJS7Xyc8cjhPenhx9nnFXXm4r0kNLW4
FBOdk6Ts9hTXHDrlGJcGV+245IqixRuGgwamqRa+LPenlglLzz5CPIFl8JZ8ozwSpGqSjFR1k1Wh
q5ZSgvTzxCWdN6frjBFC6GLoHTBJ8E7e1LZkFEuJ9VK9dDAWN8tSX/2vSwZgG6zLN5FbX4sAoy5W
Bak6PW2Gaozk6v+8W6XN7zm7Lmb6InrJH/bknCyOrrtEvT+/HJvpYvZXdgiwioS2IKKyWrjdsu+Q
1nSCj3ah01MREWqXAJ13S9++UryosqZrHAht2quAqjgX4vUy0ieTXoS2ScxCmUP0E3AjX8OA2Yn0
GwUsZxx5f1c0eD+hZeSxAowJV5ILhYAz1Zh6lBMckmqk0yV7Gwu1t1qxkkRrAqQ7FbL72q0DOrRg
EDGHJRO1e+GBfZFtxuy5FiXXYKCSmuWnpNolU1aV/8WWLQcnXqUpmX3wQdYbRQ1GPRNfpTgOX+wb
zowpxEuaEDeJczwpFmRirMwbPwteHvevnTX9U1WCKGdQPt46W0Q+LRT/7fCl6GDv/RpUhNA+nn5z
GEacrzconjwC7hzahTOl49y2nVPn/WsR+AyT6WkCapIHM5Jh1ZA623S9+lQPpQwqTAiQDAXu9KqR
9oKRDnsDakirCkJHOHncLb4Xa5gXVgcOc1+bkl4244vdxOgjHpxbQhTh38/3Kk7lWS5ZE8wU/M+5
GN5WAR6W6FQewLhoe3A8tG4TsKKZkhMfSjvBqMcQW64heF+kr/PKXBz89qUd/qlbQ2kmzSJF/SfB
CROeEylsRH3/b+b4tFl+St4qtcuUB94OQs5XIfkee7D0VFK7Qeh4r6mndgL5wWvbNz2manWZ/Vl6
bNQqVXWk6/ZEyHGSLWoMjG8Qvv4mP5ULZAAOOrmhM5WAHAKxbcX+XlujfDklLPgX/cF5BRhptCfl
k/UdOXl/u3nk/nWuYUiD0IIL0HODD46HKA4z8C/QBtEkcLQIRzQrnhDS6lnvzZ7Cda7frVs6SR6K
JQY+sw7/YdvzOVlRmCELYfh4soN78YRxVm5CjJAhCID1/zooXyhdyZ5rRJ77EHBFa+gHsGJmPiKI
FQ2YhqZ4AiQ7Jn/PXNg/3DdofzQuSDToYE6nYwUdnFPMPhfmiJ7LxARO5WsJVH4n89S+IXZkb0ej
sogd1gVPfPeG+wkAPN3bkA8GAs9T2OxI9mRT3m43OFO4oGtMOk5AAjwpEmfEJenNnBfvisr7IiGj
tkcZAGhCIjaJyguxXnH42y1BcZmv4xufLTDdAAGjMLDOUfQq7Zju4iW49WrcRnlZFRxXrkjyQIBX
AbkzbHMOw9E7fH/6JttD7dHnQJMHrTuA4B3z9E/1IIxJaoSRR2NZxO1QdVdJ1KF+ov6JefwN+iDJ
pcSXkYuDwicnjLBxTgvfTD1OdzBJ0gMbq6JnIjlidRyMFC9r87Fxy7/SBNJ9X1DZYHGPMe0n8Wbt
5w4lWgcf9/fYl4b35f+Qdq7bbaLL1r6hzRiIg4C/dpyDEzuHdrqT/qOR7l5BAgkkECBx9fuZRZRl
I30mu78xvBRsa7VfwXuomjXnrMaB3I+4QBYBot7LV0aOudJ7agk7a+FcrIUMn9Xn78I55MNE0wEL
jiJDjbEBVJVUSbOLdnt8Y0g3PXY76gymfIsAdeVejVbWGsnO439UXhjo30jlu5CPu+QA4THxH/li
ewi5vqrHWJ9e7/6aGOrZqkC6BdKIxojaKkDVaOJl2SZy4y7do1WVDguQTmYtOgYEOegZaaXAZIGM
QisSeBOwGglMWaN8jz8Fd5wSlioRroOzH1uzjJukEpZvlFBrSSxVsa8waVAz96oKJ6BUXwXEp9OO
Ij0oG5wtdFIspFGs5SR+uvGKGNtdloNsiBFt167Ovb9VCLDGRGX4aVvt7vq4vbGk6UcFT2Xu0g/e
x4vDqyDZX1tPCOqg0l4bNxlGmiAWnXTdZvFVSZVIE5RfHxQLmFje3E94TDyq5x9QcLafQmAKsS+A
j8K+BcT59KMV2yTeLaudlge7ATJKPZucbivOKqWzHNlCxMJS/z5MxbR9qr4lkkFKLVpnlo5yYd46
vnM2f7P7gLTOkex+z9BO753mhckJxbRI4B+JeCOfXZWYtPfJtsmCVNJfIeQypot7/grUL7nCWoeN
BfgH4V5H9qT6llpcqOo9nQKfac44XAROYu0nqyRarI3uSLlr2EQ383t6Y9/JPEUpWJ5Fr9PN8hpa
y61k/JoEGJYCjnkloRvJChCvWsIJAg4wJdejXsDKhmOII1EvMmyBpTKHlBu/OjV5llOqCnCnxrcZ
4qX1Kr5RAOrT8yJDYizBv+KFckHkwyf/xXTiLDMafeox/JYffRrLFYv7jhzZ9GZe8ga/HGr6JKX0
w6hD7x3FNNQnx1tZPSzC1UdUWFhuK6nQAjyJenT0Pz9Lz5EfjS4GVYP0H7rhGIFHAVVsnMPWu7fg
k8Ihqe9tt/YRYoFNKH+woITipgzNZDlm8q3BJK5uP6p7hggINoG5oaovPj9E6wQ63iNYQ/QogX3G
ahoFJr2/WMyyKA6s2ZduoOU6KvQLFExpB1S2fytzL+fb167XvlNo6c6xWiMRV8YjNyiV9Z3WvwtD
ikdwV+K6+OD0xW9NUryU2L0SXSVDUZFgL7yMq49aEyaogv+lFEMJ6MQHOwv8ufcEWjQegF5HfDOG
XoKwRnjrLu5ZGNAQWQ9EphG7nRJPiZANogAmSnGzEJRBee5tuuV/iCrVSkqiUbV+yHNZ75Gnafog
jfqcLvJXNJ6jEQAKGvI2LXSZPJmfuWT9+Kk+/2HO8S0+DPk/yjCOTUo648Xtdsd2u/HC+7Tn2OTo
FK4i7ETuhR2bihGHWb8dJjMS/CprNnyrp+bgOF+jDiLkekroesap06ZDWIN1UxIRoY3lUX6DkXbe
BY4d6fLZcRMKc2lNelXDfYDBLOF6SeXVzDFwF5AAG8sf+u+AnpC0al9+/mZdiDNoWzeD2Q3cKuHW
6GbBCXX2GLPu73Pau0kSZ53MOKaVtNuUBR/JCzIuZQRkXRJSy7chQEkkZFtkRAGDRMs3ah2qEr8i
w2jSZOW8qk/tmO3HCxIiRB7ceKz+KtouvZaqvissGMcjOEpiUKr/ojYIdwGTWa3DcgzPmLa4bTN9
lUbC/Zz3zeud19wPvTGOEBiySP1d38sEdOKuCpgZbRSiKjJGoeyz8RT0d1FTbqsmvkf2gHsWoyOY
ULlOZgxS9goKKZv2visrOOKcEOixQgi5hXwcEF/rfNST7xdYHWKqqTY00mEZ9Q9yxfPjtUr2eLwA
rtSLADUj3Gafnoft/rDYzw/h3E4GS+RBL2VMoNlpBjPMAnVIEsgzcJSg7/hUvmUX9QMBl3lBEADp
HAiP2b86cgPJedT9NyYT7qhv6CSsd9i/yPoJV0gVd4ycTglQtAt8La/1eU1wrgS8nlcf8vXsLQn6
S/EALFjXFISGptrEwGcRDMuZJj6Kwlzl2NG8+aI6gP4jWtxDjfbwuUhx8WA+n+LqY+hD+lwb3OHS
iULRhykOQg4aD5zDxf1wcDQi+y+E5mCyigz+f5wgK/ZlhDmW7ogMCRTWGnAExtPnkBTmgAIlymXi
R41Lm83zT+7MiIVNBXrxf5/caE0UONdEuLpHbw2IiAr3tY6HbV3/fvDXtyJgI2N6EJIe4OYlnY4t
alCykkaaVpFgR5ZUcLkosTER0xwYBeVRusamCrEBPElOqDzltnJ7rU/o9OF/IUR98jFGoUlReQ0e
61FoDRUt14PcxMK5zUM4ILLim4uIgK6/K9l3cOZVOVuAnrBZufAKZ1H5ZOL+6g+frQwMSOgUQ83H
PZMar2ZIwxOH2DnC8xTxu+WbmKKh2kP2jPkXULgsOQQ8moWCIC0xeU8bpJDDDpq9CJOaS2mzfdVU
y/2VpGz+VtAiLiq0GJqm4V06CuEzDMcNSPhY1dZ32yrc9mQnFlP9sBHGE/8LlJsbZS0nBaU8jgQg
qyqlPF+rZSAJyN5zimZ8KZBil6FHvNwowrNCcEaLDNc/ABprXFpxyj4CH48B4fTaSAr/cLXcpfda
Vuore2oSWR9RTHRLxAVGRiXNcPfI62UP0au8zvZyIBlmcihjt16CbLf9gRYGQ18nIDpVuLWhahv4
d4FsNMcDM0T2Qj+ns3TL2R2L/SaMrbkQnTGo/i07rBExKiMld8F91XCsO1JnEd8RhE1e1pLzCGg4
hbEScFuXUHb95+f0xVkh1D5SCZ6WTaOEvfd3vpct+sVAgvhhN4w7wx+yfhP7VC0QXYc1xqww/gg1
I80KwZNqKxWtCVF/od5xIUEBPojwa4a2x9UoDIXn3JQLQkvrZ0R93XDj+WF1TZ3nHqjqasdCw/j8
m/ROlmJi7F2WDtTX3Usrr3ODI3YL6wA8yWq9eOMoLYFGEPvDlx6Nr0qO2yidxbt7pYi2S8mxHAdA
VSTMhUZ8Rp13OppUaesyMq0l5DrkCdqlRASejozOZGc6BbhncBfwJwyBAZ+e332ceHW1doJ7KaVZ
EH8F+xnNfaHc7MAA1YGbkqriep1sZnKGe5yVTqAOaQ9QSqugSfo5kQqZje+t0S57lCwrTEiDHFfn
tcoiymaVx7sN5HbZQ0mr61bE0gQuouVpBVa0fVA/aZUyhNio+ZiOwV3ef06LzYdfMHq9FHhR26a3
JwzDWTie2tm6ns3yOVoDAkijiQs2y+kPVEJZUCFBhQXbT1zacWM8XtcEIMQVemBSzUkxe6IVVtSQ
VLRss/yhBQz/BS7GpXMPrNP64eLYPG4knM1WiGDn9N7URhis1bkA61YK87J94sggesJiQyhmjoTJ
dugZwY7cUWWJfQoNp7dou1Pjgw8YNoxiqNxwaEebROWv8yRY5L0ptRVsG+EeGZg8xdTsXOwR1YgG
s3SwOeqfpD70G6Pmk4SYYrxUgS2jjWvf0oxH2FNLKLJElOuDN4FIm0c2smqXKFeHvBKzMgrfrdzj
h6M3uxekpLq1mMx2Hzjj9dDUcdNW1yIw8q6wNCFMqpPFCcYsmn2qgVqNqqUWMFmbPSP/s+SIlsJI
642PNYYr2uPqQCCb0+XpIzDZB4EVRtKeAZUdN1dxgHDPIcAlPalbPMCognVH1TtpSwDqicr1cCX6
kCJhCYAU4MaQLF/UjFXLLd5E/8R7qpEsS+NCEfjoA4pKZKbRW5aefyBucDU9sY5RgiBox1/9bX7p
hGsFLWIVV6gdeq8eWzKoE3fD2ckCt1N/w8me6BfQBOhDynUREJFWapt/xJHJditoMpFbWaNIZT+o
AT6Ix+NC7E3pe+/SqzWgEGu+lIAFcqEwJzp2TNVypCspOuin0Zw5jkJhGgK8tJfHwtaJ6zilZ+ZK
9miQUYbNUYK78FvVvyRvpNj+el6t6furPqfqrlGlH2IvJU+Dw1UHnzpKyPLOL1Dj4qv21vN31Y2z
caeAMKFIo5XHyMRRxBgEmtGo6t9Sr0jjfU9XPzjn8Ymfky5AlLDRJ2hjr709qQoUOgQOfH5Q8hMT
Q3dNwWVLwvV86BDoIDkbG4wX8+XD6W6UKDpJ7xydXUmi2FGbl4UdB4rNe7VCBsYQX0VN+1COSdtx
K/JHj1G7dIoVDXLThMcOLUbSHd1phKeoowBcNOUNRaICrGK+YDJSbJNtqluAcjijJ6J0EKfaLIdo
xct2c90tQJqJnax8CnFcOuHpLdHXljf+8OZsAyODeROPtsSijKJduVDXSIdlSZcCVf9UkxGYlQd0
1KOS1hM3ybRT2bI6McgvOz+ohQbuDXDYag5AY0/TrMN94fot3hApB6/Ptq6TVdhPsGwhyhb3i+2u
uSpLKLscRAj+kIp9ef6BnnPc2cbIIGFl0maE6GH0QAtvffDpNkRIw8ZhtWh0ByoFS1Qp3XlMHp2T
9pboSPbUwgTs43xe4ie+kXcMBhTg+D133Y5I7sTzIwwvHOm0WRShlaAQC5/RblKxFPyKsP9etsvq
1KcwQiO1OzxfQA+pDf0xYQTwMALp96KVaIaY1EVZI0tB6jARSzsPUSJPzmhYdNgTG0gzUK2dJAk5
ZvWrppv/ptpg4OAVR8yjtswppW/j9uIrmIF9SFEWrKgRSFZBZ4c+a7+IfZhl/+n21dWqqF63AepC
VorOSUU7miTKyQXpPn+bLu5nqF1w3acFLqr70W3qk1W1PHop5zX1GPUCrem3aQK55aAZkTOywLu8
Jr/XjFO9DZdVdVEZuEJkRCQmE+O6sJvhh4zQMBGrE3Lt08Mg4ujdp0jcOdw5ITNYfBtELYSX4lYL
qxPwqcRZdUAhxmpTD7kLuTNNx2Hj0BoU64wo/kcOi/9icDOa3bDdQk3Gf+np4PrlioYFfbD7uC/L
98U8f6UOJ6paWvsGmmsTV//WNzuqIcBPEHst5oUt586QYMM2NTibCs40Jn8pwCA3oxRCP2CZoI7H
diyJOxPv8E7HAGa7n9W6WjF9sPa+l75Y6kg6WnxLjLEhSk19xFSChsWi30i34PbUICHc61oYRQnz
oKPuJJxKoYUQe8UfRlkGy80hBUsz6ZSUWME1IkyEVfkXa0Z5aUtbWR0sSpqD8HAFyv0WogQ8S1xV
42IHkcQFu8RZyEBWymVql5wRwDz/3M6J2nDaIWnjDcUMRqEzOiKr9QqgOMOvVmGzdmLJC8sjfUQj
dmbS+5oTQKGX6jId61UtpeRZknaEPUQhij6kA1OnmzzjExjXS9ZfW7nYsTLQiNOXCvIanXWqxRJW
Rf92vgnoTFO8b5fe2oqkVq/hhlQhxm3ZbMpp6gLinRAHsPGRpGP8azjKoyAFJGF/2DtZanldydgw
CScIQfsuGy4JSE/EE7l/YJr3j8gO+BZ+YPP7HMBITtLf5HNphECqCMdi+bnLqpvnn8eFzYdxUrvj
/IC/i2Dq6ToCe4PSsaERsbGi2XxOOLGk+Oq8IHWu9mOz+wfpkDrXXN9A7yI2AMuLJ8+OcyEK2Jd6
tdCYElaJNx5XhY8MgpAg5uwgooDqruyqPKIHJC+W7YiF5BARFIHqlnUuvRwqzgk6s4rcqZJVD9Vp
Wmt6gefCX2Zx0DfNk052dM/asnHxkvGCexMFw2axFl8Q5sR40nyOlw7e0tSlZVNwJEjlXnYgy5LI
iahVrKL3TvS9Y1FKiyDrCNm5i/qmiFCcXQXV8iDsYybw1r8T+9FqI8wSGTqrY446apgfBtiJtMo9
mTFRGx2FrZoDsfeXMAtDTp9GUwklR1iGxN7ujJLq0znTOs3SbdoUW4AT4UL1RfpW7IL9512weNeh
DFPdpMQ7nvI6/FB2GTVxEYwm9EV1PS1yo96z9elhKsQy4hrlpw0ukM3KAdoXn/TwWSRCkRB0t2S+
oVhGW2CU3e376jpYf1V1ofORUdMoJ2jUHhmGaAanyMV4NaZ5lXQpkIYZxdA+i9K4NscIeKVvMKgh
uBOkK32LufeL/LI/flZBApI6wgRQCNqca3ehlHMb0bzzKqMWpG5QJoaVKOQXGsqd4wwEUAiyKICj
Y0Rh8fRmO3HbzA6zPL4X51+mRHbvfqRk6tqmVFyfTvuHkGul10IZrB2KYngKQDKQfH7jMIn8aBLE
LkwMVGKesrHRJKgimPQQt0Lb4ExOQfgpzn9ZQnfKYCcmUGj428qKVcnrFs1Hu4PMAaWRNWOyJgZU
2bV3KztGeY2qFedRfKEV0bgpFDGYrApr9UR7qvDT93h+nh5wj8kPqPdJijm2A3A2KcTgekYNgwjM
aDYc1nJKFXXIJKBscHM3uKKFRUeTrfmnatu8OARHsGw67+io0qfVIS1gWCiBTqVqOft4qHHThdUs
NrLrodYRexotEuZEXwSQqIRmPrT50Bm9WrVfJNCRPb0RUQhR1Gpdei+BSB3u7oYhAebC3fpsjGb2
AzrNQtdpP8pZxlm0H5td8Yaw97PkSj0FDmVximOF/Yjh7K8ICFBHPz8rzBFlPCuAxMiBScFxehnF
stlssUpTAGzLMk8AgjJH5elBt/xTYvuSAp3qWiaHp5xR4LaoGaqQIG43VxEBjjRs4rhisIfRLq1b
bNrDfDr5KNQdQi0p+nKYF8pbNZ8CKmhWaqrQg+NoCz0XH3yIgTpJrUZPGC3QU92H8xm53xLmpDxD
06r92PMcxb1zWnWHaDB6BE8ALqWAfiOrTRXNBSUIohG9MqNEOh0+XlxZCJRANuDmCa9+uuL9Yreu
nKiK36pY3m2xVAnmBHIozMPFq00XvpfAXJieilhuhvIxzmHo6RAy2h66UlEMVeQV2i7TSRGrvSOp
zSJeN6/B+NifIepJKRLgMaENzRzRqXBMA26XYqEY7lrMbj1ncY2LA+1hM2/jLqqsRKitQpyUdIFz
zGH9kNLzSBUWlYskYVJPEzWE1cIQ/b/1suxqic7NSiyEuLQcxxB3/bYNm4mM56ytBBYllAbEKkMi
BpIzOthpbcVmR+L5oJlnhuZQ7vRvtyVoRypmhXJFzKvkH610kK5bzTfBnFQWbuTQb4lnxX7cD2qO
CAuAFt+bCFLO86vtUvBGxCbHOsx7Y2RhT2dK74aHNqRD+Tu5NTS+8/m4oDVwR7lK7o2KmoXLisoU
5L4LLFbiWbH529QS+2Z75WUhJPLN/TRl5uIzn2PigIcczqHA3U+H1sLhJk4Cx3QdWtzznGu6wbxQ
OrONu9s+XnFuASsDIVpfkb3/VtTKZYxK2vd54nJ7Et1fwJCQKCkxpIeZ5oadF+KlF6VNFOZJEQXX
sVlAdqS9PPyZmLW0Qv+A3coelzg55LZVft9vvuUREUqOR5ItOjI01WDlPuxK4C4Xz+AQvYoBH1Ti
lg+FdVrqoBUq5BDmrV4c4owKhcjAz8WOnJgM2haebL18DCIFKGDc7xmVrtEd77s0Wq2O8f06r19k
6fa1tYFViwpaybkeTC82SQVNy82bbZK+0v3+Cb+JoftDBj+NJFjCezY0kiDiebr44c7ydGiVky6T
BZovkgw0qwuGAc1YZzpCTdqQpn+ULmwN6seiqZZ4O7k5nhLs7Z1PNAfDWDCiJDVKd9X6TZGbJUZY
6UfoiTKkpc/fznN6lWIbLL8QDMCww9Ty6ZjZz7KI+Ztg8Zoj3OfEwt9TAJR19fjR71iMQRXhtBeo
DKA4p6rat1uvIAddfJU8T/w5Ac9S2YnRXeymcOez3iUoGWcYb8JaIm8HFh+PddWsClp5UYtK2Uhb
ePa6uco81Clxv8o+VovDf/QBpOwSE1BVhaCmuiiQWnRpICclpdrghPMrlBGiJvREhE3jyMpXW4Qy
KbOUn0hTqHqNMCAZcGv3E21Y7XWCBtkBhS86YP2TBcHfA0cSAFhkOKJ56Y66gl02ab8IIO572Pgy
npXp/P/4jVsuGB9nXEN7nsODjuCJB6wdaDQpZ6ELFy2kUYJMOEYP2HfW0X5L2K9JqaREbjbWpBke
r3HetePjzEGXA+ihpJQQxd+qmKVFpM8ruZFit2Lm3K4dVhSwaj5n1Yu8IOafyqdqDfL8yM/5tnPy
S3zafUhqED/HHGgsX9ZZjRjCMBTxuGylF+43N+VhxS8PJRYHi+qFuf0x1tKFk0+1VFyWGm6+6GkS
2qqs7fOQnx+eN76xkhdiSgacCVLP/R2VtKNDE9Y7fJetiKRKg3SPmnA68kVPFZ+JHptviLg/Cdvs
gGMVL6uSS6fgDzWeC5DWrwPakEm1p5hX1V0JXRV3qRL2C5DiONOKAeyojwCms4nCBR5lNBEQr7d2
y+19vFStlFWNS2FOyFkSdYj2ZyudUxwXbjMtl2xNmlpRbiSsF8NqutJ85jQkHSl3FEN1OO+YXI3j
waZl9yYbMfZpekClITzRdXEHVXnOpf+jVH66q6JSGlxobge4iiP2KSkkinetY4hlfaPgSt6Pcc3P
8ORReKzT1thO3Gn59YhXq3Ke7rj2LtWlZHRQNRAH0c0JzI8qKJvPT50zoq191IAWtAHqIWApTa1H
qFnfLaJs6dCgV2zmeoEYlJYekp4YAZgNNEg2NOIgHCeZFLmtPMLKoIGgNQ2GYT0tmT1TZ2lMOPXg
3wKYy5EwOryyGSXFmH5a1pNdBTDf27zeh+4nnakSeotJ7UrZmPkE4dVbsapFqkhpbC4GvlI067O9
aD8f8h5x6vLFSSEhSaZsA3pSPJkqiT0e9cXHtpw6JM6CRQrd6EM5JHB3QwY31iX5my040pYamIrH
wRKtY70OYXtTzUNEcCrkiyhsbQlCbjB7W77DXVEagh6KtfC06Tt8JuBhZEDCwAjwV+Taq4X56Kk7
/tHzMbesDEoQ7RuiXYtF1PyTmqVrFQYR/aPj5tuRNobgQR29ado3JZIGNZKpcHJgk1O3bjYLMQrU
K10lVQFCZZP8bmoesj4VT7SZuM38D9pJvcFTfH4V5bgcDXoO+J4ppBfEoc/P67NaHc70pHPw5QL+
J2vsp5/Q96qOTkQt9cekpHSYAPaT/8qoSMU6cZBELjNbwCNV/WCNNsXMaVAZaMdWDCFCsaa5+G9K
0qbJz2cHiw1TxogQkqjXjbGmLFsdUnyEK2NxlRiHWwOW1APF0yIkBb8V4iSH1p/96MiLY5/OPepu
pLDMuM+sDFUbprHXqSGOU7Sq3MJBcxZoJTfh7sqfNx86umSQ2gAtgAxrTXZ7FMh+erfJsI53Fm+Q
6tVXZnZJRNaRvwu+Vt1D4q3p6Xx5iPhdMpGx6MBN8enDrg7uqtoGWx42NgamNaH/h/rAyWwwp6an
3iCSdOYZ/aIWcISym10bvt5ly/8I2jG1jqIHZeOAGs/PxTNk3R7yo+GN9jMn9cIs3oW7gWgFFBQc
YUWwr6WoYARlaXgdrFZVXe1IBjyoAzrGUqdX0K1bJ6reL4xNf/txTKax0c0RsZsQJKhxT2+dgttF
lvs7Qwqo7OJ/PV9vJLb56B44BbYASaJ/HQk4e2T5+QIP7dqteF+IfAXSzz9x1b5clDrmNg+CC52Q
903cwnGEMx7m6AkTy+waJCC7+3gPKXWzbP7i5H5Q7Jys208kAA9m3U5rj86FHKAsQPzhiLaH0jhN
IwFn2cpoRMkoAyjSBTnWHn6jaIQSgygkDBKX1hGtGjPMKCmqoCaOBwvzVD4UB8Ul/r3KaT9Yqp1W
jrRehFHVlpV3u07zqQmmrD7QJlx60tRIFciirhlbKxfF0mXux9V9d6TwiQ/sQ54DjFIVe/H4oqbp
Q02341xfwwWvvImvdHYX0/JS7+dn5bfy2/ArXn9eBGAO/K79m/e5G/BoaFZ3Ct+LF7yOvlL8jLu7
mnOCXReM8Cv/8oPhx1wEjX7J13BB42uuMQQNtnfcIV7j8oGLbvkCFSH/7/jVcMnrz4s40Q+HVy4s
rK3u+D7iHEhepTTb1jdkG5xpxZo9CkP2F1xzMfykSvn5306LskQ/4dvhmoufX9xIrrm1vD4/9896
amumBcqbAuFOAHpPl2jRzOHONYfNfX889i+38x45fcjMainjzqk9dTTIajb1B9ym8qtNVFHCXlyp
LsG7aIyCuExdjfJs9uAeD2bMIVNLQT22TFYA/JCR2hVeGthMZJhq0zRrIrk/Y7HbhwCKQKBNRQXr
otGHSFfBfD/rsWDhRrv0i32BB/b+Bq/l5LrbctxJN2um5C7cN84UKzzRSl49DkTDwMHin3JTfK23
OTPMYRcKci+ne5APEIvxlzBmga70r33vb2hqJMytVW+hao0xIv9FJyv+jiIEt3VxeHf0VtfPP6eL
2zzahzkxRyBe9nhHAEg/bOdbFtjc+V1CQKX6knRL9KguVKrJibopR9KY+oYQ7m6NXxitdzGMxzsH
QEgp4nTB5Qxys/v/38GNtyu/8KP1dnHo791O5038ki7a8EoZIPXgG3qWi2BIQ1BF1j86RCmSVlNf
NdGgHIipOAkhKYqVuTixeoohLZ7LwR7OAKCCeNvSXvYyWS3oKjCNa51nZloLjz7GOF2J0hABcLUd
Ml3ub5nRKrYEh/E5uijhwEAkzmYOEZNjjoOUwcoWTlq/i4Lii/wbpCyXa5EViAre5XGamb7RdiFy
MURXSh+Krfvb+hBDM6s/lQnAeOf8nhy272dt/KrfyVsTa/TrdsV9a4mAMmQKLybmlJbF+HjG4s1F
SIujJVNrtGxIn3v8Jfi8AZVr7FQljHNJDIJCLYjQQKohXp0KvVdETlpPS9uWko+B9jY+ZtvzozqD
mofJ9N9RjZ5CsQ82/e5YFVaOLzzv9boBAMP/T05dMWdut6QbEbW2MiIU0K1VMKj5pAK6fLYHJRK2
QhBWZQ61zw7vE2/x8PxALy9JusvMPUIcGu6Nw4ZyCzkpXO7ul4H3xSk8GjpTZmTKqERuKjT4Fpuw
+LxzAOxJGjHTVlftsoDGv0LOI0Y+QaFYwBNDu/RkkW7TOsKD80Vg8PTJRr3ThdD4/HsZCkjIHniU
ZnD9Vl6o6jz8LmT/1BvBaIzcDe4hEZeamZqICxre/9eY0AU8HVPldrDqVymBKui0kTbX7jdRKwyk
3MrPE/qfxxZqVbwk+V2go3xOFLig2KVREz4fE6Mao0SabdgKAxAh3gMXGI2qd7bufp6VpNE71riy
1dxTDxNhhAJPYTGkQq9j5po0GTLFcGuavBGbytzjhAtOd3+9GFM9GtpY5NI6cbDKF2xH+Af+oyAw
VeJRJ3PjsvNLEl8oZUCeMkxS2kEl83PnrwO1MuU2wpWQaZpTcgupI4v8//zdu7hWHw9xvIPso302
5xQyqwBVAuIdBQrqwgQBL1XJFd4qK/Q6oF7MfLe8GHwwXmMWJDPctAOimqsnA2Y4QgNFKZbue2Kk
mvHjve7xSEe7irNqosVm6Xj38okpXXqtQTzdxdHvm7wg4w0/CfoxUupxgekV6CaiGutRUoL5A0Cs
lvnrtTe7FUlEuP/0+XMOl2kuhkAjIhlSZps9XSHZ+tDtd25YQZJifPQrF5+bKOyVClRmyMXfldmW
sL0Yo9uOvnUwp0iBYSRpK4nQpzx/4y7ucnOfzHeGHxnCxdGgKjrjws4sajsURaVxl+63WVfhnLR7
Y8okJqBiJCE2igXtxrnBJ5gDL5YFTfBoF6CWndPsw3MsjxuGdaoR8wj8xg5FbbJNy+goHjiRQV5l
BD2uGVZKFib2lnA4sc1gEL9XPizOpViJOqlF3DfxMsGsjhPTsiQFRCSsb9W9s8Lobs9nOhWnlMND
gPkFx6hLm9CjzxGONqEsoZ6z2jfHwd+cCoAFdmxBqYr/RJhQyShME7dS+1WS19HUR5pAFdPUMUq2
PCeCkPnjsL2rCixrX2FgMAJu5KQioWW0dqYS6Ivjh3BIsZJaJS04nk5cf7/dOQUCy3s1KQI5gqy5
db9JjD3gSxQrM7Zv65ExJzZq8Ymj0GSFawoXjut+95FSTJMvLqCkzJBHIxvN3n7blFmV+yypSodg
Yu5NaUPnEgrRspE5FYBOnjgS9EjBlM5oT4cmTw4w00WVy+OiTEU90g8p9I5Qmyyj/YWf51rqLG3M
lw0WlScYajNj+6/kv0ddmpkpt9CyB3nQPlTHwSe/ZmrTZXRaV3JxYJH6jYs5QafeUVBT0egiLFa1
wFvKjbBVJBfSSSjdnvUBQHFmzWy7GCpCcHeCkU5BlxzfphtJXDwMI/ZhaF0I+RE1PZ1izuxI9544
B0oCshI/opvNvnczkBF8KLVMNNNQx8HZgHvo0WMc5bcxrCLZpsIX6nFQkf7fypLTu/fFJAi2ATbO
rANc/cZnYZVh6NzjA2rxzYzmxtChxXaTYVO+CD/BipP/943iLwoKtyb1hGWILf+rWHcVApNQ4oB4
0Myr2OVVdZZcWkF3H5AQGNsAW2ipW/xg0uH+4nb/+FOMzkmfhmMlj5m6uAxo5FiwTv8wqeCu+wLU
/Enbp2TJqiqIKwPT4o5Wu/sB+2DVSIFiZWF/8iy6tM88Htxon2yDdZlUhxXMIyaBaG9KC8xOfb2w
zisuFVoRx+SLAh71VaVr4RDm2oM6L4O2F036oVxcNJQBJPCn+uzZ7x9VPOgTvvCXHv0pmu3s9Ur4
6755r6R83yxZpJQgWcV6zCrZKh+PUzCRevW+PXYvkia/C6PdC9WO/u9nN6cce0w8n3sUY8b3K55V
ft+6RJDb7D/xyvvk4tNiQQUlIom+RNwsUejUVfuqjLs3ubP5oFqcmrBIkqKsW9bNv2BBr41kFJA9
Hts4RWlTf5+ss/hg1EJZvAtSj48QHmaU5ndqOEs4SdyQJ5SQSwgj5J9Cg6VoUJuU/oBgTT1sfsGX
88JEezK40S7or1PIBCGYf74DEaaz2Z86M7QNnmAWuYvAyPjsNv5bbLzfe3uVdVBnUFzOYu8+a9tX
0y4Yl2Ya8A+IHV0dYigDoydadW7VQbLn3GB5GvXmh/OOtBSiY5uS90ejI8EMKgdri/65+0kCnk2J
iy4B1lT7SCnBEhnYuHl6v+acXR1J7pK2uqna2V+ux40LdnCBFgM+pcFpfw6oqquAp4zYTVe3ZdQj
psE0dk8SIG/7wkM4i1JemKGoo9NRwaW0hdFGoi+hRmDljg6TY72dBX3b3ZcdjDZOX1PiA6SZLa78
HOHL7Od+cVXMUkPTxAhsNrM7b+9/lMzOQE0K2BqgMZm5rdNZy8XHTUdJxd8Kcs9O4226wx8iPxo1
XzzRNGGQHt15WAQdm4cY2eoQkK/gsgNQanMRC0CFHTPhgW0/fQP/H+OC+yXVLtqoMSfErxyqiwiL
ddapJkZud6tTQtCHMIZ0FX8IdhXmVWRP24b+SNsbE4ZjLVzgAyL2lHjNExvepXVLjvJzXCMSULaY
4fG/9Lt7Mc3h9ABIdvddT1i1jj/ER5oSqmIA/CIdu+r5JQbUQLkWvPDMRdX2kQ38m2HBSAShBm8D
d3k63/qwirfrRTj4PqrRknhbUpTI40OJp3xIrGPyD2WbkFCdWRqXql5tvPhdNsTPj+ushwLgB3D5
f8c1ClmcJbFxsWy6ATcntxMrWwtWGlkhWAGSi7QDLsI1SmpOna0u+L2RDam8y2QCwNpagQBVgtKA
8aMyU2/U2YM8t0SVnY6fLZganx4YumCJQKjKljOOnw/11lvUQX6fVweoHO7RvSlC4iX8L9M/KiKm
l3FCq/JgWRyvayjHb+Kg3t60Ga1yUzdY40emThErGgl3Fe3BQ5SN5aZZf0277HgdJM6Gbne0WcJ5
a3XtNhViYejpabfbvchr1MLdfra+qYFOqSzkMakVjYHTMKMFjdvRx6nL65fppvDf2Vvo6BbQU5AO
EzjSfVJ5hA6lH49Y5F73OSGds4oW3xzarL7C33n9euIZayme3SlI0LC4aCELM+Pp3KNJdrxMdzv3
Xqz7RTb74BXrjwHxUjp3vwcr/HtSB4M7zPaPafJ5ETao1gaUGkeBWzlwiAsV4ZtoPD/n8IdE3ZG3
9a9+4Xy7UEcUoQWm8Uy+jmMKtJMnizhPSo9MeCh8amd2VxQIkwUueLCIlLNB0bQQX10D4JXDj0FX
SMNlqu3Jan63XrsUZqPr6Uz9UngMzjCL8cbk9IVf/vRuUifP8tZbHw1xsO6cEPktwNdqNsMCHCSw
WKmjDS5DhMbWNxgCHAa6JqRl/FnLZJKfycSjVmx+9qh/Dg7+8NPB9VtUCPtmdwTjIg0n85AmC6Cd
esPmyphBaGDyLT8juUwrJKjAAjENjmXdbX4rxPP5HmBT3Zk3i99lki2oX+oSQSl5Of80nTldPk0o
GkPC5ZBDk/903A5CbJBh/2BJuupaqkAGLWg/ZZahSSAQE/ZMwuXkvFHSDsJ8LKFfi+ojcesvnHIX
J6M0GzTKI4YeS/KdNQ08UMbB7EEYh/ye9uPO6v0+6f5abdaf9+0enzliVJofuFR6TtIfSdfcqvjA
tvup75J/tC8OPgj/6riDXDEjViUnDqNRNJhtnHRfbwKOuA0P2yGOwa/m5BcpIWpaQcME65JwpHOT
3+USIDYr1Yzv8oe0ptXgSs9PROv9PZ6Ij8c1WiX+OvRpfn4YolStEhWXyh2yc7AtY93zkOMdvb2o
qUmWp/JE3TmUfGjA+APY1ipXiizqqHIUoUfmieXQBBJLWdNKl3i/OfWDGger06ryfPMvIW1WGGQ+
FeCPlV/8Xu1o84V0Spb+KPzeq+KY0+LTPKBl+iDyYYYFnHgdprGKSa9/wZblEs4L9xTQBzExIrXZ
aJ1G4SovMlo6D94dWyI5CKAqTwv8OYFSiupEO5FhuiyrVdyy1Ic+1b9AxNIjOXtkHn4FnAeqMY8i
OmezXNdtkhMKwDiJ16TVj+wnRCHXVDd91hqsnAKneKVKE601RkmHXdzeZTeqU+L56XRxf8CijpIR
TFIs2Edjq+KiKQgDZub2lfdMIYf1iFpKU8WMLtEXysKHqfVg4wLE69zsQQowpYqCRJ3ZVM/Qy88R
tgu2HbKXM+b0o7S/cIq52+yTmdGbzFqdNqEKndTPOlcfQO0Np7kqcYYqWhqU7OCrijf8QmJ9IQbG
mhVpacI9A40dITgRjndR02z39iTl/CKB40ntNFQRUKirTI1rtkDvGptTfPs/KGc4+br/wi6vXXw0
wxCM0KZJw8IQbDyuFXxVn3Z9drSrkKBmGymdl8ps8yBzhJgGniKpic2cZ9R3qZOqS6ryq3ZF+T/6
N4ASRdLYY9oTa/h23D9+gsS4NIc4QJojjxGgVLbU+oQqEh4KVRR5zjjtW/zkRLrPcbwUoiTS4eAm
SqsZovf/+5SHax9TX6f1BifjKL5tu8Mu7YMATR+D2q6bO39WwOLgATWbu+V29psJoKnMqz+KHqDJ
6cAEzIgMUYYqLtPM10tT/vG4xkh/tl8U3REjTrx02dXV+YHKihI/PUTp/eQWpCqFjmqWwJfAQcd/
wtKhuv677IrAhviYUIZeJWfhw8apSwJwtgcMXor1+vaQHW+C1PtuNDnoDPI9EF4j2NqY29jjKfMr
D5iVI/np17ubvonfTzzDC1sqmTGHszhxgCKj0xlC1XZezuvDYKLICai+4vERMBgBsRL3fEecqC2e
SpPMMjWvjC3qYpQmvi0OSwpt/oXpFpnfHNM0GF+RR6A9H4VcHD9gu2yJJo4QQSDfIzuAsZNj87oq
/jqWNeuRZFmHLiVvrceNu76ZZ+Gdsydp8Iku1GJp4p5d2LyQGZOuRPMowLRsXK/B0aqMVhsigYTq
lTohIIOVi4pKoPIVyjn9NSjzL84BGpDndZCATyxbCQuraiqiuXQEMR4rgMKjpgT4NESN+tnMqSp4
ymE7v3ZwIkBDRimRXeKQu7fQZeBhYmlMF/GsK+kKzQCpHzfx/AZp322FMkbGsr8Qo16YZFK44NuA
RAdccHTD/ACeV1ftYYparz5uVALzjTLDLY/tvcrwakrbMYvc3fFbvKdjs9vBrVWFs2uwLGvpA8dp
pEjwF4Z3ISWJfVMJUz3meY6yT8cv46CZyZxPITTNjTSq2GWzJ5wQR6rE8zvdLr6KFqWEs8KR0FIO
UJFqSZ70f55gQqzwEQb/w0vxrMZOG+liuc72VmqVmin9QZUOMNMXY0GySpVX3SXxDeVsLUwp2k6W
q2jZvovG+K/GNSfLQGEVE9A/nWDF3s282qldaw2iQqVSDWPpdxh8L2lhCAwjPby0qEG1+pzuln+p
61+ebO+a/GtLUWlam3YB10WLzAaGMxOnIw4Ro2HlRZ0ddivHrBQkE7JGC7KohSeHtjcHJOmwX9J2
ZlJvdICn87sOu/xajvTVwbnfY704RD4ACkv5IWq+TSFatj88DTIC1H/qWApMjovaaM+NmqzxmjKa
03KA+YYCJ49J205GUkb9RKdszzf0upsuzNzXhu3IhkQiuCsjpdccGHRn7jY8B8SuQz9nHsB+FtE0
ctNfUSFD0RG8U0GHXOd+WS0/tlBli9r9XmWz/sp3ie6w4zGLPG1IbayUSyYugGN+n/Rv26wubp0d
vUUn5tJ53vrkJowPaR+zovlis04MpFDKZbVcfDG1Z8kmL224OXBFRfFTC3Kr4/2gO6Qr56vN9ZlI
rehTJnGKC0EEZDnkM3O2BCRYZ3TRfbDHvz3JzWtV8bxJUuTIH2CLEwA2qByqKELFxRQDFHEwhhoe
dR/6Q/6rkg+DIhJEz4ynIPHE05meebiLEWTkiJKRibIxyLDW/LuQNgYQkzQuwWRiCmiDj1tqUvTv
VGlWO6iIS9lqSt9xQWsUAHKG1FZgaatPzmhcWdHms2TfWti89Hb3+Nn/gas/oE75YenN3xdB+tLd
okvHOMY2CFwy1T9UfQrVBlQAib+inrIBJGmorbCJPD/hzowWlGngjRajjuFwRBI1GmO7Iz5frhf3
eUY/xvoWpuGNnY8MM94CjKXgTpyVMnPD3OKLHJpzblXgV7dpV7wRn7zLaLch5XBQfpBG0a9Zd2KF
TCeU9ixHu4SsYeBGYllGwjva1ThKwzI+FBvuFxYvGEKYL/gB1ibPGu0mMlbs+sFO1MWwW6z/ypPD
b0jp6EBI1xJj3EGqkduNJqhiI9O4HqiIY9x2yjr9hM1RRaHah1JLB2UlMaJHNNehW76ceAY66M8+
E/a3mA4SPYEkP30GfdDnYbRoB8NlN4Z+IMPb3MEemGsc1mTOIHetoSkMkZN4RFhSnWBesdiHDYoS
jQiFAAF+OJU0Jxc2JyJ1TjnCFpIbdxQR0FuyWTh1Nr/HdhPuGt2ZpRP5+cqF6z2gBeGC10EaMug/
uI6lCSm9u+GVi3KPyGn5ujzc8YWyAyGI9B05hTHstH9c68KEIIPo46fuY1B8WO/Z+BUbOgqP4fWn
vOOx5qP/k+9SE3fUFRWRV/2fg/Tjv//yw/YISvKi4rNR40QEwusg+CgOdwg7+Jbtn2uUHLq2n3DN
Ba+PvwbNx/OT5II0k1REYc8cPRZsmlHBB0huudgf0tCI+rCT3nSN/07pGz2f/habSIapsveQ+jjF
EFp2fTUngaKifNN/A2R7KWBOJ4ccEtIaF+UUipK8A1b8T2Ecnl0yKVSvDqRer617COiVcViOc8pB
8ZtpvTeWbBdWgOwIjfaMwdYoFC4abx8G651vDqpMHyMFojRyH1Ak8SV/gp/Ti7k1fMX+w+MJJfSU
uZN7VIAOEOE1kYapNeiNuB6mVvyNy59fTDG966e6iBl3lR6u9QP7Ys5xUX9FYcRbmWVcMP24liUD
M2iP/ROOcZrZfPF3me1cIG/St7L8UOXyxxTnTw0TfRjf8MobhpENF7ruNED+0vBzLYNcf/jxBUMZ
fmhje7IihjH9XBRc5DuAI60BLnh1HTh9po4aXpn+/JrFwe+GhcIrywbfFBSIEk0NX7zv8YUtpdML
66es77R+WCQ/l9CgjRqWEEvF6a6/a2F5mGFqnQ0LiDcNC4gLVs/w7XARr/Qe90+90d41rK7h1W/u
+D2vzJT+Tw0Ephj/8MXSZTQsY8arn/4cEBf9n7zwX3v8OnzLX+GH+lu2qvnh8Ed/XpzGwr/DEPj7
/JJrRsHX86v+QtEK0pxHxUpMIJwOR6GNP6/q9f9ydmZNUlvZFv5DVoRSs14za4ACjMGAoV8UNDQn
NaSUmodff791yu7rSupWdd+Itt02kKWUdM7Ze+017I59+bbZtv5gU7h1GjcGnOs4fXZDjigGu3I7
EdocxALPIYziGsAa+ugPFBCgzgLON+e54JzHDmO8csFvUaAws7qcsnReNdZtHzLFDTh04vHlnFav
5BMS4GRdACltQDfy6ZVvj1TkCsYymJ4wrIYqSdEDo8RmHaplEx4mppCYJGJYmdm871Hxy5Birgp8
i+4JEl3Eh+KKL5zleQHnY7ecXo4fAsFEBqkXt9zx0py0l+AEC02aINo3gM45MH+Y1vzDOsTio/sX
2KnSR6ewtW6gBJJc8K+gIwdjxmd6YEtvuSgVVOTitAtdh3yPiyO4W6GM+2VV2YsztfkjGXEdMxu1
N7WiS/MjzwNrf6J8yh2vP42m2dGpKyMN9Mo6u3LnLAopHrL8EYTE4OsimodU47JYFCNKr498s2vD
EYPebiZlJmibb9iYkAbfahmLgMGCYjjjtM9pYX6yqKU4jaigETjhX8fXvSiMijlY55TPpZjfviof
vcSyTHRb2dRaLg3pGCVWjLiDb5+T83BjdjyPIINZjfMDfpBiipvEZQevr63vMAded/Luwnj3Q37U
8TF6r+elClupVnpZTT586cfud0UP1EQN3Htz40kNfvU86P8Ik4NuipYKfzn+Cn7CizvfPw1zQ4Yw
0a9Fu/uj7j6PKzGHsLBMQRJCgqglyDC9Eois4DNzJjlZZiL9CJ8jOX6kGP/D3Ul2jdCZev/Oyq8X
5gKASDVGLgRMbP/CBBrDzOfs7B+5fkjHsNWB/nDOxoT1YfXqz1HrLVnH9QPEy1PcbCTgkeesB/VX
FJEs9+UGoLeOdumltWeDneiuExs282EDEY/t7YOCXuqZc01329mRLGefCiVIigPvsz3aJTrIOqfq
5soZuTCMBep9ePX1kXyn4JhRG1Iz9yMBh6z2nn7C8ixY8XI2l/rRaiSm+LvB2RYbHYuO4O5aM5jk
lXqWlmdZ0X9b6bqwlKaVchtSINO4y9s6ZhRwY9K/EZ3Ces2o+5PDfNLyQjQFPngoy0vNrSIqP/AB
uRoIpJaU0+62jG1lcG3Jjx7IhtZ+grLORH8aMupxaMBsTmxV5sjwBpMo8ftlpBPQeZYwgqTpsrMK
TFfl6atuXt4dYhDpcXXoAHyGLW5AmIbMfuNo/fo8kHsJaN3fEaWokBuE4MtSA/828XFoU1u36TMi
nHHeSZhDl+xxboV7tywJhGXJCx2P9GspqjSFVZ/3b6cy5mTS/pex/0ooicYHTjFC5EHH9yycFaoR
vXx+EmayRzPeR1z/8MVyzknrdWGWv5OPbcKkWFaL1gyMaxUVVQN/nYXlQouJVBZHgLt5ZoYl8cif
gS56YKbEBIJBvFgh+jP/DgCBNooD28184sm6KLQtYY9zUUMvnU/MLD6IWBgk0OhFsFEw4ESGin1t
/xpM4/Rw1yyg8BjFaitXO8F5wVmATkWJpBVAEyecoqEkMVS4pzAcrfbnNUsWb3h42/CSZ9cnuBzB
0k+geN1x8k2Zz0PeHamwsyq/ngaMWMqIVtjbOPhiSO2988k6/pVHHGMIIPGv5OddEMsIVsLtiLfk
u+vDIpsN+MUWMYcv+ulQxhx2Tr6Nt8V2jK9MLhNryYLxNnCabHi1+Oue4Az/YHZledMk6fHg5iDZ
wQIhfZFce6iP7+ZwxM3B3arrOT6uh3boi/16HgKssZrqS5CQ+TdFi3s9NUHysnTb6rX6pzhCGcwI
LruKGbw/UxhYp+un7ttFYRBHEYyXtMgw9QP/2GE3ESgKruxseSCnC3DMnfevcIYRB0enzNvh5bnL
/P2ISd281G9rQoNEdpEsXvuZRnKxNJ0yPXUMezdJjIIVpUpioHLQoSzaQHei6qDu0UuqLSkZUI+n
nAH+QIzVmSjzYvsqlDnR98aloYRvkHSGpwO/ZnZW96Zv+uOtTHckf+8NblI7ST8o/Kw/1rB8NQ2J
BkCJiiqR61c/xt/dBpsMKYhxlfy+C/vfzqEhb/v0TXxMRTDikI6gUub8s4xJ9F9gjoheYGtIrLRk
rnFvt4ilFq4CNosA14N4Gf95PA5mT7LBezn6yg3N9fl5ZnCSfeIvX7VFFuf0uxgKHQfxf1f5s9tp
IeCJx+EE//+S1bGN6EC7NC9tdlRZw+rgqQkN748UBs2k9L6aOkBhXJh729wXTW21M4ur4Ax8oxKP
o7rit6oQf/oCL7MV7i/QTpRxPk2AJR5ucFtQVLviRLp10oHTB3lBt11yNfs26M014vc/kl2z3SYn
9mcpUfyJOXzXsZr6hOePdfneR1hxKBcCQjFwBqpfkA6YMLjpc/hQk/ejH6Lw99JJCH4JfVzIjvVV
OQTnQ9lg9JkN7nVy5ok0sT4Fh8M+4yk3JF3D/eZgTgI9Lg4of13pnSBz7LcZTrW8yDvOCZ/V3c/L
16Y/fdshut5nUUgKhYwxE0QxddxMSFuf9ay5dOWzNw7HQIQRHvoxaqeLG1e3zlD1Tv5O5/RcxeSV
DdGtncYD3UjdZodZGvdBvFcmpnIm5pyOKIbHC39KaUr2y+pVLo6IA+F/yDu9DPBA9Nc3RTX84cPS
f/qR/x9XHiJhEGuGQfTllR/dsQ2TDedzSuUYvCgGWG+O/9C0y53uJfQKEsZV6H2D04MWo1axPUiG
5HsT4n/I6Fd2x1rNasz76B7sLmhOJFj570fT93ccMzvK1NjGgTy87iLL/KIf2vKNcCUZTKrICxb4
NZQuwoXVOEnVMGXmMOTre+FgIpermpGUMG+JP6iOL5++n48Unzgz/u26LorPre8r12uT0xsdpqJk
lDWxDxEvgJiebE+2ZAarE9lNjZoGF7pv9yNzBHGyVcqeLen1HC8PEygZoA4gjbhFX4DsW7asuwX7
s3cy5GxiduFQym6uhwbQLdeP8yhSoDg27C19IDcW54tGUUqdsopiHrR647KnJlQDJf60rPamI3uW
nEWfvpWXsxb7iIFJKJQB0XF4uyDm+etWVS2ah9cSicucn87is/FyIpbwuTRIgKzMBoFbslu//kXs
chU068YdrgFMA+eQrUPW7U6DfSRzhOctyS67pZ+u8+KRx/3OyYtt3jBIJzFDnEpKPtnBq0yU3vmv
k9SV3gv54T2V6Z6ZnJzgAcxwJbnYhnBX20n9SbmSwNRaU1Baygbi+ZbEzlYuXwtqMloJxn87ir6H
y6gOj1N5rIf5TYln3Z17xkY6aMnRQYlTriX1VHtaGbOs9Z2MVjDgOe+Tfv7szgQ0NAG7hOE4appT
8Xvg7FwkqqfypvZMfnA6UbSyzFwRD2Y+SvC7yZ6ojd6DgZirOZy612WTnimOORUmyrzeVS9cpTdu
HTM0Oy3+a9sK7Xi9eprl67LD/6RWgZBQo5nJS17aQljsr2CgukhaXk03Z5vtz9qGVHWU248+Qxqg
wQvijpq+u5qwNWMa7k87n6KPz3LP2HTN7fZjc6lhZAsyy92QNKG5Nv9INgQFEncHK3Vgf2YuXUYJ
djPAcU7GkeIWyff6xFDSx/ewbrH2awibOWx5FNwsqwD6cfm9axBdm7lKrpuaEyjwkCUkJ4GbUU12
bxumB3+h0PVHdA3PLCWdPxePGYSerhgtjhr6i5EgeRKnsVwgfvUL+YukTYn40ST0XEGHrx94kLQ4
mleqEBMTaoYg4xTHl8fz70HMDu/ptvOKyLRUpa+UrzVuPHuHs8OfE/iAz9KPLsFIray/X/YlNRek
ZphOmGW9bkZsCJOGmt4tsvMhaPXgygbrYuO6MLVw6O/D9HvTtNz6Nq1uTZtFr4IUYWeTALOUHnyC
CnUHeiSS5DPMsvCHxE8rxY7K7PLyyumoK2GL+oeg8LE2HDlRKjCL+bj7kaSggy2/Th3yoYRium82
54geF8gsSShkd7zwpnd/O7lJdVMMWLc2HbIWXpKApIB4htYvdyK9OBLtNn3Ltwmpj8fQ2154pTdA
oqVmLttuoIxP81fzuUdBcXJLtt+ivCo3Kvp+mj+XIwuv3/gJ7hEfPkw7WC7wYgjoaq/se0UqPD/P
ZRPkE7lLGzVSEfPVyyUyV2YhnSAl271wT/EV3j60YS0+nfQwn0xP+YU5f8+QtWYxRUxi3Ih1h5kc
1xHw0rpMVA9BE5u93/PhuDFGkGa5muB8+lYUrJ0OJdp1PIbnN91ClGeJ8tqXfxFHIeYY51P1fsbd
8moz1YD3AQ8DGKm8Ma76WekdXIpJt+JGuU3pXsF/g+CVECvlb1SEzpinN1uSfPdj7la3W8tDnWkw
nXctrtuosvA6ZUwwtS+2XTBf1ymPSVycEu/ufZdztV7TVJiSueg1IRETMsOijHeL/3JLd/37Li02
/HjXrwaGDFFW/nz99Eq8DEu8f6URnaUe09afOa5xu8z8cKCVuJu+HE3NHebAOIMPkB8rvd7s4xgG
UXkNjzfZeb5Gf+6S+sjGJWWQQAAZEOBsirnZwHYnilYHX1dtmwpdStFPEnxrPSqQUQeQAhg7ZDD6
5/Nx6o/VkNhxYk8gpxQYnxdtw5R7znqCEojAyqpKLbPFrQpWmtISKSqsj4L+ecT0EFxj3mFkXtPl
VPFuH+XHV6Pj3KgKik/0ELLIqasV/dpoR5NO5HypFyyg0+fKosfKNYgcYYhVHOwzJC8Pzz9nbuPS
zEfvtQ4oMRxnB7MXJd2VsczwWVxoARHnKEhB9kyBd29zqnNZKLPCdJ53G7qcnuo1oQODR8jAgnLt
0k94C+bV78vavY9tQSuWAKqaFlTEKSC4wGASuCmtp+o40UVVr/eMURRip9gPRWFJvC3WVABLToYl
QUmNTl0sMk9QQ/ODZVTS5AGj7peh+916AIFbv0OU8F7okZSP/oJ7O2WeBKK1l316ekFcqlPsNwX4
c3kMEeyj8PJo6pdj2q49VR6USdGPygaOacFWb0JMQXi7NRVQCyVVq2ucw0xId8OUYibhqwlxcDiB
uBEGZvKaUO+Y6TdDYySdysRqQvaegHGZGMfytk7IEbVWD2Ify9JhMACPttCSviQg4McBDYPknp6C
2+Z4JCsT6QJsDHlfSWjcxFQGNdbehAIcMINyD4LkJ4SL8jN4Ho1/9B0l5w4Ti5hxAp4bD99R32+X
Y+Wdz2+sawo+OuKTWtgA2bHNMdTshxmnNlDpbaxgTE+OFsRpWPp/xns8/eQeW/Y4dWmcBhwq85SH
11UEoMjRnHiv1eqI3afkUWUdaNWbHQ8ItWm4BIdu8j0CvDn4hnsnEME2Gk5lzvl2DLJba3qbY4gI
HafA0UnaAt/hrAVGeJ5wZLUNF9UQzpT8j9hDttfL/Qp4tNxRt4Gwc+FC1d2I49UQvmn9BODCSjM4
V9U362mdVd86OEN6wlp8/wEFT3fq8oIYFVEe8oQJx7m4k0jNl64MXXgRdBBuA/NJOazsQiLUKNTK
xpCx6OUypLGKpD7y4JYESbx07Y4b6qynnzBbzk8XhlBVdsEanDITuliccTi5bXjyhjfBPPuvk6NS
NTcQoGBw/MNUcCRraJE0u+GKgjm964/8P3/T5AEg1lZSWoX2lD355lPsJw2QKkag8UlllGNrZlTA
5a4/9BvdQL+O5+uywLR9SA3OAxz9ZSXzgsGZKfky7103UyI4FYf6KpDqFIy3rstZU+KSeqtAVAXh
mqYMD2VBmRRyue4KZNrEnDcp26j2EvfUtFAnKPyqaaCnIZDkYAdyW4XnqPJosf2p8XSgPKgL9Mg9
bgkvTNx862Mq6H6E9eSjmFtU08f9ete0iQ9hMk4p8ygfxnm8LTewqyCqvgUjuHvicpa3zpeGF/uq
OaOQQ7vipBShHO4lYTHsQ8fEbPu6r34tTU7ttSxfiw06XC4f5h0V5Bw7LeaL1HHNRoUWnGkm3E5D
wpXyvAwq9yoJ6WT4BT7Wo3BQwKQO28A5NXZXn6pzci3coTm1iOyg6Nz2Jz462OhjMCk+Hmw7YsqZ
72zY3IISvKfsWkI5pndF3R1Qz++uXY+p5Hmh46MAQ5OtcnOgT1NK4n3P3VOqlb3x9kyrqZzPfHwf
MUoMIjryuEqiQxHnMceZzC0jPwARE454BE9WUGfTT9lVPYTVbTEm+SsqC96NhO+W5LJ1bTQgjtF+
Nzt03nNBbbp5/PkmKD5YX6aWu5Kczsfb6Rz4t91AASzZ/tML5FL4zuHlKYcjhVXPaf2z1Za/5M1U
01epxW8y55MSlIT6JGRq9SVvZWJiKBRKaiSFp94Fb8Jwu7JKYKZ6sAQ/MDa9k6gykPi795Lv6jbK
AfEVbEuFdwQ5Na2ipoKMcj7St6XSgg2i+Y8Q6y4kj6pg5BQjJK7RZhqK3tzfT53aMxyzKJFf75b4
ix8zwdAW5rvPEQkvHaHsnUBGSZIDHYxopw8PA4Qx9WnYlbIRZ2ojqH9XeKS74Fxsx66Kt1+oPBi7
itliq3t6zw8m4XUIiEn7KytSvvHTMF9tiHifflr3k9+H+yxjV5EyyfMiE+FSz9KNSzd4p3Ejr75v
r4Lo6L5KVnasPvS37+VuS6mtQUAwPj8f6NFXXAho45p1a94hcpw/Wp+CuGNC31Q50t6i+JUXtqJf
KjosBtz+kHjEjDZDOTPjpXmb08L5imq//pet3coi6+8apy4te8YCAtN5waLgTA5f4ETsID67zhzz
U93deWDuYmbI8+x6/bgs5NTN4ady8Fsw8Za2cM5XHvbCFTbfnNzprwkkrPcE0d7yti43kw+lXbkw
rsukLE7px7aI1TMvE/89aukwmbKCs+c13BEwjj7gLNw8HMtpuQiGZUEzkOnJjaFZLBu8cMue+7P6
5bvIG/8VNOHxD+UtFCFLr46Z6U0tV1HGnNt9w+fM4doiTOM7WcuthT55nnkr554Ie+PMzas+B5bJ
2eXd6Mw0r0J71R3ZaTs+rI6C83WK9Tq0P7o5M7Ndm5ZtK1ln/+W8sMOwGzNlcqBOeezEJImMP2bD
G2XK+pucT9xREKvhUhJo0S/c7szf6ij53Jfr16EH4epcl4PFp8bTIMGjrzQ1u3TETqtgl2Ri5zAu
hw8B3Bm+nhj/ljM41DF8O2eLu29yv7pNTPDenLrmlcF35+Cs2KdiGGp7fKT+nHRl3rlA5hxktBvL
HhOKM9zrgW88ssEXJ3ODoUd6Y02+SxkSzH72yd2EWKQ0eSaSVYaPOlR9H9sHGEgNfuTClNkz8edf
iei97gOQJO4hr8eU9Ne0YB7kQE6PbqSD57FEDE8oc3lUPyAfnw/xfGpvAwJQia6k5DJgq05BY09I
DxYauNIxNeX3u5D8k7h1rxCMMiYVaarnUfa9/QLsPj3TCWAjOoxak2vc0BJMonhi0RfwZMZAfpZA
iddRETrRlVoKuUa7G5cPJ6K9TZoTid6RaW/70eTXfcX2HTgtN1T7g39kcAwNfb3rRwCzJuZOJ4Rd
X9HI+2+DgLNlGNbj/thH32eDR2sfudW2nxMejcToc9asL4EiygOk/uCm6SIoF2txfNeUHKOmLNO7
JB+6z+e5dL9N3RQDSi7jbQMt/fdg1mQ4zfBQGZlTNS50PJP110Wq743b4cHv0/kqCvptv1TlH4yg
QNVW1nixLOUhCabPW9lOh8lB6uG0eCuetU4M3+jeTpqNbk8YAxAbtYl75kyj6mhvywDIAlA7grAh
kNBhRbqjY5iNk06cGD5S+GZ5HMBVovpjvw3UjVHNH9e8zdBTUVaB7Y/Zd4V3zMdzjwksJRPEu7dm
4pf7CqLJXH8rc62PlBrJPfOxTOh5/4aWy4qy7VXvygSYevqQrLxKWywo67TRcXokkzTnc0vEJZhF
lTeM14GX6LkwYVnp7A1yCYi3gpU6XuDST6hcCCa9FdDh52wvyu0uRwKJg4J13bfpd0JFPpmKf5mK
jRdRLDGFmBeokn2RZGquq8l7vG3bjAus3BcgeeBLG5faoPcxa826qD3/rVu1yW0y89B4F3MFEPI9
CIu5Kbc0+fV4cra33WlbvzXtMlAsjHH7z9mLjiNlEINpc9odvBNQrJvz1U2od7cY29/NsGvNIW6r
HICtKm86lSKOC/y1a6YX8ZJ+972q+CxfhyAHIAy6jWviJd7O7nDVJNwMd+S1J8QxPRQ+8LmDFd6U
MZIRhLk5AHyUheudm1Ln1S3ricvH6G/D1K9kZC+ovBx4G+bT4EOH6ar3cXxsb8JTSgplHnrvGOXw
7E3MMNTMzvYCVlKPMcNC1MMxC144zZnacQOFIxEqze/H367jv28iaqnSYLTqU5E2gYrBhn9b016B
wtVvc70DWm0yWcoTv9GyxXVVbW7ilrXYyajf7eik+ApfKKYx7BnJ23V5JeMCJDw4sjdOCzggNwcA
1sgO3xazOeXb4offkW73h2kWCF6yUBpC9yTUtNhhnPFq1oY2c1dh7763H+SzWRxYhEfDEvKyE5kl
RU11nVBie3QncGXw7PVUp/oJDSmKd5KkHM0umNAJ/TT9VLxxFvImSV4D3knAUTfDeGmpeYmhhtz2
9dR8pH7mjVzMP+pdk1zPLe81m4j/cmrYI+3xB7GtoQvX0lGe6Q4TUabQt9HibVfzwoHOvkqIRVCz
xZm0z8Efs+AD03zaj7J2huIq6Oix4mnyX/r+2LzasjRHXsSd9bfz+pLvW3w+juvuaudv7V1pqFuo
YjZz6EoOGHOG/ZhtfNjkTw75RQ2mR0u1HvKsGa87au0boLvsLV+QtgaUgsVS+t8cPGAgEHn+bbUO
8/7E1ycbg8O2W3mtafs7GADgcm60fHQmKqIp63nCR1Nt/0xPUfCb0+sDsjqlSOAXNr+vXsenuV9Z
2gSFZ6y04qzPG7nI7RywLXcxZ2iXsDn+0p2jrl1pLl+jYo+vJoedQ+SuX+ohbsNddpxfG+wceVFH
tqsjoFDRsUtavPeXLg/oSfJufB2k2aegppVpcjYiL6c2w37Fn9hZO/Kx9tN8HK6tZ38wbz9+6ULf
K8dum7BMZS9uNr4Cs/pGxJ72tg7T7GvsU4T8Uo8tG5rfTK9hNtf7ak2zFwVDGog0MKpmM1w3MfdE
ZMc2yfsfrZuBwns6ddZyRaPE7lRCB7gyQDv8Nm6Q1vi8qR/YUdA14e6H7Q4aksCuTc1/t/MKKcPc
bon+iDU46EJKIwfxzlVzJMfbh1PhZ1Gz37ZT+bYb6/EVNg8c8hF+Vcic8vs/MGlulqSl9ybA4olQ
L86To1le1+kyvfplohJvguo8v07b5nSY2iTdVztSRY4mrJ8ZPz0CuKBupzvyE/G/eM8eNgdb2hQO
7AmIL5AaZIJRlu5XvSMgcndyNZPe01KDcOtpcqyORvk2QsKUt+qzuIZFTy/7AELngB1Tgv9+0rXX
7YnhBq80lkZYpqopTXJIDLRr4lt2qGucLPtUQJQUn0POGMr4EBEqwBQYn4hX6tykyJd2BAqvMJpm
cX9YlBFXW/vf8GKwQ3Xkc0nLauqZS4oGIoa8jBmUemil4DlMhYjariatk7xV6wDG2FsoWTOSPg4A
NRP1IPFuaQAiYUWKEmQ9oUIQM+RkotSK8SjmQJNTgdiQmwyOLbaEiFy/xDbHDxzUwIjiCqXbfB5P
t04FP93ZgOGnxA0oyy7awG5XDtnOK9x3ZoT+wJMOKm7YAJVEYkPkSwpJmtmKLV0D+M11Fus3JLqn
pT6u3Fiu1cngrEPfUMS6vthfMd2SItipAti7CGhqny35THwaH+QaAy0ZDestEkImFFuQt3YGGebI
JbQfgB9JM9FO46bCFDDUm6FRZ6Y4eDry/9RQyYdFHbZMdGVGKB5LyeT5WLGpRS/jlUJdgs7OpN9r
nqie0JYh309pw/zgOUbEpY5BTXaElUxA70qS3+6S2RyzVfTruu5eizPcB9OLsii+Wx8L6imJLyQM
wzroZlv9j38FaUoMhrzyN0vXgHFk3a+w53m6uX4EpfbYZVjmkYyBgIUfrvE6PB+HeRrL1wpWt5MU
5WieCJUAAVnhX46ngHgETT9hp0LiNWv1rYI1gDi7+q1rl48Wpn7eF+hncJVuH7E8gWcQs4CrH16Y
P6xFtS1c2BzN76Il/pSnHnUk9s9Bzw5pjLlzewSQWMRJZKGVNWNhQcRExciQjBtIWJMyX9gOnr5n
jzBjH17axb7oBFXCzkMip4R+cvKX0C/JQVrDiaaT4U7GvgJ5SDkmeutlNJqID8xKkp+KoEwrAoQM
I4dj6zk7syJAgxTg4WL/ZF21JrYYpvtWXclbL0FBP+FZ7YPNiSzZzVhtIvc2p9M3yZSVvCpmktLK
NPjQ78mT9HcCIW9lbS91vaaJ/69xx8ObcvkilW7czO7WfNBLLgKqMqHnM0oRxIAG2YsUv/pilgV6
QmQkeiQJtqKBdKgjJSL6D2g+Yuc/3Np8mFNeinGzDo6fMqsxdT2O/soYptDxzZDpPvgJ7Tem7Opo
pFXGsxk7D/zF+4iTO+q7N/nYvQl2EJRFcZRIwlVgiTd8lhxHwZ8kbdYgonCTBqqEbqKvFNNT/Psa
+3SRtP57iwv2kgDGIsYuvutiMnYJ7W9p2JtpyJ13IgWbESI6wlMRqhpOB2miEgOiEmAupHmzXpi/
27MWMlQQ1kj3+gxMd2lIoCvjSGYKw0YiYezFvMtxSmfN0yLCkaSi0opuLcXeg//FSmxOExOSHBdl
PMVPMOLX4oOqBU3sajxjdRAqDvnplfrI7hZQwCBPR7wE3vuTicOxbdMxG0PiijnN5UfAueZ2hILY
05/Vy3mqOXFCfDdxPh+ZJn3QAa0dRDO4mCNGQ4unr8vGPT98KbkuJkdQIP14h5nKw82tjlbIhr1T
/LuSUeErbz95JUioqsQ4dzvhlsW/k+MpGhdM+A/yZp/Jsej/nCq5Q8FQdThYDYGY4Cjlg8n5Yp19
oBJYyuc2fcSL+d6kEmlxYqhqEnj5KoCbFj79mS9NhIzENDXjlg4XHtnNbgNFO+AcYxy8VETIjnEX
0+0QRc7GYiDKKgC9OUUDOgf6wadv1GMvVRhDJ4p0BiScoA9vlN8HXZ1CTnltXHzFGFRisnJtJ8lY
hIuIW4LvBp3eco4m3IJs3BE7EKvzbcH2+d9bZelFf3BNF9t/7UznimvNUf6xBGXK+Oc2n5CeoAek
7AER3zW0Vi5Us8ENpoSuMSq2URjIeaQCePpeXRpI/HRdFztwMdfFCSigfj/3oPaMI2dgoT1E0bsA
Fw4bMK7Jc5rdwe//KJRUlP7slLxsFyZ/TJ6FftiDtABoI15XJtOyJBRnvU6W5x7uz0d8wHMlV5d6
nmbGCnf+JiMqytRthnO/vMFDqT70E6Noh2JIfEINUJk9MECtMRGer6zrGHN/zZjKBeLUuP0Q3Vqk
n+cPs8duJVcWeW6cJAx2L232/KWrtxk0/Y0c2lyvQtcUwqmGvWDI2IJMd2ft0Kbx83HNf++SABIX
z5lnLSlj71J/Wvux5aO1YcL0RBFqspt3pvnq+XfSkmovNpQIQjV7HdecMvN9uE6cFf7IHOfBO52+
omMIfZMBxW4sXnRyBqGsUzKdNj5tyEm+A1omIl23WayZxhl/n4fuZbN1v7rDF5HdVXg3Md+LzXle
KbDnFUIKC067E7Nfhh8uFbNqcmFdkjyLyqSl51bx94AfC5j/UfW8Dsyzs77AGvA3XzPLqdHfVHCL
KSA2uI7lSR9FxLnIHBt3V1Yaiv9WhJB8TWJ6uALOyHTiTv5HoTKPPvpUjGufThPq9cUq8tdhSJZ4
BoFX05si7YR3mQAHy15V0t0AW/1+R2FGsz8jjpYybEYS2fCEdYzIDbJMgC+tjTyihxhTVrB7tCnp
+lWN0dPr/pFyFGNdCNcE6LEvIVV5+OxjL4MkG/cbsTc4wtgZTvadvfxNUkP5VQOHF6sIUZoqy7My
OZ7fmiGB5Yf2gqwUzTF7TFuAmT+ri3VRaZmYasmMevDUpTRRMqqQQT4A1kGJICq2FXan0k2nkNx6
bYISG7NW5ebSseJLFjf0Dvw+GUfIHBbY/UXBLStgrsrzUVrbCcP55zYXvfEXKyJ2oZ9TIhED5PkX
qs0iTAyuw9n6xpDL2ES8kjQ1WzK+GECezEwjhlrfBgNlgrinj1V/+offbXfb6R5LwFD5t6ef1GPv
FiHzkbvzMKOE0HvxpLoYGC4OnfWdu+ICAmHK6r84+jVZ1mK0ykns3yWWlpTIhrdjoSPJq6xmVDrJ
S00limSAKp9ijBnlkVXgKfv09T5WPhFoizIm8MNohyXOwzfLr6oUjtqJ5jCc3wWMS2Q73O/gaMFW
LH2kPzSkeotI6TmofZeaRCfwX2p0u45biKbPXNjPRX0Q88YDWOwAAuNLZwC/OvuT7zu7N1t93oet
cyWj3X7NQIPLa1vbUSupTtLrvmWfJ7d6JVeGpJcnN9UB+Is8bW2l82xUwaPPeQcJkCQvQBXG6hf3
DUe3yR+jHOpN9F7mo+UJahV+TuIXqMTTqpT1lDhwighwyaHSjH0ugFF47jrmLG1C3liKHxRE4ZPg
aPUEsJyeuZ+PnMTcz/+94IsXc6p8Z+qXsnitriIunZdp712LBCA/scRnhWNvYS8QUkpSI8Bb4VVu
dKZk4uqoi5IBSyHvma3tEdotzxnHQ5LzKLqQYD+8kV1UTiYeGYdqEfcnegmIhGXMcz4yEUOrC0sw
X2BL83oGIKgS3EI3/yKoqMkQvmyIYdCjzdl0NTdARynRKPTJscbD0+lbj8BaG5KcOaQ+xhYMGut9
RF0h2Ttw1tO3+tI3giqNtY+rHg0prIaf1lTtR9MwbSlq8nNjbtyAwbypSugGPTt34ECLKtFoXfXw
2PbFfHYOQ5D8IwgFMQ8Q/0vED6Tz0S2cwACSQRygOf20HbOFOWqDDjyu4Ugwh2k8TlgUgZ/l2JHk
cILczVkNWc7MhUzBYARQ+3jHZtXf1S6QihWAxHNlbvyIGVIN7eSmxmJwr7sTP5sm+QhLjQZIMSNU
98QPXp609WbGnurQf6N6tZn564j0UJCByU/opdXHbkwGxZ8+U5COb7HMxl+VdGoOM7q1m3Ll+xrE
bco04Ei+7335vXJbFYBmOTcyKynnd92uuw237U4tqMVo0/ST6aZ3VnjKIbaw72JAgGilPb0aWgc7
J0nqdCeYVuwFc+lI0FIWmUyeCk7FLVbDL+xZZsE+Cv6n35dHwMOHd+kCmkW6M7IDe/6bHdKXLmUs
iBxJPFm7NDnZe8D2gqW3G34TZiSBn3xJbSMEBBT7NEFwkiY4SU9fmi0qHx6xujS0XgkHBDnHF0Vn
OEbFLkpM/Ws+UPZZ8SmjexJmQQOTozRC0nz3ebbbu7JWBqog1NCTiUbBRLKD8rBX2Mm2E7tlQ8Rh
BlrdDqZejppcCxn+tKGeZcwnKN4S3dSyl23BdAZ6wB0a9QAqseDdcFjvZsqkK5sz22chU2tZc5RY
RcDouQocQOaOiGjJgI4EHTOfRwBGi3ticyuYis4ThAMoOAhBFt577qxH+knQ3xJNgJRIFDjGSNve
mVgapkD6k7R5DRlu96NwoOnUDfVsTexWsSIPw77xIGMYiDHvgxZukfwpLPWDCeO3OGfkjD/KdEYU
4zNbiBfmbQsxHftfHDxY6qnbTr8GNdwv38A9DHKofU8/QF/n0FMP8IIn6u+aqumSrbZmX0FM9SgJ
uuhEOkNnimyivK0FmHjCwiiEmbkBBDGbASo/PKYmHguNvLMygs0ohaHo1uUOOhwtpsjaIoxJH6vm
YANssz0Q+MLT3+b/eB05xDAtoBS+9GzvpjxxTc9KSUayaowpYcDARSJFepxedEPmHpIdhKpgO8Pb
7BjCzxPaN5D5j2rqLH2iWHEGUMWqQbDhEbEdrd6vwUobqr0okQpf39V4C5WQ/GCkNJoHxrZlhj6u
IeviNgiH7rXr80JYVXSwyhxsg6CakJN7la3j9ck/dQfG7PCtIo2XILRYcimWPgUJKJxVQCm4FuWH
qWSO2q+cDdBqUshrhpG9gVRQUB7xNkJ8YgiVXSE6qF7EkG1u1BbPEzo2s2z+bRKeUX6JAy10RjNI
d+K9VxwN+z1tP2FY0A75fnMKCSQ4sd+ZAfKrL2Gey9tdu7zxXcdB4zDA3W8nfoZUKk8/vUdqTW0m
/356l7JRx0kXLjEIsH8BucBM2+rSlW9hMVpmYtr1ZXipAkneoYicoL4MwOIbFaf1EEGAEj/HFn1k
7Pjwyi6q4Kk4hl1WpfdFCO8ytwpz+37G6EQ9TUj0Eb6UcsjhPXkrgxH4yp8VrWAt59iqBYH3Nc9L
itfGBVLYRS+9FvpD5pprtV4qqDUX02HXeBT57OLMeb+R7XHoneFzEa/XqzsczlWLI0J9IylIArkQ
WSQUpIyCTEMxenYtSNcPX2pMI7q5OJrNGH3L+/H1xq/LKCRmDGGO2ScrRJIBiyq4DUqh2oh4/aAh
pLThc8iezb2NHfpWbOef1zfvHlHMcHPJypCBOuv2JwJqfTxGp80NSTBhu7yPDa/mGh8HugbaDfRT
BmFfEGIzNfL6zTGBdmqou41NGyIBpDwGwKARP+aOU0CcAoPlv8oEuEaDPCzgpEHi0jDIcakltjdx
BbI6g2uaBIGie2YZuwm8zz4IX81HmM2odAT5oO8dLe2J4QCvIypm9vcgg81vBa/xyuTebfiDBRYM
sCYxhktyyFnKSmshR86L2FwLL0d6+jUt66/uCAIjioZxMAw2mm/qYMI3nB2Jq7dEiAQRNAwDfEMa
XidkDeaoSm5oz9dJLQlkCFXKLKIJBQPLf4DjNK8MZ4XnAhhz5SXEbsv4ggHJ1Uktp6zTyaNmnPFs
eXX0nGk/Bs5yQD4Ln0dTs9pjF7OLqj8Nn92aKSnqd37ejisbSgE31GothyB4hM+BBCM0AMI5lFOS
vwzWyb2JgUKv+mj5WpewLuNTD/k1JJIwC711v5pTA87QnK+LMHwPZJxcTzUmLP4ITwbxwY5PY8d1
G2bFBQTLvaxOJFQA3oBvuPDQAxo2ymW+BZ570O700OICvj718cCJjo13EutcJSFk4VIs48dG0Zzn
+L2zUgWKUs7O23w0iU4kFIgQNqLnTtafG1Reaw0dcOTA8D6+QB/qpeqiIeuiN1AyX2k3a1z41YiX
9BiEdsGJf4k4Dz+h6sNfyijZtSQOOSMT/ySVBf0mLzTTAE3YdUaJY94nHGQU1X8+CUNgC8qvWtAP
kWOJDFrcxb9SkE9veKpmpsbA3YXBDao3SNpyKSl491Wl/X/28P/91pd4Qbx22TEuoREI8BEKmVTr
Rw081ecCXL3SDFC+4ZoB2spAlw+QJLdfSZMlxfoPlI7aoX+qc/52Xd7DNpJjMU2dGXGO6A3uGWal
xxNhQKuVitrolR232OOFAWyJUxVMAgHhkKdv+oXyhp1QCcLCNZym/sYIDaYAk9mnb6D3cx+u1yaI
eRgJ1+vq1/+OiA/nbabni8hbp/cAMIDQ+q5OA9JKiMwUEUlpoFTIqC045ssih0u8/aqxqkvr2rvR
XZ0P79Ji+qrLl4ugq5wOuQTaHnjCiAqQX3NgKU/xRXrGmSR49CvEoaueHfMB2/X9D2Vn2tw0lrbh
P/SqSvvyNXsgC6GBpvuLig6DbEmWbO3Sr3+v+3hgiJ2KZ6qYdMiERLaOznmee3t+ewlMAbM8ZxWX
Zriq77JB67AzvNvMycjyFowutlI2R0VrKCpMwFKtebp8XdPETZQmtI4aNWxFnHd0+rK/DMxgmNg3
PRLrOOY0iUTDzMyNkq9W5jnZ/kYoDNn9BFRkLegsihzh8vr/zGBlCtvRRRgo4YiJpWLQNI4hOI/2
7u27+npp89tbcrD8Fteu1uSHbMxkd81vUI8rewV0MiJxvVzovGziKn3GaYJ1Z4zdUuSjGamJ+XYg
kCnq4+8nLuzVXQrMPJJp2oe0fbncvGqq03G9UHNpl9LIed0HMUY2D6QP3qSYYp/8ak6+R3jSy/39
gOKa8KcL/hVaEnFG4ZDj6ThV07/iT+GBiGOstKSNAcsfAEDVZpVkTAZOyHyh5CKkQ4gpiivOAwct
5A4jIJPJlMYtFsKkcZN1orevGEliallZXmwu0oRD8TafeAv1Fh1tLQkpPCAVIBkGCvxtuQ+YIbbb
VRyb+TQxSXhts2/N1SG1pebP0xqHoDBse2JlTUoWhZn8qEanIpyDDhJx+UmjU/Dqw/jb1R2AB1Xe
xfUSFltGyBL8JYF4jgkC8oxChTp1s9vcrnvnZiJeKR+/CI6vEFGbTj5bcFQ7nBNtqELJUyWGgdUn
904Dps2YRrwAUtMJZEVlQG+P1kah1jWpJ9LUZVZHYMNMfeHzqOpcCONzCYnkJVKXYaKTFJVpwxZo
/p+o3Kxgt9KzWwQ46UADCk01JrCoOsvhZEz1p+goIopul1VzrmighRncJlq3TU8c5a8vwd/ew4Oj
POo30dZKxtjMd/WrGDaETBP64GIVfZRLXnf3V+oflK/iu7XyJPoTuCgtn1Zfm2/uw3m4PbECX7vH
CFsi5kWHUUDuzsuHGFiry9B1OJwX7J1Yy6VxKTwsQahCRPXJTiClpoB6Bt08ir35ZUL7t/DmtFLl
1baJBzZ2oQ6I+zsMyPVKd1dzmoEpQ0nqumQElyZETlyjhEPBKUpfain0zbSqsEGh9X6M7NtxJVSX
74dSzwr+nmCUXKIHqaX6JPnobv6ZnXc7b/suY/SMkRxlBLTWeDsJZTa0HOVEnVEVAUJo5li+TZ66
xLvWdHYVR8RZmOEDqppMqCDd1sjkw2oACp7Yl7WjafiX+lHVJ5JYCFSDMeHWc3uHiVFAgJFkj4vp
FywuXkYcpaB6nTKnpZqmcjzccIh3DfwAJ0FgH/bJTVlbyxD0ICsBKQFbsXQozhRDofNT8QKCUrOB
ACCddQNyMstOv3QZ5T9Uv6SzIymlP7N792QJocRs9PFIDa7ojwhVpsLlm6y4FASuO2PmSNHcZPPq
73ggBM+lKfqV4EXK9LTyP1ubtJex6VaKNb+hVVA1VWfev9osumoHqlbCi6uUziHYhWiH8eODptQ+
Ag6SLxU7q6emGiixjCqIPRTLZNZAjVCC2cYr6mmnYS3bIYW/XdPrdgKz+T7dPxnU9y6WuHwWfaID
QJxehEZXkRStrXQzriI6FUvx6nYbR/hKAUOJEzusfZjB2tUrErueRFf0XkqLlTveFYE263ODXWqM
VFHAvKMTHTHe07Ti8cF7aTNJWGjMINQFQtLfonutQGWI2gPpXMFmYbG+yJpN8lfb4z5ByLVm9Cwd
G9yzvm0EtLTIRJJDDj4EGkHBMcWG+E1Z9OqSAIz18tSmg3NfZSuQJTmYSNI8JwnLRAUnV2CjX4wo
1oWP9VNCoSIMhudLSpAmLfa8upqBfM+8aIVJZL1zcYSk49kwbO2vudWUH4Z1tb4eIwCuoaFDbFL6
j7d3u1eyhZjrrGmylMcxyUUHBYGVD8648ezoKUuqZ6UEt33w3vijlETdWkB3kMtCRUzgtMa5wO8Z
kTpBaHGN/xmMPt32N2nfs6g4gwjTlaZPc6AaDmyP4DQt+l2xOlu37rkeJ5n1lfAmLcLpqQtGhnbw
TJM/yPAXAjUYnnM44Csf+iS1oCtN+lztoGyiY/R3uEvrOvtT9VjL5KfRoUhgDgRJwpszIxsG+cdl
9tV8Da2TdiN/Sb/Uec2mujwKPJLCUlm7UifocJVOhaL7sw6ozIlvBsoURW4PaD2GiooTMMqrgAvZ
pHO2TkFC2wtiEU+QB68dqy9e88GxlTfrmB019I3OYkQvaqdQemZYF6xFjLPHh39R5gdGvwd7g1SP
+7QBlQopBDQaYyDjy5z56+Cq6TZXJ1baK01jgM2A8M+IyTww4C/PVS+svQWDT33f7hAksQg0MFX7
bF/Mt30ASEtTi+7tovVa05krbW/uvWvCB9Zn4xqfJBcvLUVrXO09jCn0uE5edz3eghmaG6MbEBVg
g4uagajjg7XbFwyGhnv7Vb2SzsfUUOp9nyeI6W3xQS/iER8dbuLMBuqnkNbzQ0GtjNjFdf7IxzOR
vfWE0BA2VCCj6dJRkWr73QzB3TpFywZzbZQ5lHoRL/rtS3ytXSI5EFEk9TQiyaNsy7XFZsbxfCec
RDNOjaTajLyjO6eYItPhUuteT7UYPsUbYvy6NuW0+juKrdMn79F18WzaCFwjn1F8vH9Hos3KKQar
jjePeut+2WFItaFDodTn7UQmr1ZcgTX897P0iDqS9ExJJqOK4L9QOB8qXaC0qP+CSDsIeJPJL/+t
BcnXaZx4c7G+K5LkezsDZiqIg0AqWAGVgQP4aC0QfyQOCJXVZQH8plj+rAEKGtlDGnpkZD32RK5Q
SayYzBNjBxLNDAg00Ow6W3w1qKMbh+XZIJz5H2+5XoJLYD19KH0UG/zLZ40EBPju3OIhTxBFsPm1
LTUsopiaYetaknHNWRZtv0rY7JPnFIa7h9CpL1obobu3R7ZOA1qA0AftnbkwGHsjgCGF82ATsEan
i+LtEprh4HbCexsHwLd2RYYZjthPWQHAUTTKt05g55cIH2NrE59IsCFncUxvBw8PXCvHWsuMBIXr
ZD7nfsgjNysyIvw45q7Ntga67SsubWSg1IWQamMWNKlz7ZoNgnnbHPQ9Tdw4ESgdu0CkRuJpp4Aq
crrhZ/IwW+JJs0g4gnykOpQsKAUZQewXPhmVOqGSmIJ3UEo2wr+LmJqR3C6A0CXB3Gd+QbbickWp
VBV8lppHY4IfXX5JvKZ0MZu1WWtRjVHUbqF9xzX0fVETNlM0mOfA9cZ/1Sr1ljXvll9MpBfIIdxm
XLi09nHYEZeyY3kWpDdjimA6goLk8gTPW47n8Lq1pm+DgHETgJC5GCOXtX5fkWO9Jxc9b7zyxkQY
mBmAfuZa77O+T96VpHwxGcBpz9oK/jn2QM+zFXWY6n8zozBmq71W76Z1Nswi/ivuYzYjwYhnPItJ
WmLLjIk2UH5mrZpI2QSZF5QIA6lvYhdArgzmr5uy+pqTCABkQxGFbavqqK3GrSIMbXIDilxhgjmf
jSUG8noD6h1XFHZFaa1wTvL2ZvyoKAuc8y6qfphsZuSQo3M51c0d6ZYtdpvpn7iL/4RHQmxXQ0+2
9XPskEyRp0LqozG+c9f9B7trv9UNYsCuqc/ScbgcluljNLAQo4byvvYRzsZwK/lIUE9DfB41Bsy7
XW5r4i1W2y8tJrlz34IYMbbYlkcAsnFHSM+KfA0T1+IVrK664274OSuxjZSZUZTYwfuEMRj4t+0C
NmdIIRPVT3jVsLtpN6yR2tL3z+uc3oxl2oL9X/o5b4dt5ThsySnE1NfbhAeBY2u4RqsaMrNhUOuS
dWBPAwxOgnuzDZU3sWo9ph1UOyKgoOSDfr1Cuj+Pj3ELN5jlsKC+N//wnQxrXcyKW4Ek2FW18UAl
lXSQ838QAVleFys/eUJ+hYHayXGz9uVEjOmWdINxtXwoFsQEBAA+tXMWMOtSd61ZZ1dZSSQBs114
YcEUreEblh+81dh3hzyl5hqW8/UWNN5zeQzqkZx6y8MsYjbZIqglXark+6oaYgGoAoiK53uaYEju
iNKur6wCAsmeCD9gqEh2VYQ2AY0N32zVlOANG8S5DXxyF620K8jevGwo2Mctl8DITWYGMK+2CPLg
zE/K7wrUbTmELv31sv1uY4a/q9Ju++AxEOW88RQGNGJBl5whkrDoxCZ/CJVpL+VUj3F0UfkFh/ld
VR2OsZUu20cwpEt/osgLJeJCm17MqPfQpquQVemuQ1QdpOZg2CW3zESYIqVVxKCCIU+raA8n3NCy
4Q/BxwAKihI9MoXTb6foEJXksyRdLbL/0QzZzd0fAmnbDuUsjgijyYS3EAyd7RAXGFktQj6TNwi2
vc9Kke4QcelE7Ax+EgASIi/ApUure64Gh6cxfWiSiBBWwlipoySVbYAlFSGm90SREp5PLBjdxumA
wiNlol4lOjrqagRX0GMHB621qUj+d6fZGE9Mfk0x8vAqV1aaRBvHZB2jNmllZxJbI3OMhnVKiWpk
RQqTRUEZtbhXgfkybAOqu7wOXpbN9HTddVSymmt2XduGIVJU5YHMqCqCwiLwY2btcj2QIkWLvpnY
DC0buXoFclVj+jgVZIqBxvir8l097N63HU64FTfCRUDJzj2QqVihCJLs5u21faQ9ObzGAyS9ynN/
t03C+Uk53fKFyHnParsxDFhAMEFKR0fgmD2iHEJyLzgFd/mN3A4SOAhPNak+9OImIRG+sFjPn2Wj
FgpVrDU9hlDbXwYhVM0rfg59n4SZ9UxhpGxICBOjFvSBZMgSIztt/Cy2xKTiIIASq+37HXlnwCH4
1awCJJU55GZYGVK5wkLFY0BzRoy0CTJ+FADiIWQ8HFSkaACDykjBvopqN3iFZj8AxcyL/Xm3643A
dqAFUhupeVWy71DwA8JoGjsyIKQIp/HuI7uQbgPGDTYYiYIx/b2sIwfqiKFj+MiD6W5qUCpyu7Ww
SThh8pTzWc+lXC+h7V7PKcHodBAiCBBASMMnBPztlXE4TJl9hZ/lhfQyEisfMRg5Xw66nbefIyzb
tJ1R8LQdxGjA9qf4zNhHWBWogrIwFKloUwksBT87AlApxlu8VwbGMQZ2zQ1KS2J96THMM1nCHKGv
E/elO2VoBijwuk++aLdCWcpsBpmQXG04hNazx8rXE+1QwKV7uFJr4DT1avCY36EN8/LBpvFlESRw
1EVbTVe162S3PGki8FiAZsAw5e76c9C3ozJA3kvsqdFobUHdYTQ+cqWErFxy0TSJBEzADBrRnNUx
3zwzNOdxL1YCjS3y/mtkoyFkD5Ca24S7hvZltV7de8AY9fgkQOe05eZoCJJeGY5uXhtbEynsB2ut
SaY4Hd1leSoi5dwzlb0DgNphuciUt4iUxN7QjyFTIbEBKZDS/BCOrVhxMN7am4TByHNn+taI7ooe
kkQ27BCb57dXofGAHN4GfKOxxPzYIIODi7Xo9Be8/5DIoNnSHZg5RxHKdA1ukiVZ0zFBSc0Mtxbc
V0OblJ6ryAObCHg9NUXroQTXqeZ/VI+oRAKvJ0qlcimfc7777cs2gOnxZYckaQKKEVJ8wIdb3abD
qDIz1hCXiEnYzMavdYdCuEU1KX3MCAi0T95iXVF1EJzMFhULUGl9IAKKhayh7Dfh1G2QoiHt8a5A
P0VYZHOWn3DXiV138nqkWJABC08MbaXcXLYym7AvmfqqJSTQX/BathwrHSK6MeXsI+k2n+gPGnU1
S0unI/2gGIkmtPihLi6niVwH6qlIxktS4cbLhQkcHpTJiRLr9TWJFpdAUoaWOYdzAawmGbM1e/LD
Tze/mTqEqvDZH+QFVAQv8neiI6/HsibRR8wdaIVmiSNUijANo//csoVAmQ8jwmbBFshmIuKJPWyN
b9/foyBGPUMUXeSLEEaLvP+gvUaqnrdrCue9lTJhWeJm9iP6akEqGK90hEoiI25DegHNYDbKTuWT
mqRhdhApMzXuwtigOfLansAqM0wNxloutLglti7UnaPBXbrl2yI5ocyOPT4bsN9xoA+QPIAG5OOv
we0YzJC/32jCkk5KJZvkHjERRE68/T4c+Rz0PgQkb7hIP/jvkXCGIO422IzFXZamD/WyeTQ0t5Jk
U8pklGcSMq/S6go59BUJNuTxYW4RdiNir+2hPhBExswJlt7B3oFWS+RJhIm2e2VgSJc7rOczjwQU
bf/yI8qdk2PnOx2REApGPHxwqTN5aNH1Baj7Xx7EeUrcRU1a74OJxuXgF4anEJCkzK6t2HpSzaaU
aKH1hHtcFRW8XUv3c1fPtM3+QHDAhq1q5mAA4ZdYJw5oYu0G9EFkleH8abVHWTwAsIwTGmaz3qGT
VnW6MM697albkuGzfPvaaSWp9K3yWeMQlobxCU5+KU2PsGWEgh+UdCwfU7ahU8La4sHXyB+wt944
PySoIRfSGGPnDaMKdpHxjIgfiPBGq9SRjlo809tL5JXKnSXCzD2QUegPREIv31GO6m5dOh00NBSf
pm/6G+w5HKgiPVXsyZeoHBrB5ubEIY2WZxqDVq7nmWlb6MRIRXsvPZyShyvUEwO5LrJJa+7J2xf8
ClwKoBdpRCAJXFz2gQlqsYIsmbyIOXGYxZXWA2z7juPpo8nwWDgGcRYyD57gHDZcaSoXGFjYO0l6
TaXC+a/68X+/LmI0cZyo0fMS50DOmwM8lNmiMwVvr45ChjBcC0Kz2RQUu65nzTxaJXQlDOVPCkWy
WSnpFLpxulA0SSsHjww7IG+ZMUUfvV858nrk93NIcCg7tJB5P/wolQuiz9ux4VTTJijXmBRDqvnl
2zQ2GBIqjHonm5gISysnhZWZ99IQiEzpKB58ROqFaoEKC6cuPCthDpf1VqYHZRSRwSElz76CBBHe
fRrjzbOOBqdNL5p+96hTgeTLK8WNBFb11LnpO8nAK8B4kUcNu7M4WyvdPDcIks1uycAwkxh94haq
Wjl6qyI1scDGSnZ4+Szku3617ZIexBs9CCX/BblE05MyzPUWmZmEaKl/JdZgnPwpBYszYsgQVqku
VB8SQZm9fXFHimYGEuAdDuIQLD6Jsce8vLgqaooi6svqwQRg60nV3CN7AOJAgQgszwQ0HtfMK9CP
T1+EcPs0zyMrS4eYwHmFCEg/g6PRBsVF3oaYya6HD+PQXqg+kRZRxNFYWH+tu/yq2LjXCy+5Xfnv
06W+qaO/1dYooL1aoZbVSz3tZTt+xHmpQC/sRpHnS+jx8qVaeU2OfWIBudLeSd6hJAR5pOVjteXT
gSEaERJgUXgybMhMTQUbubAwzcmE++d00/HqdUETBwyfipFvHgazNy2PKmkfmwetD3GLmlgcVsT6
rVNYT6Q4mLlsFICMcLqSct7P6KDq1aOzTW6njXer4YpKwHh7abx2XSg2HEVsMXeIzKWX75fXBNPa
XZLkfRHhU+SapPiVtN1AwB3WBlo7NeqaWCOyUFJqaU/izNOsje86uU8zSK9el1JIbKbv0s3E3svr
GnpEoz5p6w/aqjXf05RhAhCgANhApOxC40QXYDJSdJZwI2VAViGlp16qgdP14ZHYRdNl4SljnXsE
yxjr+2+gXGNjZskJ2oQXQoGSdB/9OXlSP48UDZMs/SH5gWfs87fmcQl70IlohxUMBQwhDRqoYZRF
tiqHCZg82xSfCEV9L12RryRTqZLBUXAByOk04yucqdSzBbYc7A9ChQqLcASSO3w0I6w5hG3Nw7hu
OW+bd/Ji63hQnWEUpvhJVS6r2BxoAbyKjRFgEyoFbaU2WgmdCZBTsdAU9P/qVwdmxzTM+yQXkIE5
ejMRSaFAUOWRI2+UVT7Ct6HDxwyr4JAyjsOMFn6aPnlz+L7Z3hvQgLE0EdQe+uTL1AHQDX1+R0t3
dmIpa6m+2IKpVTlGiZxQSeIehg50XQl8bWWbh3nrMad7elptV+89d7nVXlYwcD6Pgw+EQH+Q+YtK
7nNG3Pq23ryDcn+UH5GRlScer+MSiWtyie1wqDfJNAsPQLgla+wtWf9bs4ylOFOkp+YxSGyP+fVM
AxJJwr6KxTRy44U1Sx5i0kWwXMfz9K1tAUv82rm3N+tbdeZDMz4pdk934O038fjId9yAnjyJUHP5
PH0HXfniUfaP7oAwmAk8bQSno4HdyOE0O1r1nMIJJbbybV4I60hLXuOdWEV0wMQ2LwDoCwc1zXnU
J0/J2r9Wq6JpQir31PioxtU+bB6biv0ZJFKyRVXehIl+yObko/HXIjuKy/iWM+UPJarVKXEekXSp
a85LEpALrImamWKCx0AIFGezkNEnut0EGEr0z+ZhBaeXmxmyerDeMPaxFxB6yaSNQ/IdfjsoPHfi
3m5LEj8jbNPxBvpDEROQ28SHV7BDbh9fjwUAmpCtwkyhEplRyS/UiCXThNNss/PPsnSxL0eKlgtk
ztV5VZKnDDNIWjh5rNM3Q5h5Pu8s4ae4qEF0FGu4/5tvlG+AmOTh3svAiiesZicZ4KPTgUI3Hnc3
fo0vuYE9zaLx0Xen+DxOWFnwLzi2LQS4mc/2wwwyOFP8Pef7kXwuMLbqF3ncbZ/o3JpBRXGqiQk2
Scm+3zSEvDFQbCWAg/S9eOh4yS5BtQxMgw1aGAkJJCJtHF9m16ndPEd8liJLJa+57VxsVSvMjygx
GS62wK4ZZCdVKLSDhcfu8C1uvH79zu2SBxnWyPnuyurdJidHKt6RAKJQ5WHk6iUuzBMFwK9hxuvd
5D5ELbTtHg6ycOjkNfBcBTJST5vnOBhIYe9twE6oOONlgXPCg1oxwpCXiKepvfTwEJ1FIwxltGMm
2cCEDTQzcEBtTo9WQV23PCU3aB3s8zqrngV8mzlklp992vaJfLpMFeYwFWlkOxpEu4UHbBZWy6Ay
2gwPHmuDWG15mDY4kqwtHCQByPnFMEIzer0yc3nwo1InR4Wzc9Eop4hWPEdRLT3Fj3xADDFYXN/b
24J7VN6yLZD279Oj2L4qmJfHsdUyAa53m+RBaQx6okZcIIowNagIiIyOIqOy5NCQIFvdMS64j9mS
fQzS6anxvUvd1XLq/yQQCvWBbzxXds8IZbaFYVXi/gQIoN4UwTAEpLAv+T9vv46jqAOKQ4d0J/S/
kSrE8HB76zYkNAeDfyfPPOcA+m0phqQFr1E9mDjdEEeuqg5EbpexyzaNXVLS9JZAD700KFkkBxyE
RcH/iByRStwEf3r4WWubvPxYpC79D4mrELScyPYK/YA63WGmaEj3Hlu9brU3anMEFOc77t5pC88x
lCMjRYiXEV88yJZzUEt501RbzU4CK150PNLC4a0Q26OJX7qJPxW3RYPPHbQ+9rgQHwO4CEYhrKMC
rSnyDcdigVxF05maAN09ARAiZBgR8SzkXnPiJcXSAJdm5AfJX/b2bTzKluJ1MEUCl4gHAOEk5hX/
VoTlm6ab4wztF9sllgB4inLVfKgCjMu6a0pQ1S6sKqWJGNsMGmfcIHxNfissJljTbM422n9YuFhb
8zb7GqfpZ+k1NY+0XeiQLO6+yyisLc0qeUqynCj3xgB4chlQfnKOkZNCS85evFriPzBwfzU+ArJd
qMOwBXJAag6mhi4oEk7up6JUwvmIDo8qTV2TDrSKzHkNZhUIgJvr0RqD8ypY30Vb1CICxgb8Gm+/
ka/UJ35Me4+WUD0i0WIvn+vIjrzdkA32B6mcJN9QYk02uQx5I6xJRCZtkeAbTQWrx/mHjmGo6PN2
TYtiDRcaf667LwLBi9jKROI0jVnIPOF4o9++4ld6Wa44wZXN6EKmkB5xHGRtWfnsE5hRYEvEIaXQ
Irfb3LppcD6Sq66CRc1Cu4XU0t3zmQvHls4tZBgchlplZyKR2IGLx9AgGjtdbGOgPxwwufWXnsiY
YK9CgnZCS1UlSrStqAAoZcZHwDHXhf8J4/2Vdg89sUbTTn389os9Mt+xzn9/se5B427Z3WbVlLMP
MIQvU/sRNm5VY1mCgQKcOdbkD7W3rUUtkdTDoxd2KOdh7aGplJRmVH+0R1acv9vWk1HU+iUAJSU4
IgbQFoFuBnwAujxdUb72GhgGjjGAMB+e1EONRTNQ7q52EVsuHaYmGqkr164zjnQlLDl16JoLTnzM
9R5ygK9mNniswV7jwiM3MYRKJiUDGU6hh0MYXYnoHgtGWCmQIm4VXC/Sa5FN+O0b8UqtJ30IwU42
AHKQRAfn3+Kzkqfc6e5lVpB+KK66u7rOGmIuccWmvCqdDMii5THV3tHmUgTw/yHP5aCBxuD4z1X9
gOUpuexnmJbwRUkWYsJhioRNg9GKMt2NzA2Om+i7SB/RcuNSXZvCf4Ihsv6JNZ5LW4hymISfLtn6
Ku/bu8Y91RSYZfay0g1sTg50pq4TsO0enJpEuXBuusXORF4aaWGh4RdsEYKKzFhO7oGCAgR92+X8
zfWt+9R17rI10hku0pAVHJdLMH9TKk36r+0U/vX2TTrWyzhcZqJyHBkxRcoBHl1FM7TCsHT36l2y
QbIuZn3XE8N+lDMILPM+83l28vwxbMrzzWoggxsgH0JDqEJiZZdM3LgRTTPOHS07GjSreC9Mc0z9
Ozaly6hIrkn+xz4GaicRLfnCDL51wEcqVO7k99hp9F10jbpmNZX/xXl+xGTQ4hK1a1IqeTAOF6NV
2ruyC/3lTp5mZXmpGBPU6GebT6KpwwmlZUzFEsNoSH1r1/QHnHzvxAEXW4pfk9rKQ2Ov2PlW6bk3
W38HXf+nPVC5xG71Qaz9qOxDzjEZWfwVj5x2ej1yGq11OnDDFUh6sM4Ynoq43SUgGbBSL/y3Y32p
23TXLMHG+LPGVLrENdhkXcO8bAkxUDSZyhPNVeSgtIsN84zQQBYRe5kMTyZbltzHfYIAlLBYU2vG
byQkOWVz595qJqSmq729+o7cAw53BagqZg0CsuINfXnxQ+V5DPKIirt47ADvFwUKI45lvI0yC5Us
bxdGtAkhRCFsTNAcK0bQvIPaRG+gEMJo4z9V1u6qool4+wojnRaHby8NKyEAcHsJSXUvrxB3EGNm
+my8jwMkzaRWEH9sqtqFkk6sWLVp/ik3I5J7aLGBm0/c5judryrhBFzGCzsfR5A0LG2Lf5OYfpPl
aIY9R9byXhUwz5LRacEH6IboxghyIZ6EyXbAX0DA0noLwcKD/EnoYlj9tdsEMnVisGaz0wGszA+d
Tbtdcdt65Wcl+ik9ms0TwQxa5Mh7L/el0mX0tPklLYjM2TZCTQpUBYAKbaiZZUVqMYLykQq22Htx
5daQVkCVqsntoOBv2pOpC2bo7NF7HnB0REhN4HgO9iTLS7scfexyr9NP4A/DQq58H/sh9clZG6Cx
FUcs/VWQ95dlsSMmi4Qxhp4C2ROvEXKUCJUzUxaxGX/Vt7fwjwax558Z6wEc8E/jn9gUI+lgC1P7
wdw1MpCAkbSniXgzB43L6SHNlVBTE3dO1a6nWqaFeO6+CkLMd6hrGxUWnm//sLLyymm7G5GTBsUH
Y12YwCynek4XpLAEE+R+MtXraLKvHi2MhUg1QdEUJvty4UYu5rjtBG8H1kYpRDwFXkwr7VDSEqlM
bS1bhnh5MwSKA7hf/p7TzniWYoc6HjZXweTrVX+FM+FWAOxIAJFP7rzyIvd10upm41uXoZ8TpUTb
Q+9gq9WBrtTcegWNKoEmYzq1SsI2TZGdUSLO4Kw8z8XI27wrm+fZdr8PjVZWeJeHRFpvwo8wHnuY
9OR789q2EzEdw8feB+1BVfzyvclHq2Bf7JZ7taymvJJ6FebadObin2y2/Y4dE45QypmMgSCFU330
6xFnKcdhg2adR6hJrB9LsZzQEbwC5NN2hn6AJcJHc3Zo6K8sv1xTey4fZA5VvS7KCTwEawBw+Ij/
Q1GuOnPjNeQmjaZqBknDjJffBhIg1XapTgVMml/88skMCYnDsooISTXNAfNRRRtv5TRzYNxeejq1
gJSJojdPcGYU+ruzqd/86XNw/NT/1s78wyqXL6tq9y8f14cZoxeQTjwk+Tvx8HK4KlVNvIgmpWOR
eNyU6W0xeveS4by9pwfaPw5fhQJdVF1HbDMH+0ver1ZO1c32B+EXLVKkqEGawfxQdBBEruSghESZ
/1N06+zMLmG6ce8VdOl2DIaD4cN2KAayrt9dZLNd0+hzY3CWgUZSgRe94qyQjNn9tv5n3HYLgsBE
Woic76ilsALcYA6iv149FQ0oHaq53UUBxyrZAjXMeD2u7Ec2FM2dS9mHmta7HdfbH1mUD5c133lW
9AB+hWnd8/SL59JDKtkpmslJU7monGZj8lGNLyV0lIGY5mrf3n4vX1mqEeuT5MfE8cDqDocLaTLr
ypra4V6PrAb5+DYNccL7SvRc1rM5wnIX6DE1EEUJ9SYXY40+g/A8k3uL2rhBOX3iupzjm4wOnIqI
6GBgCpI6D57xDuY6rwemEdLzUqGBwXpBLnYFeCGXS0IWl3pqbW5AkeNcGFfXSVvWl94qDW/GjDB1
n8HfF23LnWGc2znMVnvOxkHcZxC3H0lKyMkbFNy+C/CF9Jhl9AjECQO2jL1a6jW7AHn0HY6ULTCo
H2NKYJzhX40KgWgHBZwQAoe0MrtoNxhLsKf8sCuQgNZmjY0xo8H8eLd9MCMc7RYERKZqRqQSIcNs
yst8JGHRoJvFuHwba67QZC4tnYDlAW8EyButPbqoOgTvRWPF1DV7/hGn2/Ku8GvOBxpbyS69hDpE
k0eign6ZeQLtBFSapYziNHVXQtFuskWX2hsv8zxA0qCMRRM6FXvVeBbaTYpRiQMwagBXswkrFRO6
0KX3ekJmpGtK4hb5ME5cjLVkf+dwTFZA44qwaWkA+KOIpZ0zDo3BDUDI+NZ+RDsQdCuiIonGoH23
DP3XtBjyM1ya7WVjlcyStlGmLuFykfv8iIVkmTxwce1l/F6yT9ENakTzWCLVy7doishXOnt7wRmN
24tNhZBgtH4ULU6EbsAEgP5Wh0ezVcZVwvw/01L/jDiBtVIFrjZdCSfZwAxLd/qk1AKlagg5Knp4
ACbGYOclQ0ejkBAnrehrxWTJd5DgSzE1GZWv4vwtRqaqdhti/4w8AFTd7KCoBiRy038ZcfljwTDy
9gs81p6+fIGHWjDA5paVuDh7dzMDE4VJGD2E+iOUUyrZfVJUjX6voWvPCjLYWpf3Wii3SHqVl4J4
2w4Fn9VVzwt13oXWgNEzU8QNJ0/7oygj7NhByGYfCoTwncN80yp0gKm22/mD1Jymu7WwhiDAF/Ah
JZPUOXPgXXrNdKVJHTXpZDJx2GNx2YDh6d+ZlhHncB0ohSO6DbDmDMH6q/SnSs6U5qPOAJskRciY
CT/050mZw2tU12H8bV59VqMruY8kxLJuy0GcxZJ2B3cqydVuIWq4FOItbk7B+KdjEI83bN4NhGcx
GmLsr5SHL/fFqrS3xTLFuwcB29LiSqAuxbqmB7QsJU2xEpv6c8aLxLPYge5NGDishShupY+9vbyO
WQYkQAg9OJPZtpFXHKCqS78Lk40bUVpgyxVAhO39Xj2T9tSBnZzARHYGe43UIukv/dZhjin3isp6
Sp1Lr2w4ciKGHQCQIQ3hKcSpCb2pIsRuqcdHrlngs1ohtURqhTRrUjjQIA2bwqXT5AtErYQw19IX
5Qu7sAwQ/4Uf5qizxNfgRFHkJV4cko10UEt5W2dw8DmWpnFXWoCWo/TcwlvGBmTM5k3AhxpSqxuh
y96SPJaK7ovnH4TL3oQkm7H+b5LWfuoY3Xta7XLMbnvc3VAGiARpCR6ylwvG80d3wzRJz6i04mj6
3EbDV8W16FHxAyobpbVnJOTWWK0UhOFH7Zc2/LMtk+8KBTOZv9oYCr2bcOLnBnPxDcKsp4Z1P3Ls
rXWTCCYvdng1x+lb3VPpaAdU+9DGaNVBUUx8A92LpJz2Au+Y1cuP0eesnCty9qsn3UZ1azrJBEs3
AU46CUAFearXklbMY5SrR8SC1WCUe3shm4X64iDg/SIVHKZM2gU+efl+5Sk84zabiJLywG5z1J2U
jBgk3bNVsXsy3UQBMI36uKg415CTvIupgaQIjHcqFvTslT0OVwh/FU6cC7Lxx2teiMF4NcgPrQmT
QW/qFrU71ZOfAHyCGeCTYsww3bJGsxaBCgzEgsWOThayQeiv2VqoFb1tj5kTM5DnWl/U1Q8MweBd
9c9yF8hlQDWueDl1ZDKwSa7adMlFyVhgI4OxEIOdgc3eLMP8TeChiaPhu2RPNEYcn4KeAHP1nPbI
scQOeXpczvF+BmoUMh4CBYaHzMjsK7+du561biZqjOqj9g2/LT+pVzKScoQW6uFiZnuR3Po5Q0Vu
VJMSZOGaEgYs8EhWstNirONWiatB38C0MrjfwD3svxfs1WMf9NmD8cIbknQAT0X0pPFxskjaMYe9
QQvp4QRoQxyCwbTnThq8T7zwxsQXasyvOrsM3yQwrklFUFXPSNyPTj7j+oRqYSyW1OFWZv94ezWz
V7BcXy5n6F/CJvzEg/LClnWwnBtvNdu7KcdF0kKwp9SPSjVs6Z5Jv6GCDr0ZjrO9bfBktSVjyhGZ
kQCy4NryxLqj00chnl0VWxQDPeVZ7dXPyw6eQhuJ0ZVqVkxLXMnF6HrkGzh0DVtyV1t+ESJxiPxY
dJ5YqH2KWbO1b+KGZHI77/r3Zqa9HxqnM8g0wU+tZtzSVjErmIi+OJU+nVGIeLQM70nOp38Vh5So
Ykpam4at3uAAriOaM00szwoqzyym4IQr5RjZ9l/9Fmd9ATQxNulfq2gTX2yt1QfsvB3XBfxrAlcx
R4Byp4wttgM242JOfEq5GHIQTtMf2bebcgTxqIvsXPO3inD5FhGR0vSk9ZvS1WtpNBCDfS5Cqr6i
4kkU9uCrNs9qbfwwzHKwxD024xHfuWpt8MSSrbCJ2U+KiLwguyxId66VkVoTBOFBctGJkAI92gwM
twJU4xkvcSnxGzc5v2TcABDNdA8VWgxBnVlJ8EGRwhILjCfH4fPexMxBjHsDk7c3bP6wqrE9+7+G
BKJ4guq58321EGsEKooohac9obQ6znHwWIwhMiu4eY/S7GAxepg9JmuVMIAOKJLwXib51M+FvfpY
tPYfGq5WFHDo6Bs1sIOj1Co516EAjXUGiljadU31k8CfBuajojyEyRuGCpzl53glg/+AmiMpNKCW
anLpt206C2PVwNVcMqDBc9KnAuWQieyBzNbdwQb6WSBXTTCVBg4aVYsZd5DNN37VsiPDqXQUINDC
dikAfnjaBdFT6Fh/yt+q02wZ9UR471uPghm6WJuq4r+lKTztJz4aEYzSmaILmS1DdiCID9/XfB6H
rrQ8jcJEtIRhw/gYjfYcaMYkWofcWgns4jX5aJrQth2eGnj/PKZ/h1h4e99BrXq87wQeg7C4Huyg
XNTLfWdobHdi5t9eHK4kFLgZ7i6xz3zkT+boEz7u/7TlTex94iN/7I0++jTGwx8T2+jffGNdEvRD
+MB/PvJXvs7H3z/R9zSkgZfos/Xz9x/5FXzy6xfxTfz83z/G3/ZfAK/STyPYqXCRBk8wXBcsRy5I
H80fqAS5E/gPf+dji5eXojTTH7/XX/XJ+oLPjc5/Q4mLuOmGHxZjkMzzq/KKnwqnzj/b/3g+X1kX
1eP+a/zz/Q/kr3zORz+lAxs/6ef295qZLDi9N4IUIRM+uZIW+ox7O77GMcAnWfOfP21Dt3pdtxjp
7vef5PYnP/mHz/lTlRfOch79kE/JttIz/iXfx1f5GFGd8/mkvzaAWfydZoq/IM/ik19/2FjO8uhh
qAqGcDzvv/zru5rpnK/v/4U13POJ/phPvP7fF6SyZv/PxtWFSAr+sv8BfORz/sWvn2d+gH4Jn/Cx
YZREps8PPmEB8JVTa/qVJa2xUcBDDI1xogO2axlAamNOAYQH7ACKBaahHAuECMLKYFgpU3CNw+SP
tCr0LWMOrY2dhgiW6HyYtleidxrCEyreSrYiNPPf377GV8oplxk9ROSgFaI9OWzDciCdoQ+t9Z2M
vkpHMnonl9OhIOgWZ6kNlS6dhKlc/t3Oi3n62cJqBsZ/4QU43g7oyeSpcwmTko7p5Xbg9RHZ5nNb
PXRZfN/M4aWsNUyx5z1kW4chExskq6hK5noiFR/ySnaRug2YkwtPh1BOLfVpQdDRbBdjA5A9Dhtx
CKF5eF+p9zsnaak0uD0SLCvZwMe+d7YX+/KmAcuINFEEw2jjjxr+TYfv58kBF4hSE8cKb/72HT1K
peNt8zQCUWgotqTDPjOvPZyrube+Q21hXBRqrCWp1+QZcWa2S+Pld/NZtkZWjLxLkmVDMqyp38YY
WxelfLcqbqt2+SJ+RxtTpqQp1qgCPsYBaANpmxK81GeMcXeuWlUZH6BvTN2ZwaM7fpqKbanMlDW8
UP8OQ3/RL9PjaQPPceGKVx3uy0HshiILHcrLFTPYrTdCAG3IyBTWStcJXqVezGgX0OvLmG4UTTrW
zN0hjl0BGXsClFj5VjUSvMQ6j+C+Vu9ksauqU9DHMbLGlSJ2h6SDlQhcE4fwWwtDhl6a74YGlJc7
JH7ZLuQFJNMcSGbl+tdR4CHLQuFpvMsQazEarL3XzntXNd5fZZTdmgFIYiSpaSRJUlMgHMXKWVqn
AXapd170BeaiEZQ5mJRxwRwu+rKfhiQLLWMNjRsAfw3+1Oxb5s0Lz1QGwJ4oBLZkiLF8/6Kp1ciI
8NmPojgl/zIW+MPrQhAB4IexAf7sYKMYsl1QuCGzK1UimtK/RM+CGkI1XVwR3MB1Zf2zifxlFe4T
8uiWc/pt1bqFnxAsj6Ueu5ckMP/P2bk2N41sa/gPHVXJ1q39NU4CIUCACTPAFxcDe3SXLMm6/vrz
vO0Jm9hUMrNrKI+TOI6s7l69eq33QinmKoczbFxAIfjoccJg7aC96ibjJ5GcLcQC97cumO7jYrpR
sigzr4Sbsnjeje3kqA0qdXMxbxSWbE0Dmle+ByUgm29qjHIqFldvhAQMZuOjCMCyN4hyTj+KFDqu
zkP1yh8Pb4R+XFTXel4T4bw/KsQrLS7CGfKcyCM8XjotPJEpjSZShgCiwkiYgPaLFJDcHq5RF7TV
XvByKlHUrOYxUBbBp15lH0xQ3YpOtMC1GJDQEZb030a0MMDRk+sCI6Au5GlrG/Lx5KKfhYwwXS0c
Iq7Vq+mBLFnYMdVcd6TSdGQ8YUXAyf+VXTmYirg6eMpdZd43L/Civ4lLKhqqdYpE3yXU6EvmAC1/
KfG7uQ+LD/+QgKNXPA7vI2sCOnGcGnxO6lnMACwdTXz1VfIDx6mB0V/77Zby/rusCN/CIb55+vOf
iadyAhIWm2jB54c+eZIat623R6YLjSOrYMh+o75b3GGtIrdP8o+vmqY+slQjVRzC3pW1M+ZrqQaM
SNfJfwfCyO+qdwrNYGcfa4ZkzzaHyDkgYt9LjUQ6yYEXNRer5LsKcJEcvNSxefpDnc+5MARMI6S1
eIhgtR7POb6T5EOyH2GsUhqhyiuFkXyg/kuNVomHZBnF+5I8Tn6IvpsBHDUAMsHk6D69l/e4jvgy
AJQzzDPXdxbvdH1sWmscDElANidoRtz+6PC2pNHi9UrO0taZIJiNmE8IYYXJMYAHYh6i6Pb8lwGC
wLYn4ySgRqcWxPM86PNtjutS2oENGekerafH923oQHmtdT4KE1QxZtwQaG5s6AWq8tEBNVIOYivi
mOd1aD5KWkm9Jev0ijR7xD0TNkXHUFv1Y9NuV/HbZ+7fWQKn61QdmUQp9ABQn1xnO2Yommw4x3WH
jxCz3pdtd7M+dDcyzsx39X0cmK0gDXK/0/qTH0Q8mpdlvP6jQIvY1uowKo+QS3jm2k7Hdr0O4SWK
60ueIEz342vL0BqZw7AIb91YGgWAA8PNy27EBUD3bi+4BS1ZW58D5aI6q5o5qsqJCOhR2vbS6tvz
PYIz4uQad9lgDf2CwjtQyVMQ6SCnMza69S3AfWpMC2W0SCwimsMEpwp1w3wBki9Vf8pYq22+kbeI
4AD5gKFevKfGbhKM85wWnIJIluMGpx/TZJu3fBxEKhuc+hDAzxeKNiDVKNyNeXYzrujcWZskY7AN
WFYiBx1IuFmisDVIi7pMtb1sR4XJIwb6sGzNBElH3A7lU+6uwqPNgDu2GkcsXJiTJRemVx5bGCti
qrsCvKvCGJdE7Gypfnl7uFQDncILcdClgGJhqcMMEJ2aQPmfuuHi5F9d73O66TE6g3UNTBG5Y+HP
8TnqwM5BAEuphPklJTKOXZBBox4jTBj/F1S5zZWztqqG1DTbgE/H3aNrX4XLbYvME0Iv0x//epIB
s1V8Y+6jTneGdTzofq73PcYcMAPRivIBHcnRSi0s6c7aSaa+wANdQgUgAYF1tDryfKB/h89ZU54J
szHJIk9XxAolXTZCmP6cfibubs0KONxZuB1SFHnEZBv9+tu4AsrYs5Xq0OejG2Mwxh4H/MxoKHRw
ykHMeq8UgNsNBDEwykjAfpSMQLV+boP49WVS41/5sKo4nJ4s0sGdOZruTYfkVXSZtJ8eQOSq9SsF
kxSJFQxHh4LGDDkoEmrhAfeQ2krdZXv2kKkmnjiX9bq7adzDc3HkNMYJgislKQ6paPLhpvn4ToKl
TmdnGvs7bcw6oOL6RxWcVcoeIKKmBAhHUMEX8viShJHQ+SIDKQi3NPqqiYypZmlFY//p305AD/IP
5mwYlnuq953sFB606na9dw532sHgCoHFP2bFOZCIDua3OnG1B9uG/rXYHVCaPlHEvRbg4JhuipnE
me/pCzvzr+S2RVwVNV3wWCC0T6q6nHzSVbsPDrbJpBKtT73B4g0r8hryTBOxQgV7FTCR9PtVX4Qv
YAiqB8jJ2uKa2dWsqZkWTTZ5F4fR/0MMDZkfqBdo0fSk8VbbaXFoJTsOVp/Rc/SgswoKn4YyKvkK
iRkdkFN6kENxfJ8P4UyFhzIflGphJOQKrhPH0YAZJDOXqxOziAo5jWjhOgbUFlShkFa72HVP3+Uz
UT17XSBTApVQ6OaeHNi8tnAr/FBZwBw1YlnujSGEW8onY6h2Bxz5ESKonB3QZr+roa6DMxOYExyC
y41EVN/ZPXe7zrSu1vS/PbZGrmvDf6dbnJcjWzA71XwrAJNa4AL8SjJRhTGRnIVJoOD0H/Bs76oh
2ibu5sVh9l+GbgyQa7ju+/Fm5xy+SGtGGArx5jXoz2u7/GJoaYKBl8UOC50FgtDj9T3s23W/OWzc
W7ood/I3kTD3keQNvbeGEjyy7VmzDHeheI9RhmQELPKXPupgkL+ujHPjBM8de395aQH7iwuKYmPM
6ehS31mazF3PVoHUzVGZBOTyUBuTgKRqODoIaXNWbcygDXYh4SzpZUm+QPnp84V8T2WWn8/jGl/E
BXCmYnhdKneP71nmjWO1W8czyrBgTWagZQKD+Un/Yh8U4MAoUlTzRyChLy1IKo5vgplqx7AuUUeU
7+KeyTmCbdge1boNRqqjt/tdVCBRA3WANiXr2kfaTPwRkWFR4ZPbtZeSKWg5eQsntmnjJxdJBv2I
2CYUElqPNjOPUEUTIvpfLziatJLpA+BBXh6d7KvUYFZOsA+nW5ETLdIGrJHokSJ8++g06sSpQKDT
giW+oiwhVLHEIiK8W2Qg8PQ1nbFFNBq4cCG4A+En4uz2eDQi4FbrrvdXt9qhFGolO6XKiFabys/2
5OyWVMYgX4wJR50O4iI1PjDbH4WtUEhQ5pv76IgCEFAUVa3vKEWFZhYR7PljzlmNVRduPC6ZVDjw
KOs9vnBv7Ff9GBXLsS4NLp3u+jbHYVHwIDhid0KaxCHSWEDrbYZOZNX0jnHHECNC4UsM0QwowNM3
9Vdrj4AKfsn1ub7wjK0XmnzGZ3d6HcOTVc3ctBy/i+i12FO2kAouXiU71t+VLGGFp3xQ3FXRZ2Br
y8LnIv5ZXZF7xskcVhd6/D5nnJN0ZFnczbiq0gE2WQgMkVo+5TldlzWtU7oEHEYyKsJJVa37reiW
z7HcIjzgaROlDwpQ6qdYt2x1hkVU1QKT3Fx+MYTOc/NTw3gSLR5d8mm0SMw6XqDnQ4yjCuANn6x9
sIXmqzCNorJKGehdwNnimB3CJ+hACsEv7pD5iqlZqJyhpMVii8lGwax/e54XdL6bsg0oifciFyoF
YtiP5+PQROt0aNoO15/VX1rctkQ206NMoxurv8w1jp6UuvvrMaDMwvHasi/Zov6hiZ0CyqObByOZ
hIMWBJgTyA0n443IR+OFyOMiG8MxG8pRPrG4wUNojAWDiUviP2mxvU8umBIEBWzoJ723av3/dmFw
QUEQmc3akN5Rjn18kyq3Haq4C124lyDySIVEfxR6UmfqOAdpQGzudoZW6BHrKjzSQyPJQlmFexAE
8+kLO884dWEYdGJQQvJhTnkM3n6KfW+J2C1hFamYw0nnqp7BK6slJyZXt6ICRXgDbf/dLzD2DdMX
5SQKf8op2o2j721gyotDRQIwAQJBu0OC8LC1sDPQPc0kmtbOX6uUc2tWAqUmzfnsx/wNtRBaMKNP
f6jzAxIfSlZicEeg++DC8fhuZ1mdr6hPHu+2pM/jIP4iAQYp0NkTku3lU6iGYuGDVpAUxziYD7Vf
f3pAoYrCKC24Os9v+nB//fQ1npUukf5ehdQtCU00F8HZPL5GFS8qx4vX+AYEr6DOvtznCQLf88d1
1niXpZ9T+N4Boyg++ZTi5TomAppB8Lqr0LKZ0ZDfANKRrp+ACAL6iWe+dpo3wVjfas7IZFN4vxbM
pA4rFSeaCLy1tGEsyV4V2qc/1lnxUh8LJknoURkEJ2kdxX46QnvloSjIY7n1UkqA5oDIH7Ndti0u
WwHUVk7LeFKjfit3RHFgkKhVa9LmIrKl9ckVka/2yAtEd3v6As8szbhAgDNwREHNMACnchbMl2qa
UVW4d+cJxGkimBwiOzVVLyRkXVVQZFNlmJ0wtSGGgkpyEQVCy9wyH+M1P5bRqsEKGFIiiIH0m4sY
PgehDybD5sVdM6lasSGsvqepobiU2C3EAV5o/t4rXnRBUl/Xwh2pxizIZ+dZpxLEICpqM0cc1QZK
gVVvANYEeIIVTKVK7tTAbDZV6F8Ukv9dVd0MCLZ51eVBuK1cCkvDAQXjZfHdCy8Y09c4WlfsUPHm
2hMWsp2AoUcOxf9/0ADWrnQSeGk2UUYB7wlncX2ya0X7QzTVi+EMk1KXU29I8UTZifhaR+JPSgaq
0rBaYXFCnpIBqRIbn3Z+htyFttSnB/08Z4KQYChrBiH9XzaFk5yJed71VRcst5jS/AYi9MrUBAV8
zH3EH8d8+a2LU6S42e8r/wM9nY8iMPIaNM9gFwCJVouu6ujWAml65trOSq6IdsJewewIiicw6JOt
oW0rD9GkAzwn9irlJrTZ0GEj8FJylUhMTLla5xW1zHXM07lee7sFexDIJP7y/M7wi30d2iTcNvYE
CGLu6vSUvBwouObeeExA2NfTdP+2aYr3ppxva9TItWVRS36t3EPjmPfgobSPcroXGfR57vp5fknF
6+drOgmaXsE9cUJ3xA6FKuHfdECVvYwL0Mi2WtFJELzgoapAg1E1j7oaL5WbL7Q8n8/J7dHt8bTn
sjgRE9CZaCj8PQ7mnunNofOnEQQmlQ7l5JTN7ebJpoNg1Yt6PSOLxZ4vkdsaZSvtkG8sqlCKwFIc
wVMRDZ/phR/Trtipqg3zhwB6R6XtgxQ7TFMi+oVC6oTkHm2rMay+uWt50FC90h90U0LUGr2uB4VI
kQZsKXtE+QmzoRtcaG6051nISkCRWr7l2NN+c2fzoUMD4kpiwWLwYqF4uDRO9F3gYGVLXThcES1f
IfL0u3EIVA28JdsNHOdy/daA33vpH/ieLBZaZ/e1HtJ26+yec6b41RwIdYZEhJebjb3J43vtrIKk
9L1yuRXGBEkhJLGo2Ku0JK1UPCbvRLTTJBB9XKUlv99klw+qhjKBEnbw+WPumVLSGjQmFUWDvgI4
ADAwj69sydNDGQTD8cpGOZmKGGD9k8UFQAUt8cp3wwoZRq5QKIZ4T1mZ4CgghhWQhnEihtAR7gS0
EIS26t4PLe86AHJbpiDgS9vp65zDJ5mutMB9YCb8/kxoOqtY8IHoQXroXlPC4z4+/kDOJhm6fl9M
KC6TNznqlgLHaJMvkvhUEa+TfVoNkmWcwRnFrH9ylBqxzwt6ghyWJMWCcOSI7hgAgwEF3qev8EyB
iFtOiUdtP/DYuLOfBIS2qhdnQV3PthJUM1MvMnDMByfggJlCz+C0YaUwdUqSZbVVhwc4onqziEeW
dUuX3pj+Ol3vgMvhY8PqUqnCaZ5FuCj1PIkURFSyjJAsiQL+yeylrDSV47yeLNdFYJE8pncVr3bX
zKliqxUbrUjb3FrGJpB4iCOZe2lCREAlmYUlCa9BXA8ARcTufyjeto73tiunr3LO0FlaXA+dpTXL
pWUlisczt/38fBW6SIOSYAcysDmFpEZBEdAF7l2kj+AV0aJud/0LQKxvfahCalEfdbuBG/u4W3FM
tli0lNobwk+xh0cpuqLSEVWdSjAdIQfahGIPdA+0HklhKMNRFHrmujUdHt99XTc6PNx7jwV2ejCY
iqQMmoG9Fvt1wBvA832Ud+IUHWqaIiO+oXVMRtCTMWmiyMBG7kfwMV9OLg0UqoUVfboQnjngHZFF
ZPyifk8w7e+C3bq7+B+YHWs/XEdI2VI9pIKBDcLjdeilhOkRjvM9F3sl03hLOASFwjW+ejjSCmyj
I7aN4NiKCrIgi0OrWw0l4vnb+YtQjJMFOp8UM8ld+NSPrytrNlO3c+LxtTgx2rceUhfZn6hspr0G
+Ics0q+s9hfXJYyPh4u4uthi0GWAwJ8eZiuLcTLMHpwyJIlXGy7uNMdfcrdazcsy34mNQ0vlVTqW
lPGBA8w6y47vgUFeCR6g+MtB5ZXlOCK3pOXXAUG1IiOUDeLN+Do3O6CUSOYOkn2jHEhdUrjljuUl
+Vwxa9Sa0SGhE9FgWTUfoAhvpQthYFJSm6duTwHOAA5V0jaENKMtchz/FGlr6Aciqku8fhnyN0v7
JcqB6g3Rd1XO1RpW8mIXC9qkwncITKREK4Iw5QXO5//z+h6sSzPNdzW86Ga1umpD5m3x/ul7+4uC
gfSxSQrRDiLJX5/UTaFmRzM/GF5H0XSl+yZYrBQ1BkKV4K7WXTagXNqwIzcZqfXqSv0peRwojRUv
VKm/sF8qE+Tgkg79cJNMzX81VtbJZRwiY8MnFLxXjdRwXLZPfxZ7rSfzhOIQ5dRAfSDvNPXOuq6A
971J31mkjSwflZVZ9qFINCaBF6/K0eigDQYIIm6IbgmGHZBXLTwt4yOgP2Nq3BjIzpE0/Tx8DSqg
gGjyWE0P09BckKeKOAvDDK2XyPYPWtfaN84+CgJp640EzCkonCzFrF0v5VxsbMNVw2JS96ukgo9a
b6gSJrQQOoC1kicRP1dEOfDvlLdRfJnpAcA7V83Dqi5qIFUYr9DrlQ7F0zf+vBVCPmE3bbQSEF0+
ZQZ6a6wk98mIGSH476MEX9JfwDyO4cWzW2QYXIHWROiSNaUPgUadJBR0HKrpH6nPaTtiBzZqnLss
q5pU1rKq8cLRgqpAeMkiXc8HkIvOgfO2orU/AAuF6qryGikzmTgaAliR3q0NxpBQBtuRaAlz4JkP
LdzW6RABLojQgEMznTr04yGq+v2Uxs1+fC0ZihwsJlwifCxQQQUALwB37/Z/zGN7Kepi7FfUdbzf
rS2MWLzos8UxpqzUgcjGMZcFk1Z8yxYaKGjbKUzUa86vbnNbO/MXGzKAeErD8vk+9a8CP/1pAXSp
ZZLvnmxIUZ3m+7nyk3dso/eWBQtm/6gvLogQhZAFfhjn6XhGspYav85ggtapAai2ZFSAevb+h7M0
mCpv5WGX5sM5Pd0oM8BNbdHjufLAK3Arkmva5GxMV4L/HScPG1PPxADg3DXVO3mmPUz+hdX9vDTZ
L+oPsB3AakZ4h4CtOq0/OJtmdKcuLy0/cV1JchKNfKSYZNGxK8PXJUFOiYb0gKz5i0ypAnWoDYgS
Nklxi5iWz8OXbUnmZFoCEY6QTRMu7WwsvSELVslQNe/ykQ0PDKUkMG2fgUVneQ7qM7j9tkOwTlqm
OryYmPPnIO4TggAU8STmKXo859V7d2TL8n2EJ0g+yGZs2TpaITT87E5/3tgBiLhBbYVCL/qjSBmd
rKnduqgPkbvcCR2l82+HtlU9pkzG+A+dqmVFyC5/5XIDkZYm36OaKtS+fMAV+sqyvwxb56XrET4O
dHrg7ojkb/0VqfyIi/B0IPjFoQVMBJhVzoo4c55lz55xRi9Bge9uXHE3d4iOAipWccBdoxXMaV+l
dnHjRNJ3yYztmQWjLvmtSfHNJhOEa6tfSYla3TwBPVt4of8ABH1eodJpm3o6M47zlhVV/bmmW0Wr
rD9Uy51U3gQ2ks+jKdkcpRIlhR+JMOUbiRSb8p2oxd3sg3/2PyirUQKq4fdI9J/Zwc+0vfCXYsGj
2ciwQRo4a1/kxVwibdm+M074FmLCh/iQfJEBXytUXlkuv9dlgswS9FoYQiICSKcp31E5AFmTI/Zl
GpQ2wa+r//4gry9usoCsspqJSw6QMrM0KQcE6tZGsiyGtMtmAfBrVuXhY7XgMdHSC8Zui6OnPbgL
8urUoEsUaHTcjFuKnRHTDrqjL8yfWai+cI6wHToZkjnLl6fn2lnkIdjIHY80nRwdu8KTSD24JQot
QSWXJSrTD905jg5qg6hYoiNOzfwRel3OIUrLFHnyAw0DxFo0eirFo6DzjHFRcHqKpD2gYh5qMSwH
/p3kLG0JiGaa3InuIJRjl5RaOgrMLdWvtEtYfVyJALCga3RWVB0VoFspgcZI0Uly3xIvG6sZmR9Y
UD6VexsFCPs5SBghfoWNUr1F/n9WbwB/rdoAjCd0UL/AG6Ol8UBtVb40QiGpjulRG5aElDXuZR/z
Q3r+vEb7mfov456UHuzFg7KgiyeXgBSC3mgf+R9gN1Q50FQACotKJMCb0xSiDXpYq916fq3al+6S
mnS2j82BSshJiS1Ln1gRQ/112T2pJiC6nGTl1BZ6vvJloUk/7yG6LtAIYDt8n4gcnYbhmEpx0jvj
vZpZsgd08V+qM4pEqPPCQOBgSDOx6aVDeCU9Pfgqt6prC/IcR5RDpXRpj+CEXCUQyuj0AmtQQoNe
OZG8Qi3/W0ddCS/rLG4lpB0PDSBUuunVWDlCicYMIAmG3TabRYHsqeSDJyRdRA7xk3SCinX5GteC
N1LOtK5oB8C7/2CHOp/kqp+t8HVi4yc3189/Cp7VkHko4xzGe90SMbCFqrawiIACIS28W2T3UcEk
XMWFTFU4H+QgIHyEfDmJbFXx0XoUyF+tyQKKZrDKPqrK8wCn0jr5H+SCNKrwXzCeZbNCg/mk/Lfs
ysSBfVzc2WwK/Y7al7QAO6yGcGy/xQVrDsUCW3wmtvh98gk0KAGFtafDEocrzoZAQYYZhYH6Wyy7
Dr5vCHaizGgtqgQtU1elDnlLSjYFe7y+SXlxFhXtRNgmGiffJTCkw4tAQnGCYjM6ioqcWe6+2yFB
sh1Mfh8hquLJB0eMG5Hen46nZyA9UJnUQUV+iIA0UfQ/Gc6dR0/STQrQNpwe8AFUEi90meKR9TKT
LmFKFkWWpEk8R8uHBiv7EUFme5hH1EgQZpU+NO/C2Ufvtbz5B2B+xfafVyXXuoFiQGYUrMM1WMeT
a52K3b6MIua8geyg5AiRLSVE6nqpuihDMdVF7QYFYkSdOCFGZIRC1/BOnorP3D+VhE6vKQJ4CSAU
QD/Ck4+vqfWCYk9cq9/1Q/lqnmo8oLl3UtikFKMygmpxtnwkkDBEF93DemwvymF3r5FXlVPXeayX
wKHkmKdDmxQT/4eTju4hjg8gWUEUkF+ejHcGRyKcGkdSS+xDRDTBxHKXUwV9BIGsDQRDS5Zih5D2
pDpzx2grMg4lEVBgbUni+fSNPGu068K4KGlXYawRnYJrvTLs+vRQF+9in8wXmqROkqJJ1q6qSzEN
alr92vBkZ62UYwyKbzqHtav51eDmbwUD1y4r73lJnz59gfYM+HikCXj0gBF+QUsBiYrHIx35aZ7T
WGys2FhNQUg0Qu3cKlpK3S+O6dtx7LXBgkRSSjD6nvwQ4lYZQXz3YIJJnoeKH9UASf9CxbxxOTyq
kiS2rjvCU0SaahfO28YfPwsE1QfLdRt+8vaBVfodAxRBmdXyQVtM+mqovd8INDdCGrfgQdk9Fgxx
BFTiMEiDTemgorSWtpwAdaMEABtImazlKOTu523XrUb1yU1DrNGN5D0HfOl0I82Sfur8pRg/qtJr
YdMS+hU/Qm4to4EfMVEY3KAGDGS5nmEmcIGWnLPi4lvycpBeNXVpldvGffQaJstLdcn0f5sxRMzb
eP2X+BZWEHg3fzUyhbG1ObEa4FyOxfKXXNF1lJMItkolQwnMkIOTqM469vH6oxctm7D+qMSXlHZI
zjY2MCOwadJCwHJhezSooPAF3FdTod4dF63KE1JTiyuCDXcX2uT9OEjnhxwGBaALvemYsSOi3qzY
r3qCTaXJaXRRVq5RKx/pJe1GVuqE2pVu3z+osp1VP6M1NpsbqL4g3kTBP01ZN403FaukezfixIJm
hn1EIoHn/LP6Gvq2FdRACOP4/FQi40GdQ9/33uhlgpsyTFbM4oeSxQ9tix9qFjyJ83571Mrgka/3
U3YBux5U0Hgv7Yoeh0+2TdpD3WfztZ6krcEbHZ/8kNrQG/HrVnPjKIahd4hfmgKL2fCeV5v5vnzf
B0gb/i2wwfscr0OP+xL1Mr3s+O/4viTyesdR8hq8+vjv+JxH/T0rw3F8Ad/5W4JDSSpFhD0YzEt0
N47/+LKe6L8YDk1/K3CgaFGvOQM/iHJ0CS2FLcobvILHH6IcPNHMQG0DtNzPj2hlIByRXPH/tnYu
JJ3BMyt7YYk6P+Q4vvCLVh3j8mUVSkLj+MVRG+P4XL823h9/+aiQ4eq3ZNF7FNg4voxv8Zofv84r
f/y6+4Wf8Es0uXjCT7wNPQmij51HzCBeKZ2Q6V7vy+MX98sPEQ99y14Wv6q/wcfR//hTD5/o7/fs
IYASN2Z9zqfju3e2k0NAoqIVeIR4nkYnrVfQznnWIZLxTvoYokb7BSSaOf5DwnfawaXuJXjjuDkK
IMueQvQp18V6MQUjJSE8sEw+YVc1r3gT3wnbosaVCrbtivrR340rKxtOE2FAgoutHvEKH6tnGHYC
tT79wc5UMjnFIF+BDCHidfTazroCRbpv4+bAtk73KFNBDnln+f26O1jNIuMq9/Nrcl+A/PqBWMeq
36iVVETZbRRUUHCwreX8bGawY0QnVUYs4hlkipCn1vaJKpofiieBuLqF8I/jx6i4DHY9ArqEXrqk
IqfCarwro+FG4hEDPUqn7rfKeVbZdJdkHUJOwOWAMVoeD4rRT9+QzWnhmhsCpDviDMAxxlAIeryT
twl5bspZif4HdSrCG0dtzdL1/fHxhxzQz4GOGUzsOD7yfasLZM/sFF6/Ehv++/AjrPz8ROHiITwR
K37+B+WfL80B1sCLY8zQaVxfEENsdEC75xg5OivZc3wkLkiExwryaK9hwcwcs26Pi4pAwdrRorKP
j5aSXejHtXtcVs8uJoRHT/Ni3WPA6cLNkR6vTu8xYB6s6UC+/R0C+HPcXN1faTbx77inmK885dZ9
4Z7zneM/nutb3OXjd/UF9979gmYcatt2FNwvxBPtivz+j/fm+VHNiSf86vEN7Lvxxg9KTj9GUVdw
3KiqO1SW9BeOUR4sJSvdyjgxMD+PHM8ZIcb1+KhR/PzwUMff2AGOekvHRwbvOIqMH9H+xz++SYDn
y+XL8Xs2DcEl8PCGr7vPx987DjqPxx3DeXVY3XSf+WL5wlb4sE3w5MdmwRNklniLYZacEo+MP9Ph
uGn8mAvMiGPU1nd+Ul1SROZnP/YBVJj+6fQ461RqCYISpEpPXEK792R6ZG0XHLJhoNnzPoaUbNMO
ho5/jMpxPDU8dprw5Lg0j6PKeP48vAzy8R9iWjzR6GqWoKul4eecrlVYIkR/tfrVGtVIKwv5Oyvg
icaTPb/GTYUvUAV4vGzzAeNfDTOvs6kJ0lqOdnmt1lSDzHMe6+jPH895wrjxyAj9/HgcPEboOHLH
5cxoHUdusTuwfXgYqOPaZhtl3Bg9+4r/juXDev95sfNTvvx7c+ZZdygv5vxN/ufTMRWc0pnhkB1T
4OlGo0pZ86Qf2NbozEHXnu79dUIBDKeDV+0CeTiA/w3oYnfn7AB4H+L8Xbg2eGxnDbCqkJOkzKEE
YAUdVrzI1/SnJyQKJUtVN0hEdimaj37teFt/xATH7JFjd3Zoe7TLJn0bp6gx+QMPeex8z3sfwfYS
HAxdPKhNVG+2YXH4Xs6H/yBDZW7cUoRTBINJzXFNHsV63wkKM6cRohr9hiNblJEOFivghWu8O7HD
Q8LdCjCOshdbCe6LKgAunWhCyt6plmrIuOES4s3UvqZuDjgOUUmkXJGVn9V075rDDQKQMdZLICpc
/Bt8SRDFIXekzrBWyiPI/7mgUX6SzttIUGtK3B/zHYALaAp3cYawlJs4/svIlayjU0JWWBVIRZZ0
fjjEfASj1LyoqaBwrBHY0R9yJCwCMrCELjlWBls/b4vPfl5h58kVuBH3Xr0FwjeAw2n/Lpc+7Dj6
ILq9OHgp8ySMlHbvuxJMV+fifbcDLI7mpz0g+fsQTLj+ijvJ0aCULgBC37b2ZzjE4gyCvWqWLqvr
KXY/x3s0AGr4prxoh6ALkOCxwGqBKlNMEXpMkHrbfM8WBmjxqJvtwdjDur6oDzD7o4O3x4Kv6v9y
3AIFg4rvWaCkrkY4pzFlzuALSEBLIHU46bK7tKK3qBNll5m8ToUodB1I756ufNzzWfwkwJh1j6gG
aqh/dIsTXrppurwYVkw8JxEj0U8PVwvOoxdRjiI/xLhud+HNWL5eOKvKXEU98PN6j19svZ9xlc2r
/Jtp+xLIc9JeZklRX3etu3wfG2Nu4gkplwXqYl0xZcxuRCqAEgsm8aOHq5s1KdkAjo9DtAI2Bu+C
PML1jc4MUwXCTIc208Wh6z9G3cFcGZ+FkXfybKV/DLauYgfi5lhLTgvtYf/155z+QYKUvjxb6p5Z
lJXDp4WTOaVPol/IiNG9RlGLw3jEhzEltckW2eYyTa86U/EBehRZl3A/va5hCaA8un8nTq71oYhK
FE7bmdkrZ6nMQ3u1yiDS2NqqV6lyiQ/MB3MYyquldDZMa9cZ3i4L6yDjPbd123bXdG48TJJXO3qB
rKMRkgHTn8VJKgp0rRuwBoWRGFMwUIt+F2Jm3Ucr53KY1obaONHAR+Ay3mfqMM7x226X+CmIODMl
N8UUxx+WMHFRShvKbr5am3KVvFgXu3ojJGIa3GMGAu3AzSI/+y77iJjzZL8PMQTaJBUCuUMYUREt
ouU66jfL7qrIctPQe4X1ArSha9YvMHRJb7ljxX9Y8CGWHBMMCL+YC7SYEyeKtqCQO/eqL5xDeLVe
8fbYHHnF6mIxffNbPIfxxyzoNq9hy6DaWM8b1PaX6ANy2ZvXQ2z6Sw/Xha16cVHK0C2z+e5OIHwM
PSf0iYh49QBOexLK5BBwEt8dig911uG/afrpz6Gpunc4CqFlhMYuVZemoUXWROn1rk/K+iLdDF28
9XYdV9SuUJcex8L90GJr9b2ip3XdzeB+ornZM+HxhWIlLi86w582AcE7Gb90cZJd5wMWETWuGwgc
7rNP2dgBXUjdfFvRjrvoViiO9IF3H5fdjjIZrUTX6GIk9uRPGPaa6XDp9fy53CB9C8u2e1mPU8dR
jEVodq53g4oBxN+e3meHKlQcTCw5LBFeUS9nYmNmbPksJsC1JgdZTAmz6mJ0fiMfbH9K7aCBgz6v
JSLMhtLtiiWHANvWfxZ1fU9rniU3J6ttHRT3piIkhavGuSuDkI1z931k88CgKstu4l3gvRiboUW+
vMRPueEH1QQ3bEMzFa2baltEQ3yxL8qvbpNmb4cOq49l138aR+J2RnNzK0ENULVS6eOmjalHNIqJ
anHY7ZHwL9Or1tTZ7WFT1O+H2v2r5o6ixIkMTD53w0vQF9S4ZDKWl9Jq6YBxUSTNc8RixlVyAA9F
GjQacarcHmYQprdInzYMA6KTuJNgA+0OuJ3EOXtW7Xve5Qj7DBMLXkKxH59xQywxE5ONKLTfcrrs
brHcAMdTuV/HOCo4vbIDDu5CkHeYFF4DzHTXxMiIHaarYVq9XZnhbt1kt/EwvsFszr/QyGXNOtnu
0wlJGcLWxzred0hyRYjzcUlmBUvA9dn93Lk84FrCn0eAjA1yLZeVnUDobpu8NzTg4wMeC37Dx0KT
zS15JQtVmz5SA2UFJnePY9hMG8yAkUVgHUvCkV2wLghKSD5R/p6Lq3oFi6lOJW9cEGtd0xbvrIqN
dc0bD9z4kaEBxuWhroOpB85CGo4OoMNlPKnVtwmRJE437GFoZDsDF+S6++qyd4evVlqORg+pTKlA
FjOthMKDFM5XNczsPTuLbcG3gTNtQyf6NoT1VvkGJFgmoF9hgR5vyKhYrmD4pMkzOpCfuowPZQp3
vNJFuk2Lhncz7bfJsFJmwJaebfAYX9Zetw3YZdhhP8W9zgdKW0qmiV8jJJDoZhw25iY7UMZoQtzS
+DP5jtzAxNxyQijpT71GRKjFakcMsXjP78QzrsAhTDNVlZ0BPR9PjWo2bb9fGtRGaC10FSLKrRmp
q5IJjQfeGKI1+c+AmmcNGNRF0GxkmOtpZCWF+/ha81iQxG4j3+meqWl64kfN/QBewKJA+I9XYeSz
dXc5KdvCD6BPzLS81cxzCDEw3v4yCbWNcFe3V2GVk8rjaiAjX7+OE0jEzB3yHptdoCe0Q9cX0ITL
HTzqg290T4I6vxY9in2ARG0mUenKFjmhjCQwN/rTLgpLkT5OwMfZJ9GlK2+eMSWvBdYYvEydmps4
MGeAVHBp3FIRB8fNLv69nPLoJaDCGDE7NujYI4HAUAVjsANGvTTcuFWYul/Wjow7i/3hhlT1C+H4
q9+zN+atHIjcCEnkhFjiJ/z63jgFknX4JPsNSKc1lSm7hHpeWrvMIpA7Hls8K9XNIMISLrz3XYKa
lBye8xiTorg/7N8Svvn4DRN0pFNwidwt+2CnNdDP8ivCyt4tEV0PSBZdl2o7snzjjps/5iU1VK4O
3XUS8NkW4ffsBWNrrjqfNmvCZM/X6POZQ5LdAIk84CTFzfYdJR+8Avmy9FWN9MrNsFv+itP4D68n
sNdSltil/bfejZGJQ4E8IEs0nfJWh4d2wrhIHQF3KIibCdtU3COBsmdyCOvc4YN6abtdsmKisM5s
RPxyawXm3UKRNF5lnNBYGkDFPoK8IRA7eH5BZskP7EWxT9Y20pSx0eAYVYy235hWb+axRkgR8aQG
/CI1VOHafLIRhK/kDUpWpZ6z1bjXOlPPANOm7k/kHAICCOmVpPeF14GnwUEHV44t+gxvYofbaR3X
8Jx00+mrW5Or9oDtWjYC9e6igmGQ40W8Y2CiCO/KBuV0hxknPcCRuqIt2dGStODGkRNRBsZXIkYx
brx5Sf8l5a6YqWS6lcoW+ZFWhAfZoeJgcQB0s+1yqfL7u+9xQYpBvEPqQx1/49bvItjQ9YHlbw6s
kLxip0RjqkuUDKAtIFJdN3JEUIt8Kkhro7FF+iPTOR1JzwvrBAxvjLweGBNAXXG+0HM10+Z7VOq9
9YcE0BpbJc9uscG3Mc5u5cRpDix5G4jrXsZtwGpZYeNl4QwTVJ3ahZzJeaOWPtiYEYfqHbm9tdHo
OuQ3j6pNewQJwECNZIFSsc2T+TOd3NXWyOpLAI5c55KYIy7SozolweO5qScve5PJey1vNBcSlm7M
IYZZIVE3mpgWbQ1omE2eF1CvemXc3X9qL19v8wV8mfaqumB5mD3Jblomy3Yu/fYmcpt5uzJJfF3J
ugBm8ncr5OZXJBpHnodfeJ/rnAwk2rOi/ZilssDFrVok0NwB44KjeZzLTRbmj1DzZYzhA4+pQ84R
Mn1iOQGoIl1lHJvGfO3cjntGEenTzXWC9MrWATPE58W/AYU6FgJTwJQyEm9qDp7UweNRV0dnzZ+X
4spSz3FewTOPr0i6vvsN76xCOKglZRSou2xKEKzagoI5+uD2HK5pn5PZSPE0XsMHHnfg6tyRvc+U
8Wrr7rnd1OOZHC6xEOdo4v9AxhhtUFXeE3oh7FysOObhI5SSe5RylKCKPW5K96XnyFxM/cCIiVq3
yNY5GdkRbkkeFTIynKxjYsZApjE/gHvYY6iG58H+atiMzUsvlVtFy9jZZFctOLvgspbYvFToAvkN
ObU7HvZXU7O5XtJ5fT26ROM48ykD5CtueKVigdUGazWFZRk4dnwespVPsszwJ5DgCe5zYp7lJaPJ
pvm9yxnDbinIaipz060BIBuOOW4bBL91JPFXOJnyHjlpz4hzwkWXsyfWHoGjQ0KURIZfCHp2FYAZ
ZqdtqsQcozNZgY9zT6YT7UI2Prb4eLes3/LhN/Cxy/pmD6z0bjEhhPGpa+7cMA9edoBgsoQbW6fO
n6VLZQ0FAn/ArnzHUNp7UxvgUfrzsgMxGLuBVDc+SuNz9cpMCOri7b7tVhzobekFx12MqLkDijRx
zwwwI1G0RoTk4rj5ayHVIlfXM3fssCOfDpK+wV+UzD8DGEkWpRutHExcK+4CNzbVAWiWOgbJLLk5
0aXbfXZ3nCzqjgQkLrQ+IqUJpChs5JgJEGLYw9mdG+Ig05pDgAu5v8knHMD4DKNpzNXgUEeQ/pI0
R4YD2g95wLv4K3BEjSawnQ0+68Fa7MGmMaY8APoiE3U552I6coMgkqFkxEDFa4I0J0o+nGI+v29z
V1RdvpmMq8hDsp7RYbXHETMkIKDZ8wjCjOhAOtjdxTLF9ciSVG+CGsjtwOfHUnCNC51AREEzsqXO
XvNbN5CyOz19XoeQv6mbF12q5Ez1r7j2+xf5xIqKIw1fyV+G248m456FX4dej/w6M6oOWX5jyE32
/Wn/1knD9sUmP6hv1IbMiJSQ77Gc650O4Qkx3BQK7uXavyF3RJioPOCDx8aUL2zH8xje91n3Zzds
gELV39CD+ZSkq+x62R9YgjObRzbTk7dWf0NNxSaPUXLs0n79hmM8CXBPEGoL37+26UG8ZjiDxUP6
asd2VQI9VkzNN+C5gGpBVKZ2GEp5YK+LPADkS1mY6uHUNWOgOoko2FZzk9SbwlPJAuv+n6YzW5IU
V4LoF2EmQJnAa63d1fu+vKT1Mi1AgAABSvj6e0Jl92VsZnqmKhOkCA8PD49DyETNc1ZN8tcVPFU/
MhWq8vF4dMvqPhwF5bLehE06bf59hM4OO1OWBVAheKoeKBquK6PPke40GrVSDfLdDGy/oKQIZKz6
HEs8sXcxM6aaJqGS8BeGUK2Ey04+hzxfWXSnHXjMHgRxMAv8DSFSWyFMO1QUCfV36blxAzdIL3Lt
CnnqNX9RlbxT/ivt6TzCgfE3jF3jIYNrXfG6QIISr4I7WG81CzQ74YasjHB7s4RGeYLebflL064A
50Z2jZfMV1OU3bCHxD7U+mxvhFLbxBSDxFWexHQypP9sIpW1DDVjN3GcBgasDQfuyCnatBezHfmU
M19ftvSwwYcSqQVS1nzXMud9esSVjcAMfqEMlKE7Uy+KsBJb8EPx8MJaET70hb8MF2okFt9c7pIs
qAegOTxlATxxCatgy8vl7zKfV1JA80tO3qzIxgz6ciCUvOuFo4OQJ2PrWBieXBqjCvsHPAxUoP57
EQ4+uuvlo7VyLNsSfDvpW2/64oWZAIpSD6kzoCrIGllbFf7Joa8l8Aq72ZYpjYSQMepKFIl1SzkA
ZeUqRO6sXOX0KsCFYRXorYwfIu/9x/v2tzFE+BXRCMYe01/0ZJ43joWAJznaWv7HmUqh4GjMpOt4
hsWx0qnkq7vitlgKrzpxPOwqv3MHF5jG47kK4hZU6IfjFypq+dhyxuQxPuMsiRXQC0TmPPnhawAp
vrv8FFJLOF0mwHnjeIZuqx8961lLs38pG/7QdvOC2wM3Vl+IZbEiQht8erFfU57jtbkyzCjPUXKt
2ST6SAhWPOQI/KIESLbb68aQTZlXlBvsNYhE58QlG8zps0l9ANsspe8ZP8bQ+8FWuyPG9ucOOw4I
xFTO1IVjfexy6BREzQaMSRSD1BNXp6ciiYmKOnFhFDD9N1ctRIklOsqSYEYwMOSVPWQN990NXDnZ
joVsAHqZAoBYzC9ggvnWHMT9GUzj3QwXJdYrbI0aoZwop+zFNvcB+6m7zmTfxmX6GrfJOr3xHi4k
Rva6inSQKOe2S/bB49PFEP3qf5ozJFaioCvaPFlvuml7H/wByMiklmJ4FQ6UzgUC/4NfvV0Ny1H3
y07O50Q/up3mAXBhtv9MR7kALwzRAgOIsRungu1Qmp/I6wzfY8gvFo4f5TJJQhELgzmAiIJkhHGh
3/NV+ghh3NW9rSGhTE21Fy9RWAnokEW8Bgm2ktRlQKHJefSm9W/0LhV7Qy6xmxRrHSSMOYShaviL
2siQmDWEezWvx3u1H+f/VFL99aukO3k08YxLTFAryKYsIDpMnngmXsAzJTuvWPRD4XFIBE0tyGrj
xxIz1YM7l/gLK4iFkC3n9xJ3SiuB8cSviyvGRKQpFZnNTsAXTFVCml3eGdbO3pUZHcsrNOtBwmAL
fHcxv2FLWSRv+WDT0XyDTrj+trBWlpWTZkZhfxLSQPoYPhT5O5cO169jXf6X6BMvZSVBiocjTBy9
ITTetyhNhH7hv1e2a9/qa59RAeb7CnSp5v2JmUwe4Wmb0Vjz1TWrB0hbFUMEBYkIOEJdEqmQwJe4
TXuaSW1nFHGFmYik4Y7wPyjmFF7HfCBcns6GP2bseHVL2L+503JCD3EuMn5FbZZPBmEMF/b4ZUse
P/+KIC6UGFgOYkZz4M2KZJPJgrhB5CLQirvJt0luFrW9qL3Gk4hz4gmKGQveLHNAD8ik9W+X6u5H
CNfsbTgDdRgQ5h2IRQgRuayksdLQqeOd3nbF0OOz1V+g/xgENUIkIJ+6sxVElpeSOy41likQuya0
YjN5w4KfSAmcshG/9EjBySSfX5fMUKTN6z9rS76nSyWA1gygW9AckFwkmP4K3cTroPDYL2BJPOx5
V9KFAZXCUJMIMZ8s74dqbd8ZWPWPPq3O38yF9Q0xuqTCiQywQVoE3PZEPsCYqxSpI7Fj5hG6Sf5A
lrH4iV3BQrqFmgpXj2KqnVO6YZJQso2heONHyoGi5iq6jnUbbOfkujefy42+ZVxo53riBg9P8aAb
xpR3jpYa+YseOPtl20O4cOYYG+ShhJnyJ9KOuiCYq+Q0fSozSi4sulN7M6zDP2XIHPaANNQgBZ3Y
FA6T/Vd6IbrF/Gi59OSB/fIq2Hn/JO9XFMSCSAAcsLW2kJ4a5DrSR04tVAE3sR7/hJ4K3BYi3gbM
uU5YPijCOyE23EW+f+/pCaWgAHOldkX5C4UOIRRmlrwM0lXdJIEVXBxahibtYw2lsWqP3ABxirrH
ADKJiOHOpI161V/7n2uLsVuJ2QOlidQyBYVEoIZ/F1+9Iv6P9c8ybt2TUh69L7lR6NBn7o7Bbrdn
+FsRKlmMGs5MuzlgEpA6NuZk2t46iRwCq0uxpCoBJybubmBwLJTR6BwCBj35L58Qe4FFXCShQdmU
DK3B/6FxSRp4bSYHZdhpoEHBjxrfRAhfO/unFZ/XHExlTsG/F7iY4X16szMmcEs1+MXY5Cvh4WpG
5tR52IXt+QIWYKz1f/a8hNvJL/4hPcQLyqnxMVqW9yR2r0r92TWZeoi2O7FYUy0XP24rZGE3PmIE
/5Im8yvMKKS2KPN3AkZel/OGtnGDY+jlPFX0/GVYiaPjPvg5lTX3vIlwIVo8xwHwvK6B5LojySlH
9qBIolwqENxJa6aseZBz4/5V15zonAntvRM8zMHZkbomgmbpPoXzJXDoMveKDhmQa8THjF416P5d
mLi4jplvc4agFnqoXHj8cvRiMIhbYMS9AFzXPT6rDU6wAGrkVskkvOzokskCDGuTV9hGAGTmJryl
6X1lGOQ8k13Xvv0UViu0Mg/DnjP7y7mqh0c8cX6xw4WTYtbEDKzQZaYnsl6YD8EarsubtPPuVqVC
PEjFUBuHbHBJP5Hhzx9GUyw/Gbw8/1bVsnpqr+WSPwKJ209iXONOgDkBmXYTUrOVK2MGHk4tidNA
NDOeH1JoNLu81fve3KiVSBNzTpipjvVIgPHlOjLyRauJritwBhwFv1siVeCNwUQK0ecyjPtjocRs
CiYIe474/c5OHjpi4jUBXOl1ZvIcYTC48YBi35PyexrXQG2F4mEm4RTH9aca8/M32EDzt6RH+Axw
WXJx/oa4gwG3fLkKRVLwZBFdJ78YGUD8sVCzP+fEC78uvjpC5OeJAvHT2RcNSVQiqbumxLfrCZmH
79u3sv9axhxklaRbuLgdqdXtEKIjO+OZwAx3zkHysDqUeljJSxBrbFlF4lL+Rk2wB8qW7qux8OIy
ZRKp2Kt4YPQzwp9h6RicOCQWMGYYHAvdqTFz/1HVpwJtP29ZbJBo0/3wHV6AGqnh7YCZ/N9uFP65
k9jBlOQVpxO4JFdK/R2DR0WpxLZBWovn3X+oEYW0t6peL7y/PEm7R9OmeHQYt57fmyOFKUdRT00T
R6781NH6VqNnvSxEgRsZzdQr3CCHAK+/NmAK6PlHE0pesLb7J2YtPJSoPni59Cf9xLOww6jvjxmf
VSjcsIZ3nIKU8yIL/8QYgqtNC/TEooZhAsflrfkZpw5kKJU38hK/DPoGWe8fDmg2YH/n3x8F17hI
aPi5cXYsJun/HGfwcBubTCVBw195NRRMn58Nr4qc8W2Ops8g+L3df9HA+VlGVArDrq5c5uc0AapD
YwW0EQ5SdTh/GZ/CONraPsStTIwPxP2ePdYWVgyyL6KniVMINQlRih5dCKCluLYEg2KAs9Eb1ysS
0z6ThkstZNtKRc+yZ2JJx8/hedD8EbYgozoJ+FVSI3Nu/EitI8OdtiFUR5jEiP8/y0q52+HIirti
Liyo7LmKuubpyi61fOdtcUTiSbULMDZ2LvyF4pRbzC83hEwmPXlbIPBywSE33ejOjx0CtIW2hpZ1
Rb4RMK7EYzvhPfsTX4VMfpbYEQCTIA/G6yhkmKNynnRaZmu4DfMOXL3oE+GWXmEcaZl3+gnwZ9p0
1VPQiIk0K83u3IkkLe1mvfFRLEPAYBBRV82wMZaZyocy5RnIXJFhkTn8iTwRxpOh5gSvSFdDzT0d
M1DVB70ArWUeN2kFF2DTEQYuB4ebUgDuhM17bULHmnxuMxr7ZQ5OghT5FzlEzYagUEr/lm7dvZlY
9yuuvKrJ8OLMDv9R79xlGUOM5M3c5NVNanooOAaNzBWsp4hDZhrHE6UQojXFkCxWrhv8Aaj4s0sU
VUMPAZBTJ98nyzI8RS7QZ2goVHL9UtYAUSxhIItmIjH0lb7N57F+UqfLBp9tDiTWpmS/icY18a6k
LJy4XtPxnsfS/YjEfhQ8qAsAm9KYGr7hmMRmCNdtK26S9ZKh3wbryoxwGQAKYYFqRLJO54bo8GR2
qc12EBHahFdzgUKCKWMJfQIcFFMxlh3HdOa+q5V5dhYvkEW7gXS/67ftdPkEW748qWW/vjatKojn
aq+YYGG1nklkAdcsZ/8k+TtIqM158f2aDneTqkCBNcS61vAU/mwLWrOheWlWKaHTzX2APvUFRfu+
ZiyqOpn0iQ3yxjxxekL7KLYGOoCVoTf8bWfND4QX7p4lGhBPqviLqwB/UxIX7AINpWZOs6mrA4vf
c/YHLonpDcxT9idqr4IsprfzZx4nZ60m2lgnrVphhe3WFoF4Xoea1vewf0LNsj1k+YUKT8UmEqYp
C749CHU+nKbxQrOGlJV/mtRwKDYGjUV6VwYkE+WJp2cXWp+MBMCUof4ehub+VPlP21IEvr5+GRdI
l+eM5vfEILGBi/xcQSrgnlOl6xfVQDlgUXfwUK9pnz9kJ1IuLC4Xncl+NV0Zo0GEeWL2NDsVCCW3
zMmFhS0xE5E3roROClolkXzIk/Zze+3WV/MlEC/nPBQfhzwriL5wfy/HNrkykkk7N4/wn006dGFa
SQfpxa53ft37/3g0x6OG8L1Vx7ylGIbSxeZ3VgE0mpXHR53xJmIbIMG/BYWm+7MpOreRFLYbmTo5
cRHZhkCAH/o/7YjXLGZPxrN9ZzM02guZC/Yz3Zb4Y2wRsptVVf1XSnuEHobQWg7L9WfJAMUvv8qq
bd/S7zmwcdQTMcjti3tVpB7E2aX8O9jltz4pm5d6FObd4TYLd010wfDxvjjc+orVWq/Mvp+Fblju
lewH0QeJT4h30S0gnUJvOZ1FEsQpKdlDfXO01K7E2p82ocsY2AMmTWe3gPJis4rGOFhYhu2lNHPN
BhOK1k7Mo1UCuR6YcoTahWq1lihnjITihVwcI3mWGLYAp87QT4ViEBJW6iyqKXpyDc1CEfgg7TAZ
QgC0SYJIaH+je71t1vx4NOgybt2hlptlahvonO5zneXnm+5ccERqJgtRiCIfaYAUNCEP4L+b0O4F
NCq6oqAeKWnKrXqjDg4MGYWVLFWJTJH/c8gIzW6XQF+1Hm1bmf+z4nHt9DQzxigoYhrO7wP8Cnu6
126FrUNTgRMyi9CPcMEmCuiiBlu9jayz4B/m/GCo5gsLBdSxXT6GLhWvMcjbQOx/C1KBvgF0DHDQ
2nzZGcV5eb4q/KzRYcIYC2lqSIb2EO5MSnkM2pClymKscl3TR4de8E5pSS0jybxsyuYV4hMuKQtw
EJe4V+WZgboBPadTnmqTwv2F9oA6mPbPOL0RYFAA0Hevr1BxjMfMkEao5fwTTBWgYjFwImo9ka39
ZP4SqJc/QBURrzLR3rjfrsoAVEOtPtoqgwm2un9v1nVGFDQbzE9C/tJXKCVdV+c/7FJub3UjBDwV
QekEG9fj3jyiHLP/dDEvik0CKJlpbKiPdZaGz8OoMtb2SBUEBn8RCgd3taKUk7U+8eQw38cVThpS
AQUgCsJfgC+4oRHssJzGj0Ol5zd2k+81F+6rUiKYv041XrzcZYI9OXxp+p/aHdMHkxPU/ETX+Sy8
+SBt/RPHySRyyzAJcZQ9cBXcqOiZSfL7Sef5NyEYncgiDVwwJW1YMIv1PLZyydNfXgTbvkC1yv6C
X1q2g9mdh2IPsW5lJF5h+IE45aJfDBuY0vTbB1NTexxS/ondphkgj9sEL4Wa88eMNE7QI38ZMLPL
K0ZHByjyue5Xetq9fcgpyW7lUbD1UmROnG1GAqhORCFuV06Ttnx5CiG0AT2JPZxQnVggsDS3ZcDL
OJoeeIeQ5KXlmvH1o07M4AJ/k3tphhH272mNN7FHywzvF7fMFBXMYmG/JtWmqH80Bt6PKjuv6Nou
T6k6Y5Jy/TUMFCwqxYQvtgIrya6wJwrlARmWYDhecRXn29esC90u79Bhpb/cqYTobIrmFdwi2R+u
zBOODeGT0+tN635b9O601fmV3flavSzSwEKqdpSdalxTKRSi3KcUJbmCFuAU0Xg3O981CsK4JAqi
SBhs6UWeyFpln58+xWaQVoBiAFSQJ0EWiMydKI18zo+LmkAxp8UkpXwTbVJb1HIlUdUV4GrfUtRI
QSxrcMNZFEkiKZPO47bwGlq61zcb/4vQpzdQwtkbIBvtRUZq8yvnrZzJqbg7VCIj4y3S1lAsxvTk
kvvZoinA+pym0spnaXfudJtn3Qsx5g9M6kNKiDIDLlmoHukuAewJMfCV+lJmf3w60KHIrg461aJG
TCD5nCbFRQ1NwQ1g6djKxhu5LeKk46knrJOjzmEguokmTxNcosQBxR6REh+bx3CmKOXpoScXugGU
vj46zTUxC99yKOa7US/TbzTC9E2oCrkXoimjebY1yCcFL+NmlLxtCAgfaPZO8NHkFI8QIp6YsgEc
Uz/VN6HYobE4nKhE+DGIAR/80a8/wonfxjElgFRVuJ0TbpTzHGcNl5vzeoFWKIjpHOJMC+Le/9kz
kEvt3GDTiSqI3TaY7iEjmwb13WInQcWIXtbXosxHyu4XtvJtwm3q8sprPYAwkQGQfaQRIEaFRUEh
c1PMXPuBBRZi8YQOaLxB0cfHqIWhqIpyfzx2hSx17f6cykPdzOyK+hgrvb3w6yvlV37LhbAdTtf2
jVuYoCB28+GXzL4t6yRhawdST4WLcqcRNqd1U95FiWiAY6aq4FjHMkK30FICBcqUKsAVMhiASogN
T0CXuj2227BmKWDgsgNDBvQu5HDejw+wd9GQq+94kJ3IkqT3eiXgkFHxX91HSOKwYaTY/ke74pdY
ac9nKPM4lp+dcyrGFW6GpM9qFBRFBq7KJJBvboKwtblw4SIaxcv6LzvT8Mc3OFAv6AsJSAwqoDzr
Hq+m7dH3QMkLb2pwy6LUl/QeHbdb9j+KIl/WeNtZKM/BgIEuF7B0jS2JvQJk6QMuUMwiO+lifhkC
+lkewi00FgawpkfE4pw8EA11GqE6fTYO3kpidpa2tkgbcbzxOITky58UXP11YF7+c1tIe5geICAO
MNNXYkYw0/AOGbsFGkmsZ3ubjMf4sZmHBrfCAUaWCBiZPIepXKxihVg1CcVz6ejFGSms99OrDX0k
FRfvwTtYQJFdlshOQAS4jeXbF39BsUVJom+avfi2XvrfgW08qiIwsNgDlXSAq5KBCuwuuTeilQlz
bC7iQXSuA+Nk0/EYCkhWi+kquiFyiDnxRsLBFzeOLz6RQkROysACYKnk6SM6AMnhD6sPYrt0AcvA
G7AK2sQsUNg7QQ5/MXna7XAXw12Bzg3+BD17mpQP+KvzGxMunzvD9DDsl7GGRCxmxBfBj7RunBZe
M+UyPreLpFpk9EqkVgRulXJAkeX6J0xIUKkhvL0z7oROYxoejpSnksCusrGd235oJjcKmn63gwfO
TvjP3amQ5S8v2tb3jprttmC/jPTxWyff44ATD5X7g1JI3bUL/wo/jjdR0uNSvkKsTVF5vI/bIvRI
5AI/ongEk0hrKAjbIuIk2zd0ejO5w5f2s6+QeqiUt3E66uZmrj1CDLhXTUyReRW30uuWmlPkmQA9
on+r83c+QMlqlE1oTfgOPkWu2ZKoY6ISR00IN2FBZPVm/7k5QnWXwTkQJUUI3oIcjoyXL5vw1JXD
r4AIL0wJXYtsh50PFD5KWpM1XyOUCd0D2HziZNRfy+SiY2ynbGicSJUdt7FReSNUNnhKoMquOP9R
JukAKNI4eBbEUX0izednVna1t0XSkRLIGjzKYvwGX01xYbjOAdUgIjjGcfLXoegHyrqxvWWxCumB
yUYtqs9RTmx78JoPMkn8SlZzXviW1PD28rWVrlJRIE/2DY8uBPMlqXhR8eQNJ1n9xFc6wBllR0dm
gtZnswQQbTt/jKs2ZBLbaGKb6M9tQz9XZnqTkiBl6h6IUC9UX/zNwAstoUDhNpg0OkCC2bSeHny1
40eKs3AUZ1iD6iV2mcsr3OLi2T8921dJyysF1U53uXSFnT3+7XX/dB79a4svDOQRbGJMWnnV/1HX
YUV3Mb4qSoD1TCJBM0ad7z2XT04ZnOo/9hY49nKigzH9Z52lTI5dvlI9QBYnIlacBcEy1ABntCNq
qPk+KqHUld+NVz8NCfS29sz3GQKXvjAcsMgK+oIKp834R07YdNce1d+io+9cDFgotW673cy4P7Nl
MR0m+1gB97bqdSQdD1YFYVSDzxILr9HCjsTlIsvO3zYY9fey2cGMLMKOlGhPcxwDbCuqFPqsxcDP
bYG59gwfSqeKUg+PEoIa1Kk77/+klAKWYpUiWHd0039zoz0CciEolys81HIFU3sOvjUtD4zLLT1u
6p+DuHipTX572Xb+NKc8KDOKZeXF1jWghcZ8m3hAgb3QaX9W76IH9pXEAAX3fKC8jTMj7fWXPnd/
MJQrsaUTplQYW+j4852bLxnTy1JeJ+BtM4NAkKr7p+fehEixmegj1YpUMnY3ZqENKXnpQAjIdDOs
YyWRH90FXVP0CfjelFq+h/iNOcbueFB8I3PFzUgUaMyRMbEzwi2aWY4w4YSpdSpE0fzYHDk2O21d
IFCIfYM9j8Ql1VBznohJsUNgV+EeB3IYQJvfgUwaYaNwAGgIy1xAAf0EkQTiLYluiMJSfNf1yOeU
wK01tIi9UAzArMFJDaAcrWr0YDwSxAHcVAlpesAskA0A9CCqOXmldzZPkV14Vrl8QKwWE+O/F6wk
opahClQrWPqZUW05cWKHpWDdblx1wATLfC0efqQ20uJdnAwsR6vusOfF2O5C3NiuoAq6BepuS5Ov
ZQrdsvXotJAO3uYlPRfTMk0aSz070yA+ry0QY5qgS7IfG8lUbJYQbckEDrddp+N0N5dU4UhKkpu5
IQoCI3hKCV+ET/Z9kAxxwGDi0QSwacGW89pPj0dPwZ5LKVbKlytp0vC22eBc5vyjG2FTtjK7PLSX
YWTglXPWLJg+YddOqxhcu10lyueWzvHalffiDIUGF+jB3MLLsiHjQXVuiPEJLb7lrhTusjzlQwp2
kr6PH8q/UakXq31pPxw9hcdxrKiHWtFgtcbY7haIc30NRQK9lZBAkt7zhfNueUk71t/GlJhX/Gk+
QDL4UQoVRotukgbWfpsgaJErMqgQrl9wgwZ3FiccaQVCCEOvRoX+CY9OpAkZRRxCrfY7Elf6sqix
TCrKs2Q4bn2Xs0c9EwmeoitJLxelNHuPP2oy5n2EdLblFGjMRx7dMM9IMQB39GUoa3spQ/Ga4osC
MgpOq6btgJZ7ZCiYVq8/oJ6E8Ionp5+H+maqPInq2vvbmWntKJ0zI8h9pGPNLDEddGnJSPLsqERP
BOvjTB4/yvHDwpF6xEEMdC5jHPihgU6goENOq8kz7nZvmQ2B0DI/VYcCph9ASSt8PecGvp45xscI
scqKejbY0Vl4KGv/lYkQ5cKXgc7/YfKLOAZZH98Ws7r+FJhx06Cswpu/biORxp4aeegXVYEMEpLn
BiKiPAgopp7N9KVlnyTXREoBEX8oS3inXBq/qYrL+gwjpjVDkNNhNFUIK8JrjIWgLC2M0zBm5PvV
c9m/2OqsQmbJOw4nmJQgJ9V6636rFdpfFYy6MNTLt6vq8LbFIiqu4IIaQPU1sH9IRsPMKHzlyG8H
1jBnVdTDHVwvEqESCOmvgnLhCWLxwM/B7MD/wMllIxQ5lE3HmZSfOMKKFL8IEQSJIBGA7OJijzKW
QaRs9n24a5RDHd0Ajofrr4jSfZgmOm9Sh6AGh5MN32Uyy9B6vDcp9YDqKMOc5WLaCn14KERAM8B1
BgIIGgjKEJQl35BXkVpzPq9SFJiWRSTCkPgDWh9VB5cHFvIKGC7P0siAAvJK+gyizC0hwV9DPWa3
U2H2m7nrpzvy0z+YAP5wTfyTzOMZJsCYpKX5EueQ8oiiuOHmBK2LRLji9LMj3tO8p5sg4tVN3vzI
B6nlnwxGi6HlSaDEwH3A5uQFBhccZsePfiETRZ2G6Fm17Jxd9rZ/aPcz7W8cssmp8Bb5ypWfPcEs
Vl101nZmVJb89TMKnbYf5WX+T8aJMFPH8A8qJE7UqyDFx8EXoSiASBFlp9fD8V7msUoati/oyyGj
NyRZEYvEMismfbPQGrPqJP03AoL8aoeVOn6+4HqzygyNgvWPbTFTathFIjq+qjSFzjUWlUvyTZ5A
FCqCHaq3KBklHucaFwHoEtVu33234Ll6QX/H3SW6inFbvvHoDWUIc6EemwtcidF0MPau/EgfOvla
tCzIkJdRh+w9dR0SMl73UbX/VWXxtk9TdBGky9dq4ONFoEubmeHUMO3s1hzXH35HLYljnKBqhNs1
w1DWTbyFFO7FtSGneUieLZk4kr21ZS9tAwzyYCxgt0st6Aatx+UY1LupGE4oBQWQFii2tOV/ZAIU
yo6Ok2n4FnEk0WLo+wT5jdCWkk64oZYE+AK5ln15+GwlJ1HsxuZhousPqd2YIC6IIPQpZWoXqaj8
JDl4DBLE++LPlHZulvTNFC5D9OQiz1qziGo0k+xx/CgaKFDdczrFIxQqSf4rOf49Xzt09U+Vg3gC
nn6cDdq6E7EVQaBGQpzU3EMukK2kG9aAYlUN7ywWs7IEHrUYnbIU/lYmw4HUFSWV8LcNb3G4CnzC
5zRWbebAtnbmz7SizVEJPyDqNdtQeZWYQcqgZtzXLP4C0SGCsfeveueZs/eLqH+5drf5npawaDAw
yJlpIiF1utNX+sakST4yCvM6fBcLKUoTSHemMRnu/orSnCHemcyDNynjMGiOLUpkP4/v233/dYzi
KtDxYON0QpxNo9YCyYp27lnImApzAr1JCAcqRwymTgYOHAitswsDSuAkpNT4mCERud8uYASWaQvl
J1Fk5HBELRwzG+Ezqw/D29DTPxNE+KyR2eAP4om3C9OWTOe9iAI02eDgT71DLU8b8ELAUSkkNkJo
RYE23dKGEy6X8hsDCUCHhB/e1UskuTQkeKEy5BTJb5RTX0TwDXe0VE/XrO9/HF2a/TFXpCnJtrdv
tHF/wCQXsopE84zVVGElax7UN1GNt+Vsq8t50ShiKTylr5Ghxd4KbLIhX0IIl7tNvtbck6Yjzmtb
aKtWwXY6ZpZu54nHypyWepGIw7csjcoPCYoa5a5Z+VfFCVy3aZ5GciHcFTQpUQ4CdhnHoe6mQXBs
w/oqWjQwrAvJKpN9Io42Hr44l2p4oDJj5ltqS4hZP4x0IEbCjR6kLQ5tQ5GjIOeYidvwtaTXd0cS
aXBDqfebpTOID2VqwZ75A4cSm/4Z48/M6tsH1dSo+nLOgPi3y3SNxLCocGGU7pfSlK16Nz9Z291T
u/nrHc1GTnDGWlFLW38e2UaBNWn22FYCFz0zFPF6zPX5U0V1q6/coVbGpbZ+4/vs6VewGvEbb2vw
G8VdrCQqADPdBbTlGeUN5hLyntjpJgJgwR3uJGRb7E4L8FRzY6inwKbJwn3IIX1yPiVz4shW6A5T
1kKU4lfDN2TeCy0nOYj6cb5JFEnVZPzdDhdmiThYF/MTgRWQbCJfjDkLPxbIK0KQA0fgS/Ldbg4Y
McOR4H5GeXYF9KiZdZ5eBvfUymxXVLKYM2xH6LguByOnjWlOj80Usrs4ES9OpmenGbKV+NwzCRNS
SfQOpKc2Ev0zLpLpCJWN7/3AaIba/t/UZESSZ3CWpOU3cFHCJcx3qat09ZXiEu76Ag4M7JHA5SEg
EKWUEil3UOsHkN1HDBxgtSODLaIbaOv9Jb0MaqGB2V2oDAg+dKtxprpHgwVk5K7vnH3vAW6HJ9Da
At+YChE/xAIy75G3K+jEHjwKhM45+1Y4efkFTX9NbcMQw1/b4dcKvQezw6deuTGe/baG7WjIE/g2
snU3ih5l7kZOvsRYtqeBbkYIQYe1H0Ju/AQg1RgMRKBwpUKivf4luvag4yKqsdcU5Zt+7Wo4CrNQ
USFQoDw/U+mGTOoo6WALMR4nuc0JccuzZJouF5dMAl9JhoYnIHAGccUB3Lc3I22Tm83702McASL9
8YUvBEK/csJo0TVvQSnkXoYi742CwFcNsp6kpx89NyJ+Whva2YoecVusHZ+vf9Bmfiung8qNPqAs
m5DB79gao7Nc31DkACXCF1opxcfE4k7RstBBEz6SWYAEOeSmFXwZR7cPQW0TvZt0bNOb69z+xnMZ
EY3l3z+HS4OtkQn0kiFCwD9yrk3PkUuy0+U2bc7MlR8CyjxXwLELSWpsojCs/RsZiSsnkJdsWWET
rhg0896iXiuyCFL04augPso0pt6AdUd2+ngkkl9OlNM+IxVHoXnYCYzwc1RTIgNQmH/cs8+YsrNp
3Eu2nvD5oB405Q2fbLyvFzVCzAbW8EnZn/LD5p4HrwvC6tpNHV94dfh3Mt0ZBqbtTqb/246IPgLm
8f7KybJKzi6jYD4RwoDa7M4oSmndgmZK5mKZz5UeeiI0g4jFAzWW4iIpwAAXSbpsTMy/YJOYub2O
S/KAXUtxJxBLOXEokt2Z0WWKDYn8QN40VBqJtqYwm+3ysuwsqoZoJiLcjfaccN8esqrX8wzKhZdY
1oCihjdmMzlHmWHNonAX1Rl3w2oHzY51c5/Z7ulSLo40yguKSzZ0T0uGtcrUshckXPTreYIMlGF+
QPuVnwsVFWbCKQPsCjcdxa/1jbThRh5EWcDNx/4ukhuUBypHhTtJnmPSmDlbGA7Kdka4VvcKD2fP
KBJ/qLoCBpqvzpAjczEdb1M2J+ZXcicD9PNrdBxc2Q2CLmf9+k0hsPjI+R+2jAc/ryQwO8llEGpI
TC2ZjHOYyNObRRLPaA33307MR3k2G3Roc+O4hmhLw9lgvSOSkSKnY3LQPaCURZ0ouWW/TjfjOlcf
7TQyu6MygBlj8CWqLVhafU4R+zF/+1opTAnaoTzd1vWZxpUQK95k59+64umpiRhsEm6lXiQGSzPU
o05FNI3OxGq0RblIaJp1+YM4w70KTOPdWCb8/tKI5qhpjo3O6C/ZgXMlgY8H+TEGLZMg8oi6db02
9g/5X/9Ty9GeQGnpCZLbQ1b3veFA0BSMrchNlPyUDn9Aah8GU8Lvn4bmsU3Lv3u3Xu5tM53YVcC6
ROkNHiu/Mq/W6cWA2ulu3kUj0wlccgN7JsdmfxI6croW07upuZ6+xZZKNNOq0SC6gns0ZGq4Lyp8
Rx357gleAL5hIteGlIfPh3sRFy/QPgUJnnhnNmj0eRA6xAXo1YYHFt8l/osCTEoxkoaSMM2ZCqYv
XsWeUclGKhFZM6FCMF3RnOeKUSuWcc3fr+wh+uILSos4wxe1KoeEbqPphIw4xaiD5CG12lGhkI4d
coEKzKGR9qnuGSn9Fz0JZGqeJoATaY5gbzGlcC1GXCERNCSxgTFc6Fp5epFtcQs5UCPcpbs/vG81
qaotAWttxpqqhYA98DtsYSDutw7ZOHZWFF1jzWATlQRqAr59Ik9FH8dDGdCMlDuBJ06A0uWC72M6
Hf9YTjxxMGN2DobbLtTTthPNc+NoUAeZdigEVJxQdmCpgVEA7JckKeEagpeq7RDb7j1UOHMxnBWI
t8ywAttLQgLiRU6aER9/yld1FpGIePQg+vpjJsp7jQD/g9q4mdahTnBDnXN257A9Rq45qprRXl2o
+fnF7BKjQji4Ho6Jd2YLeUZUIp4GKLWC/JO+0NnG7Az/gA4YUA6M2pcwumekvhwIi+gC5wRJv9iC
gSLP0126reOnEnr6pc15GnES/Nlgwlfj3/hTPVvSPIUd8582IZgLMHVFXX815kzvuu7aKwChPTGj
FQY8p3u3akKzv4KiYLii6hM+mkRWyFzhDudCLxlmSTxXnp0IyR/oO7AplouGQQxBTuzHVC65g/pN
nfvpnU1w4zKO9JMoibAV/61d54m9wug7NVuccIACxZmTcO0MBQofw/ua+TXPLj09qlzWa4AF6J1S
hAorFeePoAMdEBGkUcIXJyLehQzwGAi9pG8cmI6FTXNW9D4TmcITC+i1EDjhkhDATARTVRlsBlYG
/0Zzrt9vSXHFG2fmR8XpbbGIKBPQNErFX25Fde4ntb31OR5P2AwCe6D3EW5TN2fCBceZG1bcR68X
P0jBwNQ5pLJQ2yDsgulQAhZ1eWzwwV//22aJUjnJ/bjKhwyoFIcLaYfeKdy85zYh3eWpKH7nc9+1
k8EBI3JnAZeRUAszUbMUz0u/5pi7XwWBHNIDoeKEpck0yUusHY6JQDvU2rxuGVK9X1UyIblR/hEc
TrkGPns45JkkV7otB9t0b/LJdRQpjCGUk7QZdrpBCOGgN2QKO1419OzVB32VXFkLN3wFd6KS09SA
YADTrQ0S6jygeBr3l35J/UdZay2CGDBwjtisPBDWIYZHwJCRL7gzGAfigfKfPcFA4VgXelpF2EKY
GaUCzv+g3FNTfZ9LzpuH1eFjcZGj3I5cJ+4wjJC8uxxmeJvth/+MaoPUgB8m701kJRGGIUFDgAXr
bA7iYbhgveRlzK85MffUQhGK7ZlSC8NiMrMl2PgHIZKRgFO1U6VOx/W3PllMxgR6D88qLYJqkey/
ZLI1DvE+u9+N4bvf4Fgsz/KBBAjbQvUc71ezFNkNfbmGuoot21KUxkmsQBmEBJWZrm1T1f24/Y+m
81iOG1nW8BMhogAU3LbJpqcMRUnUbBCUIbw3BeDp75fV524mZjQUyQbKZP4u/RCRDoix2YdpAoBl
KelErj3SGyZENdQTsChF+lc8rzEV+Vc9sbaMaO6FEr7tAHfuOqRHN0M4HJ/CIqHY87muK7rcG5oE
boAdWgGOif2IBoy1DxfVs8Iw/saVE9CaHeafzU0SjYFJFw/VZ9nexz4tNNcUciMNwIzRlTtzFb65
H8HYand8Q3nPSRUAUBpN2bo0ffctDbbX+NheTAKuy/TljgB6uhzp3rjUProZW7CFwCRcC0MuVlN1
UE6zNt5tOJbOgCsys+z3OufAyCLpL8AwbqqGNWjrd3SHKIscOrZ4lQMzh8OEwvgQkbdiRJ1/Eekx
bqGBxNH9zqkwhliXuCigkz+cmT0uIz4hDAFzD7m77TUIrfpI8G+1cT7HEZdX7IIx8yKomeUcTyPU
6CEVFwc8GzGVOwRq+0pN81uWwu/TMLzjIAM2FVhEr9gQlxA6QWZ2WplFl9EsVEScXFdTS3IirTAw
Qr4417mGz5SXIwbbjCDaOysWsJcvLjoutpTnDk1BDSl5nVa0NtXEcbh248lVK2Ysrr5fSIDimywR
gE+BjNFEQM3ivHcKfD9EhorEBBVulRFHROwt8/NgqndKDKLOMVX5WYu+PdlT+nJgAqDtv1MGiJtt
KEMIofzLHh5uibvi0Dr+Hwm3HnXiVD2+bGag1cYxjkgVkHRSqBhj7j3dynMXcEH1KCIQoL7aIovL
G1hiF26JPgEFR/CjOxoisiWODXSW4QciqkXMX4KOoZFQdU8QfDqEJPCSEEQbhv0TiBkgIK3Lb7bZ
6kJajhWXl96ksbBiNOs87IG8EQhofkWBWiNwzwv+7Fi4m4bKwt0s6dvNGUf4+tinARQKiTYcK92P
qm6oTKX6QqxP8k3yRm4rZXhKeolxgbI3rDrXZUA84cWOtcvZLbiZ7iLvq5GsfourZxU/EpubPlva
x96B6M05SsbJ+9QpXqzdhrHLU44n8CSoWbA4Dg68yuxrOlGS/TS3/cTQqp+6wIS+ci6YkpqJdD1a
532icQm5VaYgLx9jSEzEHWKVDKXJaZCMbuBrU6KG+w5OnOucHw0IjqtHEt5waB2PqifpEelVeW9l
rlkPjhKR7cRaY8PU/48ikeH7Rk9Fu9fweKVFkQAAy1RbEKEbOa3MzAGHghO8Z5aecgPIoNYHA2Z6
lWYB29diU2oNw9FkDxkftt0G9FHOcRRJpoZNpSQNgRNz3GnuxwWZi8ubNjmL7KKzaSntqkBj75JH
uvOUCBcho3XjPakQ2Bq2HwIKiAtrDcVdR6CcyXl/2pMt1cqlvMu6jepX8ivoslUjCClJMCu1tE65
oMi+g7AOYO/FplvtiJnwNfLnjQaKpC2FZ6AS0L6Dn0txYEwMHbwVoRY5a3xYG86rnfZ31UtqZclX
40HknrAI+eQvPag/xxFRBOldhjj83JutfhuPdv2BoIWOdch412gKOFgvMaTah0Nr4RIZ+f5MZ8+N
iEqELCjcc5hW4tuZeOOzj8LVpIIyjoBUmsV/G4ca9iABpk94IWbmHbEraS2NFLwS7zI0/St8OkdB
CPSfVYws163kzB2V/0cSCtVMpWllCbbvFwOVnfSchZt/G+TqZxAuWEFyABhkJNwL6MzPeCwAC3PR
R03U7XFJ5l2wmX8XeUMp5b38OUgAaomh2HGYs9W5y4t7K1XFJ/ZQchXNTftsTf6xy+2HQiTmTlU+
HYRoHFZOwnBQb5wHqPdtNTl1xxcZtZYdooQW8aGq4YjEG6g8cGCUdUTBYEi0GjxuXZoTWvEskQSn
qHCeQrP9nbjSODII/hCkSAnp6gnFXsht005owY3wryQe38UjoaTQiKim5zcd0N1XRggLQSnh3PFF
dDHWSbzCXAIiD+EJ6Y4p2xc4b0q4N5gAREpGy5LIXKm+HdlJGTUVVT1mi5qsMrJohi/JMJpbm8OV
eSDrNvoOlArNqsXMmSFi634JTM1g1wEHJHhSJquHcLcbuJ31PNo4NalsbFkohRRyJq6NVCrb8GDe
m9S4NtgAGFvAYmhIyGWoQG5tbjkgPpv/ST405TR5NhzbP9LR/R0HsDLTxGLiZcvlBP8BOGorqCmg
OQDDB2EDS+XmBJzlakBnwGG9ywOA6UCzK3hPenxPmReSln4jKYkIhZKnJPUZEiKkrtxCPUOX/Oiv
78lFMNHHMhzaJpIYwxW52niE3IH1XDbU1A5Fl5yHe4WCqN4IpMATmS1QQ6AZRCpPSoOhSyM5qO5H
lwB48OjZ3WywL+xuMs2BWCtb0vcamb2U1zaYBIfDGzo7GlXFUd419hmzCECv0+u2hD1YGznyN4Q0
Mr6N2h1wE+b6cfKwMhD2Mnn4iuDTSCbaH/hO3vmoe+w/DtVJYrL6acwx8qKa5DeeC1k3UVy8dSYF
9DiAxBB9SozjyiHWAnOD4Jj/OZlccBGzBscLqOsIVuaHB8DUDonM552fktBbHsqIUepEw4l8Ajtz
6NLsgYBgr07ZOQSxP3E7YsPxYb+IBeP0XKGdwZ5DIpe4CDQbBZMKKpep6a+CyudCrCXSliAkzJty
RvlSGSELPMPvQXssS0LuM0eQgnWjWnJgzxnKx7COwP+svCH4YZIcrHTECWwhENgGRn1VlPsEVRCV
PyNsYjvSzYVcLTH2kuuJlvapaUx+k9YqBatNp3fWpf/VV456dNcqvgf2Sz4pzxPrNdeZDdjSnfx+
A/yUBW8lXwDEc3vtaAVJVrAEe03GuTXDy2HZldTOTBsDfzCYcwZ0Ni789BW6cQflxhT+mw5/eqGF
Q/QZyTEbJ0d2lQctaHm66+tM04Nw5Hd497MSan1rOfXy1UPpwLmU9fQVqCQwwx0lfj3f4zhtbVSm
/D3J/NEDEg1ya2imRNTL808esMCFt6ZycfskOT5GcY0Z6Vgv8RmlUNTjZRIlTvzgvsDmTaTOTJNW
YomlmIRRcmuipUeOLpNTLewstZswqVNZrEiJqRYAFZBBZ7iSM58NEk8sUAU2iBtNUPgMiSkUsxwI
tG4U++zoig9GPG/yoI+AvbbN1KqZQ0Cc35Td/ZjRHHWpdD8imrY8nJVgY96Uplq69hCtZhM8VbFE
SEjOkKWKKgWSNBVE4tLUQk8RfYuygKJIEtFiycbfqScGh5y5It7BSiddkMsnpOWGIm00PD5KjrdK
S+/YUeLEoCE2fjJJfkw+i1o8e2JOaNxkvlomAnmEm1eNgBuSnHJRh6f0EWT70A4IZZwZ8K642tav
KE4h+aN+uNMFYhHtunxJDg5L5oK6s2BAp1i9th6Dgnplqmx9m8/1cY1DeGSXSR6jCOk7V8raXHCL
oN4YNiXnh2D5aZu+eGHUYORHBmZ1SYGoId30h9lB6kVDiKsc0quXEl9YfHA2xMSMKqAi4EtTZN1X
ZHLo2+5gMmU1EimqE6RSWYZeJChjD4larx7LY1RXafbqDBGxAnYRjildSSYKn5rdQ94XPyEkyYMs
JdIYRD1qKmJ+UFMqQSeqA0xzCqS1lhhFu3wFrLEZXrgDxWvqUeHA5FFkakY9CT0A0oSoBFRHyHUQ
gN+U+DCcKWslLri+cGK+YbX6e3B5OS73KlglOmi588dGBA0biBMoKbdaJ/JMhQ8YD/ujlRUyq1IT
5yrYgsQZK4fbSUJjKNPpopCzWs235HwAe9BhEWmGneGVEst9qsNqBOakdEHBUhJ+1z47y9B9OGbH
bozdkYTPK4vp27YD+zdFBGYZBqMKj1OwDsQnxxwCelKaUo7Hhv3MFkUHdqFiteYVWlanQWgcc9NB
PY2RaU513VYZKNsB7g8d/TVizMHVnM3prQrjZ7nt42DGUk18akKEM2IQyIuUtD26Se3K3miFSLcp
rQctPnFv6DsmKj4sAJBmGFABnDFNtFLZNyv0KdF06E+liN5DQsQyxKNcFcdfqwvukMT/nDw6TY3h
XKDi/ZbmbaCCoFmhM2lHji5Z3iqW02VEOIajKLhTRk6H8QC3IrKk/kIknZT60lJpNkTCKZj1cjiQ
qN4sc372onX4j0gmyKyO+8df5+IU9O6/DNadIHjRgohtD6Ni8DyqoMRZJWkSkktSReK3TSXJhAw1
mevDXrYBWw07yxIhuvboFxYhv5VISKQuZzYLnTTRDJnMvIAWslooi3VUNdLnCsaKwwtBwYhpVVwa
MWsbrTotr6iyJPfUFlNVJ2oWTkgbFCLOQxoW96bU6ULbw6K4TDLlp1hxo6JZAMN8l5DjLiLzn7cC
2uCJPIuXh5+NP0Z1DXxrW0gMXx/8CBonCluL7CJrAXOj9z8BQkEmosIKcS1GUHUYLHjhGqjFhlUl
6f5925Z3/GVvGAt4tQdcCBFc8c24SFhI1R1/kZ7xIGQJxBNHpknoD+EQj3MGn0UDT6VO2BcdKP7h
25EKHl0vuXpTJfEJO5iP7SHt/IXJZ6aGM7L7LvVrKzSlx0ktUWNcnNh2e9kN+UhvJiMgSN3nelko
eK3X+XLwSgCizd+KD7oTKy4wPo/H41ICaODqk351MrAhgeAdQqpOodTkI3Lpg3hKbYTWapi4G/O7
CI3VjXJxNbIKxYjTNcKo5+RKWk81SWxTSa1KuOx/NpTVzLKZawGuxQ1XNfHfdqChkh2IBA1TD2kl
HmXaFJDrlYEwS82tHbZgogA7orjr76EQkAA0UiIRAos/EDM7hCqCPvGMMMUVBRm/ilgUkwygrgFp
trj+hDkOQ9XXNhcWf+Te1TEJbvhiQEQ+oplNfQHhmFhy2sf+pSmMufKjbbzxuC96xnlcV6hFMHs5
QjOxU81Q/7HcdbzQEjil+xEN/Cbil4DwdU+Fs3K/eCK+l8gL5Cr8g1Af5fgvhnA1WjSYVYUPzI6f
TZFJVZzVLGQ0dCWOfICy6WwdSx0I0HNuJgxeATnZcctJaAv7qpGnltZ/1hpd9CgeB5j0Dxs9Q5hE
/kB4D7bkhNKdoSI0yQsKs7hkUijKH5ygcQuberDArVdVYeW5VjOxPnSbv5K2Lu56L1kYaCgMUZlQ
RxN+j5Yl57F2afrLZ69PMJFncHY6hpCOKqckU4bDc+ox1tlddkSje70wdep2ZbzCKKlQhKTSnhoe
yyq0cgSpcus4sfen6hf/vtwOagKPj2ZXHZ6R5CYahSYWFlyPtOyYoFBg7h21dj4YAjPxRa60MnEm
RqOef4vEDmhNPD7hB1fpQnIfrbAfn5pw3ZdTKxGGTF2X6WRNiERgdaWNN6yImAMSANFPiJuquATB
tqEsAz55MVTpOanMQ5JOYX4lnptr+MiZ8lBWWqS8r9oUfQFRPsIQNbqU3UNQZMW5wRU7E9QJ8KK9
c0QJdHtI70+T/jy5XXdDjDPLJ8VaUjY4UZyYzFQF9AGzyJbTFWRx5itAfYS2nJorYjOV0k47TRbc
z6kamWcsWwF1ZFdApU7sZBn9lSVQikKRVi2RL6i9EBzsAM7YIYLTrjPMRwVq0Lih9MADycgFTJY3
yzD7Psd/4H90XDgAHCIwWnEowTrvP6toc9/zpZ+TLz67/leFaOgL5walXu5ydK5O/oBtL/oS7bv/
M8Ru05BGj0JP0q/s8UVuBoYWDrIuUSwncZDBNX84KVb8kuSbG6eGTq800nAZmsSEYu5cPEixw2CM
XZwSroSe+XXA7eDuvHXCku1lBFLFq68AtLodTEhpBizNrv95HLmEfE/SbNXxMYqTp6yRLI1NszxG
GzAomCt/NpBCjNryT5TyONcGJbpNzFPg2MxHZhr0QsFtVa9xy0+yRkaV8ER9zUFYLSxweOIY84hM
VUH8lcHnIpWVs49Wmy0K2JIR4MZRxjO3ohmIOKp1k5tTOK8L+fJT8nAQCeo4PJdLpMc4B6dmPgCQ
PYL83J6N3fCak3W51StpHYri9GvXtPs9ao8avh5jOZVsQwM6JMdLx/iPG2zYTHwJ1++6QfaE2v9s
evwKJqS7MbNcZ9rNgLX8GNexnLA7u5ueikVoOJFCrmJLomSVIqOI42NHm8DYLPQvgK9T130VaKFf
mN+3JWt8PQpdWa1AruTjfTglVcIhSPbUQ/E6DS6LbCLNytkRi/gD7SJzoA1nPZuj3PirYwWO5bZw
N3XHcdmKnxdx13wNRSziSk4bJNH8j4mgizKNVyyOVI6cy9AelYkesiTuHirdoKPpWpebKw16oOgd
WSgJldLGw3K8KkKWeE2G3g2HY9HSw/rpO3GPU3y1RBpBY+GHc3jVGq3f53aZUdNSOGFUabv+lbAT
F1nnVHa/Vyzc9XnTi/sv2XvnHw7lozwdFIdnl3XxOVu54SLiMUeRscqUtnUBQT7qpvsN6uEBrjDN
4KqLUrY4U+MO5yqE6/lUtFy3WJWoGE5l1jq4bcpD4d4tA1Aa3z3cGFm/0/9cDx5iNA7j16PZCk5W
8jFKj/N0zELg2xYM5F8U8/mZab4VTyO05L2D9+r7OuQVA3N4oCOxrWZsaCA2fll8pUiCZyBRRw6A
sPKeW7KPeff9Oc395Uwubf2oGtnJitaOCKgGtgAi/CaTGQQWKJpU0PPyyughnrljkLwfXEE8li9m
Xbv/MsbVPx6DDKpq6wXPSdmSjhKTQPmPJGsgHzUTPXHdlXrsIBRYjSZAOjFNLYmjrePFTC9zj+5p
KNnbNNkzp24IhtO1rGjjlYgzkZHTeUBNF5Uur0pC7IITbVmMB4xJLbw8uq0SSJd41gLtPK5nYkW2
bjrvzlD/2rei/ZXBWd5Mvht8A2zicnLVNjBi02AHog4CELX34uTAqFGKoA0IQXZasm/u6FH12RdP
UewxD6HiSATKGQeq4aSMnxQiMLRZ9JjW20ymGjh4h/i7SuAvpr7nphBHE+hF+Yx9DHYj37r/0Aup
t2znVJlCCidxLbYJIG5awijuCy4mcWxTn8J8rFJUeFl0LakewTbqL4RVjS896YvkVkw6ba4WBulx
wCDVuDZHCLeum7jZTmtIdc3gubTg6+DxkUD6T8wZ6753jZwqB7dxFXT8Ti3HzeELYpn61WecrxEH
0YSjAdEKaUxg2yU15NrTZmLni8+lzfEuJYUI/yqWVvW25vUrfejxYiL+k9uLfwW25tKXj2L6uUP4
qFB/CB5E8+6YLzYMKPLUfsJhR2UR4E/IEFYXZCcc3h+0Auj3IAOTfGmfg9J1H3al1m+IlPLXNnH7
U2/yWIaWNski6njUhA2dhy1svcB1T02piCOimImLUSvK6GT7Jszbb2UYd0bTHdYfLP/9BdOW+165
dG1U9OAe82RzpiJ9Z9aaXN5oBhlqdswwW8pvisdy/0aLiLblOKb3yUh2DRXBp9ilq4KqpaHP+DfE
3dNrgC6MqIkwLn9PhZ5vx31rTzkvk+EFyHmnqPmStVIukslbVWLlnEHbpoR4AjupS2Y72qymi44T
BxFPj7KIiCFi2sRbrXr9YsiFqSLG6dCFDBi0UknZcJrwi3HBIvGSgOd7/C07BIPbhjgZvbpvCX3I
xXEeI7J/J9YPNcUCMSVD7H4mY7nclKbcbrvey37E2wqo6Hf516Itygcy5CeOix5vXZfMA/KjnKSI
bDIlDvGiPr6ueDcf+sBD2ZOgcrehQ4l2o+djDOaXyaesOXJUQaaJF27lBPyI/HWaZsaofJEkpH/i
qrOeNmKgFyJgNvV7Jkf1EaABbLCnQGdQAyK9grOvg+v+clHqoWC6vlA7fsI3DqhTLWJB6kI64CBC
soMVnaQ46WnAUKO7rk+LqzBS9SPcAMWrnSBZAA5d8t9nAewJw9mQ3mM/3Z2nCRjzPTYoOHAGpOWf
SpRlQDecs3USUx6EpPzEPQhZVXI42vDYjmfxJ+vwBLtYm1N2JF33RrOX0KtSs35VGRtkQwjx5ONk
Qq0JXCQNvA4lNYuFol3+MpZTAVWsBLrauYy1qvMrT5luoL7YSBdtcjYSIfW4Axt9bWe4oWt51Yaf
D4mbfQcaI4pY5blDr0bQ+Oc4wjcDsc2ANBXTRKYZPeVI6PW11jAWyCBANWNCQC9JGosIfUeqK1QY
ORP+vKN78dMSjzWZzRymLLlqEip3EzFwLsoRN2w1EigW2W6K7cfCo0eDIUFNDu6OrBnaZzMU6c9p
lZl8OXezGdERVN4w/kB9FcPoCh8pGaQE8FGKO+VwK3mxEpD2EG9UnVPAh6icevgcZ201nNZ60c9b
2iasSgThQPtSYiPknXbqHuw5hrBDs/r8KZKZWzWILKQ2O23meiQVTQGfkGys/VsVsBviSrhDL4Mt
JZjboYjrNu66ag+LRyQpr5UibDHzU50zkrHm/p2Zv8btNmTf/pdbJIpxSWft1hbifyJm4kYCHCjO
BAY2yQ+aS2Sond3d2FM1nBw3MRXnzp1J2MqfhCEUn9sIETWqWI7HnnFb1Tw+OSnmCMzydzoQ8aAR
7cwmTASuK/I3AJgxeYi7lsJMWbuQXK3xgQHcQFnQkpbQg2QjyjQDC2tmuRSM9L9gh6Y5z8HRfsqq
gARUI9SvgZ+0JoMqZwPynmkBWvMeAKRA1wm9IAHxCMhjskNgvGRYSCu5PjaQWqC3S+KWhgtM6uaZ
5NdvNgVfHSiGZmClUA7VTrQDWXRvfVujQ4+C9LUgjkYIAkBVVFBi8B6ImeF8Bj4KIAkjSYZEYgAW
tOI+tjE+YklaQ0rQUQBTMRPZQRv2vwwDyxgbN4MAoc9AogjYHv3QW/gULXw4G/Nnx2nY4ScyiIOw
I7JCiI1wVpGjrsN0AyYm3IBSFK8YLWCKEOczjFloQRuiztheS+Rz4oCHEmuBpHPgXMk0wfMVb8hQ
kUcWJI1oSIyPxovUTVg/wiRpzImol0Gymow4Es4vuU0GJR+fVFzQs4zBECpSkoYhlqiUqTkp5Piz
ccriM1A6iQYK7vYQRAwb+Ckq9/wuiTHwHAXI51pSwB8WW1dEOqyLaNhodrGkII0FVBLlAlBQ5kq3
QXJXNdCCTZss42S+V0r9UgxMZZdzY6U1zIkWpWck+Vxh3P6OQ9oStXLGXTKRu3x5ROUEaFXLtceB
AmpIMz6VYDRYCKkdAvkcdPLfuHKd/kY5M6rvlKMVKpIAaJGvEe5UEOOys+s2Z33GAqfPld+IHYGP
Dl8VnnKnhH+Z+Ng2TZQNxjhUuNrtB5IkNvpEhjEJMZl5ZoaAc46b2iWrRQjXUByErcSriBS72tTG
huwJuXNIMSnkKzbYUL4VknwPMAagiQvBsHX0QTOcsElvHORtsFnsS1OvbG8GswAzAoTFBzt0cDrv
OlxNySHLo4iPfQKWZgldkpoql0eYUTkyg6jYgKE2iA5sDwjVXAT9WQ0Uq/aCtDO38l32O2GJV/Ma
Ewfgh5zr6C3uOiUIL+Gu3PT0X4FU+SMT1R7VIcNBZUikpUnoEHAtQiG/yJZROhOBQa3e4lbAWT4O
9oTwP1Rs01kguIthjXkcHggHsizSXTmgEV1gyEUGcEpDN0NLVrFBPJGDllHzrxLV9kw1TWAoiaUI
aFAez9tXjvWYCbWsWALCOM8kTqcNAD+OdX+fIgY1Qq/0z0xu3n6rFBTBLz6jKSvxN5n24ZDJPZGS
BJdEqsCIMFwtgBylkw17ywqwlD54ELu+CKFQtBDesnKzMQxgJ8FEMIkcTMK6Iq22Z1pWhOngMNUB
em9yhO1VAaAbg/KRdsJhGoNVC5nNUZbwfjDPOqfVNuIOw3HXHNtj1CN2M3FBgBRabqxS0k2o3XxX
fssqHUWZXLVEEPCdrN6Lko01YDjOrOt1IofwVhCMeJTIb9wYQIb8mhGhy7fEBPyielXXezL45wKG
Diid/zQh1BRpOJf5o3nkFVet6sc/lUxut+wwQovu3k7DVKDqZ63xXGJmofkp0Bk1abOdizVqb0bR
s2bkByN9ZgKY03FKXaIiMtJ0OZEyZFpWic6+l4h++0TgRp9lMNEoMXJRg7Oj513YYSU4tb9ay5ry
iKy5JJUzLRv0ZcU6GZruO+PdBkQ0TIahjEYKCjV4MwRudlesAYVZxTSRC+9qna8Sz1yt6XO8gsZT
QCccroCo2L4pvgWSF7ZQ+7xdPl4gSgT3ncBFWCn6YF1ZZRadnvb5UXYEtyaR9JHwVyQbM8twYkui
0a5QcO+w0XYahE3lwkQILC/OOcS6/A2Qr3PZAb24ROrOwwRoEkfduYrkvg1Cil1Q0xHredbyLLpA
AwUbfj/LmEnEoqCX0MsF6YqgTs7cm6t6DIkERv4hvvWJHEHgSh5LIgFMDtLOicl/ovCKXCIdAixj
4y6oPenEHFnC+4oXFzqRxytL2wT+g83jtUQlmOBXm2myV2QlLKr9JKXzqQANfmC4mIvXfOPrCymV
EwwldDb6XMR+chsS3gkutAY/ykPA7A2Nq8yF1g1UqY2TMxS/VAhYDsRfL5pOrUJOZjGhZ9DlN9U0
skwHEqHxIu3oyI4PyZSnvaeg33ksdrQfJTWbTAZRUHc8+JAyklMjRWVC35rWwC4Tx5nU5TDOPqo+
jjn7TqxmDgExZ4vIJLuCSQ+mDnbsReGMaXT9WnYgWf4xep/GHA7XjmgHM0TmbYj/CAG9dIUw2eAC
g/XnIaswZA3wvluXb3vgdx6X5U032P6t8pfaHkCMJFqAek4Kn1/dstq2XpYo5Gzg0q8UWeWF3HjW
wrZhJ7H2BhsoJgP70MwjKRNRfIadwE7/gq6yF+Fny7MSDM5BIDS093dQs39rgLsYqMMjsZl0XSBQ
asPKJl/jUaIU2TNNcIeavbuH7k6uDt87ipPNu7IGRJuzizcE/4jiCMDe8WJGxhV24K6cXTL0yiUQ
3GJ11CMfh4PuZhTa/6CaxCrNLYhA7G+5FwF9FFhol5Svo4/Ws6NCqoqRd5QP27U1VeHgZo2GEI0e
+G48sG+ngG9oowes2nJaOcPGsPVQVDI7zQrIJHyv8jjzxLNoaqZ0XGKIZ6h05PjswoSO1pbRxKQj
WBPJwyIeDcStRPzzIXyPhafz2LyuI3D0hcnaKUis9ZurazyN/LATBiDwLpBmYB16qyiH38B2B+Q5
w6k6PK0rmQVgZ7mvBmUDyDciStGR2nWTMTEVVEX2X625sWDsSG0nrlxO8HVHzOcMYvfwOMgqrr3X
eCeuLeXrs1gMckuBwx15bs0aLHNanhIRGUAKbX6N0c8GuyEPRjnPhB47BYXcPxvlaKUYNqrSqiVV
IOY42lmSD9DGj6A4Y8kBIWNyj4giGJL9++j51DYB6/oQ2vySmZRK2S5KfxsuCVtP3ch0jScOQxBw
assnNJ/edXMAOhVIYtAtdvqDjdpeOwMPo/Xgqw6Xtwqt3X+KZAtbFYKdLGFzbm2Ag4XsR0YYWNy9
zaScqvWLjZ61w8jtw4/YVCSKwTmKpFgUniZKp/OqKfZGUVocAT8YvT3AgZPTE3JHkPYERYoxTSdI
YWAzEb+klIRy9XaRgKEB3Xc7OD9shqofsXp0Sc6g9QyCo2T0Cbv7sBIuTH4SqWt+yVNAQyRJEDjx
Fjd/PQw4sA3/M7wVXLtsLrOB/diZRZfAVCHo6KDHJ8UwAS1GkTiS+mGtpod6bdMHYhDokBkUZiS6
sQwpA70YERhHvgUcSUT8zwl4Y5JhNeayTGQTTyUVA7F/6CBaouSI9kCIQqHMP1ATQAwBEi3Bg+nl
dsuY02Jm2gnLW4pXuc2pJI6a6llIGixmf/TgfchkvWlqWLkJP9XUqF70TMSUijxEDnYqZ80CQlhH
bjRgMCecfoTP5+7s5WvZ+zQYokEXgtpA3YMWX/VuqU+bl/+LZZCttT5lmziLI76ylAg33cCbwwj+
idX+ffLWtxUBHuOc2YMtrGuZm5vccKL5bdpcH4T423m2BG1BFZYsZAgNzkRVv1ru3Y1HelEDqk4t
jKYTAv1Wh+jms4MtoEP+1ngwm3NkvTu71C/YnoTPduBxXclyo9pA9UkyBFOh/YRrZ4ogJP0g/6wa
SCOys3k5pO7IfOc6H5LzRrWJ4CcjjZvpHDaSCdk1LQEer5MddIWT7E36X0BOPwSNEJk6NDi/Ir//
1KOZsLqHlovzorWXjBmtwQfjDHBPCVKM9wFUhwfdcYKjkeCJ6FKiaHv2nPXSak2RfkmTy9kYGdMh
kNgiM+UpchAuTBznmRNjyIHJhEXfn9PTVk5omlnorHPwNFuQUBnxuGT+pAzG1oGUb5LNPILt3/ky
d9XWdswQZuhsL360mawLEoohnHJOXQDhAq0Ja8zOnsUZSIsg5h9JJJhmkf8q9omNB7Z5oVLD6ZVP
pQr92Mog2dJQOUexHFMi6HJWLs1IUmYV0CLyHnY7J4D5HKGJukdv7CKF5eGNMvruQC2tmfQce0Lx
YQxSDboQ4wqpCqpxa2f3XELVQoFqFxa1LBNMibznWAwqOT0fk9Yc8qR76gDCaMEbMco+2ZK4JS2D
4xNB1gYlwpxiTdgZDxW90YfeA35CSMl5kQf6YlgRYWfVStEj0UwgPaQ/zk31T5NHCzjfoe/To3CU
EVOrYNp7L2AEA9F4khhtlTYVR/xN1sshzpiGU+C5y3la6BOaPRa0tn07WormljFPTg1AmMLzRGJW
Ez0S3ab/YMc/dB4zJqeAI0gttYbIjwKk6lnR89WkplAkCUkNUBDPEq7SI0hY+L2Mw9jIgFfgO3AG
Mv+XxUGZJsum0weCtBZFiUoWSEm5XcW50x1gwh2CcWTVINuStGsPYpbxemoQREPWR2jretgdl58I
+Tx9UsP8m58KPmFQu0roD3sahxONDfZT/WKBg260Shoqe9nMgACIMRIZF4HODllD5dAhVyKKl5Rt
Gxq0uuZf341gv40a8X7Dq5iSAngDzbAnmR08JYpPfF5AoitxZYxBIRJCLMgS0W4bNgzhvzpdf55o
I7WPssJ0GJEX0FYInA9bareirBPvhnHgkaoeDdfUitJDhrOonPN6Y04sCR02xtOGIbC54arFtNrK
YDHFjI3LDpK4UHYsATIiYsyQkkIrLJyO1CAmEsfBSLKpHLirHLilVG/iqdLZzymTW0ay4XyX7WoF
SGpmHJ1zCKlV8f1UIvbJYuVhrcKwga+io6IHqMibBWHLGTPmxHe2BAZb56ehLDEMG+V45xnZh0iS
PtgBz8geWqrgKrKBLRVGaVHLFhhUQWxoCACee5SwGfMrXoAAmZ1VsoB4OaR1cpVVRcxfECbP1NRP
ag1fKkyKahCVmjSZ2AaZvQQeaqluXchhsgCddmzmn9bFgOYCYkusETYwGqYVILSUHI+EZBSkzIRO
H4Y0J9Ifxxh5gOV7OmgH7LzhvU65BHexSZOIgLiHKlAiUzuQK9hyAAg7X5nhU8NLNJGvXR30mBU5
OaiepNAc6NRljqQ5iMWMI7F3RHwcWwmi/VOyrT7bfGpYAmpqjnU0tsIMiIMvE1lOL3uFe4OoESJR
ShLGOUPQ2dNUcQq48s4qNDKWSxAJk9qgUxF5hzZ1wtobxCHIJE8syTudmxpQaPl8G7NTkXUDe0LH
vOuuyz/Ds5G3kyKrnMt7F5PtyfeCb7kANySJ0T6snLNFP49XDTr0qzimVzEe1DAlDiUB9ZjIBQjl
eRXI2CYeykXa5dLmkKuA/sQZKBpgOnJSknxWaVy0Xzomo2IjUpBb9fwq7gYbO5E5ErSzy3asi+03
DuPlESdnLUNIqJsobSkNATaRHEvqEdSkOLRMgMTMbLS+ajbfI/Gxao5PCgqeZMVhSa0C4FMLjTrg
0BIoXcofLES/4jIlLI8oIDe4nxgZJDAUQlRIFpL+OVF3wCwbS6YGSMyqFBaRrtuGYTg7eyUSPJdB
v3QxCoeZOaQG9GS1MA2pawCYjo1vW8qvMVpaJEXWogBU723M9YoJz/conpyUgxUyjniS0i/FIzCe
ZoRitweTWOlWeSg4fOmvMQRbCByyu7vxI7wYDifRAxA6eVzSeI0b/QI6O/pwJbz0CgSO6Q2ury66
2z0MglNUy+0r6scp5v9ONdJ3eHYiH/yjehVnWESA7xTicUIp/k7nDZEMfihpI24DIg/0xUr1DdEu
cgqkLdAcWggRYQvcPZH1BvfG9lSrlJdpBrcFrgcZqQ0yV4i6SZL6rJpCu9wmsS/4sHjFiZX9TP1x
axt/OJI/U4OPCR6LrJj5aK7rxs85rMgpVjPfwtpRDUwub5lfapKxQlPIaifBAqVNzQkIzgcSKzNH
qxzwK4mq/GqEKMDNOQx3vHWUDhIDbGOwdIg/z8JbePE+DIM972wKAKJZ5zGuuORlfp4frsVtr82D
bZ6nBYC4Kw90OC5D7ORYQqpAP5iSnlLp715KTrVDaBCTijm5xYqklveyaKo7gIcXXBPPFs7QS0TV
oMhJJ41mklCsJcSvu8e8nGJF2WIoG7g5EZRRjMUTitkDNopIT9Zm3YPAOJiiBbbtfDYAx/rE6mYJ
Wx6Z4ZC/lMeEOhuZFC/w3GglYKA6jpM4BNmx416B8Oj7YJUJzycPq5aI+QAfSaeCcyTpbuhDEUnN
HNzA8Z+JV42QoHIFZ9wxt9VGlUfyB41ISkUgBeZFy1rzDkJ/384D7kmMk8jryhR/C1eb+94GHO6M
/H0FaeYbKXqwg2jcFnwU8I5juUMJT9QVu95jq8HccUV4vN+qJJ/9Aqo6hKlhbQMZEGQo2BHx1bxH
HGsh0ilevlwzCK6W28pBm2M1aZkM1MP2zEJxpYVgnKh1EEowaxfwuDjgzAojl4FNSYFtvSP4JPVd
eQAT2GChUiLMyGKlNiRj6ZrxsACvEshvE3Tt5C3tc2HaGbPTOMMucpagOafmlxhDJv9CT7ccRguS
nHiiIzEpU9tGOcimFUG6jMKygvZuJPjY6r+7UETgA3exhrhTHuk6peDIofyj0C82DVJKGZuBFHEX
TJ7UXoLlalAc5jfDhU1Hh6o7Lwg4LSkQLB7WJXTOiFdgeCIWkQWeuOrCf5IGxUz57kcRecltsXYb
N9YEPLrDaBoSLd6Uz7Ynmgax+yiDzvEQUxccGL9nOQhNEJz7zo2+mkTgcrErGHHCaEWjqvEGIzBB
bCyZodHG4tcTkQFcptZZbELmz3XM1rUoiHUQqAo41a4uJaEIuqFGvZBsM8WTrZoh5Vb0g/L8FGEZ
Q3BBsARBRHImL1Rw7VUItKgLXvRc/cTTwf0j09aFhETGQ1XccKNvKUdgzFbUB9coBtXqqWYmzXWw
ztkpmI7jSuVyxag8Y83spO+knpQPANpkNMOkoaV9s0tVA6CdAVlwzLXwSdMG+t5NbvpZuYx9neod
0ZZzHP9JyvY7q5ZqpKfC0CFHPxlNwoXGiPUSxp8z6Kh4sLyqBW0gGWj+HRb1FCJI1SPhqWjqtQeH
btGhuKJawv2FS5huCMmEfKkEvOiFs8LegMh72tPsR1gqJPdJuyhzI3R1a6/9W595K3f2RlJFivgE
qRXcHSt/9oEZqRg1vjFoVGQrNnSAVlnf0Smk2w0x25+tw2OSM0fcMNH/YrE69BEm0d4vOyyuEM9y
R5jhvronLHyYUYsO/WuKh5EwJRALzAcO7slTES/VzdA00rLBWcMSinFLSDcutq6MnthogNmIQ+n/
tkfPrX+5sHqntfpfGpbMrVsn3TwFcIbXq0yLwxnI+SLjv7J6RvebIby69cU6b8Ilfl43mLY1ZgGM
wGiIGOH4zMTMxk4zotii0wSyUVsVYgArKLW7/f9YOrPlts1lCz8RqkDMuKVEjbYleVBk37C8nRgk
QMwznv58q3kudmoncSQS+Ifu1WtgmUN5gzoS0w7ahNnYqAij7zWJwhQd38N2YbC4Bs1tF1zGm9Rx
y7vYi6Dcdg0dX4IsjJP4zVhwFgplTsFYZFxeQTibf+bJz/8kjQb5xGj1MwV5ITKc8OPM7+D+KCz0
qM2vEK/CC77GBsQU4pWlpetxINoYesh+mN9+1hBFjoLl60yWtdmd9QACL2bmcD0iHCo7icQScCZU
1oBiSicgsNZBb9L9nPjvRFQlqYtk2LMMWhUgYPlq84BWdTuBDWL//NjHnHtXPwoZBABjV4+Qn4N9
XvTPA76zXzF95Ez11Oxs/HPj27c8+g5DFGybwBlzvLPBZrhhUxgheOWA0CSasIFsMpzAER5z9ENR
UvYbAqPAcIv1dODQFKw2wwjJEgAIVXFsjn+Jx8eZK83pc2EqyE4SjC5wwfO350xOs9aOFbXmzDFc
CHeDHDMPpTQ+IyKRdD2jg3U2j+RQgT21P1END2pjU7h8xNE2X6Tdu08wCABp3di+WcWCYW6Sv2BF
CXIVgITBLL91NrHoI75Yds7mm7DyyExdlVCsQQFnGbWazQfVF88XzgqNOOpcIEyEVxpR6DT0LUbS
18lMq6kmB/GhCKneMreBnb4iobXRkZXZzkpVFZd4SrkNWCjPAZgkxgGLcSsoupIHbPJsDBAZl2eZ
blJhh9BxELb4oBUzfv1ByjfuHZRfRjgYo91yf95aJvkCT0WSvK9HYnlm1oHY71nKIM0t6M4YJFNG
rcCPjGr+mvsl4SZmZxB4Pb3IMR6eshIoHbIW/K6NAhEaivtwqpqSUooTphMxgZZba5HMQS7B5Rxt
LzHWOBNoAvJoBr/gZ/BY8W0L+ugfN8GcTzgCtkeYW8Sj/zIvsszbMfOWUJLegCIK/N8NqtNb4aj8
OlFOZZ7hdZxWRtKA71M/64c9xcdp+XKq3JGoRUqawt3q96SjMCuIU8sSCoyc+F8HzhMU5re4xW5o
dmgG9a/6FPZKcaQ8Rkw/cgxR52NfQfNfVt2nCf4fBx432dxzx3IQotEPuXeLKGi/KYUlSRXwN5xf
KHS/913DkPHIiTTo6Z44K2QFdw1Xgl+MSuT8QoTgHz4Lh9rA7ZwxvWQvIVRCgMulUDdY4FB34EDz
LViI8nRDhiPm9pU5LAkLBbZODodNdDXD/AY29q/FIxck4GL+TiSKXNncUCeOfDoY0oJqSmjnDhS0
6icp+N/MmK5X2JaYLg2mXp20yDE9vcsk40axbLPPYYyDCV41FzYkNg5Y+/To/zsekXtkFICMnOF+
cPy5xEVHt0urS0fNpsZ5Wmx/yiyF8GBiDX6MAhBKFtKUUofNSFmKRSs8EVM/ZScuSSoD/yVhZkXf
T9nf4wr6mHNN3Z1CCHhcXG94gjIo6lH2F26M6V2P77DskCKwNXcBUQtanmsuylSHEuCSczs6bbnb
h6eQYqQiB4c4lJ8ziPbnBItlVKeQvOrKB93hi8mWK8OSBsNPW/dUtAm+r5+M3kmWIa3YoIEDH/EL
VMIeOIwbeqqyX9UpfE2dZXUZ8azoZtZjPEnYw+PBRTDLaVnKpjxxtsCGm8ykYGjoxJa2Jt/m+E4L
85JrqGVS3zmSKmk3vaFJZyaH7OGhVs47ZN3sdqkI6uvmKv5CxQvtBikNiOexwnyI31RIbCOOimmP
LXgMKz32KVR5RnGUR1ldDAcRP82oJ0GOAs7I9ZLkCFggE/mPRR4D/VG1ZjkFK6YakJNyOQIoUQQ7
KsYCSfgtDF1KzRKVb7+JvlnibG9Okv4su4BA7foCHSGi/KfB5X5ys3/mLQAWgC6/t9mFgVyUA1BF
d3wN+tgP1g/YgiRsZphvrXy90IpRegceJysBstScKxJjVMGiHbFy8MA+8CzZARdAWgtuyC6cmLnw
wWBFsa6EdzTzZ85EClr8iPhjix6JwuaynQ5c5BV87JEeUXxzmojkY94oesypFABkffBa14Eqf4zO
lCEQk+uS/3iKnZeujD/6FHdEt6J2IfM2XKF0gHgnNdymCDenu/KsWwi8dQU0ZMblvfVzG77bdHXu
4DgkIZ+fRhQki7WNrR5koWxTFyCLF9fjxHd3pxOYv5KYgx3TDXkSP6CX/+qm2FcmJ9S5waSlHco8
zs2X9yRlZiARYV81KXa61HZr7HyL6JafZxedy0IRVIQUZc7k/qXxQGCkI5h2Q1HUEIlQUp/26+nk
MTDilCMN8+kaaaULpgqX8aZx2l/wyo4POGPT6V5U/cohjZMRcpliJOoRmSSb4G8frc1nqlMGSBGP
rqiRjzmcrDenpC6xLsIS1jI3BR6rb7Ow4PrMtixQWV/BNYKkZtajfIJLfOEUbhNMshLouPExIuOm
YTVnPs/QruOMu77c28iWpgz0okSOnHnr5ScesPXz1J29+50zEZKSQp7tE4xH6q4f/9RBxeUzUfDO
siA3zY/bUBXRrHFB/DGBE8ceE6iO+0p3alADLVkW+YzxfMZofl+76gOweeZ4B2nD3wdCmJaXokGM
uu9u/EyaW2Xb2k+xYSPkBtpvWD6Wq4NPAvwv4kx1/gZjiO8FD4G6Of9sSixKifDWT8/OTR8wm2EC
DY7202QpVLgMn2MdLR6H1bzo10wq4gbRlTbeIp7QNEIr4y8dqLgMwoLhdETmCr7GmFvYD5s4wZW6
X8Gckx4yg0i61/QfM3qTb1iNw+etzPjwKEZ3z3/H92VXwzSF7sGM1UxBqXw2h9/aZyCx2SKLEyye
94Q1UuIex7d5ZZhjABTDLZz5BDvNE6imxJzIHLE3QtlnEjXyk/jMEpWZa1sOv9YZ+X7nuKBNGZtr
V8Pg+y/pXR+iU2CvxsdylXeSnpOvVZ8CO04AK2bma+wnso2BaWJ12e7xMwGXnAL6FpoyYFQPSABI
k/CUcFahikQk9WAM8OsHPekaVYAJSA2LGYgeozNIxzayIxXkw/IhOwrN/a68oDiFTgEYSgdGAgV/
mVFbQyRjFfso0fTQ6MliWW1jvHB6GgfSLoK6zQ+xJjIAwU9byMvslDJVlWqhFL7TOEQmh7sW4qa2
48nZ7W5x/3j6/wxINiJZRLFMqbqYM9QRQ4QB6b9O3Oz2px7KOcwnYE0qcuQkFLdFD9FeFuoFMSm3
eYE4i0oCx8/q9liU7Y3HTfs4pTynymPHGG8KpQwCQpko+BXckLoTjox+CeN4NmDCdkV2wU2uhZLO
4Ud3znq8OKjeCSBynivFXa73CDD+DU5s5rgVSD/dHdfhP+yTNioy3ghJqQyLYWgl4UiJ2wPs1w0w
hxGlEvIDcD/ChcbqNjlimaUmZH3SjZWEgqkZFHyLX7gwCQAH5npXOHmPnJRiEDjVIJWkZM0ZmoK0
hxoPCuS1O5hnSFHBxs17AYjg21W3I9EMt2iP6id6DX6FizkX0nCUVvImNYCeXufj2i6msuafAzzK
YPu1lJIl+yOoRDIIa6hpOjMofZEq/L1+iZ1uFetVzGVLQ4AAY3AoafCF9Yb4NpAtJT/eMbFB/t78
yUbBwtQ6dCk4lKcw+IE3Xi2WJsFazVTq1n+iDnBvt7O4MT3X7LRy9MYOQHPgqehLuVdoGDkDCXEw
CVkl7msuv1U0a6+GxPpIz2/jUfApjRGWpDh2yajAyO5uwkvTLrZqB7EKE6Md5QOPCvBeG2qWzVGP
JQ5TToClEJ57gllcqw3nTngr84CQd9GBogGV0wrJTGLvUnbGMwjrNFd/jLJihqXMtRj5CaayTnve
ITKaiRx6KFKEGEkWts9Fe8Q2FrY4mM1dB9qAOx/c+G4bP+KQe9UbMM8JTv1HXgN6TJ0M3NLsZYiT
4GZKs48ioY8zOj8mRrAuG06zhPB4WJcsb4TjOA/wvsmORH1ZqjqWAhZVLDORSE2YXt8GFfppKrlF
bQJOFXn6XiTLwMyMA3SFiqdZe0NoLIPPt62Z229xRWPaoca9RQmbItXljPeNq4D11gELP2riNPjq
DABLjNrJQUJOfeWKEukF0Z/uY7JSI9l+JwHIbYL6cm75+LCw0PxJAJy1VOu1M6FpiVi9nUtNnyOr
uZmUuzfhQgRqD0xQTBGd/kIRl67xT6xm0AnPHAfbcYjuCRINsQFlAjOdok+bcSfK8k9lwbNDiGSR
SsTXxdtoh0DZxZBu/kEuwvyyyWutQrb7EAustXDD3AMX3UZ0y7GLGwBssvNNLsN1XiMlR4dQYR7p
9fGOG27TnRMdcvf8btQJjp36Lpzq6BClvYJ7PMLXkpSarC9x/iPhIr6FfAEjWUHO08qsJ1v4foYY
1KMLF7VqdYfzYwjyI1+4gG6+IWvDbzFBXTQ05/fFI0zR9xjF+vTbdxApfor3mJXsJjgFnH7Tlnzx
1fQGKfBNvgPd7TKa1NO6aw7DsfsRE2N+26QZpO0d053qwhi1AjEDLHQf1xwNH+Sb+NCtLCpnGjju
Zx9ek2Y9IOnMMTBmfaRaIygGswLGCwByDF1hOy+YoMJrGe/tsVUNnXRFHfkNagOwWdJm9HEnfKHh
w6t8O7UEg67em8VIBsPivSU4b8OCmd4mwL39AIf1AEdvvHcaTrtuo0WZXMqVPgCoEL0c5SKIic9M
Og800pu4WYCbx/t85BvbxNu9kGxONbT8b1sq7wZA2KM8J/gZggz2Vc653UA2L8KfjqK9XXpinN2e
TtHqmeAMVmZCgVlYazR8iFoEpI8bVeeuz0E5d+7/l5DdhlkB04zfWnQBmlsGbdFKM646KV56oFBS
bN6SlR/eH7nBXNieMDw4A+stIPZsQ/18TkEtHYaUrkhWbsVf0C4wpEwNuWL9+i22VU7OCysWRo3Z
qUQ0mPP0ILlT7C3H+YXQCi78VM9gYJWYvsFIQVkE24DIqkM/DeBMIaM0ElynB9Rm9IDMZc0rcs74
u6BjtwZuic8y/MLvJLTgzNyF528Ii2BoyfQWzgkXlnbX3MIYmaXaIB3A/SpM6R+UFYiy3NB7p6JJ
budE/dwsuyhtzt6jEgGqYRiQAXXG1Xktby59S7cTr8kHhglEhSLHfKqP5wFsqtihIO9LnJ6RyCAj
YajMBKwXHaKIy9OwX4cpfFjjyD/UuxZrYAk2MJct/wPWheMFADFLl3b6jszYfwkmLMeTkfY3oDmi
gtY2VYaW2H61OEDJKHXUSVdCxnUeuLT/lrcFNsptx3qlcGNzuRh03hidxtgEGBs5gAz1f1DUn+dR
BOdmd9efveUV2WSIyyKvcDo20ashqH3AcQh/hpUXcrTaNVPJOE7oeB32dBHH9fy+m+btALwPTUow
sbrWeSRwInHYExhHQZWYccTGSZxJ2RnVsjStVyXqPGMa0AVRdTv5YwdSiVNjX3PMzsj8eCIgU9g6
4gQmZjKznALkQg3hwKk9WdhzBTLlHvvpQchyrSxZUl6IZoDm/xn6ZHBwY8BIG99bmO7cgwUnLdWn
U7Mhp4FPVuGV+JhkUkdtFoJGmBz6gqAKt+eCHAVzpaxTbi+nwR5oRrAd60/Hqo4A4gmgpWy4zzcq
8li8iG3Hhi+aYnuN0Dj5+yPWDo/GvohzSoZ4xhaw3kDiQonnCvHEQo6shDkIXrARfYAnCrcHAlhT
QtEQ8S8wvmQcrNWfIPN7UKdD9A2Djmx0nrMBtBPzuicEtlS3iuEznwg3hkQBvFAQAGFMhEKa06yl
1Js8akBfuXu4uoLOGP3H1+hFWr1RBVrJ2N5NP3dK4s5ViRg03snTUkYvpp6reS0PyuphpAmDPau2
V8ejSXeqBnEYnfWh87nybeDUwVo4TBESqwpUi/eMvVuBZZNHM1Fk/Pw5BjS2oFi6SEZY6CATclUQ
GXBKUef/mjZmRkzC6bGoCmAObr8NTDFvmExZw1N1fsEs76PDyq6Gh3zrk9d2N5V8T/HGnQs/05KK
4hMW8lVGk5J1XHeB4mwsAkFDW2oTziih5amz3rsj889EtIX0Qd6A7pGCTBZOV1Nc6jV8PX9neJjB
a2LmvKq+X8X30XZEIE3nhJk33rdszDmi0LOEoxnHTJphlhxj9u21TIPnowBCsy6FYf1aejv2tUNV
PF9Gj/q4LPZkUr9V4Vg8m3CuKh0Q2wz8AwvC2RNl/YQzuTkxJTLI6QdWV1/iTtqqsx7n8DmBZgGf
DjK4sr6gvofPJCDQlEYAHfTR2FSDYmL8iFUrH3AmGAo0RJ4woEKmKzCTEsBKvgy2KYZaGNFmYW9p
KBnkonPJjmYbOIViWCP3m5CCqZvzF3l5cHhxvBuntPYqEn3h9tsK5Ib+iJnRkk3HcZEADMNC4hdh
pMviRnLxOIExJMTIMFoTLlb07GUfXPuG+VBxW/nQbWA/p3c5jT+zejzYPMYv86x+TvOqjNP86Yqa
KckG/tR3pVLT4nNydrR+sXKOtrkOkfIk3U16bP5DZvPLqObTPL91Dk/SNvJ8gimtnN6KdEOAIlpA
X+hPBRPmhpIR/xeWNyYJKMjUeztT+adDPNaRljq3OOeaFBcYTEekZscTz80ymboWXQjSGZi5rPy5
Y1UYeoGUVCQB+sIg5IsmMIQhYInh7ihOYqEJtryg4jKL6OA0D27M085oDm+ClGXpEXC0HwkYPxQ7
honYNvCAGVrwwo80RLRPOPnBr6XkLxJqJ6x1rggdJBpz5SoppjvqXcFoOrDYOGAZLgXP7DMwgQ/8
dyMbEWI7AeEF9OR+C58dv/rjE8DMGH754Uvg6C88oq1N8gNxs1+KEU0Rbq+vl2AJ/kGJCU4j2066
LAbLDHzMEcetGaaZmMN4mRGI3xmqG27x2Ax5GpTjZLpDiToS6pIHz30SNZiuhsuNj8QfVkv4GDQ8
A9mIXQuoS7S7S8gvYTbb/a8n4oRHrXWyRskXIwPrwM9ygF07B/El/eSuS/dhutbcZb7vNv6n7swi
X1kw5b6dcKDZTzNGtTzLLIAaV69YfxZJDko6dcuvvp79l6xh9cMNYIInjTbmrvUzSX4A8/IdgCQp
Q0UeiSVQ9hjok5YbPNSrGriT0N+aggviFMXRhceb5KATkzR+naYwVcUdvXnB84q714FUSk1gMNUA
XkZtEdLq+nw6AHxGgiwALCqY+RziXHT3hsBiZ0B36NfH+PMKSxeLW3ZG1/aXV07nY3GXK3QgKNvu
/nwp43u2Z3B+SNhflCpFzrVxnhlKEutN+X+mqtAQvs70AsSay5LPK9Gx634siu6dov3FKDp9Fp2/
oHY6f0Nr3VKBqaVXSmIy2SyVmV/D310Dr45ySe5kkN1SArkDwDBFoiInCMk1tBx96ukhWPi38OfJ
VVay5dwKjsWI9YVNBHXWpdiZY51UMTYuRr+BR8oT3gGyuzOX+ZWILNnJZSizfXz0cQFuualzQkHu
42DGpoG7eRkh0GZjcreLdyfE1mE83lQXNjX1fcqhdwKLcsBBoW/1zrPboecDBzoDwLjH317rNE/n
st0hiONuR63NsYdtzV0Pe31fYS3GqcmbrVDW7qXNBOO4i+v66zbyqjs6MnAmKhkLOqwmDoq6mNyD
oX48XfdhzLfyG6hchOcAt/s1qdWjYTA7xHUHgh4MwY8i1nP2WLA2G2HYX9/ZuLq/cPvXJaO0q6w2
ZmhQh9kLATb/ug1wUbETIOUMHxbyYp5lsCmiV4KKAeLCePs2dwyfsDa6U7qCwS/9xOvG3a75Uvlo
SaBxoyJjHA0pB2WJODbGtsmIEWZehqgyoKhL4EHuW48DrDweQwYl9HpSDDNv+pskA0ja9DEvcqaT
nNxNCQPACFIGdppeHdmGkwwFIiLtDjuyA+/RiIKKHqUjCilD5CBURyMPb2AXkoI23UDQb/pbroYA
QgIzxzz8NI1h/xg6knYei/RJE1WELaCZHY8hk8K9ouqjHWC6sDG6fvQjgL/6HPGmimn5rSi3uap+
Q8IaUDOw/iwTKpuP711AxSz+q5kqcVvx6SJt15UfCDywPpK31xh5NWZqTaOPZGRWDGF+4iqHNu88
O7iDPzI/AarYIY+eZEY8FUASZ98ZQXD88bbb5K6IlC0EvOjPDGKdkP7Hrt2p5qFWrcq2BQYEAiBM
qfjmbse14PiEnepKi3lDN8ZV8cuuftuG4/kx9vDFov7lKMKxBT5ShfyX6AAu4ClwX4OW+DooVXgn
nZwwvs3JTHkKTjRp9Xg8f3B2v5IMSO8EGwpZZQ85xeJrkwESkOvieBSH8O65iQu0a/w/GLfN40Sc
zYMPi/B2ovDqSKp6jsWxbsp6vYd5E0BeZaA0z8B4dmhXLmebN68eXNYiO+RMuZ42hzI8G5L5xczu
emx8bmCk/dtdwHubBRegamvhXS47cuCGeLvmIxiwqAjgN/PrNKtGKI2T8QLqHbBqvmpluTxQv6Hq
rNHlv+AMMDxRxkyYHY7Uug7GKknBy+trePPwsHl6LQhKsO1wNord4EeP7zgDPsr6q7rMHwHPOLX7
r6Ys9UWK1YVjDpnZQo2Gog+xPwauHjCK30X/zQ0Ceyv7NPi10akxbq7qgEzHU4NrQTeSWbmHy0dd
sOP3bSOP0wdXbW7WbMAXocSdZO+0bEXcFt+zStsUE5VDPcAJiXOqKd9jEAAP23+aCuAj2jYw1akE
D3CYKT2R20Nw0JHFQ0jN8k6Q9Px5yiP3d0EhZUBp4JgqWFKwPE3uzEqxL5iX9SEwSN/47TcTLB4X
fP+wf2LwwpiQS0IabWnjcQcm0wIfgIG9QxtWY7N4h44SQUziYG2Q44Dx4wKR+oAFL3nkZS/+6jxe
oG4DuZnfE+L+DShum0p578CqD0V7lnNsvWFYBBehenRD4s9rwsQRkkheTMmSlRw7IkVA0WNZuzCT
g1WajYV2a3OpxrtFcGcQeW9Toi5V2CI98+UnaCkOdkemc64vRgPeg1RkvIO4YZ7SQWHJKZHu/SMb
2R34E3Zb9yV/ws3IqkhS7kvnTMsFCoL5jQChoGLR+6Eb3ZR++0oEIk/kKPsnV059UGfBnCsKySaF
Wqik4QYG7/6yOw7PSUsQj1txiNBUAng4cG1T4gDvqi3kB1QR0ytlxgQNrDSU0tPnfjvV/0s6Lbng
mHEEYykUSB4XUBA9BAFzsmSgmEuWdfkVNIx7jSVs+h1QIgyAifMJV8+/w2F1/gmJnFebpZ9doaYG
ctWYChxU+NkMmEQ4ij3wR1j/8uhRj0mLHr72jKkf3a3EGErOr0qVsOAIK5qvk9GSt1M4SfKFC20D
4GDdMpyFCqkWZd7JdCHgp5NiIlmndu6Z4zGltkO7RTBW4QKU9tyr98YRKjzRnbl/Jnqq/nTk+oEC
lpEaoVzgOacDKIGs3bClgqL93odJ9lvfrcMr8v4UepgAiudDjg3X1KmFNiWTHLvZmKLcG0SH2x26
eVniGpV9x+3MuBGiCwBnfQZlM64olJbv0Bbbl2qgwItr9XBQFW7jdggH9iEGSnTk8OsbBj45Vt65
x+4pdpw/lmZq7Ci3pd/yyXEzM8XJYRafBFpyfRJ8LwauKJoxHh6gzj+EBMyfr8ngg3rbkUu2h9Fz
6Fx0phz3nO/BmqYPsRToMUEd0LxYmznDgL2fcyQwWz4/J8cd+5URo/8zUDRReQRlX0+UTCKoGA90
5lI+wEtPqONQW1udbr8OuhsQ/oCrrZ9M6SGEfnM/N1PyGUKpX4IpNVxQWfR12/iq5zTc0UY6u+eg
oJ6iW+NYg2zzu6qJ2IrLqErA7WgC8Qpy91GFvbRDNrtUIv+KHr9JfWCKGmg0f62w6HOdPXU7yKbQ
UmEu7CVMKLgCwxlEVRnF29Z+S6YRqJJ5/SFRgztHERmkIJe8EmgRBMuhXhqgOtuJRqMCqb0RFT4B
+5KXA7Qw1nhIf1KPAlhGJOCuf+H+ETgcFNgFAwwdyMwGxAupkqyOh6DOILxkFxE0v8E0PP3ScNeS
384APWe20AYXhQkmf5C4BbAMJldkKc8qBYqOUghzL/cOEsV4W7XhmYxw2PjZ7owteFTSNJ/EWhJJ
T3H3KJ8YBYsD0J8IGZi5mXAH4uYXeNw3Ic6WFF3ZAkuayBvOZwQZBliiCnc/eBd06BZFsK14WiZR
3rzPDbZMHJNfydPleAk5XuazlJC1+Msaxk54vR3cZkjuVauYqLQPYDib78nVTB2hdnsfeo3/PKUj
BvMpn5AZJ3yNfrxxQLG+xWxJDLcgErlAO27It/IXt9wj/sQHUPnC2YAyDAU3xSRXHx5ifG8pbZMK
h7Bk1RACWIgawX8uqKE+9fhmavhdu2pESHM8jFnw3zEd6JrUkRCfQHhaKWzllICvF8GTmWfMDRZJ
BXpx9BTaVTOFXL9z8VcoMu4olwMENzt4k/xwfopgnLnWiY+bMBRWrhK3Bm4KffjGVVXzWgNiDIwj
TxVOFQrUBjmDzr+lVqrX5Q0+OVSgSTwOMHoYrbwZ4DT6pQiM3hS1FowCpkL13xJQWqsfSVr/GdUp
AryK7WO2URiVvqM8ZTpdMVRQgg1fi/tm40A3n5Akom/QPNyCkXtsuN0Lf0g8kMznhXbbeTykfDJG
rgwJTKYgWRqCgO+uy1CnH6TsgxPLumQCNifYbZDKzULMgaoDRp1MMvmG5hffx+GjmzMVOZJXJdYH
lHSYX/KQufIQBa5zii2MWvERCxrn/E2fKfGb16JYfiSi3knN3qdAIkjhOadbOXGwhVzAdU1izQFO
3xQ2eo7lHlWnPZ2MqHFYg7hKMBan7ELtsNkRz6DeVShU5nC5zIM4oSfqJAU7zpohGSgQeExFd2m+
u2naDLkikxabuNvdlDjV+Gz3FfwiGkYp3KlWkxnwbaYhkeIYWyXG6TnvdDcd4/3FT95LbmJZj+Bw
e42wTYe53cdeDSm1+IBFCAYlz7A+5qiZPU4TewYS6Vxh+Yg7uPeULAfySv4nv4BBz1MfcyKYEN8Q
G9sZyLZ0+3BHMUxDLeJgF2L0H5fTGToZpQ+eJcDNneBA6ZnhMyIOjvROV2D52eOAs1At02rBaPW+
2EwlwQMAK72/vrSlCTKVfRdQ2U0hOA2F7AvfRWgm6zNLRtSyEzMtM57IdtRmKcVGAZ4rGkiv4bHx
2i2byM1BNo4XDIHa3TFirCXpnvJU6dW2e2HWGSYb931E2RU46bvkMHUafOpHZHwz9hpyKCiqC/mL
ZzxMjDIj0zn3BOP0jIhbqcHWGBr+m41N/0qPTovL5Z4x7DtsTE4AsmhANjEX45I6BNyqYQjKxjUy
ThYao3QgoOzEbbgZWbsC2lIERTAyJhtVtnB92MOC+qolC3cc5IIFgsrKBbcghwTIVJpm/fFA+Fjf
EdqhYCcGdszvZi3QjoAqy/8GRCWGfmplosiZ44raa847tovlYHfV6gKvHOYT76XH/IgZv0gBokwJ
/JMLvzaPxQabf0+Zf08ieCq1jhukQHdBxDuEI0BB1YqetHA+JWcVeDtWCVE44NEn3S0kOBQ+XFyR
JeYjgAd6q9PhOPjdTSSTJ55Rcu2V+Rp9fsn3beQVN22VvECYZgvo9buVlqhHkgiArOtD2Z04pcxj
V2b2wcgSMq6C0pNQix/fJ/x4sFrN8kdry2xmT7NAi6CfB0qHW2fEBhKx3HD0PuEnXp35Bs5VBoE3
ppGp19NLkrJOSSH62bUqckMUL+xfOXnyZWCPQnyrI/AEN+Vn6B8Xq45OFl8lhk2XMt7qRNuySt+m
zDhaTl8wx2LIVHLf5VBjvky0zI8EV8AlmnK6XaGrxh/KZQ6/6XXSp31nHkbT2FEYViLddgNfMubz
8L6pr3YMS3CuYYabi8eMbhHKI7gMUyZYJOzlIqCJNiu+qhv/d87Ld3mMFCHlm4xfIaokwOtp849R
0cyQRc7XEvc6AyXAdKZqLWhgqDxPD3E6/6gcJCBJDZehn+LhgObyFq/0dB/LMBNf2ZARJrMTgsiJ
C12WV79y3q0JdVOMAkPuTURvRpzQ9EvHYj0INhV1qidSQp9vw9OhAzehIuYCKSLp5TLWHKIXFn4N
5a1mTX3iKKNopgar0/HNPH4srCTbdAAtWH+agroWqkYnUdGPO++bHH+miGrWEswwRjxf3eQvVfjv
1FEVFlzaPGw29tULRl4POMXR+UlFWWQgKQRPYwhIB5vMIgUpY09xdBsVeu7Vr9jLc1hqOAZiTzYH
TKoilEYCwW0B2gxbgvPXRfnoplC0zIVDJ+E9voa/rtFDE7dMNJJTdeyHb7bOg2bSjQLboW75bJbV
CGeduoGSFecsXbxaf/b/ih0kGhygr+2//CGS44ifKdQ3TDtYWkbkRI1OzQdjHpIn09yZgcy1qCf+
iv3Nc/WomxjboHEXmSngQ13Y/L/janGglzGksKBRXzwXZbvOncxfGR1gegI4yhmGUR+oMF/uA3XO
GcdaphtuiLlfFpf5t95HEatqL2l3f/sMVUxcahv4EhTuMA+U9dF84kueVh/cwr9khPTycLM+/oQm
5ZcpCLTOISRh1AOAT2GO+xhiJkRzLNS+Y9J6wfPcWq+a1Aui5CjfrcMtKg5DTDE+2cjPjjF0R1Rc
WlfK6HLrHR7WHuhP4lWvE86hQUtM8hnaVlbFnxKFMFk6uQ0IroSxKX1PxmNBsHUoTwsQ8o0BTNGx
hsmwA3nKuRA2kTR0Kfo9j434zpV5O8DyVvRfDH0rBmyIcH7GX0i7yWzE3LNa4hVUdYWIP+FOdbPi
j4xC9vxZFJOkga3YXdg2WcS7FvneODeBi727eQsw9v6eB3S9S5zFdw6pWLCEQVaF0nGh/qlcvr1p
yLOFoUZ/hpepeI5c3oXMspjz7AAcqfX/cVcybBD+vCGq7O82LEBkoQp4yjRcjhjIpP37aynkj2/1
QMcMc/XeGsSgJB1Ds/G54ztoV2STuImyxNSd28c01JtgIsThuHJ3HHzoeBmAybeVRKO/wUJq3UIj
anzlldrfnecPc3/EvBiCb6o3mKOUqc9KNwX24iQXDz3VXHeGt8y4/yY+YxWjV9oX/HS7YFNYsnsO
xFdSt74HPagDmMHlYXfKvX0VA3r2LgVdRLN0vilX1tGmIgyLlA7vsQLZ/h3jSfWI2FGR4UdRB8+z
WPj9Rurto+kWDwQKqgAHI0fwNsewPTHiL/A3Hfjg5bnZbsvTnLJVEv+FWHLc0Wg2UEcnh3LKH85R
QJRiT7WsCff1Yj7Cxw6U2nrWcaCVCcbBQx1ldHmSPD7WNBRQlZ4yvuAzAczM3U8hqG8T4GIscYdu
fO+1H+b/uRtsNoTu66P8+E3CnCjQJOjY7uJmZxWi7xYRh7tQJrvKqs0qxvDKjXAX3eFS3iZMuEFS
KBHg4Q98I4H7kCUN81SwZD1QavHS+McdG9VHaih6hxl5m/mIhvc2ASfwpt5xYQUeAquEY0OJIXzn
v1m/ICKi85/0wyfEiClfpJihZR4ZxfZ+8JUJKCuiIQsX/4Yrc6GH4kL1U/5x6ggshTVHv7USI9/8
SVLeCmZFAGVyfunlRXzVDHXc85M6PwNcnRlZAA4Q/58oxLEZh9wvOTkitwzz/joVlKKo9vmEbf7Z
P+vgXqp7GJvX28hCF0hrY51ye4LzQH3vND3Qki8IjLkz50uwNVo7WLc+5rmHwZ9f3XFUUCZFcOAd
f9rNM6GiqRYdjn76HszMz8/Bk2bapshzazDORBFMRcSvKs58zNpnMwQTO12pSJDd2NGoyNBDud5b
fmLQMPlsyWjM2v0SzNXBzOzyI1fZVimKpRHeRd8ASMbtgkU8YnKXpGKIn39h/bxUChQtYvDCEsXz
1TOuBriK4RLeioBftRx/UwqUMg3i6co21d/YP9mOn1cwGXQXShUO3y0W83Ka3/qN1DhovPt44Di0
WzZQxohND11Mqg7G+9XZVdXl34mHZQwMXBppvqQUrLmmFe1h5sdUZR9MyYCWYgMy1ZeyEpBtEBq3
yUtGGL+hkboRLS/DxX/EKDr+BCc0lwLUIdpjX5241nOgv46RV9FRRlhrjUkA5NSIgsX6z6JUF5gR
GC0GHbsJDZwouO70AzQBLE9T9z5l3RoHOHAo1g1SdRnyyyeHqLdf2QnhU61oJLGyrR2Tm4kJ0NGE
428O4fPThBwt1/feYoGKlI5pS/zUzv02VTzBirA1zuLjy+QDezsb/4heYr4zp0NbrI6vmpPi5Snr
I75q02yv7kU4x6LWBSmPkWSvN9Oi2pyviusQ8lZlO9ULgzkEaQk5RQbUm9mBKQfngBPhSgqbaIh7
KXmp1N6kNOgRZFILU21hN0kWhyw5+xNUqYArI9RtP8jNSMWJ7/EB0SPyu9jI1mDw1NgVZ9wkW9QS
ct9WiwjvFM/HBgsYj+ICMrR/g8iIKjAAu6+yy3fJCPIxOT9bxd7vEHPIsMYdNfvZsTExzCPAh+kV
3oz0JQhoioQOOhu8yz0ZvPdT1sOD7UKKYHl/Dfzpq74DM1HUVwypxOHAiABxMdcYgaFAOHiegxgz
xbWMP+P+J5iCzB3LKYkFjIhhGKTFdxcX0v4M395xiXpLzpTe3XCE81mFZntHCcS+9CB47L2lY7TP
9xWvvl5At2kZsbo1z7d6UQ8qCY3171YI9T6TFK45MA5nuIG5RplKbR5AyIAChCgCJEi62wxSgBRs
FBZqheoFak12Lr8HLKk7eYCQCPtf3h+be/63fAqwBeViSbJHZsdXsnSlYMJ6y7/LOkuzapt4ob+i
ROeWmQmGIR8k/AqSyEweQqMJwABvfhQ7to2ZLV4hrCMeUrqFpICymULCDdgP+OftOGV78tPv3Qn8
78RNWK9ihSmpo5K/pcX0mSbQTTkQly3+ujnz3yCa431O0bo/pWewxZHMQ46GE32ALkhE4jqqfk4t
MgEztIBehA2OxISebudeHn3rxCYK/OjWcpQKdkLsUnfEK8/LH1lw9A5AxSH17sDcfB7hywXt8ob7
DxotOq4U6xnda5A0fpigK/F5FTImTBhH3AKuA3V4JVUHjPWDxa0GMKhRgeTQLyTF3VaxVUgtoZ0W
UDECZyo8GyEmzz5y0GhAtyPcABwFUhyTSREjTdQbVenKLD+luTsCJVwdtVbxmoSRBPSj2oP4pm/P
bsSnqVfWDAaOLzEgmYPekHaMoRgIneOCnxYDKVodBRPhWnxNASNoqj+QuLOCLlA58o6X6ldUnUR4
4wIpDlIcM3REhWp6a7TC1FAdc2Zbo7DEh0MOioN/NP85iwjiC2GmSFoZtCtKASj8kFMw0Rn9mwVr
hjf2cdijjngmoRHMUO2b8Q0KbOIOGHoyVE65GuWeVctsxTxqzN0NvArlbqHhv16yOwDoAhBD+D3D
7slO4pWp880UU6lJI5RgcUZ5dzFnTNKs8Ekv9KJsPh43YaA4m3LxoWV5Nd7IlPPecnXotcOtOcfM
89yQlp4L4UQNR/9WiKReT8x0CJDg7Z/peRhdXYd5VQ5P2nlNZh7fAPxNyBTHbPhV9J0shMJgt3kH
gBRgNdiJc+iEfGp6XoBGLh5Zym1j+tkBId1vRBeCpOeymCPMmCvLh5VFagcDStkwQrlgF8yXF4uW
JmuPMrtRa7jDKAtD9wf82mm4FGVjJEQqHmLyRIJxfM6iIMP0a83K4QD1LXyIBXZi6kIrr0S5rECw
O4Nm3sour1LKZVeeiJKWRAW+IS56eFNqqB6IfC1kCIYpCqqRlTyXKgs47JGuHeqR+xLKEo+9QQk5
Hv/NEP4WIfsPUvu/YjQkULHuk4ZSgVSlyyd5DYOE8O5FQYPpz7vTjA5oG2EW3r+QJhUQX60/4Ar8
0AqX857L9AoChJB6KFVKgAoQljCUbQETUUm42GEXhXJTqV+zAuTJgzEXijqfgAr0Keik8RIZXcCb
hiCbpOxeiQN1FyElfutHFp8Ji7Pt+LMe2dLF4j9nKAOkUfprXge0QUyyVLPAzmaWzELsG1jXaOkJ
pUTOrz4JZxKZXcpkhDRh5P+Y6sJG1ISCVz+Vmq6atCPo36jQvzL6LOhkOK/mE3PppAC8hF00u3q4
os5d48Kc5bc1nHbaOCPIkvjCV2SsnN42Ha8bVRI0eGTlMnOZG6gQM5sB9siClCTUb1Zv9388nVdz
21qyhX8RqkBkvioHW8myLfsF5bFHIAASILGRf/39VnPqvkydOceWSGCH7tUrJDETAlINgkd/Gyqd
BmhCo8bC58X4Od52DSDYBDXkutx2RK/J8SKteVgSglcFS7oia1ImyVYKuh03uLfDn687am+eNA4L
mVGQZFwBrrubzcndpuyTm9UJ68Z3A3SHxi/kChTHWoRYA1wgU/AhyV1AnDz/AWn7AOGBpQ4nAJiE
ddwwLVsjiE1dSt8RMjACZKaiijmQ7KAqTnhX+/J1nrgBMWCCBNvk4EY21AJ/h7vIb+v2tBKAe22J
qicc2H5VjzgNTgvdB5WQkUl4NFQEqGoNd+zYZPJ3sBmIuZ4aVG+dUER7K+LOgpx8+bSuuk/G8WLu
Uq5jZbhqglNkUEZhzV2f42ElGKsrXg0auB/M6hmcFfyOlFAmEhf1oDb6qRtoem5m1fl6eG7kKRSO
4MIi0MgpY+G4mJ1GV8h/bAh4mpPr0vdO8NgAtlVFeT7RbttsE1zYeYw5xysex0R1QOiDJ0kz4hWc
dPv2bzMmXyqfap+UvnchTm5DP2Z0XoxJUaHUzFlk5DgB8E1bLsjqWBN/wZbM+E3QJ7nB1pQfMBKc
5do+vWnnQwmAKTCDIEYsNYmwdRSBshdNUXAzm62vxRzoKr63+cT5Ma9v7Lkvqc4+vUAmISdRdGvE
kpTkmHOAj2+5M5qOha6lsuuH+GLvj0+hpMeeT4Z53f4ttgjnOjJwOPs5a8yUejpKthYK/JDBJoS2
egP2pG0Dm+LDnbBosibE7WH6ahe66vS1xBqL56yxkaQ3TNWOrC2utPwQ1+QRzPy7HYM1vAZ6dEp8
Rgwwxhz0xff5Mv5QbZ/GhGVYpZxjzMpo+HdMEf2GDiIL5z8yZDz5BcVvsWN6AlwmoCncMiCLMoo7
g72ZDrhrHGdoW1shOGJrZgFrhmOTtSR3rAlyDAc9x3OBmQLviZnNLmBmuu85XERba1eqKr3Iadv+
PQfDd/wwVhfqHlbMgQKi8KgpKOy4BxMNLoQERsT4Kp0GCMDh2cElgL6tSEG8FEwjg7cMcrMfAOwK
K+IlfjjHEwbt4ipgOtnzHqIo/hLG+XLVx3F6WeCfa4atcOwZIYjFix0dtfFCMz9teZPypCh6AIWO
jAlYsWwDsyRfCaDQbWDePm4GLIGg9WxZQDaidbVNpHSLbYAuqacpGfWFu0bACy7boEQMXejypHXm
OMcbAoiSYZa+miH9WAV+BMHpQPfP+kZYyXfARMOKM3sngkostGfa734zIKIYLlmUNtGy7B2V38ar
Ne9LGN0gGpg4pRsGF9LN+glMEY+AUibXnBGuh/Y6llSyhHxCSNgL/NiywhtdLGbdzDgABbKOIn9P
c90eQF+RD/HKIyw/Fe5oPBibyMpFt63w0R699t+wxzAMdkwzzx/zqaaL2+PGhx/bedVQ34sZA6jd
81SYvzHgccxq/MDffqPuIGRy0T0xFz+LSDWGLLF9KAIkiVE9OxaAZkkwbFEkKCt9EulXRqBtKNv7
OP/X4gVuzw93W8wEOogkMjrgPPzuD4KhQz7MDAA3t9imp18iZ50ZW66VL7RcY0GHeNEy0NZijA6S
Bpzg2ysn0xs5L8YNTLsKXt7/kOUanpXB9FNHddTK/ZBoNVHA0MRYw2d9vIwcs0oZtzl/wd9zp7fF
zyqHr2VFaohG8bIS3UEzsFQoHlUMuzdhYeDl9mq65bNaRGMORpwUI6i3sI3iyIeqgG+jxKCQtxj5
2TE/F8f9FdbB2UWVcs2sFSvHIlw5K6gDT9TzMng2NYTue7zttT7ZnPWRZ6I2ID2ylrOeARGjDl8m
1TwPBClkq3JnynxNmcrUHFCxUzj9lIf8uwaPaGL66EjgBgOS83ntHHY5R6T5qmU+tVoDL4vnwQRw
mtUZ2PGesg79IzwiN3NSQHErPIc7nVgQONKiQwPvWeI3b0GUFxe+e/ThxwIYRA/wzZjoyXpWWoiC
0pueAXB/D2OjwPJmSiHcCHEgcu290Xnjy0ne7dgz3gK4stBgiU9EER/RvrBnVm1buEg7Xg0fSVBY
IStaspEQdGsHWd1QCYBD+v++ntB4rx4fwXXcJnYSy5PSrGomfBCgSQafyI14ipkwBes0StAQWRLA
I/o0KMWMmbJZlFkVTFPIxRFziKwMaYoywN5ETirU4H+VjleqFZsO/Z+shWykVFAbGNOwY5lKv9bB
l7z0SFq8Yzl/1jQ8xIaqXpCcAPoOl9mRHi4rQYsMuEJfg60z52vHyZUpsGiSWtlNLFa/ByZklsGk
2oFNo41cmckC84SgOPr5wvc4V29x9OIAbHQVkW8EBsdJL2kvE2PqQMdDNIlgCqfDo8m/0VzfBO51
T71isS4jURBTylLymK0cqXzWDR8IZSMElVhHpRZn4fEf5MksDZ4IAhktJwId3Or1aw/comHIAefl
VHkI8MBcIlpnhREYeQ/7GuB00ZHM6aLt+ae1hM6AL8Grn+TAYwRlMLyQK1VDvZt5oHmm8cPPCfZW
T/0vbG6lRVDE5m10oEJBsE+JitE8GiCQTRSW5+g5NL8crDgZR4zv4FRqoLYHlTIvBhzD2P85pmlt
RsujYAEXEX4kxQksSy3F6l1mZvLtdRkt4LkfOPCf6h2HDsnzKbUehyxGuFRt4n3Y1SJdSOH49Bbm
BJhGgyOrf1/OsW7mOU6QvFByqAaSv3cUEX1RYRR7sfqquBWf0GbUZ1lGTwq2gZjvmY8BcFTldyjw
kT5v4+9RRsd0ntBELA8TlGQlQkdr05CuQBzY0S9Q4b4b8Jf5mLm1HnMaW5Nuid5McHFGwRv4Cp2D
BiOmCTJVZn0auRYrMzZhVWodI4SsN+cEFQqcfVL/pwpCBjNYvYnfaRlMoti4VHZoWfGTyKHfBbMQ
qD4cCidO+CpEZWrEBF9peibbssxVh68BiupfNZ3KVYS92q2THYqZwaqQTZXKYM9GftxhCTnaIAAg
uC3CEdZNFvGqxYNEdoEr7Eo1ms2s3XbL5ssGnVi6ZTO67bqjMUdyCHw9ZvhC55r5CRylEmA+0LLs
qIWYrueqFWiijIRgzofZjuew45sYUqvJu0UxrHte3XhgJZC18NY6ZrItkW2YVPIlFQtxxp5EjdD8
BxN77Kz6j3HSph70brsCwVV/TDjil677QtrXKzIgPj5+yvVMT6wwAZzPcVCXtskfWPUEhr5J6rYL
Pfio5eo4z1mqRVP8jHAe8RkVVMpcxfuG9hDkj4OKb0pUNlcFt8cZeuqhoUU9/RWmu/9MIKOV5+Rz
M1P/4bfEZYbG68prlXBAWZIuXF/6hIUTDkdPCQxJ1VTsn4DYvrFOU342vcEk/wVqxjQEcoWnVMif
P0xZ/2wY72Jpy/SyrOIf2YnTwhwUxgqNUEcq3vlqa+IvST6FiPxSBxrLmw8oWMYtYXHednxh+ssM
gROBXQrznEsi5wYhpQ5tLSOm8vjCBIm3L9cjtnfq7f6t5L5fpUDwZysJWWaYMEdcS/4sI28Ng86Z
DKVKM7nl9Xx7Uo7/Kk+0Y/qOdzQlLpTiK3zgkSHlGaKPhNfYidnTbag+KJfY+ZKEZBiOXqZe/X3R
JLXkjtw0ffB1xYb7xhCFEQTm0lLxQhhPuAH55a90OVzP7fbWuhcjZUvbKRJIXalQZZ2bnMAv2Re1
uC/tiXLJNo25xYe4rTyEFedxOAirwM6p2TIPQ8DFUAz9EKcCFSomtadbBLfPXbn+IbGce0dHln/M
/00rj85YExOxxJfpkl/ajMJIIY3YijWgCOUKvxfNvm4JknkmKl7iIkqZX/6GIg2Zad+8FDEjS4MV
shnyr85I+dJNSnxg8ntXI+6D8siy05Yj5JabZoW+nO2P/sVhl9CXoie9sg7WnrFeV9ayPFHEc19H
HOzyAMCD8HWKuaXTlvdtuHh6UOZWzU1hsWTjxEQpXIScw0cjYpT8ksCPDp80uvMXc8yBefkdKJFp
jBJYGo0EtJpD4QKybGoHFlmq2LCViexU6Ed7irBKAIqafDPcmq6y27BLOD//uDDGgWLJ8U8ASKmM
eaOAY8q2Ot1zTG2zt444MfgFQXgNmvtZ7ebyMjwWL/BsaQNb5gdFquiXWEGxuitaD2gkHCjhVgih
oQjWxYAjOzEVtECMxFlZxffwkKH6HzE7Ntx+8iHKVPARzC6AQxk8rEdL6aoj5KsKPlXWcUTKhWTd
Uk9wk9MABwjbJt7UXVmXyZM36NEJknfImm7OROEI+4Rp4cdpfoiKj6sZYtNNgYKeKwR2C2yY5Vs7
ok83P47ag5mdgZcRPGPdHH/IvzsTeKGiFzgGEQw+fvhWgci1i9WMAk2IuwongS8TFLS6TO8z3gsz
cBQ0oe7gooFOiccD4LLH3/NXHesd27A5pgU5Sbix5aw868wwK0D8mTPJRZLOUMKy9ayQmlmFlDZs
BKZhWAuq1Vj2l97gfqGoT+Bi57+MSuIlNNAdKC7UAMwArmrH7wNw+qxzHEz020Q87ULBIfJVkIdM
duRcT1s2bhqweJWUYuZo+ZL8JB07EciUgRlzyzSkkWLtRXnSBNGD+foY5O+RFE2VAPpRZGrxjxBz
6wPQ7CqbJAOc/IIxDmRBXO+Y7FeU3nm3+VkSJy1I7SNBrnw5kC3IVZLjVtFD1BNVMzMRpVDeVb1B
S+zMWVNqoVLKm3I5fwzLV3a2kYaV31UcOA6gNkH3MjnqwGw6AhgB/sXykRzqK98dIR3E1yGKO0yB
fqVOcgCPai0aWziCxxdjRfob4frHagM3CnRJZcckQ+kCU2HKHVX/AVgQKsppNyI7tlmZAa4ejyA6
7Z4rOPm3zcKMd+XweuUwRtPloRaABUd9rY4cQ0NuLMns6RiBEmT2gDoerGjL8MBnNkZ7qeZYrQLB
SZQhlAQS1ovTyEGPDbJGof6AVbjv6JUFUmPqhDBt4bWux2770h+m4YYxCiGq6ANVP/vJdAdYwYvz
aQVwFHDnwQKCij8mcfV2mumOaADEjYkWBhutRv24CsAvVmqITZ9QJ3xESpY4Zw0M/h852TqEkLgA
Uk/IMNPSyGG+oLBaKHamXfTBEIbiRib+AxvjfKfRqFn3UrRcDWZrYxiI8UThrrWv00QryK3n4XRq
YKKPUh3GefA1S7EiLumxQA+RwdLcDgRg1BQCkLsM8hG0pD/tcdXLC8q4iRarZn0CVnPZ9bqhyht3
2MKGvKdQ3yoEMr7H65k9gtOZpUDitQmioTNuAqqI/IHV4UehlCzZUx1vV2ri+TQ8IjRhoki56Hpa
hJlKmpHtP59ZDeB/fpVW2y973/HaQx6oO6b/MGCvL5MIryaC8GQgxuCTqrCFGK3ptkWcaeaqNBT0
ykB+IXT6lKN8x+FH0hAYvdzeWqYIOGArE1VkC0kljkJWJaISTA/wTRt2zCNS0w50JZRUFug0bWLc
kGFlITSgA8LZc9tXjxZbj1/gHdY4gNYjFWDFJVYAwV3X5GrQ0HX4ZwqYMDN5Oz3Menlhq9NGgjYX
z21JHdkmWPTUoZav11VfTQ6l893mDytY7623SG7ScLxWOeix6YGmBcBXN7HbIgxDWfZZDMCTpFGR
rRW2L25h1hCw7rXoXEtdU4PEM+uT2PzA4DJjbZvli5pNayFhV/w9BDMnakSmSiVrgD5GNbvuD/3l
OOE7Y4iXrBJty8HqYfkc2MuAzn/blVMOqwbANSnnrY5syKdNCzV/AWfqfvluU2pRkEOH1Y7OoWjP
a9ug6lpzyBhG2jPTmYnR9ldGys9wFj9rN6VvaJ15CvDxsmlP/xVGHKoh6s16XblxJ20hTV8KsfK2
FGEaGgndqDwUuZb7CavkM40RyuBVnt+lRMxwuqDF51M9W7FgSJ9qaPbVy5Bv/yTTgWXgQ8LaM0Qx
nkOK1PbeSyhktjRVpGCDUoLhuQ13XBapHfD37xz+ycvaQbpoGJUAH50gz2o2PSQDpVjUgeuwZcmE
P1KX8yVcx8/ACpXZB8CL2zP1hZbBWhXd/8iN71Ol2M51eEAxtGC2WfGsEVLyuRp+LeHgP/ywOjdy
Hnp5P3pbpTYJYYx4KRQEeQUL6fNOnNZRS7nXKUAqxVkN1W2GvRhzEUbQxBHu4GJrWEBE9+/2IO2T
AF3XiGDljR/eiSOTx9SkbNJmww2BgIOZ6IDypgkwFu06UfhKbs4FsM1PYNQDX0O46GiETVgmWQ64
Ff2mHJaQCSDAONDw1KR63bpw/z86Tj3zTy5H7zSl7e35dumOhG8Rkgnkx2wVo2WwqYRbGv0zkKlf
PltThMSex5dSF9hbTUV88ztBGBOYCg8dNiZwOSW7An/81VuYE9QYZWM0AiuaniPwfpHj/kKFw9MN
edh2y1vX0HF4iSGva1rOSuJxCOzpZCYlglg3+d0H5SFVwcKj7Yi3+k8quo+qYugVMEsQlET1+yqf
ZfjwsGViWrFijR9wOPqdymctHLgEV2gmV9YjWpSksZ68mZlCQ44xWWBEsfpEajOMgg1BEUhPbBkp
mivQ4AIxI1+Rv5TRw6RvtMtiYVFA9eF5xRumqFoIQjKMsziV3GNRMU//zRpyz4oUBxsrFKlM7taY
zzPF+Ofgx6vBZIdTwFWHBtlK8DHEZXMM42+GwRhwAGWpevaP9JYtKDK6iUsZ0Po5+EeBcS9Qv7sl
wPyRU2fAwkiS3rrIL1pomtgxDVvyq7mbRY9TZyIKWsqQjvin/Id4c7JU9lIq/NABQogfua82qF7d
sb4bfSY4OPDAlq3QphWiouzfi5gVHSqzeWUlg13y0ygb6G+XZn1pFh6agZ3WQZGLAHR4pHO1E9Gc
XMcJ4xurK4tQcwBOP80DOqoBsD8O8j3DXyj+YMo5+UdeRoWw7XvcCovNBI9zDuC8TDWg8fRaSXeX
ZkmGmx4XlkXPWihXhDGf5ujPVBt/ydtevrkwQeje+p/IlUF+OTwIUYkYrAHmKPrT+COdYDQqYdbs
wul74sWuG/ZfGkVMfzYsbEYyFeQ+BNBhCeg8SnLe5jjRTxxcPYefRgvbwzH7su36w7XX84xDPLEv
iVJarvfIzp9oE+AxxKg96F9pYo8YyjQznSRIJzasHXzJrKf1MxSd588w4CBBTwQaIlyv6DNE4I5h
8BxX+4eK8l8GeIIW1domPSTJEoTG528gODi1j8MSz1ccfeFN23jzNz85nb5N6TzlyI6YPUUoT+AP
YuzlHGWMGCHnnmCEN8VgJmWKd5fWk4PsLE/s7oRacIyxnltFUCVlWi9h21FSj97rCq75acON9MCt
ZDyKqoL96+WQOas9JN8tl07GR76bVCRONd+aooZ4KrhKG/41A0C0x12HmAO+JEB/Oj7RRdJ6KY9K
h7xYHJwC3iMzCv8twqPmJyJSVD3pnjJp3clBwJqcExC0AD6zbI1S1pIlhmdoVihTEcZseBmRHxJU
W52ENOBhtMqdlj72vmhppWxIFW3EOsUDDF9XajUYzU9Ugci2DzuPZ84ASeKQ8BfFOXlvBYb8XTVz
Io8BXg2Udnd+xREaEeUOv+GjXiisiq4O3zOcJD6KKOxQue6b/ZsrEX+qaJcAwY+pawAkC+wt6fDW
leXYHpLpSkgmDhUPBArRZO14tmmig24jpHSiLelCHYw5/mtWNBQJu6HZ03hr+GDZcalj57Q9EWWq
EZAQM5EkBw0dBAd2PeKqls679+Ioqntkv5c3hXU9EHR9eC8IWgBI5EX4GdcngmomK/2RyT7DtU5F
DQJdBrq0xgWL7Qr7l4czyX/Mgr/wXwFQfeEqFH6yugEwVj1j6nm35aswQf3dDiewn4U1TfUCpLYD
8rDprjBfiW3aE31GWrElMFJhIsK15A98BxBl+vIMQwMAp+T6SKjiI8Tx5WFM9+Nlv5/HO7/kliar
YHzyvTj+RmTyZo8SB+ISRjGgyoF+nhoUCnsZB2VB+JyJn+xnGLIRaZe/1qf2BPWlmuF6RUWSMlDh
skJG8kYymiYWOefG4NMTLesBl1EabVrLK1zAwL4VY8szwlZCHAA90mjlvvJjUs6KnI9aUI+Bp3PJ
hurERFrNEY9O8QCoUWGg72LAgijnh7mI3MkUEpKcFN+2m53PFIuK4xyZtiWaCHIGyHYGqYUcs8+I
QTpPk465Rrtz2e0pNfyRpVY7Vr+b2IXTDKXJ2JxFAkHLbnGq/vJRSkC3CANQi2Fa48YL5qs9//GC
EgSa6bGfCBtMP7aoyEEUIl6f2/yevP07vQdQa+R/YVjIZFiprlNevS9zeJenp4iIIKYcA+uv3Srx
J8H9iSf7bA5+IlxBMevvUerR3B5o50dAUTSReOjAPkZlKrANttyJ6jCnADm092PNbUTQD1sXddGl
DplMZ/qUAge3mcK/eq3TgeIOQtXuYruLf4Xj4Seciz8RlEwyL4/ZrRti/Lh4Y9kgn89kdbTNPHiF
IxGxMQH/CK/U8kSMdB1RQV92CeiK0YiLiEHgzMU5AlFqcdkchNSGVyKV2PYnuTUxmYFqz1/xRurL
rKA9BnFuMoil+oSY+NG4ozlCr7L9OmZgz7IjMR9pGWF05ebncVMeLiO0N0ZMnRGDX+3GGmLhnt3m
y9vPzeWdaLQC+ezCyEYAolCqmQFMEZH5j1SkVrW+2aYHwxUKr6KLRNdPb0cNipbrPas0dke3x5yW
CzHS/CEl/xSgHw0Mpi9GytXDtvAJH6T0Bmdpjs4eqodRSAu8c7hs5B8bsdvbsn5nqErHP1DUhpvs
k/x4mczrkGZoIttA44mJ9WKTCVlaEnpGBSyOp3HB1UednQLAgm3OCNLBp8IhYdpRgFIHAT2d+LQi
VJ3NkjGjKnB5xpFAtB3R83L0VlOEhgdVFMCIjj5L84AA/N28DnAz/AubhmJ5ZBGhG4F4a65bkp4Y
saKHo3iBnyM1v2gCTDbJmu9IL23n/SWbW2YI6EOxlgH+iHBRMp6UfHABBrdM6yJ4tPDpsRbjtOYr
0++S78AQjqtT4jzLciQlm4r7tzsBMBDQTH6aIxwlS4Lo5jwtnkhIJTlCQ0hek9lQEO7GE18ZQGYH
0kss+JZr6D070gAWK1ENYnqkPgVAioYR50bwsql/gVi+4P+kojjN7s7kIRjr6uzh0oBKJoqbPYCL
cgZ2LYNaBJ/W2pgJDuVaizf3vKeebrAbspZR+7DBmf4ySvy/TUkNlCqUEvcfcPMUFxLPZ6N7MeWh
ciJSjsmzRjqm/I0Hcn5XAmVaDxNSrQoTr/e40xARWn+PkG49cDW99OEyXOO4VD8UR95xQf7M7NKX
Y16ixVu49Eo3fAYdBtuWSo/HAwcDZmLgR5V7wRb6fTzw6Cn0g1+28IxIRUObvEwzyKeJe5sR8V5X
qIsSramSspjDiO4QY6pRl6DBzYaI2fhhyrwMz0uKGU5D1jhGFuTDsPQjUdk61ngEstzS6kBoYFsQ
QgC/rOeaZNjPQxx5QU6/T2tel0crHQOgLU2ieI91DcpQYSOpIYW00lIJRSHc3yzA6FatU6XcKvsy
1sXDRIUM4MJHJG8s7U5WbnuEctKeugS4p+KL6YESlgQzypPxTY7nk+6Dc3LxQcgsARAeBICM4bXs
XtVWw/8lvq5fkCMd/C9uxqwgCjGZjrCOfcUFijN+p2nTGBx/ZrAo7xoiULu2ma8qAr3uXDx/T5L9
dMHl+vOcMTeANZ26Yb0ckqpju2A1kCqZQxYOMBsScBqGPhxk6+Mp9vJvDI44uuV1pgksuke6PIUo
IFYEZYr3wdco5s9mI0kVvuMTOKy7H0ae/keWR29+KKSFERLCCyYk4wqV0ZzeyEnm5GDKUR2QtI6N
l/9Zu4azzvK6Q/buCftwnKaGgvcM7wH/YyrGFM+nLhhhnRgzBEucj2pC09U0dOTYuyT9cw5dGFAX
kIGh2+6lHfpsuFz3TX9PlOYWx5hq4v5c6uAMePkjEXTsSiYIMocJoyUjc4U10hU0GV0s+b8HOQGA
DsREsVn/HyvpujR8qOGI33sQ3NDEFO19CvfglS7E+1WJVbIFGMTaCrnIuAuL7xiPtT/QMPb3Bt4b
Wm7Kadg8gLPTCYUFCo2m7LYXmxo/tmIESse4Cs0wnCEMmcL1PsNS9jbasYHrVJwIuvbXMokBCXdL
/GxekoUvN64EXy7D3qwBR7IK9q24brH1ilkuQxo4WjqLmzhQ0WGC2pEc0hQu+NUvE0GwGaqT3/4m
wgZJ6VnZCKqSHVVu4hCipIPqEz47oroxkaWdoEw/UEuzjh99kuNYajsy9SnqDpL+EmhWMMfHJ3BA
wRItsr/D8ryLyvVms2Qk2u9gVmK19StLIblGKq3kBMp5DqgqZl0xxIQmkNb1fQRBojQTi3jWtCb0
FpQjiy6JGsS/GDgIppJHAbxORusE3X+EiXBfOTrVFJuaq6pDgeC1ELgan/XFJGR/tSzDclZQWCBt
lhLyadWyWdeaRzbqof1b2uXjRb+U1HNKMGwDij1n8BMMY+bRVE8jNXa2ksxUHDmOikQTzx1nfuZj
dLA9Hb5i17xei8SBUwliVwnj8MoM/pqKrzNuD/1xNAXbm1OXPVUTlcihmrPH0zztiWZJAfunh77e
3qZD4WHOwOMiGYuClcExLQf2rn4b37eSpXnRFxs3tyv1isWXkxrYfcHqGnNHSvX/nqOAZNW9DNXH
kvkcmcrS83pU6mNCN4ORw3RfkGL+4KeQnVGcNNktg5p3SSbxJwEbEPkzazkIig3dcr2PE/xoimD0
MJQdT95Nmyhyb/Bc/3wqhoQRTz9xt9Wb40SpXuTBzKoC0jhgbIcpyxB9d7FL/kMEC0lZc1w+bYIp
uO6G0/I3228PCHMbit6Sy/oe+Uycw9UDqgmO882GfKSrfO2T4GJxh00HI20IlvDiOM4oFLALovrP
iuFxarhBNiyd/ZeUP/0xnPBXvk7K+YRfZxLuQIDyzRa1BlXUjStSPWKFXuObxyNALlTiVZ9OzzTC
W073xWOc0xXJy3EY/N8AKj3e39j8Y4sCpx8flLTNnxkrMZTDgIAcXypDGHY4GG57ICmbJh3L78Xk
/luMcgbEJOrazSo+0HGIQB2WyRcb3HcTBEvH/JRGl1PMUkJ9L3wrtrp2N3QrS3tLbw76Cppj/uuI
kif8ByJG/PRHprFwe6qgVLYeKx4jWQ4ETyrIAZXpznj7IRu79ni3dFlU05C8jFjg5I6uhw0dq76B
47x5anfkdpigDD3TdRaNH+0Cx5PfLerPmb66Ew9wpiBpT+w69R8aWVm8izlutDM0OzQIOgHkHWKt
uqKBJPfKOg3ivAM4TsxLczxBsyt1R2SDGb73nIacv3Q43RcKMboPLFC/ScDD/AbHfYQNEKOO7Hmk
kKfnnCHDTYKk577LKQiwFSD5I4Wq28o804RcWdLC7G+5mx7qWF71cViCmwAlmuq/Rp5/71Yk9dEi
b/eAd2H8KmPFwczaPUQYO93lx96/LQdiyxkJ7h6Qs9E8J0n5lC0qPHtEqlDoKLvyeX8XbagQGNFy
ehpzzg3UpRajhFYbF5KEr540h+4pOWw9eiCMdDWe0uC7rngiGrwgeYwfzWSGcTfzTalZsoP+YwXn
s+228zdqjgSXZv5vFhxwQUSEQK8s0wu0F5OUX4jwcHYcVswm/YxcAp+ivQgJmnYatmD+Zz49U7gG
r1lUsT4Z3PjEzsCeo5qaEp+kRAwL+Zcyvkp73D0gh1NxU6mLI1vv6ukKpjO3Y71vrh2ZVjv/q4/P
CHwPOmm/gfLqH9SCMTgy256DEJacEmmFaEQHIf77jmO1OLFVWtDqO9B+IG2AHPwERa1kSOlkH+kq
QXOD7fqBzSKbf5V2iJB4UgO1oLjpZFh7jzhMUacdheC3Aa87ZLSlqGW/g9R4xE/RR6V3V/e4ZEcz
mWhTSOUZUIC7A0tE1ilEBimV9rQEfxlVcxN4qto6Dl4kMil4cDV+8Svdh0G5e20Z8T0WUYJR/Ogq
epTtxJ8eaGZRk+AFtQOlqZXXhIf99+mkcdeK+4PPkIzxGIoKUdpB3ihu5KityrkqlCsAqIqqkC+j
PjUkRQVUrHwqej4HNz4VW4CXUFSgOJzjiFV0BCCZeqoNDIjpo3qGOr0iQMLTtqZF1XdqJ4kU/IDm
uyhiZkgHgMYSgxBGqo5oSdHoDnRjB01l6QXqo3RdVFasieIumuADa25i3CUI9PWNg+xybWZ6dVan
V/4AzZw+2/SZEyXNA6Vm+laXYigqC1Pfzp5kFJOlWjJWNZKra+HBiXeNnPIsNpI9ro2KoRuCcEo7
E/Owgf8BpVha+EEzcMZcBZUnwg66XWX6TsHyNB3b+3rxjs+mv8Gl4x8cJk5aJh0QcqjjcxpA/De5
KHezfxWkGBw6zghc/SRfbnS6sQimjElii/n41ymfaQ9HFodGHVZJyfRiYq/wWIlI15wcMzYXUAEW
R4TsIVstQ2JpXvvFlto5Irvylnpo88dcQkn3pNaRzFVTMD9k9bUcHtdItYFXhUcz0YHgs6eyNUk3
thmU+QqBxs8SvzN5YU5ZCpmSjj5DFETSHrCmf6I9Nx5xfBqDix7eMsOhgb8G46ckQFP4rsZL0cQ6
dGEITB6w97I9BwmXDzBXL3RrDys3yllZyOHJ06x7fiwFMmmUm4PchnZ0hBxLsDDqruc8J4P2BnE3
x6cokei3KIUnlk4gBs8qkdkCJlnvmCtGe+pgWLbA/CJ8QJmGOxx04IcB/RsXLV3eEZ82gr+6j1ZO
4UyNnyVcmWYp30C4HCK9K2x7kLLAkBij6qvToIVRHwebKoNCAjAfYS6SByx5OUxRQQFArpRq46m/
L1b+UBQjeWi4pIRreAWrXaql6Ah+aDCmwZLn7PCAmXvDxoLryQphc4h4MG6nw9fePx5g+PFsm0hF
weH+VHjpTbPnF4xAfH+bigphbYDx1y7mf/Z80FDG394RvooNjSaGXPTZQK44I21vMscWUcKn24in
q9g5GUJEhzB43Q/H8WcV7ZZXfChpW0fZAmNw5z3aXRyoxUTHagU1Yyg08dJEkGfxGkUM/qnm403U
3Tfc2mAgLAsMB08QZuf/jgmfeBUwWeBZi+0MLY2Pr4Oh4maGaobIJnQwst6aCwnKe8wbU5ivNyRh
fMK9+t1A80IgyELF3VGkRN5ZyhfxQajuZTNhBFXj6NYl+9ZqXb/EncG4uD6wwDWxwZS20kibWVU7
qdNR0KjdGxnHCRcCB0QJV/HqVCzfMsWeiDppjgdS/EjCBN68fZhKmkncB4DYNNOI5DlSH7ThOq7j
VYGvY8yry3Jms9sNFCYOAJlAkbLxYVAVtEP4OQxfjTp0RKqFySX+9TwhGDAfJukN+XUadkC3BRNc
uR19vvNZhkr1pH+DcpaJwp7D53+FGzAJDQdPIOE0q4/6v2xmSfIAwshx1Uh9S/nfQ2MzocQOYcnb
OIF/1dJpRH2Ks9NJH464Fex6iAJGTqp1rkZOGdARtbziDnqmtFzgjmgI2H3R9tUF8X2945frW0IG
4NJouW9BgncvC67t4Oji40wYTHgClLYxdJylBeHPxTMX4JzlyBuUj82KexYHwSRrNn4005fah0Ma
BYwKBZWYZV+2oU6tA9D4wpEZV0w03rRUH2enWVhh0pe0kcDNmULE27Mpiffur6CU4kiHxFxbs75J
A9Gt0cRHx8NfQ/qUF+Z7dE3VQC1oIEVlAo+OlCQRSVVWmWjOBrOAT5+g8ImmVFy58syua0hFTHOf
seAHcpITkykJJ6R1YDH8aK54KjtMteDnYRTjL1pEtgrg+fl75tLIvoof9cqfyHZMF02aZ9rBgfSB
C9h4wAR6iLi8rv/sSUU1jz47MVagRIDBoDAuc1oKaIHpjTF6G2PO3j7MOFdbKiENs2o8s99EUc/6
menMDLJoyTHmTU5mCOXvCYkuliUldqksc3ckksbkqfh/gKxKZmS0M8q3LagB8b3ZCVOggIVt/bCx
pZy0nkSX3U34Tt11S1IBOlcoK3bYPGAZBZiG9eKnQEh3QrICJZCrg3tLJBJjQGLRQG3KdSZXCszd
TpR/HcoIsac5kvFRAI2F8sroIiu1SjQirNkJGbRD1o0gVeeUSVQSJjWlHEjRhl2Mp9qM2wHHrkOS
xV0Bb46wPGov9FukN8DRpCMgYMUPWD1pWJ0uyra6oUaABOMSIl/k1H9k7/snOWoR/3VbH0VQJK0E
LJI7wHkwgA94B0JzZ8hMh1bseqQMMZcROjUYu+zkqEM45ijR9FYESnMbqeEqOM4m/0AQOaKpM5rA
KI7Kixo+7+L0K0Sf/RtsN8pH0CZsnViOQAvMZNF4kqF7ZRWUbTaTfmN1S9uzxUNdg2ozdDRSZgH3
9EV7+Jzf2dJoTkzsP82glyMtu7WIpCliHGSuWvSa68yxOkPf8Dd60hmFzRSjgZWfDwA7jZA2n5GM
KPZwRB85pqeq/FG0YYC5NV+rPdJRuIC20iqqfo2/bYrN4R4zRIJVc9YuJw0nWy7ZSigruqWhB6Nb
3mrWBVClWhsgBjOtmd/IVo2uup7IOZ4SVw6QFLrwe9iKnzIRUE06HWC2k5HN2k4BhcYBMwL0O+WT
dxxIPYh3w+M2TvKPMd24R9I/MB7bU6D6Tg9OikSozZhFA0Yq58PF9OVdwAzfTtZQvr7ySmUuKCwX
HNrn2kBQocQ1HO1pl5RUztj4r2pc9im1jgUzaXjjBpajCG7N/BUTPekmOeim7eHABVvRGx008Uj4
iVY+G7EjjTbJfzofhpq/OXXYFmX/1o5jrVoAx0FFKQtlq9H4VECAphxqDZWP9oLGf+agCqveCGxF
BiRnlozGADG273xK39PVPWUNqxriDPRTX+mxaLbCEy5UuEWV10aKLwoOiGjFbmvSLM+uiKadv4yY
zV+1A21pAyXOaJ4NFlhhwKHS1xlSTAwFigzFXsDKNc59ihxjGpD4JF2VvZWHCLq+bDCLUbdiy6Fj
jEEfm4jbrJBoYg+fWso/wQgwobJb+wbrFgNib+eAAnWz1dgQnEkNptmX4YCZXXkh0BbbDPpXps5l
YPWf9QoGUXI61KkGtmKqcAxmclD+LVETI1LUchtgAuMKA9ojvT6IFoAG0qymsoDDtYREGfmUzEzH
qbQJ2uDg4FyHPgylcMNZYuzKlBZCQ31KZliJhs2ZGNp3xfCrrYBqaw/WNTnzgBuaUnYa7McQW4oD
7uRtG1dfzSMJx1mazVnDXNk0WW1SE49LnM9Cm+X1KJr2cfAqpw0Fx8nunaODghnPXDlhmVgJXzZa
TxGhz3q3HUtbw2ard5C504j6vHtvpnDwHeW6HyPwpm5HM40B/F1E28VRQ2JIliMRRh1NbQH/jzuE
4AlM4BgB14TpJbStbUE11G2nd4O1xWiqs/G7fww4MFZG9dGRH8hXpeSK+eNR2bc4k+R0HY5PhV1U
+yODi/DkxtQ9SBDlUFmwUlY+PKG63+uZ3oHejG7D9XwY5hmModEz8GYFA5SYGLcUVvekViffoMzS
k59OjEDKwsc7vzvGF27mJxYy28xWCBtFfFxw6wqbb1EhNXVPlXWedY5Qdtpy+Y/vygXfcGAJ5N4Z
849IxpddcjMHe3xJ0s3runHX2Il3DDfn+BsHDEICBjlUyfR4VQfDCJuu2+kwiKsA4Yj8iS+AcnRT
bAk4AXTnbUtRV8MRe6hzQvVcvXCPNxQZgN3TlZlMKmwO4gLHg1CTqJ9/py2Z5BuWxtc6LHim5ieA
UxNnQ81Jf9oOXXURFEG/Mmzdrm9WZMsyAUCdRTJUw6MZDNUJbB5XUDXUJzBmpm28Fck6XZIReZkz
L3AHhkZZRKFtwkIcb7+6SkVHjxSCfuGPLfO2z8pvR3DlX1jfHt/PsIBCr+1vyoAvhZN6a0R0twH3
MWG8wVzRvEtebKpBpAyZWjzk3Wl6idt2vrcUuvBEInGdsd1g3ie4IDE8SkMoB42ESGb+60rl66Ut
gk2KV17LOQzH26g1OpbbJ6X5QHTogqdRvk4NdC7mUQhWoKRjN9DEDB6bGO1KGJA/1OQj76SpCgCt
4Qc5DPE37KyhrB5L/82biUdiL1d/pjUF3Ephpmu7G6dvlPBTsj9E7etLrUQUNzOjgjbpCLSkj2ai
u76cE6x24D4yHh3BncJIn4gQCyYw0sXzeUxePdY6+wjTuLKw9qYAbR0TOpe+yu9HeA33HiRwyCYb
5jvb6M0StaKEEa7ZFK6Ktx+xoEZIyFFrat1px5xzClJQhTR8RERE2xCqhTkCjP8fS+e13Da2RNEv
QhVyeKVI5WzJlv2CchiByDmdr7+rW/dlamYcRAIndO/ewROxpYhavEqUJwUUynJunrGKkkJHaq16
5DoWPTpBLtQPYvjsByiM/GoDegqlxGtkcTfcuVksvssigm9njgbIbQ9YjNb/jZ3dfi9rWXwWF+JK
Suql2rmqMlg1ws0mTKPE44CEIEDTB6jLmQmNReJk7I2VoCY6X768IlWBS4t4GD5KnHmcJqSVYSi1
ApVucmeKREKuVoUu7ZFTNA6AyJXbqyLZ0pObwxXddk+DOqaAvl/+WkO93a807g/A0yBbQ/0Sw/K5
hONFklpZ+zJBwRCfARDF8Rdi7DBsWkeuefBf9JUc015CEz7UaQ6NhnoxnlgaRUu4RkEXux547liA
RtOHmcfzyzrt2XeiVQj5qZABaBGgCu/cjrc/a9UV+OMip0J5DoKDX8DV6PJULGOffygsWCbMuG0X
CbuTRcfIYV5ppfn25gWWuWPeIGRUarYCa4NHLyWGSxMH4WLC4ga/8NgMCU4Ae9111/FSBsgMc+hd
fKzyOwaH5anJ2CLW2Ln2VeMFqK6o4W+pb9EAg9tSSdB3KvWEUOgrnRePvqwevD9JTMBOAIN4fIBI
MMdlzKeby7vyEFG++rFtk6nDBhZrcJTL3k0Gtv+w1rVQqZb2Zdh270bZfUsF/xKCwv5tMbFM27Li
G6X8SpnuB4RrdyMJIBsQi5f025+l5SQfHOw5Ob/8UzPgxVFMuI7T6sqcJSAY0fPfqQDpltmEUl9b
KadFJIKfBbk1kloIe+UU/VOB5IrJy1tubJcSgC0ChY8zBR764NJOq6vOyAO9ihDc3TN0ik/iEq6M
cp3HIaYp7uHXVQ+RhCZ5jSkehI+sXIAWDSt7LQc2IxXYu/WqPrlVr7zIhOgcyvT7l8JGBMnNPuw3
RhzUjI+VpTItcBbbqCqTf1/x7TSVLO7muYvc6jBNKwnZI22StSAgUXPjJh+7RzV+VLsfIlc0Ltdq
OQ8HwKUXpl4U22JEoP7gTcahUqAnurUoT45RQMy7RsY3HAYvlsOvo5K1WGhTaC7odMKLhjXKZF7s
TF3qOOWNmDNal2FfiISaOXRkNAUVioj0swEmdG2mRwBxx0IZRCEHZoMrK+Jeqm5DxI6K2tS8tR3B
2bNFcGQh/EC+BynzuIHQpTLXENTUBqw8NDPHdzTzrAooSEerb/7Jsl1KLpkIxdzVAj9aszQxay6e
qOGh4EcCP3DXZTspUXCebjA8vgUBhQ3MefY7SwRSEbOb1UVWlEce7h7ejNxG3IOiHEfQiFkdk22W
lVVjNT6sw3ZvdvkUkNyu8KIgZ6yGJeW3HMdtgaZlyH4p7wb7/fZFh0VYiIFuFzvmsCxYGD337KT+
ynFaOCLM4k7wrcwdM2r8VAPBgZi+AF0EgDyG21N6qHLK57ssBA0j9oGJFQynMZHccDztb6FVQOkp
YOPYLrvENVFzcmFj/msJQiKOgeCjlcX8bC8O0S4k6zLT95FTi8N0WUc+ts20GGO7Jl/BQHYYyQMq
if4AdvtcEe/atVQ2jhS2otID/2LwHOZ4NjMZsjGQ+0WASXOsnCw94a1d8CgCgK8kZJQ0RRR757TD
GB0jJAeCaJzIHUFYBVPPl2TKoPsHrHP1/1gxGF8rbh41gPrqKGCiX3oRW1itYyORGi54bC/Yl6sh
oAx4ZTzVIgfTwaUYMMcJ6E5c0T74OxeRIlphEdQ3JRZN1GM9FiDYAnyuOwCOViNECjMd27kT7Zkr
hvQpiDbyxanoSgT6HMFIPDglK4+Q++ycsVUwAfyJupU/1zOCt/CzdaVlxAMhK7EVEn1WO4PnljJr
bgQF3cXJySGyKG6BxOyZjU8j1vOBjbv9ah0h7hrMhTMfSH11qI+IqChuMsgWjDVQ36az1X2rk575
A8xEPK/2dzH40WYemt+VMNAuxNG8HUYC/hLpCKiSj2rnaS+wMdde3SKS9r2k8TxqKvNap6SrbRyw
67y9pIM9H9J0Ce9qsgpv8jRMoPvyVfuGjmrGN8IGHHnrOxTbaQdLzHeWip484gIfJK3kbPhPv3r0
m+GzHOR1A7lhyCYgfcKDgbnNWFTeurZ/1iD+nZJQ5EMFpcmMw8sM7yOyuTnIcQ55SvPVe97xYsCG
A6ISrE7qdX7xisheCOkVTFR0fQCm4rgpc4JyF6CWIEydcKHaFLyVXb56vG/bapm7Jnb3UAKgva0U
XXg/UqroFJIqA34IRSNHtLsUlxpEjLCO7Bei7C78XY4DDKYJHQy+k+qeXjcRJeog6gNPePr8IlzQ
BTTNxqNAN/WK3fBRz/olBtE3NUbtVj82t5zzhEg71DqFDd1TGB9q/OJByrxUZh48hZdCAu0ZEFp3
A+DBsKGOGXYUbcVCQT0yEL+1yiB7tw1PdKmKW5zJoptkHZ/7dGswveX7YWQTPw474MaQU5uMUAAX
i0MZKdHbMIswASEEepKaiWN3fmo4LTCNW6JXSDvptZfv5x96E6jHW7N52XfdiV8pzTtHsbhr8vp2
Yq7AXiO63XtvhJQ1WJgueGcYAFyrFF2NjzoCq2KUJQPhhSdrlUunkcYYUzGAuwhym3JpBLOwzNIc
Md1s3j0BCMVlhhuoeNLzWA52RTcYKIl9BWfEQuTdweCvgXqSd5UuND5zmLLaBsPrdlnAAMXt99XQ
wOG9ALdmo5UVf+WxIJkLxLzs31SEx8Aywq+Hl2QXwDb2THbIGoBeqpQ8rpnzi/cJfHeqOfwLYWXy
Y7DdiTFnsnvIEmLCKs7l1spNr+HwK92W8gTFTV1F4EIAV+4Ihu9MJRx27zhzpdSx/yd38j9fCUNd
gBEoQxm67X++xxksrsptjOCasCE7hvJ+5mfq+AfeeTbJpwyoVQe0+mEyLYd+guZz5tSvG6CMAniN
8MpfCifYNcmYYlSB4dkHQS2cLBknixqjaGCW4v8i14eTWF50UU2BzDgVWQxP3epZXHGAMinjRj6o
X6eIZsWxmFnB/q5CafkXoXQSSct0d/OY6OHZhV/Lpx9zpmJGiZmZxwP4UqkX/MVmZj+1aIi1EM9W
ChDgJhoeu3n2IhoqYeR4FZxGH5knv8bvjBLJZx4o3m0j+oyz5D3ZMw2DsOgleEBd7MYdgCPbxeq/
xtA01nGEJHzoMNtP5DgQIZ2/UfeSHwDuJwpf3+INjCJQwV2FKYLc5xnuG09KDxhtiiWlreBK99GO
k81fUn3aWflAXMEvip/wYG/gNZuzf5hlubTlCwqpgOdxp9wPYjBZC8ENdIbqNoum/qTm1Oh4HIhl
nHFtwUE5JvxN7aqrtvlLcuaD1uyYUawc5oLqkGhwkXqLuTiX+T9AWzAimor2zEUoNo7AX+CNAPkn
GWEjdwZ/8cAiF8enhqBtjht8/xrReBTd37FCM2VvoDJtRTctjoMiY1E6rTpPYWsFYCUyU/AAno04
LWsKvNp3gUFwZ25Nw3cBBirEyiEOQdDWjcwwe8NKSQoLcWzL9uIt6qjCZdip3ZOYWSk/ekxCjLA5
kvRFomD8gC/LtRtU7FVo4CCXALTAPaWHTtdxFu/dWibQDxHox7MTHf0h+qMN+pfGX8Ji1SRIqltF
pLU7/lJfJwzc1NlNuR2CTYxnDrGFKcidZu8Vsl1UyBDhCMVxzntj/36VGW2DNyw+hZfK9xSqJNJM
+VIcbor8Mw3yqWg4JbVAFMsKf174q8WV4yspJQU4J2oRYUL8UcYirelFxaR4WYGDAuodaNarJOn1
nAa2AU2Lp5yah6oAxXbHKxmZFJ7Gjo1aTrxrVgWVmMsbojZlxl7gAbzBSTwCh2Qd15Zsc/Thn36B
YGCPmz/SlS9C7lZxeukAKpuMN6cCVTy9p2tralvchAH91bcPNV73tuYkSGf0b1cCCqHpZBlBZ+W0
4kJsznZ6V2HGHNMr2ljA+74MeWTR+mg20aiCHIidmaSoyGhxJDOHmx5Gk0lFKCYphGpXYJhyXhWO
E/6YGL3fnRvfzUVqsd8OqV17kE9QtWgpbjle+2sZ2Gg6QWMmAnMUH2vIe9afsh7p6CUCUHNt/ISj
pICPcznMefr/Ae8QEf1O00u/baChHZoRB0UCXWzCkffF/IuYdn4zZ9RYQxDU/+H3xMxKVb+GHd64
fbFcMNBwL6elnR6XEhoV3zQOj/ncrw+eoYU75315vbWQ/Nmt+zfTkYwLglX/Z6V4k5qyNMtFgV3N
nTCOrIktRcMr16bV2pCws348wMdtydRmVTVkXJ4GTK7vAoRfZIskiz/f+rXvxMdlZgdeFGFrntGj
np1ThJ3Brec6pXu9BVn/5hh0xIcmlijjxiKxMIr74PuycEhYFZwOqhvuYawgEsxqBMxwbajSyzJy
kGIY7sPMQmhtT7RVivtToCGW6pbiQd03GSJS0W2l+GSiQiTtCu6gJ5OFDAwHRJC2ytts+zhkkx9c
NN403DPLjV69jSM/8nq3vywaehqvEBDCpQ0buq1MjkPqhj8WROYPCQ3RRVLl3Y1YJ0UV1CTys7+E
s5GBasPIp/iNUHy+Wobl/IZ0Pf/WyHmKaTXfMgV1aOrsl4VvF4UeXuUsNWCaidNPSzgr5Q94Nsu5
QOx7C68cMNHb9gBEDwPNjH+XKnDHoW1ZpW6SGlGKmQh56E0kkWkkGbIyAq6XKF/ggJitH168Yg2v
1JgSCR2G0hLSVdVR+d3xrQZAolxeq2yG90dDPbrcG6JG1bScVXI5M49bv5BYAdH2Rz6HzJBQ2JmU
FxLny+s+N/vPZdhe1w37Aw9x/zWlFzi0DWMkImMUFv4+mbuFu6Nnq+aGW9gid6wI3YqZ/nma/qoY
3qRU/7oV+WptdhpQpr9GWcgGGDgOiznaLgxl9INV8zOGTvJukZoI91XoeGKQzgJC5dZxeRbdhIgF
5zCJEZVA4XFh0GWxPA4D841n94GaqHxszJnrY7B4dXgplZdbWiek7drNDyKucFWKoJFALpq/+USX
3LeJSGw8mrkCr1VMBhfSc60sXx+yie0fRZJxsnFGm0VqrWaUqfFMLnm80xjmnU1QSppaf3USLkF3
QpG+VJQsyqPzKemleIDJ8XXu9aDtQv7I++0j2+rnYclPm3DEbCjYFyp6FQ4M6UL/F94sLb2qQ8DU
gCHGGbBPwQpW84/VLLA6GrQsYm0SmXL+lLwPzfQ2u098krgniYR87YXoI6SYNaVY8TbaTnuTSSWG
uOrEXojqdUgY9kTgqH08YjOepz+8DsbkhikfCWmgJJy2y0TJUyBi9FyRuJOJ9qZzegWOMhT3cYCg
XdPfRp/CFttydMEsQ9+HMyPOyXoZDiPZLaKJKWsMAiqhbQQo6wJuaqBf/ivkkehmpAJtADgnlr56
7xaOpPOwBH5k9BFvxThmCCopFYYNGE0/Bnca5aXg8DJZAZnHMygC11Ib0ybldIDCNOOaIt9gZtY7
UyyWjV1de26ZH3Hp746m3t4FTm5sbkD8vOjwhMAHGImt+sy+JDQmxLIDVMnzmBo0rV08aFE5xPw8
7cc4FoonI1nby+xn75GkmkCjpwpT31VSBq2UQnahCf1yQMZOyx+DE44QiOcjrmhvl6M7qrmUPZtZ
R0Q+wKXJEeVCfOMj1fmTldJk95RN9/E6JMdFZIADLMfnSFoO6DT7jSWi/qL2vyVuhsSNaSCqYybB
abWjqlw+GrR1hw63pC+7M7FxXQae0sCw+17BRnWaX+bQAVa0p/AiNH19v6TF9p1Ei+QyshgYkqRD
a9ub/f8H/5AxZr5oiCI+NrCKTgXVMXCbOI+bTq5Nitmbum8R2/nh8rvouIUWl4atyBjzaLaQTmzU
7Rw5HYZCZ2T/erkPKS/cnDlSTV5PN5zw9Hk7BKQC/ETeIuORKmm/e5sAaTU4gsp3+nZOr5xy/8c3
b58UndcYxCgXQ57z/GEmgWI3lMRNwHlvNajv5f8vFie0leMnt4L2HEeBunl3zEOI5RQrfnIV1iOH
zVsk9o7YgXHhp1P1DLWwZ/mW1nazUU4wwmJAAA0ABE0MLL/sPQM6SRl8LzsQtCSgDGb+8Nrs12Bw
yyeHBSM5yWOD5sAi7rmyaQMpsimVb9Xu0rjBqzq0kNsAbuoFN0ry408yjlW6AWyzifLK8vhrSmb0
12NKDacgwnieqYFIHzoM7ejBXBHdYSzUU3G8ghQhBSkfTGPutTSD5HDXkoaituj6YAtXLqmMpadJ
7loRx2K9qAOpBXBwgIaGTw2eJbA8gETLI1J/yrKUgXwF2/xEUlt1oRbIsQfbWa1L1dimkEF0kYAv
eD5N2iJWwFGV+G8j/N4/WEFA+PZGlBs7ug7GxsysoDLYsWSZEgz9TDL39DtkTdxnDKCZcsJQGCNh
V4wcjz58mKsooEgn7gQ6B4xTiEc0iPBBKTWgQiGr43kNEEsuoyoeCKqrCjgLUsl7XuF/Ys3PxbaA
3FmH7dyiDJ9YlKekbUgoDDBPaMSRornJLMP2AUirG/LOAJh63LCOMID/IsdnPAZ9BM0DdzJbnoA3
stDjhCVi28BT0CqqGXZlb8cweCCwn5nmwqTwbViVEU6beLUnIPicY367rnCEu8nZL/wyrF+yAJcH
O4ac3TIr/wCmA27eGGCvxQTluYv9a7vjFOFPjmdoXlC9AhfzjaAGLE4nHO0jjOURFeMuVuEJoP1k
xpO5sc9I73SOr9bd7SxmS0SKXK0kuFxwoBKTyxpEayDsssaMrxpqk+1cRLFhkTYUZlrFeIbeSlId
RlgUB+NydRtLEB9PjlvibR/VmVZfh9Wh95yCG3tlfQlZU+FYaUmySQaRef23KCooCFb1NzrzL8wo
/yE+OGomFQ/tIw7oFERdveSUcoUheoJp2Q12sT4TK0bZODx87StJ8ViYytwNCJSO/sq6KDxYO35O
m+EhLIIahY5SsCD1D2imfnzmOO0e9YuoMcWKFQ7Z5B0TA9oxXxKIlcKltzN/ILnVK0IEhSo2j1wO
QrQknEhYIHkMDx/imXtfB4xkUkoUpWtOFpI4im9uCkCehlGfyOZKi5vWgnEAurW8RDPaenT2Ng6D
wF+i9/eXl5gANCAiOjFFzv2BAnKQ16SeVZLRtDZgyzHkubXMflhpcI+AiqqUz+CTuHvRFC6sL9Hg
atCuks6LLrxRLxe7yK+1o5HDUDT+qDX+LSwgTZEy4E9ek65PcIdxYSk9boTWWt9MwIzCwyvnBG4E
SBwKlkOdSQE+PAIVfoN+A83PRWO3wbqXCI7CRuTvS8fsv6qrnd6amUGRv1RvPqx41h0tbMaUUGR2
H20FEpwxu7uk//6EvQHXcJzmn4TsUmVHBVwSp7Jfz8NQ2YfJtasfdLU8WK9cGgf7Pzq7YeM0x9YG
YmWTwgwysAnJ8+E/hxbovdgF8ABG+OIgoLq7sBcs+XnvOEBmbvZehGbG1ccnKexonb3YoiYRH5fB
s1aoDqgjkyP0c28ntdUqcNQTa/sioqdQzBiJFtioxBQNLufcUtMteBN3X1p5MnGpoyslT4+5DIsx
qbcWwdFr1r7MNNkQAgqrubfPjBm5GSREpBn78cy9hicAo4NBQJlmrMJnubBvsSyBeCFdzVBDk/Rx
l9gFIMP78cWaadYj49N7lvX+o1jsEOPfpJ5/WoF/C634s0G7bS1yebjW9wIjCypBBqZdM//UK1yE
wT3n9nXMhfbAFQU3wZena6+0igYkGtSQqhOywPq0xC2zKUCSoYc91xTUQ2pspbiuxw/QubcFrIuY
QZZxgC2ICgBQQwCoAP3y3OCVZlCEWISIk5uMxoX8UhxmZAYsxj0kWTGYFYghq2RSvargjuZIjhF9
FQYkyhP7FRsZD1gIf1uWQB/F/2LY2WyjI+U8aWXU63V+i86Ea7FCBeF1/m2BgYRVM5OhjcFJv6BS
wUbmQb8IuTPrgU4H3QAOm+MEUrqODDzxqOSkw+HpYIdCXXbElAl7PziSANcOrs0rOz4eSg6JOoW/
C73lm8G6lil68qD+UVy4HIQutpTeJj+y5V1iFh9VwtDO279KhFW/CE0D8kbaUtQckPGYXRAvxNk9
Z/OEkMZHPpw02xvdRHxi2DSdCBgdL7rW6U6JSbIr9R6jpuUtjEzNMuQwTddwLEJDOu5J+F8zWPy9
vZT1Qp4U63geJ+UdIkXPEfS/w1IAy+kWb1JiRfmIUcpzVVgbre5H3Fc5QBRanIrmp9xSIkkwEBMI
hb3fctmxo4kItKk+wYJx6gYs45RfztJsZxww2Qj5xW+K8zXD9/o/s0utLfkWUSAv0O7mY5mJZczG
/O0LampwUiH6hpmchJjNMDEw8cBlzSu26qUxUXrj5RkUCguNDowDftIiXgX+5vAmOQanERA1APpU
03wh9XkkcXxG3VA9wzf8p7oUKrDzlegqlP9SEJt8KkiEbXFTPRRL8CqtwmrJAuXiI04BuHHhEbSF
YM7CbI0lYELIzOvMDFX9xiQVeExk9Cy7Hfvh4trPMvpXVwwU9v6anBHusZm1bFG3qh0FgXKoUjha
L20GJGar5p+kHUffrCQu/GOUZgHHkIy0Rf6HMytWudtv1aYWDgdTGQtpNmUbSH6jpEJ5SXxNvvkZ
EIh2hZkqoDiaU/HOjDEWl/XejJTQ2cKe07o1qSv/Yo560AocShEVsJOQPytb2w94GZkPvpVJxVzz
CCQ8vSCQEn4OQgVNHxOdPqolzm28xdgoevOuiGMkvGkt+BwAWmws/DzgnFJMlB7R2RJKgekfx4cR
l44GLB1IaztMo/VKh4V8nRxqUR5/+RL1CB5ThE22kEozBBVXpcFD0GuS62iAZ+j1wlPoouxd6RAD
4oR1Ta7R7OcXK2AXF4AktzjB+CqvLEO2yXdlr0ay08kAxDp62n/oKWjT2x0ROpP6J+26yZkLi1qw
petvxGqKAZl/kNTZL0j6zJHme015iYFI+MRMMMJuEX/4klcd55ytMsH9mvDkoft3nMmaFDq9jg1W
8k0QFVFcI8Q+wPeAWyqfV75BZvgXvz7/QlT0RpEt8HR7lS0Mj9FYAmeLM+W6UB7ZYkLOOD9aQ/oe
uuvTeEYs6hN8dPAGKSmjWeFyIOuZb9dsvBZqUPBJ2PKtG1/r7DBKoRDbFQcchCLw+939XFPBhkW7
PECQVMHoV5woQaCYRDEhjhHrH+Vt+WbFjXfAAyP0i6eZi+zRDdt/6I9g5qcT7D3k1m+ju2WPcGPq
b6uhwGlnRE0wRKUtQ5Vf4NWdBawU2+b6iwluPEZCrgC1WLH2Qdmxv3udlL0eT1eMjdCyC7jLBzcE
uxzxi71Xy7r2LFi8j61Mj6cVxnBMStzQf6eIyS51G0re+HsMHwenWBk6SZy9P6wUlf3EIYKuWPnN
JQcC7juMq22epooxxUxcBOOK9Uj6mI0rKCgaoGLj0sch4MDevch+lK43/NBtSlAZ1r6IdI5NGTEv
XyOs6WSz2QNqIBOsp6aSiX/Bb2M++qq5FhJjBS2Oz7EI4zeF7FL2fN22XL17fz1vTzCbAm5BGJHv
UerTrA2EblsuXuZGWjQ/YvMu8LUE2jIjq9mq+C+r4gxQK02xhYqssn9S4jJK7scMME+92OF2bvfN
2Ca3y8RvH1uYs2cBhxd6By/n5EVVC/8X+1V8AhjwyUssNBFkYktrlGw5MDxah+A2OkMJkquwHLlG
NujOvsuttbC2MX2NxSFeFnmMt/CKNR73oeQw8LT4aciAOol/xVPs3t/a+aYEkr8MIwOQztse1KxP
HJe4Sn7St36aRcq5jgN5QEg0SODIkkL9HBlxQjSiRCh3GReKpjCO+X8xqCmFP5Bbhi3laEu2QeXP
h87u/4s7vlssneuYgVWV64f40Mrv40Ex8tGtub5gQfPcYtwqKklWwhOg2kcM7fOGUSAy2ZWfZxPl
foQKKrrvQSagnN7DyAMaas54q2brEw+Fm3hM1yU1z9CCUTiAABItnlkYaqg7iVScHtYrhTd/0PHQ
ZSzOZ+RLR37mWJcsB5kge4WbHIKGZngMOLmznJciyswSmsYVTFX0K6moCh254DkFY4sf6eXAHhaj
9FtdsPHUPUsw5hjBh1DGuQZFf0Vda9okM+VsQKontLF4GmAZDsAl8SwnfkcBBeHsc+mH5uCY9I8d
89fEG/UOQ2YErgXWL/buZOADhd1Cj6/GlxKD2omPvGN46oSBy4AxfBVCTeuy7e3zubjLoDxcFZO1
PnZ12HxX3bA4P+qUNKNETCvU2omL1fLQP7VZcLswEuXhAYdo0gVyHPhUoIAgWBQ2Z5lyY2pjkXoB
jZtnAYl1ufZXjia/IDhVCsyTYkN6UnvLx7h2zLVBpHAPZxlDA+Ke+s/ez4jzHLS7clfgxzcSzoEg
lkAGnO1R08CYZoZoVuZdhMwgkeBneRlSInHyHfbkYVhZrFgRMPrYqQ0yH3VD3cENiKkAMwKVrwC0
6HRYqoQmUd9FUppZ8vHOhjSFCR0NBT3K7WWnAFst2aYOfn4GFdOlTEdOnjhOy74XiaWGDBV0GVS/
VIp+yGnvR+v2BwIkpSk3EdbM9Zwdhn4NrqDb7cCKJYct6g9zh7sP5BdsZX9bXTDYVETsClVxy+lM
8B/GNuJbjysVVhkdcezi8IblFZRH2/mXbAm1LUIP8CC+xkj6wp8IUgnyiw5fMQEVbLGkw+4OFt7O
1J/QmvVm7KMU8is3XYES7miYf4tlcmzx+yVKhrR7Ibei55YozEWUWFZV4r7FLknYJXHPTSuZV0XN
bwLWEGfv5i8/nd5sRsP8NfrfOJMJA+gelqx3Hy2SySCeIRQq0YesXXQvXTf5Wnw7R7jSPD2lGSy0
bhmXLXQ8AmRQfZDkA8iwZBi9RwUHptDUv8K5UipJ9H7jRR/k/1ITP4N+tbAylu6RfEQKe3lQmuLM
4DY9ao1DzcxF7s7VT22+7IDFwQ2E59NAl1hUFIoxlgBEDrPYpHkWBEhANK1l7JqbTQ4HkZi2gTkj
7E9eUMSgYSGeDjOpNL9R07Gx5lwU6ay3Un0zUABTT1kSGWInDqw9PJVe+EpKE9SCKfCuBskgavA8
+wZrgRvKoaHyxxkCCHgGQUQwrde2eo0coUpwXq3IUI/GlTa14hXXLlbB9eb/scYS+0LiJghBZn3b
O0grjI0Ipj1lT8PxdAk/mV9pnHnvMJnnXhkllnLfk/bC3zzOloCuY52zHyt6CZt8NKqTBKSRehps
F4f4mXNcfLai0GEOVmDmwry0BlVtZ+S5HTykcM6Wg+M67xC9f4pOLXbZqYhemDKLpsxs1HzS3WG7
yOacWQWlIaUzkipUGhwRDwE5MGLFLVuiJZqM8m1OmEgSKVdf2FzIXzeeRnFIYtHqCYjg8iNUV6ON
lRdI/yvVAYMIlt1MtjsapSai34ozWcYOXw82g/vob/IFEvOprqAlVyu0Ex4ZXrC05wMRN01krd/F
bBESH9Y6vXAcg8Ecw50EHc+s1U8TkSwgGXcojODeQP1UCaMEuaobLaNl3mqW/Yhj3gBup/d6pZJ7
wkXK9rYQ5xxpO9ntzT6Tc95w4CMJdZg4l5SHJ3unJ4Cf+aHS9CLFeNDm/Pxy2mRQJknfRT5i0Oz0
oK2GL7eC51FC8ExJqV6oxs1bup/f6VhQv4jwawz4ERrWK2b2q0tqsfj6K9gsC+nHiljsQo8g34gX
AZ4TowQ1hzRmjVQqgJXM9njS8bx8DB5dF9YkdMwB70JZPl4CnsevrS6FHewlnjucWdByeLplknJt
g2kD5hBtDq36YNkcz5xmhLMVYCPlwlbyMAMDPFzfGTyQJaRN2wZJfcU3nIEoZK2S90cr9QsFIFdZ
yGGGn1iM3ZSENlE5aDattKHUzZ8t+e6lS78r9A88i7nPJg4GAu8hsjTUNcOY3Id5+69pwAfJ+ypz
CtMVLirTXk4VdWC3kjq53cvZ+RMMXN85MUcXcQJEPczzRzHAaVRfJfWWozLhdIV4w5Du02zcUmLm
KXKqZeDH6VdWrwqBfvTQ1/PYnliHvsDOcULDKItEStFBiDFLLV6HUlno38kxbiYpM878Rvih/2w7
fNXUzRY0n4RoOWpyZtZqtUMTZdfSclspZ4w0wxoTFzQf8xD+lvLMH/unMfcexFqkrYAz4TAxwWcl
nnnfeuHrddeI46oRDHNg5RNN8oKqHuLoXo/P23IOmArsFmanUkUWfBH7zBm6gO5ysTLyD0kOE6hQ
riDd1RpdpHiYJg1CNGXykXCuWjEFvs6HlHghX1ojFnS5xrXfHvJgZvQ103X7Bd2LcbgLFdD1M+4b
h0MCcTGkIypKLT71UUU21zFClQBVuTQ5kkPNO2bpBkiMhtUNviESQXQhhiUetMomZ9Q9s2XHAdhl
wJJR7OPXM76yI63xuL1IYaNl+OpBkdJi2Y5ZFw3lplq6tqEQmF1RdUvmwVdh3du/GzvtHyJKL0bJ
XvAtimtYLZPT/vrariJYHYQst5Ae6TusbmpzbGms5tkiIfCkV4HtbO9Em4EKOcQzjiIHEAfr5Lz+
Ir/eYmDu3xpRXSqOKYNVPSXjdSFBPP2pCctLzAeNJPZXtFli92Ns+bFiPKH3pl9jn6KdriYtrPZC
siCTw2McMJSQ5EWKKr6YfDuR+Eo77p855pWAJjE0OkqO037GYJXlMhBkEs2sw5GJIjU4OzqO6CMk
KY4IcECQWW7qs7i04EZ9nPmIx7Cw8FtvZ5oqoZEWVDiDX4VP5ZzWx0WiOcFL2/feaQi7a60muvY2
9gy13HpSxDSLuOqGmqWZuXEC9kJfqCYPIFnCXJMVs1NzrNac3I6Up8cs3CPmmlSwhqNiQdeGb1j4
Ws58VoGHvuy+xUlabQHbMy9a+wd73XDyBUhUNKc0NOSTaFEl58GVWkECQQca1zPndZkGr3Fd189+
nbSPY8DNawMSXgGbPUGLFN9XOjRkx1YvR8OZJauowphTyUKO5zgDQceXlJAROeIxSzquJWiEyNIc
kJGJsWjNHKlynPrVwqmDtF5EtwipYnirQUDfgGsZXYx0WmCRbygXOfWE86D0RZm/SUgkTCfqCy+/
1ltTqzjFuZhsUbgxaPgC8G0MbRZsRMiwI++S1kliudTZRgMKBNpVe5HS45SMPXrwuDIYAHXb+SWb
7Q2Ub0JGD++PVLLzBAc6aiaZIp7JLLlaF9heGDIG/kSnWdAc1HUEktZjvkpvb+3bRT8vVXBMUc9R
VKLSjiHi+uEv3xs7CrPem6ZDsrkulAtanZ8c9pzJK/ZLp7hzsSeIobSd2o0iYJzW8D/sn/l17GqM
hS0BS5hhA2F6qOBeqoKafFxdRLZOCGNwB5+Bn7jjS+lKaWwhhRhNUPz2w9KF/r2b7ZGcWLCajkqN
PIb4oZ2W8Xn15RTrPWngKlYax0t7k49ZHFzgwMXbjOA+S5WCQRR/L/h1+GsNa484Fwf/eMNfVhZQ
TAd5iSPNoN+PIYbwLIRyg+xC6vCfMQUesl3m1oKYlHAnb9uh7JhiZdUTjBfB3PlDjNSKu2WpzN2U
zTvMGS5K0jLPLzRWZXlwEysKxFrU0OJ7tneDyIYJlt/G3/zF9K/4VOK1GPCj+PSYWmWUt3ElMuqN
51umPLlxSYNv2cbpG88C5u7cchltzYhA84hAmtbyvHgnRgXFLqxsMK7zBqnAAOLZYMk3JELB4cHF
bD54IRzNhW5PAJSrYgjb78bgo7eOEWyibg6gw4fVdaYVqSLzVh/WOfVcF1wtO/UxiwGXDyos3jHD
1up+WUjliLp2wWb07P3uY48syJbLKMpQRTZzL16S5vfijLytiuFZekiKsuZD5iD3YQHz4xw0mZAF
hNHg++9Y6DhwJEie7w9FXAff7ZYFZnV29j4VrrmdnS58yCr6gnIAIWERyyokDMtQEo0jYX2cGNgh
MAy0acobjx45l2UQ4JQ7ulRh6Jb5Y3JmqO1da4n+3PF/GOOmN4BMRA7udMnZvrYvNoOKkx1yA2Z4
7/8cqfoQtIGOxcGKXeFq0P623ZjcUihRC0B+vWFaTEs5CP4hnmmyS7KL3ArbX2nOr+DeBggQTaiq
TAcNAeUwA/oQdB8XLRci5eYVv7MNVtIYNjPVWE2nby877KnS+PtwCGo/eDWY4L3H2xSgok2Cb0g8
1L47Bw+gJoircHwtO3peRNzCJ67KvxzggCduh7hMfqKdRN0DqCVKndFAR4ERf9zc2LqwVo6szJe7
oJw+Jzfgyg8whJGDuByCtcW4EQY0g8KTbTuAyxPLkoDo6BiH/MNvgvG3OvcCULKVC498p002bONY
iMzAhbWMED8xHM4iJm89i1absTGVTihw8LzlTL2i5ktBOnh3KHSrq8rCIZBScXuC7Ny9xYmYi6YR
mtaCp+6H/AMG34ZnIkMhbqvzD1/sL8ibRcMcy9vCQZj6u5mgxgepMz7Ahi++xSU1oe0o5IebDV5b
9QTzNWtG+6McGEPptIemZL4jDJCYQcFaxr4gUGPhN12u20ZyYWwXT27i1w81WogZkt64/2DwAmMD
a2QMtA1ZeIxSbAu7ExfKIpuSlBjXbXfsG4CqYlKIH0fX9m8kSSNjxlXZHyJFqQ9NV8Igq8IleJqj
8jQCXR0Gcq+/j5Cbrux8dB+WnZoEc18Md7HVR/hHj/MNowzvCmPx9s60DP9E/nlrDQBCdVw7y8lv
EsPqO1vuX0WLR9IpTkuyt78o2MM/S5YGEcKmvHQvTI4LISq4+saHK46xigXyxxHF6iUeUYQwmRO9
rl6cfSfSi/oGfTKDz1QaWy4oHldOgQ3cmjzafp1nYqD/6VdYOix2fDEjIrwktZGKZBbDOrTw8/II
UVYoETOoUuCAKzfFStCJnSNdB5zdSfW4K87kSEXOuf1T1J5E7QSMgrvBC8e7hAfuPzR7PtnXAyfX
LwpkmIYWUQEESYXjVWRBVzDo1K9NLolvSxv4VIuueLRRHcU52tMp3LB3l/Cl/Ry8z2uFtEllRzVK
zCLldg/wNb2sIkSYMG2pMTMKvAYzdqnljQukrs0eHh/1YTYR0zlBespY5lNi0i3jUvzjad5C+LsW
i/SJUNqPoh8APIGAaJNoP4GAYFggegHZuTbM62jPuSJsGSQL1qLw+hJhFgCiTpsPfwKZKAPrET3O
Qqh30z2XHmvMWDKXxybh4PUsg6JhLGuSiORV6XULXt9Rp8qlNK6edKIJwAAGJCDxdUZ3aih6s0Y+
ClGBBH18AmA2UsoI97MsHrl+kn/1VKzRxczL+Q/hRP8UbXMEw0UQcHVfk2mo4TS7ylLmWkiEKMhw
TxfXnuF/JJ3XchTZEkV/iIoob17ValmEkBAgeKlgECpvT/mvn5Wplxt3hkHqrjomc+c2uISSpWe5
JKLQNMrNq6OSbsBXPMKA42LYWysABikO2O80nAfuTtdRyGMCOwq/dhZNTjH5MLSlL/TQBOGfh2m/
TiwU9ihTecWjBwpkRhH4i9cJUWO43whcEqVMIAhyBEEeKOhkKo1rAowbNp1V022AevZfDgwT68vD
dmwXwz7uQro0BoiGn6eBZ5yTt0asULFk/VzG2PjQIOqQ3uVsihMuNLteuAEGekcuTw5WDiHsOZ+i
w4H3T7rGN69i1Xu8ras6b6q7zbGtK3ujIPlQJiXSM0s1+xFsLSenfSB56sPn1nPcp5UGD6EGsyWZ
sDGoRk7JugYYA0Q9aea0DyfgpElQQn6IK/oRRhyAIXX9AtOcctbI+5egW1Ombx6yt4X+4gYCBAbZ
h5C7At6qP9DvZQdcgngjrRrWrWlWwPoZiL4ia+5EcihTzFbiESAzMX2JsS/jqQI6wZvsJkx7mMb/
cPCoZtHKNCSi/I4N9Rj0nv4cSQRsSWSmXtdjyE+junkQNouW0B8oDbzP665z39U+RhOoJI9aTRxI
RaTcYYqCe8B6ZngKEQnBTZkCSS0ej1ln1uUANY4lA088ooVYA25w35PhmIyD7YQNgQA++Qxaw1Xc
8/VhafHqJS8+TimymKQVJwcTIolDhkzZsoYhy9oniR/GIPaHTFWOkcbbnqhBkd7bpxKH9kuBFKjV
GAXvHW2vy4BjzZEH2ZMMXqBCMn3gqMXvTlsoTaiiZYFW0nFrRO5Uf062aDpHLj0f88/6Ga8q3PCF
+AIjiIEhqY4n6cywO6GflDA04WwojmVh5s36ZRAj3E4RWx8ewjp1nKRq5mh02GgqrlH26hjysceI
T8YRCsuxAk8n9oZqB89+OmDmFdK4CbmrTEAnF0kGkrlTh62Ycke1wz6M/BgxqWLmjDK1Y3Jw2KKW
IEdRlQpjzmv3MOw+tzYHbluXHn3dMT1iFSFQIPvWrOwx1D4HM22sEYVsYlnlcGJVdiOBQgR1x/36
XaNWZYJXBXv/kIXwuxT6xvMJcEe0QmP6oC5MMew4BtRi8S2f/SOmkhzhtcS70Eff0OEWdM52yG1Z
AAs1S8EvSzpSSgNo4K7EjtENgMvC0LNHYd+0eOvX/CxrF0KJDAL0CJbAF7PJKGvn7FGyb+sScZo2
fw/QdvD7v3PU8+0mIH2R/YkEDlY4FxbSc8xNSCtlaA30T6U64RTd0FIJ98BvUbdW9ILqZevVvJnF
CqfTcAwt0x2K+BLOxv06MIGilX+0CewACQVzrGjLaG3d+hdzJlILKeCxD9n+w+8A+ldHLdsxgYBQ
Wj976Kyu2wJhMLyfxwXJzctYD5RYad4xbSkG/9ZLTPfktbb5U65w2a0Rbnm5I+7BNsG+52poLy2O
UUZCIoTDiUrdYGOAbxRgv9D47uCfjAD1lJaYDr3d2pmSK/IrwuiPFGog3i54hh/vJsTduwtF9MjU
9StuSq/iUGIAuS/NwYYfxd5CNPqyKISCFh88fA2qEQRvzTIfb3c2jE2w3lfJi9Q4Ewn34bZFjx8x
I4WciW8YGy/Ce+YJvcc9gWmAkMJRB3eg3ZfDAF0N3kQHN1NnGFgaCaJnFlvcelv8Mm7pDK8B8Coj
igIIBbaGOH7hRI3pQcqAoMXMHNBzTR8P7EuelWnfYrzwprKENkT15i1iUFDDf/MtVo+4hIMdupas
WpBhUQQL122Fn3DPsBUCdCh0d2hCZzUY1YQ00n44XYBdy1EIQkx3IgnxUd1DBCR6cfBrMM/hssrm
cntcdj6v6guMH72p1x2FjrlCO+FdSulDlgVfSOD7qsPcXE3H8IB2TuXIsav3sAotqMC3z3HO5ErN
T/14RlVr4zFoxM9OpttqMtkNcgSKzqJM+TQaZen5LCqr8yn2mphZySSIsjpfjrQnGaNn5D64wQnE
TTxKACCLqiLHmm+Ca9iY+L1bJk5AYl00nq7ksfIa3tWTCbEPHDJRno8SVx0dcsZVuCxIZEhEUtfV
2DEuwduBgeoozJ2AWsgia+1E+AqOIyIvbet4v4IIUmD4xFpQL4oD/4sS5SRMIalKIFOtNIVAT4Ix
yBCpK933j68hHK414Q+R3QLHjDzMJeGAZorDoXVwQvsz0Gg10ZYyROaMgzaEekNUX5jigkKac4Qk
HacZzh7NkHR5ghFROZfRxkyBeB9EKCrYh2/FiATlv0SMWzkX30hSIwYpwG7ElkcdDiMWyUZWB8bp
UWuXnkjBGm6HBQcWnTBTmBIeAX8M06XpZjyWjxAhsdFR9S/T0f2bEIG8DYKjoumjEF7iBZMD3AEw
tBHHLq4X5rYxhINSrMEjm9iQgxvxBhDIu8wJlknOeZFinjPk0AHxHMS+J7eHb20nA7lEjKzCBWLo
gMPVKJlzJOzAXS9l7VfcrKXbfVUrI1SD2Y1n4c9M+UOgz0zVQ7YlGrTws93I0one+C283FAKPeG9
LxDTFUymbOYjsGVRcLFtPD5u5LrUaynjRyuLHFZOzFRvYUT9Uqax65/GgTpBZ47wkxnVDdxVB7X/
KZp4ukvKaVaWiNaUYGQtspQmhrvjsuD6ANfn4kNxQR4eFSuWMB0vWh4RGaHUct5sYxePnIz8mAO5
+M1i4fnUhig5YZLM1x//Dtztqhx5a7AY8zv4XLjUjwV9Tj4k1wY6gQQN8Qc0LIzCudDWVHyERCel
bACvQLpo7eSYBht5n0WL7jtDpV7yRUhzWQpKXMe9Whw+4JGXW3W52Lg+EYgFwz5Fj+shfvzQpxBm
xwwrB9xQAXe8ME3DASW9W1wXYdK4UIt5mAmpJ+MSMte0SkwgwHAsbl6oNoDsVkfBLQU1rDQPQicW
QejoEZgEHMDYfkFBc2mz1GTXr2ebGSpkczVLY1JGlQTpS/VYkiob1Q1in0SMIgeSyEzAqyEyRM6x
6XXcefsYDGCjQgQdGSxYY7CKPez3XlZMoC8OHCg4taK37uDIhUyNGKLEdrwazRuIA5AMzY4qsGHn
ItvpxJk25AyAeQvgmS4YsXNTI1l5XRtJYYkL78rGHEOAaCODwkrqx64FSldfd3pseP1VT4INQk6g
Cg68drbc7/EOersS1HaxSj/i4guIQfSecmhQJisujUMvJiUutAZ7b7FECQXEq0KmZfDaf0LRIQmE
fkIFLFSNzDWt7JmABkLmmFwhm2LLE1tSWRH2PhxJK9xVu+Pb4pJwXLuwNK7SdQEvadFXiYwRLxEf
9jaW1IQr/AUJF8t4aQNxUMTvEvtCURtaHlLGuBL3cix1egrdERYF40roHFkBeNdj713xfu0KqFLo
Bq0rtPyEA+RQH17aFYvL9AyTCMeaPsSxRqwXIF/81pw2QnIoxHv/1W4FGkRx0MXAdnDqIJyIYYI0
XkSLwD0OWPPiXwBdnTosY4N7a8vmGh1ETupBbJUw9hHfPMl0WZSdesMdy/xqQZr7od9N3IrGqHcf
Vk5bXBhYkjqZ6DAVKQ8qcx4FBBrxz5XgWjG4Vn3FIgW0LYc/lpCwM+hRddIZzzgNjWjngFbX9R8v
fCKpeqH6QgVJUo3hxGAoBhLW8HgXRxQ3Ofe5lbredQHpmhMyLQh0wK0+yhxqCuy8nryEZ7bgZqxl
+oiG+I4g0hfvoNTFG96boOMyvFOTDq1zZTqmfbXlBPW1tgB6pUAgQnQAHU7QVaWtyM8oO64/fhCn
AQtl7QEVVEwjNKU1ZBJKVrxxYLGx4fc725bmIxrvMDqHF8ehTBPBBXgwpyXYAfYFgKRckyBRuAUD
ITLwAjJGnz5883JcZsZ+BNbtQqu4SIMBuiAMAA13EnKOnYheaIIY1kItU3qT3e/frTI4rw3HFMcG
t3tOc6RAhX5alKegtdLY0YchqPA5e8oeSv4ijur6IHgFVIa+FPAORRtaP/RwE3sEP8YxgzlDR4Bw
HYcV8m8ZEsYNCKniw0K/XEem1QSUK9dxDUN8R6nCVSej80LbAmeVaT7OETRamWibGz6ikMNJkn1A
isUmFWMS01PQi/qsylBBERf0N+v515l439u6qTdCuAniLmEN057gZbs+AD5guUNqvJ+zUTzucT9U
vhRQwlh2z+3eXOpGyiRFFHYkYx9+6pXvgwp0PXwx7NIBoyTPCLVwjl8NdQTOcIwqSOu5QADyVoXU
ULYjTL4QNTh8dNYT54BKrZSoIRtamh7EPDQOatCGHPBIwKbEMUa6Nqp2xn4ycPRRzz3g7sivqfl+
YsRjakx/RPEcTVz4co7Ejpg3YuLvxxbupuHynWaMbBkJnhl4VXGHPUqSkveEyFgSkkDwJUWHjGMY
hMhXLw1ey1xGCK7GGQS35SkKXTwxySUVJ497t4JvoqZaPzQdKrDaSiEjsTLk6CvJEVAtRkGJg1Y3
YmqwQbCx8BGScezCjunK7WkNsOcine+pS1hd6A4A0MXuHod63NwogrKJCFm8itbU4845wDjsNA1/
VvjH3hhgdehlAKfGEaypDT9r+yjq39ahL9RG26oxlVAM219gDccIgquS8lytYJBEAdeOlKbMuLl5
sDy3ha4gPHpyhl9W28P/pxALMytGjt4zyvXd+kXn9rESrg4IFCYFWPdj8GYmv7g1yHkk/oE6GY8t
yKj2wbeW2TeZctAdWUtRxu8RTEnwqUyik6ucnlBXUtVxGOvUluQK974I0+ruEH6FGo1qtoBYWSln
iJqcYdyAkSdDgvTkYLgH4MJmyxCIfdTS8bKSfotbn8Y00yXCHXUdLgyXO9SE4HyA33BiBImzD2bs
sc8BZDKYMSau+IDj/ceR1GGjEqfCGpbgaCxsWjhblAdobXmgHbwKphzg/DOXvb2DbWQuKJcd2lwZ
qY0Z88TD2lv+n1ssSM7qnpeRy/zEx1eR67zwljMkHQ4+C3lPLYsjRPNm04ZeVUHEG9hTZoIyhVIt
SNUxxwzRp4hHUdVAHWjhPws5DQyOag6ONsfQT7sciPRDgAESRI5NSsMWCzXO9Vr3IrWWz8ht6EI2
lHWZyX5GDL2Dk+PFFRRjY1EMRenyxS8YqVSki1/ZI5Pa2PPLP2vnlQ9IiCi3WqZIq2GkL2oef5Qz
W/yzxRoFk6Y/NsZk0D3CZ3vho9oZ/wMZH0twHGdvzApB0ER0QnTf2MHZx3iWH7NuQMSg7+RwW2LM
FPYg/Ake4V/X2nZuSbwCoqW9Zi6+MAnL9wTTGsibZqGziqcAk71tJq6cOzsGyPSGb/bveHAAgDMq
DRakSzR72kDF7ZhBKc6hM0njUxkvDJSRJwzDI5lcAKqRB0M2AY9cZxN+jd0NvhW/3998vLO5Ec8f
/5iNfMaOpYmr3Q7hP6SFE14SzZNz7nG5fFCGS7wOcDl6PLGZcGGWsWc/hc8Mmdu+8b2J0bIobIzr
EKEk9ISPeHOAFZYYV6HGJZsVeoeD39F49BxFUfYTlfFOoZRBUQCqQV0GOsK69+3spxG33s4EqIZb
9mdWUmIwC2efAE9+079jKtl2RjRGlghiRgI3u5ESc7WArcXWy94hUZBVs1yx93+uszh4pKBGZkjR
0Das1yDcn7yK40ioorpDgGcwM3aY0a+cZKQwgabq865gl3wIjfwQ8ErQY5naw0qWo96CQiFURwxC
ttt6tBhsx0gyhNRDYfqbzFAY1xOf35/QuvokeUrpivVkMIffs/J4w333z8JFchVme/vf0YjF50zv
djhoniMf04oECAJakTCJiSXI+r/q2qmFiw0RWwU8mZuX3yooitcZ994fDU7CC0EirdZXJdVCIHyv
Gk5uRB+CDvAd1awJ81HesMkCcFwkd01hiouhw6JnhWtEk8GcGal0fs0rXi/cOfgtawADM+HryZch
L8k+2KTkElPWloR7b6gYIHWwrTlkqpKXW0108xovFFPWSolOFBjTVMJ0VQ+V4fBzy+HKMmh4rYuN
g0oR4urpclV/nAriJV/BP7qHkk5RL8PrjmnGPf/EC+wx4A9YAYYYVPQinKhWyJF2+LSmpLD4N6NY
y+MDQPWG5eIZSad9CodJ3Cjccxru6fVQQ8I3oTSXYrtorwy9Dj6RlsoFCxmCTC6EXTAXRYpKW/F+
fu5qRajuRROe7VTSEcZlVkqJ+5Emkvv36khYwWPhp2XFRT2S/BrzzDzJzWMNvy8cmgwpmSHjFQs4
G3OnlhuNhF4/keHwHleqNs7td+qUgTLCgSKYo8sZCUucaJnMCHvUBve9WeSd+RXtTQZNi+kKvymC
gQX5vZrvUXcmV7RCjHgzKM3Hjt1qtAqiLcUR7scMZtWZ/HBgtoBa0uCgheSabinqrJT0soVKVqdh
FFY8qRBZewAKO/bI0PKid06bR9qXAJ6INsaxu69c/1lDMUpcXT5EM8B6VJsZl5SdSMCkS6YB4iiK
MotyR+KWBC4W/VUsAy/NLlGcBEys/0KTBS/Io6sjsg10KsSUl7/NBhv5nfZOH6Y/Jx7wJZ9pRuVR
4VoqPBPKjnUWFLO2cbuGlET5LiHeszRv9fyqcHfMtB5NLMwBDIh4Lo2Zv7jouCD5wObWjOqkO9wb
xM3DnQWfRJWFViLCglwMv0TQosbI0kgcDt0UskOufDBeqezUj6OKx/2f1USnZUXKiSo+uynphR4R
28esMfgovQjueVmMQcWylAXi3ZGJxslXoOFSg5sF9y219IECLwQROnxfpHob5SCB67Rq+Gpe+46s
Tm6JGwO4h7H8Mr4yZMEdJJte0Z2C7go6JYUpUo3kVITnooraa5O5UIrEpW+FUiM+7xIdEQ3Rc4wM
4LIacKwAGKWBlkyguCItmFtOwqcm/LY1Knc9wuXB9zEx8xPSpZGgkJHQ7+4TM9pfB6PY1tvgxoMi
421Bx6Y+7KT28KBCKZE9tqRaS8QF+ZjVwqFtel4Y1y/qZCG4M2K4F6q22nHodHOiclOkspoYZIJP
07CJFjOGzImf/GOzEWvgJxN1VQxnqtyhA/XFo+JoymcTzaGWbPiocWYIxBNPc/ifcCyZZiP778bP
vbuM9wc8AFRykrlZs0tkKmCSktkK9cbttvkk2IwhDkw8XT/GcGmEuXK7UEnxwoPh3JIGjzsX+Bn2
E+xRXKAYu7v41XlGAuH5tuXK9WEv8DnKkGJttUXIJbOarpeXLYM0jmMJhefJ8oMAp7PyhbkkXOaR
UllHCAhNGbSKExeQdgyGIpsFyjeR3/JMDAgGM9YTWYi3Pl7ZGhPNtOi9HRgICkqr+l8eUnK1MK1B
K8iugPli7mKHnnh2S/KQ6t2lOwODGsbiYRqDX+VEhxDZHEBd6u6gYM50slx82+yehIaKoR9jy/hB
0WyNex/FQ9rJG4IGoeJfWBhngUayOw6Dn9eR06yKzuuzsSTJGAMFhhSEQFATQxzr8mh9gbGWfddd
OhdteE7h4t0VxfYf2Ns3P7Ty8JJ8QQ8rLbz4zTFSex2E8BL2IRnavFiR0ep8hJQcRqBkmCI1pV+i
xSETCD0qCiysf+A18AVmZpoIshjG1Zy+JoLcnqbw+wvwoQw63fUWDt5zbcp/5tghZ6a7/xL2Lq5h
A0X1t24GvLUtdEldQfuDbAcRct39g9YE5VD6QiMSYjwMGczFOBvb9OdfjcOOsH2Wlx+AnrYDo4Au
xsRVuhp1TodVAHuZRlI828y4wcWT7e/yzrmFXiMydXwCCKH0gGC1MiCU2IZD2ORUxLhI4etwy9AE
U6ZtQYUGwELfwDzBTv3bDzMPD+K8aYAj5GQlmjZmssQ/IYBj+Xmyb8ORKa9fPmugu8QtaVSWnuHG
ZxdRqZ58bL9gU1AmbP6zyfmgjL2yFSOQiENfx/zCTdB5p25eCEzYhzn8oSgSNFoLWMxQWMl4zvCH
8IMw/aC750tsPzS2QiYNHiJ8TOppnY6YhIUWPdq1rmul35FCxdgwETIcSmUrB0BfHVj+LSyADGgl
mtHG2zQwFGtSvuEtSjleZcxjJ4EZwHgoVfnrKkOuURaF3ATrBG8S92kaPwb0V1xX66OqIKhDM9oq
Fo+bhv59PrQAtYCaR8GtIRWpjCJWl06wZG+NPOHOYz4+wbm6aKaF2pl00yutjT94Dxslqhm27zgn
gGHHGRxOLWrtKvQ4Wq2d0y6FHj3uNV5lpSvSJ9pj6MfjPD5iC/fURf4dLovYerfl8EZKWPWXK4TJ
Q8ytH8RV8jvBVQz8fhFn+56Cw2/g5y2iw4KNsP0QG5YyxMrQAtk7j0PbncEwbcoKgBcdvtFHTn/V
5kOJP9BszG09t19Uzm06HjM/By6jqAu08yKxBG5573L6pdzLMd7+SqKgcaWX4uleAeDQ0bu8S+Ud
RzIX7wIcaHshmkCRgxohZXdp9W9V4HM9SgO0U39XYTkgjxKdv00TYXDmRCxEPwOtW3PKtBytvAii
KYsF/K3GG2iCYa16dVWdCZkViynoymsUUXTP3PIQ5Kj8M7akP5AI1RXt+iDA3I2NsxJzC8pbLkT6
NHHzMCSQ0QbTaNtu1TAKp4le8di9rIS2hSgfZUxJvSkmvDEsSPx8fHiKR8JOVCI3TIx7lNlvWQi/
e6IAjkHsP4KXqI6oYArKfJHF2wtFf2VBRDXReN8dIGh2wfAYiH2SNiqBBL+4NHHwgzH9346Nv0fG
J9w+lyTyxiZ8LpNnRyzNJaFrEL72g7MrE5QnQeejnWECblBB7gYU4XuqiLNMYHMR/4Sot6LYOyLo
ZuqTge/ZcHMMLI4S+dmFRzkhIyGosA1b57AZyIKrK9n83eyLDA6l5iv5b6OBtmD0EH3kRfZWBFZy
6Q8C3OLxjA9Y+NsquVTGmWQdxOjb474dz8S5l6/tAIhvkWHwMdhv/W16QKwSnSzymcF7hKqlc7Nj
SR+tsLVfLYjNj51X578bIiGU3FLOAC5LDHYCUPyoQ5xywDED92wvRClopVQyCqaqi4dmXFSR/4xT
A7d/KWi56NY8d8lfmL68wdinXAq46EeHH5PLwTTxWKJJSkEZ1sooSIkwtDpqdrkQT/5o1RbhXWnt
XHH3fu/sI2DxXccDBa0G4hB5IwxQgu+6QIJ/sWeLFmavuSCk+Psepex+EKgiIaUlXwKcog/3yQC7
3JWW9JuodMEgzED/FI28D28uqr9VVHRXqxfS4Or7YcOQXy7fgVkUkhX6JvGp02i21oOLQjJMfZEy
IYIQtzxnHjcRolDq4ZwIFtL9wFs3StJjJfcF/SjoGQXPFewCG1mCZJLG1HkI2klOsbgCrZGhCHLK
/tLB4v8aodWL8alyssiAkuSBCPxIdc4QHUgIeItRWE/AOVFrvwxKwPzSTKyjqnB2bnKLvGe9RKhb
7ZObmpakmqZ4MGPrPhxWU11MrfObCguIsxFH7wGslznsP7OUIGE2pKRLH0BHjb9Hm2+gvC+Ikuhd
O7ghDOCJbFmA4aKRg3Os4aSx1Jx8s5+MQYFZRTIgQv6D4RP1N4cRT9xmfyEfYEZceJNhkMyyygz4
y5gjhlF7mqzlvsgyGRkx4GRXUyPq3DFeQHs8WM3X/sKl1h6olKPZWlje1rspBEoUo0tOIgjbkEVB
i3zcDtuNYSTZAk9ZAcQTs5uwjX0xYug4JtB7Cd1+rolhvGh3P+f0SR9o1bnvSL26KmMIYzvorIi1
MwYhLDukoDPHB5I2ckDUGEOUfR8k7lYci1qaT9weh2uZH0jyspy8DNT/rBW/NxIyfdLj8xitEGmP
bpica6uevaeFt4vW18vFSK1ueZdeiqkEQbtbNl6nYzXklx7HVnXfNrghfoEQsyKAwsU1PSdAQsPt
ZDVB/oVJUHAdFfEBjE/hxZqf27C9Wsh9zk5OUDbZeQrb0VxE5cLExquN+CuGHvYppbCkuzgs//rk
wX+pUmaEfkBAboYLEIV/yQw7ojftPCmyA8NtezgkfKx9dVwy/qtOs5PsF+lxJHArVyYU9kw31nzF
qPRJrLohdMPF2bFgF91oF1PlaW4WgxwGwxkRd+0mXKZUSAheMb9nYNJYo4hKVaxb2nTqSWNixD+D
gihfpvKB+ksajDYysoms9dFnwA0LR1xpEZQ8xANbWiAZv2GkIBZ5FcDTEWHiL87JU2L9XnOrIeKS
IzhBUXDKvRzV34K5abkK2wJ98/2ImE5Jc+oi57lARGGYw/V2bPjPnDg+s+hlbP+q7Wi0bd/bmM84
SkgfVQ+e2uKzidPKQzuwUURLaSJ0teJfGuX0RovH54cnzBect/znKCsUtqb9xeW5i0MwqgwXnwT1
JwXjf9RgLo8wYSXxdin/Z4ECwCCRPSqe6x6IwwdHr9xwscI24KTVosgTZa6vM0OUzOOMoQVTAHFg
8Rk7yrBA3flj8kYvywi4xgONRmveYUyWQ/SNEm4PYivMczlxftpp9JYlGcHf7LXOhamFdQ1fS2wB
AvH9ZMA0Yl/JJ3gpo3D54h0cIa0k0ukRUo6Wdy7Z2xflABgUTRzfEHt8JCj4neNuZOWu+WccuNlM
FYU05EFPv4CsG/5HvY+pLLElI9CKyMHaen1SeqmYoC4YZ7ZRfAOwJd60IIj11GePE+FzV5h40/Nh
535NgAFOgAOPrNScUuEWqNlWdKzfgT0oyuRmGzchZCXJWzLirEQmF3MebmbP8Be5EmH+EBShPmHl
MQUwuUr39+hSOX5cn5wHN5bLrxsnmSzF9LgjpS2OLcAnLqurknVKjCNbkPlU6fJfjTmF84H2H9YJ
verqAVXDPdQUqnbA9ssXExeJSpHBaraIIFzc0mC/MaLoJZ1ShEpRLotTMocXnF41yb3rur8yK4VS
BetZJlC7IOUuVAOVUVrHAHoO3sqYUQa9tdc/IMCkiSUE4JZgQbzBEmFdYQN/u/cpym47WzKEnrPZ
gcLQGWL5B4Ah7Fs1LyDenauXZAqui7bai+vQz413B3RBZUnJwa93stp6SCZnQBgmVuYDKdJI4AGZ
Gxo+cIgYpr/QYUFnr9QZCBLsdG4TWi6htdGNU6BWPSEboEwY7Fv3doECB6PThdAYsLwFB1h0DZww
HKB8G4YGFF/y/iMD/WxcsUw8WKtYLdElY5cVn1dXDv6DdW4GYWgWzBa4MJ6WkkdZzjS5lt38FfZo
mTCeVrVyk4X/UgfowNgVlt3UQMtEnxZDg2FgjUNVCrchq2BdfVBeGklkAQ9gVMFg1Y7jN7PScH7s
wsEvr8Iiul0jJmd+Fpo/qrGpDGtyLXhhXZj9TuYxOgE4Tb864jPJZUyCilKKgQdG6cgTAJ8xtiMF
ESArsuUd+X5EXdNEwvKMoEJdi0i0dOfjrdzt8OdIdOj5wHWDYwe/EcVGCWV6XER+AQ2DeQLnHyeD
lIZh/nikADlwgyhXC2pIZqJw5RMfphQ/NReai6i6gB14rxPfNKvYNnbLKexIVYDe9drGqeGyrTnI
RHHtGIzS4H+q31XrsXjRPEAAS3hZfk3pL2YXjsD4OfKkMFoO7DLqtThFKy5mx8CSx1q+uvQKVngM
rKhGAFD6BWGXmU8afq5mlM1eez1Wfv9gbSzl0lgJr7YqXy3q75u24EizAtPeqYNeGcLDA1i6W/B3
v4vseMlhqgkzwVC6RyD3bEQq21aSaVU/YuDKlRdE8w0/0HQAgWPSggmCFNQZU3woGhwvKiBqhxaX
LwpksTRRnf2YJW/aSVgei95LofqKI56XyKV48M3FcNTPOA8yrJEqPgF0YK4JlCY0GlRPJeFPJ+oU
EHP035Fre4+iZzGWYNRej2+eIA4RhonY7CU3OJ3tzBboP46Uz6EidVUoOnPQ3E9OcRfOPmW3V4Fh
0BaPDbuldHoALT09F7BKrDf/fGhvIjZ/uXGmKeuZBKb+C78zvrYsXqW6CtgWwExZ8xlLn9MNgzGI
aZBMqil8Xmbcy2RoomQh7czKrO5fDFz2b/QtwA50cNhhcmGUcC+IyQG4i3rWK4yT46LvE+cy319x
/cbZuub5yACbq3L/ieZyumh42xR/64AxKJ+xdUVZgcjBrJxD+qV9utOrVtyP1EjShyx/VtIGWmmW
9sQNHDAIjlH8PJqs8ZiCsw4VZcXiBYY6YQf3VQWwImM+v5e3oMUtY3z+kVO/oiQ/u5Ah79Kuce7V
sEyVH4RDYg7sMXjNBqb6lMzHxZ4G08VARy3mdsfK86rQ+Z3WGpnkx0m/IDUmZ2P5IhnHpKt97qwY
egEk6EsD5ecsIE/ncTvIQNM3EC5JsrqpdjrrmDkAuXjBGdg4pMulu1bVYLdzFcY1d1LlwO5CLEVD
0kFKUBFsFnV//YQNAnkfWoaRxjzjD7Nxgivp1sGNcZhSZwGvMRtx8GPXbP8RVgxYK+58EI7pVRBL
YYvLTKRiflnP0WMUVjXmJnjldDv0UpWdi5eYFN2Z4Wo0EwKsasDyzS6m/IlGjp9FZb6GVBQdNKOL
dRJHOZfyBbmRx/wLvehZzSOVyB/PDOQ7Mm7+ZVjhnuNCxu9V+WhcOhf9L4T5pHvQdxDe88bn4EQ5
Xp+EKNT1nOAOa5eMvWvV4/OxJg5LFLl4SeOpHg55oxZm6ruwcmNg71CgLOIMrkqZU1o48cY45zeQ
iFY8R05MemeEC3wSkh0p/YSfkeXVSxYRYzcv5R83m36acME5KTcx1BWwS0UeV3t+wnyc8aNYx3S+
waSwFWAGcfZ38ZA1WE9drhM1mOKLMGT1jXbRBjueXOArGywZcr6HVTvsDKbx6GpUPGsDvFYiTKua
0NzZhZSkO7gN+djeO8sAXwJrJLPLWuk8Z7mxwRBgkmwyTVF38LjESafJhkfk028wOmiA2S8A9ssr
1zx0mgawsCug0eGqRFwVshVcwpApkRlpaA+gVoWnKOJZG8hLxpWTCgI3tkEJ1JGM8dbBv2I0W97i
MIBCvwGNIp2H3VGIkBuu5d0qjhhjx7zjWDjWcG/B3XmllpD+zvOZ+VXO8cce5dEjtzuR/xDSokOL
gYyhNOo1OPyTG+YzMxdOmXjgR5tmg4yDTSFRkIBdnSjGBT8yGwUXBK4PisIC42IbQfuKmGlK6wdX
8SzbOj8IQxF/Y5jhTAkP5x2lMMRbpVigmMABp7ES8hsPFozHDxlgmsiixtCQrjinjqhctmpnM9gH
8wtu1OGAFQoS1lD5GnSc19pwx8iP2AbiAhFimFWn1ufDiZYr3jAge07q6ghNGioiJ506M0GGwbdL
dPpdVr8wZqQklP0JdyUCQOH4AOIbsy74UeZi+N0AGbc1qJca1rcehtx2KoIHi3GfzFrGlgMQc9fy
G4aE31EKf10Ms8Sok5FzzvxvmVi6WBd95bT9rjrmMhPv6kSzUDBO5f31U/gPejNj8C3bvy2F71/W
ddV/wGcYSL58TPscUS20LPiugJC+UmbfxDWJZ/h28sk3ZgIrquvLwQRAIoX/iGkfn+1gn4mqqHP9
9TEe8Rux0csdzL2YGxNULwkpHqgvsl3+XVGZ8Kop1+EXEgACKuNFYDyvbiDIxtV0lRwIfLuZK76D
Rc/ZCfs9DmmyoPKd0J7wAukmM4sawY56RiN9k2OCoQMaKvKCZVElO/Nq5MHHTeyzwu1k/YO7HDcY
4xvkoUP/PHgNcnExJIIuhDdQMzsxTQfk9JYEMUQG6B6H3H7W7ETVCS14cAPRlN5VPtXOb5yjoKFi
WXuH4o5lL6IyVbN2C1cdps7gsmn2W7o2bHN5rKXfX457v0PFZqG7U7hf7FWcYHLK8a9Wc1Ro9OUx
9W48WsW96hAafuyIwaIaSKonC8caVIdGYhiEGSbjibjnCLKzsftPsZaa+xP0AjQ24LjlHch19A7w
g4a95ZalT2Cijm8Tj5UubG6TO6umJ4hFSutVAPVu67Rn0GdzjVkdNVMto49aqF1j/1UdYOJw/2Pb
0LU8bjCV5KjXvthYanIrf5lC06c/j5krqaOiX4riUOLuBNnoPM6Vbs3k5govkpgzj5nVVbC+eovj
IkoB7lMWHC7v8D0J67rwxfVLdfYiY7yucAb5oRAvYUqvpUFVKdboCEhJz0yJ4SXaV3oCKRgmIDF/
g+si51q86T3Bl9UYJhNg/FjOSJ7GgsUy0H6c0mntr6Cg/2gr4PZxErKE1KeRBwW9xPv+Ugsf5Syj
cCvurZjWQw2MFWwoSYjEcVg+tF1jsHA0D4EbNjfMoQSJYNnF1DSXAq2VnRzpm3BaZN93lsh2KwK6
Y27xm9XxqXVjalIVeEECfF3tgjMiQnNUSfW3WgbyGl4CJ7Ttv0SVuifYd+RV90O7kBI6/B3mc9CF
dihPyl5V7EYig0aIAoh96OXUHyjpaG1Gu+O0lWC30DuIAgDzWQ/m/UCXUL45z1ZUd2jqAABssU61
Z8DlPBpqhmvmNnbQCfDg7whH595J6Qs/1gLzY3GZE8ZRN+GnVOH7AkP/TcClrAcVbOXLrB5+iYa8
y3O3SwiIegSmGLT0fgcJJ6zdL4qRIAP9ikUhFDZJzRVNHH/2V8JSNKNSJwJZACInmZNZWrwAqSIr
7DmA6Ds4nBMwFoHWxcwmXvCT8B3ZfeP86q8sG7GHPpb8RlMFmIvX12nfhteW4/4Db0PvI/iqiDDU
fizvv+rlsW5cQ7bBA3MNIR9Jz2YFciAVdJtli4NaW0CVOQZnfAWJgwGx8YHAIZjCS3Okv16Z9DV0
qslFKGQa60Li2FA2w5yWTJSuZSiSDUywBLaK0D54CX6ELpe6iqTtkjuStplJtOGSixZh4ZQURCvO
zwx7kPju4i8Yi+tUD3fkgFDVMQVUlnTbjY9NtbqfdVyqzUFRx0g/Aqf5L54wbEArALf8WF7bgh4P
CJ3bVLbVhzHhwI9aK2/iUBDzcnHypLTFrX9aifkZTT2SrWjQtZ+JK/KAHwbg+xHhKTEPIlkIS/vZ
E+O2Zazvo30rISMJGRWA6drq6Jl1WOQhKhKdFwlS6Q2lFSMGcXdWQwKZ0cqJje0XFJ9ZXI6Fp4mq
GM8BViDuQf2DmkzHIM0/fRNnXHUcbi2qbwbnGMAcqH5+oMuof419lnCmJAQAjI6IojDuIxB2wZ77
YVS+G/LUiD+47KvAPTGJe1FnOhF3COAEsPlbcDQrAEQXE8NxmuvPZjIpsFUPvCYwSALQH1GsZ0Tf
QXym1kK9+CueAF+iGnDJb9F65+COYsEQL7zUBbPMRfqG2Nv+YHjHQKTg7takrcXiKMLum4yHgd0K
YTk7tWManDThAtnV+zHFbyIfiAsaIUHCxpF9LE3pp5bwthnHrfUFe+IzdwZUMTs94dddnT4xZnLs
Zt+2l+ygttntb+vgvthq2BuV5+AwX/vMOxM7W9x+sopisDj88OrnfIWQwl84bhGgfIog4s51sVUv
Myv3RFAP4rscfS+c7Sn4/Olw2i6OSs8mMhO/dIQZEJVvP3FYY+89DQX+tCkHU0tN1rLox40i5NMR
WGS/O8X2UjLEuagHKLZSsXNql5duyMRpmcuLID0IKDIDCyH6jDk3DrOoTXiKTM4JyYVMHfJ3fHEF
II8NRq4l09u5Y/0P4OjKJZASGskBR2AzkyC29+LV1F5/Gk1QUkVvIfk2VERJ+Nki3evTQSeBB6e3
4DdITWXVL1oHgq+9801xoZjmfXnpluBuXQPG0AEslPnq07ETx5hMwfKSEZqHhHf7zz5i5LcLmNuH
/d+MRXp8SLMiM+2qrv3LsI8qdJushzEhyB0rfxVfqgHAkYe3H3qPhOs8w7+emGO4hTUTSDkh4wm2
ihhb4vE+nQMfY6OErR2WSGgRNc/lyyf8MMiAz7rlBeDyD/rh14xSos0Bij61jh1vfFG+C1lewoL4
n7Az260bydb0qxTqehMdnMlGn77QLHvLlmx5vCF85BJnBucg+fT9rVA2cLISyLoooNKDvDcZw1r/
+geL0iZQdU9rspvKDzuegWJ1y+ERd9wMSQ+H5YR57uwPW7k81wkRcBvuwXj6n6o4ifCuqhYeHJ+B
+IqLwGGOna83J4YvQzbB1Xo2Qf6NsdUtVrDHxcnH1CNqnNp/SgIeZE4rQ1EvrwoIVCRRpxhrA7L5
9IxrgRgqKHgFNk8HudN0eUKqWqQhjdVzXuMrEXJsioV1EHP5Wfejo08ffAdVPTRHJNPc2IT38ck4
J2Dds0vgWD6dnCOco8yb5uepZsIXZABeeHDB6RctkbMBZEuQQ14IlhdBsihp0hIH+rdxxa8UC2go
KRz2eQgDumAel2SCRLR8IeuopjysaXTCuC8uqPRySPRvmueuns51Ovy0Bfc8heVjRcAiPUiyYjQv
poEODKJcQTrDt+shgDhOH8q4x2BdfHOKVbW0YCHzc9AfIyRloGkOEA9NofhiYOjGgkuuRrTMtzKV
sHiEXumzSvSZpzFu66EL+OsJcZZ05XTFEioFM/3aDsVjv87v3bLSF6fODKUfTu70XBdcJhhyCt+H
166SyNmW6TmnHqfsgTplSB+UzAorXMxbyDUj542CM3ZzApMx4W686VmxwK2SCODuVQ8cDYoDC54H
FAhhtQQHM0esWlAfUBfOQoXsZXybyTChie6B+LE8Qu1n1zX9Be+YckEkKQZ+on1evJNflmcswlpx
FklKgCM7f5chl+QhJETGnqGR+9wLHKtikWh9zAioUZjcuYaOm57KMnCDCu3HqcJqLR5wkXiGdw1n
p2eiJS2PUVR1SSFN+cIZJ6o9O0ahAMSrPSiZ6Q8muhGWziSB6QnJUXZgJ8W9TQKgjyVGYUNUZzNl
korLGif7py0ccNJZDT+hBBG2WnQbvmD5k1aYj27x/kQcOlPE0kwErnA4BZQx1POwdXtcDwd0aScn
W5qQ8mJ6prFHcobcx3FfxQGI6gzapzAPTrGb9VUQ8YfkPYh+jLnz2+itHlmTJz+CRV8u2fgcgJxf
cur+kJFz4DX7/akLsdpu4Og+54O8OclaBtGijWENi1mIKuCaIPxgfjDxsiz5Dylp964O5NrC6QQ1
uTfzEUVPLiPozi+HGw/TKVotOH6nwwMTXKdsejbVjkxrZpoclNzGtKzML6QvqDcsiTz1SjJIfUHM
SAhERkWhZ3ae1bAL6CEs72rgChFQRJzqaD00NQVo/ZsWN0LUgnB0MM5/Q1T814HfHu9VDviRxhqG
VXVxqtYkWbyon5/1Lp2jMPCgmX+c8NjjEOMPN6SBXqBgrkGa6GxWWScY7gLZ4DJHTCqnR7Xwt6z7
PXYPv2XAJd2gigBA4o3yWoUw0MR55GDwhXB7+rKiWX/DnSiogKSG4D3zJoxXgZTqfPs1jcKp5ETG
s5ODKq+qZ3wr6cgGHrK9GU90Qc2UriwXkyR3+cbxVImKeCg+Mqn6dALaw7ptaVgHi/kOE14KGEY1
pxHnylKF5fJklxcJ5c+Y8dCLiN2LBRACnyth9IJZwY1YnuA2kcbe8/SqlvOFnzzm0TF1C7JexlOY
J62UhJyW8cIpb42CxPrNmlHhspHccm70JuqXaH6qxa84CdnLfJ/bCdwcD1f+vligg99mv8WNSpGp
gGVe/m0tFio2Vp0ddzoEoSEFrvZvpzjCZbiYw/wpKBeIwWw18ae1spMg5XQTMyobg0ZzDskCyouJ
4AVvIX5DFG8SJRYgDQdu/YZnAHBcWolYq4TYt7Yws3zUhBxlbRVkF61iMKKh9F3JRYdc/YcRCGrq
Cdqi+WJFfQ9KCV2X0QC6UCpTDracaSIo+uXa894siT9PudoP8pFyh2+cx1IMrQAiWIExo9IbU/UD
re4aolIFaGrJsO+Z9BEyCmYhw+iIiFuY3yKm54r0S85JzEfunDk62/xfK0OwZijo4l+rDauNsPvE
cbVfnfw08PVaHtljkvFvcpgJS5kqrGO0cIdF4np5YtqNY1Wps0dsn7mqFuGwMLdXB9sRGnIg8ImS
oQTAKdGghHxceLVzhwWWzEBBGDUuz2iBA2z9cZT2sfDjeAXWpTtVkCNFtyqyx+PgS0wdBQm2PS/o
YWBVMaWppF4RYMQqfii3h4u2x4XUxlPx80mSZCx3dSDiu7f5SSuSiOvT4c/L4O9j+oj8G79lwCY8
s7ir8BxP7jhXy4xPAOl8OmgkjUj0bf3pOCK6U0ThhFRjFIiDmw6+338ge+JXgL3mHbYxnEii7mfa
wcbb+NhKTJ9UKFhzx12tYkZU1SJTbJySKqWLJxkKWvitU3gSTKP3YUKCgpCdnsikX0/wP0yZN377
QYfgXwTEcPNRwF3VqEHlPlUyYM9d472YjprPIqTShSEc2C6yoUVjtWv8W5Pya+f7OxPK8F2+6ZfE
lU2UiwZwl93KhGscp5YOxitvbZ79H3uVcSqGQOhZF4gXAMwTD3EexiD2N759isCCqKSPjTO0lKzx
fFOXcKSIRmKW7fJCiXiCCYXyUMj9AEKc+4jeJscr2vZDPpQfTcmHqiDwSyvM4cbTRb7vbUeebw8W
fKh9lMg2r55nZDfqwtqSYThgBUCWx8g0lV/BYIfYQd6CYa3aMfO6tFfHPTXFKwSp+uYYavfSVekP
VWW8nYM07bz0wNCEWaIk1tF6DSYGnlSwtu+wLc+u64afFuDJbKcXKmS8Y1OGmHLQJv9/GwnxA7tI
sFi/VMjtrswh8J5kzeyCFKoBhtrGn7C6bEJBwQUriO3xJn1Mzry44brLRzg5k3j+TJpuYsKP4FJk
EnqDD4DVAm5oK89iJ/b9AtJndrEN9dd6Y89bs+yAR3kZY+kOthCl10JEpDMXUTCnhyQXW+sAm3DZ
grfadAecJj9wuS1o/WHo2uR5hLx4Cwz8LFIXn0fNUxHnAps4MAa8Ui04WR2yME7H1hbphDnRQ+1y
nic9Q4a38bXh4VjZX67yn55Jvg07GBZsB6Zm4tRIssuKHOTwnBVFuxirMgRKPEjLdCFoewep4OH0
WLyaVsSLdlf384MNu5AZR+43LyeHi2LDZsH9nBhAT8wEuZpYzqcVf6qgh0H3OZFoCcx2w/c2/3Nq
iIk/+d4e130RHZ/FXh997uMRA3OdRu6rFAep43OCZRiCdwpdqbJHRYHiBNy6wcj9gIqCy9EfK4/+
aV8+GwlGUykLGP4MGnKkkcLH3QdmAcVIewMAwggfTzaoaWBWpzEq/QiEbP5sZs53ejf+Ph6pJJfB
GQPkPoH3Dm4crvNnG9ODe9mdtUGSpBYb4GBpWcLuskibdbw6OWkKjjUNNWKJ4i6YZeKZcvLbsJQk
pFMR1FeC5/yNnWPtM9TOcR67aMoAbli9Tfz7RAiJ5zmZrs4qpIuxkgrI3+NFUQjtiH+UQu0afeHM
ZbFVDh8qq8593PYXc79+mehTOKWE3u3TVtlwjTdiFM4/naFWtIMrjAzyizDwaem4Zk9drw2io6Q8
Jzj9mJT6baILZ0vyVpVDW8qao3Dj6BTbOvsDp4iDEmHmK8Yh0N+d4P50OIcXAVVX5wRUAjou9Xpf
fDwhNzYEUkbF2bTcgSUCFU9+3AKy4U+RH+sxbM7NoZZLd/Jxua7oATsUrwCQwmbLQet0ek/mVMKr
TzOCbYq+OltltfgAKhd9zKlznHya6q09Wxm8SNRsIhxZUsxuRxEIwJaLJZ1ghVaKSw5VrSi6TutQ
l9HsewSNLeT2EXPA/YOUivhJ8WfIgvOp0vHeBJgOfOYqpyqVSTUwtF/pWz9n2sp7W3t8dub2c+4K
M8fZNgyIECWLQTqbAYRCca3KHT2tSUCT7gAoiQdXgu8Dhr08ZKRIQJLiHpaJmxuaPkAIrCt3aWc3
kqIq1jMzbiEgCW+Uk8SevsTsLBdz0XxljoOPfYiMWLjsDDDzG8xZfk3CJTQV7ZcRKoM95gR07jYm
UPUSAUGJZ6+maixbXVwOxh3gKoFG6x1nsiTiPkZ9wn9CJMUronkxO28IvhOz5px72vfI+gRdOSL2
6pTBVUT73Hk8KIkYjbL96+EFGwUgFYYgHUJjnUwVM09dLp2SJKF6xwnJonFjyuIVQYm0kpsO009u
Xv+C5kNRvzHSVZyUt9xh2zPR5jMMZ0Z9/shs4xjlP0MIGRXd9r1YXZkElwqxSbFk7m7iGjczJ+h0
xL+FZIgqmRw06vhZDvIZT81qjb91okqA1gNazb0r2GWuMBMSnVncSGlRoYA84ac1ogE15WeZ9Kuc
9QW5mOqjiZBCrDLyxBLFMtWU2z3qhZbauAwmghW2K7348enkq3kwQRZnn1Qb3fs4XVC3yYrEUSZv
m7aZP2mblck1BaNIrJt551qIjlJMdFP9LKazVpSuqxZUaIOlW27mjjVgMCtkX9j4B4rfApyV1YEE
6X5p3fhael5Byjc9Bu3F1vhMmCJIhzqKGXHGEL5PHXLbmo07UYQLZB/QP60F2ChjnOsTTNuMtejo
T+6hY0gMt1NtpocT3mmqS1odP1HIishyu7IOnHOm1YXn1E/woF5KP3XegZ7iYQZNxX9vfUSlebTy
G9MyMMxHUv4OXqCILe2tDN65tqyPBIFKogFQERoZwN5C2nLDPuo3Vz+NYf2j2dbkcoWcy5eeF7rt
IkIT2C7tU40EoXZLZCbywnZAenYjofXwFFQLS51WUxcmn6fhrIThYwg9A95EBiuSFKEI36oCmnt1
QLUUE6s8WWn5YbAqH/HzGYE5fYuK7mPGgSeCGPgAPTwO7XHPWMsW1VD21pUDf58e1eK1puHNn6oG
xvqSYOZkNfDa6zkEhPcPeRH7z7BefqgBwoxuQc3izSnvD8XG1h1pJRhyUlgxJhXCEvU93tCJFFbb
9muot/Sy1T3TNEfWg8jAtNmBg2jmgQfncV7rsT9nuosvPa9aL3YyHy/6AhldRtUtT3c0I9YXW1ef
+ah3eb4zo5IZJl11HWbiQoeKa21eSt189lTKU6TyXiNf9+dp527GLJQ9nqw3GGeB58uMDEM1TjVW
DA5g7Dfq+pAQ9mrXZ9XJ5YA+VGJryLcHq+xhvEjmigpA+q3t3rL37w+vq56Ei0XEc3mNG0xx6RWa
JcxSQ+KdYwW2VNg2YRPJtb9AxvCdgUuFh10H0grAtghikBcpakdKGTAF5oHBgc3jyUG6ill/i5OA
C3tQpjaE3D+w2Z9PK6LhYi/z9gzf3j/bendy+8e3yj4THmXME1l9+NWwcrBnyKkH5OvEOSW6OOEg
pPhtydxseFSmTALxTjFZgl0NSxqf5OcY7gAFf1z2dDt1fRZuEmQDfWuJvRwRbgsJKkJYiTY4SWGz
CNd0o5bKR/DWI1BB6Ti6PSM0WDSlY998MjtHNhpy74MpWB6TNK0WPCSdipIBfj+yD0rzEUXKdWXb
iRRqXNXIoDfz+gdpzzXBW8gZ+ZQ9N/9I/MbbsCTjxkSLBZE65vxFo5d8oA+h+mac+ZaRDZv2jo6N
nwDs7BDKnRXuWp/zlkJMb9MHrLcBfwWTpv0soK0f/ObEhsp7jNpMIrF+kbTvYoIBDZO2Q8KBUx4r
zfJBxOW16y3JVdgixvI3kbsJfkpfta/VpHlUlEf3yoEjZJflpDnOBcoQcxxOOhk3sgokBNu2DEkR
fYr3pP+mJkGZS5IDx4Vyzabb2LCouGRrOgt1lb1iFGMkJZJMncPHYrVBbeAPlBs6VYNEFTakXCC9
hQnxcpdpXnMmGQzdYUCaJi/gCZ/JFwdKJSYpFPJOLdWLRnzOXrRR95afhexAbWygE9eu13PzsTOJ
IqZCGq+j1X8JSTq4cN04BtVZ3A4/2Ko912UfIninPCGrUMgpwCOmIf3gKERay9vBQI19wfSiuJPZ
F5YuH1Gds7enDt+VUa6mLgiyNe1YV4byFRgW0gTIAAXQ0Iw9cQ44KgM7ok5EtTkQpRHVGsMX5C73
uuE+UCuhLI1oaXfK+aBJOpSyLPu8kkDBBsmvN/8eJtKck5CNpFdcV6qEt4LU6mse+tFPmS/jmpJ/
ZawJMUAMZy3XVdgIxyFsU7weKybgkO8s4eHNejgNz+TH/5RZFXJRfnLqv7MWZrA/9b18j/HgOF0n
z3syJdRRO0N6S0Vf2LVkB33MDaz4SdwXVgZKkwcRLV/3KCBtVmZQ1IhMxZiDgQFHw3igUjrLiCvX
kQvhh6Hvs3XeFAoMN1aMRdnu63MAha4OBZlLAb708cpF56Zti3j1nGMuINCV8ALiEbBK+EUMU8Ao
tyFozwmCS2wF5atj7IBHsvRIGxTsk4//UOX6GS+qp9SdQskY2pzpXT5JqCqb7h7XkggszS18zPXZ
egGCR2KrhTZ7sI8nLJ6vxFTY2tbZICu7P4KByazNPLNmGx1gewBl864qG96eWrc71QefDMMtECie
S1LitmFQq12bhvkgkBoa/5bfTRJiQLGooDqd5aBtAHyxdfv4Fv6MyhGGK6svMM1LzhT+XG8wFk7x
0I/Y4DUdJx+mKjU5v6CLZmdwcXIcFPP9NLbnCcocmDjfYqaLrCtxrRJnThgMovjpUL+iMvstB5qt
8yjxx0jtpcNJe3BlJRz2XHYY060A+ymKBivJBouZbhJoVphuRvtlo2bq2oOmqeO110M9Xk4/BmEB
CbnO9h9yQdUjlaHEoFFJkrSVMGCw6jQLTuMMCf83Y/AoRTlipwfaCho1kuesx6kv5G5cRiY4u/CL
oQvd6VZGr7O8erE9DMOfMaOfiy3aX0aGSKhN8JbBxhPVB/bbsu2CiFaKsQg3CjRjt5hLTkOqhnxh
PGOiT0jMxNwbQDBF4XdyakaQIUKQcx2BScRhOd9uYfhCG8IT9ecKPlH0OMVMFEPkeEqPVJaMtmz0
MlNIqhRaALVhvIJa2tYGuThsG7iBVwaoExpu/0K8IxMn4ZjngEzofgT4E62xNRYwbGAQi2R8TxDe
TyVJj1Z+mIiBvA2p1cTy3Niy2XrpJvsRvkdK8pPzCfAQSyezdAHRFDxaPcDacnYgAlYCeFmw/2vN
sCa1Ia52YgGZD3dHD1huavDPCTaonvR6XyTCSzcojp0pnTBFKEaUMJCv0TKvD/7OCnNC+31W8SbF
8hSNBHhK5uO2q3BloV1h5FR8y4PsBzfy1xr9DesRos6BiB5VL+Y+cOrwtuheEHYhZfbIP7SNOaRJ
/Vhvc3eNAOrVLzmgyTw5n9bMdAUeTd7ZUADcQsY+PuklimMArcL7ZRSkadKgszuxR/5Qo6x/Ng73
fe5LlhkacbVIjcI4nyR2af1C2KD4o4yQ3GmOYKGHqFvO7hIluHBnE3NFbCQOByitDvl/wCHUVgMc
AGalBJts/Gd2kK+XNxXSR2/oCoCeMFt2CCQ+25b9VEVsEkEDnCUeRwcI95znDdBKA5Vapqj1jIwO
05b93Sk27lziiUElvMu4RTLaAo8wxhYekRVQGb/Bw6Nm7j3Oam5WE5H4DCCM/oWjDkPrkw8sodhI
XHviC8LoCnQSFvbaUZnJNI3Dj0XlAfZZaVypfo1++rC2NJqIz+ATbZzzJ0hIIeM7H123IHdiZ63E
RVjTanONQimxRRSVpdD/2Q4QutnHoKXEsLAPna+802ebhyMn6brp6NFK54TYj3MjyDe5FYXCFB8T
14SVLXK5BkdCN/JhArJER7yCqI9pOxYOYv7UTPncTQIdMHo9OWMVcRjG7hm5MFwvaQAOXq/PsMOa
FuaefBEfZZ1zdK58EXRritvoApksMuIdxB5Z4R/GFtYjSKd0q4xvmjn01eGeSf0Cn2o7XKpZdpcB
dWLc1fgQhGcrzYMTxm8pvBdP3TAsSdsl/KWVaUjtuNE3Ra4HJZEMD+Ud5YEMojm3YeUi41UQTsiB
237Bj5Wqk/pTiBmnqu39MEUcdyaUlAKLeR83hA8joQYXYHRNYJBhDCkTnsnDpkAnOBHTcMGjBhFE
54ngWNrck58hgTbMXc6MHmBOcQqdWUuPnQgMnZg9K+ZMEv5nx4OINAHFqu3AJxaZ5Rlr6f3alOVv
MLIX47JAlnS59zp0wYKDTKW4zfjC/MqZfMOo4ygzOCqLts8aiNlxs1U8jRPQ+aa+DTAL6jq+IQyr
vFimrLqkdGrPS7Oj40JmdU19T2dMlCvrN8JUA3dJi4Tap3g68gMlwBZyt8+Ie+jsoVVR0jFkActL
RtYSc6RbS1CNGUJbGsZp7FqKxBaszXTgv6IK62juKlaLb7yD5+wwooTHJMzRumJzxUQvDoUXg2pO
8KoZcXzH3QJ7K5+K1U7H+Rdbtad7SQFaAlYFcUgsOZV0MnWPp8rxjzke2/rM5PC7kFIlBb1aWeZ1
Ips0AR4wdAJn1TiQ5PA29CG2aHqsDr5YCoeel7wCG+lm5eKEFXeZIyC4A2VYHIKdQm5rGgXGkFwi
b0YKVSNg4EgMKbaX/G38qS/lNA4MpdGJzTQGMB2prDZpNoBRrCP7CWlum6ba6LNuUOpKuJqzc1nZ
/j6eFySVpogx2yQIj/uyntH07eVdEINoEgiEZ9i1EHs4e9/lSm5n0l5PTlXi+Ya1qGxa2AgeU3lN
/Cg9ydA2BFweCU+WpxUYyoo6xHxLMgtzTODrlbg4GzABNYLYcz1wBhaIR/QOXR7u9vepxKUuj7Ax
ewsDnnaqVGuEo3dcbqgaYR94Ia9NDFXt5ONYOLoMzLsH1dP6+SUoezG26iXW0cyac328Oo/ee8g9
Ho6wqc2mb+37orb/zqqWZ2uaCcWr5z1MNSgGPQJjzxsZuIJIZ9s07aP7gBM9d3kp/Gb4ulhqsFHF
MIk4LaaM4s5s7ZujdvYeiImSNgwsBnaDIHwgCuK+wBy3F6ddEg8Thh/W7Np65iif2deC4OzsQXEl
2fb7KT6YTFSNO5Li2g4fa6wdYIILWQSnqBtYSNRD0pcNKSbDIGmjux1XVWcec/wJCanqXpyBqW7M
rBvgKy/KJdmK6aFeOS9gqFXfrYF6tcT6awwRAXNXmaexbZYWKFc/AEr1D2hwPfwgOeKChhJ5XASe
8Zzkxh/wsWLaB4yTMJgQcu6pS/Eri+AQPyioj0wvEEFgjGRHRhT4TegZOJUPdrKyJgSwB2BhNBYM
euI5az+YVLSRcXimSCTjCHcq7sJ2XGikhw+Q0BmocyRZeVcy0TSfIGoPjZuuM/4svJyJFsoOJWqP
5nndSQZAxA1fYb62wh4x64ALFlwHKT/bYon07KhEXK6uDxoVdII+mQjiB+ulbDg8BMWZSs8ry/mD
HUhZv+NuAwjmg/uaIEjTPOEsRzONcsniHye+WzogQIuflMzSOZHtrRx4rAA10j1jXHntZILdpgld
K+qe77rkJ44lk758ruMn1DL8boGba8znhV5GY0zbO7e6qeKnBPG85FHVMaw1bU/JmhZE6zD/lJTc
YgeG+LXDvQnB851D6/OgSibBWlh11T6oNFn4kzOynJrm7spS8Q4/GnLP3R1SO9F9chpIHqz4Xuh0
AX2JadOXzM2eRDt1ueouuuLreR0qQTladK77D9xwi+myUW/PihQYSaaScYbhDjh13jjDwqi258Rl
FeVZS9thpR6GM5AaTjwI+chVTMMrPdOJC4jbJOlhlzYYnqDhtXO61deQR8fFPHMqcSigsOyje8tB
PMp1TVeOElgrMItWFBEIbGVcic6OKqYWCmeWJX5SBAbhWCdeox9rHb4/MIP+5z/+1//9Py/b/87/
RaPV7KBM/+iW9hEnn3n6r39G6p//wGxMfvn+93/9M0niIMDWmJlW4KvU8yKX33/59anscv60C8uO
mcqA8+QjMzSGEvV1sBGjtIbv80wj62JIkdME7OaGiftVvoQIAnlUkH5lHG8zqfIez+2aJb8WL3Mx
XPU+BZq+xcmL22bFXZJmACfe5cb0HSZ04bXOEYPIOpZzm1/LC/yCZrgjOKOPMz9dgizNvdmTuxXi
MjOM9yPhvaJOlq2iu5Cjn0YXh2tHh9fw1R6rUsZReMnynFUnXggc58yix1o9dVGC43h0f3gyHGPQ
ZgfXf/8Y/fAvjzEK0iSIkjBJVRyrf3uMx8bIo8f47EuPQ8QC64UHpsDKGVYxNrtDg0hkanmXTPW1
HO1CVuWMewzEjU7aAAjg19OMG3kNGdoFsE05AAIJy0ESOA2SVVR81FtyV5sKDztsYg+6pjbkBmOW
Em2/qqK8i3e43JRwkhP199/P9dL/8AX9P6+TDkY4mJFrHoMpvO7h5joD7sdAeGx/IFumXuRdsjwU
BOkJSZ3MRYTwkktC5UYyAAp6VeEDbugDMJGjJgVJRIf3vYumH/0+XMuikkeRp/D7pv7xWNGfVbdu
4jPb6rHzfa+Ne6eINFau+lVmzTlrHLh+nGpyDjBUokUOKQdW4OKNqVuQi8hUhiZ61AjxWNPySoRv
rcGFpS+YApNf1u8DOIB6I1CGqi7BjS131icktrdBwSUFs/aXVFUygs3j8Ty27XlMoXZQOgu5SFB/
NfL7IeCxdBKCJEMuvpmWFa9c2nhRd4wmeC+ELe2xqjtqREKWk4mmKfEx2MdChhgLa7TfiSd7hXN4
BW4/tMtZBwYjmDsT06qLOaTPYEyMWDRBZiXpsJJ3JR9jC89iRjem/CAUGmuyEhPOS1lZbsjG8Q29
k6UXz3AvqPa61fkqPE5Che8UDzdHP6wUJf0EOuEmdxDRb1dD7wWWjeetzJ/4yXs0kDmfwvbOz3+/
xBJZQX86icIQonOYcpOxgcJQVuCfTqKgjYPBw0a7JjIrpCTmk8vlYaOc5a0NcNjYWCAb15KxIGoF
4S4Lt63FgnsYDjrmjIzj+tkmKWGSDkHwU5dG7zYNn5vFgdDyWUp0WWRSlCQLm1ILiRV1ptVZir+7
/EvyU6aAZwOqpGooQfSMuE1TDabrUxj2V0UE+SHAeR3vwARMUfymPiYD9R3+q3cH1N1KYXNCgSqr
g7RJCM/0rShHPlpwUn6eg8shR5l1P2EBSsQchkP+p6TgCHB9kmrWGzkmhaoVHPjHLyETVnwLCC+A
ZfF+YgFgyXTHoP/rVPl3tNLXeqKkIHDJBhhxLv79a3L/chCEoYvFSqAY+iQq8ORC+R+vyfG6yHOr
BeVFs1/g8PnV3+bPamBzkUtv5fQL+4+rsAZ5EL68TlfSGvBNxHAX/y0uXNXd4gb7s+JyOHCO+PsP
GHp/XUe+F4UuBNIYpksc/fkD+s4URLmvt0chg8saIrzuBlnNR5wV7mvowrYoFogAC7VbkSKhWcZt
iGmy4hjBbr2eYMJwEFtZYSKdYcLthtQ2W55gETzUNYe1sITebH+Ja1IFJ3TJhoOBJGgfENRlmKNB
a/m9RUp+dlMFuVwusP5KzwTYEqXksmDgKasYzMKpXgTIsDca1ZGcAE4PCtPlkIQhzf79U3LlKfzb
bvPD0I8xmEf2zpP681OixcYAZqdhVRV9u5eytgv8HGksEAEIX0TQ8Wkp7nKMQWWcQ992+7b0OGPI
cZAd9h8+U/yXz5R4KkpSX+E8FUbBv12io5OPBbaSx7NoiKXDk/pIq/AdLlRQWUWZh65cMyzTwaek
55ySM4uzTB5ahea8IlkOEsv7v/9cvvy7f35WSRpHrHtos3GaBnL5/48lX6XuFmGxjcAIDFj4EVPM
ZEBDKfHKO6nLkA0wOuWIysuYGCfvtjD2MyectXkEWAO5hD7rDijnURQ60v/7IyY87n5HecRplH+U
KijZEtyroW8seCMd1IQ9hnjJf3r3wV9P2hSjJz8Jw8ALXTDEP38f33XVFOjFpSwHwRAeRZ1RG+FF
8tMYKPM9De4hAz81g58rXtg7a5tmDv2iJ5KB2FWUdBuQW54EZ3IOuHnF4igY8Z8cQXGCiKHkVANr
5rDg4LOIzmdPv06Qne6ngebYhKDrhF1SRRimQkHWYCS7tscl8pnXrgOCpoKerkYI2ATN0TeRIyQy
842iL9qc990uXPDsIWbO8/ev25Wv/+fXnUZeGnsg7rzx0P+3Ugetd0rXtO0op8A+cdaaxFZV0h5H
2L4bLQrIEGFZ93K6TRP/m5FrUJsFAfp7Uc04K0d0ASJDh/n3Hw7zhb/ukjTCTdNPOOCIW/SCP7+9
QyPpcefs+GL1SQmOFYIdWQ6QWgmnsLzqOvgjNyBviegIYsaiGfzMuqLU3OBZWdchtRN8qmYQST9w
/jtMI6o1OGi1YqQueTTa5cVCYGJhYlSekDdrIvBKzdFpdjvOZK6HPlTg+m4vPlYlTBc5deXWlZO9
3gBE5V4QobyF/KsJOyyiyTtcTfH2hUQebHhLSyVJZGb2ZCOzTMw8DICDdQQRCySDwl6SdOUd6Db/
ORH3I8bgxE8Aok/UMy7YvsZ4JxFjg1gsXU3PN2GMhTIerpxL1+tKlhNBPckW3QcDMLJVxaoW7NAO
ROqEhi9pBRMhPwGgjAQiFxDLRm1YP5kcGeO1nc5xNzOohIsBcoKVNQyoYJGAGMKyBNDvcPu4rAxz
pxWYv04hMeSRUABiUNx6G+b7KpQEMYkmyi05i2Y1d+BCB8zabhh7QBfLwG8mWfk5kg9cuIE0xLkA
PSllWvI96Gm+35Rju4xoej69zcGVFFqnWtg/6OelDBll3I7XGSoLnf5yQryknAo0dVQAMsEqH0li
gVBopR/ErZXwKGCKngcR4+hpBcwJH59Tl4vMGYFUVs85rrK0JlaRSPZ3FSckgnxR9HiAI6tP0w+J
H0se7shDaCXW/nZN/mCx64BxpJ1EUgZAWx/4ktD8n3PkIJd1N+J0pqmWU5wUrM5sBGC3Wl+ro7Dz
t6AEQJzK/TOmsSzUVpDYQXJIDA4XzK1x3KHEb9vAuYmG7IDOsGcfLYasYCtjWQ0IG3LC5Ta+rWAL
8NdfrdhCpmtJVmO/gkH3mwJTxLoW3Jc4CTtrs/oHYViwdF6FVyehsT037X21aOy9dD0AgfnVTS3P
ppYpnxXHTkN0bwnVQp+AbP1qtx94SX01kqjDw5sDzGOXkS3asviOUroRHIwsPRm/sgX+FVINxWeX
oorw5O5dvlNZhZNf4r+W/Zr84FMX189e4daUnFeiDe82RjkxxGNQnNdxCOuLHjTuh66PVyrqL5bp
nG+4Q4r0I+4A43BagMOnUSlsQfrqLDlTe+GVAd1TAkPMu6o4BUHyhYUu9bPhGVpyEfIXRq2CNYkQ
kgkBRTi0CWBv4QAErrz7RTRtsQwmV6qLknVlsTLLULLpjqaCltPtr/iOE3UnDoiWcGDqiahGQ7/2
fmKSyfwS35Ok9ZAnL2l22RfFKyas9eW8m1/C7lHQ9CzrANgVliFBH++TwsGvQIbfQUnoE3QtRiwL
prFK8RvThvt2PrAqLTvGtuBafOyVt/0Szo0wK52VrVdXeMrCM8e7xgOePaYKZtPE3SfQRgAvHg6F
zP7EHiSfIOqJDBDSLsEsEN8TPNAvK6hoV8gsA0jy1rCHBxLECGhmJBIbRCxXNhFk4MuDsCDrc5MX
8IllvK4PWlOcLoQN9swwGPoxUm0e905OPIHOzXWyo2fSZHlbrgJEOJIRKcklCVCnrJwyze86BdTO
SclJA/fh2i+D/KuckUwymAaJZ6pigPnO8elJCSbD1k1UQAhOad8ROfENBNztXSw7JsWpw6miZqpc
scMUxikpODDrFXLDNyaAmF6RsDCTqvFH2RvMzJ0DZrBOQEbBqvnxTFgAbBXoqCFHG+iEJp9/Ojko
miAZ0CY36q4S4FAynoOFoXA3AR31ZU9mJl3ZkfDBxc1vHQEzTShIM3zCUYKJD7F0tvY/aWS+dShF
oENwcollrDUCq8RNcWieceVioaL64iqRvDQOoCdx3LIJpIFHmSSEMx0jAZV2cWoA2POSqw7mHBnA
XEoEG5sBwaxoPeRQ1prOMhb/6rcDirGNlfVytnLJsVJNjE+9VlI/lR20C82RLk6e9rQaYJuNLPRp
lsFtzSgQG2yitCVCLl8IH8LEPbtDeld+XrOlRzGHf2PFsrGukXDzGMZTTltzrTQqv3WmJDIqx4FA
Ycj1lmXsxA9iaxgQfo1gVORGsK50QQUXLMzap12QFTiBlI2wSFaGuMnk6i85hy1QePCOt0c2mQuB
VObHMlMBPX/SDsj8hJG8ZTTXrkypetgOzHdf84a/WpM0eE2axvLeBn+JkNrme0qgeNCSFoaEEhwG
UzJ8k4IJ0wIpBhLGs8R3Uv5MfBoNLQd3fEmhwsDrBmuKZzIJf8gKmoBfSheCpQeCfikFYx7gJSgU
slWiEziiuT8ZQltBDgbzWPE04ad+268KB3dQ2kS41pjzXgc+o03hxTJPZojlwMM7JFwodpfveO/k
N3Ukc0YoPtiXcZVlGE90OG/d2+2ud/HgDdjuglXXhfky+vpRCNym4BdlZIpFAp8nWavLcau+iqop
T9FpMo+8lJA3VWe/j1CGCBBDOPxKIipZ8A/AQiRu+mD7VF/CZ1kH8DKKK0TbzPELyolEAp1zrlZj
2MtGEtTtAWEMyw3LYA4TA89s8kGCLP+64pPYTMt6lvq8ZkfbP+aU8QLrzuPsdtGqZdDGgaOQIlCv
XfkSIGVTHNeD+yNv+bniPG5rISZW0kEIsWcyXBmGycgXJkZsbUFNbBY9Y2zmjQIZrGOVXCGQhNMx
Y/WzbF+0y6Eqf9vmM8p9DV7+Pqk1TsuiypqMVCDdDssy4mMksKyTkNmc9SeHtGxNBmSvMhbnEfTc
YQyO2QRoT1XPH0w4nu6DjLKjRtIKvMoBFvBDsF6kZfde13kJ7jbVHfd2SmKl8uIgo8SAD7i/vjEw
9nhLhnuSyvDWMfQ9oLgQ7uBSSZ4lC/+3VFXdzL+SiIEGvfR8PznQOoMwv9g9H+0NuTqQRpoXIW2K
wNlPeY7iMpJu7b+KIBqY0eExK3esiH6bx3iMnzAdf0K5QSQKGiwqE6FT2pBNK3eTo0v8yaRtlZZy
nEg2x1DjyizokrD0iEX4L7T2OhC7YCJnOl7fZaxg3NmIbvl5dlljLk5ZJ7wg8QSAo0XwoLyZHFYY
5HnyCqUUZfBswc/cBUAhhwfxPi+ZWHbmXI2YPbNvpjT+HU/MEXyWHlXMK7OlX3HKzLKSI0GkgnWX
/SZIkpJtZbzkaFoPDVsKPLZCV4gMTFYuumJC7L4KwWxKJIkZJvyt5QhVPo+SJ3u2ao76oPNMhO13
sAKgE70qDP8pzzjXSgb6By+Jnc8FxBYDsLW7yfI+9Cjoq5j2SF+gOA1wJhPFe9D+JsUCdaI9w4B/
8gAEf5cOil7MROI8S0/9lkCKmk+kW9hhNc+Mib9CiKCQQFUjnD8Y7iG5IxufTClZADNKV+zyIBYL
SytZqcxK875rMuSXAEdGzoG4Bf5sYMuJLMhuxqrhyVkD1ySm0WO2XF42znF9AMtV8k9Z5ogPJA81
99HadlqyK/7maO9GRujMtkWWjj9vpLcbzOP2exPWdD4xZBtZqf+PsjNrktrasvAfQhFHs/RalTVT
FEMVxrwouPZFU0rKlJSafn1/62TfbrtwQHeEA2MbQ6Z0hr3XXoPfwojCQ4IQv4nKrC8pwfGRSy9P
NXT3fEkTkIP5hXw1BCwQrHfIJOmHUAqfPeCxnN6lSfSvmUzZWJw+BztbnMpO2m7FmWhdYxHtZxy8
TKcIXdqa/XsIa+/rAnENEu3PxEt/r/EjudQQbsNWeedj90CYBF2uf+CsLtPTuwVxLTiFqigba5RQ
t4FCskUoVGDYkgmpigTjYVpc5ojy444zTN8Zt+JXJMH21KA+O8zm2vNaRTs/c35i/VPykOXvdxHW
h/1FWiz7227glM6Nshbp3JnqjE81SPc1bQ8HQw1RwkJUeyqmfI+oQUEqpqc1TCopgHWuNfSdjNXV
fGKEBeJMvHUvW5CDLjc82uDT4TqOu+Q3gwBy55RwiGChoD7yGXJT2JM+3PPArbkS8ER4O0k/K6sd
awSXhOljkHNdivUmhwllMCtDCV7T93ihqfAPXJz6iv4BT2qgWjypizjawcwlAAurCWQNtrbbLpYR
9Vu/sqthoTI+xiSRoT5n0sQSpoemBiOXmuurxnafNVU7mGhbPQ28GC5wxTBwcLwbZvkz6UUYD6Oh
fKr+jX2QzyHLvZU7dC5YsO04Xkk+kmHq0ECf4v/mWUE9gXaLiVqOV5nNXDV7Ft3ZesLnSXN28ytG
/gcDwfMcCegf3luNiRhfg4zdg5WrskO3QrCbvVzFFMw4kuqJMk6sVFku9ExMaAdhzCEowMYBUwP8
ny9Dv9vjDyfTpBzieOCM613CY9udtuwa/128RnGZCEquUzbBcuL6UcDgIGYEUBKW7l2k2MzJ6x7Q
XHIZphRIp+b0AhfkmzUNm4SvYfNGuUMlqc8jVMoGCkMN4kly7DBCeLJiJ90ZQagAOTgakKYpB1wq
fh/4cTjIwKNikD0cgdXOpFKHA9Cq5XKzfmd6J2fYypqmDF5A5IUJSENYKTy7llBNyzElFhiNfMa7
GmqmJhhR4UwEA4D+nbNrr2pKhhNJLCYoi40cXsxPeko1yD4o2U6S2TF+4z3JrQue4o3BOb3LWTed
kjKhevOtIk5KKmqHUTSVg0s5bn1s50ATRQ5OPED4VxP7E3dUq1cwyiGn70BqNiT/wqiBDekgVMsj
EchyfhNYx7Kwg+XD/tZcXzTTFu4GaCXlOkrG617mFjG1K+RyKkTBXyYCqEngZyYmzSCQLVco7VmD
IwvXb+ny4O+AJx2oZ7OQUNchrvDlpLLFpep7F0QLMMuJ+8OpsZ5SWUYQ49XshpATwCRgrUABQId5
bbD0sdLT+phRMWuZV2oRA9VSB1aQINquTYmxgdPlTEtB7gHhIgPWxgAn60veiFsKCmULPzSTPn8o
e7Mr8DIx8NnrBHkmW7wDriP6iVokvjlMDiOq9HgBofWDnnVS6HVHlLj2JKtdJPNE5J7pQ/Ayr2R8
AqPwW5c4v+d15n3gfB4pD/nDrXi4mxVH67NFAo83DCkbuxD9xsxQwYJYIAm3vvU1giSCHPO7KSn1
wW5mlxdr466sBwNuX9SkC1Rdh/ldg8Svhpt1TUPOgBLK5e8xLgM09iwpvEWlpycUE0dY9q08E/Fi
x+w5o8KVpZeOtuHU3A+nseau5OUDjWz4zDNUA8LBrf4A8ak7oQNnXMPNY9SZG96CPPTmrfe55bbf
3HHfXx2yOae5ZiJsaAkcH+ylyCJmv7XO4YFK6YS4ggAXqo8DR+zoEwY4cwDEe/ra1iDLqCNcWqAj
tKG6Zjkubg0lWNBhPWBq/HPQqLCH2JC8PcRYvuASCEo3ZHuxllbok9yK2805lsKX5wxKD5kbycOY
7lhSOBi3fAyNLRoAx1ZnHMXc7/kI78Cm384uF8rZ91j8Wqk9wJXxrZ2Z6KlKsjC/mnDmj/fW71kH
tzUYiGSNGjB2F+ZpDlxD2GLR7KSko1g7UGWmnF/mgWU+B2x5oFioD7UIjdzmAPgqSPOZQhTIma8q
kaW6qAEDdgR9GXpbzGLQGF7A9kbUH6XA60wgL9kSciVmTM/jwl9sN3fiXdFUXqBsxNoaNsTu3JQF
XMeyM7D4os/4tvGGD2WeMY4U3wBPiUHVqFe8Aw4g2Y5fUXvp4xABJousgsE/AEFF+ZKQRXCBixxH
AgOAT5aYSrQRqgW5ZrrgwMZZw8/M6jFEy/g9TaD1z2itbdG/pADZB/7FAB01AUllkCLfaDlxDY06
ogMSkTxAJW07GG2QmStXbQ6ULIIwqU09PI4RqUp3P15pA6oGtBOJTigbSzmLPgaQY+kRAKCt5KfW
wQowucNho/qYKKs7KPfZLQ5h9ff8EN5bzwbOfTx+XD1AFzzSFHwdXK7/xDPsBuYAO2ni/8EOioto
oOCvmVLZBHmG6nDeFahgEjDLOaI8NB1DJGmpu0IJZxjEIFI4Ru8T7g1aFx5NgLOgFk6315aXPCp3
mj9qIj3hc+BhMjSURZYkl3jCVnrOMegH9W51pvkZp25mDWgEIYKz7aHsihdCQJx8PTBCfZx7AGWN
M+YGiMOZWckNPM+FxnnGrP2Ss4GaanOL59x4xXOHaxyNSRrfFvHcPNZ7eAXl/jmMTYkAkbnUMKtK
A4XZ9sHxwo1GejmWBXaxyMgtft5yBuobzyfwCwj12ENz+tPq2yAIT29GyfCq7RmqwAkS2sN0t8u4
FHP0Hpc1hAGCLHHD0O+l3WPLn3yFUGnwK7q0t4cF0+eFN+AT9aDNMvuUnnbrnH2llDfssTLAK/Fc
pRk9OO2uKM3vWK5R6UZstMAHMreW7uZETgzWIzu8nggFSvjwBxVeRyEzEdb2QYLDtG7dweUX5Ke1
+2CTDqwq2wuzd03dHJmhoKFDxXhRFfXNUCI1nFOsL1HHYVOugRMj5JxFhIU2JcbMB5fZUS5Our0q
wTJ1N1DJMOHIsZ2/0rSXTHiCLzvhsQpQnjHfIGqbM8Lk+NpiPMYHjZjOr3LLyRhPYtjDAGv5DcLh
56TVuplw9t24120gVBeM+PlwCSYZdWsQ4OGTb6w/2JX0Kkzug5XzPCjIMLWGt8kpwhyQzuVfUCSp
XzyySKqT+WMhN+ZdHklbVYF74RKYYG4H2k/dPgzRcJ9k9M250Zk9clwQj0n8DiBEEqLLGXRTQc7h
Mzuk1tW6Y7DtZeN54s4rV84f+FS5A63ywJfoIACYgYkXzkVBDTUm5gwvuM5g/FwEPRUN/mo8GZyw
pKzyG2kLsAizYGUW9E+EnMFmjNBq5aOTgrhGUeVxIlMnzkmwYfYHOTnvdKAzO0YnzVlyZKEaUhYw
EiTTyCjokHtXm5lvhUs90m099rxE54ATOuDcisOgNVAKTpjL5ht0MDGfGarx1dLSgcsSnCC2wmuT
WGQuaC2NwaaXRAJp0HGiBz3l5sO+R3vewu8WVG/cbMVpw/+jjgadzgp5azos/VEucrOkW9/h4eiA
jCAfZBUXAQYBHc8Rjj9PWSqUOUKcFQq1aHiTZuSGTAL9oHvWbBzg+dgikJrG7oNQgK7na3bEOL6s
A5ZziUujZ/m9eLmBVgjXn2HvDjl9s/1JSfVgCDi5EhNkOfjEHsEaAJFq1rsMAcrbYzqvV90CrbeO
WX1Y7GHI6HMKmEo07VA2wzM9kmmwgIYnlF6ToMZncPVLev5dnSi5lNma/FO4ODThGxwudrSnzQ5h
J1AxPasVw9dG8H8k5ID2QKQioFTQ2ZEf6hYlHMdLcd9kx+LzMQuPovI/mXLhUuOOpVrD/83yzmvO
0m6PprdrgYDzFRcKEifP5x6hs38kpxXjBSJVqblxh+VqwkOgk86CLvIe+h2HInjWJYCCf4kKCOky
sqyLjTm6DTC3fuWM8lDDomiGH8Khw3cIFt1gq2gJPq+Re9eQko3UujZ837ri1MUkqIQZxacyIRiq
lSK0DLpTOsYuxuWWmSe932iFsoSKlgyi0kBk4oJe9BR/nPt6IPUYavKGhvZK3wYQ9IsFaw+td/zs
EN7LZKBpH+CKU6xrdlB7bDm1s+wdiDLp7djWzW6/mkdDko1wSmuk1UVYPsOdVXQTky95Qycr3ljJ
6YSKe/QTvh3D7neBdXaCRnFrM0Yoh3nxbP9j87xPGJR3Fed4yJ5AcwSR6cUirEHT+G/tewKwSegN
dX4A8BqP56XXnR9WNvGRZ5ZAzOR9AEFaKUgqAMzHsNYa5gU0TNRNWkUFpQVjOtFM4U2u9zNuS3DV
WD7WfSSP2Zudpn2Aht9PS5hhWkjlPSt8LsCeHovg+vK6A2sByoAMN8DZhF3P+VxjaH4BVM29S7Tf
ZVfy1ripTziNdO8ZtzGNDkdvVzectBjhfj9bqDGFGU4Y+O856wGFeFrQ2+kfVRsV+fKZWgKFDtu3
SwMsaTi46s1M2O3xZawL0zyzgAZJAbDyoOPNOU/mcP4I4ocBDPvWurMkwkxPH9QYalQxBEC9wQRk
gn/A8zAxM09OzAtcLme8PV4mZ8+Fy2bNXXJwhpMuDXnOBuP6nesOWwYPXnjO/WtWftU8c4gbBcAk
TUZ5t9CQnuFET0XjCWyPB84YKMKGhYOBQ0pmfAOOP1fWHZUEZk7eGudKq1GbE1VJ7kKKn1TX1laY
Nc3RqSC1OdX5qdMsUDsaSLeYzgNu8O7w3RZqesvzzPgYbDM4alaCbuSyJmhL0v654NNa/3YtOJ4y
+tCRyOkTz0Vb2wD2XXZ+l8Gk2zOriXw1fkzg5IYvIhDseg6NRoYpLqbtcCNV/QBrc6MiA7ffYyZb
Haa30dCKYSMsj+VzEPIplqJLcEla+x35BMxGwY9tXIVRXk8j4qSsPCjWYRJ1MJYO0pfA0z2b8YUI
z+jhQA1OnCC2aoJpiysnJEnb+afcdDBn9ldtp4BOeaFPDovJVzLANmvbEWo+9v13wt04c+xVtCVf
/NjfnqbWq/hmGa8FQ/H0LfptvD30uMqjKgh0ikTRj2wFC+YKSyZX5JuonXnbF6hA4XlaPXQiyIFN
rpmbXAvqmZj6/ID2YZCzlcU8Eh9YwZKqRA60HBaxQqzBpqgGw0wFhVtOes/JCL3ksPl3DNN5yAH4
AtSWXYCp2xPeu4wtChrZs1Sy408aZl0KragqWVb9URMRAw6e6mDfWLNdt723A7fEV9cbaMp35ALP
PXm7oR25tM61VJ027drKFTkPEd+hSBwySmsCpjmnGw66WPDb1PGJEsSDyYJq1TnwYQKH2bOLaHee
WOqmgogBfWqQFZCsTCzSjJQAf7SSiNRgphJziBUl06agw23mF2tqZsOzZoKqEjJj7c4js0JBvNTo
k/lmp7EYgP420tTZdaHArsuDPyW8ovjuUCQelOskEAj2NFDqXdsPLU29M6nG0dDGVgBgtRr1sUqC
YgKiO3D82+wIsFFy7PbmT4IvgieOSp6kp9OKgK8hY9omXjDVjMiUgl7OurGyeWbo9Dws4wT/GxBE
FdVQBR+JRH2YPSZ6E4FGlEwwsW3a7HAg3mdG4ysxpv1fUSsN69kCFjOF5O6ciRLlT8m6fCOxNiP/
UM8etlqvw2E+ActtuJXUlKccJCwBi3TkJ8Jz6omqsiSKs+dPtXmD/UGQ+MApjeFg8+94A5OscMW9
3AaQQx9f7YsNLwCsTDnSOUS/ypvOZ39rNCCCg2n48l3ZXEPdfBYzWVrrzeFJqHDg5gYiLplAHVWd
z9nnaaZX2qBxET2KGJ6Gt/VosAfueQabnGv4quG0yGkW58I+5w0N4MJqQFHB2rTTc8qbDmD6QS5Z
Ki2BGlbmoMB9+Dq0dOaAMnwFm3mDoSjQo/EfoIN8CwrqoSETTtPJiZoXV+9lPy4Z/xAzOnBG/m87
C5MTHRpqcs4a5g3kfvr3Z2Nl1CbYg7P7A7YAPfbngJlsxFld43VzMYwyWe7pe6sVTlkD45yLnFC7
r23JwxSJGdMkmTVC96wyxsjqPCd5hgmyajOv+7o5UvMdiVPiXeWhW+wQDMyUFCg/XD6Ma7rflmO7
weyic5pwzDcVn90S+VEzfa4GHm2bMmErODwmlmS9TtCzKSWrjfcwFOOXkcn1RRMildLLEGhkBh6C
P5EERGoddh/EemALytBbWEg+gkBpshBTeWAgyPKJqc/8TYchHKRJtx1mM/6ls3BTVKEb6P5cP1Vh
uqLKaj8g2ZsY+wFTz1ptFJoi9lqfp6BA1jbMnCNWGW4nNJjYp9f/89Gspa5b3MbIn5+4LZgt5jwx
RylDrlebq328kuC0n9K3zKKBgo79nmQ5/NP6EUadgwLyHaBs/T0oAPzQGvO0qR6lWDscFv96PEYF
1tgsOHmSIcdPNKHkFCB6UgpOWoi9hIWGB9svnN1VQvczMcAFLMET2lf8PLuBXEKOiZaPjl48fSvz
izZjwfcKwapSnj3goflYHPPqrtBOcAwnuFwUAK80m6K5qzpsWwnGrC7bEOMjJ3TKTz0pVJ/s7KeX
fx2UG1g7ogqN/f79tqd385VoimXHdGt3Mx5tJBrKbyTvuvTTKQsdc9E3KWm9hHZidctZhuiEfCaG
QZiPTNz75I5DxsO06cH1tvadAXDY2YIDSOw2ablvrSl5WSUr5OV8uiy9NqOzZYCASsuCEfT1OBQD
Zeg8sgeTs2quDDXahw+mdFki5RklzqCtDkLBC7/Kv9qdrpFltJTQidprO83dVnXWJ/qsKgWcKvYH
1uICemZJM33JvMt1+SgHs7q7rePgIpiWleWFHuPngOAMnmjfoyUz1DS6peRHovBdG5uVNxi3+jh3
iOSkg0Me7fV+BMylDMIbSpMyuahL5af0uG2QgmEsbmweBpE6PDX2et1TMnacK0RwsRlJXH+yTG4q
Z6luJrlBybsPbj7EOY+bD9AWGar4mE7bdSyqBOGOyBNIAL5WNc/ZhrsSG8lNzdC9yqVGTIWr5ByT
OszmlTNzYd+Cmug+IZri927g8xfscTsZYvDNg5sP3uN0oODS0Y2bFcsepwTNtewFn0wMPWiHHnEt
Z2CyYA1j//weZBW8HK0RCHEdj8S2KG/SycrlmdXd3eEMkT3FQlxaQMkkpPTBp4yumzKSCBhYfPRR
TCNQ09YgZxdUbAkTB4BjF3jWySjxrcLXj8f2vpJ4sMc0kFBIFbpG1QO75hODd6YZB+4RjAU0UWMm
h4ePu8MFN9oxxEhuDnX0ORuyj/LB9IWD6oVvBfMpi7bDKdCL2iK+j+Wg9mB6nauTCAKOVJjVCjIL
TEXRXeARDPm0QpOr0SlU9e09uYZUnm1zvKuDtWJMo/vMBqYSt3lLz4nLd0qzWVk/ZBStldh5W00p
t0VvY54M7u/Jo9Ppo3Xjn/4audd40gNMFJjXVETQUZ3x5YaF3UZcN/8zZ7HtOyWfsT6J6KxZKzLA
2nBgxn+JnS/GGwU7RmADbwFLE393ppmchMdTaFzZU5pPAKw2frH+b72yPwNkYwp3hh7FA1f3LZs0
+/ntXNmyktCITpdt0jIZoD6w31qmPppiEJFNvwedSTc63FWgvyMnJdOeLyAK3zDSZqNxd/rEHsiW
ZyY1ccB/8sJyTuLG8y9PefKRG7He4b4+MjHdjpe2DjKBeh/wIFt3WD9Z7M8x3Ro/JTQhAGY46sFi
tUneliYjfaLNgsCF4UnWTUwcbu08Mud1X1pe0qZOYfZIPGhDzWQ8Nl6dsaWcSdVNzhtAlkvJOwGX
bmRwYvNQFtSD+z1rkeUC6bdyOfNjgXY2T1hktsGnKiu49dAXlrQ8Cq9skNETZU/La0fXsLXoSZAt
SBVvfKyy4GQNlzyuT8N8YFTOdEQ0Fjlx2nHQhm+XZTfpQVcO4k+qeQgk3je/BVDBeJ6T25qENuw2
oaw17nOYwPr+k44qwKcBCyTVPhvyW2ARUW6DnveDrMnZUeaEkDSQZpz4neTUNayqcBeFTcqcXXb5
Z1d406JXBc2WSBDFaUvL6B+C5E4PmekeWJvfiZwh7DEBWMAfnPlZrP6BBvoGLuWzaXDojzHYZFOy
KZyjmi+fB1lXKLl7OwBKcIHA5O1yQxb5OyRw5tZC1jYNHqsS/G4+anhlmFNo0SLeggXHQMXugU2T
BT9u/6y2PKM6ZZbmFMzeOoicl74vOCbUR1iwCAkpFflObcyqdDkQu5ASM9+C5FF5eTbc3Nozyc/Z
GnOZ8bDdqH7TrRGXNKAx7a+GWJvDFSwVd3DipXcJY4cg5joFnXmcJz6uFKqdg1zCw4ej5u6iX/vG
2I3DzAe1nolmWCnsjsyN2gqGvd9yAPQbC5GWbbqcwyElaY2+MAlA1gH2McZ3cG6rVgEcyDzFJZe4
H7YdQUku73vw8bCt6pCmMv6zOrHi9dbsmaGoscEJHmKJZ336dHqL+cqJOVYBAdZ7qHOAjYrSgkdJ
bz8xAJiw3cYbT9gUg0ABpKamb/MowQ2STrIBoRRUK2JJw//su7zBwcMXnHFjtZuws4E6BOqQLx/s
uN1uUX/mEwdYQVbCVMTmTQJxiWTbiJj4SjWyc0Rrjr0GCxGrlODII2ulj2inDEHVyKjSKTHpwWYa
poBST0zC+lcjh0QEiP/EhRMsXEIy51KOan/gye950JashvECc5SUj0fpZQbn8CGecBxvNhpEJhEl
uwR8P0veD9mJPOXwsuzyf9nSonK4e6SCI/sGaKmDjCvaaI/URfPnPmGp4jtAx6MtMCUgDg7Caf4w
iJxw6azPnU1nybEHN6MmLYZaJulERzbshdnDU6vMv/b0F8FehNKmYdNQ+YEdAyqJH2ft262J5jQx
JWr3iN4bWpSN0RrQM5R+E1BgTHJRqsr0EZOn3nWPCfecNVSCy4FZDiJJ0WkFrNj4BQvpBM2B+xuS
pz/AJ7W9QAskg3NSngDY9+H2ouHsAQukzUHpBLIGzrZAjFCWgyzQUG8AKCz4KjgnjtJ9040vGkxZ
z/Bu0fnoklg8DLbVAC/kDDtPPqoYHEErCW4Km6mrVWzF0zvIIpQnlPsPBmEZy4+FLuBOIVbzEWmB
HSTaTD74tdiNY92RHg4wR/fbiyEKyOJ5NgUCxveZp6I/HikmRx37qHJP1Cvb8mee4LbeTi2sq/Cw
vSQjI2YZFyu0RReY9F29w+2J205OmsRpHV408FOeSO/yBt5sFWuyKgk0sVpKRGQtGvOhCB5wa8pT
Hy/M8cVMXBA4P34dejbRG3/Nyi0/JEeiDpAWa9ZqFUpnEjddc95xaolkQGzINqV9nyx8TSEWQ3hv
nT3UM4o9F6y0LG+Iyg7j/UY7YSBABS5nkUb73cwNBeGGH8iDtZmtLsuOagOnL7XaeeO0d0bW6I43
TPvuUDKmrzmUrOTZpI90v4CUiM7fTLHssOEjvsyZpmvgd5dzx7lhqbS4lHHGLM2KIi69bRUP/Kbi
sEuasOCxgkPzZ/GLz/IrebDZznVG4Twfeg9sNK1unZAZWk+mQlxyysQVPSxGLm2EV2nNb3JcXxIs
24AV5ZnJnDDxkYE3O9tKwZz60g3hW0RllMuGsOE32+kwVZMDs3aIOXg4fmF7YPXEkfmIdBoTwIx7
2gptBGq9cUaDjVEG6GJpRtaSjAwIGH1HNRQQF3GERUaChTMuWVsVpUNVvgz7Lvvgef4nr2k+icRi
kWBJA84zdLzCczJtL9Yx/diccjAJVE/dln7GQPlPCyt3rRP8JjAWSsD+GnPzP5Jmj/ucZVEJLoac
CZWq5ZAZmC/bOsMqMlX25iihKfs0X12xNKZPre6SmmegYaIucjJ9aWflMsN878FiVzmKExA66I40
twVHLveDjBAGsYwsauHpFyBrtoRyAIMUo0aQJVQxELog/ZQqaRw+mhXo5awyui8ubiFSlsc7jQxN
nYYzDE+zGQYZBx22nqjOYmgLKnsPHnhmBIKBOZjo1WVaNxfHpfYvYg1tk4wjQEGTEjPOJRVaf1DJ
jLHCOAef/J59XbvcAXkGmdUW3xBCxdlEkCg++aQUxJHl1VIdkMtEUUh0gRWU5Cv/RBnPdXbiioy5
jCY4X/UFyUjD+ynjUsNFskRTEX2k2EG7Vnh4H0KmQvG9XdgB0XyEVolalUUfIQbm97LFXh+6uGWO
ebsTnjCdhCLsqUxs3ESN3oY4UCb5KGZw/Gb+CUl8m8jEJE0PgUFGF2BbM+Xaxgk0AfBlm440wEy2
pNahBI+aQN+5wym8ggCM2lJYAhFj0dx9qNFnXJnVT96RslL0qMPzkh3IErbG1HuEFsozl+ayErwe
NByBcRh6hxwr3xeyb2CEMZHBnUQrLiKMHgIL12eVz49dCAEb4Yiut+rArIaL9YBchC1J28TY0ok+
mhN3gsv/1lKHthAGRGSePRWuaYl6Yoz/zEm7py+TfJh9G7g9ueQ53Kghwov3yCp8sxH4kIzOaf9i
1oUp35HJxcy3Fqt9A1JvJ8r81kpXcxmaJQdvG5uUmwdD6bkJr+aQCtX6soqHvR2Pf4Sn9HeozCCG
JY8/YF5EUS8y7FqiX6gmweDoAyydq4a+CV1LXs996Zgy2gf1S7Lg0SdHnK7lKE5qrul8yX/zCVGC
wEc7XDMkRdfxIuNvjxLuUL/AR1jvFUwQw+S8bJvhbetHLbAtJoZARbtkDLGWWr21cojheEmUpaEt
IbOPN/3SoAMBbH+2Xk31AKssb7kp+5QgcixCxAcVtgv5FPuqNiKssFpSlyBLTVFGCEnigr2pggD7
vr0xz8mJMtySytHoeo/YuOGoicGGkgSJ06IX8PCXe7a1glh5gUR5Q8k+Uz9jLe/09H2HKsSmzNam
pKGZ5OjbsoSlc9Eb0OE2dzThKdsHkh8kUpfZqiiFOICz/aXth96PlO49ftStA6y3riTzccDWC+Qg
65TXgBopwv5NS9zmfm2K6oUoFU6SmJVnfQ8ZO/1WCzxo+1P2JHvXrUB2kLCRsP8qMGhOj84eOmH1
YsegdsAO5ZP5TAsnMWATqCRXM9ZL2z7JuRu/s7jw0cX1XLrczwqB17WWONMLSMcTF3u6IOuL2hcN
JizLN6CoYJhl8QoiyXAgQ7M9rnnk4asuPHtBGobAlyyWEUPXI8LCF8Ys6p/5TTkrWjb2TtgF4S/d
0Q3D2H0xPq7spUzSTtSFSQMhjHk/vxy6dUIRheMNF72MUtrorbakWlbuOXZahqKU/CLddxYIUVHE
gIryx5qY+MKtaogiQ8abtyiFKHN2e0MEw3gM/zWv3VdogN0X7aBppO9BrkiiZeYFRVQbbHnLJx3R
XUl90KZekYW4375Y2oPMoYYegUQBoVZ4i8Fgp3aaX7hJBD/6gEgnn3ph4rp+EMT6739xbeB5F4dT
HnrPtSxYMLezwEGOy8Xx8F5aPDqMe/0dItKdOK68nGt5DM41as0Q75A0vZUWXl8GsAbKVHZvMAzD
wOyJ6Sg2fAyT5IzR4zdLOu4QqSFhQ3TiTdNr9RL77nFyifz7Lh4RIXAD9dzTa3uzNTV+b3AgKnoZ
Wbn83CcglA3LKxMDvryBH+qHQRh7rzweoM/glEey8lt9+zzAogv+rfWtwAcoPqa7fd4+Yg9xJbc6
xuoMIcFNMBRk4aOIgoY4UKeXjK4S8i2RBXXxv7T3OSFvIEPga22drLhYlhmCLz0SuVBDxbkALSKh
S7AcEwFXTocbzsL1L0MvmebZSVc174INx6Jt3mkaUfnojaBITn3wIR7y932PlRXwr+PgOpKFv/Aa
cn8wsUkS32inmBgzwuj12qiWRawStyUVBwMdtRmzg91ISNFRx3fcNZQZRxigVfqYAuaD095itnVX
n2jn/eBKL1a6LMwDn9bT8Ckvr3/++tIfFq8+YAry6XmeGyfJq9dHWNeI5jZL3yX44F/iipJdjM1x
JoSUesJmhOVlxgrFt5HD3DxI8GXjln10vXhCcffjaMOeprJyjLBVndmqPeWYFCt9UhRHmfB3IXPs
4Lh86HpsF6qVITcJOgy5oMDWEctZWeZk332zYIiOsrNxQs1ZbEWyemRGNROCCggnaHiviyylU/Cr
T91BDYfY4R0204ztSh/Qd/SgQXTHJ+vSylRwhfYFdGgIzqQgpclR2iNl7YoOFIApWcRE7eMSygjz
IY1dOIFhVshMUwNG0Dm4DLo9iM2AhIX/7i5oxV8Q420+MqjCa4JwikPRfcxjAxhVURsOLqWTSPlw
qb9nDhflEHKH1AeBdBFjC1lcWhSu732FMDifsyksv8zlkF9v4mOCBTPaW1AM+aOmXb/0anF/cPtg
IbieB3EXRZRvXq9UP/YyxJJ1x50Y3YmfJ+dH5AGP88wMr8ZsDY8qsSusZGDP9JI5MhLzWwnvfQgB
Wzhd9zBtfr5A//Fz4UGScsbgHhS9toHy85xcbKZJb4WHcXu9cBLdgSU+MNR4kMeVVJX4u9wYM9EX
wyuELB/Tlv1n3+jW6LFO+vnnin7wNUrS1JBIyNA0isMg1X//y6mPJLcs93t/eyvPN8lkZO9oT3qV
t8CbePWg9uRuznAHMxCGzTzDEOMhYsRoKlaqsLo5AP49YyIEbHNHl9ddFD7NUfIp6P6tfGyLtMt6
zF4XqGqgTsvqi7sEhaBIWGqcCC26MydA2SMYOPSjyyBqPli7NSx/5oop1NS+P528T43PCAyaiDgQ
EMxvrQ0brAqpeBSZoJFu14Ic9apLZdaPeZyFsOeM2yYEtCxY/7KHtv4A8Z5y0enoazCS+vVz/vH9
p27qx6EJQigGPi/37895MkdA2iXMOQ+hXgGByuJQlaCegAjrCqseeL9goVfyN7KWjXxUGRXq4rPu
X9wtP3//P5r38LkSaLv6UIaP+Mqrqd2PxGKUUYJEFJsXj1sczz97k+Ntpdg7WZPlDsNJbmzlmy+N
95Hu7mY4kFAwAKCm3ju/xrrnV8Zk//DIvCDk1nHZNR5+/q8LkqiOjy4uCo8z0Ue2IMm4XqVAAFKy
8h5sOm+cyfsqC4mBvZyNeJem0SdnxANMst4QU7CQ1/zzh/ajwVUKThZFbuIFHvD9a+OtrUmZfuzx
6e5wIpRlWtCSmUn5I7W0bPJ00NSYaw0CiWSwqatSVYNU/7op8WO5klOpNG2W2C7NrbyRghxa6dy+
V+0zUTsQ3YtoEIsVlQY+vosyrNR87edfyfvBswsfwdg1YYIlJ2ZO8at1MI1V7mHTkT+Ci6GmoP4B
KBBAznD22uBvOpMqYzyEFfz5uuch59/JyjE4Qc33kGao98Y1kBvoShakTqVC+peVyOvzHSenyARB
QrNtXAxEX7k5OaS8myJb8BXWPtqiu7k+n1c633MXvBA7FVnSWMlAxxNGB6wIP5/v1ZMV7jj4QP6y
fvR+9blePb+NmjLf91PzztaP5ATA5sbsCvfFCh2EydGYxOltZLzLYwIsa+nTDShLEGKbGU3MJFBZ
DwhHTPUMceOpH5Efs4Ja2B79Y9Jzh0sjrCerVV1Fv7Tx+tU3eHVC9dlEAE8fnZ+s/EaoEiDFcUut
3ArcjMnK22csK2s/ndMBhos6jrdxY7gWXunJ/tpKNfrHzxVyn8f85ULL/fvJiS92jlEzWbB1gOQ3
Ax2dB+WHb2icDBTinFxkcEph6SEMvplo4puVgcHjcWryt/VA2REY2EKWTXomnSraIs8gHCcj5K66
hB2fDDCPkApS/sTOEX05NQrw+rOtmSy5Pj9lvxtFYQyMCcVyqCPRqdzwrXXKzR1Y+gFRUUTrQT1O
+W/+AjznhFSTxhu/DEwlbLszj+FbO+NgqMglp3GXLly120Sl8ynS6nny4dxbZ7JqZCxfQlKCj0z1
pqzoLfaGj+IWJPD0d/NCGTr59XMfM2B5EyODLhDX79+dFZAVSxEji18cgT90BNqHUULOc5DQMFFC
/P2t9MOQ8qGy6Vk+yMGwB0IHQqYTlBJMqJFoffaE+2/Tt/pAJ1hSj20V+p/itoWQvBX1FSEoN/+H
+9b807Lh4nCNzC052V4t56rJo6ov9+27eX00X+v6lr/zo/3pX/4O6s1fuctn/u+fDIQA2X/DT85/
JfAjbwOedEOVvNO/o5nD5pR/+J8f5XrK4YfuZn48/2Qg8Xl+PP8VnB75a5ifg5IxL05KBLrczsUf
disxPC9xJrt59Rfbfi525x+T9Ia/dBDYn/Bju991wyPAFT/nRxrQaX3U5ND+yD/yc34NP55/7kz6
r+e/+pz/io36jp+Yr/af9NNu/78/YmIAI2L3i0vmn99JxE72MHyDlfP3RbMl7pEp8nY+YlScwwv8
ULrrTTxT+AQUmmir5PtsxVS6SNUt5wCClADcl4Cf/F0ds0o+Euveo4O9lPeVsivhod/Ey/IyZssf
+zy/Uo7qz7/AP636mAmEn3qxFydUAH//AqgPe7LpOIusx57DPCTktqGKk47BKh6HYCLgGu6Kj/cp
wS8MiBhR6g4iW11Fqdp76F/ffCoAy4P7+Uf8AcZhY8L7CfA55PylcHr1EdtsOJWMWYgDz8P7OS6f
BFp0DkiWQtdRPd3qykkmjsWhgqKS9yALuK0GAF8DPqWk692qD0kmDKQZRc5g/QjRWJ3YvGFr+J++
XneqapINjBrjiRvd9Zr9qk3e8EHX7K6HSRTT3/i4d+F8kD7Kh3cqtPEBAwYkxnyUn3//H4xa9f3J
46ANZIznUT7+/RUBXsZ1lqan5zrmLaQYsxoIAzQvKg5q5i6aGskUVV8Qsvyjqi1hxNZ9GItdZRX8
/DNZB8y/gksgagbMA+5NnMSsnFfvpGdBdPFGIhEWRE/yN08MwA8QwgAwokYgIH3U+nhjLq1m0D7s
dv4SDHB3Sv55oEyENSTfXEPqnYouFVtyTpbHS5sAJmFErUCArgS2B3RRayPAsu9o/zlkpyS5/fn3
+qF54HthTIrDa+CCDBHX9PdnzQC9J+YBcXCwgOkeytuxgbq34UVPqTvnycO8kWKDel40Gmz6lQol
vZ3dC4BjFWXyZtgLuLf//KOlrz1b+Wgx7T8tbZy4hovq7x8NThqw8mFv3qseGxDw5JhtItKkueEd
TIi3VLcPh/BBTsYypt2b5CouiysQ/C+6j7FPYYYUUn4nEfActZjenNpjDYR1BVh4kKhs2uKrwYdx
wZypLhQ6Dy7GG5MdMED/s/rWoGBEI+9dUY5kjicbatJhQIzxB4avrl+kIlBO9sIYtWQ7vMr/c49q
yQpJNYohAuom/gvwgoZMx6HWcY3+idkCtQcLvO4xkqafrhcWOWck9fSDSGrnyhz3X8zS0Xq8XSPo
bFTG3rbenPpr+VIrXULnsSwjra62zU+kNYMvkv+AM7fW3UizuJjsUp7ZbYzFHm2NaKj6Iv+HY/eH
e4OXGUQhAG3IG2VX//1l9qcJykcUGtymeSjSLjHVmwvaKTzpGSG9H0jsnCEYWFEepWndtu/qMkSJ
CR8NsQpRTC+/BnU8daCv9nUMUI5XUAglNkxerX9/Y98nPHaMSM6m0EwYWQZcYAmkwXmFWABOy7jk
d3X12OXdDe3pXqcqE+Frk/oPE12MzMfbgoRujAZKLCqCMbp2sl/tCB7ZP3xazqDUjVxAKM9umb9A
PdVpXxaGOcSDnVrS6iMAw20b2gs+V/oDtTsEHgsKQG/4GIXuFwG+RJNb26ohPGC9tXrQ3XDfl/G/
JGmkE9OgYpBvuTsw7qaEVnaiM6OLlMmGzTEGvu9GQJ85Ai4HUs9rTghfVCHgBczlk5aTkCtDl7yk
eR1KKC5WrDrYMrpPibQ0LRqhKr4bQ2prP4bNosQpWHq0odoB6dBcuQ7DRxNxbfUv3TB9YAR0ExMt
pdJTFmGDK4Ilp2RGNU8jwy0J2Q31DwONPCJLdM9pS4NF9uu9rsEa1lSATbNmg0MjubkkC3hrdwO/
occ9ifW8hhbqN7UVz10RXwCqB9Ot2ySnLeDcs+3Dwm9y0Io4N3pVgXM/+VHWcCiGWaT1rdYLJciV
2jyxvvWWuhkAqwKITiv+/XS9GQZknGFzu8LpxdA7/OXZ/g+rBWw8ZNeleKi5vv77X1bLlI6HcC4X
92E6zs9F3Lx0k/+cxwPBD7AQhvJtsp0epADXA5AkCQ72/qJ004vDvNxpRqGLvl/+/32q61k358Aw
B2IpvLpM42M8Vp45uA9Dgk9t6jzUGxObZfkgbyDMq35DtnanVzsTGVEfkNHQb6n7t1UJl2uLRYWI
dz+/cayP9N8PAw/8BHgp8iIfUO315xpzJufLgVqQwuM/qLOWub3E8WxhQM1DAuJhRGrzvSOQPmK5
dSPYPhokEJLqrS5sn4s/5tpRlSi+6MZ18uti6R8KE8/1fDfyIyrF2LUX/F9e8pbNwXLyEoNzPIZM
5gRTxF6RHAgykku6w/v9OkMBycNHRZ/5UVheuJtBMwRiDoqCwYda2A5dOszlrjsZNK1iyPCnXYg0
M+wZhUE41q0x+wl8b84Wqr8Y7+Iry1vVMoEXe28psfrJL96Lnvvr9xL+F2fntSS3laXrV+nQfc6B
NxPTE3GANFXF8qRISjcIigYJ7+3Tn2+B0igLlaeyp6O7pRZJ1Qaw3TK/0XhDw6IxRBj6ciHXatuG
2KK1T3aXPKiqkO7a6EpuObk9DIOokMtQyloOgree0FvFVE76AhLjJvHxSvoDsmdtDilb7HPAg16e
DfPckyJ1xk2Hmjp6k6uUtQ8MfcCeWCVG+iksJM5mRtMBuxv2ss31ErSzaBvKWSEFMMGM4OVW7KZq
8oLMBbzIrI1In8yUs8vBuK1nPdgmaP0vlQ8wIsDHBiANScSi05kkUTaS3nxYYolB7azQf3Z4F+dI
KsbfBiEO0GH6fQAHZDA/srcEMdhU0Kw39reesjLe6mp8ZxzBs0EcbPxJC+jUK8OV3LpGiipaXIMc
e3tqX6djqiaXGVk+k0vasyoG5lBICxWfuvulLYl+rERnEks7oX0NxmAvSc2mOX46TgRfPLZuN345
ZEtCthQtj8QtlLY2G0h03AQXnu/1GcrzaZZNQgKX2DBWccvGOCKaD1doKfqLvm0hMqeKxVKzrGdk
y38Y6CwpiBcNOpFxzC1BCZBAnkkNyBulvi4ieAIouPBokmqvdgXHKMcnrF4Nyv56rTluljaIOiEw
Qyff7j9LmgheEfwagacAj6SZTUL3M4wknBQ9+7CGlmyjaLg8mDQlAO9Wl5rxS2V//XAGhWjctmTD
rrcsvRhrsiCUvBPi0FAWX5MJmIHLESXhQ9gRjwomQSeir+VOFn4+vQG5CJI+uOuD+kFtxoMyGtui
woKrJKLHpkMyFFHvkfgDqPsBIA0IJrTSMOsR1inFtQcz0J5lBS3xPZieIiUDQ5gFjYgHJyL7wpJC
WjPNaF7LcSBuM9K+FzyhxPoLc2jpYhWU/yPg7pwfAmhQRiRLqVAkLYeNxPDC+U64AtQGAqoGWLZk
CeA8G+O9ZVv9HtWerRT+xTxEzAGkGix/txMRbwR1EGOpgPHZsXam3OI6LIiSaCkUMerKOB42Fv6E
QDHE9EgioKT68PYaWsLb9TSZJpce6ShF+eU8O7k94tgaVTSsu7tBtSCvUVsniFz6iAo+aPQP5EM7
GsmRxc0nWm1UH+BNfBbgsNBMjIl0DM+BBUjA9aKAYBCuPeVSwmAKiHLcLM1RfoDDwcupvQs7kiPy
DZyPlX0TBTSgid3kV1SsEl0XwXeehrvzp+co08sUiyyVLGY5BDZKvhWJ8oK8JoR800xy0jsUCKnQ
0GqSZIby1W9GedwmAw4pR0AZOD/ZpHdSlreBzsYOyTfYcacGhwFVR7I4ud7wRN2S7u+XII3QugYj
U0eASHVXqGC8TS4ZCew+DH1scYiWbybpA+pGV7KY356jMym6RmJC5mmZFi6ayioPro+dqdfDMAEf
ggX8p82aBLxLP5e+Itjaz9Lfk6UowW6YSROVgJcgGWH7gyjBCafgX/DmkON5tX7wTjHwsSLMhPOw
iph6uCN1MWsKJre0yUIXUKJ4VyW1fl8YBU0SohEXCSDSbYUkTnoQy8qQBtrsDu/LXPm0JLnCGjbq
9GswFJ+DNOjICFCmPQqmFeE7zN2Rs6RqIi1g8R2ROZCCuXgagYqGcZBb/b2YLduiBvH2DBhLpPzy
NXV+kR4rE+AYtrK6pcB1mdpUWvFzVj9HnWn7yiiynTkdc+WIP8JGDAQtCvpcy40BsBVF2PBXA1LN
x2yqPuST+VsfU/ZXOliEeiJYYb2YD6I97KQBukO2SNiEnxyzYzFrKEk2uD0tInOJ0Jgd+CHgqvAb
TiakGpcuidg9XhUQTh+U1p4jvrs+kZxxIzwoUzs/Dho41YU54UTBF12NPA6TQPdIwkEUltm23CQ3
ll5fk6HlH+v+ndVoykHthk9RZW279kffxXvLoHaym2YDgnEXXmOEG17pIfodEuXlolw396Lv0NK7
QS2y/gx4MX3e5F1deJuW364lXLGHeD4AJa5Db9OgtSShsIEylEFcfDO0KlIHahqBoeIziBC9qLaP
xNNXve5OyFZX2KUUKCFy4gPH7eH/CAeXeidaaM4oOntHkJ3NkcIJPHL+BKBaB20Em1KhCUDHWNSc
IBeLybt+oBfyI0Hln8wUevIwUdl0ZoGConsikb0j0OMkKI5PFLMVgjNneDDiFH9zB4UOpCAaNwAj
pBB6OR3mrE0ELwBXE+S08xyW6AZlHWODsEMAxDG00SNFKRyNo7QHPdcm04PjzM0NZeZfW3cI9rOx
0aAVNPnNEMCgVjTkHota9NqExM9MsVqIVlEy4KkmvrYx8uvIYVKAHGW7t63aoDkDhAdcUnRtxKCL
QVUWT46JHzxodoRAFAwMaGbylgaxHERaCDwifL8osYqn/ZViR9y1UaaTPNtAa00DQ4UOcIiTo4e6
GLQswoaiOTZkIEMVSzpd6TH1c2ET2KIsRUvux2COKGFN5vBR1ApBmrGE4EUWCgh9ucsbx2qeBx2d
ysW8Z3FOsFXAVCL8Lm51FAh06hOmcXDwSm8ckPIatW4EhV2MYjCJyI+Yws+4RA5MomIBDxka1IYa
9HsxLUabC11EqBw5Ghehjigl4GR6fhU8isJA0MKpAVUbGajrCujGVTRR7lQCPfuewEOBopint20X
zXsX8pLfuCa6sbWgvxshTggHC6Q0VVEHgegkA+Vc6K0CyNz9yNGh+2UKdr+PsxjnT/BYRqQ41ygD
H30j4I81cYi5azCa79Gc5EZHwRBFMxamjoQCZ95OodDvoXqj36bxvK/7+QYeBhjhGJhuUUO3oKf7
YWGYIxqFhod5RGG45v3AM8DJqp0GfTZRJrNYmUOgiNYaYONQJedYNF7CY0eJLylYSEUCfYiVUe5Q
4cj2FTsW7yt05cWCM9yUMFtkVVF1BOSGd5S/6EQh4lT6QZPrflR1qCy6YM0Mlbe34ZTK0y0SXInF
j4VqgFmJyAl1qDMNDjI+IXQ7gvewewf8HC+jFC00vof4bYn4yQiOP0T/elcHRfmhyPg1KbmGPV3Z
XEwkFh+ApBEYHCUTBECV5qY0NUxfBk29sVX2nt7RlS/wnSNjgUFK1RhGBurWC8ndto+22DHbz7pK
0LcYUMbylouuxUKf4eaa3i+82DyGAYjpcLOzDSSKZ9uCpxogeCe+zSg9gNTrVSR1lu9C7g3bpieb
jgtMJDgKKC81UjCrEOeMVQ6XkCNegWO4wOXhg4ZCJRl2Y12jPsBaXxRPmgri9iyizrHOX3rJKxKk
CFEN1eF9iUKOIJnDTCguOBbXuhxxNT1ou6amBHsIddagv6uxuN7HI9tPDCBQWeejUB2/cgz4aoMr
MtdycyqzlAzEesop+Y3iaDvXCytN8r7GEGVgkzXbt4KiH/G9X3Q7w5kfBxz7sa6YdQhYoBFFOZv9
hU02ghpTPUJAFKFLRHGhUUJhDi09vlta3GJMPOCpzKZEJ9eoLdZFVgGblFN+EQI1IClsGzJ/0H+c
hxtnQPdAZwPWzOtWD+lsislIPvGz54D+w8z1WrsgOUHhUV2vzQUgarvsETwJwDlqUMIXEUewyLlf
15DbRN1DLAopBMAq14DrBHMnygY07mfq0bPBRVBrbK5Z56bo0WP6dTNx+CKkDsUgNstmmjdR8ty0
fGVxSmddoImT8VkvhSCvAi2d3pOh0xAD58Vp+LIEMsPoLTOzVx4FkokpEm7PZECjxB10MqioLghe
0S1dRGtH0prBel7iLhoC4h/fZOWjGPAuvhIplo8YZS6ihyOXMZ0/wXI7BVpwdDqHDYpZNCf+grMY
PXQfkHU1NSMekZoWkf8GPhVQvQarmJm6l3y/HKRZjEmS/Jm3P8DS7VmHYDTeaCAwZ0CHVtmurQGI
iGuleZJIWwqpknUIZ0p8hBWwuktyQXaC895Pp2xh0ArNuJnJPBFmEJ3hQ1iyDrFulrdXnAwmq/Hs
IDS38GWlqVUDghVQtxhyOHDfOKLp8lCCNhA17kEoSSNCcNzCoBKE1IJ+IOqPLxqPamvMNk0JXVUU
zSXyFADdatI3etUYSZsO76WoLEipJEUEvfy6cBob2JVoT32TWgSqpgdp2GVafRcl+W/0Va+ksIuk
3SIWKgVeaWfrafF1TNJHqXBL+VzyoaU6QQlNmqe2CvoX7MPbc7cgdl/O3QL+AZam2zaNi3X9Dksk
0KvH8kGyRsn9ZW0KghIg+EerzX5fTIfEfnvJCsVbiKQLd/KbBCindFIlRxDChZHQGe1RIcSiyRG8
Jwn7Ay5xWyl3CMdD5lWkmx0cpaX5QJ60tLxExUs6OcpkPKCL98mwIQvBThKhBQqIO/GmWfRDIsoj
dNsKYqftombWCIgX/RSmmoMQd55HshGEothRjkTrbCsDs0FnU/1uWFPGfUr4buO4IZjXZUXhA1Sr
0KPJ7kULQo4rMoVHQujPUgG0MbeXRbQxg49vf3j9dXpmUYME3eMocHYJ7F+eGnXS2cnGjpN7uqFi
L/gg3cHFR2DgclrkygVjIG6wCWEj4PaAFg5SRY36zoF+0ziYipFmoepC2EmxYuleUwCXxaVP2Y16
xHaJipIcAvA6fiQqnQw2i5jwLdpWgtvtwRLV1CV74/jw9gsu5beXK8uV9p1hKVAaSMxW5TlsGOMg
z+ixCo81yWh0DbgdwwsWg25ZUMA6d4YoCwg4dylyiHlL/LNbJMCIJgT2wZJfYCkRSxN6u5A/Fkkv
DFeNGXEOLNuXNkQgEml4tscmZn0ZdX7eSpIZEZGQ6rIgQ3L83hcnTM7VuKeZSmPt7bc+UzQFf8NW
MmieKMjxrdJRFHKq44jXxYPcqjJ5DmaSwr4Du0bNFqfuAQ+PBgd5KQsIp1H6awO0A56eOFDct/UG
oLRQNaUodXnpnWmsui6tSkMH30tF/BXmb6OnttmG1ABAmDgZR3DC86n8nTPbYFXImS0le3Fok7tH
UCmirUjzzF9q0yr0R+yBBWUWI5LcZ8yiNFMuN1aXsvxqGZ0+7PqghXYRdbA01SdhUUvj00ibdw2o
pr8gtEMFwoAlJk6aocHlBxJULlVZYg39EOqU7wyRoJTq1MKiLlhurHfF4nxhCYnSKBJ017kSX7th
+uSIpNMCvgFoM1NYq4b8wRmDHbpf26V7i3rchWUjV+Srt+QY4DzgArat1TG8GQnfjnkA9OmvKxTv
3qXOTqtbGgwFGBTRJBNtw6V5IkUkgH4xiIjakNjyUhF76fu/eCZBHsL7cU0D0I+2jmviiuKVVlrD
BwF5OA3VWqrAi1C5GVieaxbvF57NAq2nkiqQZWTuyTFZz0DrpTGoWfmuduy9eCzZg4TNNJvf/nSO
nCMvHhPnYI3/0nl3INa9giRFQU4d3i4eZHHIjhPMZJGaN0I4bDpCMOAnRsGqht031D+rlwX8C6cn
Wu+JlaHYXA9UDA0U16RaLQbrbYt4GQsGwUVSXbZChCTzQO9dutIifSft9IR+vGMALQ4nMmRa3dKR
pjYqnR65GqVsLRiRZMB2MotAebmkjPEHETFFB5Sw3gHo6urPVVceuFNJVgAyIFgo/XapVhcZKoDy
fwSdvEQ7gJfzLHqIOTJ1gwOE/pVcHkIYE8tnSrg3ISpZAplP4u6zaISBZb231WxGHoRbGTUoamB9
9AD19u7nr4hGqjRBZt777cnRXgGFZHLAMMHLMJAcX4DdJ0XsOrMjSPPKz8mRHAtfXYqRI02HXsAc
Gl7GOoCaBD/BlPI060iUxBfeCUAOub/Aqz8vzOyWwGmOP9jgJ3IhlMbAzWoR1H77me3Xz8zN7HAv
m6wb8K3S3Dl55o2mmIOrpCOpPE+GdYTf6CUmmVBnf2rcYoxDQVQ8dxXp6Chj8S4MMY5UMrJDNEl+
V/qSOlHfMdtCxEJWBNGcRUgzpyK2qPE39Ey3Ktq+z22bBKBXIhPIJWUQKWItGGeR2iKTN/aFTrxj
h8Pku2GePC6F8sWNJY/Nj44Q5hNVSl0ohy1q06FFG6fQRNosGDmbEQdcFqJK/a2YJa1U43bbbdpH
pSIfy8kSURVcuoxkmmLaxr+Dw2YczQcUPShdOVwDClXghTdE4keCjy6m9LCFMBIjqBnHhbJdcuKl
7N53m99KtwquQXTeIoKb+HUvalxYJb89Wa8r8A7FbbA8Ct1nwAFrkFBct+qgYB//YEzctQQQcvRL
M53Sxp47ay97ckC2JkHtUkJVKU79BbSyM95f7NptwPdzz4174eleZQn02AyeD1yVyl+cVTQwH5HF
LOGmP0gwGfT2h2gDlArp9yaynxOTDylRdKFJAUgJH0Lc7ZdOFsCqpbFEC6xui0fhnWaZcleUze9v
P+Fy15+enq4KWEkl6QCOQjqjrp4QpqtSGAH63oWLDsHin7L4RTsblGBCWxqqaA8eCgzWqFFRFsCE
F+cDTkteA7rnwvJPqdssehAb6rpbzWrSnVbNJqcuOsDDIJXkGkGyjdB16M44bdb97EI5jfhAT0xL
u0m+LXZiCGiiWa1TlPvpaDGiwZKgaYtHE0LgSS2aj1Jwg1HYXheNiAeLw1czUDQIc2oPtFsp3qVy
6VNrgnTPnxULvZprAm805DxiKdTbhetsxzrTABfW9vOyC3IIuhSE+cPCtaxVqtKJCSoqaz+LULCj
wRyqYH8ugs2JiyFGhmpQgw4u/m0AGBZngTb6vYrHH7UFPcUWE7MNlakmpWcggN1NwcNikvPb2/P4
Ku4ETAToDIY1BB6oHOZqHjeMf0QztvvwV9zZMCG4CQFWwEtWcrdEVAyNjnxMkgR0yh2r/1VyK/oq
dyFeaTTEgfFQKhAy3GWoyKut6iJej8s0G8KwQBm5q0fMrSod29rKP4Qz12RJQqChTCpGTAplZKG8
0zCTtmKj8VAQG5Y8HzFJvKSpK1EhWOQDqG/0xf8ax+KSBpPQ63KGSDVn1cmDXTNs9HxoH6SxK9HD
EAJfgYSJctSVq84fF5VyQYcIbs3A9UIC4QCThG507zNj3IH1+vVozp8l8ZB2Y09fmyV3IWFf4Qxd
MBkK2SKxKV9TWnurrxgj3e7qXa9QBKbfWeA+BsIWRNuNYOuMDooWTJhw0/r0Eg5NJQhs/ked9mdi
RKaccqBUw3ZZgP/n6/if4XfhIU5hkTf//V/881dE0esoPLarf/zv/9s1bf0ljb7k//C6+vuX7h/F
j3+8b7+0EaLCX5v/kh/2P//yf7/8R37Wn2Ntv7RfXvzDLm+jdnrqvtfT8/emS9vlKXgq+ZP/6m/+
4/vyUz5M5fd//vK16PJWflqIgsovf/7W9bd//gKg5GTfyc//8zfvv2T8e++LTF7v1b/x/UvT/vMX
U/0PQzVxXwNKy3WkagTxw3f5HUP5Dw5YTWVxEQ7JFvjlH3lBe+2fv6gqvyUgalQhHAJ/KcA0RSe/
tVH/w4LKbHEyowlgqgA2fvnr1V9MyN8T9I+8yxCWytvmn79I2PL3SW+yrslIFQFrK4IsX6/wGoms
aSTL8LCSDnfIcP1WbrRt7bihN9IpSXv1RsrpF67Al4nNn6PShXagPYJoXRMmrFwbj4HBqEo7KjPq
Cui6aTEAsSRrtlm38U/m48+XPn3JFdPyz/G4xshdNEN1zBWwsjAGviQ+Sl7/GS3O1LNqz6y3eubr
V5tdsM80D+2CZ6fwOtqykRc/G/vWj/b2z+3wYjecPofswlcf++QxVjGkHmZ1Brzz6LmR4lvZrdkl
Fz7s2RF0Eyiko7om6dnLKFXDIooUnhG477yueNaO84URVO3cS/w9hL6q4KQVcnxdKN/yq/vg3HSH
5JAMXnZ7vNLe4fLy/PbULYnaq292MtyqpBryOQGdIp7YILXox7fWEw3tq/6q2WM+jQLnrn067pxL
BZuX0f6fC+ZkVPkIJ9E+wplJk/8cNf0AIHNb+Na3Zqv6yWOxn67UCxf12f1wMpw8zslwXd12sLJ5
STP61S5v4lzxJucxVqoL98TZ3X4yjiyfk3EsKAj1NDEOehbekaJ5etTp4cw+jm/+GJqePakXhryw
Itdk91ZVuO5chuwqo1L3m1QF0hDHmnmJIX5+IIceKv0GoKerPW5YFP0IKI9e6aJT546Z7beR/enC
cjy/+v8eZbWFsyzu0fpiFLRA90A0jN14RaJ0Q93l83F36cD4/6z+v4db7+dera2+lc32uY8858fU
ePZVc5/sjtsG812/a0ktvfbX5sKs6efek0Y5oQ+wCIrfqxVZ5uZsWiHMiMFXfM0/+pt32s20Q+v1
pt1OO+LjH+N23ia79o/I77b5/fQ4+v3O2rtPQIuftH15oyhefHj785+bY6oGhk0SDoJ6fW8cj0Vf
l4k8ldF7k/YJsO3bA6jnNr5rUTZSEY2jPr3a+FNr5zOR5tEb98EB28bjvn43fG1uMSntvM32SIHB
vzDkuU15OuTqU5sKtOoE4IeX37a3UegZv9p/mM22e1LfJYdh336pZ69Cns3XEj++uXTUrVj0y1FH
n4eLWAp76OyuhrdjDZCJDG961mHzOX50H+rb4zdM5/vCM/f1+/ld5hse8KKPzWN63//QD6nljZWP
htrn8nDpec58jRePszqi9DwLjtmRKU7VFjHZTwhL75Pms/R0o7HaBvqFjsSiMrW6YKRVpwDIh1hN
rPXyTDSoeaPiPsuO7tEY8g3fIMv8Ed0nV3m9jZ6RAkEWco9z+N41vdDw23FrFZ7mdVsQeh81L9sj
UX1hUZyLWE6fyl7dspozA+5AfZVZmff2Z7W+Mm7GW8uv/M0Ol7bCG3/MPybNuw/90vdT/vP2qpTS
8htfZU2f1I6FmhTyVbo68dIs9zoj8koj994e5tx+e/Geq/3mpPbYbOQ9N1fBU3AD7sAHk/qQfjF9
QCRb69LFfuYEeTHearWjBKS2FdphnnZgtn809/lWvaIixRmm7TsMC67+nTOcijnJo4t6if2K1RMd
YzsuADJ48W1+u3lIH8296kW7zBeUC65jxJ7a1aWTcpVXL9v6xajri+qYRnEuoxqH4zfz4fgNvfFv
CEHtjeuvA+LTjddSe3huD4BuLqyds9/45IVXOwoXGXXKZGhqi9s2J6ROnt9eNnKXv1qdkI11k/oG
ia/EUydxTARWCAAgIyjDfNelCDW+KyhhmsG0NemKvj3YuYiXT/n3aKvIojxCMS47Rmv3gNR2+b7w
j1vjQ3FdbI+/Xzr/zu+Ik9FWEwdyKN2kcKWWFZo5W3sf3hjb8qPr+ByIW7wSL+2JM9Hni/dbzdeI
RPOkJIwYX9uFpwcedeOi8JND6017fTcWfvl70Hvt4XKAc36p/M+nVVfHXG7kuGXIRFKZfqf0yjvb
uL8we5IgvForJH0UwAxFI/17uVam2XQzbWCIwR927TUq8VckgF72+O9uupOxVqdZXgxa3oyM1ezm
fX8dPRfYLvae9aPxo110UNERmTwt8qgl6rv20F1deFc5vd5619XpZvRD02DgybveGDcStVW+82ju
UDb9onjH3cXkTN7nrfFWl3VQKMfKkvGsp+IeHgIrBm+cH7h3sk4vHSvndwaFc4MMxlAsZbVOj6TL
1sZktJoIlMRFknd6VDeB5tV+tE39cnvhe54JRlxIFn+NuF6eR7cZRkVG5BANPFsj/vPLD0HtRe9U
L9haW/PpmFxDitZ9LdqWh+DC1jy7PU7GX61d3Ww1+AHcVulUoZv2Hc7YhTeUb/Z6Bgn7qMOSh627
/hNwyjGWFdtu3Yfk3nmiCPukfJSVs/HxGam96cE85BT8t//2ev179NWMauOQVpHG6P2++hK9QzvF
xyjGJ7wC/8ES6i4d5ec3yP8MuLSNTy6OEPj1XKUy4GeOOvKq6i7Y9r7lzbMPcc9P74J/5zLEP/DP
D7xGKoC3mDT0Fgjkujjyuhau9tBdiGFXcIg/L/uTQVbnThQhomSpDGIcLMefOcRxLP2aXaWap9Fd
ucFp7Da9Tp6zK/v9sKuv88fyA64bP+OthECkzrbN9fBgz/AdMT/ZHZGC1h7bw6W88vyC/vtrrA4o
Gn9JtpHl5nYVpMg/jlpxYcucS5mRRtJUVRoKVFXNl+e94midjnYxGdwcPytGBiiX1WxXFN1ScLw/
wqHelgauRaaLRlR8bymo4gdwTHU4HNW/M/snD7MKVI7BMHcddE9CkwQr9Pc4vb29gc9+0JMBVrGJ
GbhWlckJHMzJrxvTutVy89KmORsfnIyxikjyNodDiYC8h2QpZtHOj2D2g8qbr1w/9SZiyXtuNTPf
NY/1xSvt0vutTggrmlF3zBi7Nr4nJD7Khe8nq+HV+ff3uy0axScHgul2yjQsN+ZQbgPtbjYnfPcu
8KHPHrIng6yO8VKpM0bhJYxDeJXvafbum+v6cDHmfwl6+fMYOBlndQzoqdmMWc04Wqt7Zkn63h+B
2W+2gfpej2hGGfPeiDPPjR/fXoWr/tPrkVf7ehyOZYMxrgRZIQh4c1dl28ryLMIed1d9Vr62s3+k
5XpNiqVdXYpgzy5Q6VVTtYHzKy2W03Sgd6I5TcHLexbtag9GgnDl0ffod0XZXzhfzi1IuvYIHwMH
hci/etPc0jKniWQutfgmtTqsGtQLQ5xbk+iBS03Ipbe8rkjonYEWuUJFxlBzr7TuBuNHlly4Ms7O
2Mkg6wJDjLNgVasM0lbbca/5FJ6yq/wBQb2N33r2YQQWonnIzhySh0sL9ew31GybfqVjqcYaGt7X
bZS2JfOFWJBAxvwguNTyWWlS/VyR1PDooUk3BKTRyzURpcUGdzPmaVS32s24rZ4lXIxtT0l9+6m4
1iRc8wd/si8cl2df7mRg+f2TE2XuAa1WMrBT5t0uUrPRj8z2+sKGk8dfn1tooUJvRGLhdaMnRZsV
azQ+oekNu/JxVLbpHoeCffSt+ZYCc/culTHOnWEIbdB4hHbMnK2+Z0tqRaOdUNRO2mrwHFfcRXG1
+pSWcMTnY6zwa22H4kxz3JtBM144qM9OKBuC7jaCROjnrg7RI4AkzZh5AEzfdsUPNDyucspGLNbg
veENhODD+8stuxWE4uc60gXRjxQ7H3yddIRD3gVxybCDn3zBb8sf87viEB2a7bgz/fGu/ah/Se9N
vzyYg5f8cWGa5cReT/PJ6OsEJCudHkKwjH5TXiNzSbeh3LUff0bHlxKsc1N8OtjqC0d9swH2L0fb
gTz5ruWasvZQ/S9lqefON516K/gnDRayvYpZUtM8VjjvMpNfIYnV182h/kQTli2pPBCJ79Jd8Pzv
hOG6qmtIedm6zv97uSuPYTlxKdKGavGStj+luXVh2599qZMBVts+hPFug9KgYBp8MsIPOjjGqr9Q
yzh3tJy+hDzDydGC6pOO6r2M0RW/wXK9zYzEf3vFXXqNVcCKMd2fQ2Sm46nW7sjfdH3/9iBni5On
L7JaAToJSzHLx5K9POLjN3sW/GZa1l+MjxXVNart29H+bM9+Om2z/aUleC5g0A3FRpreoii0xgO0
vQ6BUfIlJQm9KFYfSwuupG75KZzJt9/17JydDLUKnpMgzeHuMlSmBp97N/wAQujCZXDpbWRfnywL
PE5UHGAZAmGUK+jL3qzafqZUfpoc/pcvQyPQMFxq2IRaCmpQL0c6djWN8cTlu8WDb1VXU5Rd2Eav
i60yBC0+YEy6lHZXa7ybCJRDy5YiD/0ne69ele+ia8ebbjn0LiIyFiTjiwN2NdxqvTtA/DOYKlKx
wxM380ltkl126H3z6LfOVvOwPfp+KV59vf5Xo67Wf2o3jYZKsrT8ho9RvgscHwLwU/bU/tF60XVZ
+bsWJjO+3gkvfWn1vy6kyfCWBkYEyBiUlNVhqJT5poR4LN84vw2fe05gZ4vU+Od5V+3/hTtUft6r
j3wy3mrZ4HRNEaRivOHohzTUhjtkcf1AGtj5Mw2si2WGV6fY8oJIglm0r1/XfLFdyOZq5vvi3HYb
DaXnDg4qyBdCkldbexlFlHVBVr6uR27aEoJOzm4ozdHT0JxLsqe399v5hbKI9y5DvLr/p0KPsWWm
TvVj+pFu7pQZJsC2v1avEJvZGmhA2Vv0XBHLkxro5ZrrhVdcy4XUoMwr2BncOG3qB/XNcLwQ4Zwb
wMSbAz1HQ1eUJU05Obuw91ObMtqwNMzjvVXWN0F/Ifk+e6KcDrE6gbEy11s3Zgj3fXkNUfsquKV/
vYuvNC/aOxeO+5UkHfEii+J0tNVhrE6pk3Qho0lgPjtX4f34aB3aD+5nJQFy46XbcGf7ye3oB17Q
7o7P8eyjqeRSYX13Kc+69OprEU8a25mtHeVhHo6P83V4k76TAEslxIr2l0KsV9fQyzdfgzPUDZph
ZcZgfRRd18EfSfxNb27dsb2w7V6nrquBJGg+WTMI46WOGCcSp3Yfw3FbIrvwTaIGazvtTcQCnG3+
PHz48i9UWORgXp9k+DUwwYqF+NL6HYcGu4vB5R2bXffROlBX3Ze0BIeD81u3HyJv2tofyyfJLN8+
CM5uk5NxV6+MPRmMBqwdPU3tPGd6zLtLkP8LL7a6EqwyLMswD/ESHlEaAwRKRQ9Fk6pUvFq7IJC0
1GPe+oryticTWHQl7nOQf5nAzdf+cey9AikebHS3NYUI2xuvrK1DMgs7wtMrRPbo7gxX/a/avB+r
ffnrpX3yKvGRBUXgDP4crv6rmKOpaief5eseG+uTUuHL4+zT+VZTVBg287aJlEN7MWE4O6VCgMID
RlMReXj5EVwl22hmx6CVVV/DhrknUrxkGQDr/My8ghcGKwyQ2MWk6eUoQdLOQ1AzCr6jCGKM1hTO
kZ+VsWYPnh7OVG7nudnc6KYzXZtB3zefQMSj6tVkQ655c1fXFicne/tLMmjJdWb3x3If2nU5+dgj
9vSJQ4RAgRMYVuc+tJHixj6SKHO6n9xB+y1DvSTCUaVUE/dgoj2j6/7GaDah5mPeN8cG+hUdsNit
FkVYQW9xXNT0cevaRwwot7EC7wpGFZgwb1L7a5ShC6xZ49mxpztYiErVYO8Sz62yd+shV6v9cUDV
Idra9Tyqpl81rROPW7PX8nLjZ2SA1uDrG00fbN+Y3Ym/taoR09Wb1dmuVV8qIDnCNoqWd9+1xuim
zyhttuI22hpOa3tDN8Feuxn6pmjeEWOMCkKNmRVQVQXbvWlrv4hrtUEGKLCLPvSQHXGt2gucyY0n
r9OCI41E5BIKZmGozJG1PepRqEyw3nKt4h6s+03sj5vGUFH4GWfl6bihBKAiFWDO2jur1EvnwQZT
0v0B+yaydjh7KSrmaVB2y3snnif7jyCZK+W6GrO0e86mKDE7P0W3UdlbTjln+26QNlS3KRzGo0oW
dzy8dkzb36swHpTrrjA0kMmjrSb1b2VXxRpo6bJ6cMpQNa/K9KgKt3xwOz+il+N6apFl7o61VNWf
9GNvlc+xbUXxN0xQTdXTSyuPt1VEHWDbN22KcCbSIT8wu661HxnSG8ZvZd/37W/DYM36Lp0cs/Vn
ZOkgrzWOMvwK53iwrvTRKsynrhsr47Zxqma6g78T054srXlKvBjbNizbigGBwG/kL+MRFtIYmFfT
oJTVx2Gy7T711FDYeHiIH4P2XURc96UIB/tH6242tdeOnZLd5kU0T/exbmzGe0TFM2PvhBu3enSy
ZJxu2iFoDFSJ8hJDOfYG54Y3oTIw6l7vGFW611Ukb+9ttJ6Cp8nUpyH3sw06nDcQYsViNKvLOXqH
pNfGRgPGLbWG5qoFp2W/IdIz/9BjBI0LLwoGR9+5cdX2H4wyU7QPWYAG3lO1cTo0MQY0uXIYiYnP
Z7JUtvAcBLuoxRO63VNxTLT7qtSc8Fo3gzjaapnhlJ/VhMV4V1TH6MNIL/gxQMUbgSArTw5BNwAX
8tCcS/L7An7SeFMP9XxVYc7rbKex1Kduh4IXHkFb3aoa3PA6FQPAznMrAnCv7N0YdDS+eNk+yqzI
wiqmmRGKiTsby+NJNcKHvNJZK1psK+EeK/SsTb3OdMcufGcguTYTLqXHwtyXamnVv1k57DwSvszO
wPFmLsvzKa4NdfNd2SBi1nnHLk1+L0y80N6pFWfS1xZT0+D3CRYDymsbjaDfvdWTvlGag4q2e5g8
dXNKp+dpCOzUHCDZG8h+vZ/cFm2Ue44LJ0FuvR4ipXtyXdy0521pasdG22Vza1fGh9amODlft7Zi
1h+6sjA20/sKvi9JWqRzZFmVtjkaD3Q4DaM9zGk4xeVNgN7NRDNkNopvSabbTkfPsTjiyDcjXaqU
W8WYreZDZ9itehekrkZJU5sc9vghyF2lbtFy7Grj/dyUm02KU1XSYzbj91akFe1DFcVaENwd8yqj
sc0HtI/dhcDjXCZlq7YE5ygXUEx/eX9UbRO1x45Ya1NCaq1nTqt8OwUXsoCzGenpMKs0PNrEZX9s
GUYk2rLdtOvuu0N2F+zjyg+zvYAc7eu3Q6qzwbHNJkHgxDhT0UY+sEfggjFNr9sdv3Gr3cCt3fYf
57voIqDzbKHhdLRVzBMrvVbYCqM1O23yxDnJF1Dp6BP/03r/QPZ2uAT3Pxspnw66nr3EHQurYVBk
mG6D1HP/GMn17XfFHSzHmynyajw0d+n3+u7fqjGcDr2aUZdCEb3V5X271NN2UKUZklznOvRrP9xe
ipDPBTroimA+QhL5uj2gd0EYpS7jcUhfZ7ueOnnyeBnAcDa/Ox1nHYl3nV1UyHbQD7AO9mecI7gH
iWApYQbjlobdTPDa7xCi65+DzzP8z8q3Pxqfi8f8JtxeArT8P9KutDlu5Mj+Fcd8hxf3sbHjiMXZ
aLKbpHiI0hcEJVG4CveNX7+vqNlRdzWGNbLt8IQnKDFRR2ZVZb587/I98kbVgfIE8mWSwYrjCPPY
JlClQUIufi7FFrAK2bPS+a6Uwzri5O0vL6ywZYLGUleAE1LZBgvNIj0YFGErRqzcZTVY8xI9GjkB
ZyMUnJthnusqOn7iSoMZM7eLF9HLr6QrywMGH7dRr3CBtf7lpOa5QeYirmbzG5E05pAUQQqwiG6m
9vux5vJpfGoCjZrnURT6rxSKS6cO96pySByoszrZ1SzFvNnjWWJqOFAdS5SKWoqIpylAtOfHdJfe
octN93CJXHzqfzVSbrxZZIhBaOLjfIyMY0iCuI5LqtFYAwpO6ITodgJWuf3kyU8dSFZtyzEedZtQ
IIAf2WDAlD/yPuKySIiPQNMGzW7qOK9YOAdugjluGwpNePSh8RUsq6qX7gXnq3WQHD3xaJbs3/NC
HPsghkAAQj8lE2YzNcW1o4bVVs6g0fEpwWVpfBwbZzIy//2ddHke0wH+NMWEVbnIGmWWYUpANwju
Do4U+0r5+J8ZYdPTXTYZtQIjWfZYGoc0+bBq9++b2AomAFHg4YsGPggZKeceIZX11OUaTBiDVHwu
s6TzU7GQeSgH+mvOMw2YLglQURG1D6itMr4dDVZS4C5PM911iCvqdKS4RsMxghZbMbb5KaLNBfpp
kc3YtpPSRh21SJDVM4XXYl1Au8mZvS0vp+xZAIlAJvsiDVWXhUWA9sEC5cknSSscgUC2NytAhsVL
tl1giqhHQUMX7QtUdtVkZjAtzVHTQVoKcDhY2IMigPxrUO/5LS+XwL03SwpkesCPgcZ7ZtcN7SLI
pYGZE4PVL2/He+JGaOQ7Go55I6ISsw5ufMOreW8eNwBQ/GmVOW6ksUgbHK90h1Qvuel2d4DAWLmN
ZJ7kDGClsEHvzjlJuUNlJjWTmgFeAaOTI4Nc9bv8iIKI91W9t+7al+U+d62w46XBNz3u50B15gyS
i6aj4CkkuUJcyIzULjwEK3dwyUv8TUFkFFweZmTbJFiioBoLwWMWl6X2eLNOOfZOpSfHWVx2bfr8
fhj5i+X7aYKJh5SLpCuoCXKNBklQFkGXxtNdaU/lr3HR5O9T3qDYbboieWlEmMe4l9FK3sWicUeQ
p+EE+o0HAxyP0nbQY0W+ADBBkQo1WIIIWS5+1oVWZXcoHhSO5WRPgo5SHdBZ3i8DzqkPnhilgz/J
zBaaNa2xCKPoVbfT4qugzc77K7YZuk4sMGclAWh3bmjgR1h7mSHoIIi3up44C+HVzuiF4yL2n1hi
tkY3dsiErLBEQQYSWlVjb7SNgxUQb9op4X82LGZXIOvWJKCkx2rhApnWs6e0H/V0oqJvnAncvuOc
jIuJWG1c6UjLwxR0FKrGyW6nA+1BjgGab5wUhaX1u+IUbhlAduf9QW6ebTqooRWgEkVslfPdAfVf
I5IJtn4qoRViuOrFQB95FbRN/zoxwtwjxZRElpzCCAG31YSXucXj5v0L1/o5DnprONnl+jI1VZ3D
xOS013Ph5ECqlp5xte5yp/eMfAdWSP7NYHPnA7oGKlxLorxn51YXieDO9uZbamQn+YswfdP7xZEJ
59KztUoAwZpoZ1U0/SJlg6T2oBNTxjkqEsNDHhBkTXJkDxTB/f5+2FoqqAChbquCuAd0oucjmhHy
R+gk46mmyG5U3hSog79vgaGK+/GqODXBOHFvjsBtoYZpm4c67HbKjUZ86ssUIhSPdnSjEDsKyb3g
xRPQ6Ogd8aHh+6Wo3Pc/hDdUxr/HyZDktsF3pGQqbWHS/RF1Fc5ot1fu53wynj3FlVEpdOWaNrf1
eTfnq2Omv47nh+daeL+DaBYLY7IQZnEdikXKYaZ/Xv3EkT0J+35E937rVeGeNm/FrsaZv82odWqU
TvCJz4G8fygjpHFBtmWPeCFK1+1gE78IVGRLrMapHqhhfuJte+F+DpbZo5IwTFWZwG4Sg6FsRDWx
5tys6NKz58zpyJgtOgjKoOsReonA4m8EcjfmJNCU6UEHo42oj1BUykCb7L+/H9+QF+9ZZTakpNRL
rWQYl57bFNYQhdZqA7a0Lz3Q2vJeAVux63SMzM4cGjSxoGaHMaY4To1ngTgJ+pjBZf9ReEI3+gLO
oGNmp652yxknDfcX40QcAEURWEc1tkxaj/EI4kHMrnoHWT+HuOuXNICAiV18Ermn+KYDggpAF3H9
BiKF2Swyybq8iHG0RoZ0JYlxa6uTdF1CxoTj6Zv3VmCT/rTEbBoUGBKpT2AJNFzO6mqA3kP5yGm9
ZJeCSIR3qP6FPYoUxySiFMwc3anUddBmxwJ26OeF3On18oQEtJsG2p1s7HTZ5XfDbnqe+dMkXdkT
jzdHFEUXahIYJlAYJ/0dKUZOWNnMOoEq689xMUe5MHTQ3qJxWdwLQ5AUTvfSYvoOo1s/lGDtAXTA
iQSId4bpchWjf5qfeebOLRPapKQfu4IONAkh1fmBkgVZDlB8L+iZBIsUdy15E8vs0mRdJEitvq0l
+ntknHlO7Ak4/chLBSiM/ZYk5dw6N23StC9QEuAeMxmbBhpR56zAfhVUFEmko24+vO/oPAOMQ9Qd
JBRlmkPDoVXa8bK4ZhObHLfjGWGCZpzoZWKBXNNG50vlKRD5wf+rXt8fyVZolimYBIyLYFRBMf98
40NfUFtaaiVP1PXb2GS35jq6KKNXV/NkroeoriDvOenBuIxhoov5lyUfOo/zFXRFmMB59hV0Lk7c
T+qIlQ/0K9QAJPcI2PJ3HR4fuaoNTuGq8DOKbeV3aW/bBVsiiO3Qm8JCpCSQ+0OVB7tz2C9O8QKO
pOU4odnTM46Nqz63YN98Ll95qYa/mHTEbFywTajjMSkVEme4fRKYVYPmxbqKwh6XQXCWUAQvN81M
V/BibtFhCto8tICpbKoKOkPrAJj0j6dl3++GFVcZAaFG9KFwjut9y+XF2YoyABz9tMkcwaOmdOBk
hU2KVI7R8C46sIkGeHCrvrFAiTteNmArT3Vmk5nUqi2BkRDebFo3wNEgL+cnfor06fzUmu7fq+Tx
rLKZqiZftLKlVls3umuOZu4KgGp6P8aqiTdjsOwiZ+Y8m/7CLPgzAfCD+7IdY1FH5FIpsIPy7zWY
mJpjscv3M5pc9Xu5dacQQgmuxkkbcI0yXtprMvhzqdEsVL5aX9XSg5P6hicc5u9ALgl7Olies2yE
QQiRShALwKUKOpLMZaAQ4kYvqNFCFwLL8vou5lxPeRaYs3/qGp1EERo8GrPcaeWtJEbu+/Ft40Z6
NgYmyIJaOicafcQIQBeNyXEQZm+BmIPEAStur9DJZDErpC1SA8oAGKL8IfmH7FOzz4BObIBPlMCK
0AxAEfOK2VsZCgDbwA0KdLmmgCD0PHhn0ZIBsQwXsO6RrC2OwxFFUCcHQ2egIKupQuTKUThX7c01
O7HJnMDQekL8TGFTKQBZSTSnEx7eX7MNPAKoSy30jRhQZUSKgoknQqEuykib6SCO+EQ5QyjPRLzP
D7UHNq3b+JPpAwdx4N6YtjYLHBqK27Tj7CJxFUNADeJsE8ABjqQ4sxtfTUH3mj6mTnJsHpob+XoM
cp/X5rE1oTK4CBVkfGCUfWdLEPdJf9wDGmCuOwmQO87m3LKABLEESivKGPR2Zpyc8RXpOkh4AqCp
r9E1qdWdvMScK9PmuWOgSwogUvSbiixDrGL1ejqk6KUonqDRC/2cgAKtk6Mou9rbfZqHadgc1E+D
bA0XL1v0llKDY/RFKWNbyv6dWQMg1oJcE5JkbM+BmVRzPJQwkJHCWdXc7uSZE//+YtZ+2mBPa0Ef
ETZgY9kD/llYDjg1kLLqPSilSp6IYgsvZmzdu9BSDUSxpEBYnr2hW2A2AX0uLKL5BXKnDxq0kvQX
jgPzjDAxQugNo8zp1BmDPScQ6vFU3R7u1isgEV1jsYn5nFwVbuxz80ebu+JkeMzVHVdZtSxoy1T3
XfKRs8Vjzx/t2qso6L4+rofkjndMbob+0yllFnFY5EkwW2rTA2o33k05+OJt5aMZAn75Ek+2+gUS
jqnLi1eMFs9b1pO2x/+5lkyc7KSq1FO6lupd89Id0Z6V2UNmJ0iKl+AdSgFUtNH7s9rDTeJ1ol2B
tGe+NW551VHOcltMzVDKEhEFUnwHme/15jqab5d/J4mMsUKtFwS3Ku63zEEu1GbT9wJiGGT8nBKp
rIE3nZun6akJurdOwqSkEpPUMZ3OQCA+Vf57c0bznnR+eVS8/D5y5F/t1QV9w6lN5gQHVWnVLAls
9pX8bemncCzb4H1v3F6dnzPHOGMSycIUG5i5Xm93Sds9AL76OZML730z3OljXK82M2FY6fQt+4WA
U8TWwPnizzuDHtpjUN2iErnnOd9f+MDP0THOJ6BAU6APB3jYO9TIR7cP5wc8e+rIVgGWb5BARrMK
Sr3Lc4u2RSsAGaZiuusjP4XMnQDGHVsLKgVg2MfN6H7ES0AOKGkklE198mLUYOD8W2xndHzsG9OA
gAOAF1RniX2OCLmhFvOCyrb+GWVmPKPHB+0ZvLsBxSc4yt06gY5aeQIa/gbcA5x3yebWOjHOeExe
JKtE0JJnQ5gqHJTYsSCbpBW88s6WGRPQYmjdQfBOY+8vRDQHsxCxs0Ae4+jqnSh/S3WeEeYspigZ
STOA8NBRc0NCgr1M15ADautYF5G5Nu/izk53tNAHzojERXM5EIW8o5hrkfHMCjLVJBU10Y5fjOim
fqCpVstb9yuoKsAsD1Co+0s+SscoI3qayCejEIWeIuZJ15YA2isdKJfNgxmgtwZQAfN28MkR5xbw
flCwdd63+JbH+bk/Ly0yT7yxbtekmWBxctCojaRymbg9XNJ0JTdFfO1tHe1TTvSQhouf3iJdALxV
zR35xnfQgxJ8PDLVOQEM9jy49woZZ2tpGhzSQICsbunmMzKijZM/io+pZ3zQ71cndpbSTu8jD/In
ZeVwp58O9nwykO8ywT6E/4Ffgt3InVGJmZJH9R9Yg8JLvTyIA0oRKn7hpp/O3YZOPRLeEoieAAFD
8fWNs+TkPFuLAXpiYgcCu68TXodIPrnYX05WBMW1dUdbWbDkyaMo8k6CjWEiHlGwFFS7oD3BnNVL
ptZAiRHoXSMiz1c9+pD7nXKniIfVy1B34jnS+aXvx0BP7bFhaAWlezLD3jDJjpEdegz3/W3M8Lv8
MIFjBDobwC5rlsm4aoKONDnrMqBrvNnFFnJHeCsaEEPVzV9VFzCwFpjR/Ma61Qub99Rhyhc/rINO
AcA6qhFy8bhSJblHrV6EiPk++xZDcyOkDMjWkRg2QY9y8iR9R2sdZbc03BXsaz2ffpz6B7N16U1F
Bg0Ati4+4tx/kq6CzLla1rgc9aFylbijXYS6n+252/ZiNQEixPZRKVqdcj8xx6hsrTVBJ5GGvF4d
Nsc1hJYl6NWprIL4YF7xoVqXcRh6H+ilksEojqweGiDPx2bkTQ4s6yCgxWMEWz2NivMuDQYXfSxB
sueBgC4GqMsYH3wDEF2cZ6zWwdo3pJ1xU7DVsbclNEJGOUfX8A0+erZaMAHHszTkhSgFBw0NJ64P
iICZryAFBcfHCuVaubRRbLDsXrTcRIFXFk3R2IkgOlE/B9msctzlIvIAnKCCtwcipnAXlU1piF3b
Z9UKySwNKg5Q0nZaYaJa2xwzTG8O/AL6bYYqgxxMViBNw8KDoZbUzpU4oM8wUHzJtHE7+AQZKsTx
nObbrJpjkGGBp40qaHmDUWwSSJ9is5zPqybrLURkoYU3OdFdC3rn7yK6Kb7mHwDWH10pcdMVpK/a
FYUPk49imIfohUqTADz4fb5rP4wvSIbzQfX02D5Z7ovPYjbwXGYCKTN8Fknt7qr3Fw+pBISIoLyP
B6RhVLu5hlal8kR2QHwdmo9CyF2Ly2/AAugm/ksLWgqbLV5GMutqX2KnPU2e4a+7OBCfaRby1y9O
9AhHkADpHbD7lLWN2d6xqKajrmgo2jxLX1v08RQB3r3Go3AQAoL+GZGX3qLh/XSCEXaBhAGLGtzJ
AJ8fY1ArikbQRgVvh9qMvEpDnUwwVWByLTVsSU88znHDhAiZtcccN3MMF1p72Bv90Z3ITkFAyp1Z
ozya5vN4l7vRMf3CMUqP5fcGyTzgNEi1CkanyjjjkIwy/CawgDRYcDukFRx+/oLuyvfsMc5UZB0K
1A3sUb7LDgJBkw9BP753MNHox2RCCARVP3A/4qKA7zgJhilpc8D+JTouM1AB/bWOg7+6awiUyBtt
ECRPcd3OfXoz6faDJ7qt8zeeqqyHvC3qyXcw1xQFUtMDDgU0l7gGaFKA3doXQJsSySGdEx/KXfyw
HoHNWWxcB3cRNFwUu4FAJyeIMfkqlFrpZj75DmYzl1rWAw3x9h1RgCtwECGaueWVFixu4ytOH1hu
zkPGMWwO/28Vp5GhQj8M6P3zVajzdgaXpAwA+W743ofjvfWs7rWv6IgF+6fxYfzY270Xf5qRLVDv
mzDbAVMfPwMXwfGt8wfzH98B4StdUqBbc6F91WvWEhk5Ysfc7bqZgBdn9FTj84oMYaOadmZ1nPzL
hi+j6Q45cXq70NHnfD7waOnmRhdWGZqzn8sUTKsl93a64bkwAc46nFAKkATM3OZqjvaVFZ40Oatf
gGJ9hvBVcz179IYfc7tUNxzqzBxz3KzgLIDqFcxptZVejxUkH81qbHw1Usb7Xw9Kp7belOJPnBf6
mJI04g6AIJHpIIUiPgQHvLwL08gWXQoF5D1ZN2L9mUXmjbwMoxolIyyWlemkkYL7UbaHQiiy1jy8
HF16JgKiUdKg/WB4dys6szWMtOsa6ELTdZtdAxoxwOctNys0c9b5bzRasPcl6vln9phImKhdOyJL
RScz+UZ3CV7fVFoke+t346WF2UfThTkm4I1gOK3LCMPrvCy6oZzG9L0/SW5M/DHCPU1CrDFCcEYN
rX0n84mN6In13vwykS6CAGsVNfgAyCX7NM5ME5KB/U6FKg/KKzsjVOzSSQ68Gz53opnzW4WqJeji
3hYWT8UQ7fqF09szFna4WXYJJ8LIW1v2dB8xJ3eapyDKjLGuqenkgtc+14MjdeDasNeH/GgRxwQH
UenTksCw+IvbWo6G0sB6kBc/eZk9XKS4GRemivsWaM82GxOUBEguW2OLOZCgGDC9lC5C3xv2ekWI
r70RjTdUu4c3GVvB6XQumOAE2ge5yQeYlUvhCljUZ0NHBUSedB4QhOO8LDWyucZCnQKZYffy7K0a
EK912KZBKX3UjCdF6Z1ZVQKdCJ7QPbbJsuMExq1j5WScrPTSkKGYDMY5eptIHiS0paET5y726isA
t/zl2gRyy+O9zTn+ZDDxKlIyMH1ksCmuN3L0qjWanUeAOGSaUxCeAPbGQQ0qXfSPGBSWfYE/V4tq
0RrZxPwOEgrjZVrdVJUQqMZ4qyhVth/Igoy62n99f2K39o+KSjY6nGRofbEpUoxpLNQYtyPQe9+V
2XgzVd3HNc2e3jezNTo8Kai6t47/sDmHqclJ1lQiRpfX97FeXScJ3k59Ju8mzQjIDNYFqxq8941u
rR/aypFBBxMhzgLGJa21AJmQhLGBLjqYOzCTFyRCAhbrWEoQuSLdt/cNbk0msgDAhEOLhSYDz+8+
Y5QP6lih5pIkY+ovAzrZzXi5jdT2y/uGNs8aDRkA8w22DHTfuSV08eSrYeCWhbts4Ul+moUFXtx4
G1IkWmLdQwkNKDht8eiblCbK3v+A7an9aZ8564iUpIvcYT0BGTCR65COnSYc1G4Nwb8TkIoX5tik
1dvhejpgZmrNPlVJL2HAarCixA7CQtqVJFd29Bw7FDnAPc63TplTi8yhNnRSqoGMi05xeoxLtx32
4tOPnDJoChXHELziAYRVv4xq/HGWnJpmDrixVaY6bTG74zMSLvkTFWiicmxmu5OcyuWjp7ei66lB
xlPUKe5XC/xettE2IEbK3X7UOUm6TRMShEYk0BAglcUE03EoiFbkeBDpOXkRJPlDjvar9zfl5sVA
O7HBeMUwyBMYj2CDqhYODbp5xc9z75Hmpu3ALXQtAy2G5InqFqGEXKAnjV+wimm/G5G26iCjCMZS
9NvwN9Omu5x8GOMuIImSswlEdHa7dgFEqZHT1ognms1hNORHbeaJJWzkGpC6QQAChABN46zicapi
JhYVCZU0/77K3+bSgmI9SDam73kkfa7a6AlHEOeGsLnAb9rVqDohr8zcRIwpy6V0QfArutJVxeix
n0Reh8imT5ogssGDVpSR9T0Pe5UMEud5nPBYKYbPnanZ2lTeg/7GHq3FeX8zbcbyE1OM+ydxmaF9
gZoalLtYqkLLGIO5HMP3zTAtYD98nSJrNWRYaZmMqTTUParZI5iA6avhQXXamxVPdeRTe1uEzFwW
Owr4Xf69R+2pWebZl2l1JiwaXa0YIkDqQQIRXL3yMsgMSOBydIzX63kvjM0MMxQnKrmoP35OcseE
uhSFiVb+wCdW3tojpyNjgkDarSBGW2Fyke+KBSmuqbUTEOzNxYf3l25rw6OTFPkdFBwvOwYnPU9J
iv4MO5sEXwAIxJK5zDU8G0zgaNeyTcHdSHdHFPS36ivRAfEC1Aka35PoijKeFLyTb2vnn46LcbJO
R92kXWAzaeOD3K24LAFIVnETc7yxMR7WR2MjzA3sTE710g9OH6Lz8VBfSehky8AADG1FLgHXViA+
HRtzsi5o2QXPJWzS9vf6djmK5Ip8pXo8WlDcSi8zyhqP1b2MkmLw/m5hOLL+cIWT7cKcsdGkN62W
vi0loMviTtwrdv6RgChXf61AuoIKK+3MUm2ptXXiG2WwPqW1re/4x9F20Dn5FiZWg2ugAf3027dI
PqgHi9hv5SOoIlOP+qYMeke8o8NsgXw9byI2l13GSwDxm/alMEugZ6jc9CX8M9bA+qYKvqby3lKb
O/jEBDPVQtRPnQpGILuqyE5KMrfqugBKLT96XP/r6/zf8Wt1+yO10v3rf/DvX6t6adM46Zl//dch
/dpWXfW9/x/61/78Y+d/6V839Wt537evr/3hpWb/5NlfxO//w7770r+c/YtX9mm/3A2v7fLhtRtI
/2YEX0r/5N/94T9e337Lw1K//v7b12ooe/rb4rQqf/vjR+G333/Dmv3X6W//40fHlwJ/639J/Nqm
L8yff33p+t9/k6R/UmQWGHggvKch1YfVnV7pTwTzn3j3UewvXEzHm0zHj8D+2ie//6YY/wQAHj1s
KDnhdogWjN/+0VUD/ZFk/tP6UcoAEoq2hqq//f+HnS3QzwX7RzkUt7hD9d3vv8kaPXBOcmQoZom0
fUCRkTtGjYTla8MSR22Rp3tCgNV5GkBzWc8f1qKSxVG3c8OKMoivrEIVPxfxgubQnT63Y6O7bZ5H
RYF+B3kQstjNl4zI7euCInuvFo7RCGkk3kp1nSzzlUAaEoMHz4hFNA4UwwKv/6zNVjOWn5KWvMlx
CZB5nFHvmMckDsEklM/X4yqszU6qMvShOL3WmcrTYhXpmjiQ/C1Uw16X1bImp1jMxOif+6lqIgjf
kkUbRVut5EZEJSvVlAbtj0rfpF9k0iRdYTdGNA6f5K6fp8wuEkWJ3bZTutJb1UYur/RCAE7HzrN2
GMAyneUDVETjWlCA6ovVTNJwbwRENf0EBS4hF721z4Q5DZNWWcHZuKyr0YG61azbEFhW0lSQaNDn
2tJcaMzGlmqTgWSldohlNSMtOvclIxHsiSqN3KyTWmuak2bdbLV2mtakk+xWwAH0LSvNnaSVWb1L
cHHWn0BJaSTBqCc51DWyIVrNcEEFM0G7vFZOsuYb8ZLHkBO0YkPw65WI651sou/uOANjqljgWhuT
ycXaSdrDgjVQd+qQT+29OcyRftPqgA5MwHB2+Zx6RBNUDYDYXlVj4uSZPKQFsFKZqD+JIz42VKul
LWJbwcmv+ELbxLE7NVY1BgreUXiU5k1j1kAkJoOmt57STHOxH9A004fJYAlQedQU0hJoIwiRnn0z
oDoh3aJwopkfFvwFqbHFMm+WG6VccuORJIZV3oxjnEtPeG5neJJafV2vjtHqMUp8uHQX624lfdcD
BmDUFsAO85B1QwqyC6lA5lcX4zzswbhLQLso5AtkNCrc/XLNj3UtltoALMJa8hXMyHmLNuixyw7i
0Pb97Qr2ZvkIyiJp1T05Unrhw5Lit4VJoQnyd4V0nzsRe27F6MpReoqwhIruxTMYjlxwlqRJc1VM
USFqriZnggDKu66KlX0SZZPuKUlfzNfQgbHGKzNS5PGxKSNTdcsilszYLst4LXPb6khUZx5K0ubo
m3WzTt/NTtPUMTCjoVcmt2sx3dg+0jBYB9lQ8IDrkym9G7thRKFv6XoBMGopUT4mYkTIPTGqGPnL
TAfNrz2C6hftIUouIXcqqSsZOrdt4wzwEaJYFgTREqN9RrtqDjyfqBeiTmwBPYfFNeBmeFh2UwoO
eiiH920a5gseLccyGzKojRot9jvOdFCGG9+Gppdq3DqmuTQKW47WPnI1c+j1h1LrKmOv5xHaCm8a
URDU9I6ISGhd5QmOA8FezTZb5ocylzXo8nTmqsTHODOV9jqFvCDZ11mqWwfwQZf6cRhHkOtpDbHi
72VmFW2J3ZuZRijj2BW/Q6hmio5T2iotLv7gOy5ByyNEnazYltlnGRrGyrWMVVT74T+Rb6rjPD0p
iWgmXp8YYEuc19IaHaBGIqS1NTW2it2UiWk3uorUVuXidgZcS7QjFcqDGhJ8+A1+Oc+zboCxXlwa
iCCS2Ggyr1LHOJsdLUNETpFNTqVRbTJ/MeVlKS0/Mdu6mgfszCFduta3QCiBPwJMT5KloHge1xg6
Cj1eVfo3JUrm2O/FaNaOvWm13Y3WTAmof8DhDmEyNZet+pABOZM0rtiDYd5X5WmsP9SKsOb3FY4M
ldiJVKf1Po27VNoPcLLoTownK3vKxLgrb9K2NLNjBbaw2ghrUBtLBGuuyupjlI3KGi6SgTZJ2xCM
pvS7qEvB8Q3xK3jNyUn7x4F2eoCxeTAUzIGhkiUk/gA1QgKQuT3FplAqGUX80QssrfHMV3pmq+Hk
Z7v2YKGE/kt9QZCKZQwyd6l+rLJihSSxnYxXaf8p1VPOQ5s7JOYyWht9peQppBUp2JCSWWSmrX5q
vS6Ud8Lt30H30Sfg6SWAGRNbZS31eJ7aEhbBKF2HNbRHxW/lR/FmuO6PiSfc8rKl7DOYnUSVeW3L
9VRMQG0idOzMQHLrG0Dh4mDeN+EYxC4BOC3g7BP6G98bIvPwltKxwNMRQyQhBT5DCARKiAuk6/iw
+L8YnYlsk44ywoUK4pwoptG0SCCoQRsOszN+wUXDMOx6BymXXXlXq3bVQdmAt3E2xwjhQ1VToUZ+
2bImd9DgjUGZToGMhg9mRFB3gGzGFa9480n3IDOdVBbKwjP/DdzA7NHMICKo3xEmKHhHAb6Xgnfk
Hfd9urEzaaMaOKJQtgDBHePeSQtBgEgCfRMdkmAnkENAaxMt4E7XipfeS7ecfcI8lejOPDPIuHc3
lT2xVhhEXe1Wfmlyuwre2gDcJZQBXKdtHIeCE1PYgvEPq1CZQwEBEJGLYldkgdgcZimwcPJUR7LR
vgGpE6S8Kj+/UX+p6wghDEgUdHVDrxIvC2xQJqFRxhapjayjCZrbrvikZ5P9/izKFzuRWoCMooje
cRPZSca/G6NoymJugU72JX/4XN7jkF+DqUOKoQQdgfTBvDefzR1wiAYmunT0YzX473/D5ZyiiReF
J1xw8E+U2Zgt2itLA+EM8EP/mFOwIr72u85twsKHOOdHjjW6Ec8cAtbQOiICgUOJatkClBWJQMUg
p/9G7yJD8Ue9pXxjKqgzRxCaU2SbXNjg3+fGUgaaTVfTBP7VRIICZ6DBCmVWbaGsYBvPbWkYUd8n
AXQ5roRVhC7KTdk3vp72V0tquSNqNO8P+sJXaFpbASQShWgAqljLkaEJGYrteA8JqpOYh2KZbUiy
cDbT5XnImGFcMhH7MRoTmOm81afuUfqNo33IQ8nr7vmNXLxRMfsmI4NqDinMJVpsZwoOpvagobnp
P5o7k0lzi+acFy2du7UNl+mu6nYy4VSYWAjG2844WR/WC7siMiuLkolT0D6q5bGn1B7txwPwxllf
l526Ez4p4bTjxrNL/wf+Fq4H+VZot+IogrecwLbE1FyUyEKKlFyTW8CabinPSvPQB3wqmUvHgymo
boLeCcqpyGScm0rGmQy1CFOQrnHGDkRSmiehAXfRvo1y8+t7EdZAEADtSZq8YYs6eMiv2hDjFTY5
sBaSm/aGwmqMoPwAsN2j+uH9XcLCJrGEOogddCC3THTuo3R1PrpaS6MhjUj+dv4BSXTfCo6c01C2
t2IbmGDUDVq7uhGvls7J75VAouh3V8AF3JPC9z+GRY5efAyToBYn+iKZC7qf8CluLzjzF/ET5HyC
ZFfcCJODJmPhEw+xeXmdYuaAuQOQBTmRMYNZCuOiMpS4LCZqSNVf6UbuTGjo+sDLckbL1E3oaHGF
MtE/YVkgJn7zrpM9LKSgg8BjMAMIu3vyBaDzZuDlblPIftJ4PgZF7hS8Y0S+OEbOjTKxrlf6FLpi
MGrcS76Mqr4cSgGVraZYqV/MPP8YIU5I8E9tCdwWXdZIsW5BblA6TmpmmypPqPUyllKOVnTcAcCD
I4KtTyalippnDqFxMTnkKfr8dMWW5R1npTZCwJkVZl/GWlErJQSUbEUPWuM6XtDU9lghgyYpt2TY
GVN0MyYQgYLvFMl1Y7zMQuM05o3W+1Bc4QT2jXuHrim4yNHbFThP2ajbx+PcVRKWUNzDS/x0T7F/
i99BUkG84tGxbAwdqQ/0rqL3Av1h7ASXBEIcC57itpaIXjNcV3hVSO3g1M0HQ+Ztzo3VPDPGzDOI
+QTkJWEsue5dxVfcDMyc5oOEDsbGL9EvKbg85982aYKFCGlwVWLbSkhZTJpa4UWvCZYzkVBZQIzG
XbLNWaQ7FDy4gJSxr4woscohH7WMVhXv2tFeXoydZFcHPSx30b0RCPvq03jIb3TORXzjaoPT8cQw
4+5dlnZlYrwZphebDvKUJs5KYjchzmaXt1u49pi7zSwNNQrQ1B5tlldNp3+Qdmg/oA8qwXSyGDXG
X5RQos8NDNIS4RUi/OGiRz1eoKfYEMQXemau17TVQ7UxqYEIVgxeeobRMvxhjYLYdLw70AMkMlcP
kiUzYG4KckCg+gAI9gOd1syPrqEgd6vskNmnz6qv0s6EkDx9t0pe4WPjgtlWcVDj9eBA4fo87KxQ
Qz8E5YLkJq02rkcanpnoJ0Ut7/JUrzKtlZsVnyLsKCtrvI923fUPSl1uY9aWB5l4PUOKFG1rYG46
v0FoZioCPQVbaKBPn2ZKbATR6twRvHInfdda4IEhqn7gPku2fOrULj3pTo7PthUEKN6tmG5kCKYD
2uI+Wh7e8YFc4x84Px+R0tbcpOG/iDZObjyJfg6ZuRK2ClFXYcGQy2fQJ6pggSmC2jN7V41dmcqE
zbblKgr494Z/4yg6M83gE1IyFDLa3YGod1Eu6p/bUEWTeQWEBxIXVQAQ+L6C8FwAeG7AOQV5C01/
fjLh2ZoqeVfC9ChBEml+GE2A3S1HbtDHWj0YIBSqgwKuwDvv6Gyev3xRzcI2lvEIlS6xVUjuGqXQ
YKGBcMKpQCmM0sfpU+caewIyPCnjXMyYevlbODmxxwKE0OAliDG1p6rIo6HiN+eEN6ZNG3hVQBYc
RTpQgp3P5VpEi5ioBT0QkocoSGhG5vhVtZXvKICAVY2butvyFjCOgRmAHnL/R9qXLbetZNn+SsV5
RzXm4UafimiAAEiKmmVb1AtCkiXM84yvvyupU2UigVbKp1/scFDWZmbu3LnHtdB1MReY1ZUqhJlI
bGRvc+Ajip8UB8+BE1uYTApvFDiA4w/9jnP+htacCaaZaJpGSFVgGp5WehMdyZTAa//qOZM1biS7
umy30sPnItf29lwiZZAiQWijXIRaYKzS8mUwPCWs/BPdz3HSkXMZlPEpNL9sxhiryjDWZY/WCIIw
wv1cbeNL8aYFogfBNbyuGXk81tIowzOI4LTVidgofeLFN15mtBSurAvYukBMRbsAqKu00/t+dsfH
Rh8VxIOhmR3A1AUke9jy7J6zMON7DVzRR2LLg1tmFnZpWuZiybrPxObIogUGylLmeDs55Z2wlXNH
yzfBe3mQMWdQWEJznbhMy7J8JudiKYtmTKUeoIpFGKD9LT/tw1t1o7gJyGUv2C2/9NA8dIYEeaht
AZIXMB30FWwMI5oK0QjNfg+27m/eTrzOruCF7VgTZisRwkwSfeeA2jUKrQZJnSPkpuF4OwTyeBcQ
Rf82cx1xiMCqg1wv8CGBcLOggUp5sPEpIdjqohEg8zej/O1377OOtiWk53WCLQMHb64cRdcOBghg
AYER3Y3NZR8eP//9y9d89vtp6BZF6GKSag5B+bkneNZpF7hJ1DpxpjDM/pqan61EoSyT2taaViSQ
1PbfpuaqDe9Uj2EhVnIo89VQlklRemEK65OWkQbGdE8A3fV7Ay74uAGB1bb9wUr3ry9LAqoG6apd
JDImQgeXEnWTU1Jx/24UAAML3j4/JWHlsiowTZJgwCyJoCufq0GmtHnfplCDBKgd1b1vk+SUbtY3
6TXL1VlZ0EwUtYdJKYxyHWFB45RhTucuaMC/FbBcuaUxB0L02YIoYy7mKri/4T6DaQwUM5PV3Agm
Bhi3r3piZaEFR8DtWUADzF2kLG0liIWsJxBKYiWCnONhZBLd+Xb1m+hdJ7swWx/Z5TOjLnBoqVMN
iKqRG2lGpH/0l5y/Y6jFyu2dSSGfn0nptAZJIIFIsblrgOoRdPHBVAEkg+prddVfh46y43ZMh4ro
wNwrnZ8ecbjO5PZANSk9EXKTg/GYbZLrbos05R3wEL99AeZqWYNBNx6hDiSgJ8aioob+0TgZfJUc
WwWF0TbeaPPPNVx/FPJ8VwksLTF5M7gdbqXK5A/N3RcmLolC0ks+/xLUVoNC3RPQWAJDjDwp0Gy2
IWY71M1gtSiVFpesUunaLUSpFPN5cEeWk3KyEKNRSUPjEOddZpgi7tAAlmKwgqFAawdJHGKCPLSS
AZ+UcjRUD2I6By3lwPhONoFDhmlbwyUgacrD5wIpSMGPe3EukNrGzkM+OCQCi1fEM62lnArpmq2a
1XfOs/QHEERuxA2JbUREsF/CxlizPeffgdJekMI0ecfhO4j+wxh901hPwkoiCAp7tqt04gnhHEjV
oSvaPY/M6HcCsYzq6CM3opGeYJiz8jLEC6CVUwQ8MDCPQB2Hqv38PnpCmsJ3kIgvpzjSFly9J7QP
pqu6Zm8QiQLhDbdQXDx2cqBFmCmBnOaReyXjIwImHFt0Qqi78XV6L3+q9YaQWf8uBPKH3pxLprZU
bQlJgwjJPeat4zvRMl7yy9iSkOsA41VgszIsqzsqA3IZ4Tcwl+nUbxkDZ61TAPmYRE9V8MRr27a/
HQrEVXBdcB91tBN8fjXWtAb+A2ASSU0KzILUk9ih17NEBSw8VaMqsIU9kQ59TABvOLyPXyjuMSVS
76FRx0bEKyeJoAhGJq9XMQsUWoYLBqPB7C+YQceKWVPRbgIdJbhSYLCeK2qUCXkfciNRVMGRgQ0Y
utE9ZivNHkwG+kW091DGZzie68v8JZT2caMG0IVagGV+9CpIm/AJdMTgLUNs1f9gac7/Ig5Icsg9
6ogIqMuYNZJRZB3ESfcnxDPkR9WjdMu5mN3ZAy6AtbyV5xF7+ksedTX00Qg6r4U8EsgpF7kVWzEg
Xr7QL7TihSI6Rt4XcxRYGl0vAO5ZlnQKTq+3Rsu/ALgN3GvFJUh1TFOz8t4SxilBRq4RIIt0ZrWM
QF1UJ0NoDtfdBqzuIlr1vI34QIAtKg2cPsxzW1udCppUqKaI8hJ95aMinappgETgd+5rK9zHruTW
O/WCzVa9Fqjgiv+SRT2DiS4BmgRc3afZUVgZHc08HBCTdHRf9RtjstLW5B/Y5KJrcfhMMKWcaoD3
vgxOF3BAsYDER6TALF4wD5CoHfUmzSRRaqk0aZDlZInxd+1R/m68BI730G39AYX1DiZmetZKM76X
74In1nO45ujPZFNmRmyMLEl7HKVxPwEDSdgCL/9AevWiJ1YNbelMAKMX5TPgzABBEph8c4s2KENZ
qmqP9L945BRYr/jIeBeWemkgcwIga0LVDew/Kvbj8jrsJ90Dr2ltV+gf5WzlClBHJwAiNrLI0iOc
SyOfn7n2g5DmfZFDGukJFC2SnA02nkNuebBnJkiXt3wujXx+Ji3gPGVoCkj7MM1kKA3c4PZglbvG
9Z3RZezl2mmd7yX14qHhX0StE/LaPfjJkAR234g+Zt89ALay2ZdX3oL5+qgwsDGUruB5wreI3ioi
jlhM6XJAi0PqGBtmh8OqrqDmCcRN5LuRuJnvp5/JHiYjgFRITi+7aVENfG3BC/i3Co8GBIC8wUAB
EoRklOKXkdFxVeeToxs2ExBLAXmkoWtE7ExCa8UsdK6oCsl8IHWIeS/0AFDyWl3KW4QOCAqwNEBB
ci8g7IYlGewc8S46AJkWjCWRsmCgwKj0TEcnkOymd01wIZgJyAJ/Dkjet/Bcit1vkwQSPxdsJcgj
8Xj6VICOURciD0EoVo4o3pHH3IjhO6A/9v5jV+3xBdCIjJwZRe+6lEhdiX5sRZCkQWL3ONrZpnw6
YXqgSE6gWqcLb1NFQBZCpLSJTPFF0+zcjvYlELssxt1c2+7zpVN3JdCSEFxf+CL9nkDnTdts023H
G4BooU/X102m47Ri6mZ7TT3CSDaAMJqDwOwA5JJNuDds4xsQ8hx+i+Gsn//H5VH6a3Ta0JTe6WTr
Z3JZQmt0MHvgYBoOZXBWaXrF0iGQIJOHBG8Hc4hzSzBIup/0ogZFGjEa1k9myeyAXDrz0FVwZKAL
BqikmJuci6iAb8unGEM3w/cW4QNn1pcgcra029BSkW9FsYRJorkqEqEswGDRlLtIh9dBiX5ETkaj
bzW4Tc5ZOp/thqneMA5rVTV+yaFDhjGXx4TL0aLabOLnD3beKjWz7wTYTLgxWFh168sCx4CMzgXQ
nlKqLzVpGeexRFRfeihHMwTMYOSEl8lF+dqD2hXYBRxTQ5Z95GC0BzIzILdx7eBfUFLlouVUdUKa
1XtKLMVEy3p4p2xJNT9BoVK5UlzAX190gOzs3L8BdYg0AqBsATBMWljR7El3dfvIm/NKLYBeCJN0
xZ0S3ycdo6a3uAUnEQaaStEpD6QrSkUNpeYNP4aK6kXz4OeR3XaC87muLM6OiACpgcajtclYtsSM
nsxlxeSbvndfBttCPOoqg954WZkkMnBUSPGgGW3RbS/J8SAq3YCBPLs5EFzTastdcXAkwl2/IWzD
0SW3HVi9ACyxNAobyscJVAdiwTcMygbMMV8HKKZol959DzY+wrnB8xZr+uUUIM8iB4AOK4ThHlYF
M9P0oekRnwedoL1L12jbAvi0ahXp7Z2+iQ+alVxldh5fF0CZ+v3kBOSq6AjWQVKGuRs6cPeHzmhH
WX7/ty/qo9UXDgbnlk6wRVrLDQ4skg9ihemlqirqhgT7HQwc1BX0miavplB5j3Zovf2mARei3xVu
wOhVJ0/LZ1Koh44zEq4RYvVdq/ZN/pB7nYkWfBN5GpOlqItcxGkLf62HeuSAY193TaC8y264jW8J
zgVxG9grEtcEkeQA/E6YDjTIzN+eIJValY+0d+BaOKCC+YE/nRDDy2aQ79AO5AzAsRGUKzjZO1Dm
NCaTl3Pt5M6/ABUn8cUwdegPfa+Bh1YqD80hO0hO63J2AW56gKENCOPRiDT+MILbLwB8LDMI2Olz
+ZSjWMldlsa19t6J3zch2vAQpjlvrnhdDvckMmTnR9aUCMQB6DLU4IPD2M13fBICo62gRAMYXdUU
s6v7+liFvdt5LDjjZU861nYuitJXOQvD1As+9vb0EAKVttnGoETgt7od7ViNZSuvBOThgYC3hFFX
2uBERqImiO/fueQpa5+1/vbzF2LVoBlAWkRvCeYMMMA037p8DKtRyFUYFozZbUmqtXW7LQEHm27L
HWmLBBUC01daqgiAiTAhBlcJOBiILKgTy3z0swBRByoaPHCPZLJneuFQGuBuJau8ny5DJuvOQkeI
RPJGnbhRYETnCwUeQyrU+fSO7kzSUIBqHoB+a5TFL6WU4TOdOtFmRo2SRV3AhhsjEXAj77yLGguh
3NEc6eWyc/y77IbE2TkQ1uuN3iJ44YDWz1mtwzuK1V0qVn+Qt/E9k1pzEcAA85qE3WRcGrVKOmU5
GfXk+5X6Jl8Ojr8FiN5GusLotM25KUHRsxlaRTaT2gCIw3g26Q7B6VK2Ng2NVqka+Q0w9ofWHQC8
q57S6Gwgo8X9AII76pCk7KPh8tNZBUwvl0leT28TEAhw+3vhG2MpC2uuingB8eJCELr0TmmUszRQ
YzSDWBvNG3kGk+vQBWLnFkGRw8w3Lfx6KKcGnBZ0UuJPlb6JSQ3MFE7RfyY7fzt+I+V/VI4xp0yG
eliNFDQGE5iuwGWB/kZsnLJWlVNrNZaL/qd+qcKLiRHyZU5+ia5oN3KMu/xS3nXIc6WOFm2yq/I6
2As3PpPHduXsCLUXBjWRs0fzCKUlUzjJhRyUP6PcvzSCaS+wXOxlshXLPJdApUkiKTC6KYeEXdeZ
ABxEWQ6e2r69Z8P800ikZEvhCUsaeFANcAXR5xeEZacLYwxZiiNcy3vZEt+ASmCGhNbT9CNTcHnQ
DXyFbWuZy6Nkk50+U1JuHCSuGOKfyMIeRKu8+4thywTZU7H/AmwWMc/z+z1fK2W+R6XCfAbkyW4B
NtErjNbb/TcQe+0J9RwXWCPoFtiNzksTTqo74BFAshlTLzRyZlaUslSKwc/SVt3W5Dorg9xwzx/T
R9JxVIDJgCRIWJdFWJQLyO5iqADT2hK4iehkwqR6sh/F/k/ifOvfCXtD4CjeoUWemyCoE3dfKrfe
D3amZOHJUZKph6RK20EsOdSzcUkzoDNIGJ74QjZxxfTMFkg5AWXYikKW+D8JKINsk7l3jIu6X2Mu
XKqOxCsGMJZxMwmbDiUrMTIPk0T6qyED0rEDNBHGigzgpXxuttekAGAfMFoSJAFkf34h4hiT6IjT
XstyxMimL7ZmXSotICyNzvx9SQSBBGYU6d8FL3we6HlpaNqr7t1MOrrSgssou/tcxIq3BA6wMxnU
9a40gOn7ioa2FMzuoBaOQhUXoRrRF6c3QrCDfai4fsNY2tI+z8VStzwpObXQIDbp3FC5iesfjGWt
/n6k/0QNwS0ghKjfP6bC0IaN9hrtml0vm8W1dtX9UK56R3QSu8PAxiZkLWnZgguKKgNPAkCwVQzr
0/40FxtFE4bda3boDh9MCInZfQeyufl3bu9cFrl2Z1a5iQG1nfjd6ykQdHRA09Q7Ns/N0kbAb0cf
FlwU4HKg0XcuJU8HpR90BVIqjMiSwSaU89lGkHzZucmHGHhZCOxQZ1+Ub3IFDBKGL75Wj/VodocC
aTiwKhQ2nphg+4UaztLYS2S0BEdEXnAEKPNlhWHc1noGCkM01UyH/InwY8vt6wdf0GQrek7IKxz9
yth+rpZr+4kggIxVAr8XNaS5YL2cuKI3OmglCZq7bYtT+8J+rig/nMn/iKHTuAlX+QPX9q/6kzBc
hFvtInIEzSTEHDow2lJH/+FdsRLva4ZkJpTSFQw2w9Pt+lfCiJSEm9jO0ShF6po15qPCR0U1v7DS
pQeNk0QLMsAikCgEti+1oZ4yyVI9QEFJzTa51sAthb7WS+Y7vbqlZ4Iob88AnpY68T3g21CG41Lk
HXwb7a3aJWZaOqwscNUXZiWOJZRSF4nveR/VBmyp4FQ/CXU0JnceK0RWjatf9T+YLUNrF/FsO0/p
pzOr0ioTPwnjAJ/AMMljgMaFcAe3AH4Ic3Grd+HXjtJho9cjTgmVHg9P+V3+Lt6q4NGqLe/GOxCF
6dzJbVB3qDDfzBK9fMARz6HeALMGI4C+wbnSRN2gTi1fPcuV4+XPeng3SYwZ3OXBEQlQR6SM1OUE
tVKGSdBM1XPKfQ+BTqnoweZzQ7LMFamYvcAkGTL8AIcB8+N8DUJTlwg/kmdQfiUP02a4D/cEVFZz
wWGkOl9hI1iuiUg0ACoP/lUAVVDKmBrVZORc/Dypbpg/eBwLdnwl0IAAEf4MNg08wnRlPWgFYMWF
8TMfoE093NaXGKa9V01lT9gV4mtmKnPpes/lUVe67IA2wkXxcwnqVd0Sb4nKF9cYNEQZT9mHbmVP
yCiyeyyZC6V2ctKEQU2l+Jl43p5/GuVEL2B1AFLTpr0J9rz28Lm2LBUeWsgjKMfINCJi2jHxZUy7
oFfneRDUG+Ay+WMFXOvK/m0hOjpHFcSpZCyYJuhsWqRqPGBVStUuDEYzrY7xyEh+Ld8YgIAjqQf3
Hg3iyGTQOwcMhL7KhaPsEo43kC6jGw8TePImglmuQFurWIXb/n5iFmJx0dA0QNygxWUz0ihLAUt4
7BzJ0ZzIaUBAr1x2NimLeha3ZRUulp4kJZDcxTM7zGcFN3ZZfdSuBcy+5q6CkEmwSMWcjXWzsMMa
6soS7jRcEjgl9LWLpUADsmdC9hT5NM5unf7wBZ+LGKSZj0eJoW5bnSnoKqmTI5lBCY6p3W0ruzwI
VgpeQrZ7vLaDs1VRmlKn8ZgrECe743fiaRGsoOKKEE+wd3BNLWUVpTNoCPxJQDLPj0v3kRQNZe7x
A1uxtvQB+9iY0i1p74UneS/0VsuCQVk+AVBGErjhxgEPcJl3Tf1Gx9jrqzI44QuQkKGYwTWaurb6
4BAvCFxkrFdn4R9QIqmoI85zaRCa6NV/Vh5Je4BmV8B8wD0QcYbMW7Bw7k7SJBRDYU/QVEydoVcL
WdBk4WsAb7kAKkiNAWIwHP8NQMC5IIN8kbPrlmVVm+ZJeIqBNXFThxYJ3wxA8jSTFeSYk2L6k6SW
Q10HHN5/1kbAuM9FSqOGCARrk0zeIq4r5vmBWXlCV7TCzvRMwp82Mmu9a1uKTl+Ue8mo76KbLOvb
ugx874VcdpL06fb9AQQmG45lqRfeArb0XBB13asABOopZ7zwLnjiwOhDRvf8nW72B5ho8Ef+vutK
eK+ImhgAzJNwIeYbCjiiekAG5UV0hUckSdFSPLmKq+1JTfD3axCUMGp1g6YmvJgRYcjFQlU8J92R
oR32ulb2cbYs6g5gaCDHoJL0ksuISau7sdh9/movU8tkKchXkNEd0slBOZJGPxr5FIovPTKeox1Y
LfBhJbRkk0lLYr4IR3qwhUPJTNEvvBJI1vHooO0PLgnmsOYn5km5Hwgc/6IAR86708K9LDMaANY2
Dw02YEFAGoh0VswljJFReEo9YfMAzyLV5hAzugjXbDAa9VG9QZkTcFR0EFNp/DSlRv9i3LcocqZ3
AkBgxWO4k+C0jjt2NVokX5myGxAIPFa8NJjSoW0irwH9fUr6l+FRchDwboYfwgWB8/VuyIGFwPkB
wj6qAgCK9a1sP24jCyntK+2htFnt5ssWSviUZ9+FNpsN+F/ytOyJ6hxaa3C8/YsK/Qnvsk1oe5vi
ot2U6AbALUzM/YDkMtOKknv2yW7QVtST/Ebh8v5FfYos1dVLi0yC6hvUP83kLnBelVt0Ju3Zx7B0
4bF05JqRF4PPtEz1GVFfxWFdvpDgFQSym9waj4MV3J3qdxvWwOtSjzETiT4ocPuhoLbog5LHujCk
KX4RNOSz9R+Kf88wAkvnDNUHcGciNkDL1QIppATClxcP2nPjTA5vE2ut7nxXNkF9bnM75uNAbvb8
2MAWiIk9wKAARBUtQPN7GSgdWBoC/Vm/nBzCMqcfohMfOEFMYqxs7rGgpqogFYsGMtTngSMA32wu
SqmDyZvq5pH0ICC/gOs5bIk3ndmhw0LqmBu0kywZ4ThwHBHCAv2OMmiNp3BKLw6PCj84PDhd/M4u
kpvfXxAgqEC2iD53QQE8znxBQ+WJbZXwj8a9imkd4YIUwCdgXMOPvmA2n6/s3kwYUcwzxyjCcFAl
Q1j4vdqpSK/BB3ssd4kdX4Nf12SsbK6EH9t3vjLqqBo9EmI55R+jXX4noY+hl2+MS2Wf2f0F99Ba
osLq2mKtju63acY+GmP+UbpW9xhs3gPyBCzh6N/dfyFGYK2OeovQx28oMVan3ZNhlvKSkI9xl6RH
4kviWGujPJQW3CNdlfGPMWqKEtamb8RrAvmIlgwmdAJlDZcnRzspuchxHjaSCGvdcA/00sNIWN+R
tvnCVjLWRiPL15FXtxy2MvxOcOWja4KFmB4MF+Axe+YVYJwbfanzoQAXL4T5zxWAFz+EKS7alxC3
sonCqd7Tv7aSDDXCQcfLQoNEDaWYG0kqPKY6Zg3JbmacRcBgo5T01W2SJ2OzDQBC93fu3i+xdMtr
M5ZNF+n8o+xyj973klBk/UzMfNcAScnkdg2rx3buxvx7mSh8A2UF7jrNLh8p+ZQNkCdxjijfRyDx
OQhDBuKS2ozKwGNFI/No6y9xcDdFQTDgItEPDrqWlMzvERiYcbrRAb0Fjjwfi9SsvMK+NlaK9GLG
xqubP3QfckkUBC8J5Rik3ub2s5nKEBQwMhIDJI8TOVLrdPCqSVE11h3GGc69hKUwylijfxitE7z8
2I52b0+IJaMMMBFQHN0UN9VlhUEvZjy5djvOF0jZ7FyPoiEc5Ec/MXXM4KN8HKNup197JrcnDX5/
S1HPBVI2W1fzIORk+XF09fi+2/A2GSnhb5ru22CTN53l5K5sqorikoZcMNQG81fzE9TzWsnUJjxW
XdvtCGAQr7b9lnFyK+pJpmIRCkkoYyGWmAuJ4xql/iE+avfypf9MHBWiLJiqNDRLfcS8NmCwfIf1
4K64KyhEgkYMcQTQ1unYRQ66LmtS5XHStgMGOX3uuSufGCtbueczGcSUnzkQXDLEctMqpwtA3nRF
2o3dTj+ku8qcnkjAPPQm4PT11pGYvJgryjkTTt0+oQ+qMlSVx2JDgtoTQKW3I8g3CtoTrXHLM5F2
Vl4mjL6Dcg9tKOgOoXOpg5yE9TAEx9GzR1tAOrXZoqwcABruK2OWywPUeALARLLSGMCg0/reKOgt
H5dHVf9RSBtZew591ruwXBBEACblNIqO1Ap1v6MYfdFTUyGNGl8BCxj49ZvOBCC4PT194XIvzeVc
GnW50xH8EUFbIUesYwywdjEJhLRt/4XGhqVeagKBL8MLBEd90UQaBn4oGw22rjnkwkGL74p0NGUJ
XZENSylWTglZdXSQA6MLUJZ0gqXvgjEKkv6o56433BSDrQWMaiOV7CaWH6MHZyIoyz+Nflf4cY9T
8rcpmNscUgrkUhvTtugmFSfz81u9tiIwtGAmFQjZKB3Q5qrROm9QIS7+Eed3KupKESvKWV5d9GwS
EASZ/LkA/orUQaiiDp32wEDwMRHp2/4bYUyBv4zZAoUlbp4W/dhANI0pp7ZiJIsoS5F0+qijh+uY
GNdxfOWnwOnpQ/O6KSqzROdvpVtobrA/38W1U0MEJ+Hmku74hWIUkChXXntsNmplak6Jxm1/F115
ZoeueObDuXJoM2mUjgRNlMcJ1x7V2PQ1+EAoF2xQ7DmCwSvPTYJgW1k9skWfL/L0iPwK9U87iyQJ
mptREJehMVRMrHIJP8pNdwRrIiw+cGVu0AQIzwvdRAfRTvepCx9sJ1nehaFbhoqkN3PlK1YFiKvk
GwBOC4Vl6itUMUAGEDHgKxivH3n9DuwGuxzN6d3x8+WubTJaSJHXR3oD7bqUHilCkpfgoToqqeNH
r3kM48LqMmOJoM5RMOo0E5r+OEY7L0KLaLrzDSZbGPkl9Kmdr4N8ibNne6z7oAAB2smgdDixyCFt
PJxiRlfkBhobpk1ZiSE1jNX/2jrK9uddrlZJRkRKTl1BP2IXnZukBh9nVuV6dmpsPj8spkjKtwO3
baODG/n4b8gHnvSqt84Qb0cgcfXbJnP+jxLpqFwvfcOr+1MRNNymw470wyLPru8EUJD3WyFjRD6r
B4n5HjS7ICkFyPv5QVbodm57CJSiO99DsdXQGZu4po4YZMVgFOGzQMv/XEAQawGYdIYjN14A5Mga
yrsKk2CMbSPfklbHcyGUbvgdWCB5fzwKBkCoqwcwTf7Ire6CAKqMEnACeIcUdr07kWcySlMZ/g8D
di6bUpJM65sC8DHHGv7jpv2uYKCBtPrz1949SjLg0GBjAK3uKZhu8MKi2wDDU/M91SWAWYC8+eh9
011iI5FcHvZBAMghyeLN7g1Q0camZJlqsomLTf4llW4aVKQQxLDpeNTlccOV+6IA2hG6i6aU5T5Q
AyIfWwqcGhB4oFN22X+V8Uo2TJyIWyA8Euh+zs4B9A1YknAv3fUOBhqs5KmzK6QeCstATrh9D25z
Vulmbb3n34K6GlkaIo0qisfmMUIFdKttI+AuSFdknIjUbsrDhKo2q/Vs1eacS6XONo4mpH16svbh
RD03vBC3Rj/NuocOC05xVXvPxKnE8Tkz5JwuhjUYpCEOKYFDbUkg07Eml9TRu6fCir4xS6Mrnpt4
LpF6bUOgTKWxim0F8gtvx3ZX7P3LCq6ovA0GU0GrDsPFWLst5wJJCHO2xCKTJ7XFEkPhluudwPsR
SQyzfQry6atxLoJ61iv0I+XoVzzyAucWanMfond8in7E5SEvq804FRs/HzBY7ILA1szBiWy8+/2V
kgKCqR0dMXnCuLOZjKWdVZZXA3hA3xeNOxUXsnGTCPIm9A+8D2SMwamj7+Bc0eJLSbwNuiM/xQ6n
KXaviYxdo3pW/n0JAbIJcjm8D3SDPNd0Sh41InIOFbzBegLqCanRJyawRMOHBBXfkan9RLmX+/hL
JmXH46Trign7GGEMTdjG6LBDZZlZFaSGpP9aGkC3kdogIQodFwtqV03tKCJ4iK/kZ/G9dX1bvuks
3mkd/7ZC4xHnAoMbta1YYQKMM6VT+tin2gB+cvHo9xt5XzgY52kdcDKnYMq1EDtf5jsgF1xKZnSY
kNLxMzPrGWe79uhjQOU/66fUlRP8ukA18djHoqk0z2HAcCpWj/Hs9xP5ZzduTNtaEVqC+zU+jdKd
LDpG7dtFEdo8AmlBsvTxjeEBrF7yM5Hk8zORXSCWao5NbV4JtiDJ34aXoU2mehGnkf7QcCPefS6T
tYu0sqLGK4hYpSBbQMEF2XfNOCZqPvpDT08AtOhbAc0F3cMbZUmS+zCVpK2QJPw46Tp4UU3BUjBx
hvQ04HEKBIfGhgm8sra2c8nUCcayGnl+LuHyG4D717anJsodSbbUDxGyqMxCPVH6+c3HCgHwAuxL
BZ1ctEujoKZRtYYOV7u3kdkBpXLselveyexxy4zml8qik0FX9F/DMBPm2rmyDC3KAPGUPoHaMXFU
FTXfaKPddVYBCDkrdZS9iEIRawx6uaUQCpj/E1I5BvmpS5d2EsgJm/yp1EBhXm0V9f5zdVzxHOYC
qDMThqkC13r+VOVmmwBdVzBJqwOsGlBrTDJpzXpYqdlEop8GEELhoREyUMzTUTdAyJs2k6vpiJYq
BynpffTzY6AD9swtD4TYKL3uvjBOvzy/uVzK5W7jSoqVfjpOwd1Yh6YnvVXBw+e7uYwoIOLEcIp2
CgwMUqc1SrI/DjF/zLXejsrCapL20E+SjYLcjapHd3UAsqfPRa68uHOZ1AFmrVJIecAfFTTFXI92
cpQAxK4+pAeg2lwmVxySj1uVYcRWtMYQeAAN6eiAUHABqb1EltqQK59HLKG6nkskyg/hQT0l0nyH
ZVhWTg44D6iXEOZYeZHtMaqsGrtOOHbNPiuBT6w5sc44ObJLc0tiAGoA/ezAdkDzCE9d7ryLOR9D
0kcxvRc8XLVWZJwT0eqFAGQC0cWBkX+MXs+tRxY1wSSXeD2Bx192t57qRv5l4qub31cHdMH8kkOd
DDQwAdWAeJQE4AwZYIaGUQw2ryOoyt/1j/MBiYP9udTl043dOxNKBT251nCBhkctj38I4U0QepYn
AkKFu5JL/JXuRfTUnyT+1+vw//y3/OZj5+p//Tf+/ZoXYxX6QUP981+X4WuV1/l789/kv/3nx+b/
6V/XxVt231Rvb83lc0H/5Ow/4vf/JX/z3DzP/mFnTdiMt+1bNd69gWygOQnBNyU/+dUP//F2+i0P
Y/H25x+veZsBUOPuzQ/z7I+/Ptr9/PMP7O1/nf/2vz66ek7xv/4n8/Pkmfrxt+e6+fMPUf4n8MqR
MiE5SZRWCEZd/0Y+EYR/IgON2UA4AygVKKSJNcurJvjzD07+p4RcAMoteNMwhIOR1j/+Ueft6TNB
/ycGFFA3RHkb3VQoCP3x7y82O6BfB/YP0Ebf5GHW1H/+AQa92RVAPEhGPZGvxTgm+tww9DO/Apzf
cDyfdC94IYLczdu2Bo9fB8DS+n30jJbbBHIflvVb0pZDmj+GSYrMS5j4IffeFDxIuk1pSjFWvBlD
JQ/TTTUgE5AgiyFKKOf4wphku3qS6sZRSswfYxi8T6JvQR2Lla9sRDWoonI7aLWhjLZRtijivfm5
MMmAZpTUUvTMsKq5BDgAUYgaQax3KEAANdk37mU17T3RaiA1AdFyiHq4ZMVhOHJP/eSrcML7SNba
C3HgtfJZ5dM02oTl2FTbcdJFfw9Sogz4uT7vedMR4FGcirHrnosSweIGfpKOst8ZxW2SSXW0D8Wy
wBpBkIDyaSHXFYYNqrIKzLir+8EdgLc1OG1cyB6g7VKZn0qzVkQYI5PTgxw58FTolSt14uKiww9w
3ZBZRj5mydaXtQHxwlBJxkU9aCOGJlq5eFAbLpG2Uq4JvluJ6WB45iB2JdAOI0NK0us85Eeu2wNG
sC8NK4gwI8qbqS8KyXOWjl7ZmpXKcQA2C0uk0y4bUcr19jXsu7q5FGVxrBUTjhrfSqbvT3LuSnkW
i8DCFKdGt7S4GuVbrxTE6I7L+G569DSt8bey7HOcGdVNbGxHmYve/Rh10EsurTixMjNZqetD7kei
jiRuGAoocUixDkT7clQEtNb7SRjsozpEzrdKcTiPUcpP4sFPedDyaHUOyVkUN6D2GuVOb7fcmCjA
JB3rYHAmcdKH63SQ49oa1CZonEEpmtFUpKGVbGxynZoy146PQMwxnrSi0B6HsOryTWHoHaay6zwH
hwiye6JZAxoMMK5SWKBSrAxxtcl7rm22fl2XQOrTdA549AIwj63SMGLPEoE8NJqBD2x+e+g1T37I
MilAsBcnMqo5eahrF32FVZmcFiHEFwOuHXYjMJF4ByPXBbBcUy18F7Km5XAqQoCIJs9KbsO3xtRt
6gGhgROJcVaYY++RtIlfZOjkzXP5AWA7Yms1qG8DqWKSvdxSpioGcL0mdT9GUQmQnZiGKTy0bSgp
FldikNQdWhV+Duel8lufVnppyhWXouMmj+L3yugDA3lvZXqSmiHON2LVjYKL8bipcPJClPO0MCXf
0yLcub4vgM0o9o3kORlQZTC9wPGd7ugeGFlQPlON0RJSUE1Ysa4Fao/ZrJDvrrkq9kZL64IMM6xQ
E/8h98sYDX51wqu7zitSbo9zmzS3iaekeRCDyS/BfCIpHOf6Wc5xV30ctJk5dZLBTWbbavE42S2K
vLnqGoEfGAM2MpTSizqJdE/dKT2fKeJVVAmhbwfgFXnJcU5laqYBzN/WSKoEnTGjHsZ2FI0lv4tw
K8dN1uQg/UY9WEJWUuqTsjRDzSAA6UZWIKhvJ2/wcfH6BLSxgdErj7Ec8+ggBJFaZ5ZtNBgtRki8
NNx3HJ/IbjQETWKKUqR0u1IpsszBBagM0SyzKQy2fRKKkmnIZcmDgaQMh640BQz3j05SKlUPoNRE
C9U9GE9jHR7J6I35RlUSTUCe5v+z9yXNceNctn+lo9ePFZxJbDnkoFRqlm1pw5BkmeAEEgQIDr++
D+WKehKVn/hcb9u1qahwuJAAgYuLe89QJyVcX5xs8p57Ucw+DUo6TcY37lhYvgisSi8dsKt41hbR
oJSv7bxE9XkBp8qm0H61WqYsD4s8YqXCQRfKCie/Efm9yxDTn7qh1QCMEmNRbIqiqf1zC3AYmwWc
5kn1K5tcZ6iCvk7r7kXvOLWRWPp9Tb5lA02nuOdQN4KNQ1vyJuiL3sl+8bzWR1R1ixaGgK3b5GGH
hz3ZeqPla2fMYAW5AuW7JQ92i4P5kyFLSx5k2xD3SUdU4wGOVt9EmVdAaD3oncZrHrPBrc2dyUAO
/OYUrWK/eiiAJSgfl2Vb3yL+FSpqdb0GTXDIp5I0G1UIOIkGI9N5dWZUhisvciNPptsKN7e61nJX
9HY8J9X2MyW15V7UiruUtQfCmCI0KmnTo1IuhNkYyYVHE40d9ST38DhKNXeowrK1uw7TbvTEGmOu
BPuzJycoANCeRZaA5iaKXOhtLkqtbi76VLPNS0frmfuLGrbwdiStJ/JHaqLzOJC8RrYCFLUJzffl
G0La49A7eXpR5DQ0EZUduQITWnSJP4+wSEtJSd3By9ILVOJTP+IXfArcV3HvP7hzBxDC02qbP7rP
rQiSEr2emUC0hoZaEGF+/wZYIMJ2DuLeSH4WDws41/h55dQX6S+8kyKc+hFizN/Vs75XKBvkZ+ya
HvwXK84wdL/ai/z4rMHo3gzmhrgT6haApCxTromV8B6j7JhDZfAMJtgoxsqDG3VR8RMMJlSCVl/3
yBffvXM+jfhmmfCupFZ2I9c8rTraWwkNzvpI4iZO79wNVCvvi+/vct+/U8z3KeUC1joPBhwHdOIg
sIR32ycmTm3WneZX3VHE5hiMZ785b/mtBp8X0b0hIuvNeFiTVP34lPs9qoeNS0wUL2Z6w8c8NiON
0huzPjL0sbLxrob3UScvarrSSvr46v17GIArkNUDLIWG1sdh8oQou23qo0WeBOKsJVqIh6/BiBZw
kbdR8Ox1DLwCTBSaljtESivXi7w5svN2n/9A8RNyYz5qn9kPtoqZWO5GG8/e+Qjg4J8SnbdKxr0u
8fYNHoh8UGFXOn/0ykZRbh6BQDTRwEwAl1gUYBzi03H03T3V26uiMI5dlUVTm5/1SbX/eu+dmosP
wsRcMgDhzJ7Pwbt9Dkix5k+FtzdrEykS8aagTv2VCLkQg/s9nVn0B0+vWVPiU/BgcMQEIGRv2MlD
Z5dN0CmFN4EGIZtMx0uAXXpedV6V2fXIh4tyWDMWXG7BeTmx+zzvtCb5ZCoogiPnyd2yvLKEKG4r
ACpk6Di48r5ez08b8fdYs3jGSTHyobcHVRJ3/2aAEBmBNTvMK6B43F3hrzbgF4w3LO1s9e4YUMCC
6DIeLItbrmKsBAbL37Ae6Usb+n1Jszy2i8olBy21yuKAUwlz3iAFIc3OI2AcWmaEXlq05JqxbrKG
yDGY4qGTKM2CjVXuy41wKms8V4SL7pdu4v1mOuWwG8EC7r1ANzV93CnOrR23xZBC4atqnfyisHNX
6xBKJsfigZYZfXdjp43uHDje2+bzykJ/2rkAEUG/EBEFNz3ULhdnhLCZPinNTfsDnguhEahnCZfz
2UQGxAqAcJzobcD/LdX890z7+s+1mqiuMlCtn9h/3bw23TOI3u/rNvPf/V240Vz/L6hTIdDPad/s
S/NP5UbzzL+gQmTjmvGAl9Vxzf1TujHIX3NBBwUf8FDdOYH6p3JjeH/N4F2IxADl8buo8weFm8Ut
C/UNEFEBq/CRRgDnBkrvx1CXkHx2qDfxqobF8ZZO0g17UZlV2CeAcwbKlM1TrU/ZQ9WhSRq3YzJc
EC9nmxIPVhbYvaO2ZqVVxaY1UJYI/DqbrNA1WboSkxfl97cfClggmHIoTqNejMV6H5PlLOfU+UUT
E3ouEidI6heZgZzE/AcQY47QJlw5S/NN/66ouxxwyW/RvIy6hGPAkh7s+lc1bFU2BP54cOQK53hZ
cf89FEQZHCANXeyRRdLBuzpzswZDzZqAaHSLbYtzCyuTTX6BnsmfNtX/Hg+RAHVDEFmWH12lRiZ0
3jTxrL77W8IMLNTNGnJl3jufVhC6K5AfxZPjkzqP65aNo8oM4o1uuyNjdeNZ+dZ1zJVcav7yH4eB
piII4ThJuuV8shUorKlGBJ547BhoTFaoWAxdWACDy/IpYnQMGxPpSO6G7w78eoI6H52P4y6yhFGz
PA2RHOOm8aw2IY7p9ZgfVPAyc0VJH4J0Bb3VVfu1z8s6p3Iz1Qv9ejgdLE4Cg1SuyCyLx7nS5AFH
ZvqhF7L93loWe12Z4+dTB5gHQQ8IYsOzmuRyZ8JQKzMzs40F2AkaHuQBSk/naG/v5M7Y5hdTLK7K
XX6WrjME50v642e18U3R5wYVFwigZf+XDBWsj0HBh7EBXNEAs5RnZJsDZKKtKkF8vDXnL4mHBsIf
tLjnUL0k7PHUn9yy72Rc6yxym/ER+cIKAOLEQn4YYrFZ6iKps1IqsOy5V8Sy0L97BOZTiqpvjCbf
jKRBJ9H2f658v/m+Xywi9LGgyA61HoCZl9/PnAo5JFnZxWpDr6zz5nI40Ii/TMALCFC9UC79nRB8
aN28f7Yt3uW/1xJ2OojS8POCZsgi9xJervml2XVvfhQQUZid+rIjEJCArYqNu0d9Y4BKSgvrK9BK
63Mb5Zzg61m/AZEWswZ8FZk7pLIhWLJE8+SalVNtqru4D5Nr/1jH9hlE+NAYQPUx8PfigcTeoxdW
58UVZMJgd95Cs6vbseOaYNiJo/rhhyy+Ogq+tax0/BBSdFHaX4JwBzcsvhKJ1kaZN8G75wrlFUNZ
G6NAk+nKHlo36BoamSWw818v7IlsAQcSyC+ISiPRBIHk40gNwwGiFu9izwAqw4rMcVu/ZttiX9wl
+KA1qmu3xaY/eCun5+Or/G1TIRBgSyHc4SaZ86v3M2zHsa3HXnbxqG8nsuHywaXbTqyQYk6to6PP
uqU6UqFPlM8WQl4ah95NrGluRHp303flhtcy/heriJc/DiSEwZD5LVbRtwaHohKNXSHD5DG9AUvq
jENinWMFyxDC4zN/CTrBO3L39cinJ/jPwMv6zdTrqDmmQxd3kgVKVds229XOn5Lk53AKTiLOvj1X
N/Di+/i1OpSbSz5SheMHYZhz6znZkzfGRhuWQ7CWZZwI3hgNWipgSwE/sHzspXjEtsNQwHypmWJP
yIDX/b/Z9+/HWJxjSNA2zeBgjD6sv9lncm+dw/4bErBDOHzzWrhvwx93lQlz4s6AQgw4DigT4C2w
rBB0eGjaktQqJoIHTXrFfSfgPZqAtr3BkzrQ9JVMagmzfvtykAUDw2i+7z9d9yZ6KdBrxM6ckYYk
OIpwQo1/DxH+2MtDAh1utBigIB+i8Ba4O3lRRc12AhL76euN+rYTlxH8/Q+Zl+ZdSCNoYOlaNf+Q
/ayVAoevbfXGn18l63/OHlG5nbcN2uNQfFpSfcBGaIF9tLuYnWfofqiguQKwDuI47cE9T3FDw9TL
32VGYD5rV93u7wf0f7wvTx3J98MvdlbdqqGwhNPFKE4ErYGeQ4KCyKSvXBEnnhgfp7k4k2mBzUMq
d74SQY9Lg8EHLxP1QLhiTVmo7+jrarX41MF8P7X5z999wxTFGTevMSQ9l9HMbS2jyg5IDLzwGd1N
9v+DxPUSvP57A7/7mvNyvxsTPSuNQsAJywlV6IgEZixm2j6FfYUbeGMwPK5nj2ufcIH+sVOjUMgt
u9hNxu00wm8Tqu5suP76SJxaTXRuZrdzB8I73iITJ2ySndC9LnaKPk7ok7CStSi3NsTi0HV9k7dt
5ndI9mEVCHSR+aqcrXFjB2LfXZJ6UyF7ir+e1smN+X5ei8vQ1OjgaRK7BCd9vgmvs8fZDGv4loZw
ziyCNQejtQH9Bb/BtZRQ0psXEimMcY6aa7KfMEe+1+9mPmO6Rr8z5zO8DGbvprgMMVahSIlexjzF
/GfzE1yxizmguef8h39phcPFGTzIgeRjW/E9B2VobY1P3SPvx1/EmCxzgPFI5hkPMGZF0k+14+S7
l35z9CZjWyp7ZSedOhHvB1wEGz0V6F+7+KaGPOs9FdrpE7eL6OudszbIIrwAVtZkbMQg1bT3ByeU
CpDu9vvXgywq178zz/dTmX/Fu4Aiu9GauIu1Sx5Ze1R3AAHExnaQ5wKbpb5d250njyAojYA+ozb4
iQ1aQQ2gkDa2CjrZASVaMJTNv1m3d0Ms1i3pTKulnCDLdW94ctNkR/qncOq3MIxGzT/TWKxaqYxO
s0QyPzu1Fw1s6LtZcC5FA2r2PSa/FAE/c22bn3p6Qpbw/466CMR+6eQa1zCquVURBXgbfiztJTp4
Amju7LVFxUJDZYbfirv+Z3uzbglzKpd4/wMWMRogoNoaG3w9L5lim1vbXpGj78CP3Feb2v+pKDz2
irVG8NqeWYTt0sfjyJ0wakZ0oHi6wLX3X5+CtREWMVpnI69oh4Wl+ZNOeGibcmVTrozwxpB5d8xE
6XualWAOiZ5EqSNDon37eg4nwwVedUBCAtuMIuvHg1w7hjMBL4KYpBWoDF4W3s/Gvfr/G2MRaPWu
5H7hYYxEP6pRBD6ayEX14+tBTuY4ULZFXRUlls/SwTW8VwxpQSlOQLSHwquOoowT21ACB3YupjG5
qndfDznv208X2LsRFzuMOq3TuAMedD6FvYYSQWZeFmrPAPGs2MpeWxtrsdcGHz1XoC+hg2eed+Ox
ttOLWkOtSLcCgNXX0uJThYV3a7kkOyZpXmk8wcy64qy8mtUxaeRdSNgIg8p62UH9TIZoiXAjXPWM
Pb0h//mMyyKVmxnAhDn4jEBhUv497faaRlcu4lPJzluPF0oVsyvusrKp6V6meZ2j4uSYbPttema/
oWMSiNkUURmuvcUXTe236/LDeIsTMGXCmhKINcbjmYGSeA1LBguqTqCQrqJR3opNi135YaxFlkGo
GK1MYqw+zAp4RRrRTP3VdmCeoFpsR/PLDb3dLazkUHuclbWnmGfQI5jZUnmcXPyb3fThF81R7l0U
KxxlQKkfv0iToX0NKOtsE49bL5YeWHwtRd0zCcStdkXvvz6gJ7Yx3q5wWYA5BhymltAIUdnUTdtM
xrnIL4B53VQ2jxCxnxrC1o7MvKyLZf8w1mKSNZa8ajoqsez+trohBS5X3OuxeQteXfYjR8jTV7bx
iaPyYcj5z9+tKwDhhZf2GDKBnJBBrj0H2NJhzTrr1GH5MMwif6jNpOAmIMHIWti+ubKgh1YdzT3e
yPvpfjyslcpPVFMhyYmKA/5BowOawB+n1QGXDBvMfphX8hoIMhpkcRWqMxK7gThvv82nNNukqyTC
+f/74QtaaAhAChhsTzQ7PoHzPMm5WZVtjx6Vqh30cFnzLKasPxiVx2Nfpc7FMOY9C4jI6WVjm22U
OFliBeaMoDYIHPX+cPviB6EBjpooYBvQTlvczSMMo0az7ME370mQ0DyA/GowyI2rVpKAz594MdJi
yQd/6kyt6vq4FPrBaqwdLYeNJqdAiQH/3TwIo4y41b5mUt24df/UD26k62uqHp8uORxS14cXM2xY
4Aa3bGYr6bvUqhVK6NMIfgF1t8hKjqk9HdyOH2urXFngzzkDirFYXeBvoIz/mbpdVfYIV0Y6b7U+
BiI7Fkf1HXsNwJB60x6zyzURvCV1Db27jyMuDhOCj07N6W1EPZwiyOjeiwKSDfB7RhAcb9stHqJr
TwBg2z7v7RnWNPdmQeZEm2JxpiwAeUZZ9rEGi0GJYNHpGCZp9eex06ZqU3joyZaNb0bE6mZaiDC9
R1an9q1m9cOlX4p6MzH05oATHnwZKh30gOtGp8UROvjlwU1tDVxQNYjhzHA1F5ZfXmZsgNR2WQjM
QPdginZ0I3Dasi7qes97oBWrdtLTvB+eZo/3jPYE1eI2x16HfgY6Y4kmvw0Wac5IYag4T2h/KXiW
7VARJnt0CeFwRgpA7dHWscwdFzTbC/BsQsIHfpdUkCBrE8u/KfvU1SMxdtYDIB3AJw35mPUBNdqu
CBFr/J9sHPk2gaAEhA/LCqoCJcmcGGruKIJYSZnZgQfSx2Gqxv6ceFTZZ8rpCd30ValXAfgTNAmA
vANdJWOdfTRSSS5KlnRnMLjLhtjU0+wJwH/zbHAL3zwOid/+AvvIjEdpNme9xbNNBV1B0Ho0auJb
2HYRs4y0MvANkULaFuIzF7RvrDYAJ14CJp6lXaTSiTxpEkjlOmVDEVRDkZpAqXTGMyrkFJe9bU/F
vkOf7VhR4gDCPqINlajK2+bWAF0lZeYbhqkdsIieDNSgUoFscgKZwbf7PAkrZAelGxKpsZuhH80X
LWdJBHwvAPNstNKANPazKwkga+AQQQToTrpanLHmKtecoYwt2+nPR6trnguvknrsapS2Uc9T84YR
Rrda7fih682TMVuxmy0Jdg0wPgfPlNY1kGAmC0w5uRd6WjciKCZDfQPxQ7gRYNoMrbxeHj3W0vuc
FG5IpzHpwsnJdDfui9zm4DjZThIxgAaciHSVA+YLgO27aWJttaO9N/6io8i3nBVTExTg8DpBTVM8
z2Vpd8cM1gtpoAqfAjet92bE+9E/apM+3muJLKrNXAJJb4a8TBRwcaNVncEEyb3p08I5iFZreJDY
Vn+uFYzepDXsMCzl+puy6rP7XEzFLQQrpovMr9AHTipdBS1E4OeVxVXL/brbgBLRy4A2VI9KO9Pi
RKli5ws3eXCTbgh1Mta7xJDoJheD1jRBplqQrKjNaBOJXLZPlEN1MNBkOt2oFuJFwZRYA4+cydCL
wDQS78DAVt7KpC4OZdJmt7Y/GbtaGMhWyl6HmllWp6AMD4OEaHSjP9Kx8cB/ceqdpni1B/RoLCNQ
U2jQMlePG9bmRzXxMQTIXQOBW7Qydsemj9ypL0U0ug6sEWTGd3o9DlvBmmozpSOVodf3ejCODZJV
1buPJlgfoAQxckwTCxZIZm7ZUWoZ1r6uDe9Vr7TMDMsJSE00B1KIX7QGXrB14n1TuEfPhUbqg8T+
yQMmWDZtzc5CS8Zp6l3j5OM3u0/AVNEdsWlGRo8cJJBbUAyrRwlUx3mitzhjbZVpu3IEpUXlLVq6
EO/7kSW+e1YadXY11NkQCpqWe+CTKoi8N46PaFT6d2DlAOjVGUbQVYNxkWt6Db+hvOmusRgKbBtN
JlmsnDE1YktpYIk6tateUly/NG44b1hoI4+8kxVF4qjLIrtqhrzbgTKSAm9r03vwwUBa6xo82HNO
xptkYH4wEIWuzDAwcjFS0dA4TZn2w+x7twl9nDsnLAqIeG7BRqvuFXO8NjT0FkoMGhgt5yq1G3je
dK4TJYg5m8nVaz3gmp08OT7LbyZjepG2UW0Sj9zSHB1Zy4elCiwYXxNcOgHQODfo35og9tTWvrEV
C03Nr69NraCHdtSKM8soxo2LCBPWqbxve/W9VODrulVeXxAjyYfAk0jxJqwQ4sWLUet33FU/bH9o
HhHo7ub1CbhJvo1cHX0lxJZyB5bs3JgnYuMS4HUTinaQOOPtQbmsiSmt5eVYQxTVNaUTtLR6pQ2/
1uwaAzM6BUWdFofWqHjcVwnbWsoALNRFFm2DYxdoNVThkknSQGoIpFDoBXzJ12SEbgCEzmqQH0sl
j0LP9LtK9+keSWuz7UmSh6XODi2hYNxPQt9qfMSxBoYw0FjZBrJo3Qiksm/od9swl5CThwuFGJdq
EiW+h8Nk0MwZqEE7cUUSd9hSeOBdUdW3j3ZulBuipPtLcEkiWhnogfaI2Phir4Wq0++gtjpHI+9g
tq4Q1XrWBsJG9yxxLS2oWzB+yGRlYanAixxa5UQyy2HayYbx3IDGYGDR7AG62UlkJBl0wWxewO6D
NC3wYhAFL3kVVVQ9Vm6JBIJUZ8UwV7KFcQUshxVJn/CnVtOHKTAnke26jmkREOm3pUOabWox/0Lo
NTnTbJjhjpMuETgmfVtxj5ZBqen2TTlq/j5XlbrSGzxLO6GMSDjli5f6ZtC3ptwlgGCEJcAdsVAm
VpIPV55SP3jj+Zd+qoPzORH3Ou07YyfKPg8LXSBxze3+GrlXGeq8HAmkYgy6N6TJwjpJoXwGdlaE
KzgP9RElFeIzeV1ykpy7TdGhOVDUV3lqgm9XMX5t2co7M3BN7mU5NDtXda+i6oqbWpcyFD7ctel3
3mkbh8SkvbVs+qNyLPrkdLp+KJyOb/QBQrYZ6BqoOWsPGqPFVsub6SiTnu9EJ4w7c6xQtTS62r7O
8lYLIBTjnSdWUgHB5ya/mnx0UW6qzRwuDNnAaVBNOShUTobUvcuKyDTgkgWni2GW7RgbNMgb8AeJ
3oDwU3VIaApZxaCksigH2P+sk32yB0dx2orRbdpATwAzC9PRTW7lJFloIaPcC3di4aSNIlKNLG+T
caY1TLKJoODLN0RvoWxY+PXO4gp29VMqdyrx1K7X3exAuqTZWFZd7/UOobuaxnFvg6p50AvT3RiD
V8UoyaDVO0kQ5rpjMv+esb6Y6DQ9Ck/CBcUTxhnzKAngdWlFGqi+55YnkbgPpsDOAkbUMPGnrjfC
SkSOYG52wMP6dttdpKDah8DNJSAVNn1gzlTlSUSAfACs0OjoiWq2g0o0t1GiZHLXltSJUlgQ441D
2r0PluNVoiszBqsL25mYWgQnOz+yAaEMMgqYsO6B6YhaYL4xrUYGQvhuOKats++rIjszeotUoS84
7FvKWq9jN8umOOuI20S9n0JmSzNkgewX1+amG3xyPlh+Az5ANSJnMUvXus9MLz0zvWoqg0RZUNCT
OdJyniZF2Hmje4OfB8WsqRj0GKzwZqehhHbvIfX91RkMVxWuC34oVIZj7WT8ucMXeMJVAImsFNWw
rV60/bEdhXGfipGAUs56cwsWsXvbpnA/CL2sdb/pOhVuqFsDhM/qbthmdj4e6roA8bnEVE1piGjy
DfkskHdFvPRFpHMdy2T3xpG6eXXX0GQagsIzq8eW8OTWK+ruR2Z1hRfl+AVjAMSHdu9NprFrWaKB
5e2m+JyFp/QrUlV0x/N+ijKLeLdOW/A7vzaM6xyXdgZ6QUkvh5Z3SdCCxXcLkt/UxNWMo9z9n97I
MQOpQRky6699yna638cV99HuH+BB+/W7/VPVHqhCYH1m8hnAy5+ATAMtiIU7e4jxlg1T0wxGtQLJ
WlDsUFBE5dJCyoGUFGnpJ5ldXfIG4v5jH5vXfXHWWmFfBgzupbAx2iEckyfrujFCRNcYtsgHxPHp
4Y/n+OEHLMpdDbDvLB0mKNNpt4V5W7I1csyJWsCHARYv1qGoIN5YYgBBc7h86GZY8PxJZgXQYJZE
F9zlK2i6z03NxaIu3uZN3uOA+VhU0UdJG7iQEZkf5iUyA9S71xESp8ouH+Y4r8G7Al7NEdGlhgGH
zRAxXDvP9JLAcgqArSFkj39u+PFp3yxaFn5rCVpDBSGWkfdiwjAI4WNDb6DsADfHtUreqU8INf4Z
74rSA/79cXpNOYAnCCoxbMBzVAEyi0ZOmdAIeX9smM2mwXW0UhI9eTDej7mYIEWaNWYNxpyQgMfV
DYX+rcsDvp2xLgJpFzQsgLQ1wnqj7a2HNZ6kuTbnRZ/GqRurgSE6zsXW3s4VHvPetAPruSxCuBA0
cRehJR/KY715mvm4s94UegBb+qjdQcBuzcvvRCRC4xXVTGwzdPKcxRcolMOnIsWvYV7603aRncq1
xtSnIvTcQ3k3xGLBPXvQLUp0iJGNWsCsK81LQjXefR1tPiPw3kaBxDw8TtBxe1v2dyelIXlrczFP
5FwCZw+i+a6UYRr7VzrcwjoIeW2sC2eL2A96gXUFYfM9Xoz02K2E9hNHdnZfRQoNBajZtWzxfUue
VtBH8HR0cmDk9Dr37rM9u+iAloZwS2SvkVXNef0+VqU/DLhsAQOyndTagAHpPr/rzzr4kaBvfwtb
GTBh7A1wneH4OHNYXzhW4aGHXWm10VAvgzCiDW/zrz/EiRg5azkRE5abIIB+KtFOkFofzLE03mBC
831THT38FBP6c+lmVVn2c0kecHXcoejdzBygJYg1T1uDlVZvoKdLSFCgMjc3IsPkNnlx7td9FE/N
zphpFWgigy+InfYxYpWlU9BCECP2Lss7UNeBkGsP+n4mrrDHNVfWzycHgVE3Z+LuXLJctt6dKbeI
tEorliwNHftcTDL21FoycqLiDAExZyY+gkQFEujiIs2gEmEj07NwdJLttPeeq1cjDcy9hdNixPUl
s4P81bxZ2SefC86eP1vtQYzfAyZ+SRjnTgrwRYKEeoaTmaEVIaPbOVt3gwfz7uuxTqyjD2AuFIYB
wodc4eKjUTrYkO/obLAJ6K1wzE1G+29jWa1s/c+RHS0CZF4uRNMgl7ZsTmhNRXnSZJiR4IFs77L+
iFJcMNBrl63M6HPYninWyEyx8Q1ULxaNH7vMc+SplR3bsjqfiuk+cdiaZdtHZao5gyRotWADQo4Q
Z2tppkHHnmokl3ZcyJsMXLoM2h8itI3vyXRXTFbUGzdgOv6LNYRm5VyQ8bzPfXfoSuFdmloYtHtq
JooeG4mL2g8aZHWj//D1vji1ir7vofkLx6HPQhCkMIFoZKYdN8APexBRmVxt//UQn7ceascgiuNr
gXX6iRrRdXRQaGbYsd+MgW6lYapTkO9XRD1OTAQu5mgIzAxm8JcX20HLoWQmGEYhRh3VQL7NkPuv
JzKnth9vGYQ8uCi/GYUg7i0ShQQ6W36iEztW5KXs0alnE/os5jl8s1dGOjUZNPigNwiBT9wj85K+
u8nRlxElg3pQbKT6xjLTJ6+sipUs8MRnAbsSLpXzNYUzu1iwTlaVMQHfCU0sFFz5U2kMYeOPv3OB
/yV5//ecJ/5nknf41Lz+17fX9ufre3L3/Hf+Jneb5l8udE6hTwLsBSx9beQ0/Zssn2Y6f0F4ADIV
sxLqLIiKjfi3Lh8Y3G8sJuLbYBTBrwbJwN+yfIb9F+y1oAYBbV/kVhAI+SNVviUcx0DeBqEMB5kM
EhhsfOvjHiwpL1sAD56qke0gxVMEHteycBj6n12GCtKYby2S7rpUnrU6VFa6EeXV8lrojyaDW0JZ
hSOdYrQ1Qnf8hkZIIKvnxpKhz5+T8gdVB994IE0doNK5hX5WYHC0Uq9t8VwmeN05ly5/KXUeyR48
4/pbMe6VGkPN6bZiuGlBQqj4xZgcoK1z1lic4/0JKeG6vWfCjitUXLLKRG2r3CgDlbPO3DjMCUtP
BM00onaubWw890XqBdPoxwWwYdl4bwg4cnZ1SFBOqnkT5ZDUgqdA1BUvrEfxEQDzxtn0bXWWJXTn
jHPt+WFC/8et73Od7p30yhB003j91qHZNvEJCoownPH2dPL2upNtJuGH+LE/GykiKG9lIeX+PlW7
yRjirEritCrDdFLhZD3niRbAtfZlEFfmcG2xPlICtVjvJ/DRe5Jp0FMztjWoWOX03Sn8Y6u/dDXb
JAnk3rUr5FRoXUE3yzjPOz9mENAIfHSUmh6eKnL7Q/o/5UQO43S0hquxQB+3Tjau2Qc6qqR50gUy
eUEvNnJLFkFOMOzRSOxaNMWoufXQTBYTBNwZlNicuOy+11kWuhbfw6E4kDrd8rIJhxpYHoNEIPnz
YEoveXrT6E/okHgNpp0CayXUXqGKWhO18Qb9oqPpj67mKmTAiUiLhZzOgl+R2bSbYfD3YGyGU7VF
gzLMDHeu8EJgOb1Jch0NKFTYRu2h1KyN7Wb7DpWusgSc0X9Vvgfh+73s8kNekU3PuiD3Dug6xhYD
tAzNAURACEaCawp4YtpdZtaVys3AK5N4YFOoN2SjGjvMPH8jmip0tNfc/94yLUinXzmBMydKmlCZ
f4aA2S4DnsmnUHXUDx22Wtn9JFkaovobVaWzLZLnFNvAnyuWuwHtC5pq2xFf3tSaiJZZJGRlBAZk
RAKTwgq9Km8rs592Eo2IoOpZKEmDgjiJp0qgue3GqZeFhQuJsUTEXeZdlRAn7PXhR6qyM46atxjr
WNO7Q8fOhAf5wbkXMfdumm5ftwR99iFM1S+ujFs26OdyAmjHZnzDdLFrhX7uWq+VZsSk+p76/EI4
kO5WFEfPCfTJiFyeR32aP6KLoQK9RJ9X2t9dr1Rx1TW7XjNDXx+ivp3MjQusLPwG87AW9j0q4yH2
xHOnxK054kGqX5lZixYIOfh4m6VQ07RHdEo1J7Kd7Aevodikj3u4bkM1L3mckqYMeOrAejtz+2DQ
kztWiJe8AXH1Xbi++n2tvycj432xyP7mCEiQviGU+iC0fcowTZ+xCqnuU2edofkdQI3lPtee3fJ1
EEao0z6sBItqZwghexe5ZhcQbS7OHv+HsvPYjVzL1vQTEdj05JRkeCuF/IRQyNB7z6e/X1Q30Oco
E6XbowKqChmi28v8rgkued5AQ+YgGyqv05D1VOm2rFJujHqAvk8SwKdQgn1ci0vW7YLB9IAIz2Nv
3ulasjLMAjxyxuQz30Qd56NvrfnO42gPLnqMEkwWTdsj2aBXqoPhJ49ZupPz7RzwJxD9AC647vRm
D1/BTUMGQpF+6diddU25sXNl3RXEAZT6Cs6P02uN05SJZyqBo2Jp2FuoWlYyf1DqH8bhWw9Ppvpl
ZdZy1r5Feg54+WqRnXmOC+GDKaArtNjTZ8O3X1RuXg0bBZzS6p5qPXCSdtcALMuKJ9eVE9NmZnLq
xCoYWASQq9TrsZk9q2G1Nz6lAhGGgptqky6tHIf/yVobneJCacIQx3bxPnR8XnFjWkW94VXTfWKM
mzHo97om3Y2ztjTqzg3LzrFMhI71PjPf0+SqQJqPSKeb1GrbWhr5GLMr2emyiL+bdljaKTQXNVyZ
6qPJji+/C5RLYOfr2byToswhSc0pReS0Jfbn7VvS836auZtLqaeN5FdMgTMP+yoKnYajF1QsLc+B
fk5QyLeoB7QaMXXiO2qxaUzpafIBFqPUVeAFqNN3mbyYQYAb+LbMZae0jhogtZ+xt4V6yT9/LJpy
qVF42mbAzBM/Kdhk7YA5rHRDcL/8oOavADuoT0m+reWHevYXel+u/JanaEOGx+vb7w9ySZpPioN7
AtZZ1W42EiOSPc1+gMoGRusYrRSxsdtdX14aJVnIDHBD7R+sdPIi41nIHXeMnJz+rQ5PCX9LIKht
0kaItyknO1FcmnZy5zFY1Hg92prYRbmy6GaMKWNeDb6OSZCBiYWkLo2QihQnTlWnSuqVakhrRWtX
OqoAkX3M5rCMx+92eMvLcCPsTaypTll9FJblgvq0KfzKFquFsXREIhbdWK30QlrkFqYdqE2z5IxK
ngoHyMaiECPtgCBEI3ZS0wTV+mihn8vZc11ftQrRVkdLYBuuVmGFnj5LPBu13fT6DAierOVRgmJ1
bQrTlXs8s8O9ybVxV4B4WwcxMXWWbDkzWUYz1I1JIQHxQapaVyZCWZcsrym5aziJsL3gxJrdLNhG
MQYjvbbprHffsDGyvEw45qYaRRcaCwfGaxuGwGQ1iK7tVgjlfeOpanK8JhvXzDAKKdehPTmzgjMh
YFmi7kz1bTY/O8nfyhRVReMEMDGCkTFpkzD3G7txX90gHmF/VVJ8l2r6OY0JfdDL5TxOG8bbs2as
uYdMmts4xqZjyhZ9f6dNnZthkjbIVLCKzd3QuKUPj6V4kZsr4NEqJAqubj05styxfVfsZFWVzR5d
mBJy/AzRikALcGMc+5UA/Mz0pGlaElG8zCBr+omyyAMaumgzSA+DcrSq7TAAwluGM4zVMSwuaMQp
c/26nhtHK9K1rmbwroTb9K8Txsp5R45ErDp+2fAGKfssKF0jDB5gU9F2AS+T3lWAHnc4sLbq3gxN
p5HaVW13Ti8eGoPcHt3tLMBzEXv5cBb5d2TvOk1a8Lo7dWC5Df+K7oMas7y44bmAdEl+UqTcjVKI
l30PivzeS2xWo/l4oyYlhe1asQbX572BEDFCoEsyfTFalzJoPAgfzow1b2+WTmsovPKJ0+Zr2Zy8
0siQlehu2MleJzrAzMxjNNgoonRm47sQmAEX5+Z2Kw9jfsxzGD0pWa+Qflos8yJItZZS4kP8Xhav
ySSWtbW5OQ5Pfr+tLXpFrfNCBehEfQREdkcNjlwl3EjXHK2qcA/MYUd/pXyDXZ97qZk7ow29akg3
o3TNMBedc9+19MlJLN7SvHIHZXA1EuWaUy4/V5DIKuqjEaYeyyWtvx3Ci9C/wiXC06mg6whcG2pa
b3Dcwj2kai8T0P/YdEo+TqlHuBhmTlLSa0uHlm8oad7hKXlh8MYAtc5wGA6qhzB5Z3EFxm3fq/Fb
U/lQK6CeVZifhN2qFJdchcYTRotYPhVAUzOGCJzVq7gelqpG+BFfMUVaooPppufRfEjF0pA+RYXH
B5QH2fa9GPS7UUteqm5TmnSaEEAlRpIb5S9+ltXWKzv+V1raxL/Pm3NYGq4RzBt1OIa8k3JvQEH+
VGBjt/Zd1cQLM9DXQHLeYOwtbYTvEzkyipTCpOm1d8Czq6R7rVEZYxnnqdFJxP7Cnod1kV5q/2Pw
I8fk8NHTwqtl3/H9s6oQwjieJP8qd98NJ2hg1LRtt8CYDOpzDIeTq+bqExNEpe5WUaAjJjIgN7T3
2vSAaczK7I4GSS8dX7uRY1rTD14isV8y24VsJR5+/pu4yo/2/KUVnCW2tYiss2yuJL1cRKG/rCgf
YWxsJ610DChBkvqEBbdjqvzXRb3IYJjML/OMCiZIeVX2OqOCHMPmAFUqK8utjEss5q1PHyP7gxfl
9j6xronynJjYoFrvU3qsg6M5vqgxHXfYOwZO4dCJPHh8fNdHFhpOAPOyLF66RttVE4XR+gDqdrsb
Bzya6Qs5LyHG+CyNaz0i8XD2WorznLfsyJmNdNnJ9c9xxtsutZbyDbw3l5q9ouMpcg4XBpPatN1Y
46jXjIVFKyf3I1QgMsXadRSRalrtSvXE+DQ2xbrw3242AINvr0o6BAnGazyWbtrxUx0faLU2eCeA
FR1JfrMhmeTaRjW5G+GrFtfbgOZ4hjw0Z62jTNgFmBu9kiCOftvZxi/XdRc/Zs3DJH83yHzGoHID
9ZJzjFc2c1j12cu960snzew9VdsOonWrIVkX7VZlpB0mwtCMlBqSuUYhbYOicmwhuZICzSyGYFhG
20wJNzkszDkqPJ0b3dfBxpR2dqlvy/Rad1iP9+0qbJ/0qoDnUuEIDZNSOhVDQNvy3EXBatALt2Mh
FhHb2Q+HnNEqZUySitNgvuqDtbK7j0lX+TAYCv27jC6sTTRe140UxU4inWr1XgkD158SZ9L3wXSe
5KuNG5eVU0rKzEtnxWvMr7gt3b7B118qnL6OPL8qvDjSVoPVvDU2J1dXLUYIl1UgGFD2Flb6HSSn
erDvo6pmxIn7+2SuTz5NKEfJSjJ0BrhsJTE05tInnAW+8fZ1HixvnA4SBCNTb7ZBdp9bLyLaZYax
xYva1dpnMR8niIhCJJi0d9jnlx7xZ14yf8j1p9r7bqFQeNlNGOG9iRpdD1Rnyt5sTr+0gNOij46E
hfZQE+8ITXigFrV8p6M4dNT5QHnO1dxL0vxGWzqMLQPo2DJdWfy7MYP66JS2cZhktFjFZcDxGrYv
6wzjUBhXFNtuC6QKAcHptBsX2tgO+eSq6jEDYDZCtNzQN1sr5UZXcLQLukeoikmO1xq82LS+j7E7
ypQKU7RsreG4P1gj3+J34WNvGX0k+j6r76LowyINNubNyRjeTNGAz0yOpDzl0n0W+yss+ZeV3G3x
zr6LRIWbZuyGMK8aJhUzmKBqUoU4KBK1cPDAXtvsiPQXOVOhKTWLOmclPZcu0AyxQ2/hfA9dklH4
GaZbY9f7Wr0Tw7Zoj4KCJrXqSh3K5RiqSyuOXU1DomZ9FGHphAjy1Mp4EzpHZd14YU0zKt6MON9o
IV1DJxbaOKw1qON1UtxV4jxmvCOfAdckF/oi6cOlDWIreuUoTW/6oDqdHXkytuxhNe/lDodm/cMv
NpIC4BrBZOk3WncfT9/wHN1Uo1ClL7lUOjEXZs3Bvku/FHGPnbbXQmhIlHeftu+WYyEiQrFaYy2g
QRKIMYwfsfYp0SNK5sJqCGyZDjihL5V420/9uku+ZVimBiYqsToxO/GBMTSG1bbPYKPyfI3JNfxm
E9pIL5EQ9LkTGXeWuteVix08jDIVkb4zqFSYmjyJIVrYBUU/PlZDdRZFdra5vrwDtEWWIOVXJgan
K0a2OpjZRGy+oC43N6gMeLOb10P35Of0gePoJTrCHzUh4OFe5MainjMXovOKYMO9L39AtFpWEcEe
sbXosrvO+Bw4uROqY05N0e3n2FaYJ96s8tRYNd/37I2Rtq4gEvZz5oyauZCqZCmagsEyXakpdB76
UJVGwRewnk54l0FyY1NpOMJ868elWa79Ll8GXef+x0xVGtczO5dWHHz6sG7m1K3D8DiTvhCmJokc
PcTJcWGX814y88VYvI/Sscvh9jWZW3ICw10HCPo264wT+HHIv5Jy9vrEoCF56agkcI8XJYUue1e7
3NNZXbCsi0oWoEoCV8t07emhTd7MmW5tUvZpYXLsZU4zzWy+DMfiDsvZpawFg+Ch0wUYGk6xau/F
TOp5YC+6PGGepfkOuKSat86O8GZCraGeh2xtMkREhLZGyBDwwYfX/Nhq3yVvQIKgUJp1V5XeVO5S
1dZu3vDa9JfAglzJ7sU4RrNry8pyrt+VjBsiKE/zWW/v8BSiLiZsUIkQ5Zu1en/Rp8eWCSNt3vzu
xVafR2rlkN1FMAEx4VlGceop3TrpXwSSqMw2VgkPLHokRoXflVly3t94URprk/r2ujyOMXxrevJM
GhxJoop0qKwY/dNQ49tnayQuE6OO2UIyZGTDs8XVWSplmb+psRJVldA1+m+9n/d2r6wMCd4hGQh9
BItNj7YttFZbMx1LebXCwWnZKjIIOO1kILxMPYmsiVLD7l0/+bQmqkTTbNh4Q3xo+nau6fWNu1jZ
y2wGOs138/qN76gNvnL9Izcqb6z9FWJDZvh8ATGZJzm6KeXNNtbysM7g7lUM2vBUHcNul2XBuxP6
W7t4VKuzyVBX+jy5+kttK09w5o5Gf0YIdiIR2BubN8l/i9AkdG1ExaJnYymLno7uaBMkDD3Ge6NE
tDvlQkUswm7f6wI6z1z6hQL2g2zxx1oMCOKf4FTYxV0uTOM9ta5pevJndW3TOkutvpySgz60y18W
cX/+3g3yuFm3wYgkGuAHdK1EQTvNFTLDhbxse7ctHSlFH8yZ7E5LesjOu0X4+tUWIczvjpk/oDiu
ljB3bE6xOmU3CyLz76ttwhndbFlfZ1YukbyTxS+45V9wFn7AAhqFd3CzuP6BKgqj1otQ6a6tBwds
f2NT+EtzpS6Sy2+xiD8Qv9ulcAGYrIP/GyyufvwSmh/ZzprimhXPkzgGw4NcSL9tTX9gpP/5Dezi
VRxVsSDnZ/59u8p5LjnKlSu66iNRLewfMU28GShpLyFGNUguPLj+v7wif3lGKt6tNgYNwPR/2Lh1
g5AnuuLrDVzOZY0C3P3yC3+EE3Lv+An9P28gL+JPYoMKaTZv4obr6j3NhVx0Cj0L5UO00zyxFF6I
ogtGM8trb/zFGeKvV8fFWUQZEDH7E6hNZKPCP7m5ZmlDL4rFe2L/8tRAF3ks/4C2b49NReQpDBbd
uuBF//djU3Oz9o2putr94DQ18pJIPwzz8J2V9uzm/fgeDBb9i+mfbS18j8vo0YjbvWGYi3DEBDhu
NoOtyYdkap9yhaKQyBqrYu2jm1Avnkd0Hzk8HjYkWLck06PKyaxqlstsSki8fVLSZmO0KnY8rB+k
xDXsj7Z66/SXIew3NyXIDTmMjHrZhBP70rDeWQhCVQkpHSeehsZnHldD/llx1rZw/PtB9WZJ3XaF
vDIaeeVX90HD1jGgFeU6lAjQTzY27TC5dlTvZvZfNfRqO36P5DuS1naQZ08pg6KkfXXwxTpjTXoZ
KTbzRhmCe+IzQnY53dJK2uvoV5vACDa6Ue0ytuN9rDNvZeBvW3sKn2192rPB3lTa/FEWw05qLdxD
UUgszajdTVrgSqGxwzIcQjJJWUmyMMtnKdaWQ2GYTs5ehtXryQDLQf23sdpsI2G+2PqWZ1gSEqly
MZf2UWPHpogKRCtwO/1jDrODMTRrtCSOpPOuVupesJaL5O6tJ0dp2Ed00g3jec+Go8ZdICvGbTLE
QJCvNZ2zMHtHpglVxmoTKqwh4ODeYc6wjOMap3qTHUh+kBUf+aDk5UH00Nv2uWbx38sP6czg3KAC
nRHIVZ/jQP1kKT8l7QrBzn6KTA5SAzVbjoRiPxtrKwXuYPrPpgt+Xo6iXdpAXfeT4YRdu1IUbSnl
z0OTecRbU1qT9RxgBRle24hg5al5CJJHOHBOnn9044sIOuK6iJGr4X9oWn9CU2kuh8kEaxvuq4YJ
zR5jko1guxM+FBGcVm7y9juv6tMwTQe+cwaOeklClGNJn4hawEroqmSxwf7fteDlO2R1fUvqY+jn
9ym7s1CU+6H3BTLMSzeod5GquQPrGNA0t5QRxQDMsmTe+oGgwoforoZ7X202eTmt9D4gRDx2VTB1
rbOdst1XyclXPum2/WpnzpyXCa159jkk+yHemjK48HQarG0zfoS+7wap6hZT5drMdE3PlBmqT7rK
ayj6FWEUJA3QL8rKECOq8y9D9lIOKKJ6bTlp/gKMz47nTQVWkLa0KgXDEruIaHhv/S+KkkfWFu14
fTSmDJmCVSPSa6i4MbNKNKAlY1vszXFxFzLwjTw4Q2thyvW2skDveTFyoFQkx0+dnuyN1kS28dom
B0PaRvoHDjVMxkeFkt6kBM8E0tqo6VeqgU9oPEsyFEb7EE532hzS5D4X8SPaQVeOzJVhp26mPRm+
73T9c2ma2y4xFugdD7Nvn8LUcIygvwt8nMOlpyoTzCrWXgvsPTzR0hXE92mptAjndzruB6zpaZUD
hMl5Jj1IGcIui0VVU4nnwWDjV8gRMttek1jTVi3b4GRjyvHzUBt3dRx5KlC4MZevamxs8qo4VJW2
R6XIyqn/spL4NUpEzseP8LtSZILpywjKvMRRbqfCa5kJbIXePZ3XFTO7orNvMtu7/95B/aXu39i4
QtapjwSw/2igRjWCShLP12IC2O9Hr5l1apf8SxH5yeq+1RDUHLeYVAXmH3S5f9cQhtukkmr9qmP5
rXYjm1Cemz6ykgHQPvrRIzrCfOIB24fGUjZ2d4OBZj4/bhqmuQYAVZ3k3sR+lJjHg8/eou5kR0o+
TBBwpGNdfU9M4C+V/S83B5KNDJ8V2Qy7vx9NEY+OqW4arpG+s9RdiOXLbyzC/3jW/iiu/Ms3y/Wb
UccfFP+kqcNaNMqVxRi7ExzFKlcs9J1YYBZ6AUF2EYG52uYWU20vNFxDCZolqd6N35T74NJtlHWO
2064/Y0TCrv1z7JPT2vRM2Ho8We6rUCVbBlj8zGF1lILez7x+kUftPsMiaRMQEkeyNsuerULbWcM
1aLN6oOI0WQX9Ua2xsUIzlBQsVhMiugzsVg4RdkiTECmsmtQXoZwviD8pQ8smx5FWfJcSKz+Y7lw
9Gx4NdUe+nURuhMeeQWzi2Q95kHpKXMHC0QDczWIP0s/URK9IpOsIfb1iMuH9FgUxIJFRzRNS3rq
7cziE/7MYSxfqpvWM7f1i1GfkIRxVF9FpDoZeFLxYNoPmlKtZwVgvkRY/2JNj1YDhlRobseiKao/
85sjwgj4k85HKZcvlanh4+wX77ATjoZZuqFWr5KEWlQAUBYReYWgFnEBSNa6uTGyULkXSrSrVTas
HGfzFJxMv9ykpekFPiqGfGI9ma2C7k23upVpfFcwY1WpOqjU514e2Kdele6sWbFrpP3JBscMEQOC
Urg6U2dPrS4n05va8VxwmBWNv5dHCP9TdD9YX0F+CdH3d+NtZSF/tpHFMFoaXjYSfi6ek3gXjPJ9
rViLFFyoNhYz9lRKdJ/q2trMY0dGEaL75t6A+zK1NwxSWpWZfIg6tgYpWHgNan3rAAAborey/85S
NuPNsTfipWrfZcGwrqNXkxoZ1jchRep2CY9K1sGbWbrlLfcvBGz+EtibhfF6stENmf1Xmyb70Z89
CZvQKGYrYT6GMB5rxt1AAw9+LYPXyH5ElncwAUJK2T7mLQQDGbpDPzP3JdMup18JKbsIzDnK1QMU
gzsW5KSEwmWxBwfu91GxR+Z81YlGtozbKpvhkSE1rWdSFTuvZqc8xhhaGEF2vXkvtLL2mUz1ogj4
jUm232xJPllRsY3GkSXbsJVyukI73fXDna2/CPutTqLQRYjMqlPaVzaHXkVnMjyk+Wdak0Um6q2V
1s+zSUKH1GxqudmNAY4hCulJWYvsj+BJraYcywdNP2VVs0pJCLLhAJR5cDd00qIYSKQzK3ZI65hb
VNjBQiTvBoClVexKo3BHFQy1aA8s8td1gdRN6XZJDOyii/twzBZaDTIoENYUgWP6xmtmfo4RyEFM
fAuPupHbl3ys3cqvsS9rPKnSiEHKtAc7+MAe4V2zUiAAUMQ6Omg3jNZPNo1kLGwyjGTso2ZZPwkM
MaAmrbkZS8oSPifjnaynr4MJ0GpNnlV+C962oZQ++dW25uDBMB1DqC5cW5TyttVOgd3dw4XejDb5
KYQ/fmCMcDGslaAdbick2MhI5JvfT/CQyE+ZP+5NlB9DCDOH5QzwgTaulGI+o1JnCu2Wg9CWpeBe
wiGxIqAnPEwsu/cA0BYjiFIaj3CWaDAh8TTtpQZbqBtgQLX0BPyJFOLWoGkwb14GX0P9WpwlyZPt
8RmXgvt2qm6taU9jDCMkNHiPqvtO3cAt9wpl3hglLIXsXCXK2hDSMs1BMTIY14M2bPNM/oW3fivo
PwqOJZOdiBc94crMrP+uxL6SzVo/th/xRl+q62Q1LKG9rH9bJ9wq489fYZtwo4aat9nxR70ncLf2
m0j+0PJzXtLEhbVrdqnTYygRNr80F7Lyx49pMLTwLNSo05iV/SjTCiynsIottiTCNZe0Tb4XuYQl
u9nrtP4t6fLP+6eRbET2hSVum5+fG6csqeGu6Na1X9abfAnpcCmt2tVv9w9Tob9cFMsYQc8ksJb8
eVFR2gstVmwqlM7qs1dIu1DHO5a9LzIZdU1ZX3SfgX+CUGspj75/rCbcDKPDkK+j4JJFj33VO1qj
Zm4+DNewxRRIJ9dY30f9Ode+6+SI8FQvHlv+b3arr7Ux3ohaxiajd5p8UytwPzEKG4LPHtqZW2nW
Tp2uliqx13i2xnehHogAvCuJgEWE4455w2FX79tuI7OHNaNdE39rBobVFeRAGI+jtDLTh6A8m/6u
S74I3HUa/ajqOCCC4UFszDRAu4l+dzo14bMyASLWZ7t+SVQTW4tiP8bJqY8xYS3fjfJpCipHt4J9
iZdS1J7s+i4HCSIsjfHyMob3UhdjNzMfywbCWUMWhxDLRi+9OqXjB0plrq7bTcGKFGnzO8f2Wouw
S1PPajQ8y4m9hESxU3wywOMMTTB+zrD1ph5GT0ajNmKkBgtUm3R3EDcgM16nuALpQGo1owtryU2k
xq6C/h6cSCne8xnHN91cFgVzM9QMG169LyH5DgizfdPHwMFcCmqdRV5WepIoS1kcbmvKNWgHuAX2
SvK+9qn3NfBCedR9sIUkUjdxYO2bMfdkNV/qDcvyxFrj+bVIx1MQbpqkdyesekQYr4IE/Ah3EE0a
TgmTJ8Vnl8/mLRB7NVbwG+J5rYf2th1PZda1TmHpz0nqP0IrPUQJgK99tsp6m43Fmw8bAGR2b2Zi
pH9DSDiEpmvcai6L7RT3Jb7VHOTO2PYNGdcxHGE3KZWl3T62DeKwpvvqp6spd96s3o3JpbLOiQLj
MaBySZ2jCWx8ajYJodiHMXdrbleBIrkBDi0DxEXIOuBlZ1G9ZFJyooA/9FZ4QH+hwZ6Aw43Oz/rQ
g63ooXNAmYvjrxh2a9PUDkIQbFq0Sy62t7UCJhBjZJxgvcDOaw0vB3RSC1Ya/Yff7DT/VEF8aeYn
34+PQz/tW3HNcojdwjNN+2Z/AdBvPqh9eVakETlOZi9iLdj4PuYSPnZ3lb6IBryBOnxh282Mkftg
Sq7VnicAqPlF4Q+E4bU2AKdFbjqxMd0oX06nktUs5PWoxY0jZcoJjvFjbEHgkdJHy2q3fj8/DfSK
2zgZztiPbKs2O4dpt4FNllPlpwOplhg3dRd2WEuFdcqUioOYgyep61mv1bo7DdU2uvGpOzZmNdyd
cDjXoA5RDazcjeY9Y+/WtIJjGwlPLZNjEmEpA5M/xg5BAICMoYLDUrIjxxzmsJSVrl9bO99uz3Fl
evDhL6Mc/VK9/nrWo0eitKhQcFEO/bt8lYnoyzGRrtOWLcfbbc+Po5oX7vK738Xefzvq//lbt332
P5Q2JMpzZal0Fdtbmlm7G5YhkVS/HfW/XtKP8kU0jD7Uln+NN/WmuwsWPVrcYsO2+i761dz0L4gC
y8h/3L9b2fnHNdXR/71/9kVeDqt+92E4yUO/+l+E+t40IP9uAW52yEQYm0yPf4Zlqv0g63VbfQyu
sp29BOtU+b53bzGxyu5/oXS9dRT/7eduTcI/LizCvq4ru+o/fc1JXkc0NsZS/NrY/FSDssngspB5
CWAM5vafy/686bMyaW6XNZF4wcBFo4GK9xbaYp3i9fg4XX9Le/pzyf+vnzRvC/p/XBoeWpXR5Pxk
0zoiu1eah/++A/rrG/iPazJ/dGt5lpiJwqPSVsEaWglmoQluiuz0/xev+18uxkDPCpZAtI6OBPzf
F2Olc5frOrR8G7bwFxqA3wTmfy5tNMRTWHrooBWI/n5ok2pFn+cx4gf22jZaJ9v4Yh6n882xIHCz
U/nY7X5zh1TM20nw4+UjNpM0QnTIN6H9j4sKSxHHdt18FNCZ1exUZ28AsWyndvF8QWIRZAD4GBmO
JpwLCwFMbGFyXUP9WPWhWEYQ2bNyn4t2M8nCo2B7gX3WY4ik6TmT37vyPZcCpxK4zIt9wHBnQh8U
8YNefXbJQ1qeVPn5NvDnGKMNJBfUjezN7RYrqZMux+ts5r3RCLwLX/IAVEav9pFAaROd5xjGqxW5
Rc7OsYldXwjv5l3XmfxnnXzoYNXwwiD7JE8Gfiy9US2lURz44A81bo9xTxultMcy3KvKfpiFQ8fh
ZG19kG+0G/infr401WFTJTSxXF+uK1vNLKADs4dFSySXGAFEzwYL8pBYXDWAbj1Pi6Z40BUsY4tr
WBlOpKUb2mCyqwZHF4NbphCEjWGtQiNVsq2uZYuB4jWl8F2SdwmWRBRe+xZbZFwz0qBdqHEJcctY
5XAzUm4EVrOsnoHU+3eI84QkL0PDdJNUWquDscHd6MzuC8ka9MlSv/kFobqApnjjmzcMM8qTAEsS
SMFC46CVaxoY8rAXhT7BDWnctt8b4zEQxVLk1kbGnM8qBFGfbE+Y/eKIB6LTI04T++JjrcBvUFSv
t85KYq5gtsviYATfVnPXcs/G9tbm1vwJ0D4mcS/p+TqtsP8DdrkJC2QCEtVNlHwZwwrMlaH1moy5
ewMoKuUCycxpAcOUYqOxR2go8M0+146+8h1nu4x/IzMOZhlCmD8I7TssVcfAMy9oIBWxaNHkyy0m
Ymj2Zl56Vveoqe/T/DX6JYxLXrtVJ6FNy5f4TeYjeFiz6tu31sfKN7L4v/dIGXBdCFTord8xw0Su
PibDbgaKl9pwhTGRmyhfY34P8bAMA0dSK6dnaeBjcN2n963+iteg14zzousHJhc0ZS2SuKz2UgjV
Iq3OEr0h9kqHKq6/FPOCZ9fSqAa3irFx5m8PISOjHsHiLGVPY4pwneWfVvOcNic9TfjLay+y1+n4
UlnzoshWvP3OkJNwnzeHso8wWsTiCt6NwS0Uur1SUpgx1nM0f0WacPLpkAh79ctR/LeThJx4LBsE
MDnf0b+PxxmJwThm44d6urkNyB4u/JYDP8qFm4IQ8j3xAk99aH4J6PppGX2ragZOEf9HOAq6+gMG
8KHCCXscPwq2TWgIPP+Jk6H6snDvEcvgpYo8GI4O/oC//LDyl9n9nz9s/6htZsJ8I3G9+FN8QIMN
1iUs6OX0fquoMNyVExgjTZ7mIEV5ggQUvPz/R739vHr7R/1L21kby3n80M3vNv8Kx998xn+7vfaP
5kRtJkv2lfGjwhejOCr0k6qXbYsVlqRE8SIEyYF3fw10/VtdN4h50y3DYo36BzsmqKZKH8ACb+wY
PHzYt72WCwtCTHUCVvzNpv6vr+7/+zX1x6PMsz6vWD1/jBhy/A9757EkOWJl2X+ZPdqgxdYhXIWH
i1AZsYGFhNYaXz8HWd1TWZ7ZjKb1dsgFaSxWIR3yiXvP5a2WKWxet8n4/s0T8sc7hk8tnBFJF/Vr
yUMnt4VSCgMFmGjLNtFqb5ndrljhbuNd9c3t+adihWjo/3esq+tWxqbUywUncElozp7bb4lZv8/J
lof87wNcPe6pCTM49pcfQ7oApKVxTyeMikFcmQ6Ke0oWdGWxipZ0pX6Dkvjz3fHLsZcf/0tZqZZF
CcACGelWOBrevPG9xkHW5jJG8r4LbZN/F5HwQ3VZgXOoK3QEV03OEEyKUITje+0EF+muvZEfkrPs
VrcJKXzjfhEBlY/1a9S55f+gkfvDLO0fB79qejLkc4bG200w100C6scM7MG49OVrKH/KDIj+9R2q
Lxftuhr89bdevUyTkITFMRjfM4E8CHNiZMF8rF8MW6eqqbEApQzIN8AS7bCgJkXmIVWbiNE9+zMn
r3YpVJRSbJ3WAlOovQ9x7A3Jl4rqX24uVYLIGoV9xZrF0i46okyJYZKSFY5Z/RCSyjNNjAgQpJvJ
ybSHkRFN2k/OFL+Ixv2A7LasU9uY2HvVTzXuTqmJkM/QBkIdrti8jLRnWK3bULVH1EQRMwXpMxdi
OxcFsGpbUUYZouyERLal7vlfn7o/Pm9/3yXXGWoj+E6jUcZ3qzr0KDDZv35zbf580/9yhKtXfZNp
tdBw0/+l1cqXvu2W7Hdo9db2u7fHn3pFiDeMphciw+956HLG/KZOpp99FQOEzRI5SSjceTlc/mC6
UGM2//oE/mFk8Y8jXo0sYkVimxBP74bgrwZU/EMM39OnWUAOIYrDSmp8nF7ad2f1j9ftlx969XRX
Q6mIsfXXh2bcJm6AuWmFVIvRTGCrTwt4wP7f/dCrR7rqhEQ1y+XUtttmvXT7Eqfzu87umlb2V2Xw
yw+7epTrmpezpk4/Pza0JXb0ktjEsOPkcITtt5OgP744/j7adTEU6VrHv6f30Yv9lQpcEKbGLrhn
C7uK3fzwHV7wT53yL7fnddlTTQ16Sa5aOFWrIg7wxsXrtEu/K2mXj+Rvr8NfftXy13/5zsx9n/Zk
F/CdoZtd8tbhrg03S3gPWupv7sSfktt/dbCrD2qjpsWYzBMlD4pZL9uwNoZ5hgT5MX7OQL8hqVjD
aA7Woz261QkZGutCNOz594mQxp9/uE7avMKyyLqu5Rkd0rFm83su9E7OZDdr3uv4EbUcen28hqw3
EumY5rqtaXgY0nPVRVQZd632IvkPPT7/XL3M/riq1d5JWnTNUu6mWbUygx9Zu26Nj4wKucUc0WP9
rjEEBWlqV9FtI5HFTldfN9Gq6DFoxKJdZ/dRf99XggusHzMiYPchwe/YbEt2yFO1Izl6pch7cZSc
BDZXGjjQ8bd5h4qpZA5JfEmG/3ZujgL29gE3RmbhUd3FOD1jxclbtqy3UvFQdHfh+CKN59R8mGvM
stnrv37w/5tH8u+zelW2lGLeNX4LTt1ZForbFI0MnKKUBiEAwvl9WvI1QPA/3wHkSYhA9NhaX30y
ujRDCijP74tEZ3pN3PBuGfgVa8MeV4DrubmW8gV6/Y4thdd62v2GOYXtP4Xud08sIM7fHiaSbJDj
0jRJ/Hmu76mhn9sklovPnOAD6Bqm0q8XdI3Q6zuL/UsWP5XRTOJwvE3kjxocCwrNNQiLda3T8Xad
K6L4KFr/EMjgsVHGCqZwwM/lWnFMTA6wG0m/zBhEaku1g1x8zTNxbfbpvmN3AzruoSO4JiY3YZSQ
PbAAAT9GOWOCye5fKlbklfY8doJdiWyNUh97KmOPWjip7CmT8TlRD0X9KIQ+E6CPRPxRh69p9DE1
7SZJ4puQMiQasCxQDwnDeAhyhVAVg21bKhJIx/RMY3wlkcNdqzXmLtwpuupFcvxGZnvWRpuxGndi
tsF2u2uL0Msy8L1Z6+Tl8BF34sZknVcImSfNvmiL4FXEjrTSGLIorWcexOzGYruqlFsF8rKlJNs5
2JN1cjb7R1X3urBcR2zkhBB3GVr8pl1UCu8CRqqKZF4Bq5dRJ5swL2+mUnyXpAZHCPO1eW3yBDVh
fxGT7JY1H0YaIEjrVpBsX18rQOZnQtQ0g9NJdkTMkz1wYa1iJQ6IZsmtjXmX5YFTzpEDgEOk+kO8
4KpCtQnxToXjbpoYYZFI0rYPRRPahTZjPeYfmxt2qMtbKsgNyheYJOx6+xtrSG8i+VabdbfBdcky
cBWG00ajQqyHzQD7ZUIK0qmGHYSm3ZXrNtuVVuX1GQDv4EHU70F+2wkC05YpX6xeAhaTiTZuu5H9
sxRhgH4mh94NSjZws1NBGcLAhwvSTIF/kESPKL57IoMCbIfqptFmag07HkCeR2Q8FO8Zjv6ZzI6R
SPBSAuXQoN9GLzivu6h1fN5XxRDtddN05KBnHV2hQAal0TRem9SOArs0SfaRpn0EhnjDPz71h31v
vscFN6sC/ilOPdVnHa2+wkBbKQq0J3HdoGb1m4s8PygdstLATVJyPqeA/2tMFT8DDtmPMCIs8Wbs
H2X8YZUlb+cwuJsHKmzGkm0DSCJdF5W20pjTRgB99JNsoWghT6HELtnk9a5PBq9FBtKj45OGbAEK
3ISp6oYUMoI54AJ7acM3RXwWinUb5m4c5oAy+ru4IrVAvLGYVzbpOhBSmxnUsWwh6DcvHbvmRC9u
xLbY9iNftnbaRrJ8qz/z5aljy+59cMiDwbKbhafvM267n5XDULxJ9AMGgpywfSqkO6tgiChsBDAg
AgUVI+y+WefCWK+w5rt5LjlMNC8Jii0VAFRGGh04SW/0aydR0psw1N3EEraDLK8SsUOR/ZP+1LA4
TwAmQ4i3q9Rw6YjWIO3dzBqdQrQ8SIuHSku9VlfuTf/QZcAriGzwmH87Q8QS3cC7OoQ1MBX8g6Ig
Pfb1WK4KyIuzjsc2kZOL1TBNF6YPrb7UBdAYkj1E3hrjvLX6xd0cPygCi7XC2i8shrFAtsdodBhf
tST25gShUhl6QQlOLAsuSdkCCKiGL2paRvfiHjrQHmOEg35r0ximW7bWPimgNrSj6w8/OoI5iPVa
BVb4iPyVjykvkYQJv2zcdlm/KqTMaWC+yCiZy3CCVIFecJVK86bHImmBmhVnRAJheROo70K2vBQ6
XM26HZSW26ByKgTtAtJi5SsoAHnyQgS0bOnlmjhJGSKQhvCLIW6b3nfFp94noMOe6exWFlGhY/JD
TG9FCPtme5Cmx2RZB0uPMWkRY94fw/KjSmUIYbC86ENLvNRxy98ZJe8AdByjehLLt2m+i4NlAvuS
8z4whXg3majdeYsxHl4LUsO1vJHze6FfD0g0u1i6HxLjLUUyYlXV1wzCpPf3KTOUgpsr6+4tjU17
km3n5q7sHxqs4EPPGVFOPSDNXngKrfsYNYbKSV2IGIzD1VIE0CVuqjncKAByrLFxo/qoqAB9xGgt
4gucNYbORewYbAkm82IAJakn1QE4DMPnaGC9t0bUJSBce8IqiUIz5a+sexEEVFDD2qJo6W/jKHM0
476svkzrMjfCLoQUolvIGol4b3138s8lcthk9HyJMTSgmigInKw8ytLHfz0x00cmPUUsB8BBrsbp
EGG7kIaZq55vilpyhHQ9s14hqIuQ002lMvQsC5zh2tNUPw0FQQnhQjZQbhrEMAMyIEwPw0GtM7ca
PiDcHCvyJFQiqDA8dAspKUDCiYS8RT5BfWa4cqQ3rqYHYCduZVY/wgBXYWoEryFYazUqRPXI6sbC
ijJGk1eIB8Qk5z5HBZKmMgfjDwP4qSpfIYLdgsi3J5OzMqPOrlEBpnC5kblAoNxJaE/Njuw3/Qfr
0sUPQ025MYvcxeXspj1nVfN3vSJtJF4HilRiJDBcY/K04T7IXuKMV7wFLS9UttoSFh7NswqKbFyz
I2PgHFQfZF4S8p2v1Vr2hOwj7t/KujiDQtg0PXKb9C0SqXkWt38hPEWcZL8cwdGcEoSPSqk/jN/T
gJdq758NBgUYZaChsjFl03fV6o69VRhZX3w2LtuhZWymbpOOXkJ2QCt9K21b/mlXR9MVEQXd4vHS
yGf6Z+9kTrOuD8n4qQSO1tlL3ZmtOSU2vAZjH3v1piAr6d1KN+JGv/zbhTaVJgpByZBlkxirq7qX
CZdclKb4WTuS13/IS7G7DCWj03SPjTU6flfcqr/PCMGHiFAqTQnkJbqBf/7YWFaaZiCdygQ1q3b9
1u98Ui8AbMXgNoSmZKRcsNgBkTKReJ9JICm6m0FBrzwyMCM6Rov7o1yccX13uF6q6DFUgPdBlymT
6VE22kOFr2I20nVdbmtEK4ZhAp5hxeokIpglQXjo4rq2mfZ61tTaelXtxMA68xXa1LLwzahG/n1e
rkNBl1R+r8iy5/pOUhoSNnor+JpVKjZlH0BKTHsZyxU4lJidmsjjVY/KpTVLTGu8RIuI4LZZUOHJ
ffZp+pRQHhp90QJP0U9CpdyZISrmXL0XlgVeT18oKZA2qxPxfN/ocKzf+xB6E2a5S1K0uqQ//vNa
ZQAPa20ovkxVUFcj5jA5G7ykvJOi0gGGdWkDzRU6DdBIeCKADpBh5KbEbqWDtl3Cp0ZeM7wALpXS
rq2pp4tQbR27AAxBvDRHbGS8cf35Rk7Mz8GYj+IUOoXKf/Z4gPjyES6Pb88fIhvnNJNPyQuiHp08
VoK6h1kVeiYcjXgu95Z4iWrlo6K46mr9oeJpHdgUm6m4HXvdlQAOkwPkyLL/mCYlH9izDxKBloUy
3BNZAwa6tlab52zKPCx06yKm1m8UOhX5EawRAAXhYZJPkVA/mdKbOFQM2pTzEPp0+ppdirUXJ4dh
2je42aVJfwzi8SCb2aUv7FQmYns2rNtW0xhEkuuExBwfAS3BkRNjAqmydmXU7zuNzF/9vQZw2LS9
G4ILt7O+/qKu+2aA8odVFRcWebCk6Tzz4rVyFwwcuWlC9dW4k5tsKntxoPyUt7gkbLqBnb6Y2bfT
vD+ZTOlqgU2Li1kXbe3Vy0YPjVojpO4rL8d1XYNwq7Dsizo0OyYVEvrTWt/CafFy038CzrCwBc/1
4hStUjwTdxIqVq1s1h05ZCgSAYlxGjMpBAtgRK42aptJTDze5raEHDmz5pveT91aKNdSJ0B6yL96
NX2n+ec7ncrbwOwcE6HAYKhOVbTwAQeAMeE6bJrJ9jVuAJH08N5WuNpZlCINZOfVpS6Qet439xKG
8zDu9paKhw5+0KiLj13W4Sel+B/VtRp9LmrMPBAdDWpWOucwr/yLoeYwXIh0zl90EKkNuYSVlLnE
9q27Mgd+JzhKbaw7/aZp3w0teQNbimEwA+sw7fDdrlLUAUJ90uvQjS3qEkAzsKlKgEiU3f5s0hvB
m5yyZldMqoX+FsZDJyqeXNSIUN5HFk1KFRyEIfbEguAp6UuI70USKStxXfaKnSItAIjrhAg9MgIj
Yfyh+bCtonOmLthKSo16tHuO6v5FW5qK8bFWb9re33TTfWEeA0105eASGnwoSWzj3MKR3ZYVnW7a
vec8hJF/mUdprWT0kJRNDRnFc6O4gt6RmRZvyv4SCdVZLcHOwHA0yw5rhiVDJeOylfJ6St7mwMe8
Z2xlvpiKTnCd1riFlLgDswjDI+UIMahnYOOQx9gLfFTG9WKDIQUq6Pz1ZCVOoaheHFUXY4o8K8D/
uXyJcHpWvI5zk54+YVFmtiB11kBmpLSz23zYNTpcQeOVOETPj5sbCcUlH9VjrkT7nEEZRgKnq991
+VVMb3Jr3IsgkeQ4f0j7DzGcXHP4EUAEaob3cqCwZAMejU5QBO5YMWYSmlXBZ1DqGicfqcFoxCbt
YSKXr4ZaNBm6C5OYr+RtA+Ai4lEQ0SCJuww3Z4mvr5l2PuCqRlJeJkO46arxMA3BbWBAmfLb8qim
LRLbZ6NuvISYoKojMw0SU6yaSGbPdeMfy5G3uBXYMudqUiVQngiEs7IEQ4WsCB+DmeR7P2/cygrv
pvlUDcEm87OVUbhVou9GMUYbnXtCfdvX/G5CDAGf8fvxto4ps1eALlPr8Zy7GohBos92NbPQsEOw
TkHXBOwKB4YAzD5LUMgL+LHgM0BuAiYV4SFbatilrMxUTEmHIfyQpHjHh8NK550g490iGHNlCIXX
BirUJCgyouxVeEWJ8cvjYBUwAhh7mt/pU7V01MjBnd+Om0h9FXtetMNjhvfP1DpcHHdGLTgVIpPS
eE+Ck2lA6pDdKDVKZ4yHczdMp1Q27Nyq7kxR+JHBt4nEjzTgoZFepOCC6Aa9OgYl4SxkJieJP5As
HzujPGgxOCeV2l8mRXXgTWVhg8E5sTH9eL28rgIlg0eFEinViCzvjY08GuR5BhuYpmsJjVM7IriC
/pvW2Oe75kWYT3qrezVacVFhnByYBPFeok5gQKh+N+b/rTDGF4EIjtoNX+BSw/2zIhhBEeehbH6V
ir04I8zt0DEWHV2+89+6E3/bXCzHMgleWGQyxPJcVYqK1KRaZfpfQxs4gXlMm4BQ3cO/W/8uSlnK
bhQUqowJ8qrEmWItxsPCrGaRT2gqcfTjk3gHxW813evofx6+22mxhuQc/aPc55AoKBCWyrqK8fTq
kHUELEBXMR+pDHpxbwi7pojwFs08oU1TbbQG89DQ2kW9hD8tZje5cWrtc6lWRQqDGO+SGDCmgSUU
BPVa60L02r506EDSJQEfKER+WQKMBqxuhcm2Hd54G3nmqNr9WNk1BgKcHHYGLNeol4zNM1jH23HA
7a09LxPSofihFIeGvbJheTiA1tgnKKJlbSNY81HJxk8qP1vAsN0zR1M6BAUJC5aKGdSsYw7vHQs+
ZJkx/QKtNfc5+c+m8OCLz60P8FDINyPhgpwcUIZFtNZn5bmq8rs8SX6MPYMkP3rX8u62MrSz7g/n
DMOHIYeeXIZrqEF3kWjAOMh2viq5Oh68ogZjXiRkV6VEB3ZzZMMqNPk/BX37TDQpV3MAlwt2TMWX
V/ogMRlY0n1q6kypPTthuxayF7EPdvN0U0evfsQnP6oUGgTDI8r6Rh5JI1Rj2+oWyq1AXWrtfCA+
1qDbhYglhenqUFDdMWVSumM/BMDY9UPNeGJmwpL2Z2UrpIWHrmUl5Qe8g4GePJlNYYPK7aqPKT1F
8j0kyFHGXSM/LjafMH4oikPdmhuVL1mRaft5BnBY7QXrcSyyzdB/zGbvWrrM1IIBBurOKjuZ05uW
p7sUOeHCvtLR4UFv2hRl/YKP8GhptEB1t+lGFPVytgoy4bZauHcAWztbl/ZaN6wCPicjE6ryJHKL
DAxpupRvdQCbkW0zhoFSk25USIhRujWCBxOpoKKhCcTzGT+UWraehLtcgkjAjLBfLCLkbvvx58Dr
bkjlfaNnTOa2WnQew9uMJru4xMCZMLasIwu2WflaCtAr1OGmhhbXjPfSDL0sPww94ZgTak2awBrf
HmGyt4H0vDgeg/JAcHmCaz8JPv38qRqwk/cpTERQyyrDJWjilNo/ZkLbuzJwcuUDmrJrBgx/0h8Z
GQWtqJJ/LMIXsnCeJDQbLFxUfz7NIyO8AsyCHL9EOG10hfjG8S2c1HXa1nj6+LLEPb6Ul1F50JOX
oGR7kXSb2XxIcCJjbneUBsV1AVQRzSP5khJAs9xPz+PYE/UIQ1FFiKGW76k2U9UItpHT1BmxpwK5
mBKQJj5kD3M9Tyg5niLzaZLbdQIuRAkVxxhfyKS1/R6BsZavtF5GEjqs4gF4JLwMzV8n2iefFheZ
lY2ThCcrFE6DtOnMh5YBPg2/MX7IiFo1iYKX9k7ncsytbJcd6JAmpddasryBi4XPWdoeNT21a2xd
IUHsURmcuspwh5rJJjiRgReLQXpk0u9G1oUEATncKa6W1DdqR+p59qKH0w4bBK+xvRCMziR/qhrr
POkpntQ7C9A5BbRbpYMj9bPNj7HLvnVN/idleBr6mNRXFcXDvYFkpWieBmlcWR15avqhFwNHALxo
TG8tRLwxI/EV4JB2PymnLi/tGIRM5j+KweMonJK6YrQXbyoLJgY4QJgr4GRMlKw19MXceJFrOCjs
y/E9MuSO7VrnPgz2s3DBrreaipdk6FeKWDpRBzWVUXbIIFbTnqfwIgNzjCpzga5wnrR9ZVb7wvdl
z5CLB1nrb/jgLBYaqkx8fZoJ9IXTAerWyMNbBQuRJhANgVZYGq3tEFCy096QG+/0Gux2NqBi2HrC
RAw6MD29gj6rAZ471E2M0Hhyy1g752P0o+/pSNPsmEXirsBZLEcI0ntg/nxoZBITxGLGV5uuSXq1
NcxuiaYeBOqfSTiXGko0YXy25PbUa4dOPhTTnSW/5X6PvRebMA9GZWROQS0yqKnr8yD7NfOB5ClF
V+sXssewdmCzvcA7Y2qdKFHOiWJe1B6OeNnwmJSUV11AzDYiJvNkZAndcHiaa/yqxJkGnOf4EmkU
haQvk4xA/HG1yVVcCznocV066Amk4dJf4yquWpNyqd7O8rDOFGVfJqEdxMJWH2NH6d7qsdinEyQR
9XUWwoPqE8pe6N5Y3y7SZAtEtwHbx4C2nXPfZLVJAANfJabHbaQcDFZ52PqDssdBeFOOr0l3EHKN
RR1IcTPxWHU4qbJOo20dwXpn1zchqQ35Wsg4LEt1PwfKKi+JbbDeLMlrEHq3pPkGkMT02Rk6aOwt
20cscXF+p+EQEKHBC9V7WV50BWvr/O7zfDQxIKNZfAvC2yI8pvUt9ONgxPUGxmAw3oeg8uRom3EC
p+A0D8W2s4qldMQTN2pw2dRVY7A7wnGAG3xbtM1LqeFxDvMnseJF2/BHnlXT8fH1V7MAELRmt9NT
2zXUHSwVtfAhpOxNjJnEo4dKn+1g9Lci0btJcjZuWAxhaFsn3IyBBORATXaDRR9MxrmBkzQsJuoI
eu5oyjZtYWyCRvWsIQMdc5f6MTED4ZF0eoe3yYFMMmLEw7soOUSTv2nk7Db2x00QKMdCiLd9ax2M
Kjj9rAH/f0LR/9EpPf/7hCIa7yiP3l9/zSda/o7/zCfSpf+QVRFkCepiScKdTK0//JVPxF9Sl+Q1
g9mR+TO77u98Iu0/dFU0RJQUiBfUZfL0X/FEGslFzJOhoCgYxjDt/DvxRNcaP/52js4YWVaIaqcb
uepE9Kk3JxV7oxM9BhfNW8xgIltnW3ITz3Ksb+a40tWM/ufhLINMNiR+SP2ux9aMnLJFc1c5wxno
g78zOhvfkdtv2IpL54giu7IzBjE2Bh37O2HttaHvt6NfyWGgdvlS1s8cHfocemi7OuR7gsHc4NsB
/Z9OrMWATpNMmi6SOa7aE1WR/BmoR+WEW4pdzG/zRj9FdnWjuOVa/2b/cNXjLT/MElWGJLRJ3Gc/
yTm/yMZMvbaGiAREB/7SamqIXB8eCvP8y219+qu1+jXJ5Uq4+NtBrs6eWAcN1BUOUlTvkYm+xPoO
ffRXPuQvTd3PY5DhpcuMopisKlcbo1gVBXkyuUJ9kO4gMG1RmKz6Mtl0dJF1nK0UMKWgrb0yUfjA
Ld+BB2l+qth8psE2gQcG/71kkyUYH0kYs8aOsXJ9yuIpr+tVykbfpO9HEs/6oNuB6HgHf/HcqdUP
9qwATnedtJeZDhI4tUol/2vs4Pc37YlX6I1RW3xya97a0Z1KhlDEf1+gpKk8OnFYHErK2fw1Vj7a
ttu1xnSSRoDqqnSiD/KiNNuq5Yj+eB9r87GoTY+o6c0MsGDApC8dtPKcpGS7CPeaBqS7edG20fzK
DEmS32a9cEJVcgDyElm2ys1HQX+ZpfxWMcRdJ9fbSFK81qTd7Ay2s/xTgmQVGT80MjKk8FZTP436
OHU3SQG+L11sXiuJT1rQiyui5Q9zkKIPWyfwwTrmqEX80VWfqjLjjydNJbFsP5PtOHvRmKsF9Z3R
7pKYnw2OwEBWU+VvY2y5fdI4OCtWpcQgSn8Uu8Az+VRm+QRcRrer8Ucpn8Kw+Vml9c19CG05E9kE
KomDzM6ZpkXuID2lofTYieq7iI1KYq5pBP6ThUm/04kXKTOd3UCFRNc8Sij1ckpmVSH3vITlUt6p
1B9NcIhjDFf6IuGhEtPCSxAlawMFxTRySGxlQabb/jC5MFKB0aTMzMJV1e4adHxCjhVRkM6GkK96
S7qNe2Jgg8cyoZxi+JXU8s6MpHXEYmk0FuCR4hEOY6vx0wRTTR0mtmlLs4qlA3ZRt4OfkkMb8okG
WPYozRfYt9VMqklFfZVTf9fMLQuKaJ/6J8KQNtxHNRmtdAXsXCYOaYBFbxc/f9+QLQIOhhisGUHF
3GB9gPHej6c8P4J1Guq9aACE8p8nCLi1ZtkhJPRwCJ0+lrioD0L0HM0nX7mb4hL8NXFdJcEatHfD
0mFkFbsXa9XFKjK3Z3KVTCzrElSiQtYOckAi2By57SQcBTwXAETqQrQl1KG9+CFlBkBJ+TIFS79D
IgPDBwMNZ9vVPJ/nXtnK0R3BYjtpOFUBI4BJ2xnJDRrJB2PiwunZlrAN+g/OmtDYWv4jL3qvQLRv
mncGqIU02eZcCEpX16r2rWI4YvrWls09aY62yYmVJXKD6vdUvqSMKSPtvrC+kkbxIqXjoX9J00sD
d0mbLxbve0QOFZz4Jkm8JmUDqpyIEWG28VLSqwiStdGoU0VGh2x+VtCmPbWo3A5BeBkwgJEG6A8L
ruJOMdZZ9t6Y6MTAOQdjtlzzYj5DstAwzmVrWbkfkZ8EwlMN0Cpg/0YOKiErgHDkLwMzIG0aJIV5
zQhpg+jmXGFQGPNDQmRuH9f3soRCQIFKYoa0sMLHpIFpZt9TSCL0hM+mObY8kYq405uXqfkEDLlC
1OV2TOsnFmIqD2mZA00X0ASiXSroUmcmEdNEVLjoOxqSrPRY12jptJQAo2rXhYkbl9INCvh1ncqf
bFN2lRpcIspahfiHpZeYOoxKQ+A2yI0E+uQE5VMo/KggPva4LMZHYRzXgXIrNo99/2iyWmq7wNZH
+PDTzJkanW4IPD1/lfrXoH2Y89OStSdEF5me0MfMyYgsoKELrSddxG2QA5wK99F4CRXiqNunaZpc
YnlW6ixjkmwQYvsHscdKXD0Ck1/LNM+FeJoB/5f3EyeLxRfzpSWmgvQ63236krGW76bzQG8jrwFN
z8FhUQstWrkq+NJ5l41VaPOh3cmcxT6cVwP6dW7OXHia5zOAFhIXiHofSsRIkiOP7R40kVMkbIH6
2pagW2YDArn5qSGRZSBzQi8vxHeJyUsBIJyNj91XDJTmgBBBFf+m0aPTWStmsAsahg7aIWLLE/iP
Jj6YUGQo4CurYSCwrGLNaPIqQBcZlvLGR4mplgwphdmVONF1DsQEDYuQrtK63ujsx/3R2MmD6WTS
3QKJQ/TMjXrorBJk573AnyQZRHg0mIHzT3XchMl5nJ466zHi0OPwLgfT3i8Y0JFwFTPrnJEC1eB6
J1XD03m3WHv1ajuA00A8kAOj7wvDMeujVpGLt2TdFNZGQCeVqKIrMcJRucGGdF5x+yGlROrER43N
xSqvLxiUrRoNI1MdWZZ4jb8n+Fz9anbFke39TTvE8M7qs9U+WSR1wNbQGmOjVxJXlzgigqd0jmTn
jPwQaLh8YbLYFQRafW3ww7VWk53WpOeJlITekL0iE7hijEEmCWzMY+rfojbDU415tGAKQZivXRMA
IIY9152KtNWljZx1u0QmzDLIvEmxvIpRZb2cPw2/aap4XFC2c1hnYwuIlQkyd8i+wqlzCf2410oo
hVW2TmNRXHXpfYJqUsmf9Np4rybpSe4t5Lb5TosRrRqHPOmOg8zAtxmMNXeUq6P2Ekr/towm3oOF
C90HWs1zNYKYSwinnHa8ufk1/jYQ+KzVVr3v1bsY0UagvolWt561Yt3nb7Ul2oL+MGmjKyWVG0kS
dnHKYOtRMMNNV1vmSkYqERrSA9NENzPxSo/VgxUVh8gMvqKYL26QW26QD8dK1UhYYIKeoDFsWtR6
TcIAPvsIwtSNYfX2dcA7RbHjjm+3nwuHcdEN6+XzqNTLp2dm4jlSunUlq08t3Ig5LxOu2Vnt1fse
kakl38NnsTshZPKhPnc9fvu46jcqASmiWD5TsuxqVkgWsaoEoqwCyiuZ+zTFRdYGYeJkqgBSkJKP
87wH+IyUUyRRTlR3ahbczvMPtDMpRDvh7M+se9G/PCiDeVSlaZu02YErdNNrGiI5g7m4EjR30Wx8
9lJ79KvpDOT+lhAu6tICirH6aXbGpZ3Nlant5aHdBcSndayw9MF6abX6Lk/bM9Qj0qFHh8iWTSvG
R3mk1YGf0y665hDIPxIWOX6yOtZ2MoGb/24FTx62oiiqbCjsG66NhVPaWJGlxLVD1QeWkH18/s0i
6Nq7SAH/z0MsWphfOpGeG6sqK6TFzHVP2nFpfMITwuU7H+jH9GN2oZAeRE92xI1vT9/t1X5vL00T
YT2oDP6FNOKKLZHTZceoI0i62ALXWy3UEd1W9tEudNL9vBtdUHpOcPzOzXvts/j5q3897pWVTFD7
WUo0jktfscV66IIj2jDsghdHusv3ZJrf+71//s6rNslCZasYJsfrvdHpt9UaYtap33WO7qHcuGWP
+q0rVfm9/eOYCM0QX0l0mP+XvTNZbhzJtu2/1Bxp6Jtn9iYkAfYU1TcTmKSIQN/3+Pq3EJlVKVFM
8Za96R3kKE3hBOBwuJ+z99qnB9oILFpcm+10jZ0dbf1lep+9tU/5ulma6/iKpXeriLPsoM5jh/2k
DRyhcigkzOuDuegcti3Hei4s1Btep+xSXWEqU3w+N376cad+6jLKI63V+XHsnPO1avdb/615og8x
R95xYZadvREAAMypeUvf8eTmF6WLylpGeiC6fJieq/L5+7f0TOmAi7FIjTaYUxON//M7ZPZ0+VKV
AYRVZ6vz/NZ32lmw9lfF1WUX2KlL5s+5+/do0okVXSWZQWhpCPFc4WOvSs5CL9ky2EMzyGacpxb9
A2LnefeGJL7vLkmozr6xH0Y/qT81YdqStcC1epwXFoiO0Ws6PZuY+bjUlsaLNOfYvmmXgXPJ/vkP
t5maCTklPMlTczz5XYowhuL0EpmbcR0uonnjREcOJEzTS7WnU3jDX7f579Hkzw917BM2hwWjoRFG
w/hL8paiHdh8nR79X9o13+m5v/EPwjUFhztK5/PLmKmzE5d6478v+EQJ4I2DGoukwyIXxurX3Jt9
srgwdc+9hybw54ktqeNjPBkCbI0iGZ3Mu7Gp18kGDutcxe7VrcuL2MezE9cSRXQNEoWkL4kiIF4y
2RXJRxI39G3n5rXiaDvt0fsNf47W5hO7Ux7mkkTn+feXKZ9bfym4icYkviVM4uQyA9SenZqq5aKw
q1/mkhY2znwsy90rpYej5jTLbOk6pIwd1V354G/12OG0ch2+XDTdnrvhiKs1jbvOon9aMEuCTCCL
ZNo0v2CCX3f78jF8SA9E364uaY7PvTDkOHOv2UCrlnY6VmEVfTy4frWY3H2ch4qNB/6KYuOSE0e9
NP7crfxvQ+Ff01T+54bC7LV8e/2RVR8bCtNf/NVQ0Kw/kNhIskjJHgymOW1G/moo8L90KKiSYRqS
yFvItE2zsvb/778k5Q+F94SPlSVL02eFP/p3Q0H5Q1QR0IBng3NL3VX+rxoK09T/9CUGN0j6jkU/
Y/oXT2U5FPjj0VQ4pfo7tFneDa5TJwNtzuH+FnAwgHHnr4ny3v8f72d2pjCtKF/egmlQQ6O9IpqK
yH+fF9dad6UmHDWBBi0nAUnPVpaKi0jIWpTRXcRRjvqQYdixuBPM2g7lRlv2AaXXeGMqtTMi85Cg
XZt466LxRq7eK/G6NqMl2r2N1pgIYfdqsNEKdynKLYGBbbPSK+qcaFCUY9dGrwMZtW6BhShmR4bt
qbLcGyDe8wCgWfoj68Y3SwVRlSOo9SpKIIRNK+3R71U7pLZrIafUqx5/XpqvyWiyCy3YehAxRvTT
GXm5IyrwQCbefhTWU9J4k+J+HKVl0Rpzs8S4R8UIl8Aw4/GvJA7UPu1WpSBHnFCVuKMciPG0o8ve
W9ZSGfi4yvUmZiAhJ8JWZT/u4+chbsYX7z3j4FmIMePVIKzHDhCqiMVgePV06hqk8uaQhRqwCD2m
HA3YVBQ/hlR+Kv0YQbIN/NbJFUqyZNhfVUjbiqeSANEkoRxbirYKmgyc7SqS+7s29++1PCVChf6o
H9wFheVkoN0L2vKqa2zMSLNdPFJgBWzVJD6Hmnvr4d2FVd5H+OqITS/zFRrse21IX0I1v+4nQX+X
bzXZEGZUTX/4EK9HNFy6NLzWrQrSXuj2clL418yiaDlU5VoudAi/eJdayFZKgqEuowzhU+sLDbL3
EpmpgYPTJ/kcPD1ymHWH+lYi9VQencmiGZOzXhE7JwUN04PgaMpW3XhN2NZzLt31Y7uWiJAk/5vq
6awGOaozlfq3evyRUpDO8bqif3r1RtJVQEpBrLOsaxHLI2UyqcFqRQiGO7yEU4eMOqBvXGuK9zpW
v6akab2aQkiLmwxqXkt9LaCUrUBOHzGkCgod66p25GpcS8oViRYzr8ntzLdsTrGkpfQgdXf+UK2L
8jmJ3O1AmSwLlFVdvnmlt49q7W6koiyIiOz6aCKPJzvBlSW7rqRjruFMbSukdeXer7vriuTpRodc
ZmUF1VbrRdDRLCuubabiVUPYuCK/ZOCLlUxfG6Z6FfTdFdsFB8uijZCe3ka/lixza3B0jy3vyJHq
ZvSMG7+rdyMK2krTODXray2NEBwlr0Kg3JP+4Zb+ravor62sL90AjnHdLKEgv6ljcuz5vYpGYnwm
v/uZuM6JEipc06mGbJdpKiwppBBl9Wuoxwd5qDBm0aNT9WPnek6MmEX3sUiKm7i+SaRhrw/KNhQz
6nY5On+FrbBsSLbXosSOHBf1uBFKN7JkPrjQjanOk2LfpmgaRltL9BmTfm50hPp6JFfUhkYcn7Xr
x7iZ5earXyZOj8s5b8qDqPnLkbVBBkrQFtYuLuK1FegT4Ib4XPo6qpr9lCaxEm5DtkWHEaW4Kh9z
7KIojK/LSIRGbS4LF+j0xOz98Ck6s9ZOZ4/T5Z3CAb4ug7AL9XR5b4ZBFhoFmZAIMDLZIENcq069
v3TGOlNH4ASvAafEUkWqm35ykq/JF2/oFXjUEeq15O3Ua3fpE/jhL96DNTGmC/p6M1b4TTpuLh92
v+6URfaTliLq7C6Rl55UMUqvqVvfl72FpBDkW761NGJ+38f/3dz8a+r5f7e58UFTpZ/2NvzBn3sb
TfyDDeZkatPw7FOq4r7/ubXh/wCSZ1sBgwUbGD7n/2xtZP0PFSGBPpV8SOPjef1nayNrf2hUupBf
YJLRkEH/V1oJbXrqf899Q1SxcKFvhsUKIevrgTHSAiSKdVYAcU+3Vo1uuPEp8/GOwh7JNy6GiJK3
tkn9F6sZ14ksOn6gPfZ1NauVxpFckN1qs3NdPADEfetkvYdT0JnVLLwyXkOeWgd8ZCPdelN7GgL4
jln1ZilpeVlBQhe6ZZkEG8WHViLP+wwAejR5MKrbRJegWUNv8XIn69InbIrkiRJerqXrUMRymWFl
kd11I0lOnw5rI2nWPtSB2vf2bVRulHhYNDi0QxOzilpfMMBNj+3MjeNVltmeQmw8KWiQ9xWKuVoW
Cy28b+X3Kf8cvPa6Vryrsac/2dJDkFlHNeOAi/RKFb3lFAsziu+TuxbT7tadrA8NaGSXtZfGYEha
1IBqLNQ5JlvdApWmHVgYVrQ7v2y3BUdscuFLz1gD6UFPu8cXL0D2Ymt61Jr0XQxj+8M0PrMwfl4y
/j05/nONp2UUsYvipFW4xhxLB/ixiM7+9yN8PnR+HeGkVDI2nRYpHSPE0lHUj7p579IU/X6MEwzX
10F4mT7Wb6dsrUYuKwZZ8+mnkLbCUwOJmmYziD2kyba1vlgbET/bO/8clROlKfK110ERn6y3ciLW
eiF4YB/oV4GnVrZGoNoiiJ4UK1VIHxbkzi5RQtAjZbAMaMhmWWYPPhnQiXFfNOWtN8gPChwDN6Pq
3+srQXv2G14w7LCjPm6sFqoxrnI1Ygti9mtGtJE127H+aqEImuWDykZReE9Bz09iD9FLnbR/Cj13
yQdi3kWmE6bRyuseOoNahgg31vI2fiEtkkrdduZgxwBc9Va/06t4q9cU7FKZH8jGpRZQm+oLVYa5
4uNbSto9TY8tct7JDM5eEpG3M2LVNTIwM0m2Qx91CAVjaUCCKDvpoE4mS4zUcxFZbiXbnCBIc6e0
mqULvRmcsqHT29aIOsixgRWdZzQacesYyrUiSm9x0SzawXgd4k2neEvfCx3dJSVPjjdljyhaapdt
LazSNF+mrblp+ZdN46bvqFj0YFpUY1YO5bEfeSCYokieCHTyrhXi/fSMnLva3xphsw9EFMt1cZVB
y4O8T0CBubYIWqgh0MRWuk7H+hZdQlQhEzV12887J/W9Vel6c7d/9qV7IxnnjefjWpyCJgbLaQDl
jOGwDMeJv0dNPVDnGbTHutC3Ghr7vjHvuvgeKc3KcpXlKIjrSOz3ao+pD3iInNht0sm4plBYJoqG
5yij4ZqQrOM/+pVpj+6b6P9Mdc58MGBM4zmvg5++K81IuLhz6w6vg0U/aiCPjSsylpkRvviSZxds
4QXsCJm7hQFxW0mP/G0l/WhIcUTw2/RvLcclqM1EGcSoffwXrRggFxehE7T9ArsFJgZzW2v1cx7j
SYjk0I66qXbuJ05myLdDL+wkD2KxRXxzZHW3UTo+Z6r5S9HrfSwIKNc69QLh8tzy9fENPFmiWz3Q
LFKGioWsH0aBbZegON8vLeeWL435psuAzMEBnOzoFC2Kh3aMJ40aMpPk1a3gT5jR/PtRzl3Hx1FO
OjERzhgkNoySMYosvIReufh+hN8r+ek24OMQJ/V/8uODCmjrpCJEArMLNsi04efL20t1jROL05/L
oqYSPoS2j2rqqXHcjVOvj4aE7yatLFDd3ra9pQm/Kp/zK2+j3HSO9yO769bqNt+3P9uXbkW189Ll
nlubP/yIU9AenSCtJKFkulxzWTuNzQKJv0uYSzfKfiCyN1ngO75Y2Dw7Xf6+9lPgXjZG1pDgYlz4
6XCIpfSKuFYEH9hOb8riNSxZE1z6qImyNNy7Qr/GBQXday0N0gWurXR2SqlUV1HkciDQTp53S7CL
KvHJ4QYQnL1OqNlH83g7YZYRb+w5pf9Z+PzHetb5EdkpGSY+76/l5VAMy1Gopo1mB+a7Aj5HaNMs
qDu71opNpsqcFg1068LCr1jxA2sZDushSedBb95fmO1nn8OH3zLdnQ8N3VDqBkJBefzNRl861aGY
36GD4/qTNbmbe76DF97gi1d/slAIY2vF6cCI1spc5seKM18703c691ubx5vLvZkTH/9f75lusAH5
XRz93fr8cI1mOWhiKYVsP+x+IdsgZG1pIUErUWeyk9pkpKHZvfR2n19HDNp8KnXLr6EfdVKOeRJQ
nArXsDomhKW+S9ba62UU3knz6a8L/DDUya4OUR6RqwNDuXsZIory7i55hx3RBoVG/lfoRPN27sbz
Z2GZLHyynWcXu21n36IPP+GkROvKJKUOLve4fdLtcpEcmqVwSB8nHGCzqw/kWdsXZu50UV/W6Q8j
nsxcmrR9QVv+T7X3FD8SX7Uraz4RSbMr/4Lw4fwc+jDayaz14MVnwXR9lR3f9SyR2b5+PFq0FBEb
IYOdeVe/Lq7N00377hJPvnaDIfkB/Cm+2svoRucC+5W+htUxJ9B5m+6z+tLx4NKAJ2thNjZuyZd8
+iK1i+xAOvgKM93cWgJ0nKfL5O3CM7w03snBwJOqVAsyxgvX6Xp6hiEU4pKseFIadvkyu7TWn/3Y
UWOA6XGundar1agoOk9x+rZTkK930gKLLyCTBSb+XbHGM3gFtuVSvevcuBOzSOWLp1FfO7mvqRYF
qWWN3Fd85yOCyaIO577+KHMk+P6Wfh0JQwkDabQCaJmcbsNCwhWB8RWcUxERN5By6r5dtyIRlJeO
/dNv/jw5p5HIR+BOnkG6Clo5ko7eFIsRphZ7ZsAWIaEnpWobgn/hZf+6unwe6+Rdz+pOsDKrZrdA
3BklXf8Sff78bfv7Yk5eb3/0tSruGYDDGGdP22ueFZX5ETx9/3i+lkq4EFWjwYcrRxJPNxuepNUN
6XrFIjXkWRw8jGk7mzSaUnY7kmGeosj/fsAzm8xpRPAAeEjI5PkdR/3h41dHYHj8up8mxEw8hDvv
xppZM0QYj9U+IIT8CvTkXlh6T3zsbe+ozSPn0uw//xvA64t4gxRdMk5KGwrRqB71jWIhTf6NQKto
w1lXpJLaGYLEnlyZIDcee0JwiCpG0/6zdR9lTqAJRLhWtlZEi6Op1klh6fehy85sbJdq+0MKCY5Q
ygt37Oxc+/Bj5c87oiQwOrGcIg5pEtFkoXgWXxjhxCY1fa95Jh+GOPlYEg+RExuNjD5IDqPXzMSM
5gqkrw7Kh2eJS9QHdzlGgBZxc5JqUxoL+OIwpv2BMpMIYKFwjLi9UMc7+w5QAiWhTKEkf+oyCot6
DDlEc7YShk00YLwJN4bybHXX30/J6V36snB8GOfkZU4aIFdKyAZQNW8DShp6f5sXN9+Pcf4WW4oi
amRRmViJPj9FXQ6HMVJ5iuqypFiDu8CZtDj6XfFU29GxXjYEOc+S5//BierrRw10k0QdVKQmbfGs
Pw9Ni7wtPIW1ZFLSIZdb+FflaiqyATIn7u3SceLcfP043Mk3VPC1TGD7x87LrLdF0q/6ZHXhZk5T
/uSJyby4U+cfcSBX9fmKwqKUi94PqgVTkvP9TFkJdg3QXnrQt8JlcPln+N3v1+PTcCcTJOgFITV0
hCjyErnfQruSnmLKkxD/BBuU9wMmQv81WBLNbE+Sw0vbLr7LZ67XpAcgok3DCPB7cn1YMyWMS9S8
+nIx6L4EjQHLcdTSGtTNbvwZRTV8skMJRkTGjD8LmnHXyNrOSiEfWsY6mmCuir/NRSE7ZIUTdTlQ
JdJfkRFLFlDhLKFZn/svxuDjRlco9zT4jI2eCE+qk10oAKoC4UV+Zp88xZh80lKYtyb5ZlBDAplK
o/8ipVk1dws7CVrPHmL6sJg6nEzFD0KZy5rFqX/0saC4arHXzeo1NsO1GWz9MYZ+mj5QpJ3p8U2S
HCk5Y2EyIYi+uVi75eanoLebIeM8apBVH4eUJinOcUK25TJ4loThShaUa92/wc1vTy3QmgptNYp3
olI9hMJ9i9FNCzdiQwO9W2SGdOPW1ToUyhcvG6407xWgNIHho+NFPnmnAIis/tpqnkJYGkMezDtd
nSfN1UgLemDLG1lQTCU7b1WAZilgYd0ZBnizaWoXmbU09YOM6LwhWgRm2lLRLBsw1UJUflkkwNf9
3nLjBcjMGZljyxEbf5q/GVUAa+RZj4yjl45OnmI5H0ihyConLPRZmlF6LauZSPIHVQrfFiC6VBQj
emz9SdZRML5XpWw58vXOqrtIwHYTpA8N3LNmZI3R8ZfcpiBWSvgFhvujlo5oA2eid4XQa+FJ11mS
W/jokK0U0kaQUFBrwyoQf7hFiQMuxIXxXjSEa0Oxx5awGDIeC/jaKYDOYr9YhJzxwtaRa8Ldc1vO
hQPYE7vzonkO6qEP+7kWQyKtlVnVTLitblZl0WHEN6j18a7uw7lhFLMIl24fvVv+PSLJq9J6ScnC
g9v7LmXjKiFYPIojZxDkFSmF2x5IcQj4vCWDC48L9hPYYZzg4cBlAUY24dpg8mCcbGl8iTpxsR3v
LegDs8pxeYlbo3F3ZbaKlRDgwk3OuWYmDu4P0QqXQjbem7gqZFNZCIPr6J64zFr51hz9JUq8bZ4C
XsYthf8dz1ynBYsEOb1sCgttyLdpjL5GSbadLy+6DnrIyKNTKrWbJWa+NuoMboC/ELRqNmgvCQzn
kuclNtYambktwcqFSY5oY1bGVGEINStE+FF4/EoTTWw47kQ6elEV76L8NREGpxuU26JUt5IcP05K
GcnK4q2bq4nTuW6yz7EBMdmD7qenKVt3eIrFCVqnvWVicXC9FL9Sdad69934GMIm8khBJnkuKKBb
Rshv/Zdavlf0O9kdUSiQ4Z0aj6Myfb8g5uGBAYXWzF1FvTf445QGoFF3i2FMd1Wa3UG7fOmK7LFn
vgTqY5jhG8ksW9Rj24x6eF0Ch1fXfS6Ctz6VIU7WTts+K6G36gmkRhs+c/FCgVohIbEBqFJnt16Z
L6NJ+1S1t36dbnT3CgvGLhPfxb66ihAXFUK27zDKhkE716rkLdD0H4pfOWm+zdDLjMEepDH4q2IL
hMuJZA4kjZ6vWyamXB9NRd8jBDh4o2RPCNxobI6q9tP1McuEvuMCOWuhNIVRdj8kKIjc61b+pacg
27bNcKPDcjDAbda4sUzo+4UyOK3KF8Pzlrm7FfSfXaE7Aj5Oi2AJoUvhygjerWUCxKUj0InqYuTg
HsoInmgfaYH6pMLNRdy2lowGlp/hrcsYP26yzTBFtUg+jPzFaLS5j+Ql1rejmmzGUJk1mQkAJf8R
AxgyogOcVlZzCpeBtYZBUaq0Q1OXZXvYmjWZR8NuhJSiuu7t2JJkQfUVhwzxT6E2mwD8Km2TsALT
FO4t/5G2x8JTpjmylvNbBRZJ8CIIcIAEYuTN3bQRTrEhZy8EM+z06EaUbq2EGa7wff4dW3CtMAlc
0tyqbDmE/UZQfCcPf44YIHNg9k35YpJT2U1JGNht52DEDqU/bkSsPqPl3Ua+An4nkxyjeZECg+T0
nyWKO/AkSVDtOhKlZZyxI/q/OAFxEbwlggwT+7VTuo1nJttR57ABzNTsbfx7LxnPRwOclCFas2hD
irhBWzk+GF6wNdx4B5JyFVkI7XxjBh/1WTZIH5g2iPWtyXtce/exdJOhzUvDTrJLhLeVpM5ND79/
+97pwN+8zM/moVjjE5SgDtU61GbIkvos013yq2tSFGrjQQiCxFbH8KfbmbkdDRxf49TmUjZKRH8K
1iQF6Cp5DAVQRZiDxfBCQ+bcBhX1P9WA354L6s6f91SWVPmab5rsEjf5rt7xFkKKm3w0U8ms15xh
AeXuqtqWzvebuRPpzZ+7K1C1wAsMkTCm021+Xnmj0inutD2VN+W6vEqWWCr0mbLNlhBmluMDvBlc
+HP3XV6wci++H3/aeJ/uJT8Of7K5QwGoR60KOKF32l21ZLVdVmt5dbH8euaUMTmFJi3zRKw7JV+I
g1GNrfDbszPlycXYOWR7qoZ6d/6qXFqTtjtM7YuF0HN7ZXSxVHzxYUlf+mCjHJhFJZCn2cHsUm5L
/VcV6SThHvmx87Z8KoVfNVzF4GYobr+/s2cOAvLHkafz3Yddq676rVU1Gar1ir3Xs34JEHFGPGAw
gKUZMop0fu7JMUARijFCDVlSA8VAnOzIeZ2LR7zqdgSGfUqYRs2y1O3vL+vECPDXhP0w7MmM8Qap
9VQXz9nE4e1Ysn71i2jVb4OlCZj6d+MgI4JKGzfp5fbYmcPcp2s+eU0VNtGamDE44tSFvpkSlKKX
evW7O3ST3V4qlZydtR+u9eQZ8iLVaT9Fd4QgAX0NMEaJ7RGoz/f3FEDJudfww0Anh1QSWwo99Rgo
dt8NYpgkGBBtSgNdlkCZPfTpVTrZR4FW/yzKR6GIgQDPtCZaALAW1LlbERgYzdguJxjMQzpV8S9t
ePDEfYxrljiatSs9avpD2mAT/1VqnHgGnM61E5arqH6wjBe3Fra+L9pmvpGMq05tyZK4jvPrZtgP
YUrp0rPHkY1enMnsZ0YKQUQo1a04rwbkgkaE4NgjpWCwYfnqnQ4jqs1tL3IXVfSYssU039jsBpxN
wrQkRKR6KKcen1uoSCz1tyAblnp6K9YifnEzWrihumsJ91DGdM3u9AH/ZoqBUiZIio+IICwF4y1M
9yYZzwRVhAnkVi25V7xooXRXHfh76Gizpo9Wlrlij3joA6dP0DnAvmGHBurCh82OYTRSIf353oQn
BcQH8KTIMQYJ6VtevQWK+5KTqyYVz2YvO27xSOBgMrmjYT8S06zBwQ2UB914CM3tIN2UdIoRGasg
dYYXM4PvWkBE46SyAgIiqcUuzRpxEQTrwBqzhRSZ3iwb8e6YcVev8o6T3Uga82IodmZ7Z4C5YCti
ixHpLp1T4uRuNAHJOjFlEVTx1h5Gc94b08Y9DfdSKixEa/Lbb0fFvVGylRYnb2WCT4Ydf1Hcu3EC
QpEdffNgaPS24fIoS6gh7P/EelPDjSZhq++gu+kFov1XiyfHWZb9MWQwEAXlGinUvAzGhUKad58g
/iDpQCFlAkdujwsgGTIkGwC03MYeOLI03pOX9QfZ6o85hzU5RHQjxzdpSIo1TzIvd2G3NsWVYg3R
fJSqiU6d70yhH+ZG/ebmm8F9kyrKUZfetHMvmjG5FmjwT/aMz6tyH/SFBLaT295ztJwpTnVDtBQS
edt3AJyVC611BJtah5MsoJ1Jgs3U+2/ZSH8toh9+xrQefPg4CH6ZG6HHFi1c0+C/9mxhPtlXm1tY
dPPvL1k6+4k3SIZA1qDoX3QNvuunFUk4uDV3AwWw7Nr3FCy6BH0jS3Jiu82JUX8OkZoJq2qLlHp+
6St8psxOqcXiZCmTTvEFe6VQblCkKWBUN4e7VrwVzYIDlWSn8jrPs+3Q1Beu+ey6TS8f+YskKV/M
ap5GdChVXb76FseEIOtW2B1IgOuuvr+3Z8Yh+cIgl5KNG4aek09wCAKn78sGi3dxh8ljBh7QwFr5
/SDnPg60kEyZPAZNU2FHf54sZio1HPVxbZp7kX4yveQrwVaWqtP/DwQBZ54Vtw3tP8nMbNP0kxek
NYoytTjlwrHxrzLfP/gYa8ac03mD7gZbhCZf2nuf+ah/GvLkZTCGKhflAX/fhDNOF1DQs42OX0hf
kKQyL5fFeJPIrxdu6qVBTx5d2bq5LgQMKhflohy9VSwQPVcWQHV/SlAjhWCDI8zWBloOoEjznEpf
+/D/+SNO9lIkeJpdE3CzJ7GLCqVqim3RF4Mzai5an2gB7ndxYcxpz3Ky40cPJut0aCzFpA/1eTZV
QtskKtpZXEDAKYyXqgF5Y259836w9AUMjbJ5rIh8khXqjD4akCCbIzOcTwduXQ0u/ZwzxV1+Dq+O
Oem8De1kvmkiYbB+ws9JHlidsJKTRbQ2HWJCLq+E00T6eukYkFX8x5M/7/OlR33fSH3IN1ffR4dk
5W0sDljeEeY7N/qSzvaMssbgyv4zmnFq9cadwkYZA3Bhl7vyt5IpRVM9B2RNWkWDRHqBDPX7pztN
mE9XSE4Fan7GlUj2/EIGz8IxaoeIWqAcezPJfWsl+dID+7JA/B6CJ6WCMOQbejJ/UGmKpWLSL/Kp
A1jvsNtuGyogaiotJQtEjoAAF7MagLyZpvwwceNkPdj1odsYcnAVQlOpJN1JKvHx+0v/8pmbfheG
BtrfJj4E9eRoYOSxrukCm8oUQndSKGsytij+gOERpYWaE6Pg+buh1y98Ar5+Xk/GPTkjJERqjAQO
UDyRMJLt/PFdFzXYLOoiIfZqcqBNYuJEeqUUfJ8QHpBV774uvBp1cOji9JD3aGQFYTVaFxtFXzo3
Jz/t5FHluZuSUYX6QO1JoVSektLaBaGwEuN2XpLfQX7lvMvUtateONCcsB/Z35yMPE2iD/ubxBIU
QVO5KUpP9au/D9LqqI2cSPtj1sd2JZfzJimOTXwbGcb8+4lwcfCT13zApSu0MTMhJN+CnLJ1DQxn
HKnnqbXtF8UukchcegbPZAuwr74f/fcO8ssr+Pc81E5e+yJPFTebbroRptukQb3iH9ScvFkUlYHS
L6DrAgNr4bj3NBWwKspoWUVAkjAWAYG3NbRiVZwnSrFlSjtFle6+/4X/MGPZCjIRKR+c9g+jDhei
H/MG55p50/ixA1zQKXPTNgD7QRZeuEG8ANnluOUEVL+VWmIf+AoEGkmfwsiRL3VkjgNGXh8z9NHf
/7yz64tliDrIVS70S6VIamot0JCi6ho5cACjcvMuHm8Ft7+RCfzJLtyNf3hef493svsg1mbEOMls
SYTOlmEaFgGkyaJflHUzccnmQENs8MChRhLBlImnoI/Avky+Zgcs0fhR5CESiCcSeGZJF9tBcUEI
IOEmP7Os6xIBDKxuOOVOTy2emBueXAQ0lbX7qpCfEx1dbNzcWKX2IErFlBXCWSzW6VPkpFy0CuBA
FluTqNLMQDJd6w8mvUixJ9kpOIqqu5Z9YQ+9b9Nr/e0ovWt6dl0Bn9ZGY6Xlpe0jT/TcbdLVcyY0
7KuMIrg1NYluuvBn0xmvQSLglyL2JZlgSqtUvwtBQpVixXzX8Ib8opF47+Pa0gckj5lwPSVKxYV6
2yXVfAgOLIqOrNY3ov/LLLs7et3rWt1T0FrHIdUM66WR4h86pf0iuTGr5EUSC6JV/Jsq89aZIs7D
oVwPWrL11YYLeJBw06ro201JfTLdiEhpsiInjQqQTOims0xB1WrSaazL4zCqP7SwWtDqAlQHdF0P
d30vrnUooroXLHhAi9YV9rJY2X7GeT7q52WzzdTO8RGN8aBmJb1LixpE/5aYAZXLxzJ4s+hQthwY
MT3M1Hjb0hqzaNxmHobsdpcgBuXoPBovqfxAOWVWdDHxu4MjCdJOQC/Qe+tUsdaRy1EQgDz5EKtA
utPVu6GzwNFr87Aw6WZndi9HthUXtoXtSmIxjeL3ghSgriVhLIOh2DVw6vA+Nz9dDMi9qvJvWXu1
a2w3zuYKqVJDP94aPif7TuClVulZUVaQiT7zjU2iFTAmwpF5XqxMGuoRLVvFqOdgzO9yaXoyWvos
6t7co2pQ9IR/6sdiOl3yCkm6cDVY2pOGusmsiI+t163S702sNYqVrwvs3VnUk3A1UMSRbIFEUCW+
ztWHfsA4s8r7wzDAKB6FO1dIHxUs4qOgzCSRlqt7m8EH9CJ0WmE7zzuyk7uDFO+8cJwLWIpE/2gW
Dfb6YoXYB5BrUSx9P4HR+EsWDi5ZW6pg0/hSpM5RpJvQ6Pex9LOgppYW4zHM6Qpl1twSwpWsbslL
2EvGM/R6rS8fispaWQq5r9KR8FVU4cJVktckq4YzIa9WsNjWce7eJUxwsTA26ngNGPSur+WDVNsd
hsDOEG+6klzfKrw20+SKA8UsGaNjPt5a3j2XTE+JN3W8F8pgpQu/quBa1Ch0kfGCPYpamsWByHNa
gvXkH73x4oHAk9Rd0qiYZtwtbgawZsJx1LptFK66+EeZH1Os0j1vEQ62IvADgrDDu7DqrkjDoee1
kQpjkaBvGjIYlAtjjElWTe49kkSnqW2MtV2VNNlE7XEs19QbGycZ+63WgRFEgjiv/XZptcSAWPWN
mx5jCIWNQs/UGg+iu/Vk4degyA+SthbDZtHoviP24SYbvaUi3mtEVPeg5VLlfSiEZeY+SF5DdWjc
VnU6y7S9pNwKxElojbvONeOmieItMXpXfdYcU4KhKvOhDKVDVB294r0KfyXRowQ5rvKsVTFUK0U8
GM0UY3wIwmDXN/fleE0lfpWY6mbUi6XoY2rKf6DNcOSk3MjCc9/mxK42fIGv/ODGZLbl1qPlXQ9x
dx34CnE0xUxRuZq3bnwilao0r8PyGpN/S4xX5h4a/2fYpXar3GNlC+j3RsmdmMMRMPaj8pD6vhP6
CZFTzSsFTu5pQPZJ8P/YO4/lNtZ0y75KR8/zRnozRRo4EiRBJ3KSIZJSeu/z6Xslq/o2BaGJqNPT
roiqwSkd/Uj3m+/be21u1UeW4FHtjzR6YUfiKhshDtQRmL5h9GpT/CgVkwwauq66vCsBQoV0s8Ep
uBlfXwiT0fKXPbaymo15j1Ocv+OWja8H6u8+koIfal1fFdOL0O0mtfV0LfKKKPCsuIUfezOKJtMS
ptUp3UvaYwBxNQ2v1EwhNip38lF+z7Xe1WIsdXptW1PsYCIm/6zziv5JgH6YBc0PXzAqN5HetOa5
6iJvtrQrU5vW5syXVCeOODlSBOrYMGpb7/SG2HarRNXRUE1FSWBUpOVMTgQ7hBxswv2cng+2QJCS
m+kmjNvrWnyWffYgE73Z6H4Qfurq/F4bzFY4Q0jHWOY7AnPvhOpKrO5i41UHv9iPXt5EtH47Aob2
cQxPY9yp6cdIY7UQXep/q4T48SVniIL23IQrPrlEvevJj6WeqmmVZ9CglFLgzCKiE5rTVpe7Ubmk
EC0AXZ0ADwRQylWRXmvzfrAaexzJlyDbV1KXTZ61IUtg35r3vcYa1e/aGEOitEniO980bcFkaZKO
yfArkR+MIrHj8KehbvUpe+oIwNMCfInkesbFU8TsPlg6lIol9X68HlsgiopnBKE9CXwyhun1sE3w
ae+J23GnkfBT4noJpqfuLuheK90YE7lFNI+Zx6hyewnJTL6lUfv0HyRrtCvrR4yX2mye0hRSY1Bv
OsUgo+hW6X+mDVkRHdGfc+RJwDSgqPE3M1G0odcJT4HwIcf6Skjf9PatZlVf0SAhiWIe1qPJTkoO
N5K5U3T/WoUhCQfYK8aNXGV2J972yXvfAHQuH8r+l+43TDj7WH0lHjX0n1P/IRyJgpnfJm0mSP1D
y56F4jmAyxrhBA0Tyl85yRPJvKvR3Dfik6w/m4FCiBEKCOIfKuRfC6u3YEkwjg06JUktH2uVpCKT
vyMlMNiYiTGyjOZWNaBZ0Ta3gIMEcrKN6nKXRv593dM36d+Rdd4Ipn9DEn0LD1cyVqqhp2uW31fQ
ljNxFD3ZaT6hnNXGCDMwIMwyQXCfTf1joQXs4H0y17vbsSGlW5T9jTbAhAUyXdYhURU/q0K6m33/
mbtITz2YELc20uQIPu0LQfZAaAh146Jg3KSyuCMv2+zyhwaMcxVf+WNmN0uikVZXm5kyWQ1JtUp/
VMoH9z5uMbzPxQiI5hE456abpVfN+KnOvAvDztJTpotWolb/q6n3mO3JuMM+UcjbhATfWF3M8Wgd
KiAssZ5BiIFPbL5HFrp8nsFAU94gBKg4+gZmltIkdOqojNnNNDQkxv32iUQEtbOxULZgNh3E1FXq
q765B7C0q8nFHGVHX4jMG6vIwEvnK1Nq+PFXDUmZQwF8AsawDHNbVzLMkdGx68JVnGhbY1o3Chl4
Y/MjNfpjVm6ERD6KxgSER2NO6ijrhwQbmFR8NeCqvvysyvJKUzedRkmpDX9L6XXot+SKaS9Gn7GP
pFOU5D6KIqj31k6pRcefDmX1cyJUJLacmn9ItDfo1qthuA2tfhP2t1JU2WKUvALGeRvy6zZMvDAR
vVRAodKuZG1P+ANCNf9lFls7Mqb9EvRVZ0CRg/wuQGMUDOFuxmE7Rf2dQD73WNxqiKNGPcM/jTI8
e9Ei8n44p9NNd6Uwo0i+rbXRVlqmkkBe6TDSY2ktE+zcduJdKGarRH+NWcWM5hUJmdslD1JDX2FK
Duxik3fZHG4LeQIfrCJO61xNRekITJmm/Cpt2MtXD0IRXvsovlWpeuz5Pow0WVtwyLumdwVIuSRn
8k29VAtsab9kiCviaDMhAW7apckzGWP7rkA+XT0Uc+MZOJ71mP5a25ErQIJLHqIPvFEpBq5iE7Bt
a7Y8dsGhve0MBKryXXMsXCkZKlKyuDpk6eIVJXa76J8RzSMWUe2oXGy9GV1C7ABC8iGTs9Mzafco
9YMIfrSAaUVLrmPy5bgTCgsYiJ4CWLiGJoWs+TITH8V62BvSrsS+0z2QeAbkemMy1ZhB50jpdkYZ
aiS8fpx3BMc0xiNRyFILAwaMrr/wioVP6sujTMu1zR9FOd5HKgguq/AGEyJReK0k8dqYqSty/NfT
u4IeV+V7PZNp1O4z0JzBD7F7jEjV1ToCivmGpx5Csn9LGjRRNdwWREQyMwXcNyInSZHsoU9nBAsp
8ZVVNW47jcieXgth33d38JUmftUAAmoqnMF8tWgJl2ZPFYx/GnabLP+ItYAq76MyZx7qNTZR6GtM
M2ZXJ1wZUI6H+qjBQ1JV4SbJ8l+D9dBE6t6Ha5wzZfrkDVv1us6HjVTV9swWMQrfxOJhOVJl1Nt8
DFG5ZPcJ3J/pMY43QYZrXU1cQlNpbm7ISUMDifSKqpAztfWToKwt/aAmhkcwo94/8Za33QfCadfQ
4nVl3LUpJ/CJnF+FLDniSEOTvmY/f0QqMLAY+0RLsDFZ2l1i7ET866EZ2512sLJ9uQiuaNDWdQUw
SLGlSKexF+wT7oRvwMP2dVJRa9UjXsPWUS+X+pWMqmgci61EhO1Myr3cHcbyLkvJvMgy8Nl8YwRe
CtdFfiuiOw3N8XkeyDoCvZzTCB8Ja4q6fKdkzwlgr3oknIodX5A+B/mxYSefFobbRdKhax9zAVL2
FP2Klp6sIOW9UwmlUzaIG8XCrhCBCsUEM1jcZhaeoYKk6bJytSE++BFfzUiu16opVdITaMU7wVCS
6Zlk6jqqRb6PVnuuJU6dlVTslAjh6TSx+ldC1FEOZsfCDW7D4ikd6/3AojuGl2iNn9Wj0/qXsfTE
4NGBbDwtsjcGYKfGp/TXN2gGRVLmFMR/SIrMYxAvr3O4NqDVpvFHqk0P1fgkdcWFEtLZCteX33Ba
em8NMZ2FZMGDhAJ3QHVyfbyWonlVQG0ru/IWXxafA5IV1tAYzAvbKSdAFa6SghZTB0okzcko+CSQ
z/ohvVQePVeY/fr7TpoeqpGZoyLw+8Av2ENG0ABhsgGyAMHSbCP83anXTUfELg2o74trZ6tdX0c+
rXalVid1tLkcdVK24mjYdfqzA54S0elpx9FOW5TViWKLBuJbIbnWmu2gvCTjw1Sqq1bqd5VEyC5x
C5RvUU8jDm+SS/Wuv7qqFI9hXi0BSbJFOf+kfjsEeALJEcSed685nYsad8EMD2uOIIipdgvPOrm/
aGD9qxG1jEqZSSU3ZXFmnfQP6jBWDbkVF0upv6a8hr99BcXEzt1pg//9++fwt3jrZLSTrkGUEATF
Eb369HCAM1toWwRrkvq4kthxr+SVuAL7lV0aVzlTSfx6lSctAQirWINFxl16rcQXxQ6iMSyskm1u
xKtpI718f6HnGlJfxztpBEQm0YyVwV3tBaQsuUJeYXjpa780xsn7Ik+iKvUy15RehbccQ+x5X7wv
91Fe7eo1Z4r199d0doqju0Y/SUXPAN/zz+5GXFMwy00GxJLith/sUGyONS+Icq66e2GrPHw/3vJM
TmfUhX29BNDDe//Urn5ppswyVS+VdEinKG6XDVaaE8jBkZBduhuE/+CBfR3s5IHFHbqmQGKwUuu8
UfZdqdYfv7+evwUNvPyWKup8ZhizzNMSfxf4id9lNCCWtjfr5JLK3G/G3fjE1UEsvdSyPPdpfx3v
ZNLriJGpxvLf4+FicYyjdiesF9mpcMHTvDz602dlaRiL6cHimjoVZfIrFKWOaubXdbuNdlRu1wij
L7+Cy0/+bpzlm/jyThQVNMMsZhy2BDX+d3YCvxb2c/+zXufrS73sM1+YIhOsxtrNFhwm25+j9Wot
+nGI1DTPSCIT7seLIpdLI5y8doQ6tLLcIICkjL3pNXrIgDi/f+0uDXHy1eqVWk1TwEUoWHdU8T6h
Q/0PRpCXRDURxq+snCwhghiqcq6T+CB3r4JxqGg6fz/AudYmrO9PCyVa5r8ER3Ilxbmvcw3ijnI/
8M3rdoV3gsr/KnKaC+/y3woG01CQeaga2iay7j5Jc19eMmXqosxcHkrrSJ5uR26obvo3/6p1J6e1
aXMohWd9fH+Jn336kzebQTUwlHwsoqGefKwQSQthnpHG9drHoJC4jUll2enG0kgJP1kcYSqyHBlf
u7ayEsFufbQOmfnYJCkwqQDN7KYxC5LCAgefOsFMmEiaj4YQ8ZKzyNR7eiQgS8UDNvv2wL5aLLZh
a3pKx/ZHXOpbk1P51b4m+Cf2iUFLycptVbcJ76f2qM0zncGl9qo5YU9SqWDcfn8Hzk2Pimyp0Jtg
RCF3PtkdZkEtB2qElX/BPkw/GxZpfcvO2Y5e5I22vTDamb3oH6Od3G+NJTok+5kG1I/JpUS7i5+h
b2E1uPg6/aU8Wl4nBCOLBhAGy+mymVZD1xkT+zr9enSElfE8vFbrZD3vGq+5Qo2/rvIVUtkLC9q5
rdbXYZWThryaDaOaFniP2x/BUXRhgGV3S/xAb6vv9U/xKt8J2+T5+7t6ZhnA7CxJ6FBQ7enWyXQ2
tkbZRSVdPXUdbJRNArNK9eTNf6xP544qoomD/ROYdGoeUfxOrqWcnmRsvEfBx5g958p/rM5bxljI
+3goVNUUT97GutZbtV1CIvOrADzkbcqOEcfRu7KDUvga7i6u1udeyK8DnryQUxSpVrDQOeLtsjHA
Q7SttojOnYumlHMrggK8TqWrzlp9SucQfL1ra0OqnGlHMrvLviC2KSgj/sV/ahvbcn1JHXLuZAoa
HvaRSiCrBNb/z5U0C9t+aEu2jpxjdpKnOLFjHSPX2lfrdq+5yo7+90bdJPfBjXBB6XDmWPXH0Mvd
+DKbdwZ75BQZgSNG7ZWhg98uFVq0ifv9q39pmJNF0Gwr3y8kbmo9Psf6Whgmz8eo8P0g56YSci9Q
NZsYtriRf17LnPmGNvcIfBWskPN9o8uuT89ZQon+/UB/c6OW1x/no4JsGZTeqayswRqe6gWC8Wnn
rxWChjpvcHxSUi59y2fnKT5jVLcEDjPo6Y2jppKHBmLi3usdimJMxf6HYXdOfsjdzCnBPl808yzf
0uli+3XMk2OoEsxzFSxjDrYK6p0dxbjnw8sca51y7qW6/P3tXOa9v8fjiVEZItHjdAkQSytoJRG1
QFS+WylyCJ9wdYpsWkQmgAnmvvkH8jyk2f894unsPxjodcK4Yes61m9zWm/yrnqkmLEhbXMFsec5
V7tt1IleEocYS485KoNUQ/A0s7NoW5IMhGo9NPeV+NBHFyod56oxSJxAGwCEAUv2aQ788kmmaWKS
JM5rnFq9O0ayZyEXLDtau1Ov7qaQ0keZ2lMABqYBWG/MpDMGniEk68x6DbCXFDQro6aB1l/YAgzG
WJM2eiFcwG2dOYAqnNQATuAyw0Z3MmkFMposOUAnnc4INqobBYVQjOppwh/TE4r+/Tty7tv+OtrJ
PCWqginIDaMVUbiuyuOoRRsxUGxFubBIn93ffh3p5Ivzw9RCfcNIplFvQ7ZA6kDbRo9WcxVfi+Pg
wM+lhi89+nP8ALWZjou0jvMPMS7X31/zuUnz6y85+Q6lIk6mUFmuGdSylb+TLIh+6/sxzk4waMg+
lf1ozE6VieVEPP0Q4Ehclrtgk8HAE1zD7e30p2LX9rDRDxfXu3NL7NcxT3YPKdkfTZcy5rADqukS
AbCj7eI0XucodnmXr6vN91d59k5+uciT3UOvZJE1hgyYCzdxzAkhf/YvWTsvjXHyPYgQdgdgW3wP
LKD6tVldx+aFxfrsSe/rjTv5CmahiwwxYwwJH1xAlz8RwP/GL1hOnKgS7Yl4jUF+GgvNNcTe+3+7
iScfhhxmlSkio3U06XcvdjSTI1cSLwl1L93Gk5desYTGylRGyXLVwSLOf8OtalzY/5+dTiDywHpD
lQzo6M+tgqnldVXDoXDiEe87isgBP2OuRm5lXbqgv7GEbBY0cYHKwW1aMJ5/juUrOZHWGcdz6772
1N1S1K2u/S29H486kB1v2vWwuVSOPHcbvw56ctZIS5VVdWaH0qb9Z9arjmM8Jl/1+3fiXNWTi1sO
A1zl4iD58+JwVBVqby0lGjJwXXOHXnDxyo223LjNNvOE+GLq2NlLo/7AQUpFanuKCm2lsZGGGahw
M9VeFv0KRMlJwgvn7b8t+FwPKxsZgwanHP30hAM4o05Hf9kYvzauuZbxNWfYAdWRqlrGgaBDIrKa
HC1x9D2dYvf7+3ru/fw6+sn7KSaUAkrEls6PZr6Oi7vI2Jrm8fsx2Fud2XiR76FJ1KUkFvKTDbOk
ZWhMidx2ku6nBVjFzBNv9nVkwsFH2Ep2Eki20kzbXkNvKROGItRrUaDwUcUbZKnenKIPi8Kl7oFu
k6qIKBMuP4S3QRuuB1OzA1O77nRp52e7Kul2FQI/mql7KDpbKc+vkiiLVyEQtdy6DzEjrmAZtiuy
HW0R4zO9c7xI8W2ebPvkDqueNT7ocENQ1GjbqMKoKc/zqzai1Qw/DBNSUyXE6VUnXeXGfRdiV61s
fBh4lo8yJeSqrXcB6K0ZvEWPKjFM/esFfW5O+956stSnoTngEFxBtb/qOlTPPibWGnvbEjPTm65Z
Cxt5RqOqINoKqq1YZRgZfHr4bwPpRHWF91XL7brVH4aBsLmcNHfJ3Ovzh1X8lGbYNZk1X0/dsKkp
L6ldsJWi4SGXYmfMyCzWDYfE4J28kPbE4lKZ8/PQf7rH/vKoT5ufMGCC2afcRdVucHUbcAgkT9Mm
5+pp3CobfK4bzAl31dp03hE83UVrw5531XY5ZAiOfmwPmReQYX3hPT9b1oLEwL4DozsepZN5qmuF
BpYB53r/OrwlzW5HWO9K+/2v9MVudeGNXz6bv+6Cri22MhrRWIP+nK34ylUrm1U0ydLKX6uuv83A
5tujKzqhWy20eef7EZVzNR9sUeQ9EicK0ePkE8MqnZrlcvCVYjSPxUc742NuSbb2UQM0t5U02jk0
ranY0YguUXZIdOZH4VEgPWBEAlCYj3r4y0TnroWTLavIT8xHkEsuMmo06CX53j+Kel/z4lbV+CqX
G1Nd58Zmlg5WBabFsLX4V9y8S8igA0H1L1zf2e3jl+v7PCl/OaxUgZnn+cREFW5FSCXsjO+Sx2Kt
O0urrftA1bC9WDI8d17k8SlMaBw8iEP88ymWImweEIxLp6h3DC9y22cZkNa4Tt+CYINcn6GX1FkF
zW70JNYXKuCfa9pfb9GX8U/eWTOqDKUJeKZLKTbaVGvj0A0rlVrsAspGHDuVn03ixUJoHqRbs1kt
mEG4kZ5MJNWFafz8SvXl55y8Ysbs5yl146V7u3za1RpNpP9QSHt5KxXsA90BUM0SqRpfm+Vabg5x
4V08wy/3/Jt7cnpoVYMa8WTHPcEJoqTIwDr6HGPxMCXJeynkF7Ydn33374Y7PUGYRmYpy3BshT+b
ECb6oOtFSC3ZugM59e1fTTZ50z1rjrhKvAZ2wX0MsuF4qQ927hNfaJKmTM3JNE6rd1LSdKbQc/8F
IK2jcBxlbRcNkxtK16EosPxojjyYv7+fWM5+eAbdHtiV1Hn/KlNGc2eQuQKfVOvDKzTjm0DdxQTJ
KWns1Q1GlOZe1Ipd3iWuglxOMHInSxHK6oidMZt9/2vObVfofcs6Iokl4PLk7EN7Ti3rhsp2VmJ8
EUhCLFGPyQQpZYb3/VBnt9NsyJhSNcmEBnzy9ddjapgZdDyn/CH9iDaF5vhO8WiBZ6iuFmGGuidB
yT9eXDvOXuOXcU+/elJYKjr/yys3uNNPlWNrZZu3ib00c8WlEv3zcgra2dLw16s9+bgtqU6GPtaX
zrtgaxAV25i8V8wWRPylyZ0cweiKQmfQfinJQcEIE/R73zxkyY2iFK5qvcRTi9f20v703M7RlBd8
KmmlBNmfLKTmGAyNmJu880ls60K2MsvNP3nOMq0SOqeLzuHkndKMSAv9ZWXR7turZNPeLPvuhN3B
6CZbY0czanO5p332PMOH/N+jLhf+dT0rM/KdMKNQDlF3yWbeE/u3QgFq09dY/xP3OceMr+Od3Ehf
aERrMBjPuPnk4zvFdbReevbyVX19qa23/GWnsyZHNNMw0CLwn5NZcxKMXsoMXqYoeU4bymgP+nyp
RHGuUfN1jGUL9uUGRrKfW0rAZxJv/TUTMQoO2cP94lzih5wthpBCB6BbEaGVqSdXkw+FQSbH59ZD
35Veci2ttd2yzv2nsd2fzmW63WQuct5cRju5KDOOzJ6QR3ZxcnxdJuE6ANTz/ft+ZgFVJfYySzGV
3eLp1fRNJmN5BKirLsJbziea9mjgE9ClwW70u+8HO3fvVIkNsIJ0aEn5O/m4wryqp2Kpf+TpfCuo
sx2OPu6x9ojxfNW1hwl5bILLsae+5E/RhWs9s4GjrkkblFsqIYc5mcKj2fRLMcJ8wjTiQpHEYxK7
kBrtTDYcvQ1tK/gHBuI/hjyZvY2yMCcl6Gvo9ExWKbbXiIsWQEDp4kpcOOal/q9Nyv/Pl/yfBu//
/z1f0k3/x/3PtCc/u/6aMbn8S//OzzaN/9Itmj3/TrtGv/a/QyYFS/wv6NX0ueCQ0BL9I0Bb/S+V
NFX+D+g9LHHLzuD/BGgjRKJbYmEN50hg/Uf52bL85/IG9Z3+PCwQeCAy5Ay+kT8nMUOdx0mZdc2L
e/+hVdO3IpRp+jybgg7Il4DJSasVIFzyAUjYtvfVQ9YHse1HhmSLM97MGHlInqWuVWUqDmvFtZLU
WjeDYachKNROqAidjMsWe13g5boOFa8OJ7y3SWendYZ3aI7hZkXdDmAm7uFIFlzsPxGZjCs9HhcM
7ocmGRCQLeMwCj5xyYr1gCnpJdc/ZrVBDV43HAN642G5BKWQ3nMJxXvEix5QyCmSnSlVi9mK/5ES
YxuESrOac+V32R3q3uukkHMq/59cBY/jYGwjv1SwNeK0TJLE67TBslsDX0k3xE4a627WzL1dpaOF
nY+/KS4lpy8Kp0+tB3Ps41WsZLPX1vzGodvJevJz+VljS78IVfV2nrHzE4ph6zI20HDaKrn5IBfJ
WyzR+jDEcoDNXH50c/gq+vgI564xHYl86CppppXCLIK/fLTVKHkLu9wO5ozzIPjOlVBPBHlkr7qO
cbU2wjc8uly1Et/IVY85N/AwpyOy1eZ3Px+vyrG3OwuSmtOq9QPct2d9yCLAwz2E7yx+hQ30+/Of
VFaEIv+l6hO8iYr4o+JdgXV3DGbIqpVfoIRWt7XQDHbVpYepz4F+hAetMxQqorVqt3G1VWsimdn7
Md37iYer/UdmZfT5rWOh5YfRUPpV2EmeVuP9axKD0rSuwUjzPyYfF1JDCLMo+rdG8c4LPK/qTH0w
5+4HKs2tnGbtKo6HRzaPpl3HL5VZj4iypXylWMObYTFkR1d8MMN6JWe+U6aYQiZrPAbpINoe0Wr1
weTerYQBwSIC4MoU1pIybBVBHnGjp9u8T+a9bxSBrZURuXkVjuQpqbPDlHHDfEG9ree9HNVkMgtS
bUdCcBzwAw/aLGOXaXbWJKK1asq3dHnvE0KAV0Okml5RdDpGm6Mex8a+jycns1R/NWst3vgO80vY
xKGtBgbfWGBtJS3worj8Lcb4N9MiqF3NUF96rZmcwJJeUkmifpWT7xinNXw5jim3BcBPccq3NfXx
VRnPsZvCMdfE8badwhpUgE7dAiQKZHDdDptgWFViAADdvNOaSnMxpLIHHZ4JZyBVFiTGKCZ3cfkR
C9F4g6/AyjeyGH4gB8ydQp23bRO/jNhU8CH6uOcabkeSbSXVP46T9Z4ZqdeXCa9wZBEWidcgzMqt
zwckz7VbhSl01zQuthATAikcrg3/RcyHO0M2w3s2BtN1g+eDnxOUVzx3HLmjJqyBtam8/SMOHSva
kayZ7Ynw3EZRoe58PwqvayAEPHWABXmaQP0bH3JmorEUf1CmLDamCSrU77OPIRqo5TeFue+GxgkD
bOlDq4E5CMHYqEaAJLPHQKIOtqLl89po+2ZTVOCaiSfyrGFOaE0VL20/ZU4XNA+jng67rOJtAJJf
Lw9Ei2TjPhfhoOSGtqfejfu2v9f7onTEfnhuEv/VUNZlF99ESoodE2Lcqi2w20LneMmTayseXyct
fbGmIHAqlPHR2DrtPHmDkA3OgBqW8y42wsF/kMcCP53vWFStwxmwyqNSNZhi1f4tCgrAKwKTmAnw
27PQmIo9uF2A5yvfZD9EYQ2zY6RqtoU9TDHrI5Fxma2Ag1gJoaLx71lYZGVAWcJModgH9UN68F1u
9IbTLvZQOfsQ+5bwPKl6aE0sPounOGx6Zaf6+WPcl2iezfbOjG4DUSPAwbAM8gmyftvBftEjrNCp
p05Q+TTl0MgRlT9Z/S00cwMTVPCgOEReks7bsiHFTMoY3aQ9KLUzinCCBELZv9Ijv3GSKnohzem1
abWcAyXix7bsUqctpGllpdFdqYUADsPcskur7zZliveom0B4R5PAjmmihj2FHS8nK5Qn/CqycS3+
TPg5gpwIK2wbvERQ/svQipgWUB9UOCqcLuUdBbiXjU/stIPdMKVkCy9/Tu56m2iH21CLwD7LkAvM
MritsWkpsbIbQBSsZt38bfRN66ipme+IcaeEYfblGhRmIoo3kzrdQ25818lsQOyPmRPzp5nrOzPM
fRfblQNIcz6oswnr3yqaw2xCxZCs5EarrcmmO9h5TTZcBSX077gM9mEJx0YfYL1nBldU7NLho5SP
7SC0Ww0755UZxttgSKb7osEmPQqmA7QkXHcdPmqSH47zNPh23FcFjBO9OCaB6GH7N53Oz1gN2VmL
w6MugfoIU8EbS0WxibROsZzBdE8x1vRalj5ZhMLSPjFY0FZmXd2rUQFgXjSI9TDkBttn8mpZWr6p
xfp3HZTFFkKJrWVglRpUsvwYy5V7K9xU5hivE9Ptx5ScCbN6qeNmb9V274v3Wil4Qivlu0GFRiow
yXWdue41Fkpdj64eaj06EEpwO2XIHiIysWC5v7SGWbmzXBB/I0m7Loy2TQnFJWrWk6B/lGKb2J+b
hEZ1hHEm9bocIrfwJcztM2746KF3VTJgHSxVwSGv01UrDpjjsYEM42Q3kur2vrSjXn4jNoUzCY4a
3k65idW6PmhZy85Fi3rXH5X7VMXe28AWaPmQnZF2yqR1V5ovNU5fh69JOMx2X3k90Ywbq6xBSVj4
msPwCvLlOpVluzT6VQD5Un0fm0FapysCsg+4SI+yXpUsx7q0juJ2W8iZXRRS4NQ4kxvBiyK8CX4z
o0kP9oHePydqiPhXsn7MtQKU+1g3FYvwCFVGnq5zYFv4ehvUYYSLPWoJmzg49ji9GscYArftScqW
J5I8d6ZYL1nJGlkTStFuS3+oUe/AiTAEupC9XAy20agYQoOsX5nZi9zi7E9b/NhhiXdcrP18M3VV
sh41MhSnyEvbwvidizgjw9a2hqa6HXSf0hjbRgoAQezU/QSdSNDFKy02Np3/aArDuCdYhcwCIgPi
cACyX02rVvHkzvyIYx5T0DGraPggp4cgVy2bCKV91Iu/xcg3bWamlZbH/s7PQ+0mG7E2xvOWD+3Y
lf7vGMuukBUv84glPdaINx6wq/RQF6JU/pgRKQlszhy/Zsuh1b/MyN+PXY0oJB0Ll9g2ilwZaHC2
sX0n4RROsORa6nSUe5UelSSs8DmyicjeLBM2FRyjYV2BLCYReQ/v6HlIg4odBzQ6vzSPdZHaY831
k3igqoMTCMqrmqbvtfhQY+f25eFDMtmumz7hycKgQ3GR7o1JuwUf8xDjrOxlnQZaxDMI0yZgts02
g/oYQIa2lSyjj5PBu4trmYQKoVt1Uc0LUSvu1Fte2c7XSSD/spKnvtgXo+GUlFYX+M1OSlTTtVT+
Qt8YYECUIXDjIgCKStyM0KSHTK+eqOOugMNJKyswn7sbRMUvhrBwa1Pzfh7jN5BHV4NvbKz0UAbT
jWFJ0ZYEZL0+CGZ/Q1r3oec4vI3N5LE2Cb2faT8K2KGboINr6/PjA/83wOljLbabomRrVTSkVTdV
mO2yVLyGBtYfRom+aMBSvZPaSkOI319JYd+x966u5LRLdkml/5TSMLvmYTodhmeioOsHH+TPGo6N
sdL08ocFu6X2CSEwlhdnnPgrhHVfN09lg4RmVIgI8fVCXCfhSxNQwSfvDQuvJSc7oa/3etjd9Ybs
CVJnOiPP2I4adlglzXI0dA8+3BJ2IJNlN5w7rIZdFd8YeJ7+esC73KfTpsMZnE2c5/jQiHsYlOci
WxvLWUEeotg2leldDXT250wxVCMjUgxG9uyB+CYFIY8t42NIdcqv44AWh1BtlsbA9X0tsjNDAPAn
KA+VL5hrtH6OH4wQ3Foyg/hoHgtFztdq0RItDhapropVFiuoz5fNHy88daDWYB0cDK8eYAr1JaSi
SIf2EIY4SZK3wpfpl+v9Tdh04MnUaOTCwo2q1habK9QJtcXsyoXHEpnfKpznldiaD4lFCIxUaSSZ
V9aeXeov89CwHRIC1DZT9XMMnz7/bDby5z7vRF+RxyDlXiREb7NfvwzFsC/DiFYbxzqdXFMCdI5p
w/Hw89/pU4HnwJ/NdK1ZBRNBSnqlr8ogGQ+iMNqRJYm7atDey/yY5sZ8V0v+TksUZRfRtTN7jHpC
Ou2llrwlZAsEukvJG7kfnZ1PfeeGfSN57aBO+64d7HA5EvhV0MIDGg+9OCmuL6qJk5rCbTqqmZuW
Yb0Wuus6+1/UnVeP3Oi5rf+K4XsOmAOwZwOnSFbuquos6YboJOac+ev3w5bmTKukrbJ9ro5hGxho
1GySH7/wvms9K4ZsgBmElzfdq5lpXsM82KcWL0GEO5g2wpMqpN1xEujWaI1yX3Qipo/CFsnMvmqz
xi27nB/VZJLTsrMVfeGF80K5aEa6jvN5szWNzTQfqiz56/997vpoPmC2j+1GCtZjI4obQ2XMdC2E
ckT64Ais4LaoRqcoYWHWcL5JTYo5h67aoAV8RSdJDKZN1OY3A4SN0ayuerYOWWPttaS6UnqO7hH+
K3zKnm6ro5xvK0PeVC3fySh5xjIpIeJoXchi2ivjIe+xuASWjsECKcXa9xxDGhq+Ev+TPore1tD3
2gRsrMvHztajaTtMTJiFSJB8yMPxx2tP44TsuRmnL+p7m6SKoBjKA/3o6DmkB8vie5NQssgt6873
86tcrl/76FVqUFEWc+kEwflR640vRCwBEYiK2hmNfdAgpsk5urNuA/ISGTq1zq/g9WJql7rghJO/
jITGCXOSszoederzqc/P2RQhMcVlV9kwtwhy84Z47wPaDHHX5yZMI8G8Uzy+Cj8Q7hJOH5RdDlNG
5UHtwRhUPr8T+An+LzIPckTwZwMS/8mTKshVQXvSvFQkyiVSWKu8O62dV+55hogk/kkGlw15FNUM
k/xctIhC/SBQMfCGq/fPQZSZR9o6eTZqIOeYp0mJiTZhNg+YoeCXGrkNtkBKKmJ24b7mZ23y76aB
/iJ0KgyG0lrFA9UTE0KvnZjBSwCToPUM8sgk+RGWVu30qnoYJ6mzA6QxabZJxugxYeMyD855XIoy
d9r4zSmK15mfLecJUYimgx9HyzIPCfryOGTInAI1n9qR1lFZmn+U5zdXQso3Jorxs8gG59uv4006
x5B5VqK8A2TMTedNEjMsBYvMFkZzAKnXqaAXlMUARgx0DNWhYp4QKsBsGbuOKovsrmXKbtPkeTQE
1px6WpslZ26YcRBFTHSoPnNhMX5Kpdx4fzaCwlQnq5/KCKiOmDDnvr8Odf6ds/BObZWn0uTXml9E
Wet3Eig7PfZJIQNjk0uJsugM6ByG8em9ZBYRc2i/P99xrphNvUrhSo2XadMeQCDeRFjIkjTdqjHN
vujRKuMnZaquEwhMjqzL0zqhD+bk1mRAYhjERa8KCVMYuxUx7nQ4ISBSJmHcGwODWB+qaVlbwl06
MtbmCfJ94h78ki1Z96IbFIOqAUBRt5xf//sSMACiYJHXCPTiN4XazApm1ie2o2tVro0NFe0ZC9TH
W7XmYJSLkbfIVaJ6YzXz10zncBcl6pLzZzIE3lLLK43sIkpmKnV2ZVMy1QI77GpsGdad6HVPRVHf
xwXr0IcC8Olbi+kfWZue8jBr6j//qVDr/dB5mguqs3mHar9Oy5AS7vznH7pCemXUhe+p2lJQGTUj
PLo23RnAiGLPRTdp61nzEjLg1ME4BBFf13vRcAbozb+ZkBXUHf1P8yQwv1vVSl7NZpuP2yErT2Wk
bUoGYdgyKgvBncuZVgGkq+fL13z1ECnyjXzJ1vlj1//7HWkzvB5iJEm+Zw0FVSCKscEbspxrwimR
J6ZIZUwLnxtDWuVD+0mPKSb2srH5/aN8d0P83cT7dmEZXSIuwFn7ct66kbMsHDkE8SirkmgynylB
O8xl4CYSXKGBn8K0PM8ixWTBGmTJR80GWTB81kyDA7/1WWH7MIo7Pawfgpbuppy+qfPmpuVrDvxw
DYfHafnFsyZ8nvcMY8kik+sXPGTKjw31bzdi0NyFuY3bWz03ECgRPcpgDLVlL/Phzb/5PP/18XBd
C65uRs9FVx0Z8xt4jGSGx0xhJfsO0KEU9th6qMwOIb9WTVnXGKpllB/mKT5mBm4Var/zJDdKL5PG
mpnnysIY+QvKXxshkhGYkvh5tWLejtlESRb9Ku+SptDz+yv7txpBd3nKf/9r/jsveTFWoR80//1f
P/zTVfhS5XX+tfntv7V6yw9P6Vt9/i/98JPr/37/Y/8td56apx/+weWtNeN1+1aNN2+oz779Ft//
zX/1D//x9v5T4Hu8/fnPF9blZv5pfphnHzs+fOT/e5fo//AT/PbpH0/Z6z8WT9Vz+/p09ne/N4t0
6Q++LwmRNoNFYSahW9i/1c2f/wQQ8wdkDpn4KCxYJn1M+jQI0Jvgz39Kxh8EIUkzR0CcFfOz1O+v
ZpH+h4VfmjADnYxQk7nq/UXwCL7PZDw9Xszf//xxZvuxpW4SwqsiQ6EtDJZEV6nA/zixDbjEYvLl
eiQ+XwqRpce8tar7Dw/mF7On/GO/9NtF3j3XtIdxSalnIpAevpQ6GVxEMJ6tEj230h1DogVVidN+
DR1JwgisFxCOSKus5b0/PRBcA0NGcEV2frmkrCLQ8mF+lKQWuCQZCqPGNtBfN+lzRvBgEvJ5VPfk
yFXFcGHu/7Gx/dMvr505bQVZ8Ro555c3aYJENMeSeVFjj5lRrof5dUEf9KsX8uFZaWeqgKgvyrbo
OdGrqrJqM3i2peLWbC9//07OEq/+ui3iCQxDxnF4LkIs0zaYUkvrHYtz+EtA82srPbYroKavPhxP
e9hS5keOVOMpji9HmP1ySMxmYsVAtIoQ7MdxJ7Vk3bJ3ZEisZxiOtE+Wwk1zTL5rZMI7fZkNuKd9
56IQ6lcvFEk8Dmbk8bN1+8dL0+6B8lRw5xDH9oEdu+kNCeFkZNiVK31VHrqr8tRhaZAurHw8Y37y
30vft2euWuwhACmgpT1HhIyEKHeTz03LYrWcccSJcWNFPg6tewyZdlF88TO2DvJgW+kRyuJMhkP3
TYERcjcIhtWQwsiVj7H6YOSM+pknq8SwvJ8l5RBFyNYUQrBEzUXT6qBi3ERazt522OQZiX+Jv0+7
/FEsZD4faaO36cabEFDTQyF4E0DS4HZV5ujebdTcGj60dPmkxNdG1OPkM91C6DhEtfu8yF2lk+2p
OeTZuKITCAwwWPcaBgMJAmkhkfk7bdtOP4SZT2OzW2lUXzmsbAtLYHPYPuj6BIONc/pCVtpnDmyn
UCEUBBgiuBRt2NWwkfIqoxDfcXOvddXYXVisRWhieQWDOXRimihhrWyjLAD0DCWi8Jc6FaXUB3PX
NBuzpyNJ3IghWHZoqmtjmPHWJEMpVMI03gDZq5uMbCwN+KMPcLOwyoPEQUEPKVQntKO7BrlaYcvm
E41EciTviAXVtCc9uWWlX1Rm43j0wKxi0XRLQ9ScmLZYlNRLXX6TpOdR0txCjdxBwfkqKUurkDkv
oYyWCJQIrnKL3q249DJCvwhCj1r4bWawLHVzkVHebrQIIqi1CouUBKmOntsuFwxyf64GgoyiKFuI
Gtv4xG3LfkE2q5vEvHsduYv8xEF6MdaaM4btFW16G5XAqhE/D2lNT7fkcb5FpbzUa4Hei76yRlLG
5NKNiH9u/OcivO8I4GRjuGAHt0LZ7oZidavO2XvjlwR0dQqVtSToo6PmRgi1ieilkjo3Kz6zRTpE
6TAfkhkbKocYzk3gKlL92si6xTgcc6EGUSgvMqpygc48/iVtvKtIbuyR1yXKtznd8xjKtzA3fW7H
gUBa/zXjz6VIWLTSl9QUbcJzuc2aulpJKOpLl10nIlRT77VDCCN4gNHhqGc0T8iTnejKsktz2oxO
e2843fBmwIyL+vzTSGDavD2jukARimMd5NTJuEuNgOyygy/3C6to1p5XrwKVYDPTdAJejCmF1LpG
zmKdHfdEhPO9jGlNs3ZyCmNwpe6zHtx72ts4J3kXnyHF2XTxaCvVJ7GWaJmhDVIFTCRfYaoAAd1Y
w/TY9ywqE3vckQTX3lxKUUGB+lFJqe5rsPpQPeMe5YEaK1O6YpxpnWdLMqnovWxHQ0WOAQ5WgLOD
YTopBBMK/U5F41C3Qs5jFGOLfITBOrTrjmolVZxdAlZPi3sQC2Tiicm26swbawqczJfXgX8SpV0h
ZU7XYxvqZax5+0IjC7yQ3cLStkpSbFI93smpYpdasFMJg5Cq24x6X96WSz89IX7kYQtL1p5FMwDf
7B7rMFqN4W2TfplC/IW6PU3eZ7poDiniWWQueh3IpNVtNNDFYKEWdQb4j10v0fN2R8JxlOBJKeJV
RwZ51Rg0kuaDboQ+/NiHO3YIskE0vWG6vZzTAzxMfrkP8fdURAfANjcnaZPSu2+1F937lCSPSXmv
KdIWC5DtEXIlg9nXlb0AyjkddFsXu/tUlhyLAZzHjDjOowK2h4zQ1JgI4Obap42C93kXeNJLIsSu
6nGMom1pVSYT11Qea/+14cgqSAc9go06rMyuJxFapTNES4KPVgTJV2VkDJqfaqmGfs9LnGHVt2q6
GcjRSPJjTKWuEI5V7bkThNraI1bOW6GzQ5aBRIaQ28anO9gePEiaJvUoq8hWbQdBWR1W6RCTK4/u
1AqXcjxuw7jeGp7qVAzCxD+o5ZfJu1bF63LYNJPmUBmdIugvZFX3yTYQKd9HSF7CdRyTUBiACS2h
iyexuB0TlQYYLlQxsQW9sFWKJqEs2Vaer1VSp1Gn1TlIecDfdYkBTZBXuTmdRKC/Ec+3GCjVhNl6
0j+jzFlQHcZ3jTyiuKslxY78R4O/mGY0ebSA7IbCyWLJLv1wY+T9NehWagSm/xzB2BV6MrGxvcjF
ToxMW8LRlJclOsB81U/dZOcGbM7oFZnAIgPZKZg07BCeoL8gQ0FXmUNalwwKCT451fNhWmqD6FjG
jgrDZpxGW7fqZJEiOEio1euup61bvrCRlliIqas0JRZofQ31cNc04U2jFHZq7RSYKLKxNJMvWk6d
1XomsApS9Y0FhDAHMe6b8AWppsY6oDPrLUQuKWbWlZjeJOK4zJRiqXTCvlce4nK0hQEDMxk6vmys
6D0vOo0Q3xktrrbbSKf1TW6H2kv04m6SKbkp68DVcqiL+pw31i687EqVIyIpqBoSdMxMWtewhsNF
m11lVkfJnez5IJ3XVG2j5emmoPA8lkx2iryilUxq47hAS0bSe3n0mGIW8aBfIam2KVmteq9ZQ+Bf
yeiXKgC/qrrxv5rtYyV+8RNsYaa3hCu+IUzO7vRsrbW0wIzgtte6o1fXT2KDxZ84kpi2AmDgRalc
qXFCjnpEty/k49pm2TMNDyeWyHgEnp2b5HfE9O3I9ZIpIn+WjMRN+miZG8JNrCW7Uj3JSE6nYtym
JhyScHAzWjA6iNzRl9zE2HstdRYtX9Rp7EbCTTSLeGTyQO/y4UXuErsaxbUYJZsu7HjlylqMAVMf
tew5gukeM+uPVQpi6TjIx2hiL4bUICLtSJKJIf8saCw1PjObttVyIkEQagVESY0nsVkVg3ilSeld
KtFrw+XsCQl46Xt+xXXcRjs9T55LpT4WxYvWta9thfVgoopAryGv2ZEwR4JwaILkRmVqrUpx06Th
oUjGZ9+asfujbBtCAVM5XymgqAmgtKW+dfrJWw7ieEqVz7J5HWvXHWEKFOzENNurg3iQOsuNEOZL
heEMQbZmOVghXFpoZXSjgiwOfYRGg04FUXJ09p6yfKpwfBWQwLTuRkRVViox6NvElkfNHQ1We7iw
WaWyBElO1KuLYEzdgh3nhDgurtVlw2/aQpJt1BcUBZAg8COwX+uVaT+w/ujKeBPpSKxi4LxMyyFi
LNkojwlmFJ3LRekhAdNcp0eZHSNZ71t0B6R3m5uKxNPK9N47EkveWSerq6mY2Ae9TWgYJV9cV8jw
WNHtRN/TBnaEqAPb3zqlWLotH35ILmnd3qbKVq/0ReIdI7G/mbJHlJSuNAL0A6SDJOo+I8LHE9Nr
RYRqkEb73Cdqsu+cuvKcFjmliBPVi99iVspW/uKV3lOFXS9UJdeTO2Y/TpHFp9asXT0SFzofVxYo
Nt4bqS1XeQepm/nT8l6JczbyE9OX2BEZ0aAEoPrs7bWqWVbB/TSUqyx7mVraBgVTsVk7Zr+XjOcx
/mTU8ZXZyZdOjLOm+vz0MnNckFtDzLPks3NTqrUhnSOvZ6MOdtrGB/6WzrlvtrcotuEyuMDneK+f
/e56ZxXKFjhzlkfv1wsPqs0i5HqvhWutFDd2/GX6+PsT8Y8F0W+HM312gXMqpBR9bi5QkiScBise
EP43G2Vnbma6lbq7VP88k65/v45CuiZmYN0AjfPj8VNS6qmKEgF919hdgaPWEBoW5YHV0CviUzgM
y5aM5KG25mXkkrvhV2df/cPF55rmhzp2L3hRk1Nxh1whItd9BSUnOfUiv+8WzcIiKwcyT6/a+u7y
uftXh9+Plz4bPkkRjUkRct9jYzoyc/7oGU6c7L0mdUpdX3jaBRDNmdPq5yd9NoAmUVPGwuBm6VVh
LeS28L5bB9IvIMOSXLAI3AwP8e+H0a/qNx9v86zWZcRybmikbjlNeT1Ne5UzW3Hz+0ucmY6/35hK
7Q/0nDhjlc7eoqn4VDCiATM0cc1rllFzUe0GW1wS2KIuygtfxi9vSdVljFIYO6gV/Xg5mM6tLjX+
4LRa61YWjXJUtaJ3d+GufvkBfrgM5dePY9NUyKFSsmBgg5WcZL04obHdxgOM7/ipwShYpzd6n+2I
gODIjwEcjNG8Gg8qFvmKOC6O+X6DeFpUHEX/f3wEZ0/carACNAHh2Kp/JZZPaZwtjEsf56XHfCba
t0y579WQ+5f0G6t7aP0dZswLz3h+hudz6nuZl6aPSWD02egU/NoaLdKqQG2mB5Kg19D5CWkO1tUX
NLP/yacw15S/XUw6q5yWVlqHU8PFBtwE2oA0MzeWTXFhTntfd35zT+8T7oc5LRnCvNFVvgYKHUDG
slP0ij43WwQO8QnrBBidvuk25bVwYzoNTnkSz6oDAW9swZ3wKF94xPKvX+Pfd302jJGljoFYc9f6
lX9ID+oKvQcL+o6QmqpYZK/jId12u/TT+MnMiS+3YZpYD9G2uKFIIa4vraJnVpC/5oq/f52zkasN
sIop8Q2YzdmlbygSRSce0t1EbrbkvCe4rvBCuNSELGx7FslwoVMeL4+GX67nH8beO7jqw3tCA2J5
kfQ+a/Vu9jkFKIHXmciHG+1pNr1prxcG+3xrPw0MGhsKXE4gKOdthypo0tKDgvLt1k/tCtarg+J7
a20pMlxe4d4prr+54HmroO2pj+YGdxgGEhZ1fyGPslOO8n2cR7uGMKOEnbFHHEjO5jUcKUkqb1rN
5lRpNgZqbTNv9k3VHhQtcfOydVPy/HJaG6nqr4rJc7KhdJtaOykTRzsDF41GehPnYAl2iNjvCaYz
2rfW9GmGgJpF4YVmZLrOenWlFfx0XV3RYneTzl9deNLz2v3TjYNAlWhYAZo3z6YVwyiiPCCigpI6
NqF2cmsE6tKjTtHqalyORE3YxUp5MEi/WF2y8l64tnU2y+gFJQLJ4y03erMzksptMB8OcbWKwm2E
kfzCrf7y80YIoFLUheZ77pZHSq8FucoZGzklSIrAzjaySyUQdadtkpVITZv4+fCofL5w4V9O3R8u
fLY8DBUlt7jJ5mecHlKOHrthHdrGKsmc2TR60Z46/7yf3inwIBzSdB9xqfLnHz7XDsWuYCICcNpt
IDvNhj7Jql6Sn7r2jsaWxMKLsMhfbgA+XPFsvzZYfy1O6gr69+rbDvwyX/bX26cP1zkbrT7pcMLQ
MWKQqmy7IxORYL/MHunuGofARQTmjzqB7zPw35fTzwaoknn5MES8uG5Jv6lYgCN2Y7eDuclRxpbu
xfn9XYayzruy37y/c+CyLBeZJI+8PxHxidRrBEf6FNrzJfYnFMF4uGAcELq3bDsiRJhB/pPx+uG2
z9ZBobLA9XRcv3ZFm4hwNwgWL9JKWBHWc6tsfn+1X28CPlztbJkDMRk3pF5xt9e6m+2LjeLUK2kn
LeaDarX319nSdzsq4Sibbb7UR2+hs9yJFCb+lZXgwrM/+1ZrgPmiKPPbpOluoofndw+/v1/pV9MQ
K7fI/2RF+wlgIA6pmcdzqW+OvIjXyi6+SnZQfiWbCWjX775KpwtXnIfp+Xj6eMWzo2M7qZkYx1yx
Ul/KStyLVFPMeI66RB6NvUYXnysBpWF04VbPcDXfvp+PFz6biIwRKQrdjDlLplhW3njtj1QChozm
/z7W5mC/alsmAPbbeKHFxVKDKKoo86GaSosE3sHTd5SDXZQOBEjRHNJ9x0IuXCP/r8mL6Y2Dj3+n
85ILO9P3De5PjwwkE0c1+lo/8QraLgnMwuSRiVvK6NsQYHawLmwwDO7vX86ZqOr7M7JAwopkE3FG
m4fLh8na8NtcDct23uoYR3DvLEuv/Sqlo469F/5DvYeMvIpP5n6GVL6vx7bnlmuQ0Kv89jJwQP7V
amWiW+F3mkm15032KvO0LKyn+YjasxtoTnMBp3zznPEE52YtHmfIkW9jRvQd6RTehkfx5vfPRNJ/
MfEikTFlS6MACI/27Nyqj41c5QXge9qjh2Bq12EhnZoBZhu56V/zMkc6XexklZS5ci0oRL+V0X3s
66cpDq5GbLoVXRoqNIaAGrdmyyVri6x9NBJq1WN/rdYmhUb9zlBxahmqo6vFo1B01ANxCiW9f7Ta
/gWJ+BaBNlGf05LO5NbA3aYYeK8t/ao0RpeG8BLrK3gfMySCTdk2vrJrq5Qww3QlaI2tGt49FVKa
bMqminwq8LxTGbNVnBh4LrOURFh0wS1icqVdimLrDN1crwRhVBL6m3WgnVo9y92pnT4LnrGXQxEe
nUX8sf81t2TU2woOJ07dzZ0ffmmbDn8rllU9kp25vyZoLbRgYV9G9LaCu1KWV8TQoyA4SsWx8Wkw
ei2kkUp5qUqvPvjWsDNHtOe+ouy0sN+aE5fGVCKHyrpRm1XW4SEn4dQIvIUcv8SC6iYNUWGGzEdZ
rfomvipq3YFW0ZMtSR+5V5UvSaYm9IzUaJPW3rUV5/d5qrtK3ZIx55V87nGxhXEBGC+XPzcymQkY
Qa/NNHLVRrsfJ7qnutQqWITJTy3S8kZswtBBNA00s1Iecq/ZKp68pJu9GNratoi283Q0uoRV5E5A
ou4iMftdG9VfZmVOnNfLor2X9McOiLHEdlvOihWwyo2gqsc2oqdSKPBP0mTnB+UpilTHqMc3atkn
o1LfckV7yUhn9QqyINvQuksSxbUC/+nC+D/fwFkwJgm9YdpBu4pS7GxJNAdRBzZMBpd1q69GN9+W
V4EDqGWVvs4bxsy+BJL6qbTJFUHQyTPLBEMxGJAfZ6HANy3CKWv6XGW4GDnYjrp1LPs7ho+OmoUS
EgQABBvQFuukvLQz/8X9IogDISejrJkBDD9ePU5x9XdyNwDcqZ8yypgkEnPEfCGfrdyMd7TAWme6
tCqenz7eb/nvixpnmzsqH6lQZz2CcfYcNUYUW2jt9IbetSu489A3HP9uepDheHnTpS3W/AY/ri/n
Fz+b4Jq2rQJzvnjjtF/LQ+ZM6+axsxv2d6vKlncXzyAXHvGMxPi4zLS6UXXdxCNunPhg4EADXyct
SFuNFoS8Gr0DuPtIs/H3I/nXV6WKxDlEk2Bq/HjVAlOZIcVcNZLIaDCe5ObxP7kA4X4zvJ2t2dnI
EYNGS6d65CVOO4NizYCp+PdXeJfT/fSqFO6A/8gz3v/He2hbfSTanksAjXEwWISud/L2DEiW5cHN
HYBnG/kKScd/NEY0nWO5KVkGX8ePF7b6akqnTmZnsI0P4Rr2p/2iHwd3hmMTBPqfvKq/r3ZeARk7
0HlTydUi5a3TikWhXlBd/1TUZ8yzlFP2hgFFQsh7lenDTkdgyyFWTTk6I9ZTCuEADEYSDWMAlZ9q
jhjdKC+xAx0NFFdxufcRatbidENn/9aK8X8I+bcn/G+po/816fOxeMtum+rtrbl6Kv5/0D+zi/zf
BdCYJrPwm/55/VZNb1AGwow16pu0evP65z/n0ug3EbRk/aHLMyDVpGzyLnX+SwMtaX8ApFLIBFLf
0xPm8fldAq1qf8gG1FEKLcidOeKwv/sugVblPxhkukIvkg6aSIHv39FAA6+Y98d/f57Qgw2+DwIV
UIWKOuPqbGIz5DEZZF2JbKUXhGsx/eqFbXEd+uW91PvZ2svKT75STij0wGAUSbId+76/6apKuRI9
bRn6NMvTurZ27VBW6NJkJBtx4SCxZSvTii/EkxL2NJIXbY0kravGtC4tLbqhmwL4w5p8Osm+eMx7
utU9ltxR1G5I+MFtpSgD9ZcKm+Sw8DlMPBh6/FJRWufA5bHfOUrNqN0mVfVcFt1oh2OsbOLkFJIF
dVvn8CCIYphzqaslHtHuQW2oQHBupPWeZgqq7+I0lPm0myLy9yJz8PYFhktkDgA1UEfc6gGIDy0K
kTISw5ubZrspR93YVmNlkcfbbrTQInM2znbsZMdjaoVvQxyOZJDm2r6SfH8pSLTftVyrj03bD7aG
imiD4Zno9+BJK5S3PPYfp6LvHoOUCWN2AYbx16orrmLC4BAYIuAwp7hH2llu65Dei5nKi2n0GzuP
1qLQ1iv8lmB40io9kkIcEpkbD754T9asJvjNJsmziN09UAwzV09xBnd2sFrUWCE2JpmaSDqh6IIY
w4xIZnomJ7ob1eE9BWV1IZgoNa065s7ZIuvStZ7nE2nh1iYaTdLRpanB8wNnBoa4A/DnNSdW2BUN
+poi0hyzH3uXuHVv2ZvrOkCtGfs0kQQ5wPBlJCA9cSTGxoyEqeA6eBkmw9CqII8WNCiiwDTBUVsE
PZt1vUVms0PI/zblmIHS+sXrFQRp2Uh1xcPFapYhBxssZig1xnjJa6yW+lSzvdaHbl3U+ByNoozv
I+lGKju0AuRdGMpI1HGnk+Tci3fCoAc73y8s18BfCE4+QBHc5Vu61anr5/G6Hgr5qCpD6zQabASy
bGavF2EnBXnjsoGpHaGxt1RgeK6VASSPUADf8UOwEIHFkhMluZ0XQ7DsOkxGFjWxRWeJGbaYcjoG
aplggfyaDUVnZzDdSIasG7gzA7tFs8j2ETnje1o9yTLrchENZWyeJA/RpWm1W51a8+SJQAGMjp1I
nj0pvho4XuiNSPSE3KkJyFWVoD/QjbHUjR4Q+mfVdekmbSts2xKfr1Cl7ZJnVO/MtL4yrGEFQWot
euHSzLGCBLgzBTOWP+tGJ7kUma3JGwkpGZWVUKQAXBQVIY4SH1PoPpNYxZtCqabFwAY4gb+xbHr5
MaAAsammwISxOxuzJ46UyqDdm2kpOkk9mKs+EM3FZFnxxpSmR8uH1NmR7iXEU7fIO/1LUiyYberD
6OOfK+M3JUKKTGSzPsPBna4snzWPXOihRzEkTkRr2tWgKS76zZx7a40F+KaZWBFd1/4YPUnIsidB
H5ZKWhYb5B8PbagAYimKB7U1CDVXADkLiZav29o/jf4gulBjGrPP9qkMmKjBJ35tJtnnSuk2EICm
V7ZSN6qVpc9SlrzpUbZWurC8kThXuaWePWj4I7eCnxmLwKs3agK3hCAr38ZS+sVUwhc1cWJzui0Q
CPtjW1xpjUfFhjDZuKpjN/YRY09dVi9N0uwWUws2YLAym7mbeJnJ2FtRTOaVpxjANxrFTvokX0LV
2WZN7w4D2mbd8zFUKvU1WInYDSvprVaUh1ZLx2WoxflWz5vtpPX5JvmkVEK51T1iywtpHLgYaKD2
69D2qEpFgaFszXNCRBtviorC8ZrptWcXjqyWn+bqROAQuBM/xIaRLwrest2bhFrEDSr25CpPrWY9
mt0VmTMclgRMF2mV3wdleF35quXSKzuaWbtum/Hr6I23BtAj2GHZOqbUlVbxOq7MV3XgGOt7zSe5
H9agn24jS7qBgEaMN65MxMmB3s7MdnHuNDI6qvBG925K/CVrysMoBTKkm1WumbYWVHeiMuAwHUzM
GD5b1EYMZUfqyXaQqL01SNHDOt+yttkygCMYU5/EDMVbbC28UM4cj7jpxViSt660IAqN4LM3WvSB
ZEzt01qfRoYeh378JtKTSbNo0ZczHkHEEdlA2hSl2jZT/RDVM9OpVdbo2m7iCTuPWCqQblCIb/hA
i2UyhVuBQy+PK1knKkeuiiBFwWf4lit/YDKWHtU2p9VaNbNZV3qqR/MpVPRdhnLdEcpGcHolfamr
MmSx8zXUcHDUWgvXJqQbaoTQIhaTCe56Nh72oFsciPcD1Q98IQU6xKQyYAX0z0EPdHIYJFheansq
2Fjs1FQ99RjzusAkRZH298aPprcAHTKcrVcF2hEor5qpSsFIniKETbXhsRCUZV1OtyjxJtyQ6dey
sV7zIXyWSZpxTMvfYKqHftR4T8ZUXmkwPRw8vKGrC95BDdRuoQPlQvtbPQqqsRlAMG2Tz2aovupN
UlxN+lU4Z01ivdUdOa4/Rzl+F9XQensaWPHCsrjuxBITTsQA70pxcke12gxVC5NHF1ggApkBrBur
RrOyTRO3CBJBoAl6ww6p23o1wwvQ3QrUnJuY60TCcyzLvjPq44usVZ9aRLu2abTjBpbEmwgSBwDO
PirL+Lamuu3I8jYXEuxGfK2OhCx0Dw+viuSFNehY6D3hfirgClLmewiBY1V1ZYKuaCM3TyI0idgJ
4jEkbHdCKTlRzl3IPlJCMff2UaSI7BX4nfIyc7SqfOBJHFsrEZHvqy8ZAnqar8lD1sP/xSsXLORU
QyM05jAYNOVtQN/Hj4So1WbjehD7Jxqg647anE1N7mtSIkmsJO22EkvQAz0CTMUbF2CmF9KYfeq9
7KSIxcErYR6EevBgmjkSwkCcbksMOmrVfkprjpuB1AaLdga1AF2BB9GQHTGVDUebrugoYsT3XjDE
jlAENMWwzSd19bWhwoRGPupW7LHsOre9qZYXmPFRyANtMf6HvPPYsRzJtuwXsWDU5PRq6VpPDC7C
qTVpJO3re7Ey0e9VNVDAA3rS6EkikREZ4e6XNDti77XtBLR+P8/MEJF75n0IgErwYw04lPrC9Y7j
ZO0TAEOta7/26dCfxsE+q7ZKT3agyhW0ysWFv+9yeAYh8u81QKMPUWIIiAWme7P9EwPY2Xniz2gz
ARPzrHdtZlsnQACrerIrZu5RfeYGbPG59B/58rtDPXyHMxSiTq8dXbxLCrKJpPpGimYNlAA012S6
yGrBPJZM8fzW0pCHsoXu5ouDkakv18m+/Di2bpqi+bB1cLDD6ark+JOpFulpJiT2EQTf4/TU8tpB
ifpqXPehaxeIY+k9BfGUg4c0oae6i/Ra9D9SVT8ps85VZXIAtl3z7DRFe0JkRKln71q1cvu3zHGT
fZWm5JhMr66dPsoLBGl16Pzu1tDWb4bfa2/4ayS4PLi2vA88lksgyDaOkDdeK9u9oqSZGNo2MrrG
RrDBKpCePJUTWe8ka8dyr+WonOswOWflpnep3W5LotOIMr2OevA2aGm/wgiLg9IkPpTpLyLWCGc9
ELd1pb3m0FIg5SZj0MqE7BEW7h2UwFsWkMd4DOZ9WUWfAEiHnWOgCsi8OwM/lpfp7cQpmshhXtet
hawzNT8Wi30yNnipCPuJo/sozLcuewUQu3AEk01th9+5Ytvf6C9GtreNMI4C43JSeiT3mpPewEgF
M2X/BLaPPlmHXxqKE9myp6hFGO1GkDa9LH7JOn1vNPoau/6CIwJo61hn5r7uKvHxLcxxf4ulq6q4
W0oaK4X93iPpuBAzqQCpfq4LC0eMy/cPGgrzg409DWBVhJuj4oXy0/ocyM+ILy8eoSNQ24NyMFd+
wi8mib1XyVMZ9sTQhfKYhmB8plreg0T4ULhdNk35OZTB19QkTPnbvVu4TILdKuFoB5pVFeKDU/J+
rhoU/gZMoMWm00vPPWI7/xj8LjkJ+VGm9nTOe6tYKeVyO7XhlzuTAczBTf0uN+5MTTM14OaUU1/l
CMmoZB+V0MCuMMkNG37zb6+nSz6W434mdtUxgIHWnAQ0Zg+Ce36bSvPk+zmtJYgWI/dw01np1xg4
2boVEUttKu/JnD9zqEfkXetHR2VnMzMUxHuWhoNlHeY2RTGVQ0tp+ZMxjvjrdOYCjWwMEZW3a5vh
eSwyKq+yOxQm5hI1+pgintq5v6mTzjwjHawwjdxGE7do6gcPk+r2hW0x9a1vSp8zqhObaiweiZ1Z
BXMht6LlMeCcuBln/E8tiZRbRYgPJ6h7I+UiiIpd7Ew2R5utCCCJu8UZ3N3Fc/9lT/G01sp/qnTc
nCMrfAaHBagmIvIOginBBQbfeE9LLEKUCxIitDNBuZPw5NPmxnBmtK8jZp2O4/Bm9gesXeOrzjz9
WC2ZU1kbXmcQNk6E4H6aW8i35goKmU9MT+QdOtvdV5oKxu5GJIpOkOxVUeKDbG259pmTbhSxkKsm
DP+UVuS8jGZYngqdcvNcW21M+xY5+jqXEyLUfxavLcOrHNgi3sh7puTrxKvag45GfBimuxc+73kf
mOe+lDm5PaDHkNz/VgbIkh6KLyCU0Wa5zTWzqee835H7ueIrw+Elr0FpZhvCyEG6QM0s3eE4i6Q4
1MLsNzPdVgDEL26fnT6hyMsCmy7Vp2CZjIu0YPZZqd3gfMIhmPpU30374A7Uo1mzarP0IO3oXfoK
DG/iHyaNSYoV5U9cziYVZLhJDa5WHAHYLkN0CFNhrIU5/ZhJ/DoGdCdDyl1b+jj1eKfrlYr1l91y
AQ3Ux2u4MB/WHBY7opQ8eujyrnXzhb4SW9sgrN8MNvpDQ7uVD8e0xhUIp4rsEkr/XTujciuKVxs8
5sptrd1y5BP0dchFtunRcuI+L38BxHBXw2111UypVmyLLGno7ZQCLDf/VggXG8i2bKzGfZTJam3X
ETZAK/3wU3u55+pPs0xW/lTNh3Cuj8KNFAdvp8DcuUezAfaDnxuYoDa3lmvF17jot0vCSsqDGVf+
R+n4La6Crnoavb5aKYumpFqINVNeJVs/IM5diO4niiFeagk1ZqQV4qsmDyojqDKrln9zNOquEqQU
/QpX7LBKpnOomcinhkvClR8+Kg4uK0OFNQDWkLq9+tw9q6aQv6K1782C7rmZqjf6wwOxHPa6r8KB
ti8ikCR/KrOMVmHCUKhl8+ZNTCr6ggFR78Kf0468mTRsYxjQWrF06Uu7xUbbXfgpsFE1LkMacz9N
Cfes/+SNg7ObJMYsJb5lR29V8f+UDf4KO8m+m8KK9zTFVMgtdJQULIkyXvOCSUeSzVcf/P+qC/MT
KssXVchrmKcF/p5cEzZkvw7tvcosSiYEcZuunHjCg4UAmlBJOO0bX3O69CojhcAM0LiXlwAE8FHP
3qbOVHrg2d9Vxow7p86inZ6+piEYr/VSn5aNOrdxe1AlAS0JrKNkwhYHumNTBJAamxhKZdNb0a2C
heMxhygVz1ukMQfPIN76hRUp4w9fwl/rAlY2ce3tLNHAOJt+2efXu5jiaWWLeJ8K4ynK/fqAGzmz
9FEb/T4egf/0dt9tAfCf+lqLbWfm9EDNfd0KcZauz1grKNZWVCZQp8puPcjMOeWucdK2+VHxV64B
2a641vgYzRFOLIDGXV3r6Bh5qCKmipwXKvZ6c4ERF61VVLEhzAuKUo3LlBt17+kYVmxuw2bGdpLO
vt5VU/kb6G/BgmGb5V32EJH56rjfjdGMWMNpAjxRcCdmSUsOtd5mIKgCu8W9JZN3O44fijDTO6/2
kmNamGtrgl6caLaH5LpJiEE72WLpGfg5rBqZbsuubVfywiApZNRC4tTIoBRUIiIDtJKryGoChnvJ
trXyzyGE0yjr9igM2lAQHDBM4yReVXn4OZs8S1b+Ys6uy3RRM4nhq0zN8JUWjOK7OPZ5TobFYHMB
MqqyYtFuRNbVBFbmiE4WZlxjrYQyXkhU0CsDk3XZgTW058sYxj8NnuKbEi3m2FFUeemj3UuguQ6r
CV71bTKO8Sav+DgI48XaHj2m3m2eYX7LHbYZVCOuW0IghmYbx+NnFLZQAOgh7CR4Hjq+Y+zKdPRO
/iZGvuOyqD+71gLLpx4D1bn7JoQ0CwRJcC6vC8Gw0S2NnxLz73bIHzSr262uQXkZoURJGCc7A8vl
2tJ3QYO7CK/eexL5Pwk6sUTnBh2IWsoxRpYLE9lXBWyovLtl8kv3RI7KqqTKmmeD6W3v2Uxr0D/A
YkVIrFdzUaJ7FuOvxx0S0kR5UXGwidCGmVVsHYUdzscnaNv8Zeh86oNflDuDJ2QT2JDKeuDeeAIw
zs9tgLgyesrn6C3g6cEOMH/0DcTDns+wLXy9rjUBK87E8G02T6WMTEIOu7eBos5nurSOwgKCcPk5
lTyMFeqlVFjvIooxtk6Ti2RWfNjyJSvsTaujV4fOzoof6EChmrLTX3X2xi+xu9vU1bj081sZ0r+n
ggt3Dsk+60HbJxRAwQwtdYQatCpLoIz0Vp+d2tM+ABi3Bro93ait2bpvVVS+lpL8zpqCMkhj7F0R
Pj2D4oNy2lkrNb+3jXETBs0tzviNKIZL0Qc3tDj1ihIeoHSPgywCnq5wY7R1d+qq8Nc2aMeD3sTa
WgxHHAUD5bMGPoeDkThetD4jIYPQrHBKu99QUtkWi3nrzguCN2iytSXc7yR7EpaAKRdSMExOsK4t
WhR4BQS3UYdE0YhQhX+kXhXwtysLZBdz6CT5ky8TmMbKfiSuZbRiSGL4g1NFCQfCaxP5jD2dMQau
lvDAYIjzp3A7KIIX4ekthJhIrhqvYiClaYBDzIh9tQMKxoXcjOdwSSjoOeuJV7XeICI99n0J1JW0
bS/n/asGIM5x8Dq7Rr4fPRWsR7ukevDPbmV/Zz1oDRt8KodjfW64z1dh1j8l/vgoQROuC6dINyo6
CQf3HIviYtsEyH6CFkB7c8c0ku9BUdtWfcO9RS1RBtP31PqMoINwE6XzskIpvxrBtycHojWlexsi
0t7YLfjTvgvvYpU+Jkbpb+j2cxz4ADai+zAhcI6vaBVWUYfpmIcRBitm27Kohk3Yb5oaIZAs02ot
FFqqHMfyHOwSdhlrE83dOkIRAYdCnoKS7Kq8wUyrAsC6jOabhHCUvvWD1TaffSwYSkQUMf6h98J7
q8r1igec98c0XhA7875zmmmfD6sm9XVtiuQyR+2l1iUxBpoSnl0yPtruRafA9o36J0nBIvgTlUjH
3qoObLgCdfLolfEjsuxTF2WP6bKKHV1wok6995XzZ6iGfZjxZmdVxp9YKM7r+cao6PydVv0ALEPl
Tk06W+1nbL8aE+mBNJ6fnoea0qpezQ66AsOezzFzrJVhVUcVULmOB8xCTJ1a608djCurNvB70eus
nDK5H7J0W0Rhsg+wskZZP63HBRvoZKiaxvI9XTLe/Fj8LqMDh4HpKr2PXEabDmuEtRHQj0p3X7fh
pyhSwMx99iBhsjRu9t5RO5UpWwzXLgaeX3o5lmZbx+bIwbT7QzpmfQdUu4ZKm35LHUEjXLJCm+lP
VU1MLuv+U+Ys+Bx+6jKCY10A9fY6fmjdBPwvsp0bs+mfXPkgqGJW2OcghDAZWQVyWGFU/i2C5SyI
yebDBnLxYjY9tc9F6NrxtvP4tWhOnkYzPmVV8tFAYswGLKNcw4zMG2gdhXyfwzBd+02Qb+Ymgvx/
m4cD0+OYU5WCcqMSG+B0HnwFuT44HmPKmnsD63RGMlvCeHt2DtqFZyw70Pk6YhO0aEV3sz4bgg+a
WvkBBdAdxbi9VmF+0e2HbeYOxIrs7I1WSi9u8Zz2Vr0BhXY2a3fnavsHCT6WlIkdfjrJ0xiYPUAF
iANELTRMMO+Fwy1ndR2qV+3uPTVpCgtooojOHg2RfkZxdBvYXrrpMbUz3+wyXLzRFVIr5NjnauAD
7tzit7D5l7jmV62UNlzkVzCSsCJqPrRZjYfZUH/6cHkpRi5UkRpXv08/e++Oj9biFDbzrdFmHlPd
+MAk85VV+N1f749dxBt6j8Ynh6Ftyh9wjCVrpzFBx2I/TxN3lJLgGENzl8Y81VNHWdSRyBD+tlHy
J5tdgNIxHJ4m+ZprsMED0bBR/l4VQ7Cl3iJNrByO1BbDMpAIfBbJnVFJ3jRkUCF1D5Zxh3uXUUa0
NMnGZ4U2YuDxWSdJzgFl5DdhClSHm2ugvLJuEs+77VKcmQvNd87jfnkKOcCWD4tN6Iq19ruojbcZ
2NlGlaqgWae2y8E0DsBk+lGAfzHak5lX57iJEFXWy3MdAAgWsXEdg+YidPiehJzWM7uGFWTp0+Tb
N2PuoizMBRexnW2DHuGdMrh8UNP5JZd/WM/nJhXMntxHTR7s1qhZruV87uYkPsaqSymJbVxgy9Ng
ArVgWbDh5XlvRtZYLd6MamngRpDUFQAywpNSAknN4qFwZ5iyJsWm/yTj/tx3vElV3wfbzBCfYoJh
L3wZ7/Blc8hwWjGZeYw7wtVSTqy64TIqYQAPIvrsc/4Lz3Cu7S+aZpr5LCDfAnH91HtMrviXxHO/
LQk3KO044c2ZH04pwz/5+KQM1E3L68rW2oL0WQ7IBovHkBWqh1iy8tz7PlbtKiM2bGd33YEFvbGD
C2LQpI05E6iVq6F5sScjM3M0fqqc92Vyqp0xgveRMy89QIu9Xoi5buhjYSGicIcSj86kyo7huwv1
b53Y8WujNZrQ5Qc5qmkrw/y+hq0/D3dVySkfyei5kNO9E3s/IpOPSd/cBVYFmydmvVHxxSedobG1
R9sEVAcSVlrkzIg+PVtlwGrMb7NKjLWOjE8MOtCTSDLpFOalGXjD5NT0TYHz4gmsn64XZdtQgIbr
OzKNG0ijA3gWeP5qVwbz66TorZOjaNihcUvSTaWw4sbkXvbh2fHHndVCTC0dzP9G+uQrlqdmvbVK
45tJxUGr9HakaekTAsC1DeVGboDw3HUhNbblqd1Edbtxk1sL/gvVQXzWKrwmpKv4St7qOjiXLdch
6OYuJp40sd7rABRKbFxaAFVn7rBtWzh/8tD1V7XoCcl4h+zMHDd219So70Oi23UcvgQNVZ1m9iO6
ZAClwFsc0zT65UOQt8bezbyD2Xpw6/2ez5ieubRqGkYM6/s+w8Qwr3ojLnYhUSjrubNvGF19teyl
No6bojwmNrPqGEkM2v+A1UTGxK1ptYiEXfahRs9hZMZDc7JMu9l7ebBz0v5diZeR/n5lDPWtbnkZ
He192rU6lCFga+S4d9NoeWBiGHc4PsCymkottYZgYxrgtk3rziy+0GJQyPGY8h5Q7fv6ZIRwjofY
QP/LKzP23XxoO9oejxAOr6GedoL0kb31WxvNgBqQlID/Tx7QEVwMo7p0RcFB2c0RSyBivAdu/eXM
FZ7i8E28pxrtQhX3tMoujIkoHN/aduGTZfSOXfM1hRQrmjnIxgcBXci83/YFu/g8KekwbMmi0gPu
ZD0LGAjbsBI05BC9N725a7p5XCfuIbc58ZrYhr7cmuNKaXHrRsPRUMt6M54e0qg+1ZqhWTOjeI/E
RznEVGN4DhhyRLj/qDmdyvjs9MDJOpJ3wmhhpTKksfRgxy50XtOUCT6maxr6iP+cJe88K89J3nno
VcjBEPQPUObildNUETevX2/GgVrdkvZu9jwgQ9M2MhS2kAL+hb9AQ6vhZibVcJuUAW+A0eydIkMs
HeGWK9QvMTmUu5LNVeMAipPImMq0LXcFc5dVVuvD7HMY2h1suNHomOxC3024QbKqRcEzvSRzYm7i
hdQY98VfgsL/kbru/0f2qI0I9j9o7xjqfv4Lq3T5/X9p7ULrHyY6bCcUC1bRdD2kpn/xRoPgH74L
8dczLVs4WCJQwf2ttbOCf6CxwxFusTnH1LjIKv/W2lkeYXfAScMABwUKWf68f+OL/ifeqPVPRfR/
Se0MC+ckzFMsGf8qRI1kKZ2pd61DFjWM2HxRqwyOdFMc4iBpT2zDBZo2AjOKdQBFNFs5rke2WGIX
Zs/TH2QvQSwoNWVXub99Mlkvci4gQ+nMRrLPKtf96ssChk9Y+IrrEJFN4vJY5uE7R2H8MVqt9zDH
kbhS97VXpy3C9C4082gJHTBDsTYJZE4QLxjRb8bekbvEpBu9GM6o6bJrnz2/yGfmxX5cdC45cQnv
gc7T2ls1gSXng126QMwaPTOdCPKMsqPQkykvLbEVBFkncfIMzdqlVvRDwFR6TkF64VIhYqgIuZoK
c+yBUtBYdBs7zLtDUipvT45feUWCkX8oL5pPruOEF2u0kkMxY65fDcTUxMzeveprJKPvtmk1o2oU
B/3K9NN/Lg0yooUpqohbYAnFyWQW1Z+CzJqLrkJKN6dOsn2eGNWhFHb40ZVG96e0veiKBQRrVGWH
DwBa82cJUofohdHp6YpSrtU68Mtb7TYjc7ggUXvbM0LGoap57XPh4slKW4g6uZc+5JVuOAmn4aFg
QPMkGMUU6PHcZdLlNV9IZbwfx8mHXVCbdDdBiLJoFmn3EMxiwMWvxvRO9y5mE+TBDUh8CGS+EYib
ELFgw9Y3tI+O08A0FFE1eQwMW6osL2UcM6exXreejXgRIerBGavoEKfhvO20aR59b9F41J1RpkD+
zOaSib6EkuYTbQDFg2+SCbpNmkkTwBGpSo+ldJSoKblQHuMgFUauvXU4MfspJsf9zSBSAC5DTQdH
L+NEXnWO17/2wnCpF10TwVgkc9NZs7Oyb8FjO+yJCjUb29atBfUj0I+V66b4w4E7jecyLsxrWIqc
HYPvTidfs9FdObL2qk0QJbm/c2rfeNf8WJ6SkMZsv+jbUeNXU3cyDTP6NVrtI7ecrdDqdwa7XRhg
DAetrdNY8bJh8MtLlPrWg8pq0IttG+dIJbFXEPoyNoJEcCu/z6kUHhKrY71Jpc8MIgEreULrixrU
kkN9jPqG6BXuANShdIeIhOI/BaZ8sLJ+pL7bwR9f0VcUFCFV4m7HksXu1g579SYR+M2bEMaveCv4
zd5elRWzMpw3/SdbSCB8sTkHPvQ1Y6LRlLK9bdyAuSGxTIh3eHasjMX7MH0Php8fvUDjFep6I7+j
WR2OVpkx6osroo6Q98joHTtldast07h3XGUfYMgBzzSnyNlaUxdda6/w3NWQEsG2gk8/HMJytI9s
bmEzmi2otcSOzI+eyob1FFRykIjol9mPNcLexqU1X/C8VnwC9dBf8W8SI8/iEHN/0ZsUJ/MQo29Q
dbSJlCyPNjEqd32ezld4lla+zsvKZmwZy+yBZTSgTX8aCQQvin7amXbhXlKj8LB9uZRpjS7nuzjt
82EdiLr6QFDrsqxrhuIe1Y63jyhmLmosAY2J3jiaRM6EbD6C5Nwh3bwRwZyQP2YpRR8Qg29DKvlQ
ddazFV37oJNvlSu75zrg/WTiOy2LiswEvziNf/55df3fvuL3/++AwyF3h4ja/9MN/pQUVWtc4IDz
0/ovyfz//j//1s1bPoRw0zS5yUnB9BbDzV93OVf8PzCrII/iL1rU8Vynf9/lxnKX4/VYAPto54W/
GB//vsyN8B8UBgQY8LLZjk0p4P9PbnP+1n8RzgdAzTFiYDTz+LMCbFf/JpyffALC+rrB6dYX4yks
B3eferCx/cR4KJlamvmsXn1i8djosNqQBTk/qM+PpoKl7TR3Ov10O0D2c5rcjjH3BzDUPzoieLRE
LYrBIwZlOoAcdS/TEO78LC3OiLKjdSytOwnRryaG7Fz28WNTpQSToUNYZ6qfzwu7TdXe7SzRQcRv
DV0bmLt6J9y8OA0+jWinFNZIopq3RlWevOHYjkl8rKsh3iYS4YQKsTxKwayoLe1nhWKfMLa9bUXH
mfi/NQc/mTRexYyzlWshEKUFZY1Gd9LXzjAfe+LjEpHnD8bAhHCI53bjInHeGCxEmhg9MEU721KS
tQ4kjtwJ2bVb3TRy5aTJC53hr1kHwb4P3fPkMC6YogmAckbUTsZPBkIfkxKhXus8+yQJxTmquWVp
dUeEabwboOGQLzAT9dQjtpyNZlvSKRJZhIJHWPLenZ3bSIrqSrBKsuPHtZ6UgoCg4kvTifwY5LFm
Nm+BRk2ys2MjdxC2uZl0hcx5aT3iWACry0xxpAg4Z8v8fRiz5urk6tloq2Y3mWJNjuRr08li2wfy
yXfh46bq/b+9NHd/lY3/HV+Pgen/fAB52XCXiIWubzr/ZsCrTIkyOqjrM2izZjdkujnUZIYyySZ6
DSGHRsfFrEgQQSrtfDqz4ngxCHfZE1n6rON5PFhtckOy5LASpFhtOxyjG1NH0YOvom9if54oLZlF
Ry3alUkugFQXKaW4V0P5C/6ThBeCyBg9hYREUdVgiUVyWLXxq3HbTbg/UmUS49DPR6uI93lP/x+V
29A0xCMyjcOM7pHHXdwLw3smvNbac8thHFkExaEuLHCMFfGqiB2HPLDf4nLxydq0dYx5twxdCEDC
b7UmVg1ctPZGBldpfCgnWbD+qGjd4ojlaFmP1EsfLg9qZxGy0qSMe8MhL/YBWVz3elGLEQ11yPv0
agh2zqXH9+xJVuoGyaaNRDDZ13W8hbCIirch1dZ1Nn3uHXKf8L8gqsQhBOJrzqaB5LFfD8bA0pjN
48ZjCTGT6LwKTLHAXmOYtWyTN4Yj8p03A2tmwvY9ldgLBDnSiIeiS9e1DnILCwWHnGDNGmZ2NmL3
pU3EgxaTda8xcJgcI4ciLetzRrGym10EVuhioLs5pmCBjr2jNPEPU63Px2xU+lhVv7qT1qEdnPHW
ULmHUqXb+WYz39m5ao8D+S7YbP5MbRxe86455ymGQPKgmV6ZUbdLSX2/xMs/COT5U1k623WjutZD
1zEQmsXD4CWP1LyKTwgBT1j6bHKqmMJbjDkGvwnlQaTn5Njm7oe0k6vZDrilERyJlqcnq0vrpFvj
EIQE93lOUR0pdBl2sXs7qDwdESS3G/56+ZVpRp/DmL9ZI7pYjUZ3jClo2ngyNmWK8zjC8OAtTyzh
wUhsiuKCzdzaGPNsvfT4oLaqQQ2ap5eA//sUeTx73tRf0tCe1hUmaka43k5hEHiyay/b4CQONlHz
KNOhuGHrssxcEesM3VTdi9aQm174t17UIk00LQi/FfW1HaKoitiFbJ0Ug01KWuvoh+kB27zclWbA
QEfZtyMEep1a1hYjwPPc28llZCmzcZfccci8EFqIu10GX6zCjUKT3cyGrC2bI0Kt6YJQHpxqggLa
CJvyESdLzMpHJhd4QA4OeTGhynesk+kXxUsyJrvGbQKWS1SsI9afbTcL48Ty7sO3zZ7xN9FvbG+b
rTexHe+yhvEzjQPrM7W3Mtu5hHVRrfPBvURRJDZ1xItPFcXuQHq7ni/+4BJau8caFVxG1zm1jeOu
Mm31F5M3dY2nMd1qncrdQMgZvW7FalwGzgPPlL3LjaZGXxaJfYRuDXiu+zjI4KPPwScRzmwRBO0R
mTFJUoa84pDWjXnOl3+EMToMhnHXYabtxRZw21Dxn0vbfi4hry+ZonrtLmCkIq7OiVemZ9FsDC+l
jOzaexfRi82E/ciP+5s88gk8qfAPtAPzJg44YHIjYng1dGBhhzjfZqmsjondsaBGIK5kFh0Ch2NU
uS5QAu0WtFNptkfodAjM7OKUKSEB8fQ7sONzNPJDM3J2bdUDH6t7EiZ0P966ZrMlO5wbLfNj8ujB
0uaBIKnOYs6bmvUpz8JpzaiywR4VBFt+wrzG4fBJzi8+sRoJ68hPIQCpfWO5Dz75eMyyXt0gza8y
zoudM0RfXeJhOunKiwkUgfrA/py9or+xH4KByDppNDvfjniRu+5YKxUxHrUzMgKe6vS1aeBry7B3
733UOAz0e9L4NHpYZvGPHDfzOUj8nVd5+ZqR/UdNhPwxEc19H46QROktBy7nVnevuePcFQhhNtrs
iEM20B7E8fycWwEnjzNfhUIF2BvUIUPQPoUJtG3S8cq1WigyiYMcpWvTq/TtD+nYtyqdGBsG45uw
XpqMBZipxZpJMA4NqzxOlqW2aRSyx0O1wplPhpmOuSK0NfFkICgymUvi03e7PVIcchCM6Aq5oRx4
AQOXvEYTpdg5RpHJ1aj2ilj1jSKtYUUV+5hZ7HaKyBcIlzBoAb89peK9Lyb2F0gDcV7Bvmlop6G4
G92usb0tg9lg6y0+izGc+3U2eAgEKlutHG3+DFZDeITw7c3AbHSHAAttaRWzcUHJt27toFtb3VsN
IQ0GzXEe/BrzI/pVHkzUOEiD7Si7GqP/QOq3OA+xT/uGgW4VpvJ2yHdZyoNdu/66zliKGN2Aihad
RM9nvDFIBVs1eeFs4cCU+6gcPNDhiucTEOtQIafns3ungImRxfLFWAg8UAi8ciHqU1aMi/eNUtJY
kuNxmFocce9BPngn1DBPseXS3Psw/9rAZ3DevnkBdOs0a3alnmeO8XQvY6/flCPGl8UXUmEaBBoK
RY6D7ujXxvOcwbwsPVQRrMVuZYp9qGYlRjMXO1sjMbcKiR7ChpuyG5lCWSMA/GxnNQzMA6M5+nTo
0DMsfQoV3Bs2XWQgpPWA6bMxNq1JnZfJftl7dt7BkCGI8Iid3yT65Dw4GM7CgVyHPI1IOoVFRC07
GGfJNGcvpsAiYQLjIRHccj8R48l4CWtU76NMLapGXRY2xWEarHM2Ds6KGRxlpg2ruayn8cGeV5U1
UuG27P84DdBPSefa+VQv7nIkEaXebrwkfKjMdD5Anw5RlmxdNnQcWc5j7baMttQeuDtXXUzdY0qS
j+PbppivNdw9mbN1xOIk7D9lmN3ng7lNcEmJGRdNV4h1N7Po7N1sjeGFpB3DQ9HBZ+6JcWDZn2yn
VprrbiBYACPeyQEX4pJku6pVrnZcQBcvxWKUFd4ZB+Z1UkNw6+IhaUzzjq3cj6EdZmicWaQvocIb
BppCSUCLZVqsoTEhZgprT0ylpyPrEWKOJjRS8vqY/cHCKEoQifwpSxeQD8sCLc2SZNpV72GsjOJ7
I/m0HTD7KvZ/zNE69IiNzEyT1ICXgn3PWz9WR8GEdDWgEHIXAFkUDWrLOsIeUelHzLE2roeWRBbl
U5+VEzm2ajqht4W6aticAxptUpaEF8c9jlFFLGeDbUvp7oK9L9pNRf0Qa1Dr3ZYgiAE9gkXVHGvU
anJqZwDj7MJUuCptZOAlsLFB4ZIE0V1e7NL4X9Sdx3bcwJZl/6XmqAUTcIOapPeZdKKZYEmkGPAI
ePP1tZF8VfVeD3p1D3rQE4hJShSZmYi4ce85+0yrOn7Bd82hJ4vsRYlTmFPZRRglMvuF72L0GlW+
xkTYLYnKjI9pRHqkPBEXWh6Gxn/i0PkC4Cxe0kpl0lohOmdINVM2gxE/kTEHrrKGuEazDXSKbiYz
JIKKal0WAh0PHdStUP7BqoeY54T8CKqDGWeDtUnjZMWzUKAQolgl19wJv7Ke0YuGS21TZtpnZssT
77eoNFhFiTvMK9rRxFMsSBtBZhetE5X91iJrDc+CcWOL37Mt83Vvux8Jfp3MLKER99pnP4QYlBMc
fjY9X336q8fW0W/BzIYoj8PcpoaF6IsZtk/4guf6rMBkyf7vT1H/K62J/j4GeNZWgyxloYOM+dfe
/KTbVVrZSFxlHD/FHhpgG4cZbW9bpaeqaj+SjjHSWLKU1fIppCqUQt/A0MPAMBcB+HRHw0sYnpI+
UmGiXw6QZzjoczySiu3k/0nH6P+MyvD/UV8JTME/vbBzNN4/Wkdzot5//NuT+h39y1Do/vd/Okli
7gmBQCVtzofneGfz/HSSNMP7d4MZO5+0LeaGpkG76L8QDNa/g+6C/eiI+Q9aSf/dSaIzRY6VPk+R
YAxx8nb+bxpJglnTvxzkbZAogvffnIxF24op1fz1fwJ7qJHhN97W76jMu41hhsE26m2SIzCvPeb+
77aX/RNhi2OT5y/mCOBXVA91xGEdmGqD2WOYLonNArCaIsydDovAiGF33zIvXzJxLy6hrl/jXMQb
uFwWQtwni37WgRZ353BSaSPcGm01uGfShsE+GDk186wp11itXYv9kAMHIdlRqv820d3UFbKxtNPw
slHG0/9m1g+L7AU0Etr22J59eF4J1N/B5F66jA3AOTyPGjEAk0A0yKETsZSBu+nSZtpw65rsV4JF
89BME1McqQcrDo1EhcVmdEjL/LGy9OQ0pkFyylSVnDz9AC6WI0zvJrepQmrQuHG2GoSbBZgJG0hi
7bsb2AmSeGs6BwO28HUhyUmav79jFP41jPpPnc78HnAFmoKoa45oLKOdLrJ2zSkxxtDdA8ardUWN
ZHTMTbp4K8DnL+//3suLL+gSLfExfEsVJ8calzE5OZ63Qzyp9q1qkosOEZ15dHRVkzYSjipNnBKE
VEVj6++hIRTJJlaCEGbX1Q6ZP2qH+0dqfjiYIkBUPZskqXfiFanxCMFrTV8jtBgvjhrHC0XleNEb
hypCZktRayaqx/aWNM4maqPxrZ+idBtnE2l6fa4/AvC2mgzZgj6N1k0Gvv00Ri2z9rZsdrbVhk/A
24dzZvu3NG6MLWdF3lPCkLTp8Doc75cmzhHLB+jr+wc9n6KFHSXi1Yv7ZlvUDHNM73lu1J9MEHmk
eNlvffQughW7XfbZGAPu2/uPyRH5VHqCyGEO2CcdRxLFNGWHHfgA/PwSlTSatQczoiqwI9NfS2LA
1zT3kULPT7nl597157dhtsJOYtT5jdPqsHbKiXNyHelAH4Jg55ettkuCKTjeLypG9/PzIwhAaasy
1sQhHkbEk2XXPvaC/g+qISoEfKua2uR0YP4MZrIvbNlcw0Gck1hogBcdfZfYtAPJy6qvGCvqqytw
5NJYwuAlSoNtIKZuwqu7gtKHhinvjZtdntMxFF9V7SKKHY5BD3bPKftwC0HFWvXwG8J4yj5FvlUF
bQC9chHeJHl+I2EzX9G7w5xuCzNce2HNL2h8UfFEJ4ntfFmBozj8PCNa3q67wK8epqJ0NxX9MuY5
yXvP6OQXviEO1Z33iXTeu/w8ErGxw8pB/WUU2oo4J3nOi9ZdupHxktgV7sOwNOxjjdh7LbuY1Eoa
hyvdnvQnWDAuKqefB/786U43MAlmrXGK6HzRMn02Cvu5NZK54K3DG0s1iWmt8zE0OaC6KP2+BwZ3
8yMO5AmxRUm/+/lVvVT+qsEn0E7k4isXitz4RBXP2RBH60OQtl8+8m4E1CLfoZAm4lk1wBFWWqJZ
O8AO+Q11HJr/LiEzqfLjLY1cXL3z39S0gK1eksNsJmVx6QJn7SD1G123+evl36G0wVgnIryEZdd/
jEREMbI2gseIht3GSfFx94Z65SVKt37QBnSKVPGHpcXOuz9pWNgrt8xR2zso5M25ja417lcYkzgX
KdSCRueYLy1VrsOQf6XEONxcUR5NTfgXaqviODJIXs8xla9t01+CPrw5kVGcB2OwnxLZf48xZXLP
DOtY0CKg+zS5Vxspw1q20dw9UOuBRIGzrnrcaPc3TtP5EQ1G7iiEpuG+r5yF1MP85vbVhWdtOrJQ
/tJiGT/h8ttrxWAcKgzupLJMITVx5TwVQfo2QJxaV+Goncfc084OE7uJ8aKXraTt7NBEczajTEOX
N761U4OMAaH0zg7NGtnYNB6nXD+qRlY0Nppvfb7JK9tjvbuv3n0u6x1UGYbVWXZrKQOfo5lTUIEW
GSlbRxxNGyEi9ep3RYluQa93Jv1Yo/Sq0/1iOoHHJPg1J5BIYG6sZR8uLTuID0VnbVlAAG+ommSw
qb5WA2uqW9jVpnXa4ZyogDNcYieLTg7FpZ8jSIcxMJe0ppynrFIvdtZ0BzXgPnKR1eLm46eXDRPO
skHzJMIkMrDk9Jw7B2zGnq4vvcIiniavwnODZcTqRHG9v/m8HEQeSzLN1T+kPL/K0lQH4Wuo43pR
nXJa+NzWYURmHtrmVGseLc72HrBJVkaWxkVSFNlHnOZnnKfiu20qooA+IZKQumdGQAJqd9yoinTZ
RLjMmz0i6cpeWUw1OdRD46A1GlW3xjJYXz2S2gsxPgcwBhBUtv057Od0JqMrVhY3r3BN91CXFcYX
Kxn3zNbfB/VQ6Aa89vl1pRpGnBc41TYPXJ4BoM8PMZoGxKNVgb+Ui01e+Wm06IdNjfVrCKPfBklx
b9gNjsrl4GhpQ3xIUJock4GusYerE+htOT71oX5J/BEEjBWP1ZduHvSwoPNiMiCoE9vGxRMfamK6
XMSbNpSBYwYyAN164LHM1d3JI4qckDDf2hVTDs/Kycr3AdfFSfbeZ0HO5O9/+YD2Jo2lxqy2vj3P
q8ZmZVZBt/HDIlvG8zofzhe6ZAOtTblJ6CvTcwicbWyF7akaYmvV0O7+HTofbVEcZV84b/6AMhCj
h/XICMLZRiR37bF6CtyfqHYoXEMKuNmAn1Tlu+3zP2ljtNCtQCNBO7ZejJT8hMEhmk2rzC2Wh/jx
fpk/FUNj2muqeiAzaNoI6bzhLb2polyEVtQ9t1nXPVeew44Z+DiLE3NZ4bA75HoM8E9rnkQ6Ndch
Q9Y3zXpkNyz7pR6qiTA03DUkUj+aufjNveXD2ZmKel+YuUHmaeVT86AuFW2j1gklBSBXQhmxJopV
2Lvu2Y86cext9SzNAnv1vN6FFd35MJHb+8pszMtzs5/q9hyHWf6q6aAuptGcHnxzjLbgWIWXJPCT
TPclauqj0ILqd9DmsL9Qc52mYOpx6dbrQRb1jqIJvuBkTbdI1z6mjvZZpwXOV1UiW7fQ/ln9kJ0T
O3fOyHRBkbdKvXpG/N4Jbgi7t4zNEI/lezzox8hT9tHJoJjJTP0tcfi+Rm1G578H32k6tFfhjmJ9
CPr0WNv2unBo/2OnMh41rzYeVRODWfGSWfPfbaMWR+YwMvWsSwqOSOj4Q/rWgIOQ7FvyLhns2r+8
AulG2eI0s6qgeXRy/NwiMZPfNDtplOi7HtrC72EoN5w/Q8nCX20Euo4B3fVXx6eLtgsf+oCAVDqX
yaFDZkJiXVY/RMRwbeGPduu+ODL5QyLDB3oUjmfENN6GB9jZ+GynHe7biduaZE4Ok7POWlcsjXzO
cFSVfSrpt55444es8DVTmCzvzkNdFZgralCOyDc2pTe8p+hb2RGcJDrksjjdtwqtcxyoSZWzBeBL
5dQ2xGDHPsk2HfwcJy7NfUoE5hL41rjLhD9tc98fboNfunT5EnHBmCIuTP7QnfZ2vkgyw96Nvtee
G7vnl6+n+MFlR1ilQ1u8tA1bRimr9tiEOi1MQ9iHcHIO96L5fhmbxF24oN42g42MuZkKhrg2E7PC
1zd2k4sLSkG1aQxvZk/JRm1kD0ia3eBr/oDOZf3m2NpTJaxfQRg7exFgC7SYWC6jSq8xBeQNRUec
nBoOWvRd468JwFcSqubZYW9biBDOBJmxztkzVbZN//uj+YXtJy883j//P3/DGI6i8gh7s4z2MRQD
bk5wYReKPjSwerFGZoaxVydzLjGQfaGdaHf3/YlWeE4rmCfNzS0MAHTdOCWNRBl3RgeBmixXWeNZ
Jtvh8FMnlBhgP6gzEK6X42fNvPSnrERib6/iuHohPo5dez6FxphgjcnD6hFaVAou0V1zs/2Zs0z3
bOrjVneIUhYxyH3H1E73lzL3YqJKc4/0ZrrKUROe7pcGA/ipmi//9LnGUbsoyd4AAVRLXOvxodcq
pGtlcZ7mc2QknFNXM2tJR4QR9sAL6phZcblfPBmHa/qZizAts+V9//rZxOY9K8ok0YoxmxiWBWJ4
xSAPcR9YZ0gN1rmcCnG+Pwy5weibIa9DRrb1laA+CX35HAX+Zx5G7t7hf91EVfhRGJxyGezMRVAS
bVO9yl59wTFblsYf3WOIZPbBb5WE0bUjtG5dh6m7boO8YxoeT1fbrHaUoW0TGc9g/TBnyBwN/1w4
zo9cPEVeHbpbsN720m7b5tYOMmLgOZ6gPzjQ3IqZUKMYsXbqGHcamX1dtUOUUTwkQRftAs8G5mNa
9SUZ7PVP5TW/hsCifj517yZkWVBsNSdxjo1MjZXFcOFRyuyjG5oPXrj+pDVR9RQgYNuh2QHSPbQg
vg2nevIItIxbDOeUQcWjriuDbM1S25As5y89wY/RAFQUtWs8K7c1OBLoq4zO8alz+EcOhoNtCW7v
MYwhM0EFc5aTP6h3N03Ga1lPQBCkpW1bEqHTjjhWZufle2ZZ+0AznafOn922UMzkTSvSdB27UgK1
mrrqklpEnjWm/YlmhjshcZsXQsJZ27Xv2PfHt66ctq3p0xchgWrvBfmvYtLlsTVa3tZ1EyYLFKpk
hUZZ/ia04iJ0c8WE0V2JfCRmZq6grZSoGl8Z/eZec4clmneJXZktoiu3DJRJjjW1v6OU6Va3u3wz
GjWHZmbao9vH17hrvEOFcGGRT+a4qq1p2IDzqpcWWrxoUYd+cyj7Mt22VtluCP+KHFk/zAyTqwYE
gC68WmVaAv3iEV7cb8eMHyJYCGStUqj6LuNXhRHCM548rXiqJbkbJiPshjJ6YX+7EmRtKF9DET9l
cfyi7OCP9Ew697gTpqk8lfAUllHGcV/UjxKgZW3ilBXukRmTWnl6wu5dPdZhbC2cflx3injR5NJE
k7XwOp0ZeLsOFQDLRmc8HL8YkEdQElbOLpu8jxiPMfKJF72wH71K15BFY5kKqmeQqybClukUzND5
qgfR45bmolB+RQNorFe6X8NzGuKtZgzsxTwzR79L1k1XBO+pw6aST9+cJMSq8BtyMIzxT5A5gN1r
pLx09t3z1HOabSx30TahubRkF53T8tNgeHdG0cSKMH64Wm+dHJ3RYh+f2lDHc6Euvhn669yrVynC
iy0TZnQwTMjBLpkP1uBiIzPJbk6DcaXaTZ7Rjsrx92sINDjBEmvkE1F7B7DvMNOSkGxj4IUeuzPL
Md1FLZpqkDaPtFV4dwTOK6JUzvxGjUko77WnWiQf0YQTNxynX5LZKxSwZBO4mjy0niZ3ZCXDttCv
vlTGtcPFheS13/sgF9p55hKMmOn1Im7PntS2SSm3SV2EJ58N5VTSbhtKA4EANyBTtnqVJYiyaY6t
xWeqFR7+E/y15NqKZqwvlvMMjiw/tkgYClfPX2h5g9r3H4CA+F81RsoJzWw7Otc84yayK286aaa9
FGa7HbRY7NOcRkoFzTQ2sMyDCnpI49mkTVowh1YYLhicvMl89Awmw4Avx2Wrhr2YhwAUgdnK8vpD
h/iBYSn+3ZnBsIg6b06HxwWeJ/luzPBSRtMjXluwoUGAi6raM8usVljNJ2yo5qufZfYz1EV7I6oU
gbiPbhodMEPRMfPPs1ksUgeJK/swKctY+0Oa8ZuQYUzvijLEyh+0cfjmjPEdx0O0ZgKklqYCyuoR
Z46nNQYTQNoNAodjKCUuPrFQUbCGG8YsyhAGqWOKk8hYXNzcPnTKIO074Eyrgi3lcEQqz6HOQc+R
bpAtaloPy5AWCGg+izF/Q7xVpZhhNgWCttE46QysjyXel4OHGy+ZEJAHhQkr0O13lQksIGkH/Je+
1iMOHzEPg+bSPffbknQOIxJDtq6hz2rg8E15zTdTxKm4IT0qUKPHy9TOMJgBTykS2h0xjT7X+tX2
lVyrqgDc2rWHwa7WjkN2RO3S6jN1a1cb4ogi/+jDHkx1cp2tgCqfdYF+cm48DRGRIH5UP+Vm9MEc
M937tYsfma+9VpXcAaA9mAzgzm2nrrrUb65rful4ZHFPXMYRY5k1T/gJg3iEattukONB9ZQVgyZA
VUyWDVrILq0sK+vARPUX2UCxsFCSaL6HbN9EuSnhrsQtZZDXfbJF1fOE7GoP9RPTagM/kFqL0G12
ufsRNTonyKkwlo9RMR50I9Q+sr7m+cWkP4Roycwa/1w1Y4I7vX+jY4/Dy8vfNd0tj5gQDRzAG8sg
brcUpaCoLIhPDw/1ZF6Kanrz0+YlSKLv+TkgjTt5Hc3xG3V1uClDN9mimrvKUfu2Mi8+51bPOJbG
1rmT5oPN0YM+iBaBzjHS3L8oFuXTnF9OszPd041FcF2SmOsLAputnk298eSjuI01k4UoUuFWNQjw
/dG+egBhln3haUwJK/A6RsH4cBrt5TBdvdr0D0NYP1XwU6AL/AoN8zLr7JcZFLPBcJ+TNvuKGdxZ
BViS3ORtUNVwJFMITdywZK4Mg7tAI8DWVANQLjFPOiF42Gl8rRovgjThH6WVw8SKs++pBcBQFXSl
mxIYnTCnft0mLSLAEuMWdMuAPnSqHYpe7aYsaNdJD7rIkUf6gRGpzPkttbRLTOzCdhj6GK3KWqdw
PUSsWdpEsuZUkqyD2N9bm4H6sCoBEqwjjzyuaeYGpseywum0B3RaFOX4Nmb4ZQWqOAuw437wZbvI
wuqWIWMnBUOgOXeura61B8Pez/7Lpdka5E7U+M2xCRA6XiVf9Otr9jwLUPHkUTJZ5H1id7lQ6/7J
EKpQoYlF7V+TuZaKtJQE+LqTR93uh80UdISkTzkuPvxAyHDodyNtt8JCnMYomdsiLrKGHmtiW2rX
zn3uAfGtrdR84du95inKAvhTlPbAO5Hv6xaAMoeeP5Xz0mwQUY126mNxy/+wpPzGrbSl6sJwMVpA
kVhQlo3X/UW9/Ld3ebNbRbgkfArLf9hszdosPsrJPwUc2kzXT67XtEro5ifpJk1KhGqyeZgQftoZ
+lSaLh9M2SDWReIvAl9nGUZGtlKOfZPkBi3HCNowmxi9HXzCmkSJo2XeKwBPa1uql1IV9i+UrX8t
emNEI5VbCx3DtQDtuuE5+1tOdHGKAEqM4e+5SV4coywOaoo4zDglgpoq95YB863EyYJDWWQbq1WC
ZaKREGPgVwgmu0t7SqAFNZvAgdFGEANucNP+8pCOIDD/69jGZ4tzAq1EJ9aAOF8CxzogmPEQ0MHk
42V7DwtFlSsT8ER9dR45/pXlcPWhOm2QloIlaZMPlqYvz5WoFZzksS4GdAEwkiEB5dIdoHm11sog
f/qlls12UM5Dn7sceDKNjusMzgo6GW2whMYGCti+Wrde6h1sbyjRf2R0MFsV7TVZoBMsusco/BtD
sB2ktwuRPUIBzmBoe+9dSOdADTT8WJaRZynVcW8EECidcI8yU9/nM1qj6dItZ7SrkfT+3ovIjanC
dtYTS4yeDQw+BZyQnyq4CbfeCs2ptwy7VpgsqOwCPXnprZuK4vaQKzuHrlszQEMUWIcDDAYXuaxj
iQ80fnDzpPWJ00qhWtIvUbYJ+gzuQR1jXmWmiJabqI8WDiYs43gJ1SleuRG/MhIQyJcenE01DGKD
THsLEXcfzTiHuKXpLXQM1Vl+HRlWLbMOV3Hj4/9nzksDxPKRWMmbXZThglgibT+1fxO3clDYFOQL
o34MRzZep+txxCbq5KjyNGQ4b+ZREqfpc+wEf6yYBmaKKeBBj9JDaFfWQpkj91HW7ZyatgzTE2CH
NvOdSPXv09QQeWkoRGhiLBZuKX+7sctSMkENRCp36hBaIN0Hm6SykBxNlw6empqDiiFB5BUevyLo
rryaJ78CNMR6yMTM3npTBsIZzeSiLrK9ryf+fnRj0n2KWyC7dNPpxdWyh/KCl2mlBSnkM88fkXgW
G5nHX15cl0Ryo2hNxlnbWsGI0eJ0OdojSDO2jkDzPk2pJ+sWQNhy5tADhgKNrjUPWujRy8wQbcV1
BWkBySL/zh4WCML4gutD6ehpQjT9+DbXStnsIdf6Bm4rvogcTfXRRSaHWm+madhgx3gttxAV1r5J
U05544o6VexdztRVB+NWJn9C4IEbpgd0bBOs7JF10aF4L7UBaVGeo+1rnfjdmrC1JaDEBo6ImYWM
z+NMuQg0vToI06fbn8UH1LGcXEy8YHaFFnYy9Xg74ZQCEfZa6dY3arBlUokbWVAZpXp8CSNMDhH9
CYVGqOmgOTt2+RQHlIp6Ou2NSr1iDEgWVkAc0t4xtO9wxO9tYvzf2V4Yrky7/jLGsl4jkooOeiVQ
EOvjiTkyTZshMI+D1Q2n3oQEilsPBJZtsedyQebTH6Uvd5NIin2hZa/3Tw9xgsJq6l7QIFk3C0rl
xg48ziA5c9/75wpv6yiwJIsQpCcWgcY+4qEDOD0asGdi98ysn3plCjm38kjpKIz4pggG67Q43y9T
0r7rhfC2ujTVtvBK3sCt0B8zR9QHp8QPcn/omsN0Q2JMmmt/m1LPfHUmN1/Tv6CDpUOlkJ7brRMv
dBapWTBQzyOmz2Q8KKrMQwBDFU5nR59OY8VBTs1fg6N5nKaeQWuoe/KYzROeTg2YOvOg3SsDeWco
JtA9dmzw0Nu0schXhh3Wy75B0zdNhbUO5ol2VXTBUSmJNHn+dn6DqiAZomo9TgPeHeACMmbgbKA1
7GIvu4kEMKevQYTxek+eDUmiVwWPGgPZ32yeQIdzN0CI6cPMcMWDFQKG7nO4GIJSvdPu1jj0WP3Z
qrN1LoV8z3tI3zhgj5A6Ck4f5GLQ3nxwqso6uVOaPHpTw3rl9iI5iy4eb2nVvquhsp98bJSPZvB3
lmc4jRtdVT9WD1LbObFjbNjTg43bq/K9Gse9Xbgtxtj74KcFUstMajeMprxRVK9DQ0U9FHb/6CBh
7BTntfslbL2jLAAszz0iaTqwoSxIe8XYvEHqyf70ArNkaoqXoGnXCtH2rOEAv5iL/U/bNG/n7aqW
a4pn9xzPFw/rwbGUalcCNT6akw54NLHFE7LZh66Pgl2ntdVpnCdgxBQCQShj+HtRiYeTd+H9W5iQ
GTdGxxlI8oa84GltefU8oEYdNZ3tV2i1A9s+6l5Hdtloe/0yoGYJNqZfGoeihgVzvyRyUrDE5ryj
ugxNGtO0AlaCFvVpsFBErIwEdIeBlIGuCwP0IoHnn6EwueTNEFzG0nQ4TUIQTWdtwTiW6COc9suK
tH4DB23VkKZxSt3AuhjOJC7RsAW2wiIe2gNHiZrwCeBQeIbn73i/aLQ9VyqoKLRKg3wML/f1k69l
CW+Z+IhRNM7AJIvGbDeFk1lrqUAWhZ5RPcURUsyf7974nFzt2tgAfDGeJCDZZKO7k4B1yvvIUX5w
vP+8PtEO65/uUiogfd6fd31+3glJHNFah0IdC72mNp91IRN9R8fVh0PuIiLhoMPWlZLsMeblVdUx
wSXozmlNY7dmtkLWtL2LxrGH9W0clN+XAONm11uC/L0Zcxh5dZchmev7Tz9myj3qDnerBL4gYN4g
2iy7Q1mln5g+1A5zS3Eh85N2MfErm7twvw3kDla4fa7JO1j8/OppBDaRTLDkCI7+7X43oG+N1g3T
9KX0W+NoJcJgteQjFQ7jpvVbudBqNzwn4vP+vwhO1GfCJfJZZVTOoiMONcmp6KrHn9Wy0fUTQr+E
H7b/xwXrwCJGo3vUxokvJgmlimwgYbWyOAPaZ2J//yiWFt67dH1/De5vl/sLQQwhfPHYGY2VnnCO
K2nM5cn8dnToTPmdNy2dPCJtcb4Lwf1N7MdGY16rMPt2SjKmvPnSlRRRjodeU3jWg2b7/Y7I5PbI
dIzutmm9erN1fbBacc5q8dfU7WHLhCDa4Y9xGeglYJ18Yj2ERWMJmoi2pZE7vuVVfvIsLX3qag9O
aAwK2aFnXac68zOUM9v7m4NuHtN9eHjqT4uM+po2NAIbJjo8RzpcDB2EiyqHTR5nW1aq/Hfuomgf
EG7hYKZ9OaZktiBtKw6epu1+GreUo6emZ0ZzX3Y50CWHny941fA3QeePUlY2q7RJ0TDhsAr9Qtxq
Nho7rh86LAM7RHE+9yasDwkx6qQMMLuobfSdAT5v7fGGRGlLRJHR8fZVyN32nYn3oGy8/NLO4/8o
bwlJndG/Ta22mgBAiewCykmcfSp8dT+LXAcWtjcExzBLh2Fy11n8bCa1KOXBKDFvdLhI2WqQCcPx
HxYVErWvOHgK66DZ9QZYaUM30CsXnLBJSier9955Hufm92BjRfGEEz4U+9LR2zM2JtbGMhp/dGx3
LZTqcIp1VbnqetRiTsgw5y4igBsfEDPK8sw08q+0Bu3155b3hnwdxvEXyubxQ3dy5m54q1Y/Ux4f
4wlYPWbcgCkZdFvWDSjwiZSEfZwm2qt5l5A5Yf6loVS2XT19NH3JlIJHsqc0jzsb6Q2Dt5dAVpvQ
8QuqdeJQ62Y42w7mqjTPvSPixFUnOvOld9zrfbdExrK5/zOVxcNWH2gMjrOC5b5j9vNHANxgSGtm
s8iHPlqJwTI/fMddT561/XnSe2t2cczenvsNY/SojjytbBcpYEIKfHaX+2WSY7ZCtD5AtO0myBU6
KZZGaLwMZvYoE9V9Srt4JM0U5f2UMxsD2mg0ySZrfP7z+ftPfqZx5oTPadR9sg3Qo/8UZrioxnWT
OOOWJ/GPqJlq6EirjDS2920lql+9G26jhGHh3Ns3q/jm2JJ9vIbPE1TGE+3Ln185lE6/M9vx989a
Ztjjns0SaPd9KUjbZteClo5FYC0DTwFGi7qHaSR4lWPzxhLt8HJXFQ14UNUBzlP2WYGrYcOlacQr
0o17ljJ/3wPeYiIcfBsybX7ZrkahkjF0tivcV3nHKcDzO9A3fReu0aeg4Ww0CngfCClLTjceDIvD
8VBq0XNkQb7l4AwU8pAzsD61DfBECH9PsFGQq406TxcIiXHTiDzc9tM5ZlOKtXDjNlZ10IyYIzeG
hi2LPwuw3SN0kuXGmN9eJNkwMHX9vZFZQCxDyz80EC22QYIippSTBi0Q4m9me/k16QExFFmALarU
9W2t7+m0F3/u46S2D9D+S209RAVnqzqw2UC8WO28LnGfKiv+U2tV+ZSkKt/gzdj0s97K7tXvJHIs
LB3dk5lGzIj1rnpIxjBdxkKrNpnWvJVN2mM/XSkmU29Z3wyUVk2yy+eHadg/jXRfzvefIXGct2R0
kmPuOe/3QbcwPHW2upH5ehH9LoQY3zBvABaOg9/3SZ1Djb7qFGwYiz7Sra96F8EPTYaodAne8Uii
ZlbBvEEa9qVDaoBYx6NnvjAwgf5kkN01dIR41LSyzJ2WjX84iVto0Npmb6Fbl0U1nD0yLlER6v5m
sp2e16f942hy2mk2/a6qxMWkLJFykQzHAjkW63tJQADtADyLTOOmDGuEIYoAAv/ys1iGSHz79JmO
BF20uUot8qlmes/65vV4tnvVFZfgDz+1cRjrsLveFY9kx6JyYtKzjelYnf0YuCGa2GGtuaANnUJ8
GnQ+XumZCOzrnsbe7x9azbH2kan/6oX3aExt/KVl8kUFTvory3MirjzQ4LBH0pNl+jsdC+0/qiBh
NtVNH1+DPo7esIZQ/jGMxa6iAVo297A75wZYj31vvvtYTfyV62Zq3feGhpgivdwHf/dLND+PfPsD
ZohgZRTpzcHqfhBNwJofjS8hqZS/9Zln1mrY4EdEDhuaj/mj0/bPWOvUu6HSSx1T2Hs93fi7B39o
E2bmCezKMIqeRDAxvwwbuaUXOR1jzyFByHXVrerf70cNxM/tLTeFfvPklC1CtCmnxCiNU6bpn/1d
audnxbYZpXdGDueezcZ0SWWmkHRa012ObdsdBrdN1+1wBeCNhC5gwE6lPNB1mXWRMu4WtWdcAzdb
Qq/7ltJC1fCfhJ3ZcqTI2mWfCDPAcQf6MuZBIYXGlHSDKSfm0ZmfvheR3fZX1fmtzk1USlmWkkLg
uH9777UNz752UPoHE9oOSUeUEaw3gZmDvXajN+1YwGFCRigkGB/FIlfRALfVjdHhvex/IbMbZl3c
92HFUSSQJvmWowjd7CrDJ2X5DGbRdgJvuFq0Oz1TZyINA5d0qzela7gPOmNpxUSzI+UD9FSXzDIY
vyRxSbBrSlFlkDIHR3LIRi3H6pnFANhqMsSB/4UzeoS5qM55TpWPQhI1qksRMRZo6RvzB5t5Vnop
yLhLNb6z/zB3qedfuNLEPnRbCnexCEMGIuQ3qvLgFMxf/OiaxQmIcQ8DF2fUrzYk+Rc59i/dNb/r
svP3ZhKAHScVjtMOtAO+IpSD72o29lTFuYdE98xoI++jY/t6hMh4tokNFvhFV5hl6RcQ5JpCl4lk
W4Xrturg0it8HghnmziIn+ssOrF7fgDFfurxIppzPDLQ+9J57JywTu+tzNPEhEAvt0yeV1aa32Vs
zTD//XKC2sMhD+an9qt+W2/52X55lt2tQnJerT/duwNnf/KS/X6I/ZhCc7tx6ot+dmx7PPK7+qgB
/6ycvkmOXjUcu14aT5UBF1LH36gbMu5kZYGZacMHrM9G0sxrNJ0ltfeVj4zae2URN6iH5ggLvWLU
7S3LNFOQilLOrKEby87FinHVAe2Frqqa2XUF1HtKTeuYufU6ycXzdGBBp1cv08HREPoHdTjhIWng
CgXkeTndp/flMEC3XjT9CuvWIMwdbk92BcQUdiMd6Ft8RNkOqzX3tVqHkrtgGuxN15ty72Aw6ZnX
nPtu/Jprk1IpSg2ZD2goEC4eBG86N43lUEDELzipGPuxjjJtxNGc8L7TNtF120BU135uMn41hCHM
5aKdeYuiulzbSX03RT5gYQfWTmdsORXhWYrmz1bll3Eg7mVhRbINBTCrOoxufZ3MPXOsiUKgqkVo
DDO8mD4qxj1njuiQ57Vk2Pg6EH6gupOvVXoNTmWBpOC16vJe9VxASdp9YloBm0AoYeU3EuKT8o5F
EJ2gOdJBd4B2jILm5I8c07dOYWMXTItpoWQHrPe7dEhxzSi873MsIeUR4QkWtwIya6v1zyxUdwgV
Ac5zOFZmWw+nOMuvfutvxyR8Txm7rbHJ/8YR/djSkkBqjwo/hNsrj3jWniL5TqT9HS6l+kj4G5hn
5Uq4yRI6i6dzpx8dSd5dTYcKoB8Y3v3UK1zEAbrR0AE1IQluYsWA8e9ytExnJpY+ST1H/hrYMRGI
yZ6kK8P94Nrk9/PuWyud1y6BTNQuj400x2obUj2Ey3Sd1ZzdOoCftegkAybSnbFUX15SbxjvoLZY
lAkIXa+jYcE8lV90E+/TjMkuAExrBf+eJghv2nIHpIfAmjb8/qvepDjAZYgBCpNkvLF2CmvfNo1x
mkr5a57nnV2iK7PozFGDRr9kan1J8q7EnYBEnr34zAa3TpW+QWIstzVecVdmwNwN582hCx7jHk3v
XWFyPzjuHuPYfdqmNcX3wbhzI4z0jUmX2/IRduyHul4wwdSf8ZynFcOhWM2V3YGtxrGY9JdJJBYD
C4gNU5BrWZWTeJn1iwoRsIra2zGZBkff2oDJZnUcwfjtmmydfh/C9hJgYjhbqr1Q2vxU9mZxemxp
u7siY9OHGLCnqqM7tjNQAObgu9kxjbQAWk5D08O8QYUbWoaTjeeQr+QETZv9uB2U/RZNEOZI3uND
89AGOsiY0YOh00+kaS72fKg3jTGCD80+Mb6ydGoyosnUPccznOrU9q8ONYlVE6Y734+vXN/p1q3K
9yjieIRV6+RRFdQVnO4+Bvp86jj/zbUzkZpmzpiQnpFdN27mIjtxv15L2kZ2M0j7TIPS5UAGKov+
Djm3Z6Oi58EzkKCQsvikAyd6SqErWOrodcadE0MnrznerL0xnCEH8/QqA2OL4PfBj5VvsgAlp/SL
5wm4DSY4udaD727zhA4ihvfGWRVvWDTdbU2REbDncKdqkqhF0rrgas89/47uMHAa6RZU7dNYgakV
NoMcbRe7KgDyjeWHTEOAutXeJ7hnV5SBilW91L7VQh6q3OhXnBQhj7NuEu6vlkMxVD9upFecCFDm
yvAp47nEM9KkQoolQlGAVtYQj2prNtYuQ3UXeAVkg2CHCYx2VWjboClgrmDgQ8h8dMPsa+zNLzE0
1iZw7mQdGrQDBGgBvnFqzW0p/XYLHo9hqoUIYWiMrXFdgvbM2xglOcYZN32gDK4sTIF73fMU9uJd
NS4lJ96ASvq7lWiho4X0n/QeTnQvWgdjeuKQCeo9nn+6VZg+aNLZJuv1ypri+tz6MQm64L60wxeg
9ymCundvEkw25W/g8AOtgsPWL+ccL5j9rHsX1tCMAYpjZSLwkRSh16yqfgLvjX1cNCgdXsl5R6Tj
2vXwjSytJ4Zznfu+2LYJqit8AK6XlkhDYBgr9qqCy6RbfFkOC5kgq+t2TGmsa5QWLTEfc0eByLEg
mHwE3PLDCcmZO87WyYmT28mv1LPJsjI/X7P230N0+Sg8iqAoAaRMFINtERfDummTI8cAg82TDRoE
oqT1EpjDtzYnHQhOCdEUv8KKwteTSWzXc5KXQujhmLsa44n9jN5jbbRmP4gPbaWGDjsQuDhjyt8J
w/2k2qhdu5jDOgPDFuMkkgScUtY6oGlp/pZZJSfkxeuVCzQduGFkw4NTW6XuzqCsY4WCB6UOG0p+
avFltB38LFRNbkafYU/YzPHGtq2vUuZvTYFnfanVaBJ/78nRPeYdZmS/zdZmGQH5XfrbpiPe5mhH
YF6N8sDvGQNJFdzhFZ7Zw1rXWdOQUJEkH3Qx/wwIaeEAfU2VYJHWd2VCVYooYU60OItWqiafD8Kc
JpE3DdZ8naTfwsZ58IJcbpiiH5SQr8bEuIlU3GfvVxttRB+WB3YjEsa6ktW666INlPCWmyWmcDbg
2/CoNRg9Iz7ArN/SGoFlm+1TlJhfLOwNU6BXX/iEA+ANqAUowVUzASQmEDggPdK5mIsndI90Mh4t
AE/sTR9ddxulgH6tus23gOpRfMZXrXR49ZR46PShHWX0RqxmnQnbA0cN1YkqPH83hahhuoRmcTdQ
icnclb+O647StT6b6Dw0LoThPFYkuWNRis9mON9p297lpkktbTJ+uXRtNq4H65cOnZUq0wd/+sh8
5yGzoa8PSylHji1w78b1J6sdqqgxZKcmNT9RLrpN2VjrJKyZhlCPsyvhteiifoU6f/Rk395ltG6s
mew6G/yGineToYyXq8es9+9GNGrbdD6EWXnAA2f0K4npDss9ixK4xsbXahXbaktB6iXw8GcoY/iC
anVmJG2tbHBlixF0C3u2PxJofBChMZ3SqX8cTNRV/NVsRRlvANNkKcodqGQ1KrxZX6vM5gulVoET
uke6COe1Ndb2JU45O06Wa65Lw7mviny4a1B8eSjNUQKgwi1/Gh6/7yKTepeGDJ1TrU55Dy0Lh+C4
sTSNFaIqvxxQhrxtKIlhJZ5GM/oRBFQpmGk7H2LDATJSHisHS90MAn2dEbddDVSGr0AhffpW3RFR
SeXarKnW0TOZW4eUoZNDarLDBZ1fofIvvujZgMDRNYepxv1pf4PhwaU9DCtH+zFHMjFtshxgZBwH
6Kb+IQr6O8qOvgVpYm3d3t11ocOeepnxoNxdxeSdHQuCa2yIB2+skp3qJ0yo7u/R72vcQ6xW86Di
dUSyC/i0tetn7M6FWbPX8ktSqDIZDv6jhivEXJVWyERwg9AVkI3UIwpcTXYYl7sauTOMuP0dDmw+
wKazsbwM7JNadqoyPcY/47lFrrTGZqNNdcYu4uwmn7oTTI1Ub9EFJptk2CucC+uIXj9j9jbsLdl6
TrRktKx8dUfy0cHwASyeJzTlSlW3yRjPYRo6cl6L6VDSa905dCDMp8H0mqNvdyyJPB1yFpyoGH5Y
frIsOqekBdedzyjlJEHvPEJ+irNAb8FU6uHkboRrbIPaCck1+r9H6mUGwJ5rD4A3XMRXU9jjZmrj
FzmVL4F29owYD5kmQwn7ei7CY9351GfLBLPKPOwM1H+BEyIegodQ5auxCT9nTsxdlV/qiP8hLpeg
S41zKXjnQQDus2oYNhjVySrpTFBBf51aqNt46TD28Ajket4zuso2pe2pQ/PWccbxCoPKkTSAtlT0
mFexJW+LwGI1YtKC7Ev7p+6H78lCYbLpK1uJKtiCh9TboBAtX+3ZpdFiPY1Q4UbjanDGpOUrNE+K
zkBOGlSj2pKLXVnsZ90vi+PZilC6OnfdyRMQ5opEvTc+cFgJgZDvFSwQ3szJr3aTIArPySHcJgUr
IdDZY67CZGV77WfRtq9u7i7zPcrEegHOtWrf3Vi1K2IpM1G/AHXpq7dVhzMMwcxd1xO6YDLZrOA9
qe+K2SR97iCMXUd6u0DgpbY1gr/322bjQFsXKKtlLT6PecQWs3qOlsN5SxC9pub3aokxuxtM42BT
2nLuMLH+ealG+4zhCFtFboMxzL8CTbaT0+MZtB1lLgTpIacU3iGd1ZWsx/dQKJiOYfPQDBBac5Om
0IgnQNqM+75hbmd5T74zXxi3RkfZhilVmQ4JXW8CHtODm2FPs4XTFPGU7PvU30x0D4NfgyBC6fWu
jPOcmlYGjNnYs/1sPLYIGk9XAzuuL/UPP8UrUDPeW2m7P+Db/9Eve+nGqN4DvzLOsVsSVPWXEjHq
+WxZ0OWXhfS9M/NE71xbWneMp6Zg29oGG0A9X3oPKVdwKpWlfospnln74jmZnEedFK8uSN1VDinB
TW25m6fxtU8IfvatOdEakOt1xbHEagHr2U30SxRxvmUkNtzjVnhEqqJtovSZk7rigvAyMQiY+RJF
96KDcJuFhX4o/PF72mfu3iv1uIEE9ANddPS8Ytd1sbl1LMkMwSpx+MT5MSSxtCJmVB+j+KdlQNyP
YnOf56W7VTSe82TYlhpfjTDS9AJUMJ4YbUx+9hj3GMBMh3Jn1bzotvYefAh2IafaxqeagWTnEzV5
NaaCXY6gm04tM0LuM0YCmMapgzrLIOTa5K4g9h/jNIDmBsKc83L1ko4NemsGCblFL6Qwgz45NYYP
VFwNbOEaQrhp9quzZ70UA8/HXvY71S6UuPi5qcZ4U1fWS9Tu6J5/NJJ7xPKajWr95KfZa6KvFWHK
a9XxO+Uq2RpWkb5Lg9GS47K7pnc48icQhlFIRUSc1fRxsLbw6IaHLMuRkqLhmzHpeSdzaFA9sScU
Hupv4kJsY0DAu2hSv2X03MYX08h/ObbcYEqtyVF4krle80oRkbncpTyCE7hlbAZ37LbbY6C9dyLZ
PFGwhq4UsDpraGB7UecHX3uiWAynUfEloKuy7/c7+hHLvcbsswpdQBjB3D1yTolrBeGn5p8pLLZ/
gSx+zxkJ7iT27uy+fAd9gQE1NHAJ8j/PDEP9zqHzvSQ1N4TWW8XBdRdMklIgpzw2efBpUPa8zlJm
lwWz8+C5H8AlDpQ2rMS6ltN0GKNIrVXNeul3T0EQzPtGFhCEKBrf8UQgnfQrVtu5sQhiG3xPQD3s
bedg9+rJ2g/RWG67Y3aaKnWNq+zNFbI+pH7xmXUQCA1B3hMmE61qXciC1Z/NjtMD4/nvcdQdcMPT
mjQjuwZIcVNek3RlvduWaeRgGUl/zg3VKsVActfuuB9QRJsncqCUo8T0To7F9JqX4K07c/ytYsO6
pJ7T74zAC5FpSof9Dke4MRn8jaQo5GCl/teINsfWhImqGaSrbIqJ+tqN+ZCdgrJ3H/sRxEGGCyjp
mEB24y+DOq5o4HRlQj+jh+0jHrsfWnyWSL99PGzGnDE/D9H9UPkfrQ+3OnodLG8CtkTuPPcfRh6M
NLs4GBfekm5A3rYOI+KbxfPLnaf7uRBfGRSTdq6ztUbk8oTY5yMZu3L0r+BpLkihK4Xlt/NTjsoz
04Epx5XYUrXHQAgz5PexeLa0HVzxHi4DX6wesPQ2cWzK86JOI2JHD5Xt0Xfp/OZ6rF+ism33UnD2
SsR8QVYt/WETufKrkelb0lBgQ1e2KER2GJJsm/HdEGroikM1UPpcKbthssrsEL5dseWtfePwZhG1
pp6rxgfsaIxxqcPeBXX52tpkhQAyn1RRzMeO5j4lifvRb9v29PJod1935ss8Zk+swTVJHRXtfBGa
Z2TG3yOGUdvFLtAggRs2a200M6sbtKG24N45PRfhXefgBc6D5YE+A9zDjV+zl7W6knIA6IoiCKOT
0xt3HH73tqJ9EZv1oaxnua7icNj40qUqdOLHYVN7bGl/WWe+uc0pBIF76r6SBYDJi2EmIGnd8RcB
d+1iBr23Sc/twisAZv9oV4oikayk5b2Zj8moPXIsSznmd605BXvoWTC2xKGAuLyVuctF0VNx5RD3
ayh+lJO31pIohMx0djBpxTu4atIUrwK/n0p+nUadfcOyuef4YqziBF+r42u25sZQIiVFG9NnEOiL
dm8azBiNqXqMC/+SRewluuzVnPi5+/m5Tvq9M+8MYnS05Y2v9rT0ZYcjUX7QKEPERKFXXImYdwnk
dN9w8S/O5fozRvog++k6R6nq59p4gc3wbjjBG2gIkiBUsZZl+pzVtcWSCvqfnogVynsMD4CiUNw+
j05gfBXC0BBlvHtb0ElTJHO2KWoadkm2EWanLgATq9jrKv7qea8MV+OCzq5REWytOrr32gKHbjB/
usdq8B6qrIFRn3Eze2XIUEs5+0FkdKvZXrJmPruv2Uit3bb/6sIWmFs5EKkRJW1WInoN0+lzwGTM
NcpnWo5i2vB+t7+anLP9KPx3dNAPUtK5YO9fzOoTj/DW8xlBNDxtD0V6b4S8K5jzVmZc/1Q+1BdZ
VvRq12+oQYwuGNlyUY5rDjP7QE8O5zaP31yFXeIWD3UZQhUJQLtbYpTHEBVBdTdGhzRx3zSjAsaA
QZIeokGdrNbVZ4jZ+ekPksjgGZyXtB7npIVJZkwocLeXBjXCJ9Z24JHA6XyY1LmWnfHG+PzCKp88
YovjZIBjHC+JSVx4aRtdKAsi8uVpIodgcGp8pkyBx8WY3gspJA+Nwdz2gI250JiflgPbizBy0mPb
UxBHzav9evvQQRBiLpIazxR2rDrbIDKhjfxileZ41rmT7lxph6zZXEoNfu8jiiS3Hq7yXFTOJwVj
3Sa2rf6CBhzuk4BY3mzrp7llLVdFxQjJC+yNJBHO5MXFbxk4ySIy7Yqmmx5HHX/HVhdfu6Rt4Ajn
7t0YmCj2HgzUZjp5IB0e/kjHTpXcB+yhzhBZiTDOw/TZ2e29pvUyBfb2FDmkTZZ1q76J1a3kK6ZV
jJenmUg2LvIzHMA3sEzYvOfoQUTEVFiPqi1rGTyYEJJ2IXcaH1+d9dNn6VTORsQJOnycgPyYcz4U
AOycIX+57U1L+t6AWEUeRwnZH8wJ/KnKZwdDIGMjldN+hhxAC2UU+MWl7jx5XN4kru7meAMkRScr
yVOAecTLi6De8Pwjbb/8ySjnO3fUDHvz+IPE6nBCcsIwnM4PgRdMnwEGr40afktFU4LEhXqMOljz
9Ri6F9d1SDpqJlV2jad19hLWpNLS3fEPdIX9LIWZAjHIivz4oV4CWH3CyXY2gvJpoqQXl7U3f2Um
+0En8abrHJ76RWlnWC77pLtYnoHKt9hNO4tL2a0wv/75tw1Ok8wS72LL/uz6SV19s1cnuuYsJrv8
AH+Bvv0vTHR7adL5n4adPyQ16UgpaeuxLVcBjfsrSQ2+IQwK4f+yfIcVclKnMrKQbQt5HhJHHfs5
+0iAdVV2JF6oSBm2EjsVcJGF7f7HdXNzG0ELPhE9HO8SD/nM1SI51nUZPXKnryZIKaAcH8k7DFtP
UWgadzI//pcfBPDcP34Q5fm2UNK3FOw5EHN/+0E81fNwLme8crUCSNCYezuvn6LW2EJyVVtGWPVx
seubZfji1V24YMB+j5JtM41UaIr0jtc9hodCsj0Oejb5EAp4rCn7wYiN8xiFxurfv2X37zh63nvl
gqE3PdN38Bq4SwnEX997Ku3Z6NXwZGW2WG8dKmX3aZ0Xe50xz0+JAH00rX2EyS9IlKfhsZit9FIO
QGzRLW0ytoxr9qWqRiyTGcBVl3lHIa1n7SanfLHEYPnDDenZZ39xX99eANFuVBCCZfcCWtUiclSk
BpiKWh6jIJeZAGyJZhPPVBZ4EIsjc7a3vqOo8FmcKE6C9mL6oIZax7zTy8vtT6oVnwLIBewdh6ET
6LALo+hurdty3E8BcKuCjTMN0fkVRZVUhOeCbZcz/gXH9d7h5vMnAxqrazTfljUo0jQnthp4bBbj
14SeukP79ZlUaOc+jYbxMI7sZasKPxgeW+5E+42ptnHGsJM89cpur+UCmRai+S/3zK196m/3jOd6
dGLYjuA/tGf9455hxxgx9aI9l9amKS7rIx3r4fPUquYSV9MDQYuVDR8239t00a1FwxGnMhHZbgA5
MBHyOfQC5tmOJncyV/thoTa1ssALhCR4vH3YqYp0YLXAHMz2qe6y9GhEBsEY5qFPdWyl68S1vb3j
QWqXjjVse5+5b62J19Vj9Kyb+VlNbnpp6KHLCRBgzMeimdNudRQ+Il7sF/IOhj7iHeag23I9ufTg
qdnKzg4InBVKZXyWjhNup8Bn4uvp/Iwp4wAp3X3zIOcdGi/jsl0aidZRZjDVzWAgwTjpoz8fy1rc
JXWHIkDs7blRcU2LoveNatDHmw/19oK9+BH8Gq4dJ6C4J2erGUxR91oaeN2FMsfXtrGuQS04to85
rg0HCDDVPikBaXDX65Q0BaVEFC1AQK0+UXM2VeHLH97i0us7GGSqJ4bWK4NHAsl0QhOZf5nj4jtb
6vTw/z5H5c/l3+9u9R8LEnUnCHwgxtlKS7gVf7+7jUhxILKA1JBN9XcajzVERjoEKImCyeJE5qGd
Me2ErsmYYdD+xRdp9ywmFqOJK0yssLiBaOwr0rcehj+X4jzLEK99F7ePnTFF1Gm9u0Qjn+ql9iEM
YnZfDceexHo0NQz82DGy39WQ/far+YIz0zjLjqPs2KCIVPNgHKtE6G0V4bG+wVhmjZNzsOjEjPts
O4TZ9OARJYobr3y+vZRdBzIE99OLXbFnmcbRw0VqyrUAXbZtl7VgFA2+qTnJj4O0fsVZrD+MErpr
UbbfQgB/MBiWRvTEzN7AQtJ3P5nO/t/feGepkfnb7emz/PumFL7PI433/u9vvBBTJ0lWZSvX80mb
qKpKwRKV+YEqAzMfPhMznWHpRSb4/1LdBVUAQqPQX42TNveNiaMrwWCHgatEtsFrwYyTHmAt3WuY
0mSdJBbo3pxzrdMQ9lyogSyuLkVg48fNfH17CTqG6rEVfvcmm9SQ6n37FRLQDgGeFgvdjesAOiSD
jLzBjYTZbKA67s7ilMs+mHlMVN6Hwsz/wHB/jP8n/FX+L497Syxr01/fHMxGXIqSB6UtTcc2/0Hv
heY4Z34EFZoMmrO/ASrrJdOD625ex5X20ATc4VzKjsG0U7bFV9o7P8Iy+oTZ3zwysA/I0rcwqvLZ
34gWtxu3/rhvGrM7j23v0kqhokPVYhmnUeNxUPTOlU0NArkWOTP0xQ/beUt3ysftMy736Vnm8IRu
H05x0jzQSmx+99MOkHFS7bRTDXfxaFknT8bWXsCgX54+TNItYrGeUj4h+/bYRVHxQw/qyance9bc
+XxjwfSmy8pEidt5pnzu4Ac98FUDll5KDxvTjRMyQvU9dhhVRMxB3siyUm9lzg845YM7p/df/iQZ
DFxnHbEBUAIWJigY3wYYtSKdNgNDypNZ1MWzqazvUedG32e4K/E07pF8pneG7cVWaEsdUGk2mXbR
ziJzoMaCv6CYtDURUScQeaOmRKitiRxmcKkQdgzv/s8aG5f48WrXqh98vH5LsGrA07OeaoAZN7ra
7QYedKfPbHkX8MZ4ZdKs13PWObvbh/0CjkVqfxQeBR+LV1MsL7DQobxdRFH5vIMOQaPYbx+Aa04b
Qonlmy8ttBhYi2RBOZkpbWxvBwddKxqfjQlwEaD/ZOQdtQ2UYxbqbwljyQ3OsmAP75CLv0tMvUdB
mdezHuaPLBsflBic31CT1har1H/ZV9FC9B8XuZCIaPRgWbYDsHrZeP0FD6zBL1ZBnQKCcaNob0yh
eYC2xJkyqg43rJpHKFYxV2Ke7a4lVYavLGA6ZWP1ZxNeWfU6QGB6zkU84MORzXnuxuBOuMM3aoZR
EOGcWecbBrNr1S+mBBZoXn2yc0u/GoXZnkaSeOD8wiPdzdPWSksBMWXIdyV+XSSS+J14XwTOzO4o
RJnyiz14iEROmV/iLmCYPyP6+JMfHXVUhCg9Xr412IS/cbj2N2C1QO6nw6XPRMvgx1ePiOtYxlg2
2CrYd15NXdXtap37YN5ITNKb24WSSRCs5GHIJhSwt9LKYrzfU8C07IQFjLqHeIZekGb1sLOWD2+f
8xA3D0ZNBeCSLQpryig5UczbrvW5HUbnOxDpLSMZOmZHS26RV0NsOaNFCzc9gxi1ouE0Jcw+ZKuc
l0Y09yw1oGI79xPD1e8iSCpKjTi6UxO1im8kXgPKA5YNtB41X4kLp0/VEvbD4PsTAml8vn0UVl38
Xx4flrMsgX9fIh2XZ7Nj+nD1eYD+Y3s3h6OVuzWlgYwhUliD9HAlfLW3EZDnKnCn8CfQGgLOHc29
LqhItHRNVtuuH21lPYy2lbx200MLxO+hMpNDMUdASBBpGT2HSuzTEp9GC3sBGDQQEgRdzJESOiuK
xRxt3cy0z22SrOvZJB7ouj0UmThmp4lYkdhaXnvpdq9VWa70QuTLLF9e2oFFS+AOSoqXCmn2yR2t
P+spbSrt9c9pofGNdRgPJKZN4Zw6akqelYX1cyyakzW0fbtScZLfFR9uG0W01vNy43DKll0SC7LJ
1Iwsg0mFTdFV3yZm6rvcZQVy3LD6lrbqRfnEwSIHXl+PMYMmGhUt9DkMbktIiO+r2khhED9ZnPK3
lyGULluglDbl5XOhNaZY5bHeSfh1J1SbbGPWwr9oLKu4dLz0xBSCus0lTEDrKc6qZukhk2iuCwbY
bcmZT0Xv3hvxhF4EPgw99vHPeMKa+ktufFG9OR2kmXo4+u3gocmVu868OoKA0Vjr0rKyvQeiEs5B
sgBPMZ26xXPcDSb4JVHuB3bb7GURNPQieXOtNic2684TkJINxjT71RZueN8oDHBp8yf5iXXu3RvH
7BzQ57k1J/MjBiV33y9+z3iyoJ4Wg98dvDzlbKa4mfFTo+3Jet8F9mztbYb3PQ53PHaUHtjG4d93
TDZk9r9c8a5tKhtNUjnLxsB0ANb8fb2MBmuaHHqvV+CjdpktD26K66Ccn6hr4cTRonAxG2a6SUR2
9I6WUyaHNrwKgfoZRG8RzukEntpkFWd36MRLkBX3fuht/6wiFn4rS0NnGImYgikAj1ex5+yY4R5V
W+z+/Yfx/86G54fhrlWS3Y3wleTNWn7Yvyz+M6oqYySdrPyYitMU78k3p0IYu8VA7IqHbbjAwGJR
z5Aqur0z1ARalkOTWdWYGvVwono1I2HACTvMfTwJN6ghOd34OAO3xWI4fetd2AlZROhaqJ+kFVCf
k/rzz/+peio0MW5XgBS7XWYFDQSS2oZs2FM+tASbp5E7p2MjEi92pzi27kSdYQm7xRpd3I7nRlp7
afrJnY4h8FYBLi47hiEZona+MFFxt1RsOnfe+JxNiDm0u2yU0cpn4izDxbpBtevsN6lN8lxDXoIZ
qElgcKuzqk7zCRdNeW8M+z6inWgoYVdY4UbbfnqZNN4AzptUXA3S3kbUEPJU/xlRpvWGBao/GL48
znXPv5hU4psPim6Nm7s4DTkVHsvSnbyGMhgOo4eyeoOkUz/4A+yafyY8FEM5Ta+3oFxjMzFPmlAe
bh9W8NP+y4Xt/X265ZKREoJKLguBWOCD+mfjpIwUbHzV/iwXNuY0L5F1+/beVGIhTbO8rCozNK7J
QocKPPviErN+crAZr5O+Z/+w3P7GxBR3oa7dOtrCjqDGKIxgTeozvYgImPbQtfuaeeAuKdiIElII
1lnS9HjinWkFs6O/Tt1iUkWVstiaH3kSgtcJOnEqUzyFt0sC89j/xPCaIgv3/URuwfac6mMx6knW
OHugiI0bbD7Zfs5Em09C8gfoaroKo4Rt10sI6Q4zdcFRXyy9OXqfjbl+TGj9BW9Vwzm+BaZV9aCQ
luGX1kCh4wHQThJoWgQeg4lW+0DQS7jMavDqT3exnb8MpF9ORl+ieS5/CgflbFTXlU+zxyOHshml
PfBOIeSXcD63wbz2YlgfmfU70rLjUJAwjMfl5Qdfcda8/Ps9L/x/LGD8nj2TI40LWNmSNCr+/Z4H
teZmssx+jvbbINz+zyaPw3e14ZnaH+Isah7o332nzTt6c+3oAPJx+rR6uAptcv1zSQwx2ZKk7Tl5
TIylHMX70Iv6ow4YE+RZQ0ZmcqsPrJGw5R+b3M2+8N/8mJWXPhtZn56qUYotjIx1yCL1PQyHcZ0K
No2c7OifKjbGLMLL7cVbnq1Ax//9XWBv+h9vgwca3xIYiy2Yee4/ZqCM/GKOxswvhybHNWdx7kh6
e/6SGTT2IPwsCnPe5Un2bWr43RAGc3auTQIWTnR1wC1Zwi5g62IKXGExWvhXXexB8V2Ep5sPGfF0
yjIHKGlUvVcRD+Qpj6fr7cXDCXpyqLjSc/BOZzihQP5gak5vrQrflw/m//9ZzgqayPS3oWhSfDVg
rkhP1uvbhiRe9ifKMV4Q58p7UCU5Ct2MaYt54Y6izf/L3HntxpGmW/ZVDuo+asIb4HQDk2HS0SSd
KOkmQFFUeO/j6WeFVFOTTGUzpxtzMWiggQIl/Qz3m+/be+01X5RJCw8Oco6cErUPMK0w7lAsQhUu
XqYMgQkeyPo60Mm+Xto4bR997kYtwfhRvg5V3t0ainBPsz65Ivrycz8TC5LyfK/VSOjWacvKjmm0
Wf2sTkWZVeybRPmuyDOQEx3jNmpKavFxscF+qz5XvgIpT8exVNc1lHu/0576UAX8F0NFx2G6kfVn
Cg7f68UGVyptyRqS46yOaphKqAt3vYI5hI/cKu2fdbK+VdT1z89eJTpuky4lOxr/v/6Qhh98F3SL
KSzOD+30Fx6ZeAmES3A7N9KIeGQc/LexzTbNkgdY1+A2cEU3e2X5Pw4uzR4HjjaIyZ7Sq7z5db6V
/cJYExs4PUV65vhx7/3y2wZ1Mtz/9HTOo3ZrjcqNHyX5dV8H/jUpItQhU5rUv/6NZDRuxSyuYeI/
l2jdn9HLXCMXFDwEpqULRSP8BvGitBqKzFOFIirI2YB1jzL12qcsDLHWd+amVPEqW0reH8pCn4C4
pequJBt0K6sDfRZOv4U4p+u8C8mPq43HvJiKO0VJW6+gP7/JCvkhmwrhTmsNxEZVe730qKD/JtZO
UEQ6N6PS3hQGksR57loXFKnqaBN8Vig/qdPWnYH2Oyp2BMuwIdSNAMYmBl5BE0Sy1CrxE3iKYaP1
Rvqq50jIf3bGfPG1A64JIzFpN1k1b8gOJ6l7nvybYID/qWqBss4bdd6porCag754bZm2MCZMn1T2
xzcNbLMNcpd1HkyYjypLeU5hmbtVU9HX1CFmTJwqpPF5mvwawiL7D6UXYpCEVKAqpf6Ry9wOIQcO
EigqPMfCQ1/6LZjjGzC47VWjie06wbPr+V0wbBotbjcEkaL7qZptoCfj9RDBpmml9F6B8Aeey7iv
VWNwfgJbYy2bdr9ox6opMjGYw3Xui/dBHFl/0Y5lLbWxkxaPhQ9vMhlSNxis+VNDZZ9yNFxDiQMT
jhbyNmGGASB8EHu1vfs5Cf6/Dgj/l3FPy0CvRTnVEW7Q5p///dfAS37Su/9wc0Du0133Vk/3WA/T
9p///asKt/zJ/9sf/pXI9DiVJDK9Fl1OQ/b+DR3tu2Qm6pf/4/hff5fj9D/nt/rbSxS/nP6VX1FO
mvgnOV+EWFDlkk1L1NktDwSJ/+MPVf3TQCKv0YJSyRoSlaMkJ+lPi64U/VBLwdqrHSU5KeSFW6wx
/I+llv218u8kOS2RVMcHD5GuIxFSqqiyS2O3bpwcteklyVXX+7Irx+YXf4aFUQ5Jbmfd4FaSvO6C
fKPwgcWaT/anipZqphFv9d0zaarIa6zgmfY0Ff5gCYxNG/nT0a08/DrzHydGn2wrfv16smhJrKkG
O8mTEj447KqrK0t25zE+tINo3Y1DejMNcFO0NF7LcrOb/NlVU9m4UMM62biKGjhCTVxus6WRvn56
Y+RR9bWSsAFXLEh7wRJU3A0hYpzR8D6+RAn/4OlDwBOmE5mgs13UdKoeJ5sn+gmmVBlAO4tlVykR
JfG5VVqoZXU7xc6IsXM3jlV9VYEwfFZnU58Q6JD2RjNuUPHsZQpcyLLpEshdgeIquFd3E5Usr0oH
Cm5t8K0PxM4eLDTGhZgKe8VorWsNNeNGLGVj2k4U8+4ghUKa6vvmDqNa8YD4iACDGoymnUuh+GJa
CWc6yCuDRORBDLSwgOsWjeK0j1B9bLJ20J+6oWh+AAcSWQDi2mPhNpnIKLC2Xj+Wc7uKBTX+IUXB
RDm7jr4NiWYRASGoI/nNNKXx8I0SxOMCwX+LRzy3QcZPP4Y2aV36IbqrRjP1s9kyqg22cutO9NvG
Q6VCr2o0R+3ZpG3Kob3FADtL46uwhNN3agnd2mL3PdkDTiAE3WR9S/Fc4qcU44LCcxp1AkzGfvJM
tcJcmRKwaM5GbXcAE7yaiPGHPBNUKG0iZZoA84CbBSQe5lWof4YoAt8htvTbWNF0eBVKF2xBopRf
mxrZRR0p5q0/oUqh+0XlGRPK1RgDtG1CLfT0ZlTtIR/rtTmiJ/UTpL6alJK2FItDRQZtAlQgNuk1
bgVBgeqtwvv+GhhN+UzIVvId70X+Ze4NfadpzeDpMz3tFXYBIhAALwEl4zRUbo0ssLy20sWrwoy0
aZXFIkSazgrafennAqZGgEmsgNGClMM/gqjIaFHSgYkkitUsEitZ03FsEYKQ8dG5Mnsa0RFLiwNN
P46ihPvCEpE4W31GPmnRe4E5qW/LHIfAzJdKwho4F/CzCd9L3VvI0sQpCihCAHmxhTlA5iFjFFyj
zTTXAyKQfT+FCE1N8wfs6PhgVlbmWo0FT2kYStLUA1hAlth+02Q9e2l6ma0//rHDhEHuoUcbn0Aq
DTO0NNg3lcyHbSyZIFzJVaYSkrDZvS/IT3NmBNT7BnIFRT6Fk0oLWaiJGnZsskAfTzDrvVgG1oMK
gwsmd4Q3pIAPlDLrX5VTivYrUjIe7SwQzxumpogZFmMnKD3CV4LCfyA7XVlRtJvu8LPNjtz3bzkH
V3Q5fuHEqRY9CFYLLLXwUaeraR3esDbKz02rZLakT5qnlHSPgbJWe1XUo0/qZBSbsRbT54Jyla2Z
9fcA+PBmlKvogPWDBB5ZF7prv8fy2mOFdns2iLbaB9pOiSnm4tMNVLSC0lyqHjFUCVVJuZBAyNUZ
DzugFXLbdFN3iNlB4fSN4RDYCoFjV3B5NYdM4P6zCp/s2h8CdBmRWqxj4gD2XTEEm54v91miAE97
XCi+jYUqEqgM3ozjrNqQhyE1Xy2lIJ1X8xUEfJhLnBmHMezY0vAxlc96s0f0ovceUB5/N0kcBRza
+9FeD6nYbw0lSnnUmSB8R3qg4vaKDcnN46q5p40mPZj5LADkaiTqBX6i4oucKuW2bevyvjZikqIT
la3HauTwgnk2qoCVCYujwdeE8MfYji1lTt5iGm3h9IaStvyWtNlQb7qIfhL1ogDTaj1bE554HLwQ
bZpE/hJwowiX8QNswjAOZHOTIpdPriBAEWWBmSGUD6DjYv91DAINPwJC085cJ7IlfdFjvjMmLP8m
NiK6f6kkby2lpuiklaVP7slIUWo1CkX/gN6MB1B2NWiGPIqCTyXR7ANKODm7JXGhMJ79sWq+cHQL
NrUxKzkK80q7KuiMPojTLDMHG+mmwRblyGSuv8IlSr28EJKdpojFvi9LmFvEqM2+24HBA7SjKgeO
TcJVXybmU4Ue/N5EDXKYSWJydPQo4Spr+uabLkSLwcAvvshlmcLj0oYbw0hxiGo9+EqNMPe+rubb
qQomjI25Co+4GWusv2YUf4I50BxIHaGhGGOec+Y2Mom5F8DBiVa5QykZeQoy/h/aXAjXJrFNV0ak
PGXch+CW83N2SKty2MlzP2DRi1HbKVUuLxhO7baq+eaBEzANt7HpDZHUrRNdxEWGvcf4AjM6fS3B
C6xqccAhovioJMGuL+gvC2cUS+wkVNLnRPIjXmmyEzGp9Hq7hyQwKvCFG9/jKJ86RtPNd6KVW/Yc
ywJotTi5bhql23eGVj5Yvg+cgYp4e1Ox1mHmkJETEVI+EUeQB2y2WIagG0jzQ0YQG68kMU8rMe/i
O2DC1qccIrGDoNjfV3kU4kSWVcFGla4QrzSVV6ko5gWxhjXxrslU9ugcCMhe8eCsT+0I31EItRqU
ZZsnTCQGQJJBbuARFoOGHxqMOx5YZS5oLIH82lWSZcHWyRvr0Uykei+NzbSDv63t0gVuTSKZZOIi
zmmOj5YaRbZoCoCBEqNUOOaaxkEX6+K6heXw5tOfuhcCeo6yRNsd0YPpWGZara0kK7ZGPEksZyBG
5UwjppJKrt3SaBhXipm2q8FQZGYjsXMwoVZbGZ6mNzW4vScOh4QjCcAHNFwcQSAl3yetpgETlhbi
/y61kQ2qa03vD6BwFstG0TpW0ISgHFjriH+JnVYwhauE6scaoHa+7QMQuDL7HKesIHhkYSnfx7kq
EzaE+jGCOboKFd4GdFDYynxZuWmQK9j9mA5Xer5IrqOMHQSOaZdlS3BCHV/m3GPpLMlQOaiBRNk7
LYEohT1ZElnrAeHCxx6NmUeaM0RTzosutKIS0a4kuAJtRjvVcdUOLbZyM5iC+xanGeYCpdhOKYTq
MdMncqtgKppBZNEFb5n4ZD+OHcLSE8R0VeBY6fzIpCaiA0y+RY1crZu5AXKrVHWyMnVgVn7rI7Wb
8VuvWjjhbO5rLDtAO/dJNUdrnekN0E1S2EZGoVmipf9jqLL+nsYvSurSpEiHRHbDPpTAmniwdrI2
dMRF1+lOl/Xa1XBubFsr1qEF4h6p9Eh+RI3HnO5LYbOKqWd5Ri5ZKykeZroXAF2Y5toFB515cxqk
jqrTERoDLd2nInsbHC4Ey2Zgc0Mhte79iaMHryk2QbnT1homfnuCVU7rWxxCHAx4WKQ8RJkq0RcE
TNAdVFNov4K/LB7GzM8MAtbm/FE350XRrY7TFzY34XVTlsIrW04Ni149VftUKkVKbQNUcGr2ebrJ
1MDaKwifEbLHirFpaZgtCNh4D164KncVYNHSqeepfByUIq1dKaNNscb6AR3UHIk8cpMc7pzMTO3B
728aAjIS/w4tjwS3aGnxoSDSZC8MItw5STVt6avNGYb7siJdFGXTV2tIhE2l9oRVEFSPdZOTBFS9
XA2KJzMs/KfGFOI7MrbjuwSxjr5SkWvfUmzUriuitmpyadiZtZGvrGs5bQ+oDFVbWTjRIh85BsvG
vK8jkVJ4MU18GtmQLV9K5ZWyLD3ltZ8vsqhmT4pxDcmkCN05GHoXk0nsWPMU7Nloh+twVCybltH4
HT3uzoiL51FlxmVPb/Axg1V86MayeYrmuIVvWpFWpVdCCZJNYX2ZSKxfC2wSt4Bksp1ojcVBLKPs
BR359Dkw54AG/Tgi5DFoh89YxvQOr34lzbPD3rJmNU/Cq1arGjBWpHsBU87p9FkK/Et0autZRAwZ
NTXCYBmyjLsAyZlafYpjuEHdWVRKapImfHxlhvRZVxOHkkTIyrsBqfKtPhrWuuXdva/5qEjbqPwF
VZek/LoG7DopUTiv9LSguZQYD589jhqqzIQI3EFVVaiPCRzdws/CXZxYKXmRYvjZyA2BnntOFm5R
+jeUFiAy4K+YfsQ8VtvS8yDH5KoIPwJ+3/WQEkKKvMT8rMi0RFpcl3BZLHObjC0hirGur/qo7DB+
SdWNj0L9bWDrdI90DWJNWMnqVi4a/ToWOJT4GKE31tDysaeoVV4nJujbuteTw5hrPTTdZqmO5XpX
5I7P0bKxg1qqb0PVR7dF7JAKcKNBjygNw80ERxfLU60H6apQWvJCI7rhHBX8Atpobm1THecq0SJl
c4g4yGFyUIzRjlqf2cmS/fYKZlaw1wXDBPU9MoXmAL8+QbyfvpjkADt+JYDrU9qUtDktMSiIz2aA
uzTO8EDE9ase+6NF9FEdP8uFJm77qe6B01rAXMqUM0LWouUgm8lArAGbnIQhYHNbBcDSSzVX0QsE
Z+Xe0vWCf8MAPgZ2ezUAMXWkMTSJKxyCiD26b30Zah9FqK4GHKGTwcjva7OZ9+loBo8aOaUDB3XE
HHaTonmetLaR7Lyv21dQGsqLShnbCVItrGkE9vMdyFTiDZcdoI3buN927Jo+dSLu+NmcqCC2PvFQ
sQbpRTe0/LkYWmrYVg3i3mxrvAdD8DiYZnUV18kEeszvOeAnap++zFKMgKTLc7jsxCQIRt0+WBVh
wUaV3alBkLPzgh2B7rl+JNyvXlO7lXcFoBfiSiKiFj2JwzJNlcg3b6I2Sx+k2PgBaYHfjH+HoJdC
QzUl9DUqCnKhNtYUQxtOQNCaakskM1L3rdCWmUfcWAfnv68Wdq6h+xtUwtgRS5FwFEtkXVdLWnNF
3R4AZgx7NRalbJWB9MCvDfMG+Tvb+xgJKh7eSsCkMAxAqQX4N0KKQ44KNQKt1hpGIrMswk6kFq6l
ITBBokyMthGWBTx/YbLYHlLkA7n0CmS8wToKfAnPlPg55VSxN/OGCaPgd2OFkQSscIKwn3mb0FGp
8JnNEOWCXmu2bFRiy2mTsB4699TgUdBy/ibWaJ81k07ObC1+TqqIOn1v+LQF4uQh0oCT+Hqn4DYL
SPSIDLTbSkOgFTc7H74AiAUUpydliY66DO5A/2TXnVIbDrUDIFtCb6BWE1hLX4gvizS7K6Z8ZyaD
eeDcM38SY8Pw5Fllv9EXwky+mFbfELJZ77U2HG6xLVW7POTRprhDt6Rsyrs0HnUeH/wHpvGUrUau
P0KU6J5SmGywfkA9RNJgQZfryj0eaO02ITXjvh5zOXZl2Ycu0s2zT31/zFNMaHqLl7MStmPdYSAu
WkomAD0kYD9FikQwgH4DV4M4HbVHXlNg2iRLq7f1NoUq1mXjGhg1Icop7uZo7COa/ZnubwsxKq71
1Mr2eMHYEgZ6u45rNuwrQ53HrRiUIzUXKX21ZlJ81EmynvCsaN/I1x6YoerkMWny8H6KMu22xbRD
PbyZbjMrFF6GpMchgR2Gs20tDVvfD0l4EMvwum7Qr6Ek9iUNoyZ89ObnFp0KyzRQYkBvK7HebwgV
po89EylZW6NHrlZPP6L9ltQNNAycYG7b+dEWhXy2nbOo3Cbsb68Br0MA6rocuUJYHQLkK3ZYz+kr
xBDhgGJ0pA7FL6o/B2kFXcCO/VAl3CDLCOBQYiIU8iK3DpWcsAduBElcmV1V7FPyAt3MYLeUFFXs
9a1ofAETXZEOWQmgVMSYw7zJ+VFRscpZzLSbqUnizUT77BojnXbQSYVz1CacHC2EFghbSUQfTW8j
9OUB6yPgRYcjNpD/WM9hFcoAiTE7t52+0Zacs5aZANU4XQYs00ww5IWqfftJhHNH7EAXQU7SaIw5
LZ4VJOvSGLwqRlTCJpW5iLodzG0r+3B4Ow15+ZwZ81bkJ8xmFS2vkAQ1NANNQpa7YKLwkEuHtATx
OsrHOXEI8qkeQOGC0cqFRr1lc4UehFOD59O0fB4yi00n+U2zttLxby1yilF8BuEVXgOxiQ9Wo6Zv
sZhqd0mIZ8pXtKZasYUtv9ajqXtU5CgZsvJqTjFSrVTbBO3/VFuEL31cIT6RDBsiKkpdRSotaapo
0HQ+qQ/T+mpbOQ+oRQ+C5GACV9w06U24/oBVbnJjsu6LcsxJye016MURYdfwPK7KPrsFJuQMKn5N
9gWtjaFuncLwXSuWBCFuWZJv5SrXkDIKzcOEp2JLYtywnShUggGJ+uCH30Ttbe772b6dJqqv4CXM
DDeCiR6Rmvab3mfktAwTxOaa13FI9HzdBkq67Sq/XX98I5BCnVbKaX0oIh1+XVEQl54qAwmIG8Yi
bOjJFQIXpoXwXsFb7Ixk4EuD5ze9cKYmoErO6+tK7vpPcVOF6yYX5lc5sxIB0ttyvqQerN4o5jTe
QTcs1iG9sp2PEXKXCC2pMqE288+hc9A+6XVKRDrlsIeA1FPOV5CH9tRQOVXi6Z3Wvaazs0vkZQZb
iuxPlo88wB4VMonJs9K/IHOe13GMEN5X0/iHUdFbJzXbvJkUGYVDIv40/Oj9TiXrEVyCWbr9KJuu
hq9m1baTDAqnzV/55MU7kTLxTlUlCkbDIOISHYhZeO0o+lwJ7VTeKJWOihnE1vx9Jsx6lwVNuQsB
xD6prUYrdfIn9JzFAMmltiwQUlFuPCaDWq0hc2hej/mctXCkMFYiw73KrSRZI7LsPZIBoOHXA/on
eY6CByud+mcUP5PDUmohrEjVGzFApICCykxLh6ZWV3p10A+4hef0jZpued0oqenSUaVvxFoEmI1s
rW9UULEFj+G812WZfYqRaMY+hcu7CguYEIBv1DWoXwALFJy56hwIC5aRbayJBjtNtq5t3CtbppXu
Bqq+8MCelqNslef1U+4nUKzrHtAg5gvK4WS5I4cF8agVIBUZ5K6eRwp01RDnX1qzaNecRHv4imL9
Zshx/7moSgmTlBXTYlBkbxLIpYnaxt+0tdq6HTiTByahaa9XUnilQw9tViZkT2ib9+RTAZZVJihq
OmAkummfhxBTNaRe+EmZkoVXNXIgOxCjBKdcaT0MTZldoSOLbL9XpXVt5fqiYgQ9pBcWFqcA1qMk
N+DFuCG7IqrKe0QlBtitUYYgjAEMv4BErAe2ha0KDY5mcJ06+Jz7QyUseVChMdJXMEEpfPUJRroD
EggCyiqnciOGhvRd5ziJYUvjANb45BvVIwQc1NnmXmokHElt1qXk9QSTQtlZNiOa+0B+pSLPXhDy
R5sSeewn/iqwJjFXv5bzpKyLTAo1mxKSfGWIWfbEJHtYkk+9dCLgKJlQEmNxJdCqF5jdE7O+lYUs
ss1kFqEwQiXcJXU4fJWhvxMKT1n1cygb/idEkeNqVmvzoCq5+i1MmKqs3ooutAGl90p25l7S5Ti9
moqOKpNmxfLzIzEjiRWtoead7III9wyPHQqFPN2ZPGSkG4t74tsfT3LSe9vSzxFp+loqFWPVUKXT
2V5R66zqh1B2URDjL3OLtYpheSV60HE944JkSXqvtf59tBOxJhXdxQ0I56rEtoJKqjP1Fxpz9NRa
NuM1fgFrlRqTdmhiDB0DR6cnqdHm2wsXfeY2v7vopRF8dJupNSpRJHLR0gOnunXu+dvmy2jLXupS
S7uwjpx7qMejnarVcOLh3tQZjQam8iDvVDdyyYRAJcNNTjzzwgK+rM+/etvb7//44697LCN+xLOI
ZFQ66WIPbL8pPpF1jOSBqlVHNBSA6bm+o/Qf0rc1Wyec4/qCIffsqIynKoohmbJxMirkOqIq5ICE
GXFciSpwLDqxprABvLOSfPPSh/L70qyyMv+f4ZafHz1BxRSamNRT2W29zlW8hNcXrszKdIgntAO7
uA1HO/v28WtzbsyldY5OQkSLf9o4jxRKLAUYXxBN9XZMGy/SkgtDnH1XJPymkqrrGn6tkzdTykyR
biJjNO7gEvDj0dH1PXUlrFM3f9LvP76in+/C6btyNNzP7/XoNpaYBwVjGQ5isSc9grF3ab7tiJd2
2PHuhMePxzt7B5FrY9KSeHzqIk04Gg66SqOrWiq7flpeEUAJX619/niI35QU2N2Yyv4eYvn50RBw
cklAjjI0HP1nJn5bNKYXJSme8AVeUBv/phZhpMVcJ1umpjJhL1/E0UhSM9fW1Odk3tZYpCATKl9p
Ly5FoeIzkuK11outlwhArwhoNC7M2+cuU7X42GV8BmwGTt6TOglouMJedwd12gvGsp32b3tT9JpU
vzDUb3oRrvFoKOVEbFtWg6K0RO+4UqQf2qwA51mujGD6/vGDO/du6CKKBUO1yCT5eSw5up0o81Rq
PDRX/QB/TPOW6f/BrA9WXUPkiFNXUk7fvjqmldulKgnCW/TvToIKaW3Zo01b2uuii/PwmfumyszC
bA0lyRTNZeU9uiBKMoZc0XZwEZKsStKJxY4wUOPCJ3VuSX03jPx+mCYOMQkVDMNVbfOH0HnNtpzG
1uEFg/O5qendQCczvIQZcAKNx05k128BREJiW412tZXc0A0e/Aur2KW7t7wuR3ePSQysZMRotULq
tPAWjSCn49XH79yZQXDAYJHVFJat3w54vcw+lJAt0a0s4tPpu4x2TV6PrfW+eOErOjfVvhvrdOuj
GKWAcE3k9mlwyW2Qrky6d/MP2Zk2cB0LiOQXLk86801pssxyotAfQ6d58gr2EECg2jWi2zr5Fjv5
qqMiavc8tGlLA47G2XN86TrPbASYlGjIsEwyrn4yM0X0Q5o87blObQWWez06KnTUVb+BUPeD+gCh
OB6RCFsLa/rh48d5ZkY+Hto4malmg1pQUUIUUMKXEoOGk0ONrB8BU5BPiYGuJ7CK4uPHg567XlTE
FhWCRcJ3OhOXdYiusM5F15oCCu9tfSDJ54XGI3vcdB1WXX7pqS4f2smirYFE04AxMK/8PlM2LSIE
TDauus7oHQer5g030Pc+cycnc1od8uvFV+ncm4RSTGVfiW5TPd3emZPZ0Y4PGZMAjnUJHOIl6ILy
5uN7eXYUY9kZiDIn09OCS8TpP9OHUiS8AXRApt0hxLlw98598srRECefoRmxbsJHZoiOch5UY4hq
wXBJZXnuQjTZWES4KkfT070B0mwqiQ16g9YB6nqVuKGnfu88EkZ38gaWzsa4+vjOLb/2yTuB902x
WDsl/H3qyZeuxGQgEoc9YgABejWpdgMjpa0ecojdc/yjbvv1xwOeee3BIhmL0ojNFkih9/MzxsZs
ShUGHOIWvQ5FPRxnqO7EA+b1R/QHz//+eEzTGtYfw8DAeDoe8plKIR3IDchPurdCJXcza+jXZIjD
v5yNyRZKOXE/HvTcmodoUNYY00CUZJ5MZmFrAH6RGTXc1lvtKnYyG+qT7X9u14BvL0ydZ27p8WDW
yfQlIbD0LYPBxFp9JXWyWlmpBF6w9+9ZmO/Czv/+8eWd+RZMDv6LsBveItvY989QB8ZYNlXFQSOt
bhtVX8PU3FRafOGrPnddKNLZ9DNlMdby86OlfC40PbY0wrroW62VfK5Wk9ReDcK411vtS4gC5t//
xi0RnYYmIqymmH3y1AjAsWap9IHkJP0K1oQXdzIC0Jai6cc38NwCezySdvLIRC2oi3xgpMadXDol
HszFGZAG7wjKLrf5FnlFfmHBOfdSvhv05FufqB9OOo1Kt3YgDTiRm85sxTqH7K21pdma8/FFLnfr
ZGp5N5z8/vHFWhKNKBQGV5kffOm5L2xNGG5k4N1d+pjJjznJzx+P+HPN/GjIZQU8emN8HDSBqTDk
Mn2Cu3fZLsGQ3ZGgpbnxbfwFGQAHVbLBKAFvjTX7XZtOgV38SMQVeUfe2G8vfZ3nNnDv7sMy5x/9
UllIt6xc7sNgL0dzGACuYCd27QKpdgNPv/DVnPk43w138nHO9CwL0WA4IbiXgPASQIIY6T/YZr8b
5eS4PFV6HBmJMNDiiTdqw5STtKupvzTM+XeWGVQGQUPe1+lUM5XAv4Ee/e+bR534qd43TrUFzE8s
woWZ9Oy9Oxrt9Kq6ss8FGvJurbsD9fm+g3drmhc+xDNn8AU79Pc1nc5rscDmbLmmItWvTLYS3XYe
tkzc/8HBdak5sY0wAMBTYXv/5pl9GSltz6uwVIVDW9oQIU30qhNu+icwipfu3vmHdTTeyZuO9zby
w2VWIyyE3TtZtO0qWve2sM488Kvmhad1/ss6Gu/kVW+gyOTTwI0cX0VbclR6nG+6g7vAS1EM9iv0
HRdmmN+dSOyUjm/pyRvCchXpUs2QvRce9E/NNT4LBBnbxBXuAVZwqdzcuzLcdBeqRvKyJPw2tx1d
7Mlb00aSKifLWzN6koft1JHdzA0PmObs0BMP5taww5fuqnswcc8Rr3Hhys9+GkfDn+x/rd4o6IQw
fN2pj36U7vOIGOy6v7AyLq/IR1d5sgSjtQQbt6xRftzs/PpaMi5RLKQzW97jR/iT63I0H9cGEUP9
ciP1a7LPNrkTuPVmjLylpIOTY4ckezPsLVRe60sl9nNDSxjZFMpV4u+7bYmc4wiaDN2qIZp3aSEh
Q0BrV+rmt3SOnYkM+UkSXj5eFaVzj+541NOFOCkawxoZlXPfDTYmW9kEd4I9vJpgzgm4SlaBc3Eu
ODfJHQ96MvcEwWhiVeBBcpyXPGQ1CTntTugYNkEs6UpxH/Kv+eDCwLnwBl0a+GQSkkkJRXKxvKga
Klwt3GiErxaCIxf+3cc39pSHsnTdrONrPJl/9KwUhWp5nK0jeeYnIMnJDWagKnEE6k97Jj9iNtem
03LALghRhAq0km/wb/vOHL7py7ZrC+f8wvJy7hM6/q1Opih089ibW+68YJFs1vt4avwLQ5zZmXPh
qqkvBTCaGidfqSgJPhJFhujEzRjvRcvVa1K3mjuAROuPb/LZz/VorNNWA8LxThEixmIR+yy6udOM
NIedyikeCXmwaztPwFt6+V3kxG+XXuNzn44MKtZk9aRppJ884SrrgpBO1OiWGDIsOQIQCJF8DC6s
ZOce2fEwJ48M112QySbDQBsGTFBG5Mr0teqXF76Ns+NgGbVAYJgixfL3GwKDlA3COsiPs4AuEsxY
dBc2n2fXR8R0f49w8vUFrZAhFmME82my9V3uhZ4/7Mpn6WbKmV/JzLZDYDEo+Vdzd+Gt/P3qNJGm
hgnb16CR+JO0eTSxV6QczUqChlDOoWcFzgxy7sLL+Pvk8n6Ik6m0mJHJ9jJDdLZ/LXnECLjBznI1
d/A43a9Ate+ti43g319CBqUDQV2L75o38f1TC4FMti3AUrej9ilAMDTQkfcXCkFnNlOatJCdIWCw
2Waw96PkmqXPQ0kNTXvQd8TEOe1znyORQMq1LBNetxF8+cL7eGbH+H7QkxcftYcUifDNXOVW8iyv
3xP16HQOIls7cbTDhad35gWRVPo4OvthqMqn1TU9bMdJyxKRLVSNcvNZHjZLMwLhjQcZV9AfEs+/
/2vj9Jfh//Br8wIB4AQIcPyf//yXGIF3f+q2fMsf2vrtrb1+KX8SBf4mDPxiCvz9n/9/AAdkCgj/
mjiwekuDqMv++AtDsGgMlr/wizeg/4mdlOUDoBh+juVd+0UbkP9citP6QmSl67DY6f/4rxwBdfiP
PzTpT8rkiFsMik7igu7+47+aolt+pFp/qpjfLcqzMiBHysD/Dm1gWbyOt6A421nXVEsDDIk4TD6Z
wkQ1Hkmw1EGWAd60MwzHScMHTmCTrxQ7K1YfNECPdjNqF+avBaXw+8ggBWVaLqrIm/r+E4yKgBAG
Km94JiCYqHPyGAvxoxY2a2n+USriNs3aKy0lQrhQP/mD8kwIyEunzrfkskTsXDPSb5BuGFK/s5Th
YCjD7b45mF1wbTY3HVmIajVsiSYKFB+II96dFXauw5jlX44e9F9v/DEPgVLu6U1c8LHUsOnjULuj
O3tyWummwNdFnwljXsJw8DR5+WhkdqfPz3FfS57aWd96MCd2Y/SWi2hn2+i5sG4K5UuAEnmQzZU6
1patz8SJ2waZxtC/ks8xTjiAeuMPhHS1rfkl5q4xwdEhRCCTfGC8pQnD05Lt0jdeAiS0TpPh3lNS
wgz0twB2MvuHGNbowPxSW42jwP/0THy2q7GlCDaJw9eeKvEKvaNuBi9DrpExWSfGCgrglWD0T37+
Q/ms5QQQ5q+0jEmUqZGadxpphPISbavyC7fop20MvMkqM1a9YP2YxEywCc/cc7Q5FDry/E6NP0VK
ndyqcUf647exFQnp+F/MndeO5EySZp+IDWpxS0YwVGqddUNUZlVS051O0imefk78i13MNLDAzN0A
jR+N7urOrAgKczP7zrmmPUh1N4nRXtfsg+dw6sJkvhooZPTD7Xbqmy0H/WKUu7qP3tkT/+wnrwKq
Xz7MTy5h7HZoibxIseEj6M/DdZt80M0tGDm0R9g6PIk8xo5sShkLf1M7N/fVgKYuJGM5Qh5JzDG/
XvbZcRt7vj/iPudSEZNxlu7Mzjfb0WMYK9mw2IsQOkVlhPO6dg8ToZa4QRwBEba6fhgnr56GHRb4
m2nIjWNUUm7kdt0mlHPrAYw9hl5HpizCswlZ1eu+tqcD27HXpTu2LQtZxz2hup2omo91QuIiATUl
ngK62Pfbiyy/PDbvsLqw6dlnUxxgIADmbD+AfYedHAwn4EOJaiET8NqO87zASeMcDGG+z3BFUQb6
0U75JtRG8j8BKobTJvfbmhLjnasbqwXetoUKmF5xjdAFG59RCGVkkUYyZfLomu1EOhEc+Rp5qemO
fiwwdiemTAhbgLB96a457TasYVCKmybPv+o6/Fxz41fmQXfWrtx71RAkK6RJ6cHgFiH+DsgD2rdO
QolHVw1nL0CssUxH06idO8cxQUSQHU+msXlgRevECadKXae4G2R+BkN78hD+YWZed5nfP8s2BPB5
Je6oYP3px3wP8dOKV9PFm3ffZOJj2XzOLcsJmJO8SvuiPJuZYweK6JMJfmK5rIZUcSdHHS8srB8r
Qmj3ec/hmdR5zGZTvgdfiDbStc/Zut1ow0Dp2ZVWqkw7Hp1VH3NcKmO36IeFpUT8eeDCz6GaPuuw
GvBnEItbq+K9tLCtzEvz2xtcN3EnAyBhe+NaERaAwPzIRwW6vbMScx5OrtD2RSFu6+3rEhLcTGEF
9wt4u2Txwn7fRFxTZJQbDOHed1cTWvAxie/MoPtsTIew5mUbWTLtItXuhPUctQp7NruEu4pIUiBK
BGmLYR15QyU1+NUEKAIu7FYT2WuaNAu3GaGCehbgLDW5hX01RaQEhJs6kKniKrrSbA2PNg13R72g
12bfWsdCzGlwEdq/cRwIB8gna1Lf/dXRBTxQBHeT40+Jv7KO0WbnoMt+thyY7OJafxq5NEnbQFzT
BQLcqVSMA7U6OGyxp4s/GlDM2LReHMx7WUuu0e2GpJJkUWyeilEmCdmCNSwz2jY4JA0H/0nWKZkQ
snjI0GUF5vqMjsY5QVPDbjXsuTI2EH8seVuQFUyyUScZli+zWEo4Xg60omzcDbBa3Sj8IniEh4ss
zbslucb+iMb8JQ0SIhDmskPVYvpxh+l+yOUXOaXPTFnOo5mvTQwDEoefn6nEZbd8e3fGzklUxdp0
AZmr1F/oQuwn3w9/FxW3dZW9li5fcBuEsAiN0U6l8lPLl68KXVE66u4ewsVtifscbdHyaLoGw7cP
iIB4k6NijmFIpE7PRyXlzLciAvLLRsGGw1Z/zNtUXUBWxFtgPZJKe/cCNrBzFVqHqDut4sI4FCde
4V76V0tycbEbMFvRW+sALAUu9nspCZcXkpO+Jr3e8nPQb0kESm2odlngw7EOX1npWRLfIzLsF/7v
yrLepoYcUlZh7QOTYqWZVx3klQJTO/KsQm9Me3N56mQAVq+3kqWm+lDAVhuRHXUjP5XP+qIUxo26
YInPUuYNCruU+Uoe/Yd19vseJRoTcS8OMvJekds+9WyIN1v2ORmNc/Qm6R3qEj90t4mU5csfulQf
FU8N8HPbc6e37NQCMD1E2bAlbKb3yWADShscEsHch+GWiXOfIZOlrINsNn1GVvA5kbdPiJ7hqGzd
0zQijhprH10KaR0E6FgQB5KNQv8SWOpO0VI82vU1jB6WNytisb25+V0czmfV3hoFul41VWQu+/Id
GN71SdCPOzmjM8/nJKjrNtZt82TOy8wN1aZ2qBaC185XCbqzEiR8MXrx2tJG+MKrMsnxwZcNe0+w
Ct2BTXerrcIklOwWtyunq24ODrkCOT6EzkPFN+j2of/oDpB8feACJPCEoHG2FqnlVkayDhU3J/wB
VzhuPA1cQnDjmr0jHrxFL0ASrS51fELZKNyfwsD4Gouo3PnrEiZZGHwMS/DcrWGxQ6p80UvH8e6N
eo2/C7Ejzy24XMJwZ89NlG79sGtDfUd+Eq2sWB7JqwGKacVr4fMgGddvwm7biWQ8t5Fv3k29Xm/R
8sELmevwIGCJl96HVSNsrW4Eq4a3fT78yk3rQS08VzC73G1iyJLI3gigVPZ3Xsr6zGeeECTm83Cw
sdttdWPgH7czx0gL12pSpxt/DDYiyFh5vP+NOt/PMy+LcG4VeMNJErovxludA8M6TOt81yO1eS4X
+zUzMSG21rVwsev+iCeBYPzmLoeuCe59T1LjFitkPvI7IRhkZwh2GAxfcBE9G0qG8VzINwnWkzg+
KIpifAum0Eu2zPuag4Ds9JDanXffauiry/htBUu2z+11R1/HSjCBsLVad7+8JYJdU0ak1ucIE8dm
iZ2p5VMvVeKztrhXhEmTyvgdTleVSODWMSmAnFQi6SsG+hCEuVTrJ8+b93JZuwMJs7vrL2OH2aEY
lv3imW/as++naHlXCF6PvQj6B5BLlDJbGO4BiiyULoQ3yI6wUCbzS8Abkig07zHTeS4FEtqhy/Rh
LYZXQn7LeViGY1Rj7W7Woj6aWXhi4W1d4GzTROp2h8pRtCJCnixSRTmpmfpjIff0jIyiNCh8PKax
qVyU98x2vya5WNm3PEmeqzDngWxl+W6S88kbDZ9M3vROX35KFcF1NqZRJLo2JFC5VLd+S6cFullx
saM/gsD6LogmMg9zoc+l705nc7kCjPltYgZPGzgPhDlHc5jzuAjTiGB8EliOBJXbYf0a7T92Obev
a/YzaH84dEIj6Jym5kiFSvQiv10Rtp23Zdgbo9/tXJVXibEMp3kkz/NCxWu98Lo+2bi1Dra3rDcQ
4d2487aXyXWM98D392XgDh+u24Y7JPVDykhcHfnIwJvWvtoF1HpFhUqOqKpRR24iF7KS8Djeiqj7
7OQWxubyPhZVdAfFyNlb/LQsyr8IJqKszfrvyquiY+dsCqxhln86rfxb93p8aOqovxi1f2vU9iPv
u+2jH2QiNhN0qeyqq5jHSTCP4xsd7bsWKdyBDfzmYkUr95VZDHv6+McuWyCXFxaqUCuk7hMrGI3+
tzk7Kye8KTw1wqEGcuZnawmuGtU1JdXLavsUbogF2OgnlsR5DLSm4SRXt18wH8iSbZDLiSr7bBmV
zvM24fr1pvlcYRcToZ2W21ReQ2kBeBES5SVH8GNvQMYELBJdtTAxem7MRZP9vRLkS2QFDUTUJP1d
nk6kYCbq+eoeKd+FQ15j5LftWH14AJcuXVPCwBwoU01QLe7VxvvPP3z0b+nswUDN5smHiOY/6Nok
3V578dx7qTus5GuXT3cc1j1rxZyay2NkitdmHe249cfwAuWs5hCyHfRK65iDQ1qDHIfmabxAw7FT
5RI6RZ5wMDqarlMVxlCt28fV8vMzAwyIx/wcoWpecxXvgtmkTAorsJw1ppI7z8xeF4RAT6tQr0OH
Ek0b38tS2KfAuMm7hhzK5n8bUBni3CByZQK4ihvX3njKAwjRQt+X7foHTjabV31ETYco+KxnFZ3z
LfgArtmlcr7mlGeF9728bzkC4CVz06Vj9A2G7gLvrIq5eWS3haldzXyF0wQQqBYH2WewDlXBI82G
ZZBFD8xFsFyWE+95W17cqXYSOaBEHsztc8qKH4HDNBFz+ZdzHPL1jVJBqCHaN3q5AYcexvR9+0QP
s5f0bdNine4NQrnyrmoCuVvHTKeQTUlDGRtUljDQB8O0Jbo8bv086JyLlxPHLjvjw1yK/hAYGrs8
2q0TlOMNXWxNaE2VzRVxUIFVnsZLRThkLxHFJL2t1b7tAMVxwJR3kyUPOU9jn6908uuBAonUWa0d
KGKcTIjkUkqtVhBnubjztH4nuPNgc0/Gli4edF4CaW6p7Akn4nAG38Hh4s6IwhenN0DI5F9WfiGx
XqHARentRu/WWn67G2oQYbmYrYM3cs7y1H/3sueFbazmidcgtzBwtS0bH4xIFGD62wtn4m4X1TmV
eR90MauD7Wj5+x68gwmHDgUBGEB4RJldpl0zftd88faE37nXL447BPeUeMSz4TOthkpG1n9hkdNk
WJ0HP+x+j1FQJNrDYu2Glv1c69Nssg8M5orM5Upqebsb4XR443gt2aybqBdHOAxosKfmBoLgH9ZF
4RG1VB5eT+RaWd66d6V5zvV2QipeJ0ahzbtasxMrSrPBOU5Wzge5ZHl1fvFKidpwlOAPwRmMIpIH
3j9ksdvm0jaVGbsdFUNJgDzruumzPcBZT7UOEfLyyvL74qFe5mcNNMSdeGcXKjjLwDdvRR7xQbU7
x2Hz3Q7Qcc7WR6gbOiI9MiQOeO5RY7LYuBhimbfVAX3MRxd0xu0GslgYVXknK4RCZRFER8sazltg
+JesBKdkFsdKNH9zMBaFW3C2UT2ArJ6jathV5WFcXT4hCUgtoJSkgFZHvKqcCrv7ul94PaB5onS4
zQD7NMJ+JjDJ+pBd/XiZ8WItUIj+uee8SBncqoO+KU/mUJgxf/PgwD4UwJ2+Qjukhvt29I7mVtcc
n6/wKEvnr0VDZLLtoRvahQgTM1c+/PfRftLSOha98K7B0LSfpftUOb4+eS06tdapKP2b6QWKdP4i
lxH0Var6eXoIleGd+LDqBOcM0MxxGy7//CHBmZ4I/lQlQDrgD2rZ3g3dcNCWbdyJrcaiPg+7XLdT
Ko1pFwRh9ICsZYD3XId7OQYvAcncyzQGO3PouLVaKzoNLoO4XL0RmEf7988/MvdtlKJIpBubtsF4
3XFDTHXOBThieL/ZgheI3ei00dYBVybWB8ctTpnu/861+0LwMOeM7A2HLOyf2DciXtjXQAfC5YVJ
CO2kdW+zpsgWfnlL+eLsQ0N8SIeb32sJr61iUPeLGG/WaroBvszB2+1hYtif/jzewik3QdRof7dZ
vMbrEgwc9Y640BCxgQ96HJKDXW826g6sK2PHPM7r/mFU/o+YildvAWOpfOjs3ThQDjoPE4Sug8rN
p6G7VHISSRa4f2rZeknbH0ynvM1NenpinVkpNBbY2cN67HIQAMqliMHha4rfQVa6gBvotwTm0Vv9
mqNFw9lyZPF4HTiQZWJLYSqZaYgGeJ9jHIvbmQiWgY/NhYeDtELCbSuM3UafsIGQC6yxzGCf8u7S
AsdVWKOhmTX28m7sLG5RUjMeIdEJQG4Lnh7EOYc0qQACZuunpDmfFC3OUnD4VxjmF/+NTMp5aPZB
X+ztlfynQfR7V7bTl7FSJkzdDKmrfbFLDyAg1LY46GuwroNj7X22m2ODFfV9lJNvWX7T5+fGozZh
Hx4Tiq2ePN1/u5Z37akSeFw6/0S+4nug9FW21Be1mMfGMECUiLnfl33iDRn0X8XJLTAKYBusbYJp
oTPh2X86+bvjx8JzlANglnDmcyWzXW8cvuh5PDSE8mlwmmm2DxwezvnYMICaB7EHJzcCTaeTxNb0
fpm4jV0uHmWZBgROeg/Eq34rcgFNU4MjcLOnrenockFPTBrPjXkO3kcO4vnGdPlZU/lQbOutVzWE
1ufVO5At3w0uKh2vdd7CJfoJI/11Vfv4nwCaKMum7Ne8WADgpYVKZOVpaNPPabUHUIIRsbp+yIql
94Q4dlJKPT0KGnAjMuCzbEcsulUY3tbWeJRL76aRpCPZAaXcNbTfYyE5KzQVknGnA59Yt/tS8s7w
/XrPzi1ScDh/XFz2Ze5h6WZWxyEmuCe3tpNR62AQqdgT7/sbVnep6SfjvIjXtSjac7DxQdOH3/Uh
UBsfPYLlGU/hiA3O6YLEX0LmvtVYHQY9HsbNnW4KR++rSpgUif0Jo+CSiCZDJeGGCbgjDMzDfqze
WsHZbxl6lfrljAD+ZvNCGjL50Snz8nEy2yf2k3TMufOM6UVffHkYl+Vrnh04LdV6q8XA2bFu16Pj
Wkdzdn/59MaawuMBltdPCNaoo0KIq6Wj9a6ZSxor/L4S1CGHkvyFMEZpyK9i4akQVct9kGMXDkum
lM0GtLTcisP1iwRQQjmCUKAuXusgF3uzDu56nOUJhWSFQFh0476IhkNlFx1mc/9dwiXYXGL/tdNn
h6a5cdKyFGYKWcJMGlXfzrXaE58PT0KUH01jBSd/IdRJMn+3DsXFn2D7Wzx0qv4+GJvnvhxctAn1
I8v3zaNolzsDomE+et9WP91VyACGsT4bXbAfiigt85YS1p2OWb3dymI1bkX3xx699RACB0jsrTor
04e9YzByri3O/44kHxyAm7lCLvcAF1z0Ul6RrHlUJ1SMAYCHuOWjmochT8ts+p6s9oAGlKdAFKUR
hx/e6C6Ywiv1cBuiOHDqAFLZ3F/7dbto4doSFe2hesE7BtnIP0CywpHQBC3f1QjGowUgCHz2IiwP
kww3BlT8znG+ocoViZHNA60YzMoeyU2JKTwOAmpuQbQUOGAA1CD0SwxZFIMQPS3YKrHwr+b0yJeJ
k7V+Qqs31dmkY9fFCs4RUIV0BhqYuxBsCuYNmRdLtEdHfxndm4hCsGpKiP8FT3fRfpVz2ae86N4j
IQwOL0rtu6JbE63hWuadd+gl0jCr5uuJzC+Pabea/Tjf7to+PMIT6G7Mko/VKKYn5eAljXgzKfcd
AANvUWfgKdC5PwCvD0ZZlweufZpNYAc5mTB50i7epY0DajuD2gR8FS8uca2ebnrgTh0MxvU5CNb9
lPU87obyad0G4GARvaau3RBfuuIY0A7oIrHwudRREgUaH1Y+vKNNPVNE8vUJCIueBaijh3JxxSPM
OSMWz6dFYlltanaYm9R0v0p1J+VSJHB8P327/WHp9U0p5jj+XO2JF8iTHWU4Dto+yT39Hs3W21Qg
8bAaD16xuh84mnXj+A5v0CYeq3LQnExr8uWFFtLRn4KTxZAjsbMrZsiFftVoO4kK+9n3xGs9eUZc
OX9CxDq7dS3mQ+2ZD9X1cCGGaU4d883akBUsbHNEnt6Rg0FWh4lkLDgm5zVKh8ExzrmhfllBSw8P
mmWyEBCm4qHGdPUEbWO1bmFjpJyc5ngFG7eHZ363tePHJq31NJnmKdu8+YhQ5TMrHXkz8R/YAV/D
yplbZkYPlAkBMZjFuJzB4bl29aXGsttZgRPtwAb7q30LawSyaTWftipiWz0YPK4l+pt+iYtP9Mav
1TevfLzxXGb71SS5M07FPfzFLpF14B+8YP7yg1lfFneJR9eBi+flE+VF8WrUVrHP0E5a5Y+SVnTv
du7RmfnR7ZLfGbVm3CJs+rS1e2TF+KWueCq6NMJbAxQmOJ50Cpf7fGQukmWTukDTBgcpuMGcmQ+6
pG8XT3hVeafSH+K+ZbwVxNuVzNqH9nkVYXgZ6fPwegFFSNxJVm962e7kVpD2q/MPo5cRYjXg49pj
vJhX1e2Er3ZPy5rKxwT6WSwv1SqfKmWD/QrEE+TZp1JT69umsYuq7cVeFLLAml0Wir2vzCVMRV+E
X0K8iitJzOFD3/E+/en84GHNOMLB3uGD4mQ/5xxACsxQhzoK99Qi5WGuoVmb/fYoV2efRRw3FuGP
J8RF9H3FzTjTDp6ZvyHrljUAUOyMUTDtkaX0QGRb67xSXVQ5NwzbKPNOKecLt9LrbF17C105JZu/
cEG1/nlrJeTa7AzF3oHn4TwUBmDyvONsVy00gfNmBjml7aMXiZMeS6DCw9EUINDaPC8BxN5IiNB7
J6AdNzv7cltD9KvyYo2YbMyFPqYaoYqWzTMNrRospWc2O1jdqD4Ne4mRLV6CETLNgMvGD5aHaO5e
I7Lj2N8cNtXaNYaik44N3Mq1OiLUeWKUB58qnB61YBA3lq9e6H+ZglrDX6yBYruiEeoviWyyerc5
VbiTELwc2KAOTkfDYLNBT6iXCYI+cR1/lWH+M013keBvUBWbDeOOrlIPamvlQIeaVlyAGru3qHPF
YVVmuGs99QegM9gulhqmEVYzVuIn8r9mOOJv0pA/u/nd3BaQp9pLePeQJr1V7QxTMZrfdO9ldK+D
R+Rfklag+iNs+wXBVRw29F7q1f9gywzhAV66zVvbwypDHCwNNUML2C+x6uqtAad76ggAQKgXp3rL
7TRj1J6WS3+mNU+nhHd7EhCwO+QVm7B5wTybENmJyJhKcBwGaVhZd41l3EcfaW0z8WmyKdsvJZPT
oOa+50S1Jn004KAZhrewnf4C0Wv29cSygTkuv5SxPrc0oADMTtm7u11bNxYlmRE+uaIo7xbTPfsL
w1bOijKmO1inykGDVMrug+SkScWlLWZp6/JmitmBk60OHmJ7tgr61FPGqx6QH7nS0yTOAnWKcvk0
LuM9fMLf/fWt/c82yf9ogepFtPzr33ei/sv21H9vx+rwV9z9bv8O//5/df1t/petV1lXn8r/f7/q
7q/83fzn7ap//vz/Wa8Kw3+xwkf4EKQFu+ZkjP/vglVo/sv0HZ+dKwBOZvCfdS6O+S8W04G/+PyB
fzaz/t+Cle3/i4KFHCMLUWS02UX8nyxYIVr8L4tOYPFABgWR4//bul9FojrnCamOaNjU49D2031R
ZEjAacd2tAhEw3hy1FdCW6CtNzYQQrGz1WAczLoDxt6bjNoz1dIUK9Zy31sMJ3o59jdtW/q72lvr
r9mZ9DGsg+udVVX6b1OU3t6EEEFrEw7g3G/LLjOD4LvrI/PYEzO4KwT0964d7XemAuIWBIRI7Glm
bbzN8mfOdds+3yzzbz2LaFe5K1s+isL+6IiSzQ6zLc/KC+u7CqkINRXUY57AymseoFVY3503kehr
m+Zr85bq065q5e2vDHGI2W14MViNMiFp+iGPf2V0Zxre7rmzaRT5dW+TsnCn97mwmlcEERwnx5lu
YsIOXUdvIjIVzlQkHE8M61ysSlNhfNqsMizx0Fj8Mkps5XHzJlpZQ1lb9E274CncHG8B7e7lrzwx
aOS6QlWMEQpn+6XFOF6wFlCPwGYvPzJSsgtFoR8e7J5qsdRB++4sNm9U18rXm8ptpz/1Npo3lo+b
O8kp9JMyz1e6xrbxMFFAnPpqC9+Fa/W/mE6Ryy5ZoetZUoNZmHgW5OVYOjj1KFSDJdXWan+6wUrx
MIlhBCMoTNy/SEdiWxQhxXAtn3SxMAxoTE2QEb0lI3oN8G7vgwGh3q3HhZofPLwd27mVbzzhWh5M
oa2bmGPKSEdEW4wzGae+u3MzPYFaVo+MIgZQ0pY30GOvnRGHAk2CsplxoI/1ah8qpdWNdI08YOAk
DWqwLQLOEVxVxDbItHMQCTouljuLfeM4gsSVRzWLSrdQ9DyUbsYEKauZgLiOPlqyyhCE++Bvj3Me
+QDrA8wbfL3xmIVv7TB5FuD/9baYP2Lgc49zJ/IPrJE499U4TLsl7NBVrI1Hu66F3H8IJlNdALG6
ZbLKOfjqpXA/Sv5XtxVHzq96ztAuR6XX3gbZyJlrBOaN+Kx1yws0LxybQaZtxcloWC9jXhrsvJvs
CnG8a9yklQt6OeUEJyUpIpJmpeJtvSa7LIUrqBK66iqGnx2r2Rf1OqeN0+v3Oi8MkfacoKkFOWjT
J/P9/E/pWH3aRLa5t9AHibSyg56utbJdMwlX030PFMFsNtXwtlLxVKwDTbgRvDhSUw13czbDfRbq
6TPkmzh2hqu388a/pQVSQZxm/UFe2CDsrUcjYm4Y8Oq9V7PnvTQVfuvI6MPyMqo2ulsylx0sVBvz
tB+Wjk3AIMwtzuH4OX8CZXd7jisToQ3rutDTzJxcD8YU2V7CYIblDy+3tU4A4PInTcj4f+aNDZTU
Xdh+EmTAXyJd+H+iYbO9kyhzFg/Kzo/emzLsB4BxIUeOUnvRI3vQaqaUpkJK5EqndA9s15pZURBR
wgyD4QaAXGdNQl+0qLYnbkq/aMstqcxyZjK6FNPffoJhHG80v36XXT2/svWkPoXftidGTN1d7wfh
GveL7T95QlbPbTt5HPoWr3iReS/oiNc63bQhxc3QLv6ZlLTCK13Y18eZJ+p7k0ZyDqlYlPfGaoDy
3hQU0pPiWZvHIazX04Q2h50+NQtr13tCvVhQlf6W5qg+RicMH3OWlS5Vl4ffLt6Zt9FrO0iqFo2b
rGMzNMkdg+O3gUT10pe6ELur5Bo+ba83i/0O5lCExI3u4LqwIelLlRspZsNnkj+FHGG5dPXM2mO+
bd9Wq7VxiszAfQ/dyrrotpcUrOQiIKyW5q2hnPoDWm7PqLbJvbgrNAWTxxkIBIcn2x3996E4rYGx
/M5b1xh3BsumNmYBywkJMJXjvIProTiPeQyLMoa7ObLHUJPGq/W2HcQ26MtUaWwOZe5SYrU55hxm
E0FVwC2uaKzlTeadWB6TcucvVfVUhk33ical7I/wwI2ba/y92elOe1vsm33AkyGQGbo8l2uJxSmI
87L2HePgTF5vMuxoJ1ZRnKmbFM0Al70T2lXX4+7m9R+TN4hfrFt2ex1wIN5apc4FA8X3vqE3wMsA
JNpYBF9mtw2/8yVyPn3hi4NfODOnp2IWPettY/i7iSL9zLKXS9wQDWK7q4KB9j5IqwjXVr35KrbL
wfvsXNF9lWzpymRuB8YNa19mX9WKrILlj6pZY/CVyx9gntxBY7uyQYWC9K8l3QyvMI2rtG0HP62l
3/6sPkbFcJnFS+8s9CjMkuUnozVLnhnNAmg7C6NfGF/XW1D/4ro/uOl48Ev1vI08ZXbRUKBr4SPZ
kRxxgM4bsNRp0fr+Nw6xgA40YIyHeapYvBUmzMkUZol46nMdvOfRRAfaZIhr5ZVgidRfX7eql199
t0nkqe5QHarIcSEjr/WcdCiUIqawnYSwrsOeP6GKjs3eMAv3fWAte2F127nlMmClGBEmkHO/P+jc
Le6NZfWfC8+IUr9fCYdvwmqRr+CNqoI+OwXztlyuepgLJypIgJjDnhe7KncGf/X9Bqj4xpVwhen+
Gvf2bLJGVOip2nmg0f+sbCPv6i6ydp2voCKPqspvmY/b57nJayw4pfmEd4iJ3xx6G12LzsGFBdWf
k7wabEX7BW+AgBGf9oZqP3K/b2BJYx0YQmmfRh3VRw/L2rlkxeJQsGvoJ8rMzGVvBGK5HZtcYh61
leay5722oJLopu/CXYc7J0ASbXple+9uU/fqFp1mYi4t9TPbG6d83YVW0iK1PjiD16HUC1mgJYIW
vE8VDAra28257ewr7ryOnFPLKP3CCwa4s2mw9TfkC312Yy4WRj4gy2Og6NbNxMWcFoY5EMbLkXhP
YflrLUbj79aF5bUBTpMV3m51tDkZo4age8PBLSv2Xl1td54stpROCiPdbkSstLQWi1jW1Ozdjl1t
wBUI4/PAuxPD2hwychJJzaRkH7gScfpk1beWZYgDKcXhhs/EvKlbMzyVg8E2WsvySVwtCDUdQPWp
1bhrCkZFppOYvF/BOkE1biS/E2mge8kmP8IaOSh9sTyut5hppcKUazMVftJO6XziWAvufPqZJ5cS
LuFqgMMcbjQknWnyHgTXcU6FU6xcFFGB3rYIm/vZEu4FhrrCY5wpgMODZ1ZgzxHLxb0Q3WOlYKfC
1g2Lt3Jr+iEVpmx/ckM6B6vKbPoQ66p3hSXr7KBHi1HbZkVsTFqu0m+2x2gni7KV77Ue4V4wtZVj
4tmL9zAHct1Q0Na8VGx2x4sjoQd5PXuOlChNxnLs3t1ki8rFbm/0SLqgFj7dNEQ55lGb1nBZWbl4
8QtdP5XFYNF/Z8RJkcy6nMReSmPTFLE19s4Q9zLUbzJjHL80wHxYkcSJ441l8TjUmgZpJEZXxhFm
h+tv0Txkc+E8rGPJg7EydZbf/Ad157EjO7Kt51fRC/CCZATdUJnJ9FlpyteEKEvvXZBPry/PPQKk
BoQLAZqoB93o3aZ2ZZERa/1WDiOXwhgr2Gh3HG10TMVAYQTMz4HYGVrb+75hg7fdbpjXoFwQveTL
3xK9tin8UWa95WZyGBJ1lGhZU3RfDRNa/GPJwCHuEHNUvjLovyMrftC9jh1pGiSZ16P1QveV9cqt
PjacANO472XPBRm03W4AmDv2dhN8thjH9kNDEi7LeY3tzm7a3xJJ/BGJT7dW6EMuYWXL5xw9yM0Z
iqpcSHi2mPLATL4hBRt30aSrU00i9NYJXe088oQe2qAXz0k4hGsDIbIBp1M772Kwu3hV9oaWYWue
gy1p04V+Mcg11291I/ubl5Q8hg6hQkHXu1A1U2MuLDmgl00QE9NYDg7k4d17TJVdBRcjI9p/FtH8
HLVRjRoVnTjaf/SYBbItGm0otKe4A0BUi6keYw5O22eTayxH0l5lb9hX5W3qSu21CebUj4G4l1XY
dn4trZa3PPH6VS7s6bXJi5wCbo+SaU0L0gPqvHyVZ3AwA6/GcaKYOlr3Uop3PXK91zktgo2BFpHn
skntW1iaTrfzIhvyY3awiE5WPNH3Y5fphAd5zhJUt8mTkXKMM0Yg0rcMomPRQNULqBUY9jrNVyyj
8bIlHI0kc+EtvMRgv0mz4NqaY/s0RWGwSrMu55Kb7NIXgY2ir5rLXS54NoDeB/ehSk3wP1WUIr2L
gnQEnX3bn2JZjafQ0MNTPZdhtS0xCENhRnI4zPdTDWNyBYw2CyScTmQlT22PTmkJvuyc7sleFCCZ
Sh7vlTuHYkL1l1Y9qDkB5EtSDJtHMKz0j2afaecgPPgKNPSTTqSGs8ZS9GmVxNRpbCuUgzXGRISt
UTlPdMR74wovFkdKxvXwaY+zw7clqXUrkSug5qQbQ1+KIY7jNQhf+jq5KBlJpk2HE/bj4dNKDfOa
ZIimIadcubaLZHxL3NJxloJbwqf9lcqXgNaaczXEtAsOGu6EBelTBLtVIHSm5kUPTquJlZvgbvHM
kJqreG63Q+zNq7F05otp6e1RKhHudJIPfEHUlPpPF+T/a4Dr/yPoytRx9P2foavHz/4n/m//vfn8
ij//VwTrX//ZfyJYlvUf9v0PUCL334jTvy2CQmL2Y27FN2gbtmnczef/tggK8z8oHwDCIgfbxkQI
TPU/LYIGCJaDpY+eXMyDxPP/3wBY/4xxQPp1T330bMOg2tjw/gFjjaxeYeT0lHW5cL19vtemmrXS
e6xLRkA9UlQE9tN/4Q78p+eeL4r/EWMzvnvSCq1/uIABFNI07gCuoUrXyFswoWgbs2pOmrA3zWz+
F05uC0zwf0PpGBppdJD3MGiMkKbt/jMOK5wwe7XGXfiI8D990BUZ0GsRzrwulRU7HjFcQzg9pAU6
uoOGA8H2Z5OoIyDtGWEW7ViAyoHQNWweehZQiRfjQmNczhI4kHSmJYVCobstp2zz6qqBNRdnvPiw
ebbRieopjlGZv9CAC/rj1ndBo2m62bdpldPwQj9Z4h6l3UlQg5LRUWxd4v8Jb+wgAE5zUbXJrm3Q
v1EMbFaZn7QZogLZDS73U1pFtvxNk86Kt9g+GGKXI+ec9hXzM8QYFEhFZcjRDHvIoh0cac+UntOY
FT0b+tSxSrgNXmMEMN2AxP7PLKQ16wnGmLQ3qGCdgl7SRrWwDW0kP5bSC0GL0l2Mo5sGafSWCida
AMMafpGEXKOOynzpufVQPCCtq+kZoRwjzJRYUeuWFMap0BhJs21aDk0dLIqhLYxkBRdiz/uORmAU
YxW6kOvEZjq/3B225U5HIk25JvbA4OLmBSCg0lJchhGhlFT2eKlR0wsaiF9O2FF82lym458TlzDv
C1PG97bqqOoqGwF2VCQvTWdW0zJJw55qGtu+a/nbUb9kCFtupj2qH/Sg5bUsRQ1LEKSUHzo6qk5W
plKTSxihZB2YrXxNZ+bIhSWM5sGlT+rQlILYkzStd3YZJjs7bwZGwXuHQztSJxSIteg8RAw6fPKh
dimkX8SqGf1odAN0ot4vMi+2hDD9MCZxgNY5WXrq0wyAhAC5jWEF+pWs228jS36SKCu3aYhmYwgD
E7YpRG7WMEFl6DEXmkWfhswA+/B+rZFSFGBNzHC6055Erm5aXqvdYFJbikf5oIS9Dy3QFy0vqbNA
gGzS9bYwR3MjZ+vm9bS4qq69DRPkfJG3EaW64imK9IA2JvIPKNZlKx3jYWUxS6+cjk6+xPYQIaNg
RmUwP5XIfrYEKjRP9Z3MpOu4Ww2jxYwRjilylvavr+AQRydhK6pGvIKJo131KnH2cd5kl9gLPdq/
ZLijOwBAtYftqkWyownRXDlIJwCe23PZsoyD/JFmW3hv891HUXseqbJCKVRdwb4IgxMKnh9k8Rtc
HLxCbUNJQ61DT0LpFqFNs2p2dgc6oTzN+mrG4U3XxxhO2MFQRUs1SVooTYqCar2xU2uLypGFclN6
NPR4iwDc78v00GTB2vMi99hmsGHxTKpIEbVnA/h/FzsVPx5lu3CH8d1eRFjPSOJYSB05ad2bUbhX
RqFzKqjupKcDLMoaTT519j1jSAhk8eRvpBVnHhqU2KZ6R1n0QHcbahZEBkFZHhtZfGuec0h79zAF
4rmcVM28QsdrX2ek7efZcPQo/F1EFoq8qavm2ziy/wqe2p24pyAqNJfXuZZPbK3VA+lUxm7gs1ua
+ngMU3MXJln1l1hF/euIhOouTGhx3z2NVbdVHf3Cd0lY1Gz0TKxM2nFCMgHLxqgXtsuXzzB5hWP9
kWvIlWWpXgqXqk4sU8BIUMeT0vuNypD1NPExQQCOXs9hyMEcJZ1TWVbVBmUcYvvmc5qst3ZobyHB
EkTsB9sSihKvn29kiKyxE1pbRyHPG1TyJxv7IzOM3teopsLBRysJry+Wktj7Gy2l78AcX+ew1V+5
X+ShbFzdb2o0svA7PHC6fTPKXmyGqkY3VVFRqt+5FpY7KmqAOA9aPCRYmnCjulNhrGgOp5RGRb+N
RShobhlUPdEq7GGTQQHqNONJ1dm9hxMPOCry9hFZPpfHT9p9TDO8e1d8WV63D/N9ofD5Tj+pyLYj
LVINhx/UC+VgxlLM6d7JPgIHc3W/kdbJaN7EMC5sJJGtimHvqw/bOTjViHgHbdlX6rbbvPhrsRc0
AyWwJMC42wGn36S2PJPs0Q/p+Es67HooE7A9rHFFt8uChyY9YkRamNkBLPUJg9wixeTSGRo9vOCc
U+RnRtQtpJe+JALkod7Vxl5zTsV00cSmq7eWsyn7awgrpsebxA3o746h7s9d+6DnD1V+zsOffsow
IKGLGiws7R1wtFtsrYKkggDDTsP6F74V+qGH13CUWFvGNaZN1qCjdcIr5EIRcEYL5MGF89FXLxoi
FlNRktc+ss37bjpsCcDZWRISP7BWY3Oa+3E1RZwPptjP5XfHIzhlqAeGl4DKoyx9KvKPgGGbbyQP
db/lNbXsbxdXSFP3C51Qm4iOsjI4i/g9apQPYANzZSPrTtHr4FWgS41NHneSWX9nwlp01MRGA3RJ
LtdWFi5zDAG6Ma1Ekvu5gb3E5txhKk/EjeFkbehITXDyT18xyMaYUbWJ1m+OL1iEuGJ/h+x7xsPR
o0X3sHOH2V9aPg6BDWLT46CK9J2Zyz3rwqugB6DzvtCQrYRHsRBeUU4s7nJ4KXRsoV4gJuPxLLdw
nSi6cCfkHA2g0mPy04bRsm/fxubFAORBIGNq1kYLsufcc1454VZt8evkj6yUYC1r6tIXur7Np5se
v5j1xdS/+hwNS+ocM/NPaQNld15AA6abHymR8wH7l9hh1rL0m2hNrflorxJ7b92TH3yD85lO94Wj
XhS23Dp7kOZOdQ+z85d6Mc6GqkBZeYqHkw5eXmcXt/s02JqRmd0K7Wu0gMuvA7bDrIwewyrnZKCM
w/tQYBZ58jj23w1iwfsLky6iHElh8W0kBuKsbyAc36IoOtHeNDBqEAKqqMJF7Fx0TK2Tw1EALder
fJGpPQ3BgLi+GRcYP/RtWIgPl3AW2JF1PDxafbBXPJoyuJIP01oxmtJ4CZe0HNjSYSTLZdtNzYJ2
IsDwKdqYHqIuO0MKr8KFpQO55RiR8OGW3UHgnhjted1MV+ZeyFAwfOqpaqtbjuCkvLvL2PqjLYjJ
MHLOA12yYdJvpZVtJwXKovEvOeD0pio2kzhn8YQ/YVzlhTy55i6PIl+kv8HEXqqZq0yzjmwsRzpP
D8yofAXKHcwbHv1h6P3O29PUtpcebUtxvVPuOdeuLjZVk2NNc387atCyuXvq+muQvofFwUFXOCmO
mpyS0hGNVcIxmhAPXScrgwWkjTPMiiFOb+owQeJVsOyddtGkb3L6dsRvjtUOR89ay9qNHiGz5OvY
PLqQSED1yOlDxErhUyYevRgGFK/mYOnrOiPIwHqmGvPS8JY0QeInFCHfra0BoQvSSdYmDimh0iXd
thpjgQ1i11onVx4LAN3IOVr5HjBzKeInOcSMCdm60b5Hg/w5DcZlbLSTPvwIOs9F3fgkOSyd9t2B
Gpb5szHES+W5Sw3lJlMVgythahYcaMuAZl2N6j3raIazdKbbk7rnZYhwBSCPihjLeT+sHSxpEuNT
avT7GhFapxU7r8Pm3UVLmerbmH/mdZg4E2+pk/MgG33V1SwJpK9gsVqkQb12tGwVhB82BKsV/ZZg
R0b1gSF+zxlJ43e9To18OSXerknMhdSLPVqkReXWvxK8QXuYI9LdRLG8t4lolPAlkbOynbOrfVoy
OyJ6X6jwmM8D/wveyYTfryQIG+C/1ak/c0OsoQGqf2IPQoRBs0lbjf7VGte6y7YtmtARG7hmJ0TU
o+Rxo2Nb/lXVvPBogLUJHKjG4qS3XLEVEktcoKnsNyh8UCs95sWVjtVNzY+ipw8VX2MZj/w/d6xt
a1UnuzqyfBhOKG25pTNSG5/d4q0o5qONlsvNHaAf4+HuMi9GZFguNLQ41+6zDNRHZpbvdhLdjOCn
mk4uI5AGbOveAFpn7SuU+Lvylyk86XJL49gipqmLHvAvjXB4bzfrwTaZ7ojWrsQbICbmY5yq/RUQ
jK5zoL5zLD+EfIbxIrsB+xLC4JxGb1JCDHYg20StFKqTlrdUcZNcgeR3PmXeyVO7MryV8jHWE1IB
DeS+vPJ3/WUHGdKGsx8gUMO6S1d4uJDiG52WIzAAjNN2Vm9VTV5URPXzh2N320BcPZi7iS9OQSaJ
bbjgmlUFQ6wZnW+rrYLG7WfPn9B3uJKSsGFJ8orf1uZ7I41HPX8ctXA1BIjK3c8k1HDCeosKpm6O
3yryURqvuwjvue5/lfuk5IvHj439E1aALIj5gEBlYWc628vjMD9a1ce/XKc7nNQ0amJV77iqeedH
41qwj0SY5qL05rXvM4XTvdw7FAg3KJMjzgFUONi0KbEr6P0zkbq3MH4cD7SHjclrPGD3x2Vr5f3K
sFC9uE8GtoT2OxbcbRq/0Jm7IfsyDdrQ6VbtddLDWDTuTbwdJFp8c+rBb8VeQYvOIQAd0SgtMUCz
+kCMlph/ZfGZyVuqfacd2pKd8L76cN8YLxXzgOAm7NFZOI2fWTv0BXBhxdLCfZLXX0ny5DYPRndK
mCVi8TSHgutuWnTGd6ajdVPnWX+evDfbwXM5cm6hlDGCM3WoC/c+coVPXrC2tV2TH+2JNwty2E4v
ZbwTzAqO80muwbrhCDSr13DCxhDnq5i6XWiX7ivh64i62rbJZczEj8SojY3JeO+HTdU6Hx7XD9Rm
Q6REsZgKEiQUmdeD8zvF9LjE5yZ6byt+VDUBJpToWqwyWroJh0/cPG9Gs3O98IHkKd8Rn+hqT0D0
p4ZxULClBVWOz4ATLtL3dM5vOvfqjuJlMkHBmXzUzDkLA4D4vUYv3h560b02HYpczVohVXxkPH+2
QGT4wQ23AQeJ0n6Dlsc8eys5odLqLKpQLQcsZ0v3XiCOTht6aG9J9R6N3iVDT+pW+0HlL3FnrCKC
LBR+f9XKg4YkKJnb4xSyHVUckGlHNTnvF/CLh11lxV5SZK918FrcnU1P9L8Lk+WJpjF7WlXUeE+j
n068w7Xf2LiT+9gPFE65cI0y45ZGVDmf2z7FWvyczrcoOYUmWfDH1Dgbytwm6XxN+z+Xe0PmL71p
+aFz0+tHh6lHl75r8bZjT9Q0jeMV9uDbuccoYNQmPwl5S4jkq/WOGoH96sXr/C7sFzVGY4xKgaY4
jE8Bwkttlssac78G688oO5onCFHMBscuPA6ucUQeOicPxI80TCl0vSpUIOFjp9FVvbcYuHXYitxW
iwEn0YiTwMiunkEh7hViCikU0wVekPWo/dHOGIS7HMOjMznkPvhExmyiWrxZHHKxfsVZWmfhoQYs
6JHWVMO3QQrQMMGLeFfD8rXywzb3WG7ntrx1CFU642t0cCWgJADvqeucEKcUkIuha0d8wEoAWarg
E9Iv136dLtwnyWtkbA2En93vVH4l2PYGIqNGdmUu90L/xYDA1CCXZv41dNzmuuNnnfndTf0laEnT
sqvq6T7jUHb4BOi+MqhWAx8zOXKjKL2SHb6wBhtWf2BtBdSEhCgox0w7y2+08Cy0Cc1tjPtgXoUp
Lm9ZHlModHGndjryY+Mz7fLEwRw77yHzjp7DcsWdTukWOoZw5Qb5CgMIxdP0LgDK9lX/2BAe5NVw
pvGinQJ0Gt55yvCHJytRbSP9rULl0Ttv6HHg3H1LPNHn2RtqW8XWwXarNwrCtl7SM1NgJJfTFq30
3sp2QxpuTXQlwCtHR7VbM8G7NmHjH7/ne5fv/KYl3nMA0NS/N2K8SnGsyadO2+BWZuwYCCsM9eyF
l9brnizxGwTNwsm8c0SohUjAOefTIP9yzDVxkTzExiXO2BUsBGfNJh9fVNjDsxK7EnCTB48K9RLX
RKhvOnkbYp7W6o2GrPUUcw0U9qOa16X33tm7ts5Wc18v7TpYUSTsB2mfYkRW1SKxHpLg0yGorMOB
FQzN0k32SKacYe9G6ZfNISMsOKPuQ+jv5Az5mbYjc22l5efCQyp5N5kdo+agB8UqCn3YbjRma6MF
JEvJ1eionCoSIMLBjzBHEo/PlM4wlILJTD6iq6VBMpiklgZCCILYWw4c4pH4bdVb0r8pJM0qOIky
20fFzEmWLNr87S7vD8uZEZKy9bnaKcvZEc1FlE9InksSN6ceAKOFn4PGWTQshi4uPew6uDCijSBd
ZB7qg5HU50xpa3No1hTdIt3HDY4jE1vgs4fPpk3ihTUBTfSBtgnn/qeW3s4wUX9rj1HFeTHH+I1G
ED7pDihOngqLxTBBvw8F9liYuDK9nDC/4SkJP82inQ+KOwIW/VwjTuzFbzeSLmU4MQEn6r02o9q/
v72OIhhL+62DadUOmJ0lLs4RCNNDBTbnRwNzFllcS82jLxGFLDMP90FvrWQlV9EYL1TiPEf9vevc
u+/uYzGvGsLKyJLodiSJjGFMFg0VrWXeAAxkL4NMP9F4+6NNUkxSX5x4JpUztQK/irRv8CZEgbi0
jOQ18+b1jMc+JaEh6jBzNcm27gTiN4ze0y+m330WAQCQSRdu3DHbGtrdKoDdtMgUgt3XQl3RLh1T
rLxh1ZD3kW88TaL2v6BGfu96nb0Tha78GI2HML8Flj9PbzCh56oS22RICLWzc3zFHvZO8zynJ44w
S7toOu1i9XvGzOjKbN805l6Fld8FfPXxaegowAXvTO36nqK3QWXnl9WGC8KHQeRNIITPOefjRy24
6WX+WhQAXSMggmIVn1dJ7XKAVweSGpzYfdD5BomrXGDoJjVIPUYt9vNiSi8D/uZQOWsBrkiaJONe
cyCT0HjU+sukM/KxzIEr6CrYp+XZqtlrI16uzOoQzZ5H19vZxPAF7mnCGo04BG0b73xodn4QWOOy
ZpLSW+0taMxXhFALhDzLaMxJKHEK+StY5JgSl018lvHZFCmphO5KuDwaeP49XexS90MDMe9rk6el
8NEl8WBPTXuoRxcXVyntG1z6One5nYc0uoaDdkZ7gwDbOzLmnXU7vemphRrQosBgkyYXLXTRDc6L
oabtw3A2mXslzi7ZxW4PjiM1BjyIDe+xLG9SJ5HJqk9aaxzvBC6V7r9pbjNjCgRrOTAjRBIhSQuv
uhLyj5dh/iqHjrVmF6Y7T568MFkVJvehS4m23vOSRmAwBWkYo6KVtkbJKg6hfXVCSdkPM1NQweMi
xSjodkm+bT4MgGFcOGI92I8mmSFleBn1F3zmKyt5NVlyJ1LTppl4MWVcp6SiUnzy20qnMRrJNvMA
tmisuaRkVcG2h6ZPmHwYZhxXbtMOj276VjN+pFz4NjbJ8TFOXrza2sRG+E2TNtjy3hCvqWbvXYL5
4l4ReCCJzyIgvNrl+ojpArTNdDc1Usai6d4zIokKJ/ZNkCKz6Z5Km6S2cDhy2J0hGNZJZcOfWysS
pA51OlEEjY6DjMCofkXnvO7mwkfNioQ9Jj0j9uOSbU+9K9JEFCFxNSxKktQrPOP+Xd011xiXwWdq
PfPRA+1LcUyYC0MVPCmCzF3DWmCPZaqGOpu75dzIVahzCvfEwrimDUDP4JgF27y6VYTl4IVp6DmL
jKNGU15tkuDRu8sasZOOp32ajIUzv6NJBvAJAWSa7YQtK2UScLW1yEAb5LsdcmilMWKelxzjfWuJ
zVT/FUzsdhndRq73GXV3za0hwR1SaV90pOBod/kkPmT9wue2GWXjS4ZS+/7EsynRZF2TYTXsYqQl
kz09TATzE/jHnUOAVsSukJIBiDWHFCGzv8xMdnZa5A+5c8DVehw88gPm4VHVt7rbqO6KkoS0LiRv
0/w8YQnSrW7btuOn4RFFCWAyJLEftePTJNPjJO2nJsOF6wddfuwcnsj0sw/BlqyZ00hcAyEvSeFp
C4R5PGaI+bBVRuWTYHgT/dOoPRf1m21+yeJXcJUN2qcNxZNIcwG9Gez0f61yyJRdjf5ximeKhouG
W3rAcClQ8+2ClFSCZm3U7U+GmRAB0UQUgx1sNfFUjUdj0H+8MWJ8Fxc9l6umJDQLL+b97nQbh4Gk
v2lwlK0zHoex31YEQSy6+TUGVZknXK3lUF5GC4xPOjeT6TcOCYEq2H1LROrOZzGPn97YnLF88w1h
/+oEivThGRXLrvGSU8ZObbgb29P2SPUO0pPHYH7Ao+eXDoOwpvYhGQQDUo9M/yGJbY1pn/NloMlO
PDT5PpurW8apatxxB7MeX+12Z+vpbrBNntd7ttd0x05QGx9bs2I5LhdFr5P4kbAGm58VkagFKOWd
fGOtWdMWz0h1zx0kHErkv1nmPQ219j2DeqIZQ+C2SKERkZBiuAfXMfozOhIe+Ok10VsIiBfdJQ1A
d/Hh4/JmxmeZFy2SOtVtxYC823mdccgtZhZdMb1GA6FUJrmPJoLKXRjtw+bas6U65qrgg1YmmUez
voqLtTlGF+eOiNr4kdGKabjdSvNWNh/S8p6oJGbUO2SOvSB0YpkRhhVfDGfvutNKKwBWiVUqBAEB
2Qx6jv9BoSZOe9/Di9fZ197mfpN8x1L4Y/zTm394/nbInBaZR2JTSVuhcUNC8NyxvWT9JyEgq9D7
I19j2qmGLC4D0aWePUL9EJrX4P6R9bouCtKIXAYq5F0XWwWczM70ahCMvPBUMnEGpOONtCpnjYej
J/Jf1qAZQWRrbxWcxwq1ZLCDw6xJuIrAa7OSsMDWBczMM/lDzzPlSqjAke0YBDth3I5PQy68ZdOW
3ptIKbG0MR2dglAXL20wpo/gId2CKh3rlwQB87WoUP1gOmk6FI/xd6+sm1Mm/Qtut8VE+Alk20cy
ZzdPbGVq7hv7RPESKY54I7K/+yeBom7Ra/bSTF+m6WAH5LKMH50pFt407qpyG+oXOyYkKXNRGmkr
CTBeIaJV5dUCNs/68mRY70Oy1bzpJaswrFTHKFybEUIMLVlg4f9QkmyekMAF80HIc9N/NoU8wiNv
uuA5N/qPuAgk21YmCIgAULGrvYc1u9a2CFfVZpKHOyMnMP1XPQk8BG3N3coTx5a/FcR2GAjTtHBj
kFkw3sN0gtTX27XmENmrf4jQxjJ0ynrm3Oak9HiX3k0Q7ZExGBU0ZfDxh9OTiRbmzbWpqWoAJLKF
hc1r2MYkZyWHaWIXtqqEq4eJsC4I4JhFsxE4mNZuMD2qSR77tGeWp5orJ9C21f4CM9qW3mdOxmPo
EEQWnMzku+0/Oi0/VWOytsv6lxjhj1ATi6wRx7JOLh5mYIc1bx2Z6crL61VjyXVlJnIZyYbUt2lJ
ymJGIFAcfg9xi1uc0LkkSFauUx/pdr1/o+HSVNq7gZR/PwaGwRylnZqmY6dDO1bphyI3efjUr0ec
SuLFPrFijCwG5G64wr5BCkVs1EttjN9kiynIVNDi/bLpHuwpvJCw9VY3KU6te9BGvxAj9MNASVj+
IeD3y/bBHL+MQOGOqXs/0NlrSzv6yqrqvXNtoDuHD8WuWdYUBVn4y5pk57Vq0bsuKRFk8vZOsUeV
iU7GqlcacaC8D+GZk4t6v5+wRbYSX5LGOsIKHvqMYlmcQiMaFER3y45Vz+VaTaydNhx0JIX3Xxmw
w959cvd/0yDDL+U3RuTognHv2LU7xziwsHviJdfcFadKB5+MLcgXXk4QXut7GRGm5bCVUbIJDR2v
MEQR2SBt9lVP7a1ui6c5b0//4ppt3AR9aP/FDQk1hIIiTob91p5pn0YDEeABsLYh6sXxLbXfvWCH
sDRq9oW9tVnMGvXsmMusfRpT7Nql86h7x157GLRgWxFkkjzZUIET4GHlQSyFJUk6BSEXL6nVn7Qh
P0mho9+eD4Gb4Mb5hRlct7Ro9dN3rauLDq9GIgo8cbas5M/UHRJO84Qccsx1IzmpRGNsemaRnEFW
ZxDUsfl4Hg4sPuld33QdgaAghcMQl/uIZBP8Iy86hG7XZ/EB8U65sGWqdkoyYD87tnkmRopdw+Og
gcYaVMjqb656NgMbNFoNZBHSvUEQNvY2l5cIi3jT3hHSPFrMdym0eOqk9a4SFL5MLRHXbsPCaLkZ
WCFDQdDqm1LXdnCPZKXB7HY6C6xmJSR/5X6VNseMNUbAk0LfE71NhsAqljb5lATnFLrzkkRWATsr
y1VZ0GyUKC6gi9fE9OniPWNHQi32oMeYBEvjMMsR+wAsQgOXHh/GcGougRmaXB1kDq/tbO0SVwWW
g/XeN5L23UA23vp4Af7k5GNlMTGITzlwgi9VfKtQTEedXynSE5iG6sInnixFR0Nq7RRwXVZbmzU7
ReU02sUfyt5FNcOPCsF6AZwlgKhI9hroJr3/s9nkh5ZV3oketXtGA4a0xiEm4qVr932TaizAjvU+
xbXz2PKnWyBflatH/l3D49ujIKCCfA6eDjXwVzMrCOC12Z31mDd7JOZJTcmHFRnFk5N428BjtG2D
q0nibuaQSUPmfnzT4EZZTQhHxJHE6KQIJmirm0FvKmfqg2Zv3HbteoXFBpdgnHHzT4VCza7fo+Rz
CLx4WQgMOW35LgyJF8NFD5LZ3x4LBYbfrT1dpADaebC1EL6eoP45gbLc5Z340k2ouxJ9dlRUkDLm
oxhCl2iA8ugS298HRAx2w75HxLzoYu+lLlKeGE9dkEuSb6C2zUA4hOOsqsqVD6pg1MBC0J+sVB11
FiVNBb91pB84+zDQDYeWR/842wCKgjjeoQU2lHNt/xK0gUg6yIKvMY5x2Xg9oRZUIyzqMcQ3OYTz
Xir7AbfTOsvmhx5x/iIzo7AmeQkMgDQGiSNPbzDgjlrzEswZlqoGwRfmShO6t3NLFD3uKwX1mOVY
AOFpT0aI1CL4c4LXfnox3HFFKAvbcjSfc64KEmG3Y8mlFGnexkXRrvWQcBsT05GdRcNyjIIHJZJj
XsXg+85fQ6Yfp0pjNEuvMaL1oKkvi9DckvjQAdSu1u1dnrQ0W/PZRvAtTgiCVHjexhibT+w6Z5mb
S7Rxezd8CSPx5pGLPnCszUG1lsPRiX66qOR80Q6dUEdDU6i+5q+Y/4gi2B1PA1uhucE7CA+Jf8c1
/Ji1i/gYyGaCIkA3LCe4U4KrWcdRYJ1I/r9KRa6M9TZqqynflzoZvD0pgFZXWEuity4WnEY2lI+K
z2AqzXzRhO7ZreGqrXl8tbT5GBefpQtBM5+DgABJwlhc/CmYGcdVjC25bqpLF1o9rE6M/v9/cHQe
u5EjWxD9IgLJpN+W9/J2Q0hqid4mk+7r53A2D/2AwYxaxWLmvRFxonI/hnZ8MLGu8yzLfdOF/xAo
YYq3e7KEt9paZtg3m8UmqcJnZS//ls8ynvZmNm9M4eyZcDYi6+9M0V9EAL7MfCDswgvUPhie8Qev
4CGz80Pa2KcQLNpy0U0a42IVsPsb4xonZLO4D7hIBS3eBVAS6CtkQFJ7H0v34vPdGSCahUlNM3J3
sbl9p0l5cUzv0stpX5Hjjq2fcJ4O0zAcMte4DVgBlyYD9zuQO6P8FyZfcAcPKnzGhXpMYcSBMCmu
WPKeATtt0h58PAqm7vstoOBjPxlY8N29NdxHjDu5H1519zXL+rPnKePYO+YjD8yzQrLEI7sBtY/b
8aXN7mur2KX+ly4wf4hXJzpByMUb8DiK9i1gCDYNB5ZOchXgWDaz5MFMgzn6ciesHQ2+v3M0FeCV
sGZpdqpqHE+tqgFEhSbBGfriXIDS684e2LeG6cNs+ebJZH0H23t8KQh0smCxOZJUEP/aCcfnWhW8
o81ST/u87UYcqMDM4AweJvLgOAAe9IgYObIPjakTGIf7IjL2tEQ8pVNyl2nxMUbVxka4wY9Sm+Zu
soyLO56cGUYM2FArNcGVFd5XR8qNXaNzsfGQejOtLeZNcQVZESdVKyQrggzsNI0q23S+dZEKepSj
hr/OY4GO/xLdP8NwHC3dF4Jr4vhszSxM03FfhZidMDvOFAV5imoLnoypH8idCBbmgDeqWV4VyL3E
Hx51XhPhAiZMfO4x1vmpQ8CEAUdWMr2NpHjM7o7RlyvOC4zxXVgFe3Aea6V5YWXWXg31plRyl/t7
Mde7RLWbCj4oyifQur3nbktGBpuxePz/T2N6NHiRZCE67X7UW/L/OEsGYLsSRQkLp+/uwgDejwLX
ZH/0ZfXjm+LFjWP8m+h5wROy7zryOTEBlREmYRx3H0Kko3U4Fd9ZETT84KbG3FHdYR01trEHhy2L
3qxq/O2n5sHU8tJ49OvW5cFL60tg6id3Vu9ZdSoxNQp4KtNepadw1B+2P62HcmBLHO28HNI0tqMk
15egbNEoNTMQDg4vPZuy4G+M82XAuRjAqKoib9MWeLb6RaHgmA+LQxkAeLbUowUub+1OrySJ4Mrg
Iz4OhbE17b2qD8ufZhsE8N4OjV1g753h0A6Ii/JpRoPT7lscP+tsVxm3kV1u7EDZWzato/FJwDnY
EcX8KFmNmZX4bYr6MA5YQMeBt/iwXi5dhqduhJt26eTeyna++cYNZ++qZW+Q+hhScjJ5SUeTTTa+
97weDby3MVo/tm6aB051cQoRq9hgLV8Yi2xbuFruXH5/NEmSuuO4jVIU4LZ7q+r3OpercBrexkJc
PCxwuq/XWDC3eVmxNYiis8Dct6oFHhuKSNgDYgeSnz6Rym3j6HuvdtizDI/YUnHwzIfROLPr2MyL
9ZH7H0tu0K8Zjc3Bk0c59JzZMEjva8yjdHMciOYfDGPpQsBMCZui8b0tjQ98Gr9tubSjKBhwXRmD
5p4PIvHWQPUPIktvQoR8bbmLxcyZEd2o5WNYfefddFuYrsHg3UrHvXq2dchxuSh06ZR2C4zvm7l4
m7kyhfDgRGIRbpZHrQZUFHNbwPSk3jjCsCML/13kw2tgNfDQxh2tYheb+6UZqUtrvHV9vA9qzus8
Cr7JYmE+g86QCe6Js3vzIW+0DGer3uoe3NpcGIbRIf8fTN6OFy1piPd+okWGEQIkrABDOpMjXiXu
COp+nB+ruPuZU39f+76gj8B8tq3xvrHrq2yx8EW25A1KDUzLrXkujHOl7aPDXO/N4JC8+K0Qzjnp
87XV2TtRB1sWkSfC3oj4hCJZgaObkTze1uhWRY6poWAdPycIdB5OZvoz09dahqtJcw9r+0tGErFh
k6gD1M0s3ArvWfqnIfH3nhdfUvhZgRe8Jg5ehd7expY4jwBwmyi4i9xk4RaBQqn6bWaV0zaMCOVb
Y31NvfEItmw7pMAA07jf4OlHWxUzvN4cen5+mK3iBNG6WYeUDBgpu0dZX6O0/cUlvOuQEB1lrVrv
GSPexujbkzf9VkzbuCmdoawOqke6ADzJSpceFPiI5lcy0KkwkI1Ni4Qaotp6kIoFS9EDDyz5+yNu
zBJKXn4Yo+FQdMbWn0YkL311awMHk7dTfnr19bzpi/qFIXfbcmAtqbgXaEmHKeCRh23cZ+WLnKu9
LuZ/MJy5QY8rMzU2QKIfHAfGkjsx6CR4Z/ai9hhrUGTIHx2tUmwHkb319iUxoQdXyIAr2fvfLpxE
PpfpLeENkCnvErnhjsqP7ZgLtvtt9psHX33Bk8RVgKj2ptPYF+CE6ZhIHsu7jvjagFhnuL92MVPS
3nIitm+8vXhJuKuirk9+5Xw6vjqXRv1dh+mdaoNDE087s0w+hXS/h9w+YXk+qAJodKdf4PrDVlNK
bcvGwyHmXjxZvXq2v4ktm08As4NtH6NcbqWe1gLTWlXglFl2kcxxNkdKctJmkm6nnIWd2+LZg+FG
UUMv7oq8PEDAgKbpV59dENTHLreDq4cP5dYk+JFjjPBbIw/gQg4mXfdWQfkkAet34Azpzqhdb5P0
MPZHNcZ7aiGsY61NSng90pWjRWdN3mRPLZ/2amxROXtnfBEFqM6idHaqVlcV6H91C3tFKJvrmSd5
IwWYIDrAM6AorV1bxFvly7ukSvEp5fGbV2Y93yl1X6BCbVrC19zskisfJ9OVSD5mUCXrsujv86D/
IQrRPPCO2tFmsJ1GdgpOnAQ7YSQDppeyxcdLdwPJ8m/pehL0UD/Q3CPFc2QRnrU49ldeZ1+dqoyI
Wkg2q15R/QPo4u84Ut75J6dD0tN9Vms1XQlCIK04TnasJiu7sJgvjlONuxtLuXNJ9egtFyzF1bwb
hrNndCymGiTwFrT+YTKlf2YXyj6FbeiXBxF727VNcMbBTTELUU8iQMFsHZxFWGM7SpajYWM+h+ym
HCnPDllzP2q2IpqPsQre2KCAhaC7Kyr819pnY54MII9mFHujY45zxLAzg6rfdBKLWN+gdw7McxY7
ud6RzUmGCEQGu4zNBCtuO/fe0ZIeBywbuaTHUyVa+ozqkCUOdQXrTE2/RhC8GMh1DEP0rTRnRCIu
zjUNRE0dYpMmRosSAelethog2uT439rw72tlf8Oe3Lex7rfGNO+V4j7kJXS/dcNtVtlLGtrhtYQC
BNaeYog93F/rmEfhxadso/em8+zXu5aYr2VW7Vbk3WXkE8D/kDAqCefYeWW+7QVGx3Q41zKGVxHB
gfECEgUuEegJDWfjhIE8U9HyGXJmGqFz7qboMMjpOUV/c+L44BCU5rcZju8dxQQbYdgnrhssP3lJ
k906FUPxQZTnT3o4er0EUcLg4s52kt4RPvyl0RjrbpyTxEpsuaVC7LFPS74MMO3RLvBeDQwvfJjL
qyy2/vSCzXIy5Wxc/l5ku/ntzHwoGA0m1BYD5KnV/qV5e6Fjx1ppyJs1GDdY9GdybFjEM9owStD2
ESzw1gITCikEF7hPCCTvYakL3OHV6GDtUyeETWy7WBG4eg3Ojt9yvQbWeExs0lqO/VXnzpsVYsB0
6+Rd+tzZ4/no5kH4kvf+eKRG4I0o2t8ILDer5VfQLcTvfn4nEcYaP90TK+Sq3vDdTND02DlD5ca5
x9FIQMTJM+ZblV4iizwM+FCoemDnEWiRyuVsf7pFT7pJ+wTH5kecADQm8Fxg6/MfupLdSR353G+U
gRJWHsxJsDVMcJGSGKe1BDIlBBTNPWnu9SFL8+9MQtSoJ/SesY+xkMTle1OwGVV0NK0CvyAZarXs
5vKSopEuzXAL9yjjsmaA4MmF7Ifyouvyx7b7fGcz6bwq170bze7bE+OPUxqPQ5C/aEHyYQIYjq9I
8MV2XV7ro1xMwSFJKiZOVgcaS6tN6z0h+nU1jtVmyIhLJ2n3lgiW8q11IFX+R26CkECTCKBP3HdI
op1LAeRmTkgXsHBZlz1Kb2Dlz0o5mGozlxk7K4+DGI7tkIqvpsKYbC7MTOa1F6Prtk5qLXI04m0X
0vjhK/6VdkYu0caYSacPpCl8WYI3ZYqL0mf1tZNe8EId+Td698S8Bba1Z8oIaxXsMevbd6kuooPr
EXFoQ3IAHIgx4UlsOBXCrKOCA0gEj6sypjPp0ftEqB5TW46QHiIw2mbIYq70w6+IcxRaZ0PpeG79
mUXu3/GgLjyu+Yf/zlYtrqhApdGmlR1CjzJt0ugRfToaARnyEHTKLH3vBkVtuoR0Xw8RqAe7/Yzl
0G0GCQwxzHhbJ4sT1lP61CsM3A2unDUs4B3sis8EDquZGXjWi+K3I7qBm+B+5PfJDVa5574Pfkc6
YzA70w2oCgQj0aUQUDDg1WNTXDnvn5qxwm6QTRBAWt3e2WZxhEbzjYkdA3t2P7nmpQydJaR3St0y
YFHb4AKaUddqJyy2YVM2L3Eb8p2QAL0OFqn7NTuAtWnqi4MjgXc0lhDGzgpLpC9KRuSZ67bvtzA6
i0I82tH40mGZ91i5TEV0jLORK0zHei4hUtTTX4nS4SK/JHmIgomdOaJvc9O4LFlK0BgYllKZ025f
lMzdKfx5Yks9/2wFxZZsJ9tZZ/IUQCBqRdAdfA3mLG3mt2Zq3sso8694wYxXY8j8i5nE2d1kRdNO
ONJ/6QONtgegHEFsJq4k1043x1Zy7lu3PXcmqJqDKUporzB9qwgEoMFKxFTxItjmHn/DstVm/JTx
7YEgomcFKQRIxzjsm2Ju6RBwMaDW+yrQ8c0HLDpvucvSVlIij/L7623P4Vvk90Vc0vtl5r6jNl1g
CfqV2DggrRMbkbIyxzVnn6Pw+rkMEKpbc1fQfnUXVgmckgMnSUsdi4BKpeeFMhIa6X3NYmv84L5L
8cO6FbWW9TOpSyxXCwMbA9forQgfWv6b60uENjJUk6JAMkzC/tmTIsWgAfSIPRsik2+HB9XOXngY
vMIXnwDMPdWvIQLXDtS+nJIUbnnNhFmsHo34rEfXC42P2XOacjdKi6UXC39mwn6au/BvzCfbeHBV
3NHLPjSj89rCfg021qAF70qd+e6LM0+auifYNWS0mtTz3zPgqfN+AChN0stHpY2F2RRbTaAUjvyY
YSEmELf2wfjZG3jLIIjGOc6/Hd+T/9xsRrt2+8+yMvZJ65xq9wWNoT+IMSh3rjb2jmENfKzLit1P
PnLlHiLpb0RsW2DSWi4QdmLvxaA5VHzUxxa8WbUcGjKN0MFl/0gc7Kui0eicWi0iUjT5a3CmACOw
WxHVHmDUBs67R8PLmcspbSSR/2pPEXeJhilnjNSfJTHglxC1drZPY5dXRwFK4oDLkAdkV+gSZxnr
a9Tb5BoonteewsdDESzSLUII5hBOpd41tzKgAwPbUeS709oOQ7Gpx8IFSijjO56y6tCYzYJNM1/Y
u753YAAxcQYlEePFDVOPAO7yAZeSa73ImrEcJRDEfjb/oCLi9Y4e7CHLSX7Qi8qmx+SLiiGsHXEt
isgyn1hNPminu5/AJPHu4QOMax8vxhRR1gHG4a0Y8DD7DfqyafL7hdYw7L2Q/lAY1d0GOZ9UTwdd
SMXwgp2pv/SpY9Mf6dc/aPQw4HvfZ89LpAkDTr2VGT+Dodvw6qBrrLkftGtTJdWmhxK8FdjTeMPK
pzgyDMIDXnXSNdFW35fejV2iXLuRwlXXpvopcNkLBTWnu6soeDRbmPxjZ3X/4lGzWZkUvQSpNe0H
F5v87OTv9GQEJ3/CMjk6w3shfW83Eqd8KBpWG3KZIVrH8vYNVgU+CAGNnLaUX4vjjaRq3v5MjH9L
kCznBac/JryB/Mac1rlLk8bc6rktAwrtqEMgAecgQQN+mwZyuplwdoNKrX0yifwIC3TaDApQSlSP
4nGMe4ibJeXD7HmT35T/z5WYmMgmnCM0ribyCTWFZcHWjo0GUHgr8+W17WzSARaXUhiVAasjlUAc
PsQ4Ph9sBpMP2hIL4O4TjC7TaXpu2TUlBWYwXOsC0RB6p/6dTODgtMuwxzGoTzAikN66L+sfH8tw
dDB69G2AcfQFw8sbYZuVGZaVakArdnAL4y2USMgt1KZN2PsyWo+R73vcG9s4OmjTNfeTJLboMo0s
sJ+8v8sHrIbRTEZtynt3awe8er5mB0bm0sQYPlKTSIx7sRBKYSXvQTmZh4glIgxD29ly+0RLJUMB
RbOJsy/RRd6uy0ISqobZbwMaYPd9KlP88CPeKxuAmq5B6K1C7bpf/VAsZq65P/eyZClSKR8IeBi/
NUHabKHDzUc/DkW/mYLM+ezraDHlL5mAainQ8n1FgCStITh1jbumlWKmcy+nF4vk+VHMBm2cECVA
yccJOYnEmYEOIBCaXD8M+9efRwhxAnfdeKJ9FzHGHc3sX+sTM28Kz/l/pfZEGV9aHKLcpb6C12iz
SzTveXoD05PTtOJBQ7FhNi6dEyehZaBYYPrjU6jTSw414i6MHPVq2am8T6gbAiLN+pSVsAhd0mwG
2x9wQPCpFW7YyUrcEwFo8eAWPkZJkprzkx3GGMlaw2kvrdTjM/4Tn+lbm8fMnRnobaM6udya1q6l
5kMUL8WzgYnAYEprX8ST+V3Mc/vgK4oAq8z11nNR6Y8+LrAPmHl9p5pY3rwskk/QVadPp7Dj95F1
MDq8r7elC0ajSPOOCkBKim3NBaM2e/S2MQ72II5Yz0ymQ6Y9sa03I6uxkEGfEs+Bn1P4HHrJviyX
bX1gFO909EwP2vS6H1cKfUeoX6aUxSbVBW9IQXu02Rsbv/NR2Y3McxifTR2gjvn+C7lKk/UNhLMN
2FznHX2ufJ5cP+BtHqYEaEhN88JwZ144dAC2/0Dsdfe9AeKr4Qj/MEMrI9solpyHQxgm8CYfLkI8
E57oBypxU2oFslhO9wUEiq9CzvI5zKV+mkqwGmYAb2Nm0uAmw/cgnmdi4kaLjc4e0+BcpE6v90Cc
NGGARDd0QFBgEFq5sW1nbJ5NZ0/NTsi2VhvYXeaWRgLIqFmMxD+I6CVWJbPl1Jb6xrVYfijdDI/e
mJnszetwS+V1cE08dgWURDdJskVqj77jWHrvRm0yfkjBNUiIZcJOjfAFbiDiB5oRAjZPcVIk3WYc
jOVLX6f7PirDIwhSg9C/gOoVReBCBxjyNeBq7N+0ss9VQwAeRXLnWXgzR+qGrlmZ9iCodAVrp5ME
TlmrtFya7K67uHSovExuZ/zJ0MfZ6qXGa2kDLxwzOz5NEaCWmTzFszSZEWra6NZNUuAP6PmZZl04
b3kPCiJo7OJJDGF+MnN6ucieH9XoHg37n92ZOwGBED7aK41o7OheXJSNaOKO7N1nmBw5v2BfbPJu
/JhAUjrBrbAAMBOw5TO+jA30B9cj2Ftw50qox2OX8zg1C3ZZb5q4v0Js+XXm4MmVCWHJYNJnqmFo
HJkEWomPLGeJf7PjEp6ObBaPl7HcBTBbvOBNhSaP2VJhCzYEH8aJGmamn/Kd4RQzLQ52FkIL4Wdn
DKRhCpvHzuSKu4FatMd+tLEEL5pIX0KB0ARa3nJ/IwSA7Jnm5bWgEWNsrkn1UJJUZjla5daFxa/F
/JEVjKIjklHJUUTqcbk8HtrkfvQMjgL1zxgsf2UVw1IDVOU7nRr7ocFGV7vY+WmxM/8ms/9IELqb
sv+eZEKVR7R1u9clEu7PggQ1a1D9xHx/t3jE5zi7lkQVbdb0FMI8mFN5LjnQPcxqAq0YLuDGqI19
oQHw0GkMwwZFnvbOEU+7d6UvfDdmxNBqwBC5C7GAL0vN+7xOqpfB/0zdaOPpB2U99RxFtuPsJNUp
LHliBHXtRBuzM/fxdInj7541kXrOEO3klFwp1r6RSsa0O1OFVL+YY3/jFDiOUfbgjj+p4PA4I8sz
HI7vEyaPlKxbEr27OBsKrGUlhz2+bC8j53pqkLKcxqC+vdhrfkthoXDhLJWs6Tvn0HEi6WKOfB28
z7lKdgrmH16dLHvK42ll4GBtlg0GHL6OxFy3auN/Q5+Oq9CfT0GP397wSFYjW/XPHbvcGoN/Sclj
SQs3YOOzlYSrkO+ewG8XxA+Bn+wNmBik+jYy/uClcm3rgBl+Ohcd0att2+3T7mnuxmuL1dqBzCcC
+kXm5lDnJlvVz6D961H7PUagGgEkyz5oqpg8GqXVaZTdhv6wtQepKSljfNLgGDxjZUwhvqAEnpvC
WvUdBKeZxRPQi7J4tdTdYqYIudOqxqeJwf/Xzk+1FTy6YUVqsMR/oDZVRATMF9T8trsMzE4jjL/M
L1/Nzn11UD6hdnXbIOGaMldn3VaHfMbHF+izNLHqzc8zk3xaYk/nZWJW2U6hzOXJfPPIBWKl3Pkz
lpjfpvpjLKdsLqNzl1qT2F55+P6C4ewn6NqMK77DKyPdFuGlgAaUgcBayFhhTGRluBXzfVy1O0il
GFGOynnEEcf5Rvy2xIUVeed5tPbRAHLamP58lnZRBDbFe+udfyB+AWhxcqLH+PbrrEYCAxV/drM/
hu8X8HdsanjZMNLxlXi3wFhSO6131RRcPD+6OdKYecR9uJrRIe4+R6TQvtT7nl9/Xfnu2hc3bTzK
9pSG18yiPGKPF0Xa9GIOM3xR9eBaXzDOiin39nAhODQJbar+JAUKyD6YnJuv76sOrX3XzJ9W+0qJ
JHauOwc9NEYzx/0ha75h3mPPl3y0gK2kFwfZn1TdW4JQUy5EJUPCv6Y+l3LIRwkZdx265s5vp7+6
nTEWd6cMm2THr9NZws9iQ5sWaLGBzeoQqcNywwi7O1tsAEveCGQ3CXiBvlLHwil/Azw7PWeAg9w4
nanwPpfWacoeen2y2ZmPiBOtuqO9kpfILBzoMtusnF8xRLfVYxV9GFCW5vrauWAbzMvslQ91uR97
trsHUuZvDq8WdKDngifDnDGXZz53KFpEKQyZvXGbNR+g2klERk/GgOVfUXGEcyrF6+o8B050HZKP
tD8DT37tbReNfVo7+tijjiRfmu+W2Txz0d1E6rnEvIVOwITkMXrh9BMF6Pu5P/o2H5xZbIVfP4gZ
b0sZ5ueYL3+MlTRIp5PtXi3ktN7KT6XzUbNFJU56GFFpssTbG0O9dsDvCNisDbes3AANo2p7m/s7
TY9fQR6LjLxfH4r0eUraW2b+0G7DQBJtGMya6J9Krm3Q0iZ6Sha+AZalNr43uj/oAYnTPRCloaB6
RQdUhturu0unbJWnN0Oesmy5ZgfEYN3h3cLtFrvN8ziqfTJ/d+rBYv+fjz9eqRzuyTbLQUm7+3n0
xkOcuy/cGxg6uStiReR9tzXbCz3cwOdeLKHPXiEeUClWaL4flVMtpS+fJsquozEZDFzdIdnhdiXp
Cv3AxPHcD3i+xrMhiGiEW1ky/gSti8LpUfqXcGjFDuIdnVhct7j66U2L0Xx5VrhTI2+r5DcWDSmw
kYtTzJC7GjqPY67Um0my1MvKQ0w9e0gGUbdQmW4QsmxecQkGjJpMXVrje/X4fnp2gIkFBX/I+0d3
iE8WOBFX3UJz/JTB+JcP07/JUk9V7d63AG32mN4wPrKJNnD61sW9J8CN7EHuoZSfueU0/KfVRNK2
twd0XhgvFiem7Oqfko8+wY3pEWsFjKDD5Kys8EdjthHNU0IsrmD+NMwvJDlIcgLcf7wbvPzNayy9
S8fgHRGlW0HUVlDYOKLJRmw1wkHg4B+Y3pze3kNbXeWlCQYgZ/WfkUTtXxvC6KmmdT21nU+/BEdq
LgtFqrUo8sEfDoPl2VL9p0aiyXm3t6QYgkjd+inaBmX0AMjlmpcx1b4FeJc8wa+lbWBY7oIs0wNv
oDx8gwbI1SBez7n6I9e2w6mzbdLqlqLn2+KupbxJ95QqwgHLMdg59dGMKtSX8Ex9CZss/SBI4oyW
cTQ58yzkmdGOz9BDMG3gSSFMgsuViF7BLlPtoo4VAgst9nPNS+BQxFtgdM5dFoYOuUuwV7ykyYTc
Kx4QknNENRJxtC1gcKXm56IoKoNoZDqb0qxuTQGExTG75yJ2T1bHJtKjonrhVIM4l9og2951bK3Y
v/L998pjPJHB6zgWmUF2FdcEJOKMlFfov9lsdOxgYPk7HjETfMNDuTEZYhKSOxvQh9VV19JMvrEE
rYa4xHE5cp+sX3NwQZYxDucxQ0FMpfjKEsxEhiwL/M8aYEai9zVfbpk2RyRKf+PO+sdiKo/C6mB7
sBbqJoMt1RNQb4EyxWWBoRgiyrbyawTxxLp3IoBWSJp1VF6jUZ5bag2dTF4Z8x9Vwt/bYsutMoOJ
7NYEv7NFrRFbkEZGf735I3AEWIlxVLQEkh3bYkXGfNC/IiZdjSjYOgJ2Z5Beqsyh0MD5rDxO76q5
iFx+D7QvVnze0YL7aZ5dPG3AQs5uwFffukSq2yuDJ6RhWWl7cNcTAr1G91W3k39tCNlvCE/y1CW4
tZAEl5JpyznxYKi9KdxonUeWi+tzMjcY7sklZNPEJTR7FhPjZehab0XaaMqV7GCnIS+z0B5flcLo
PSfWce68U0+JxZ53wgmIfk88KYJgHJ+haxw6od9IdFAQ1fjfQW3c56KBC58cR1yyWyqwQRYIGheb
zPqskWd5w0yAbLyaPujSfhns4ameRqKXZWktnZxgLCY4E720blT+iR2xt/tioX96CcabsGusgz+z
N7OSBsrN0IlrCYqQASGFbNFcUuYeBso1TY8HKzYOrRscYgvNsvc+JJkMUk+hzf/Dh7pS0qBJgLf+
Shh9sA/c6N7EcF6UuB+z6jkyEREyPAYDoaaxSJ7jysIv54rPVhOPjBwyMcFZaBy4Dv3mMihvkd9R
iBYSOXBqbEXtp5GPPDlLExynGMSwwc1fgzj5rMxprSq+kgy2d54RPlMvdI/stbyY9xYMdzeg8IKf
H0Fm1xrZJ7G/O00b7jrjPsfwA04lcSfcc0387fP+0pCMuvC3qvhh8KMFMZdth5C91XJSDaV/qdpJ
rrp62hdkrMdGvqba7DcVvh+ykAED45AM8E5owWOndE6L6A0Y/3uR5OWpDLq9k0O2LAMomKzNj70X
8FaDHm0A+GpDjHJZjmNWaYA3zaXK+2s3tM9JO/wxv56HPn6bgienyd9pBd5atfveuQYG+vJ7MRVn
qmR+mY/QnlBVSP8jnnCBYZA1u+kaVv4xrzFBcsCsKmnujJbLuwJ+Qcw9WHc1mniCiYKtqaYcBgCI
wee9rivrw6DtoMkrKi7UE9f3z0rOH74wLnaEkX20frpCU7ld2xQvhznEM8iHc7/RxBMazD+mIY+q
YSUczx1kCPlEtxCX6b5+kGL8S4N0U0cfyjF/5px4sZ/TGTUyDPkcGRshx1/PAUxdcrvJQ/kHifbQ
1xPObyEYj1LLJCMAidXCUZTOWwPClp0kV+xy3Pwp0s0lTR9WTOJO3ksCwUnqcKNyjMU2V20iafzV
ZTavh9ZUW0tFza6k/4KtX/DR+MZ9H1FvETfq3RfcgGKTZlFj+JQ40vD/Ratx8BeHjSTnxU6iM92j
y4Iu4EAwW7lU/hS7JI92um5edQr2h7gPBUKS0bztCgIL2b7tpLstMv5AlfSaJaiHqxB4B98i5ZXg
A7sn0NvbXEfWOjSri+a1N04k1gkt4i7oM/++j0UFnIjnawmp9w9kPyhVjVtnr2vaZXHuZIfMo5wp
IuOJYmuOl8xIDrNYXCT1AlRKKggflCbdlZTAr9ow2yd6fi389tCMxgsS+DarKryEbf0Y1uI5NpIa
fRS80xBwt7Qyi8gz/S1Ef3bScs/5nDzy83xNXvkpw37TAPCk/+aFh2Q3qvDTpG56AEyGO/lT5MW3
gaDQ4qdVU3WyEvWTgz9kKccEnLYlJ3PG9Jzw+zCTe1fkB63JWkQSPxFHktAhETwqvGRyNktsHkb+
2HH5DejYVii3YY5Bt9UnzxR3o2Ocl+RQR66SWPupbCnGyMJ4+jRSytit9DqpnmQng0tMBClIWF25
Vj++ugiEuzxSbIOb7pWadm/bNKWxtS0Dj9hsYApKWxCPuQmwcq2SwaCSL6l5t7aB5gGNuV7iNWSF
n1wimmmXgbhiIegENpiZLqbkjDLjIot2Tr0MAJhIDSzJwRwSwbFaUUGyyMtXMs0ES2lVm7tbGUIW
WzUiDPhfCMPRS9PpiDkAvrt1Mu3Eid49B0QtDsQehb1PuO+y6jeoNzZkF8YkVorMuk8tfATE9nuB
HTUt3VB8m5HMMDfZdWMe8eM0H1E4mneGctk+NXlopqzcVI8gTLaO6nJX5QgoqopfgpLbOxNuBM8o
b4LJPSZFFfU245u7nGvJIMGVCdM0fnQKYeMAZBnmO1baoSGqSvEJNzyvIOPOYh4Z61yLsKM51Jrc
4hLqLLOfa44T61u2wTD8R955LFeuJNn2V9p63ChDBIAAMOgJjz481OoyJ7CU0Frj63sB2f06eXgf
adfe8FlZ1aDIJFQID/fta688ClET/qR2CKsU5wAg3uk4mRish3aVXSKTSbujTokkQwwWd79YnwvS
aaDvovzGMJlEj5Zlhs19XgQUFHOzSKob0rbNcPDTAB1k7whb3dKyhoSyMIUqrnHosf2DSPCQxYbc
5xi6GlA29CsAsNYPswgVq0SbkxCCzhkANZBRR5dLhbJDW1PGKU6gnGT6s0BHVF2HKk5QQ7UyjqEe
+fimRrKdEDOkiE7zPRW+KuAkjyIj3Ma9DxbGxd2g37lWkfSbqkdWhTDDc/ObQtXVeK34koA96iKz
7knAd+6+6CD98zvKz+6klWqKzm09CvZ/0N9v82T08+zfsjaFn5U19X/++xnaXJLDxQl0pvYqQ7mm
0AGRf/96H2Y+vyz+w7INfOhMXjNUEHQA1AzZBJPGBy9Fj1F+j0wft8pcL/vst7ckZo7+z/xvrgyW
vvh9P4cf3AdXtkzhCqEDJJjt+M6unCI+1LSGg5YWOPnemgKOr2nZzWy6ON3+06d0dIPHtKVDMhJK
/dunjCVt3zSZMIDHtNvWUQ6gtKS7JVOFdWCVCA70UJHG+Piq75/Q0U1dt4WaH9ARZ9h4MoYEDqGT
rRjk+i8a83HgaTtaK/xA5vo/vZgpUTxIybUcKaD0v31EPVVCD2IICEYV2Fe6WyZ7G2gW0gpqguMn
306I84/H1XibQiGooC1bnx/9j2HjldZInqsGgjLEPJVWBFArlFZR0AtQxEJQc8xCXpr15DrrrMsl
Mlcv7P5yytkb12vc+OHjd30OzLfp+TEl2lI8C3jr1tloCprMhqlPgtrK+jW2keTkZdjsUy2qabkG
k/jx5d5NGy6H0NwSyjKVbjpnbxvaLlW3qk9XWRbQyealHooGAbZekdFuoJ0FyGrDu7qmj/mTsfzu
SS2KwqbDswqmEMvY21cfdFWLzQF5twqrjq3R1qToclMaX0ZwwLSVQHD65GHfWoYyU8+ueDZ7PKUL
ze48pO8iZKOE/b7tCtqu/uErtWZvCOwzLaXwKJXzc/8xpKogoNdVN3kuL5+eXdJbc/NJ9pfhFNPK
DUP3wW088+7ji57ZScyPZuhoel3HEgYlnLNxHFEYYyfCYr5HvU6H5UhNPaDISnoIxj/ab7pGAg/F
i1Ul2j9+YDmvSYxWaRFaWWevtfLLVFCaJh+dbBwaSYzZY1Pf4RtEyq/ZfPygZwOW3jU1y7KUw6rL
ieB8eaj7LPLCwYtW4/CYtQdvYGpA1gAv0UPS+fhaZ+vefC0BhsRlPzEVC+DZugfyygnapkhXpT0+
NqO5E053bGzr6v/tMmdz0KxrW/bamCKz3zVuivRtU5D3/fgiZ2N/fhYbd3VT6q6Noe/5sxieNmWG
zc5sdjPFuyhvONE/fXyNv/k2f15DnD2I14fwk2Hqr/BM6G5GkVs7aZfVpZopYzXOj/pFnUp3/fFV
/+7JbCxLWb1oEny3Yka4qY5lReI1liLexGLKoeF4xifWKTjC/LnLz+/PcSXBhWvZCkPJ82cLmzRF
dkqmtunvuq54KO34XjrpjfC7730TRZsgI9+Mb+Xtx493tkz+vjDSWgu7b0PQz/B2OUk8wyIeY8CT
3timlncybYqoMTDMgO7Rj6/1/gM6jgnNxdYZ8+8nF6gPFfl6F60g4F+pLKaAWKFqDTkk+Kuu/fLx
1c7WLJ6Mq7FWoXxwdZ7ubN0oyryjtcYIV2lAYSCGweb1kJNxkdcM5+iY7srSfnx8yfczmmtZdPK6
6EbQSZztrnmKVnIcwT9ZbXRv4jfOgTO9MGV//Pg6f/ciWZswGWK6oZM/ezTXDGINI0VGy9xaanG6
1eiOGL3tnIOXifvJd3s3BSyeydaVIGqyhKnPUc4fW04ydFmdN1pA14Ton3MFGSP1NBKWHz/Vu8vw
rdhFBe9QmbP/9tvL5I7hixL7ZViLdF6OiDywQ+ubx4+v8m6mwSp0YccJITmG2bOD+Z8PUwCWGEyf
3BidOsHGwqx12+i+pEHJNtg/3XFNgaJaJRZodtDOEC4/vr58fwMmGyjD32XGE5ucPWaL8A8TlyBc
IbTbxlW4Vzo4saB1f+JesBrKGjMCz4DRUk3gnwqhNk7blOgP1TVN7Botp8kvLaVvEpLhq5vSrJaR
vZwSyjW0rDj1YWB53xmNuLdstCtlXUMUQWdRRRTIbCNp+cvxJ1ZM7z+dydDAboq+MoaKe/ZMnNE9
18bmduXpkXHoioySZlZqlx+/undvjr4/oh/B17M5ccmz6RVkrd8bMf1EpG7yK8LqEupM4G4GVA5f
wmS0Nqh1/SuB9RSSWdPJP9lJ3007ghDEf7CoDCIRFs23QwdywBQHFrKxPqhxPWrq8mVMscvOwsI+
5JMdgKtq/+kyZuiMU5Zm3i0DVyzD6Y/J1wDfoxiiEf7kEriHH3sarjYVkfyOzmxdrPwyKLEm55hP
1z/WR90nIZE4f+22oTMnhXIsZeLuJc+mfx8GEr22BaPdDrJXVbRUkAEjtc2e4wy5r27KsTCIQgHN
2UMEigjzFcl9GO4xtOZt2W7vt+TxnE60r7GeW/WNJSYmHrLdyfdudZgf9cYqzVLshBtTxvl42Jxv
BMv9u7QiE7na0jgPXs0OTqoVcv8NnHxkNyoM5S5W0hu3dRVk420stNjbx06e648VLI7i9PENLLv3
H2d44/cdOA5TRMyucGdvkAzZVGe6U66VcnbmUDL3/QLc53BsIaiTAdxgUbWnH+hhsOmwMDqqDENn
P9NR99DSCPLJ7fzdB3V1yWdF4s0RYv75H0OqJ5EsdI6+EI/by65H6GX2z0Wvb7SoYQWaQXClS3Wt
riSpDt7dZgiHJ2Xmf+VudWMYAHMp2QBMoIHIoc8/Qi5eMHfXH9/n+XSb3xoGeSRdDIMslHn21pxM
h/SNynxdD1+lnsH4a5Av1u4V6zWkaklPy8cXPN++zy8o376XqOIR7dos1w6Gaau0m3OhKMIN2ro/
vtCyUp0PCFfCEiOuxHZIP7sSR0X0RwaPZgfRlVlQW8SHcyN5q72ZfLc6gIaWSeLPHkdtXdHblTlI
pV3Yi4PuPMJH+Nn18ZORyCecZ+iKGEkMEaLasfjskGKcB4i2IRziUUuyI0t082eLbhT5bqKNjF3b
jk/gp1JQBRDjGoXggM6BvN7Qf/iX2aTHcrTpG8v2cTpdq1pQDquOIc1TxoSl7GjuA+lswsLa807W
+FKsmxbb2S5TdwgbYbLI5sfIbzaOsQ9KRUZd7DWlLsYa45Exeux0W6LUo/01btcIdz7+Iu8/PacW
gjZHZ6FwwBu+/fSy1lrKZGImvlfBF6/DMM4MS+yQWJTyh4+vtaQe3n59LmYok0ZSQ7FvnoUgYhgD
10y1ckbVHOqk2zhOdNsmtIiW1NdGW/9qW8NGLwdn5qZ9L7riaNM3IlR6yyZxVSYOpMYBA7KQEtvH
97Ys5m/vzTTYw1ml2GelMM4+N55zqeY2zAGv8QHFTjUA1XWWZe1fCH8HjK0q+SNJBxp9pxJNtx+o
GIYFUn7qwEkDpmXs3f6pLQP1g2BY+Zsot6Hr+1kbSHpJlXHdS716yqzaQ4KTCsdfl7HvffaK57Xh
3WNY5LaR2yti17NXnBmp6qN5KmM2+zjFjbkraFmsL9xOINPDTaXszVfJPVEWkFeBH8W07GvkMj5+
ne+HFYa77J3kjZ05ATgvcX+stHBiDVRRaD79Ibj3wvBH4HBpYce/P9v/x/6sc1z+f7dn3YZR+Kct
6/zbP7/WzX/+uyZs51+Gq+Y0vZKc/BRTuf85/4hg/19sa86cTkfzTkz1f2xZNSH/ZdpkKF0ygATl
ts2/qqk8BvNfdP+1LHyOZWPdOv/Df+LMKue1/X+HJkJ8EzkFSSbMX2myYw94OyacSIqi1BrzuTDH
gdKLv62sftf1k/iS15SdQ6hdruadjKj7liemhBRkXtqotmd29TosED1oLNc7aVCmQnfsYwuh2h3k
9VK4L0WUimfau1Z/vN7b37f3Z/3jbM1a7tqS4BbkHHiTPz6768IXIvCFZz/X9pgBqKFFE5zEq2f3
ENe6cOMCzF+laDYg8fvjpgPrV7fIHUtzbfWRe6Ihn1RwfT+GT2iZm0/O+vOnO3upzDGyotaSaMZC
9+1LhTrQpjD7vOe+p6Gv7OJqp4DtXyQgOo5T1VUHrbF/uE1zQAr2U6OgtNVVeRNlE3I2jhD9WON0
iV/uMBNNesN3T6mV/KpbDFEHGcF3Vs2+TDT68QuBPNLVMf2o0Q2F9UzaAIVNw1x7HwBdH0b5PPam
lX2yloi3O/H8CQSHFl1nWCv+Y53FQw0207JLM++5c8q7jue5jhp839LIuO5myoOgSo4MenTIONSn
oUFLgT7tIhjLcKejCTwBmLLyXT6N0ScBrsHsOH/9ktDWpK7CYrvMrD/XOS+NKrKZwntuSmrEqnX7
k0zXWYxWwaTduqgeIlGAOyJQTCPENB5cpVMfeXurBzyQokEE8Ub86U/fpFtVsOoisVEaQmPNmpvT
R9qKuMiuGEmvG7m1z31Cg4yTCZCErqVdLdw1BfyWtIrMw+hjyIb/6An0j/pkg2Synz2qLegcczhG
zJNXt8/y761eWEnhT8FLbbjyzvV0/6IxIJOZA84wcx9lHjB4ClFC5BbelrbLCpgTNkWGlc5g++i+
9NxZYdOEu1j6wHcoVi6vLUKRXFZG+eBM9PWF3jWEWZplK0KqVE0Q6QMTTrpTHQj5pmR+Qn+uPmMT
Mlj13m3jB1QC5rUzjD/sEX/SlFNZLwbrIdFQwQd0ZNCYN2vmnOAqoMSwNmx374S++uFFwaszXFY6
2I+qfyq87q++RkDV4Fx+ZTlhMdx9spy8WwQpM/Ea2RNJHFM3ORvLfqPZ1dj2/svywRBtmoemSeMd
41kl1nYK2hD3emgEOnJ2P8ZGOYYftfVzmsQ/uZW3ezTTiqSyS5ZQklagzmCehQpRqwV+Y2vuM5g8
4wDoCoKFBqEzsrA/mqd4BC/0glYdJnuEStGZrD0doY+xHeHcifcR/QQwd1kWPpnw6m9eEs7iJN44
FlIfUGd3ZqPDkV0Ruc9GsytE4d1InwxOPGD4VSr41N1rp0KMZeaPnTVFiAKlclYd1C20IjRtlX5V
HWNfbScUbCtyBihG/SyDhiymzZRrGBAV01Uxr2q135IbzdR4LOaBWet9sG4xENg19UPYePkrPe8g
NcmBw++TxsGC1IF1l4eG0dn6WjfcDlLRCmRwOgGzv0FCCcHf67p9YVd3WenOk3t4omG2PUYZpiDp
CEnRKje0CIeabnzRwbTCG4EXJboEKh1TJKFCgr4vw0Qa8ZkWhf0xG3P4z7Db/NmON7Ls5LN97m9G
A8lw9jjy8AwJ8yxicxrBcaZpaeans+3R6IN424f0TXZtRBVzPGmZ0jCkgTk45hqmE/MHoPk4RL82
3REAPlNCA+aX0PXw8Tg9i8zncSpJWbKrSxLMFFTPpgz14ghlYxe+0EE3GxK6zjYyga5jXrYsJmmx
9QzaHErSqFfLfWUlrt5jllz2wI9WET5VQiDW/f1yLTrl+s65/j3qTdQwVRJ/kqc+S3ws92wKm32B
F2m45KrfbsvNgPR2MBrvGSJHQ3NfkV/EGmazUSTwFoFhlTl5etK68hRjkrmOyMpjGigIh+L6lkU4
xxpW/+Sot+gJ3gRgNnsVd0M5h2QWR763N+UUhJAW7IsXgGygnzPBLhMBmVqW23Ys9ee+Q3G+7Jt0
3yX7zokfq84f7vJZN5uN9SfbpzTf7SnkAmaJibTxfTXds09bIrc0ojoPX+rGEo9VPtKDP7Rfabxi
dpeYVqbkApxwQIudsyVgRIy5naHtMf88qhEG+TQ1wRUW9cB80XhxMo9j2gwwJcX09LbrvG61BACu
XqkLmLvgzv3h8PH4XIoOb18rETQUCj42mS5Tnc0cfzCBkod18tJPA6jeQrzYKbHU6Or6tgriHCiy
5dAUiBCMvJS4BOfSbiaNbb8Ryf0STOVlFhylO95DPrq1FZu6CBHLfnyjS77v/EbR8dCLQEWeQXn2
tj0/QoGrD91L6vsk/6QmHlOv+R5b2MgtH8DIkPpbikrENI+QRtesgywwlq5SHJTJcI87j1ad3A2+
G3iL7IIMETAC2VPRptjNTOIRPskKLR2Z4ixoTmIysoe6M+mA/PhR/uadW8Iix0bKhBSZI892iBHY
gjMkRv6iO+N3a6aBJ97Bntr0AJN4vKVHh+Y4YP5bqeNKpke2vTed9FqWSl1XikAWVg+rvRu7p3BG
PGo5xXVf4kX0yY2+H+FE5pbD+cFh/aPA+XbOWW3h4aOSRS9+YP0QLor0uLeQxkOBMOPKfpDBsbB7
rJm1L+wjarWEH8vmqtxphgGpTyoWZ2WYeWlSEnEKORiLzBEL6ts7kklTOINIs5fWQrrdkqvgQDPr
dOf9D+gvxxrRVhdNask9RuhXmoFfZNlU4S6klRiBofjeT/IlyKfpOIosXimRUHapgQ4POmi/BvkU
9WjjWEwUXzIBSRddGU30s9ejEX4nAW4cbB3pWFwV/6hQ8vvZDEaGYdK1wTZ2tsIBkMOHKB7Tl+WI
uaxreRueaF2Yfp9aYprmKRais/UIKj/51u+3UIXGiqDK4FNT6T1LL4d0+E+aFqcvy+EQBp7cEoMs
YYZOWUsfkI7PK1tpxS2SOXNjN+NrHbqco+aoQddHsS2r6ZN3YryNphh2SuFdQmoPzQzLrX6+PvGl
4sLUmievbDUQY6Z3GUraVzy9BdRCADxH21jLxpthiMRMxULdPXk7szSH24ADDj0RUN+WhcocdEyx
ut5fu3Ruo3LWMD3Qwl9lNqflWLALIBhXLEG/193YqNaGl9Cq101yk1kZrAjf2EFur06Rq39aSH37
BZYZ5lpsJjqqK8meMp9h/kg7FaBH7Dqw22ctyb1LOgtxmPUuymngkaomvu7tfO4YiW+CMG128Nc1
UJ/DVQnGtyli9j+KN+D5840V+8GrGssbaXrufQ7SUBlNuFEi/d5W2i2A9n7fYY50MTYQxv1pMnZx
Hh5ph7QxobD97VTK+6iMnX2D6v5gR2BrsXH5ie2GtVFJpp/Q8a9iC8MN1OLxrm44yERVfxot/QhE
2z3R2YenG3aCnwzStwvS/IrMWXKhGKb8l/95+4rQUTtBWZr6sxl2Gx/c0m6J9Zc91BndOUqF4eXV
+EyDiyAaKNUTDi3mYYhKLJ1phwyHzvpkaxLvxig5JhMFoi50d96hziZuqlNKdPOBc/Q8Hcx47gyM
ggcL1vJjq7Ap1FvHWFfkG+gIANUENOTGIMxfm36hfxYKzxPif/fJ+RXNCS+KE0RdnJDONT1RmqFk
twzveXKH4rX3xnJvQz5G+GpFtru1Xfw7YkuA3hdA8amkiX2aE7y7cfM6Ybbgd8hknM7/rgeNvnNC
e/vxN1xy0X/eIC+KE5tJIo17pZ4/f+M/hjnfcKS2Bw57WVukyLzdgN1e1SQz5KwjtjOrp3LCzZGw
mg1Z+cXWylO1DSsQi4FN08gIUGFjabQU0UOyKvmku75eL8EoJucSPiFNxeazNpLrlh3gHQcF96qq
e/w1l4jVui2HynrI6Tb4+OnOakSEUMSoLN/GnMRWCD3Otkzc0vQezBSTmK6ydZ8g8VBe8eKmJa51
haJtSwB89e25Y3ogRyIw8mn9oNp2Wbyzsjg+pFqLIymYRYAIxu9MCm4/GFc3llwrHVeNj2/ZnNeV
tx+E4UKNHGEBI4YZ9vaDuHT4CRTo+GgnGdYlsbwpyBpdOU5B0BoKC0+CEoSU5ycrE6juZdaZ95WP
IKhIYhhKkPjWaWyZO48M6kU7H60Sux12iKL7tZP09xakupVjZuFuOfG0aIrxFMAlR5siOMrWVtP2
mglQXI9pv20ruSlk3j34eU8rFkWTrHeDy2K2JhNK5geBJyRNVtZrPhjM6Qr1mkk7JvUV3HEMvf7k
i57lUOcvagJgphjB7UtEBPPs/2O8OlGhMvgK0/NoIpJrAttbB3GFIwv9miLC2wLAdbtdztdLWjGp
9AlzVPlqZlBSggpDjnnMLTFbpNNVAHpQ/2QJIl5/9xFBb7r6nCF3GXfW2fYd5boeu5PjPPeqUdet
3d8tR0T/2ovHV3SpxXE53KMYzrYaxusx5jXDwCcpKm5tbgJ2aZ2FlneqXFU+qQCsYqeT+6qV293W
WfTDryA3Lf/GGzbwnNoTW/PGiaejqIrsaIUwELuGtpFuHq3GBMbARvDaGu6AFU+4DQTrScy0tvDU
WOV2129tH4tAnYbx7RI0LrmOZYKm2BPcRIkHRRyOqlGDrp33ec1qoeeb3zWLmiSmXX2pBQxR31tr
saS0WZZii/NKt1te9nIKYeypDSf/1Rix/I6cAPa5J5+NOBr2yz0MRf0VFzzzaFqh2AI8LN2qXzPQ
HppkBHfVpyEqiFaS9CiwMgtrbKhoWKt/GGk6HSHTVyyd+j6wB1R4HVYadBMcEkJGUqZs1xCyjllH
RZAjydDWxUWgnPZBqvZnLqNfxhyleNIcV6xSu55M0F9Z3MgrsBgt/Z4W/u4+xgBk4tLLcMAfKMYy
/dLH0JhMY/+syWE8uHl4+zvynWPgEB4TrcWDWi3ZyQbQF2jo5LL0oubHsiXMGfKgHPZxTwQ95p6+
kzkt4zmsN8CwXnJYEubKp2l4SEpFQ4GEGk+6fYU2aLNkdmuq5Jh0034N5DQBD9uhBuzhidJgMe1x
mmdNC414XYdegYi+uI2AxvuWci7j8C+b8AUu+FBdwhq6w9Ig3DmthZQxzvS1KECGcZSwqfCBg5g0
vq0d1tMat42E4AS/NqklGF5WqzbKKlo9ppNLXYB1ALxJlpokUO0DTVnZqbIh8oxlvOV34g0S2nLo
k0Mx0lvLiWflVDoWIdJ48Aaf+CCsHjlXNr/X28LN7gNSShvPwjuQrk+YvEsmaX7QZYWrdR+fwB5P
4UGnjybRbPcC8RGgp7nkQ/svPNARqkZcyO0w1yWWA8pc7MATdQBM4AUZWLFAs3ckjtYFrmA3cINv
oPLBZfZo+V4i1mJ+oEAUr36cWhe56d6DOgVKVlQszbT2R8jjyx4uSYxd9iDgGAxI8WA+NL/8IEXY
JRI07Z7lwqurjAsaY1Zg8qO4zA/BVN6QnRMr/Ejkasxm3Z7wHv1CkuaW3pOPlGHjhK0PeV46q+X+
8R4wD3ltYK81iEfMBGoTcMww0ZybYRzghgX9ffPZXwrRbOpoVBdmPcz7R7mmC+yXqz+5cvxeCR3O
YOLNjoYV5uztbJczpvdL7gY5zlM/JzsCnZKDb0XxCU+cUzJNm763gFdU8jrsOkS1yYOZx7jijE/L
vtIMyTGemv4wVgCDwEhjzerqzZWWYbUzWzv2LdRG5pPNeSGLdp45rWPi+FUyVx8s/HN3VCaB/WTp
cGXj77aZIKuvqHZjpdrap3qkjyh13dWy1Me5O2w1NwKT5ybmISnTbKdp7vflPekQWvwgxPsTxaLe
gv8Bbpzv1UxfILcAWi6Fpm9I0DRmieUgflqvpkfoUk+06VdzOok64s8JVOYpedbn2kpQYBvhyUcE
ndoxV8hGwqwbsMYWeCX5Sb4x3W+9rt115ei8yLqkJQsAJt3mVGFONEk2e/Qp25S9evnzyE2TFZBd
mL86zNtxArjDVQM/xwIahzSmn4MHguQSkF7aVemClmv9kGHB5/XiKMUdsvb3UcW6YEHtnLnhOlg5
BY3OqB6KXBsOhYb16fJil8GswuJLXs1GWW2jXTThbI2itNmFtl27peacKmU/dg2+TzF0QfJl4GTi
Gn4NTcFxsoHxayC2h6EcyhxRK1zJRPPrfU1PsH/L5oiEUSjvgvj3skJBeuIwu2nc5BTl0keskfYb
CWNt+dFgR1/7GtelNuZsHRu/6jyVhyXMcjKyQF03PZRkAXprdE5UJNl08MYLg6S60A2tvgdeLCq7
vuqF9S2jjXXlQDA6jJSw1jR+Fa9FTH9jlNUs3U2SbbMEEefvwrGrVfSlgkUGp7yTXU8jaM/B1vBN
XrJTEQTNySuh4LEsuewYSPQlaK0tYMyVOy9VSyHKsx97N+1ulr0WEPWOdbldFy53ufxfMUKcle1o
9Mxok7NxMuM+6XtkUT0Ov2ZhzWYAOLr4aBrK1g4e6sJ5Uj5AiSFRVb0LrO9GGXd7pYmjKOO9CcSm
SocRkI4JJtHVT7TkfByGkql/H8KQ1lVkzPmZ/q6zoqM6MUJNtJ7llHVbEp7lLmmyS1fCPyexfrOc
FxSUTxy4GroJc++HLh87mVNvIIFzm/buX10o+rtoru7qLUIs25guSy25TBUmJBNW1bqdWQ+lra+z
sTxEpOxPdg38RIM3sJ9m4h+UBjhRHRvQ8iFQ1D17uoDqC2/dDTrjNnfxIhu77rFPc+16LGssMqAW
7wnk7waW4Ftb51sr44YVu8BMxm7gLUAKsWEYnDB13f93JEOBtIvS67GPZo/McZ7A1ommSRpzUBqT
nEhhfjbOwZwsa61PoaTldXan/bYkO80iajZwLLqtaJMHl77SuxwK66Ztp+9LcW5qE/JxFcaUcVDF
mxZk+aYSxlrHXvTUgZOrhdpl7AMREeWpy6fmW2TpN5o5T+9aJBdV6RjXk/ZQ6cl9Cc36lcIOFo2e
H9+XLsx219KqzTKmMbxqKQnojOe7ZXAadXYvws7b1GAMWRjqAuw9ozrA/2JHhj++QCV+MTize+kg
sG8IVnARYKgZ5BCXBHJUY3Xbl/ByvL4Y93k3NRc+4d3RxaRqrgIcouxmbAr80USd7VTsvPZNA5hs
SB6H5oh8MvymiuSqSlGzJUP8JWvdHKvDh8zBxEKSQEbiTzJonCuWy4RJRIE8Sw3JNpigZ0Rms9Ib
PdrRkgs3YN4h/CY4Itxm6M9rpzayJZBDuoz98fukt/isBom97mm9borXsY5/LeXRsRlfSKOqXRxE
nGyBnIxWcNM4mThK1VTbJUgjTcwC33XfDFq2OOIq2d4PRfKwxBzLK16Gfm5y8IFNZewcEzxmqSZq
CYn1NacLHGqTU508upTjErzjHQeIH4CIiVbgB4BN14qr339tjhGTynV2sVkU29o2vpQIz0/wGC46
R8P4EquHK+g6F22gUx5EGLAFQ0ooGLG01uwUbFQ3tVfdB6G0noaq3A9h/0W1Sr8KU/ATZapjUIpJ
2aEYkKVSedAv+jHY6hUmFGJ+cyK0AQ0aZrbRJJXDzk1g4rn6eJwiWtYDfQMeO933/oQflayvXZvq
/BJCibJ6CFrnMs0Cc+c0Jon+0kaJV9nfMu4Q9BLIOMEuQI4TZnC8WfZibKB5ywC3xrTHjBJwxdHX
oleasPn1DPR4wpnklMn+ZV5jYE37iE6yqzbM1dXYzG+c3NtFWDTh46iSy86qt14Y48XjuHt6KBOi
ethPRp7//pbUEfZtaZD9aY8erfYbNy+LW+K5ZVzH4PwQRsaMrANDMdy2JDouukDbNE3Fx7Pgb6Wx
7u8ZCeIy6a193MZPssqMJy/dYSkI12QK+udANQ85rTg0oIpb3Q/EvZtldy2tfhY6qhvodKxRtf0E
VuSir3314KTZnARxT3DMD41ca5Pm3JhlOKzYpXBtaEk2Rk7yo7BJPMRdO95YdYYkpcPAuZ1zERCV
D3YypPsm1F58X9ZrX+T2U8IRNydhmaZH9NjeulH6cKhjM1r3QS6uXAb6zWDS7+Kp5HXqediinsDY
jXi6zYX7IKTF3BnSZLecOoqoSohISn0VADDFVTbMt3FZu9sar5LfuQVTB/NjNT8r5aFwxkGB3HS2
18rSwXmryzdONcHHSlHveQYn2hRmqT+T2Prwix+PmArPU97Q/rLofNvbmflNki86+kPUYBQUw5h3
G+MZAOqqqNvHHK7mfZe7M9vLRTHiJiTFKTouee+lWlv0OedSQvBV2NpfNWW127G4S7SCHg7WHAgb
hOq5gWzW7E4ZL2JwHtwpxE4sTH4WGrBqDgIDMaWpDhWuReNg3+gavp51hvGa7mQFYVf1aqX+r6Ql
GYsV0oVVTc5Fb7YujfUtVLQ5YBB9dFGaYXVYBj3nRXPfJyWkIRVyrNcDzL1x1HN0+TXI3RsdciWg
3mLnDkrfc2Jd8zrXy9lF0RywpdwHdK8MonUn3VsUTuqyiPvrMrNQvcTJFRxsNA1ZL29s0Z9+a5Xm
ClqJH50hsuho6uMXisCk1ZvyKvPQoGqj+SMT3cNIyxpRL+deFdYrFKXVnUxJCCwh4rI3RgY2dAhw
uSEqiqtMNaCg9f+JEXG4ghfS3ToG3zEJfP0QXc80z8YOvlEcu9FBB68DkvWr5agaSa1Zh56V0qtT
ejtjmJKTXTnb2rCmdUo2fYPUc99VyJSWLPKSiAA+evStOj6I2XI5y2l/jiHvruokKHdDSl4sqrRr
n768a0d61cqBcElqtzb3y5iIOd9cRFEJJh8IP2eY2L2B+YhTc/qoQtQPy1IcmIGz8Xt+NQfNvYJK
XVEWtn9MVbGlxODfzHwxr4a+m+TuKuFguMUXM8Snj+KfW67MNpVrwRqzIwm6btW3gFjkusPCxw6L
8uRX++Ush0B6Rb9LcrRkCwlwBAk2Z+hHn2goQ5i2QstyKGwUf/msbNRK8B+eFx2KqHBPPeY5eIin
174rftWp91dslvVGdkwPy8cBoy2TEnLvC6ZqeUjI7iGuWMZjH88VSl18dcf4lrN5s26EA0Vpeb2a
a6y9EQzrWKqbOgaRHZrurdcZRG3qSmjsxFmHB4wqsTrE25MAqWrjDX7TyAmB7aDOvCwKDGYn6d/2
dvuKXcC47tRQ3Ux0rvhUMEJeEgdqyGksAJetRG/1cbg659PeJk1pS9EN+oksSQOtPKtLmSkEazpv
3OfaqIrVaLLjYHu0Vq0ndx7mKKss6PSD20C8coN0+iQpuZQUzi5PVWxur0DcChrhrBCS+rQXtHYb
vBidnhyjssEiNg9usWNOALyM1iptZAFuaYQcXGIJ7UlspZ4mI42f/Xriw0Fq4AyFpYhVO9ODDWmX
9iyyU04c7HXH/67pdHjKCpPzcQz2hhWXG2jq0VrDJmdTNN10VCG0MnAuSIpGXDvZhq1L0tbXI1kd
8i/YZCy1c3qDwouG3ojV8if9uNpjTudg/a0Nn3yTv3sryMHQMvBGLOoMZ4UYIOM1W0mGPk2yzZl0
2ZlVbt/1GO2q0s62k/hl6fRB+LPuXTOoK1Q1jH8NxXnF3gB/UtATw0+Py0KUujRmuKUxfF+Whmwg
mu3ycoSsYZCg0VvBUZRcztR+XXYvr7vF1qe66f+LufNojptL2/NfmfL6wxRyqLK9aISOzFHaoESK
RM4Zv94XWuN5yZaGPWN74Z0oSn36ACc84Q6Suj1WIOWM0xs9l0sqpa8xgmwxV/VBlLPrY88UFq++
r0r8Yel3n3kWJ9japWyt040yF+o9jRwusc9la0TFzTTOe//xmC8MQ6h6QSYiubig9oK5p6qp4Y54
g06Vwh2CZURotMoiEYbbVMn9DFr7EHbCrq81aV9U4oNYUrMfmijwchSzYaTTSGqM+qDoNFOPu35G
nbZXQhorGicySlkyHaXDzHpyZLlEPY/Q+utteILLPk5TouBC2wIWtghr+PM0RUqaQow5z6MRGf3a
rH1sGJKxdosqeObwVq4TzMpWeZlQ1wBIwQ04miTyLcT6woeYJ1Mg603xHZS5fsAPgm2MFaZQNzeE
4vk+tuCu5H75PFTTOdWCE0jTr+++wCtAD2kSuiYnvSIVAJ7UKQtqraPnRmy8KS0pdHwh89cD9dpf
RbdjVSIXUWRHT/n5WLlHjVm+GOTZ/fphngC/jl8IzDxoeTrtvPbT9ip3sTFouRiC7xQ0zLblO6mQ
X8gY0dSb52hXmekhw/0VZ2UTKXUO+1+9/06/aetKoX0XnetsHLven086HYSSCAhP0o2FZvz5Bc+S
vxQF9PhpaHv6p40Qo5+OB5kVbSWRmg5yM4/H3Vos7qpWvdwayhrBgdQjQeQmEYZxjU4keQ5R1V+X
05CiidqMgp1jB77G7g1fPdRrv36iR57VybeH06Cxka2F933aW+sor0sj+k1P+DT0t4lqbam1rf6x
/bRMWZVmNLma/NK36D0pIQBEatyTV7aWuRKqEO/NBZuNxFJyEwZpwuJmOR9BxWL8PTKWwEyrnpM5
aK7w5bBDDduwOGwAkVM5Ps6272mIzBp61UsbSouSl0ZXmzVe5jJXath4eVfRwkdyfCZ2cmo0wmjz
RC/HlH2QuvlQDpZEBXN3TIMp1hnKaDx1xXYkyxU7TbjJQig5Xz+5E6TPcS1C+KBHDLKOzsBpHxvN
sSjEj8l8bFKSIJ/WTKVu5MAa1q1PLF7lIKHbUvqFomzNyHKEtFW2PkBQLy+kdoXhRekGJYo5VEPn
2yYU7oZmVJxxDMoDytTlLNbbup4DqJBEJuQb6tagYw9aFRHFpt7nvJ4jyOrMzJZt/XlNAKNGsISK
JCcWCfDnFW2W/Yxfs+g/6kpCLT/MPXTynAIVAOfYKQRYSDtlAQ9UWmi4E5pfv0JzFcNSWypND3Gc
78dU9/iCj5Hz8eX+qgYWE8FuRAXr6+/9h8Y9X5au9gK8lmlwL/iVD41Qow2adsQw4+lYbodQLm8R
wG0OSZtqd6QZqA1H17EwGh7l5ieUWH08daOfak1/gaRqVXd0hY9b1a+S94CP2w7pcFXEvn3MBRGk
cbDrwQttwTzjHwU7o4kEoNHhqyRP7V0qL4dghgnN1zOTjFPoDXOCdKQALVMNLs3j7z9MrYxDZIfy
OHk6PsEaaX5sp0Dg4nWzDUvZ9SNUMdGjHpewNozEDrWgnGn+mGTs08j+VI9OGLU/LC6XdAzwFDLd
OE1ksn2sRiaTSbAkxwUVc7oisVFd9OJs2qmgNYRgxYoQJajmlwB4AyXqWcQ3m1rJse6TV6MI0VKP
NqqKPjAd7xVIHPj6ZJaSYqROpOBnGMrB5bHjqY0gS+bRujjW4o4rBDhsu6U+jNReacs1Wp5jRDue
x7lqw1jeg5xE1U+QuDbxI7dzIXEGhImzZqd0vn43CK3sVc2U7Y6TExZ4jVAucoocKII2koO2+t1x
2UYlbtutgizm0uUTTXC4Bb7s/hJNHjPTOkfoQpjI2Dg5RPoXWo1uGX/VTv790Jl23JfeEd2Z6JV8
WS+mK0uhoEvGb0pJlKJbSNwOdW54OqhjYMD3x+AsMcXSUQtEj0fxQTAz6RCH6rdWC9J1IIZvYZQO
Xmwlb/00XBzzXKGb7tEPRAi5kleRjPEN7kCgCXVzRFzS/9a103xhLY1ePejelWESD8siwEBceujR
Zt0ft10zKQg/5Lp1efxRnQpshpYKxfHHMoCmLcZ4J1c4dIIfwN0G6+Q2x6VXxx8Huxd/d0wZIW86
tT+I0HHnyg6t51HSJ1q0wg/8FXCqRfsBf2bTGRBaA59YopU6CbuhDvaRlajeMJU/xwb9hGOwl43R
JRTW2htUfCVD30f+fckcBSF46+FkI2WKjTv9c81MDsemu0jP1o2N+RcoxVyoCapg7dp26LB2xhxd
YAl+vemORPDPxyAUSy7GI5NDRaXv83GCP42R9iiP/wJ0Jx1dtGNenNSCTItbKx0pxCeyxn1ArbaV
paaOX0xLDtzaR6CVMQ33Gu5jakMjYNl1UGQesSQX6GoTmhy70seHC/v6qfYVGK8LMWQKbv2AAjZt
cRAlo2BdAf17mXVaY3qA9eYxZs0BWq1yU6pXQYFN3zRrtzyzlWokr4IKS6hcgEpfP5ATpthy41mA
2yTgdxY5JUTjzw+kr9IR1Um9f2r1QdsnA5WeRgDyN+li+YtrNI70Mixc1vDJDigsIDGxPZZGzeXv
2qlAJ7uvekfJWrbuAss8fsX/14TVi+i1Lprivf3vyye/FmQLEeZh//Pzj82vn9FTdH60Pz794OZE
O/glvdXT7VvTpfzXX8qLy7/8d3/5t7fjp9xP5dv/+G+vRZe3y6cFUZF/5KCqAGn+NWPVecuK1/pH
G73+7fat7F5S/lC8/60N3/6G2WdQnH7SLzarIv0dgQCEVRDlg5KCXuE/yazy35EV5IqBQIV9HDHh
P8msGvxXuNvQX0Hho7m3yDj+k8uq/B1Yj0hAvrCSFxzSf8JlJTNiJf219ShcgBHUDTiTINCJ9vUT
sFCPA5cA+RtwnBoKaNYnBjDvd2XmXj7MyJYIO0Poo9ewHavileWu5bsiyqwfkxb03aYnSYgwButj
fCHAokuklSg0DZUEPAYhRFW10foqywM1ejW/0sSg4WMj3xq+AyCo4x8jvV/6P7HWCO8hmON6siVM
BfvDBAEqwfonDmG8tck4w+pCYSABM5mh89FjIRoIhnjtNwqS0QlSUXjfpBOOt4AqG0mlmoGrJtp6
GdgZurKqLMG/pL7W4JCQINJVYSFUdaDHQxkgO6ZEwPRXw4h+8PCWJElPoW9Q6Z0idNg3JpZ3hpQv
yqmiKOQ1bUKtUvCRHCp6UbkjCGIXlG5FA4DsUsrnbqxXfIvFHShugpYoNU9lK/jRjVpWEcxUeoRL
lJ5mgzytWgvQ0VsIhMS8zocxwXOe5E/APzdHfhF3jB4XCiDH4jgOw2XfleH4U4Ozi0UaNmJ5QANG
BOWCz16dq+iABdPoYZeuqj81msfgnWSxnF97kiE9cluyfvO70YtYMGCyhkyui0GmylUUtkbxqBbw
Tq8SLeqtA8yzYnjqhzhMgVfKzO0nTsfR9Ir9p6G9NrRdMQuL9EJo9lz7Unvjd0OHqbQPWB65j1iX
4alZRSZJ34y5nXEVmrKpNh5nzMGbQ4BobPsc1U0TOMBQsrWloGZ7bRWFMYQD2RqKFodeDqfuUIKF
BxRlzlFYroJIJjcSuySCR2cGhbJX07mboaKWkvU8+MKSgqgloCxU0aNYTNfqbCZF6iaGueAUplBk
ZXUxxVVjkBLDVbnpjQ35tymsqzaw/JtpkHCnDnCOk/eSPteLH1hnKRkYN+p41/BF4fD5OcATDKM7
5u/0VtmED0mJzeqVEKkRBFAaEUWxBXys5BRFqkpJviPNUje7OUur/h1ESmw8Z+zKZl8qA11HrKVV
0cIgBUfJ6hBiNsdLD4JIy+9B2RNQSjLUkJul5xpvhllH7H2VEqms5MYXecKiOq6FXuvrnZEklva9
bVNz9LLIHCx6U7miyy6qFqbwBAQ2Na4xGjWCu8LskL1H/rkBaWoXhKIrLRsNxKiy0cGsjHSoV33p
SpuGVNsHWfBTFoUs2yMki6XSiBQHrhFyhD+ilc1N6Poma6C1sYvNj17DmK1fSfWI22UvY9T7ICo+
usiLe1txqMAU6dc4X+hBz35G8nkXpkM07nTVN5D1V/3MxBRJrSvLYa21+QFLF0RX6cDjJ2krQYMQ
hDhMSX43RX6CH5ElZ8A/VnFVIbhEXq+IxVoOEOGmqSr6GLoVmahFV2Ij+8MGDWLEluRUaEZbbY2U
Rm0766KrZdi1SqugN+knNkOPrKsbszk7OoulCFTQlrCtNLEPixvorKZUZvgHouvJsrfLDjvM10wu
s8I1UuQ+OkxV+s7Yt7NfJrejlYoAldUgLLP7OcxbFNUbCeyA6gjgGE2XhRfqXutX0/Aj7qZaGWyh
4PCmoIEXJ85G5qDN9aU1N4go8kNbKjhYtVOvv9QVKuLvSVlUyXdByYHc2COorwSB0SGxogd6FgYk
kiYHtoELrkZfw9EbZRafqmbW1R6nrkKFF9r3OuOu5LAJQYNmUibTUcDandTYUMtAb+ypDwtswDKZ
3DKEG1Nj00tvN5OAf/k4Og+Jk9EH9hMbsy9DwyE5oJ3XoxM9W5SKywAr0J7UmtUGiKrHFY44Roqm
6RHkmw7vBoHzcgzxikf43lyjlEqzdCMNMzXHlR5kLeppKAvV9WM8J2b/LRdrqwERMHX9gJI19LR1
VxtTjAW1WFa6sNB3xobHwYKA713F5YSHXTmJ84aPasMnlT9ra0EsG+stm61Mw8Jw0a0X5KZFLW8e
Sv8m0rMeZXLATaPxDesBETh9qZTJTQBTA/hi2+Sq25HVyq42+ossnBrKm0aeysTBYFuOH8w2DnCC
l3quFEJagR5oiOdA5zXRCAoDeHgvCanTmbUicD4Adr5trAIZWa9J+VIphVjLFzA4Bdolo+ctCAva
Yq5rdNOECv+osKqFunYmVZAXhAaJqAGPI7NaEylUU8XwO7fjsBWandmNurSPKhK/xWSn7UGo9uCn
yPWApCfv1gCrGoEvRRmT17EyQsWTByUudzlVahGDiKYeKAIuYtxsZmPo14bWl7o9GgEnpTeKSsQW
mtpADTaTjDct/Zgk1xMPBnFND4uLpAVbRD6H8fQE3sfNw1hQsD2KiMG3ak5AVWN1RWXmxyS0g3wI
dDEJL/SOjOmqNZJeuBYLC+TeSleQbcTxNs3jad6PstiUazPNxE6BpCPguZjOaeLjjtUbeH0qSTng
dch7k+LrtOi09lXBaRJjzArT3upHVJeIKK3UIRNMMJzcot13dHoWE+kmAZf6Oll0MH62coQQOhsP
Awk6YJSl+ckSRlgdtikoGRcY/6sKL2oN0iwCSCm6IZiwh4GOi3k0Znc56xTaQi/Q97fBPjija5bi
9EDcU/5EJTiu1mbFdcyCr0RcySoVm1shnA1M12kj4mA8wDi9FAcBkr9dp5VKsSerowrHElFgr4Pj
lvybOo6Hej31VmNsxDToE5zixbxWHjR5FlBTo5Oh5ge1hhWwEjUIkoB40zCJX1hddUUIUnbz8H0q
6rLQVppSxxc6teoAuTho5HYWcfL/mDmSfHvqFN+wVT1ShudxBJISYUgmJAWuPn2aFVu81sX6O1sJ
GXJqGI30RIkBTfkVwhNcovbQp9F025cNfmT2OEj9NqzFMn8qAm0wRqKffkoWwaJOMrfoUEvIlYxZ
S7PbAA2xHcHiYAEsyXETOzGoPhT/+Xi/v9PEWZKhKppir+61Mg+0vRhivbqvB/xUQWfGS5SWk5hf
l+VAG9qJw6iybsas1vJLQ5BN4VKrp3K+5uKuDRRC1Lwbrn0T6cB9C2GsJK4Zag7CiXQ7vwusEsAz
2hNZt+EMouXpVUpWVxdan+Eo1hRCHN/959nYv0y1PiVeV+VbftfWb2/txY/ycxb2/2VStrAX/nVS
hsVm3TUfU6/l3/8j9VL/rpM6Q8ZGkhTmuk5j9JeOkELqtQi6WyRfNF1wsPhn6qVof4eMYi4KWouu
hLj86h+pl6L+HTFa+IcqOmr6UUP7f+ei178yKtLYX7npP37+pMezcEX+SrwANi6SECrXDShmmRFP
UvzJV+R6bMAzYBKBfe2mWuMySFqxmpzaxprT/vBc/jAe3/v34fRFBxIhOBnJDn7/oawpqVB7mBrD
yTfS8HMwz2A2j13u3+bzYYCTNrRMLVIRoG7a2PA6bOp6O9m0VvEDA5u+gjH7NG4sO9u2l+Ym8QBk
29gzlWttG3nlTW6bZ+Z7orbwj+dLRiMvKrsST/rzhOMk9sM6Rc6odURbWOm2vxZ3g6s4yU7FCPI+
62zJBkHgyk/xReLl6+zl6yf+uZD86wugdMoKW4ic+ikNpzD0aWjHXrZ99abEF6Nrt/i4nyud/eG1
yixgQwMkC2TnpHIm4tehERDKtqA8asSixKpnRpD+NI+PQywL+cPKEePB54xjiIH3SWvYpg/kkO2H
Dqg7e3LGiyzBOMQ1nK+f359W7MdxT14gRhlzT21FxvvwYvAfpfjt688/N69l/A/zUrFh72RuZwoO
JhUM4OmoBlegUb8eRvrMwvy1Dj7OY/keH8ZBuhS5hfH4/GCWzx5wTZvbLLf7cos5stM5szspTibd
Rs65XXBujiebchoEKSDSku2Igsjsj9fkta7aR2e4+Ce019/neAKBMWQZy89lGfae4g2wWRKHZo2N
q5U90VZ9O7c2pJOS8a8RFRQAQDVydhFefX6qYh0ZkVDGNAFSRCgzmP53U1vEuwycFp7yUEV3xUzN
ttRMnKYVd5jFiW5EBMVBMHQIldar1ShQP7QhWOEZ+N7iDrXHWMS0EY4YfzZGoLvwsuJvU58C2KoF
fJzQgN0IkzY5DZBh/Fz0EZxwYt2TwcxrCDpQZjWQbKZg0B8RjGfKITBpMN7szCnwUrGXcfYFCzbh
imeDVCYAHSmfRfz7NUow5CdqlaK61RneqImKrY8RRAYVl+eBYxTx1PqbOUSRN88ZkB0lA2EVl9U6
mnDnK2f0RALiuEff0F+UJluPAUzfCZMJGNtVuQLzvoW5dIkcp3aT1mNJcI8+QuNXxW5Kg3lNhQJg
ZRWRJIdq4KQFlCZgI9HBSKWtRXvFIW9xpKhy9VjcRX7jr/MkejUwIoYlAdlaJP23JrPdmFUqXQKZ
+gFoZAvE2JPIWnK98UTagrOp2xGCbLUlrauB6rzoZ3dNlkqeliGA3CsbHv3TFNAXIhJEXkscfsxT
7e/9tnabvtn2Ji2q1ITWrKkwfeV9OPWXGkYa7n+pgt/JZWdJdlU1P+OpfdeqzG5yCfu/vtr+14C+
xRBi/kS8nLtTPm6EoL/txMGyKY8eIiWOHMpadEXCh2aGGhZpwaFE23llxABGCyX7iXTf1X/VZDwQ
lgTJThs87vWYgI/86kelT8hQFshNtX2XnbnS/ngSo3tAw5jgBEHdk8P+ry8/y8YVCpk/zeVLSRrW
4THfc4TRv2IrvutS6YbLVAB4HNplcj6znOYJplXunjneFtDFyb1PakCRmvuHwEI82YgLqDxVVZON
ThRzKb9LjrJJNtGOJ7o2X8PN+K7tlttecMwzQy+f/MXIp8ZKYHvaco4szW6bcZ1NEtVifa0rmDT3
29JEw6nrNoWUbb6e8HJkfjXqyUuIJd8SCwBuQHB8NElv4/AKQLGXV7dfj3OCdjmecB8f7PHM/XBv
VBBt25RAzu5s/2KpEntIT9uUpW6yXXylO9NzcxCdwZl3oxvYidNt6otzj/gEOvb7lzi5hKNUiou2
4O0iRVe53Ua7qw/pdX2oNsmj4nXr2MGU8Z2G7vtr4Ap2sgUDuq9dWMGks3hle6WtXH/9YI5YqK/e
wMnFnfmJ0Wc+3wnN8WfVLdbpnrbyqrs6f3/+IQZZgioTNVINBr9xcq8ptT5kic8SM4yHtr2gTHVu
Ty8Ij8+TsUgFAOVxmSEgtciWfowOIo0uHUZDVATXkwuafF3vB0/30t058vrvoQBQLtBHNI+WxOZ4
oX5YTmrph4Plw1hOm2dJdsceuvU5p5qTvuWyXBiEBGkB60g8s5PZJL2U9YOVQ4v+Ll0PeDC4IBUw
gXUtt3HSdOe/UjJwINU4X6+JP00OsRS0YQFXkZudbEo5SJWqkErNntX3qVBWMfAoSMxnRjkBxf2a
HoAdFUE/bATAnX9+WZWmBH4J8t3udtA4otsllEP1btXvptdqq9lU+86cNn9Y7Bb6L4CKkb9RyBhP
ZqbG2gyTjNcmbBD88ao1gSN8wku0mHHGPRerLu/nZDXiqwEeadFcXgDNnydY6HNpptqokjTpmRts
mrXvLN6itrKbHF6cd+7F/b7BUO0mFRfxrEO58Rg8f1iVUNghMko9Cz8FFfuQ1WdEg/70yj4NsFxf
HwaQDd9vWwo/S5oNE3eZkbJS73o33GA/7uVu6J4Lus/N6eRGrKcqSDWMFW2jubGM+zRtz72m5aWf
vibwj0t9woCKdJr16UPSV3Q2lkMDGpHrb+d1wfIDEuic1VP8PX2xlMV/jWNDZXufbi2lHqQ5ECTF
ntbqTU9ur9vpVXKh/5xvceNcYnzFJbAo3elcyeIPWQVDqzJRPjQt5KBPTt8CWnjrlxrTvEE83Zku
EB2zKbM2W3WPJfXL12fI2eFOlkqqZqRpIcMhJ3UwvHkv2MFh8hQbleb1uUXyp419PPVhSy9Z7OnK
R3FMQiqgV7jFiKMdejQwbChJxPtp050Dn57gi6lXUffBDhI8Cb41BGknj7LTGrBrJlYng51vM+ow
XJuGjVj/6JCT2AT65y620zjpdMSTp1n3CnB3qNl2R+hSO8Em9+CErfJHSrGRjV7AFiqW7JTrc0fK
b0/2dOST/SdJxVjCj8fW5eCvM3fcNN4Sgi6zPLdET7f6MpQKYJtdCGJQPr1U50YuJT8h3ehz47VV
yhG/3+acYvFpnHs6iPz5CJMsX1IDVBDtdBtssl27Sbaqx1Vz5qj84zCmjpEZ5SoN64DPwwzTksVW
0jKM5jVrJIjWqidu4vV/uM2W6YCloOQJ+AW175M7RjcKs5IRjbCn3VJNSiw39Cx7IuhBPzDyzi7E
0zvtdLyTGgjde2Hs4kFi6fdOeY9eH/FIctE4oqfTg1yfm+CfFr7GzBYDMQPw1snC/ysFRaxh2y6p
p04O2qvVe0lO+vXDPD2cl7npODtqixYqNc6Tsf5KQzVpwlAyqnFJXlLQrJJ/VPEE43tJT78e809n
Ccsd5WekbJdr+yTIs+ZqzLqMAshS7Jm3Po3/bSfuh+ZqCfwLb9igHuWcGXRZ5B+vPGb6adBlJ364
x7u8T0tFQISjcSdXt2OPKoy6GpwlDhLuIfifGe+oJvh5QDBbVOYUun/YfZ3OUgRqXHZ+hCVnLD1V
sXU9t+Zt1xpPtD+90dQ8/oEtTTSi62K8oxn/0AuieIXJenujaYK4H+NovRBQ51nu7UgRhatg0YUt
8uxbMBffO7EsgQ+hSQNuWpwgvtXtkyTMNgCU+3KcpjU9ScWRA/gzSBX1tkHlZ63LU2ArSFSiRTIi
3t8IeyusbqWkdQWh+GlkFNh14Jyq2ly2xD5e0IWjWxvFXikXaVa/6DdpJslXQZRAKlmwSFVizE9T
vXCsge85VdA8SEX5Vs+02sMOnSOQNnAJC9/tNaO2ywgicaHp5bPViot+3cHqrYdezzoEBWrrohjq
gupVthFhbJuyPkCJBKPa6v1rnqfZGkGHybEy87WG/UidY4P3u4JWDk2CwqAfOul+uq5Fi3Quwel+
EI3xKS9E67Ki4IR+Voi+kuE1fn4/G+SdKS1KHG5+ptIcu0I1Iu2ga6sEThwSN6q6aaLwpgDOs0pT
pbyQ5eDeR/1VakEOC52KNHmpnXPc+X1TWhRngJDTeYBydYpmrSVIKn7RzKDVt3p5q/DQVPPRtNbt
ZJ45TH8/sz8PdXI1iOPcmUXCUIAnroS0XzeUPJuKOt9Ei/1mqs1bVXg+szV+34qfBz3Z/z0SJGE4
M+hgD65Aa6d6WFpXxbZwyodzt/m5GZ7sezBNTWrEDCbuNC/Z4RJA5P5v3Eq/n9qfJ3VyK4Wp5ofd
8tIQ4BpcHHPAA9iFnVAptkPQZp4Gn55IyXerc2fN8tGnJ83H9XJyQcUQHeAbMLTevMgIRVnNSze8
/1++tGXRfjg/0WCsunZ5jupaQX9tFTskrjtMDezxIcKK8Nx5/fut+/l5ntxMMoPlyH3QIKKgvZVd
NXGWmqAYOMhcOWpJLnkuGPstgEcOlI1HIQUwHETcU7OeCbhsh/3HsjC1V9Wt1tIlcmWreAOq3zsX
wP95l/812MkEjQmErj8zmCCE2yjMnmXo25H/3rfta1DJ2/+j9/fXcMs++fD+TAloawsGgcwcCa9o
kxJNqyuEmVDB+zfaxX8Ioj89y1NmUg3T0zcKxqsd7sCWTlX+5N+NrvQobs4ulj+fKHTpadfDKjqS
eT9MTs1CIQ/QNrbjbbQBTxh7KPitiEQ3qkCSfjYklNU/jggygEqVjvDoaVlF0KVI8KeYpRLX3xHk
+oa+juo0eiemEDOkyi30at3moO6A1yEWHam3Zi68tD2MG7niPpOnRnfBGyPiuYgqoDJcJ4jSJTfJ
mK9zBkQAq03drEmLbRfVyVUOsvfGGgbT1QBz0a4xKOUqprF4PmxKjHa0WH+KhXwvjJV6BVkWHcui
GW+tJNkPIFBtrVdRMG6qdVYgcEGBYSNpKGGUc/y91OfbRtM9HYiQGupgfHubCgFHiYnowCQDxOx1
a9eH6k2sdlvFoMdjqcltpimbFJ3jqeq9pNX2oWx9L0TApUonekarbZo4gvKXun2sOmXQUztEBrKF
nIAa8oh2sgk8NMTg+7qcuUurNgo3vTgZWw2do0sppj8W8GW3uaK6c5/pB8TFKzcB6AxYtwhhtgqS
EzYIUXUVMvLwd6fryDDrCzo0L5OaXAJWVty60iaEQbsZJRDxtovF4RrAae/O0zDsfK0V3FyNEKGf
wwkmLwKRaq5vhdnyUr2/1gq/W4UqhC0kO6MtKm/mGqjPdN0mhuhJSTJtzCZyu6V/JfhZZBe0tOKl
twUvbyfT7KqhDULBIV4Q5W2y9MPgveZ2ufTIfDlrgVfjLh51+bw2x7nYxUtXLVn6a+KkUTKh5Uaj
cov4ArJhvPrVsPTlZjFHkMd6GQRig2Lp3XVBLuwixW8whqKzJ3Q12FaziLxRz9oHEMXesHQBu6Uf
qNEYbHtKFbUgGgiOItobCGVox0snsch87JDmgy6gUZognBYM+j4zjA7pFpqPydKGjOPE5I3Wdri0
Jy36lMhrPsu5vp/L+7hSXi0RHcahRdEiCuZ81cXXfdPvoanOa2VpecajTBNbx7BoxkbEGRTI71BP
DVqdeBuklfKeGvV7JwrXAXvtG+w1wy3RdgCxOh6GKioOwdJrbZauq2AV79bShzWXjiyssNehqX7W
mXnfLQ1b0P6T45dIA2XhW740dXN9fu8EJXU1XwMr18F2yuXSVfNyB0p5ZczDztTag5A1P0xxvqwQ
Pttl2NXFYuzVWfMyDpmNViYbLN43LIMustagOC7i3sKS/qYBih1lbwJqOJHxTRl6tLQQHkpu5/Ba
QBSziZxOhVUavKqxjkTW4M3puDO0yc4HxW0tcR+USGNEz3U5biCk21RU+XFGuSN2DHMhdSXbJEpd
GgIXJgtyTDP3l2glZNxpcjPkBAoxRAfMusvZxp2ENOEk3i+Ep3U9Wk4bBBeKGm6Ru/2ZhwKCoBCE
0npTaYA/0ZlIiztBbcuVUl9b0tuYvoby+ARYZN2BSV9ZkJs7pMRLnK6R1MXu3RSQLlOnLcKiXhhO
+5a/LPXske45TfDa81WUa2gciG30mAvTpR9Ijtp1MDPn66bnCmJhToGAYNaEnu98E0X6VsHuRwzu
85K/Vv1taMkbNX5FrX2lD8aePh2yOBhMxa24Czs2SzNyWpr7ecgkz4hnT42sjRSnWxHFyL67M0Nr
M0M+tDQCaxyjIizS5vy7iOxSQi9IZcsgD7cy5eyGxBW057ISRoT7ZGQpxiB26+ZbpL1UrbRrmgVf
+C4KT8mAl3l0S/i1rrsAhATohewO/QCHbg3aLCb9aAyXEn+lTg3BS+YIYbcWMeHKesuNhYq5/LDq
2UsMxAHM5iFsEY8pBpuEcRMk83M9UHQWY0c1n+dqYfFT8ki/t2Ww6dVplcEynETiBpNUqs6RLk30
g44s1xSjLNwjzZcaaxNQrD4wh9FYKgle2yvyajal1l+VUUNMaiGNJstObXJVx9EmNiivyaggXpt6
udaH/IU35YSzwHmUtCup/CYXUMNlM9gk4XDQkDJfSfCKResurLILATfy3OQjzDc+fXBjZf4WR8TC
goFNueKTdI/jNykJr9CIGOh6w/aNy7Tz9MHS4T82oivnhblvSzXazFobbOikRDbMwRYWPjBQpbMQ
glAmA1k8AOKa7Mse3Cl5m8JrfQhK1ApNHRR6Iyf1qvOr1iHsydCuk96VEU+rqGn2XTliIZpco7nL
N53DwJ0SpO2SIOZ9Aqy+VeI5vteLZrjH4LS+6uW+ugQlDM9JC8PsShwQY+K94qoDRSrz/IF8kURa
XwUZQij1oK07GZ0TpAhaREGiFj0QSMeS/tJ004MqofNiJc3G9+dL5GJRnqmqq77lv4sFJ0JsKVdh
0G1RHVJWgeF70dSvQzO+mNv60HX6pkQ6xS4F/wp58B8oRT5nfnfXyX66SkcF+VstQ9xJ28Mqu0wF
c+Nn6TuS227SiCCvrnsTFuesZY8J1oNia0UrRH7R7kk3MueUbRncLDl/UPG7XkVqcVla2rbulGEF
w+fnWIWW4+MEvdKxge666t3X8nYL8HFYTcLk4bcZrMRB3DZScM8rFUHrByiITbAu4P/nyd4oh30Z
d/gBQuNBYSiUWbP1ZVxz9Yb53K9LKZM2iBVuzbp9R0RgDSR4Rx8rgJmseKmEEDrWqMgZlGh/Dv42
MvON3ssbRZA34YTJ5xz7LhysdYHTRJLBdWmQfg0VoB9+sVcDXAyMKP4ZyVNOhcJij5p3Yid9i9r4
MRisVa2Wj+JcxBRJ6scx0p1CDN6SynyeIv1ykMQHecRyKZ0Pcx//1Do9XM1Rx4mSzG+Dr79qGvLH
9dyXAIuhC1X8vkty1yxC1MhxuutzuO2IH63yoHVNP0D2e6p2gSJIbpUXGkIzZbDCH3f+X9ydyZak
Otal36Xm5AJEO6gJYB1m3ncRPmFFSw+S6ARPX5vI+vOaKxyj0oY1uBNfNzCQdNSdfb4NcZD6qtjk
hGLVDrgY6DxhE+2DpPbMlCn4s7moxYMGv6cDHZ3Sg8z52FvVxmTtSxtH3yPGdjChhyGv8YCiAeCh
Jhuk2hams47+ELX2jwYTQoURJurkEVmaG03rfDeObvB/f28U9zGpi9thaLaK494g4fcGg5RQb+pD
LrJbs4IuTHefc5M6fuRoz6nmfO+A2PBQwPOFoX4EIdHaHsq/DPDt4EHUaP0rVbCVmmHdWqxlB92B
aG4ym1tSYGxSMFJR9pYeomQMtKm/KYwUkrf8pcjzr8Oo70aBVRclYEGFlTbuyl+x4jyCGyt8mDr9
wIr+bJXo3Rq+CT7eKsEdDb2BTeUxHTlstelYvTUdiw+jO76LZnymA9mNFsrMrXE7KhQqHzBBKgEi
WZVVBTbpgH0VTv2apTzAQPDrQQQoQIk9MSi/UDnxVAKPHqQlvwWk/Eeni5tC4ELJIAA/QEgWlmr5
U1VF6KJwLp2M3Ac/ewDXJg5RQnUcCcxhqjwUDiqOI3tCkpZiosSKD0R+RjF7G9+ZVf3qMS3N9CkY
HxLuaWw6QtR2MgB73eMibDs5acCB6PM0VKt5Bh9PrlX7TiL2llW+FBnguHnSHTWlAYu43JlKcZPb
v0uBlak16XPRwHkcNlcoeCS951IdN07O1ubdd43Zr44a/0hiKLQoSod9lyivZhJNODiOYS/IyR3q
myRmfjbY78A/HXNGfqUoQvG0xvwVqeM31Mm9DxGOQJmGSzS7Vl5gqZZ6epXeAPOb+65SPbEu98Ey
v1fK+EiB8QvgQl7sWQtT+BIjmneWHShNzryY6weYioDrmEKdH9Ni8rWhe82wqChdteWD+wCIzwPo
8vcGz0DqLF4Mh1MPVXd7MdKjXsArWyVBkVrHuC0z1AA1DW72nK92PReCgOoGVrWP4pE3LCbVttfw
o86MkbUj1Oa3UK1M2eA1YryxquzZbsTkJSBygjK5rVP+Cn536hUVu5/qOc4B/MNUf6oqZYt6yABL
PjKsRXUcmbJzeucOPgEHzZwyqK8497DiUB/Y2tjvVY4rFgigsOed+mifkf4LzgffUTsJrZ62zasG
x7N6j7o3ULbat9Z235AhDzTWeXpXH1la3LVMfzcGUN8J2E1Yv5IvSdYDYlzji9IadYoqrqY6grP/
CI9KRfRBbmHfICpAbtNvWpccBpXcEav7wWF/6CPOUOOXkzZAwSGoR8Lwphn+PsbpTijxF6cat9xo
txnmClQ3YFqPkEaAsQiW1x6vK+iQAt9QZsBUxPGtPipfoZD0tbYBCXAClZnuUCv8NTWSr1mVY1hp
v9I8hVeZ0z4YEJsXuHDdZl2x1UozjMBvV2HlAG0fi7bOqICmTQcGISBswyutqYHG1CHRq52t0eY7
2pPXvjbfR214Ruqhx9ErvXWY+QZxojJT+Q3fag3TG6LyuUSR5lGNtF86utFDLm6bpkCaNpDIUVTZ
gpeTZw02nhGHoRcHStFzWF3du6iX8dW0v7VayAP6DpwzRXEetBy+HCnFcdegTelHTfo9j1i1pSo2
SE2FaM0tAU5OlvBTmVVfx7jTDyWKszCcJ5Ack6y6RTmjEUBLQu/MVN+j/DgYJwNxBjlXnP4uTPaG
WfOtpO7NVCcCs4N9ozrZVgMHys+y9FFP43cU6u0KiCgCm8EdpMyYN+jdTW4qWKJK5yXXSQPePsrm
EqdL4N4KJBMm5sfORlaZATuBL7S1NIG5Cr2f4eZuIiI/S7HBrAz3DpvPnVVE4HYz5UFt2iM0qmST
qXH6zSwxFMGfpTC5yooMxc/zPkpM73CfwCJjsEfwwQ45EXeJOwEz6SgxuEMDKKIFNqlqC/JMPzjP
esK+EBjOG2LfmmMaTGaVooAXfdxlCjSmYGnjymyjD/FWCBzEHQdOBEN/io36gF3Hlz6e7mMDlGqi
OM+EFq8GlpBcqPsUUI2sYI9KZj22LsZlWd0nIt8rKf+CCmbXM3VlDCphfAOWDxO9bVJPVPUDUcAD
iqYts7pHu3eO1Gj2qhP9aHsHSyUcmfUcucGsLw5apz1kCRjqlQpeRMvCAqa1XgJeplZiHZlocoKT
5VOBajaa2Dhx0RyESNt+dzSGEiFwJbid3nFVZBuAOWfR95B4Koh7rDOFV9ZViGnyVDX11h67pyoy
vgwUxKLR1rFRIHB0c4Srem7efzNq7XZwk29GXB8is9thRvWTybqJ5zOfyraiiok/8fyhr4iP3oDR
oZHcOQRciEIc+pbvjEKc+im/r6i70QywcNUhBdbIOCQwsvIigoIMbB6fTYA4tLwGubS/cebdoN4N
YaJV36uiPY1tAgx7+wgDGyyRul1htz9CVqAgqopJP0UNjlG2s8NdMwqV+11G6k0bk0MMiG9AW/Oe
D/lt6kzbMYFBaM5ODtiIFlZQbxQYYEoRfbet5jGFdQVmZ7xehabOaQLVk6Fs+t7ddhb54cTmGwwW
UXaQGcW2qeIdjLYbT8wXDAYOKj5EtJjvBrRIrdKD6eBKpHeBstZolm5Qq/W7cBwgzY17zu1vDRJz
PkDGyCTOPnDVNBK/wAYbdJUsepw6Ax1uo5wX9Hswo+zaPcQ1lICCG7+QnTqAyXmiqt6/wX+TnbDD
Kk4RqvF8UNGSjdLlqIdnxveubLqbYuobuEE0Yd3V7Is2F551JvJDNsJ9MyHPhloEKEsF3I3MuPlF
4+aFT90Y0D7FwU9E+m2HOz6vIKDGKAkyePmcy9PmrJ5r4N4lm2dQo4M/azMn/+qI3TZzOpCo1WHS
+U8VeUKRN49RpStHhxrRd6bj3AtCZrqDNhCrzZxuTObEY0H5uGuQizSxSifITTpRe0yQq+yRs2zn
5OXlG+5PsiC6rqqw6IPJDjznpKwSx5UPAKouOqL6maEywv2pV2uZq0/u7AmwTkiYz5kCFIJ/vER3
WW91bQnt/eCD9X9rnmAEvIXz0mY4WV73xfHgyYTEBDZyl7/tL10kMhNw8iNQeALvB4GipK1ogXKq
QbcGDhsahO62COpfszSl9gG3ejTDaiP07f+DBkfWick/K6UHR3j9VDa2evheUKSOs6gDRir+cOCr
qodP8nS4jbJhP+OYKPmXVR2ZTVotIgB+iy3gxttyB3H/oQjtlTyIBHmchUwwQAUk0YFYECIVuWyu
FFUV4SgJl/oXAUE0BYDSQ7HFTbpxgmpvPHVQBHDfPSQe/8a29KY56mvFLp+0qmkgVwFuEmCcjqx4
72OdTA7tdEgRREC/NjvngLXeJ9+yVdHuJ62K0jEdueS5Zs/+o248S4xkacOTrjWhL9ryQ7Pr9wSa
HH2/JvP+LHP24Xek7CePnRw8BvwOoAp/JNXqYfInyMq5j1vTlWj4/KMgKIQ+BvkeU8qcKbGdEdjK
a0jpki026Xtg1nfreqa/yiUwVGBiqQF8CrMWIPYkuF4/xlXSZROuk97hpbGB3dac9EwB2EYMNAe2
xW5+i9l0JdY/mWTws7PICZruWbn7cZIpcNVUJg70TcaN+KKHU8DC6qn/bh3UO/VH8kh81L0/ZC+r
svhPUlo2JhkbZn/g3eqyFg0VTxUVHXROs6Cw8endPLuQG3fX79Q3d83x+K8gcPETxjw0MWMDtDt3
8tnIJHVjFRMFPDflnvih3DkhlAAQQ6Ps6w03pxv8twe+DmzqLW6QfPvr2iiaE/8fsuZ4AQtuy3DY
Az7JkpO9WaWPkZu5E8wPoIe2qGfg4milK2VxPkhkWC+ARYIsDqWchrQmDVZmc5Ng/jR27SEP59lz
CGZR3KrM+69BI/2SJHNgA+eAiPz5JXN7Q/aKh4zOJveHrbbJNqbvw4F299834cfPk6LewjW0MnH8
aNW+qeXdIKK1Bpwb6GMnffwFSdpgsZ5MRMUvtIG2RVooiAaPHrEHwScZx2iDe/rLXfZpO2JqsSwd
YnIQ1D4OS9xkZkRl+MEc1xBOcpNMjwQmrxx4ZvLt8k/9EUTKH4dwU1HuYOigkkofB9oNUDJli+s/
P/5mYQ0iW1S6HXMc/I/l7ofwRRnAgyiskPI7kU1+ZzxefoO/tkwYNChPUYFfhtMfgv7jx8aF4raR
jTU3yd65gTvL+j6t1/ZM81fIXwmxJtQMc0kAkRd2ILxEMg7T6ON4CXOAPgABGBGXbpTH1Lcf9C/t
rfXDAnBp3+3/fN5/hZj7/xNqoM8bwGWqwWv6q62+ledYgz//4t9cA4j+/zUzElGkYYLgoc6bzX9z
DTDr/wtMMWvW6cNu1J5V3nAkaJP//b90AqacPk+VWB0gaXQwX/9froHzL5g2YO9m6HDRxcZG/e+I
ch+Gy4zksrEzQx7/41jEb471VNQi5Lbrz+Xuykj+PR4WkQkfh/s/j5YWVNzbarygxRBqFrvRYJ9L
cqAXWbxCMFh6vBTGNBNKBFqaCFtQL72UaY/Mye+Q+1orpVj6gfnvZ0slpMJugbPtEKojMrPAjPmi
Lu+ApCHbs1Fy/++gPGdKfAzVfxpIWjxcquTOoCdDaNrdCadcpP1Js+9j9pQKsfIbSx8hTayOBSEL
h4w67MxYw7WcDqMyThwPt4OKf/kzPq7s/3yG/rGdwGHC1K03fViPsIvOckBdWQoblstPX/qAeUNz
1gt1D7YOM8s+TGuDbuBO5wRdjdy/InARefknlj5Amo9HXJla0WR14agqYeGUG4BTd5cf/XF9+0/b
2NJ2a8jTXsC+tQ8BPlb1PVJQTbODLMAm93YJI0QvK61O+GWiwwro8k8ufI0tRbQA3UzMdg5hOQGb
MRr3zNV/X370/Ih/1pZ/vkaKaB1mCFASkS7U3CT+qQD76TsZd2GmUDYQKQ8wCUizht8rnZtOKzvX
pc+Zg+es/92WR3YGm7CwapWbRgVlD/S9y5+zMLT+Yqt0WlfhSICiQNseUfo9qOxBT1pg8y2otS//
xtLrz38/e/0R1hD92LAu5FS1HzK4WO6dwlgj8S7MIHIValwYLQhidRfajfUUwTKGIVBql7Z+Odkr
8+xSp0vhTekUW1OML7Bj2NkEDhWap4g2ekU+G6SoOAHjGvBi5Ki0fGWrttRoUswnNvLXFK7Uodbj
ytlnFWDRAZbabKV0Zun5UsA7HeSApZt0IWFqu3PbGpLTLlkjsCwMK/mIBcw51zFq25BBmlQpBFkg
JPgKXAdeHlJ/NsWfhKFcqYI7f60YI6MNOza6gZ2Ao993eaho5oaPfIZ038PR5lsDpU1lKy8TRAFO
TfdKlq8sKgtDwpLmAZp3DpIiFaYY270ZMI3tQVLYwtL5PpuG39ykQ9DReuVzl35MmgDS1qqrKFfb
0AAgDpn8oQkMlZx4VZ4g/zCBCzgAyFutTNgfLzv+M8XJpcJCnYjdmE0bAv/HPB53oVC1H2PiHl2H
fgOX5TA2+hPsINZGy8JYtOa/n00QqQN0ZTyQNgTllJY7YrrlvUjtaa0SZ+n50gZgGJ1oaFQ0X2pV
cK0dLA7sRZJctzpb0uSAk4ydd2rZhmrpsqPZalaQUyQZu6F1VgbbUjhJk0Hr9lk65ginidoPNW1/
snqC+7RmPl0Op6UGkiYDvWAjHWK7CeMUPiW7CoaCyRZAx/zn5ecvzNEyT2qwUD4GhCPmTzDxgJN/
q3DSFE5eeqRgm8u/sfAN8tUch7dIr1DMCLQcnmE4F8K3+couli9shg5Sa0qdNnT7BG5CuBfTFdiR
xSsBt9C9sg0WDskVno84g8kSOIiJ/nXosltu1f11Q1T2vEhsd95DIsDgYjXb/WrKlqkVOQJbOwXX
Nf/cLWcx3GlRIYAIBckUxMYIibc6X9k+LLWOFL2mnglMfToPWYOs22PeQLkHlePl114amVLwVoB4
6kml8NBkf/SrEJPRYOLJc6yUh8s/sfT+UvAKnIaVDP7HYV0CMVuo8HOgyLhG5O3y85c+QQpeNdH5
WPKWh0gq3qVZfcqccgd+9WvHi5erfkJOPhng9APeOfKwpD8rHQ5kcFadppcRxXzX/cC88J2NHmRc
dSNXBA87tdkoUbwBQXvf9yVA29VKN8wD8ZMdgyEt2DWl9UCgxQptd7ozh/RosjUGxUIPG3PPnL29
mYDxHZlaGwL3GUINcl+iYkGFfvdy4yy9+fyzZ4+f7BbO7UXKQw0sDVgUoDBhbfgvvfn8k2ePTl01
mjSrwvCv87uyLl/HPt/1prGyb156cyl0kYYVCmwhMTQTw96gBIDtugQeiNe1ixS7FFfrCYOGNUSB
MXLlU9Bl+v7yoxdiSk5I9IDEcJic8HBKoIfNtC3PNMgDSxe6Qnv6fflHllpHClyod2H1ZGFi0wh5
T8b6Iav59vKjF/qVSGfueohqMNpiDPYKfKU+8zvrMVVWjg5LD5eClRIHcru53ZXpNo2BoIOJB+4+
rutVIsWpA21WFVNMZ3j1n6xKIakZzR+Xm2WhxeVr73EQPOtg3hBmLfaAjoAmmibB5Wcvtcr897NQ
cozYTlmRNaENsWhra5tZ0DZN/coqOH/+J9MXmT/p7PFWQ5GcNwo0i03g/GKeBlvZ11Q8JRzGcBq9
ue4r5Ih1FE1QG1OZgMpD9fJBBaCZQgCQbY3M4Sv56KV+kCJX0aH+L7jJw6jTfqPq6m0ovl5+/4XA
JdJi68IcmYoGvdBQC7J4WsdeZ2WPadXfoZJtJQCWXl8K3Lip1Va0GgKgSo6o4nga++a6GVNmQw6T
a8CsEfsRCzUDXHCABMtuTa+ycIyUzTTrDFYkIlJYmCr3JbC97RBk/YsoXpl4h75yZbO50DpyErkE
0hYOmVhT4CJaeW4P1adC9dfL/bv08Lnfz8IAG9kOlY6Y2Mai3ujOHnDr4LonS/HbuECKuxxPtgYa
mGBkATV5+cl/JA+fxK4+f8zZSwO7NXb1GLHQqQZfmFBxjc59PEGwWyeOR2H3ENnbtPBL8kQ7smXD
tEG23NPLemU5W5ib/vD6zl5A7YkaW2JowsI2wLfjfdy90w6N+RpBw/Vy+TMXQu+P/OXsR1zOWtvK
0IATZM8d0RB4mqfGM708Wumjpe+Qorts4E5HUQ4ecliPm7zzexwG+m7tHmLp8VJc5w2mvFZ3WKiy
X20dmsNLH/+6qnE0aUFWJ6tR6wlvbjTliRn5fjZsMfIxcIorr/A1aVk2uqw3q9rmYcsM1DKObusx
2Ctcfv+FuJORT7gQGOoGtnih6oryEHewcOxZ2u8uP32h4f9o0M6GDq7K4Ybgzg2vwgE6+pVp7/l0
ZTLgj9bm7OGK3osBbvF4uOlujKLewrJ5Ja6WWkUK7BzAFNW2EdhtZe4Srb4183Fl07/UJNJCnDfE
GgS1WAgVL2pnvs6E56q8v9zeS+8trb/aEHd2wtDezaAHPeGo+tZX9ikLs8Cf4vyz1tZtEhNohLHG
9C+MQZ3M/RoKdhUlvJfffalhpCBVO8xYlJgsjKIYttbQfbGb0S6uW7xkgRwzqiIHTpmFLnN8HsNY
sOmuO4CqUnym2cDgiUXw4qwij3aJ8jQYVIiVpy80yx8m0Fm7a/k42Kh5wNRowLw8c8DlVp8bd1gZ
jgvbT1Ved+FAM6HoqQ2JgBUJjFYUVLkLDSIYQ9juT3XiUB/njHLjyo6Yv/Pse/gUJTn8UhBaKF93
jAZqX1CVLw+hedL9ZD1W5bCFQREDWAfbz5i8Vm3JPdx/vsDY6pkMoH+mzTuZcsWHk8bm8g8uxJvs
Asw6TbHgVslg80vDuE/hQbzWTgvxBgXEh3YaszmRauDRWqzuEqXYq5N6NLi6dVNrJf24NLTkVZfD
QqbLNYS0ftPaxt4qKi8qle3ltll6uhTPuATu7AyFACgmKFzhWXZb3unIraGITVeMqyYNzZWW36Hm
QwSbIhbCeU71Urd/sEfjycxrtjKkPu9hCDc/dkPKDdVU3BzdMMFe3k3zJrBLYgbXtBEcQT4+nWtw
NiQlZaEFzzdvRDkH1jTNS+D/efkHPh9FEAh//AEDJT/CThBtqHsIdVYfbFRsZFkbwwluDUW71ERS
ROO6Jtf7CVsIFEKpejBEKIbdVRMd1mwLPh9J2ux/cj5ldOWoG1mJTsYBzUdpiscKiL2ap8tNtPT6
5OPTlaixrQnV5OGEUjor1VDm1q/M3UutL8Vw1NEsHt0MK4MguygO7Ro1Yihz16LN5XdfahkpgiEZ
cIesxehsFMBaGmczNASlX/WVj5dCWMByWY/VkocD+DDItxrwOtIpT1F10qS/Ln/CQvPPIrDzzs3S
JDOjYgQlA8D/Z1qBOtdMjnnl06Xwnas3SrhWsZDm1g/FbB4UmLNcNzU4UvCOsJfUO63A9Gm532nq
nHroVq98thS3aVIoNWxMWTgI61feRj7VwaO4rsXnwXS2Aqt9Z9WGhV6lrARRWQxplG50ojXTyrl4
ftDfyzA4/B9/gLXOUOkuZjVdVPvOoW8wGtvVjfJ23ftLAZuiJHvUakQVMka3k2mGQESvXAAtBKwj
BWxNWBEnWowDPdwkzVEPar0LUIkQdv3aqeXzDZfmSCGbkNxSIsp56KqoBL6dADlg+0GraORNqGBW
d0UcO3oQC1jVr3zVUohJYQwXWFI4RY2BOrDfg1vDTIyT4boVWFaBwTeMt30zZ/FgC4ARlQPLbxwI
yZzgcncv9Ims+XJcZXB1jirHko2vkP4cKQexxxq+13171bWlJiP1M6KjhJfi/iwaYU3nlVPaHlA8
zu4vf8FCPNhSMPcTbNghk8JBNTdQ1Q4Kk20BddyT61YwWesVNRTOyBVaaGwAA2L8m83hy3j53RfG
ji3FspoVSVJRjB2wUPd6Hj/DdXFl+7n0aCmOLYgrWYtMT+jARhYunwe9IY/XvbUUx60ypTSfKhaa
MQORAPkMd7juAI9ino+zG2BbBVFghhtaKlAf1ntW/S6ubm4pVBsaF1lu4xDcVOUX3MxsjCx6vdwm
C3EkS7fcriomRRtwViHiQJwWgFPUvbecPU1jt7n8GwtdKqu3gCuHyWFr4zf0+D6tBhDm8pUEhkQB
/B/1kiYLs1BL28BfGlHUNVGg6OOhg7VPWxcBS5MXJRVPg0bDnmpPgxnhXoKsaQT/3KJ/spxZUvhi
A2Sg/Nad13nULFNjU/WJA/VpNGxQTJ8FFi7f95UOlgZqhm8hkt+6gLV5FmxkSSOOk5ltytR950UT
kHa6VVKkkipYT0zVT60GZxcwI2e093oBC2I38Sva7EaYhlqau73cK/Nm57MPkBZ8Q4ymPVS4FcpS
wGU1Gx9y0oavug1OBQqYh2xl3V/6HWmugHGrBgdMbFpcYHTNiARNpeyKyrnJudJ6eWYB/aNYwXUf
Jc0eAJrAHZhgk4GbbsAjmLNNqRJMPbYEbXtoDPWtc7OVffzSsJamE6bELbAWKgsVlhx5Aq6Sq3y9
/BkLa4MlzSbd1GpVbOPRYG4FVWkD66fet0183UQoIzMLh/cWrulp6OTdq1toD3q/NscuzCey9ksZ
RgIWH6YqFyUQwHw/l5nxonROAHftlT5e+glp9y6aIgeyf56yIhVezol7yAY16Fz9Hi5E161CsgQM
RK9cczmmrFakO0ilD0XHdpf7dmHYyPKvOm0cW7S46rWmfKPm9W1vspUlf2HYyMIvMTVtlmk5Tk29
mXjETe+GSoA8EK+E8tKrz38/OyO0cJ1I3QmvbuDegGjdxgFp83KrLL26FLhK2yZwwkLgcsbveaPM
nJXbWuQrF5pLby7FqkNh8DARLBPghb4khnqarHxlm7g0HKVYrd0ec3Vf0rCInPe+qPdJYt46Inuu
a+P1usaR1v9W6EOWz4t0D9onSTm4TxR+ZZO9Mm4WPkEWfJlmzcos57jOwnK0NWvRvoMVCURhVaoP
Tq6m3uXvWOgFQ4pcLQLyAL5/LEya6jD03a1l0JXTzML4kfVeYJZOLeqIaFgzcnLAiYp18wUMwLvr
3nxuubOR35uiJ+6ERcwyKYo0dRMM0dg2t5efvnD6kysXDSqstk90zGi0e+5rtunbZNOnDMCjDhhU
4C4v/85SI0nxi32SRtLMpCG8yZ9GJ77LKdnBf3xFzbD0eCmGE3iyJ1B6MGhi8p9l2ZxiAdMY2EOu
DJ+lYSoFsd3pmRMPGKZ22h3jTjwO/fCK080G2NnN5RZaGqFSMNsg09dgSmJNFwlc1PWgdLSVTp6v
rj7Zb8no6Ay1daPCcV8J4/vOM3txykz9VUmUBxRU77Ra28c0BS/1OqGoJovChqgd2twccSGCu++K
dw91qexB49vAcHJNabywt5NdPaoGdj1RjGk1M819YSn7rE/f7agL4mH64irAbakkDS53zcLokpVi
VqrTSe3Q+0rV7KiVPrpq8Qzk4cqyvBCDsliszwFMdlNsXECTDNQ8/tJiwwgS6g1wiQ9a3F8XI2T+
urOJJAY9wzI7nBOzwR1AJhSdl4/lj8Eur7zIk6VjaaEkUV83NIx4BIKz+W4O2poRwEJ4yEyTQY0y
+FpACwjMN5hcimrlbeDqsVi7B1sIcSKFuCt0I0qoQcPGULwc2hnekkfHyPbZxFdWiqUxK4X4UCat
hckJl79Dumum8aCV9rFNujhwBtfxDD0/sUS7bh9JpJUbZg32FGFxCtWC3Bgd2MsWWdkxLTSVrB2D
/gYuM4WDpkqK1CPJFM7QQZfTGzKQZGU+XAg6WUMWCaOxWlvQ0OaAQANorMXNdozXzqBLj5+D8Swa
KiNjRmtAPIbSt63dlT9x1nGQCpxWNjYL41Wf2+7s+ZPdt4pTo426yjwqZXmbZmsuq0uvPv/97NFI
HwCay1xcZ6faFxK7v/WkP43g8KwsdkuvPv/97PmxNXYoQsH0bblmAn60M3qcJtbK4Fl6urRUcxVM
xVHNeNhrIkQy6l5XlW+X5+mlR0shTMZOIaDVIS9XY+VX3AbsdIgVVl58qdml6C1cYHtzpOpDBrcg
oUabTESPvW2+XPfyUrw2CB2iW8pMZx9ftCjeQfX0etWjZU0YB4CngsiZh7g49QBChFB7jY600OSy
FiwDYISB+YqlHqmbW9CugV0kZE2utfR0KUhdhbrQBQ8IIl3ZoTbnV6vYb5fbZKE3ZSWY4KWFXQmm
l6zVANBLfb1QNvka/2RhhpSlYEXLJoAAY4SoNr42VXHvpOoRqcs7ZLVWOnXpA+Y2O4tSDRxW0eoY
7MiK/sxJsh/a5JTr1vZy+yw1vRymyP1Ho4J7dsBCkYWOH2PHXDkRS0St/9yc/vn72avrLGM6BJXz
YSzPvzt1m23cfiCeNgERy+CJ5fc56PUu5bdR1mtBMWaoCmVia8KNanf5+5aub2X9mIZjpou6WoCn
+moHAPc3q9MekeQ8Zizbcdx/FrX6zoz6ZpZOTbXx5fLvLo0MKcyBb9CNssdJJdYfkui5jm3fKR96
de02Yw6NT/b6sq7MNmDsDosGPL/qv00VabcwNH60jGY7keyHzey1VWJh/MkqMzeG2w4HBRXXbd2u
T92gEZYvtLW7qqXHS6Fvx6g2A+IZGZNoC8TzJqLO46Cxlehf6AVZZZZUDYdaE0ojFTBWq1bvYU6/
izp2hGPh41Udrc4fdjbIHSeJmIYZDJfbKoB7HQGWrhTUL4a48MYRNOXLv7PUUNI8EJs6rd0KWSvc
1JyaZth0sHChSreS5liYB2RFGdwAio4wCHZS+OEI2ACMlrG//OZLj5aW60iFD2DcIAI7oArHJvNt
4A0uP3qpUaS1GpuASp8ERk9hT3u7KoPKgPWvuXKSWnpxKYZL3QRGTpm71k1rTy0VuHinsBW6/O6f
P12VJWSuhgmRVpghUDDnc0s/QpC1MvN+PuzhBP5xTOIOtUAJKnL9E4PN1Htp99M7IHlq/2oU2MiM
oLvxla/4vAf+MtONiIiArEAbuTS7bwf74E58m5NoZez8WUn/nudQufzxUxJ4izpG5OJCSSeb1MkO
pm2fSiM6jbW+6ZPxQQcDPY+GGxaVfptMT4mZHo0pvo0aLCiZ83BdZ0lRDkp3q08a8hm22m9yszuB
n7Dy6KXOmsfH2QSCBaqDQyK+sLSajUumY6LpodC0VzvnwXVvLy3ydpt2hcnRSY7txti4jU8tkpcr
x4ilESCFd5wkcPJKjDqkKqh2lcUfewL7rmgcVpbwz5c6wLw+NhAKo0rdFTYNFQIPEZiNwWsrPkUw
jTKRvEeqZnO5lebo+GyoSeGOa5N0HMHVAoFDr7xB1doHLalHIIa1jjaeQyye+Y0BezvOjTXDvoXe
l2VoacQhm+tnGdoAi5Uk22MnDCW6fWN37VU3y6qMI2u7isZuhzvZARhQryXoeYul5kr3L0xjshoN
VgFp1DTIY1WDRX4nqtpBjDx0113oq44U/xpBzZqNzEGY9U750hgojquhjF0JDIlf+D9bVMB6P44t
0CIsbkMEFQoTqDa1KD2upA+tosAMQYMylsB8pWXB0GFj7KqBwdRtPKRhqqU3bIQFXWRtUQYF7Ll4
sB1zN9JopxoaLICntfKEpfad/342PQiFCpCykajt9Sk5VjpTgrxM1/CeC7HlSDODRpJB5yZOXgJX
t3BNO+RFMFiRx9sR5WL5VVkBVZa34Ro1GywNN5+d3bKXhpI8YIalxp7pwoXpcvRqEhb5n76U5onK
JHFWpW4dwq9m2hUd2PgTdAFBlbPMj6PU2NiFQAQI1HOeoIylGyUxzO+KYsPIFDplr2gsw7cjt9nQ
pIYdqGmXfq5jTLSVwIGldPXNIGpgz1XCAqPvf5VGAg5qX8UHDtmBl1pT94qrrHhTFgLeXkoCS3nk
q+GEnkQJ3M6qdM9dpThOnT4FFhhJwRirgKeXKayKxrQ+KA3EbIrWCU/XebfNeMF8UfSuNxUwZWrN
PPZZ6yoHAOja/WjUJfzdKpj84IDlN32EEuQ0/hE7EyDaqd3ubK4kvq1wPXD6EuZxXQK/gamDBcZI
v3D4Iu1NA34velJkm6QTrY+q6wT+FnXiIZMzelh39U1JouKhgnnXES6jTdAorN4Iy+22uZu8Zk1C
fa4bBB2qR36T0aeqRMmh2oCpr4K+7ht6VwRG1AgP60T903EM4pvwSQzqeqwAODdtOHz139XemR4j
PeoDJDpBvbFNsiHM+BnDJfGGcze9FVRrHsvGSL/QyqU7Edf6DTPVZl8V+GVbFUrI0jQ/ojT3/3D2
JU1y4lzXv4gIBkmILZCZUIOnctvl3hAe2oAQgxgE6Ne/J3vxRTWPSeLLhSMctRDKK92r6QzBRXDy
2V3170wJH0pw3fQYkLwMF2V1Z7h3SZAkNSyXW8sJgeLPPltULSfCPBMKi2RhKewRplvlFK+TNrGx
Qa28PU13Vku+WWQaNXSkdkzzMIMp1VgwWrTtp6ZsD7bxOzpW9hYWOcym8fFAVj3AN2h4Qb/tBw4v
qZToRiJmffBYwzjp0Zl891svXe9R5P76DW4r+vsKz4a4R9APfupO5doCKF1V41akBEFF4eT/SpiB
RZVBLh5sDf/82gVa3H8LY7nMmszIjXTVbTQU9YNpndiFkFqxiGgt61B5QYQ3z4ON7s5thr1FU8qg
bXp4TwTpJEPr6/SOy7B5cV/gWKe+WQ8eCe2D5/6dKbKFVULPcNRljw/BFS3s6fvBg5kBvXO93gIr
debAZB13IqktCv6xhvHVJ1zT0G+3p/fOdmYrnte0oInmDK3P0/dev9r19zHo4M3363bze1PK/e+Y
O3nVS513QTqW34cBDjb5kerfXtA3i0cm5i5gGewsmuE0u48QkoW32ZHe5l63N0nvFsx2l+HauAsd
8MHCuYwcHPV2+r1FV84eDFynFk07UFTwBhPD1ipcD0VudvYHW2BlAZtS8CMxF/vFfSWd83GF9hB8
/HzYYdhfqAUHqdsju/ehTTZTEDty11UB7KMXwBXlP5UU3zPWvrfo9Dop/9Ptz+yMxBZTKbLJNMzH
Z4jVh0BXsKA5+AF7A3H9+5t9mmOTEgh+DIQ1wZ8oiChXIRX3lYStoB01wINIpwnSFuLuTgljKD8M
5oOc3YvJZg8oxDJzPbQs9bG7jsyIGxoH6oAHcdlr3f1vXMiYWdKvhZ9i7zzAqBIyeaZY5H07yy2M
sZx0lltBD4/jkk6nvMjyTz5EM5Oia6uDB9adkraFMi7Ut5j0O5bWlihSao11AttXuIYouNiyjNwn
6wXu+H8DFSjLJbhbpanIspBT6zRlFhx477vHtbdydkGjRFcYDffLhp3c9m+WXXh3pAexM8hbMGMZ
cD4PzshSM3Rhzn6w+fftfN3Jqi2UkWQTTBcyydIR6whs3aoPpIPLrQ+Xxdsf2BndLaDRt3B72FiE
YgLBhUbDCkx0j8M8vEz/fw4D/+9YQq8xe1MYVs8I5eSUptPVMBMbbhgntFCyuN3/vQBtkjdvWEmo
mWmazfO5y7pHCnJSP9BPt5vfC88mex0OSpxdofmpm89CP5IrSHwCA+ouqIS9NQOateg48FA0LVYo
rlYrTj6c+L86KCoEc3YOtMrCTBZHrJK9aG0W4t71hQNHP4z2Mk8xiIXt2Z4HaKiM1hE1cidiW6Tj
sApv0DXyzHY/juQvmVepoz6Zpr+v4m0RjvMM/DNtJgoj+V9KFWFmBVFJ/ro93Dt5vMU4woNQOKZc
abo6kOzmYoIRvUOOjuh7rV9D9iYTOt/CG9WE1ivjz/Cod3lkYz93kAl7rV/H/E3rFp4ZBnfGVF0K
+tRO4mtryEHM95q+/v1N0yMpSDHUKBJt26jv1pprHc2DsIbzfWHfJHE1zmpYtEPTEkjfM5Vlc54b
/2gF3jsTkk0Sm4Kz0i4srCzV321hkFUO3Kuh749S5FVfherDump+8sANGVxJJ1ZFqrIOls+92G02
1lxqwIhcfNx1ShIuGnauDB6mdw76JqEDxVpxteFK51zwIqyJJlDSBujt910js4U4gsbug8fek7Th
eB4HpCI/1HfbKRRbZKNsHXCyW2mn7ZyfsGmBQTtE/o0f97K8b15tAY0r+B0zGGk25hWijmPx4gan
+wJz/VVvUqKDHahscAZIVSb+Msp+UfXRjNkp0lsAY90UEiaH2qTl1KF2wiPSNUFcB81RHdr7wCad
mae70Td8TQvNozkAnW6tp7+Hkh/sKfba36Zz3WsD3yuTjle0Q9mUOb6gOD8Dty++3Rf/TU43lVhc
T8BxkU0MBr71aQjsg6b3JuYmY9eio3g0N0uKW7toJCRSRRmBxwV72O5yX+83aWsyqyJ9tqD3EJ4O
5zX4zJb7YHNQIvjvzGxw58tzXKGmC+2KU6EaGBDDQTmqZovHd3V/i1kEzzwoLFhC4J4fwlijPDVF
dpCyO8F3N+dgBrfgAYvvnOJaGSaw5LsI8oux/XfZemQBuVORt5DFFiif3C4DfAKGzlwul3a6T3vF
dq8Z8aYqZG6HJ9jBmlI8a8X+UKScmjifzMG02Umsre4dbvSnodSFTp3layPfE+KGFv1we0z32t4k
bQsR0sV3sik1EMW1gZ93pvls7r0C2orZCbLiTQGwJkyZef6kQIy/DD0fo9ud3xvSTcrK1qsXr7Cn
FHauPvyOq+oEq6+DqO81vklWOWH9LoWe4HVbnS1VP+azc7Cx2gn6FrHIBFlK3uY6BYbmAnJNWvgM
VXk8SKa95jc4CO2pnFC4jaaqHmRI6p94AH2oHfXlrqhvNezUvMBdbWJTioPEZRxJ7M/5p9tN75SB
LWyRB5p3WYnZuJAWENeCrbgO+FL1n4FE4QfB3xnXLXiRLsIZe9uZ0prSDmLKMo9EwJf49i/Ya/36
9zeloFYC6tj2MqVlY32C0/y5rNiP+5repKoP0ZmF2mJKtYHPTOc/cCMPhnRvxmyW1ZWAl1nSEUNa
+B8g2hWXi/iksyMnjL3mN3lKu0ZPOKhM6Yizw0Lz8zCB/CmPFOH2mt9k6iCKdZkt9J70Ck+Dlkog
cvN9wRPj7cDvtL8FHTpSZGCtdlMaUBjfZTzydNw3+el26ztzfos0bEY5Uo6HxdRiCVBKTeBcygr3
5eKI3bXX/c3a6jaSwJFqRokvXd3DYadbMOVLD++QeL3U7OX279iZ+VvQ4QLPI7sNpikVBoLNvXeW
zZ1ggC3YUEwkKEydjWlQdRHeVM92f3Q/uNfrTb5mxutWtyVj2vus+QLDFvZIFmxf74vJJmUZUz6W
KGtMV4jxxzYnkIJY2vW+FcreZK1faDEJWmJxFU4kuXeu8vLjfR3fZKxnEz57M8Iyj+ziBYB6DEfQ
673puMnWltRXhwJrSO0Kzq2wMiLeeOqmI8PtPw4o4IWbfbCp8NTnzcWYsr+5PnntQQ3Ya3azpvo4
RgadhFCNo62I+iJdpuyv27H+IwALPd7kZ+ALv2S4VUkr/9XUQBoP43uhDJ4PTZwNLISJzMGP+GPo
8aVrCXqzOHlk0XYhEZt8pF2cLWWX2tpykk7fV4vxieun33yiXhgcvKQ/pL2gfxHVP4/F/DfEfo4O
sddh/B+0Gtrf5CtMIBWUwtcxBR82UVrrsOI0DhxAKazqxcaDY7TO1UXZ3l0vXPjiJofdYfYCyEMO
6VK7aTVV73yvP/vtkQHWn5H6aH+TxUXhi1Ln9ZgqTqNG9aBpfGatG9m4dnGCl862Q7n0MZVVaNvN
+fac+9cg9k9x3CS4tXjwKSrEmJIpi4cceC6lcBXTJ4MZTwX10qk0YcbVU5Opg2/uzb5N4rOR91zI
cUhzrsPOKyMbqivrek+pBfZ3k/cUOhJuNmKYMmCY+oqdIFN2uh2snY5vkYTzukKFj4kBj7QuSWxL
ZrHq6zH2q+bI9uea638Yji2cMLAaQFMguQPBSOE9zCA5fG8GLgscs7VyT57INAs9hdeCg3DtFJ0t
wNBe2xkklQ7hMvwr1OyrsA5GGGmLj6pQF271Twux70FiYmi2NQFC2hbXckgby3TnSU0ssoW4S1EE
rW8qQmWNS816TCtYIdghZXw+8XI68ozci9Mm+wtIZxTu0PcpX6yQAiF78sgQyVV+NpSUce3wmFdH
ymV/3Arip2xKAUApMARxVZ8G2QPFve7c5lAu+Ax9o0+3Z/LeBzZZny9qJGAQ9qlX6bAd168t+ZC5
RWwT/wCJtfeFTZKPRbn0Da7W03olsXL8JqwggNd13a9yPkr1nTVgC/YCyG0dhc/7VMJsymr9FELw
54L1TSi8+ZcIsAQYx4/mLpsOsmVn9d9iumbptKWBBnfKWf9odeJp1Ud3AXtNb1Z/j3scgh0tml55
LGEI5cIs8PZo79StLXQLV7xYeIF0TL351TEkymDkZoojRai9jm+y2l44/CNsrlLtBHHGlngoVHxf
x6+ffLOJYDioFBYU/NK+asIJasbZ8JksP283vtfvTUavdXt1YzEqrds8f3VtWUDeSNo/bre+F3P3
v10P4ESRwXFUpdT7nddV2KoOL7lHcKG9vm/ylw1syEqB1rXft/GYgVk0cvvojXWv9U3utlNrQVsd
rStHAN8rk3w5IrTsNL3Fa4m+yPMgl7A8qN0xJm2+nBwI1sW3g763h9ritborldYzACS3wPAuHtj0
PugYJAQuPQseJKyY1Y/FKc9kHdLbn9z7QZu0Leealpm9CKCHHLwrZo2cv9SDqY+csP/8egkC0LXA
vskBFJwsG4DpTH31KkYrdXP3UXZdMriAedb1y6x4AtuBVyiOPdNpCic8o3l8ua90bL1LScE9WM9Y
NCHyBReUj+MK/cLMPd0XvGtQ3/y2oqxNr0npJ7qd4KvVZlPiZVb96b7WtwkOzagJDpYsoR4LlzII
Rfn7vpY3yW2PJVEAW+tkWGVwhuCdE4PZ2xxEZWdZ24K6gH/t/ZzmOlnIiHtsqIA4WUjYU8Zk6LDh
oZTvxyPe406Z2qK7Wj44cFhF3GUDOSqqxBlclo8uFZ9vR2qn/S2qS87z4ALRq5OyXz/XrnfuZv9T
ZwX5ffPzf2BdFjxsugGxotkUwDuhejd1oFdCWCi57wds8tuDkSiZlwAT00w6bq3hkyvhBNMr+fH2
B3Y2SluIV50V2pKLPyXjSN+V7nvQLB+Jo6JsPkAg7A3B9e9vkqyvu2ZYG08nluwiRxTx9S0TvODo
vv5vctgp1GqBRTMlAYgetkxB7Awn+dT5B93fKbB0k8VT79SasFUnNh6P5SDS1p4P0Fd7TW/SmEro
DhftjETj6tFpnBPUXuLbUdk7V2+RXR0eSd2iUDrx6uaDosNfqhpOQ33N5rxVUUvc74tTF3F3BYgr
edfLsh3QzdIdEDB+hqnVSWGWM3e698oxB+V0Zx5tkV26rnA3BaIEJqrz7Oa5jAoCbDLtX2+HbKfs
bZFdOCto3BRrnTC2nhfdRdP6t6a48LCsh5mNJ4CLMbGKA+D4zthvoV5+Y5etKiqdzIOJcmy7R5Xd
g3+wg6196dDb0FWqMPRNPp2K1oMWmTIn1bMj1treSGwy2tIi65QtdULK2Tqton5YK8NOsI/5dXso
9j5wDdqbkgGLJw0NilonprDixXrVzU+vcA9SYy/ym4S2+djiJQKNT5aArUQFaItzut3vnduTLdIr
651V+RWatrtfUOYODWhXVyqTCn4Gw9HueKdgb71M+0nBEgbqXInAtVlYW81zBghEb9PvvWMfrDp7
MdqksQJjlfZLgykk7GjqVOwW60G93rnI2EK6BLVz7eBfEngFSL39S0t0pK0nl7tJTpqT0UdXSzuz
aIvwKkmAF6ARKeYZcm5tuG9Lmn/txqOH+Z2B2MK7mnodIBtfYJbm7ruBzeGgPk6+h/3REVlo7wvX
v7/JA9W0gTu012FY/VjgOFHRIfQDO8zVEXRhL0jXv7/5hD15ohUzhqPGbfK6eIkzDo/TcgTH3Wt+
k8ktwfW4AwhAslgVCB8m1MNP5hw9huy1vknl3gm0VdUCS4J514AoSOw+XECSvJ3Ne61vlmfp6tbV
ljUlFmOR8byQ0SXUc32QCDvFYmttaqt+hWk7qmin6BIpy38BEfO8OuZjUXdp4/Cft3/G3nc2uRzk
glVOjp8RBP0Pn1ufgtk8u4F6glFTRKfuYJ+0M1e3uC9fwkKslfgMjAIc/tF3daj854X/c/tX7DV/
LSdv5ql0CsNsaHUlxGtDTd9L+lrqh0YcbMV2xnqL+xrzgtFxwUzidRYOZX/VYIny4SjLdurpFvNl
d6zoh4ZPSXZ17OFyHaK6IkfH2L3OX//+JjYFrxjEUnFGyBlrwdJoP/smeD+QoDyYqnvd32Tx9WrB
n3t0H9T/y2Ksy4wt5O1x3eu799++O77rLj5jOH646ltPinicigVA4iPVz732N0nsTd4IfRRvSjrL
h3gA79xn2F4qsLedI/eYP4uk2MG/6gZv4h+MhgMIDSq0GqbrKGRGde+LLpiyiDpaZi9SOIInXdXP
xYVxV4Et3lrQMih8Oy/OGQRWlrhmXTU+VFblF0BjBksWjlVBjrZseyO4KQKZpkw3zTIkrFGnvKpW
9OzQqmWn8S2MjGub9yIYhsQJYP41UyutoEMS354ge41vEr+scwqTt3lIKns6zRwPTybv+cHs29nz
byFkLPemos56jFxTXEyTobSw5qkHTyISefbEDW0hiUXeSdu+S70VaiqbNR3aInYN6Ne/uxL4MpRt
O35XorqLvYzmN7VAiLqoHLsZkhzjnZZCFU/5ionVZno+uHLcSal/bZHfTPcpmCFqC5V7PHv/VRZ5
GOTdpZrurMT/3kO+aZ1K7Nj0LAfs2uTPaXE+FQNua2Dj++P2fNrr/aYg6MqiWQ1H7sR09TdDvCfa
QJPA3PlGu9W7061HCt+thkQoiQvf7gf0A59nXp7u6/0mj42pVcXBhkkE4yOsEfKfFREnMttHW6qd
dNtizFo7LxcDy8xk0XD7JsR0eAjKj/Y8e61vknnSqh1GheDPzF1AfmloODn0LgqSHWw9Uyc8TsPw
E33PaPFqj3Pq9dbldtz3Or7JWu2WptAk65PJzWOCbTK8Tg7Saa/pTcYGOMo5zogZo62PpZhkFFC8
HN7u9s5ha+uMas+dpCVqcUId97ucXho6pLifPOeVPvPSA/LhiOW0k1ZbATuNAYVWiJwSEZDmMYBv
4z9wt+Fz2DjDkSXPXqQ2qevgisQebTokvIGI8NwMPzPdHXETd7bJ9uZJyythQy87F3omoo4o+yJm
CP7KGEotRfv99mjsxWibvFxZjVH4RBb4XwqX/YId0xefwJv+nvb5FnKWj53TNQbtO8vyQNvpAp3l
B3e6CzBn862sHVuqtqVQCkhyB1W/myx4vuXVjwbmGHdNV75FoNWMuL09e0NSzlUdEip+uqDxEFdd
KjFEfhO0YGazu0aDb0FoozebvuzIAAcmYDau2yJtxQ7Qu7cH48+TlW8BaJmCnJkPHdqE52WJjXMB
M8dJ3bef41v4WdF7LfRWEKlmsmAjaOK665P7Or7ZkbPWEqDao+NBKS8ZayCcyg4uPf+cACA0/nez
b7dLydbRDAmZ/67AdBx1WJT3PcXwrU4dXYBTgrTPkEiI0NTNE1SN/OWg43uDuclcYRdVx3y0rWxG
3zVgS2F37h6tAH8uPXwLGRPBxG3PnYakZ1bVhVK2GjoQ3fDki1WkTllkzyBCFveBSPgWRuZCTJp3
wzgkgycuPHefPe+Ir74zwP8DH6OdWkuFY4aRdRuRsX2X8fVDDaGjgxK3MxBbuJjqfTi6jjhqVGS8
jFrHeePetcTzLTrMciRYiRJNwwPhQZZeXC/1ARhpr9fXv7/Z02bQ5THa04i4FRTPmc3KsyctdtDx
Px9i+FZE7koKgIi03eCEZL3Lc/UKn+Sv+YR7VM2dB7dlX4emeq35yO/Lhi08zNQk6B2lmgRaa7Yb
TnyqaFhTVh3N0L1ptFmLqbU2gsquSVxXPDSD++r387kQ6+fbFW4v3zbZXI9ur7JKDclan4iyQqAB
H521jvDVkOujq89/j7//i6WEtud/R70QQzAop1ZJbkHVT/5aiv5T3sEOuhujdg2ec+dREhuYt79y
/rlymhOEl+NMTrHf/Vjr6olbJBbApa+H5jc7cd3Cx1bclo49XNmToXMuoJWeu9z5yMR43zTfSoIZ
z6J91ZklKTPOY9dxuvPS2kcXAX++AeRbFBmg6QOwdeuSuCCplY5+Ny0iBp3nS0Pvcsy1+Vb6K6tg
BuS4ak2KwWvOtsJTgbL4kb/NThXYSn9Bpq/HO3i2JLW/jnXoWI0rI14Q9uv2tN5rf7NwF01baomb
o8SqvGiaxYmpIxTQn88R3N8s3G3lTCUOhEuCg3lXhZY3CisWlaHwISB9baJ2KJzxc79mwCCN8EH4
5/ZP2puwm0JgFrtb8d6xAAH2na5ZaPVfluXouLjX+KYMmKbOCdDHS9JmWHTLb70S0Hi8D/QI4tR/
s99aCSw4OEI2avvRmdsETl8fCcxBb0dmZ7C3SDN/NVY9ls6SwFSlxHmFVeHcBwdh32v8WjjfrFc5
yVoXYOMlsYdO/MVxEQmgfAMjhINVnP/ZXBWyspvztKgV+OdV0CUNtADI597xiwe+SDo+4WIj615m
33HF5yGvytILbbdfpQgbYHmkE1LKMOVCbFqGfgwz2D00KSmkjdrt8db/VBfZHFyN7qbyYViXK/Zx
kFr8DV2NiV8kdzx+gmYlBU3PqUf+1A6qGc+VDZOUkzMrW/3GAzpEem0yihZ2ragJsVGwgom0hEYd
iOxDoC/F0knvfT501nAJ3MU06diZij3PHSeRoeuynPAa/KBrl3zpWjP98AtOnotPWHRGew0XG8j3
89o29s+ysNoFDzGTxxIPtlqQ6urrKcdcn8AibJfey2PT4W0I3rMtaV8c4erfZoEeYljOwoBoaA/T
+jCTQbW/PNvJRzRTXG8uJ6/sykfw7iR/rGHEs75Mes7bF1h9rFMCFRDePE2rkjpiWuLoXigYunzo
qi7LP2RGDNWpakFQjao8aFhUe0Fmn8EiW+mDyYqqiJeh4ibEybkzF9jidh+ID0bMP9C79L0oQKXL
I1JV6utQO1n2Cnd4/a2Em4uduiNXWVwWuPu4lJ2QLBxbpqffSoMN+EGA9NV+mGHMzdM60xCcrsam
kZE/tdyOlpkaHrKRNc25EYzBSaLPRhPLTBEKLQMLl7gdyK/qbNaSNFHpLhbw8csoMHTGgzWAPY+O
g3uJ2ecJl8zuL3Xd5PRSOMHA4gChzcICJ7f1JGQmsphOzLSRDUjnu1Zr3pwmYB9RMjRMm/OHAUQj
fp7WMQPuqPN4E4MB0utIqXV8onSmbqjGsvPDvHfKHzb08oETE755Ei3gH3Hm1q7z4k7Skkk2l+0U
kqCRHfgWFpDS5UR956u/tL6NsHa6jCzRBPixgy/IeW36gofYTULumS7GZFHbtOBC08of3BOlJXOj
puYeMoDNSxZp3Zs1WkyRF+HoU3AX+ybAHBu8qmIxt6tAf16NX/hhuQBgCIYmDXqoDdKCnDo2jSbp
7FW5UV27hfjQTGCihbDzUPriNzPWm6Dqp+azxZQcZQicqC0T49iyfe+sQbFAQBekkvYfvwz6IB6B
8V1PJQYQ7KIFzHwo2BeFA5R+Pr04vKlYxFW7+HG9MibOUI4ydjj2+Urf02KGC2dUwYrJnCAEP09t
KPtmlmmTe9w/W5Cu4g9NbUE7IwtsBqWdpsT/VwlGZTqsrLLPdtV0X2Ho/cKUczKZF+A+wybq0Ze6
Lv4aucw/OzMpfhh77KrXseO17E5iXGRbneZBE/mxZJlsfuNZ0mEnyCq5fArBGffYwzJ60HkNG53T
ookqGN90kE0f7TmAeo2YnKeO2URfqplR+sTrsZIwZ65AEoIA+mT+GqRV6/c5dMnzS1lXdfbbzeHh
rRAOr85/DfBHUrHBfd4SVcWgAcatHWAQJLDk+iEbKeyjoTmj6bnGZC++maqv1BNWai4iQjFVX9q+
wqqEl/l8fbUClpefWNVkzWktwDd9rn0RVJd66t3qTEddzVU0jp4EA2ilA8E9A60gZQy9wtmLS2xk
1AUclLqGtYsDyZK6K/w59Py+kU+4AM+hoMf93Du5MEljsTI0YM/CsubvrOGNStvKxJ4pxzKcIdG2
RuXyyYUQ9IoEb3BhQsIiW0Pj9e9NDlHocvhYWX1gTgLWz99KqK7QiDWMjR8Wr6W/ZmYPkANZTVFB
vKwZRZK7K2wKYkpE5IHU9KUi2u4j5jA3bBSchf2ghEdBhp126/MK9tVl7V3AHg5kSicfFlRYdX5M
S/kczKwc0sKQIHWJokjupfaGMOB18w3K5VKeS1I5SBJhydfARYDDVdvleyqGX+hD9cNZveKn29ld
87GtOINmrWFwzIK0m+2fLAMB94ex5JOJcHh21njsxFJ9lF5ld+/WvISY+egwpw+zTCpYm7Sc5c/1
Qr0zrHqvxAT7Gb4e2IX5CzP6icBnt0ddXYemCKvRGuczXP1y9dy0vYPozVgsIyNgiBiq1lFeGEB+
agqLasiCqDFdaYe1AdE0bFg7ZJHKV0DI+mnK64eOrP366FWj7kLb+BOszsH8Dc6z11bNJailtUYu
LSHmXlgcfB4flw3Lg916zvPqVQsQGhAWYtGM0ymFE6bjjicFJS/cEpc2mx6HJYeGvUvmFq0UMFoy
fTAVYe6ZtQ6Fn3luWucVqmOQ4WErVsOQ84gBxc+fy9pSmCtmRUAIE4aELG9Z/60zkypf/bVoaYhi
R8W5c/qaxME0u208GOlUUeMFsv8kc2OrJ5MzIAAsWAm7YPCDI/0kbJNdfZwzLk7KajsRetLPy3gy
1eSlJSh+MH0HXeG9ZReZE1HiuuvFckueRUXXWOKiICHvhC0oMPZXwpn+RlHJO2hvd2qJ2rlxSLxS
FJAPuqjb9lSapnUeWlpn9GJc2QHiOJM5wv2T48SFy30n5KO7ymgpOqtOACJdhQqh3TrVz/Y6Tzqq
Jw0Qvu7h9w7R9Hl8LTswsp+sMS/ps9PxYILRBQYYAAcIgn7X/kCtIgYkTnsfc4ZrkBDWSYF3WRZD
k2HCJunbKL0hCyERW9sw8KlZCbGNprksfUaWd7A9gyghb7rJixvu9NgpQYVv/rBmMHoK8zFARGkG
ZcePVrM04r1nIMmLqVbLaY0KZ55lpLt+GS8txE+Lh96HxFvMsOZj7RXdusSoZ+X6KgHbtiLbAcI0
wmyqYXSSa3CTG8VklsClAiUYL+fSiwHKymla93U/h4oT5JtfjnP2TDX2C1ceMzhbPXIJxy+4to3f
q27h5kMNDTgWI0uLHgII9bhCjH7qukec2S331Ls9IEzIcvkFTFkIelFsBKuUBGM2PUnirfUHg1XZ
+m2PA5BatKbianglwcRQqiZN6IwEz4DGsrTzQAZnCAC3GsALR2/M76nx8KjtlJlbYox9bs6sG2R5
cgzcGd/7NaSXz1WLGYPLd6fLo9KCnwhUG61ZxCVIHzTUGdV/A2ot7Fg4dumfZanZ+gkaLx6Jof1d
6cjRC/RFGiiQl1EZwAPzPPl9KcPCzIN1kn410ccFxDk3ohkJaFy1gQrCtXBbJ5qnyV3iWQUYUWy0
anZFc7X9ebIo+TjVq7c8qzYf8oskopkuXTcazPlmzcaTg2W8Do1b2jTscjwBXqp6kSTOqnHNX3El
4cLpoR1hmeWb2v5KAcMdz6VP5/YEh6ECl+d+pRoY6M5j++jnMAkgtaCPePoZvEsAFFWerqKpyV/u
mi+x9sz7ZURAWhee8VNGxndzCRAUlldT//Jg0gdLwabs4ASqF7cdHkfY1ZBzhhLxzmOyVaFxpGsn
FoFV6RmPV9X0UGrorcVC2iONsZJVL2ZwdPDoMneuw8AdAyceV2HEaXG1ciJsCQq4G2A/VZ+8EgeF
d3CMkP6FjxRP2aIjbXkp10yuf0s4BkOf24wWfQ/v5lXDByBYcjgIj7Obqtlveji81u145p4nyHvL
ZTOPrWFe/1GN9iAcWBqW4KAyoOIujo81TwRW24du45VPHs1tdMB2yLnWBsp5sI7nGagiXc1OFbRP
sggrzZidxg6rcAgDJ+6e56HgKLCG+P+4he8U8HkeM/tUdKgS4QAwWR3ZfjHaJ7oKqObVQ0C+ybq3
fmQKe8dw/T/mrmQ7biU7/orP2+M5EzkA8HH3AkONLM5kUdzgUBQJIIEEEvPw9Y5Sy26xnvqx2974
HC0kFVmJIYd748aNUE5lBZMH5dx9nIvYC0fRNxcIRckaZiKY40ufd3D1cCA07cQ5uEpul8F4jNSE
+h5NncnnTQoPAdNPk70r4965T1t45B3cKdV5QN2i9i4ThFwFXac4Tqzb2CDPgyNxPVxL7qQndjtl
x6zPCzAlc11eicLi3Wu/OFPiuzmXMtTYpckG5UQO0T+0bCBIKGgWmXhQCt54C7aGBvgPTmUsmdQH
OdyuAwu1auSFuiywFQ6gEWyXXrEiyD1ESr6L8OhWuUVlw28iz18EAuknN81Hb1MK3RRBUZiRr+PZ
Hg9tPzTX1ZhX1hq7ewszc+c0z4ZiGJ114kiC5MpVabJ2q8qM2JOSWlzmCRnaS09wz1nRsZ/nG69p
cv5SJmn7bcIaeQfAB1OLEbMQHjPzlIxBPTPXhG0Mba21acD0vKh7R+Zrhsv3rgSZxSWfDMOmmPXs
llTx+NIt2VSuh9bhky9SoJhoLDYpDUvg7uUqN32ZrAo5IRcRywJNSZJZDg1m11vGbb00bhk4WWbo
Q9lkCz2wfoIqOvImsH1TzwgTJGrEDMe5WZ6UBCR0SMKqgMisT2DzUq54rnkbNo32ipXDyja7rJIq
zkOI4kkTSapovCEwqdSHtqOnYwvykGyvG5vN9wydPfMWnK+Z3ttJXbff0rmd64esyFsnglWVHNfI
I2x5hTCm9N6bTOAq0bZD2eyreVrklbR7IA5jkS7mTpHcfKVw3LSfp1p2bG+lteN9qeauGhEnIqEN
RKGIF3lJlfKdMxKcrEUFY9egssgIAfJyodBPtMqE8mvLs8gLEkqk9mVd516k2pLUe9ga9GStQMjM
V5OCTcNJXbmvN6SnWQPzU5g5IfEvaRNY6MZX0EVbJD/QGk15m8WeqvbSTMjwkVMKbVbzko894A3p
dDA6ln0ewmc2t7a6SxYorndpelyWup5Cwzw0nPQdyN2BLVtqLl3sknYYM+6I26kklglwdnQj/N11
2V87vaoj/AXKbAOTOl/Fbka9d2RqYoxKpxD1xiIuqHv1ONDidkKGOiJlmOJ0OxTUETkAm9nqVgwK
tN4Tw4aa5T7QJQRqrtNo20+Lmb0Z+Jk327qy7GWrsRFBPcUqvWz2Ha7b4WKRpTk1jOf1PL6pkUJW
kE3K3HZwSnkp6cIAhqRTuvit4Om3IVWu3nCZkIdccc8OrIHE0BqiM/Liqsc+gjKhs4CMgqGKsJrI
4EQtbF3cR9NAqHhbGAElZ9Kx1F07uWUjZouTkj+6MHi3fYPsX4VqJqmTncxKuNdiWykn/mx1aS6+
uksN8GAe6h6ZcbegWt7n9pRFAGJo5U+FFvMnugb/AJ09b5LE9eUqiyv0ZMJsdeM4ug5rAORB69gC
AlG2uS6rRa5dj31mTf2PAMLT//8EEDbU0IroxmwmZF0h1LWh0TF1P4rb//46/UfyVl3/rUbS/vU/
8e/XysxNlqTd2T//el9p/PnP0+/8z898/I2/rt+qyxf91p7/0Iffwff+GDd86V4+/CMqu6ybb/q3
Zr59a/ui+/79uMLTT/6zH/7b2/dvuZ/N219+e636sjt9W5JV5W8/Ptp++8tvp4Lov//89T8+O13/
X35bv3z944+/vbTdX36j/HeBHBU6M7bjYIsHED6+nT5wfxeSeZIQB5+7/OQMjDSuS//ym/07o54N
FohtO5Tb7OQT31b96SOL/e5x6lEPdWVJPeai2em/r+rDa/n7a/o32BFdV1nZtbgYm5yw8r/XuGAH
5EDFx8EfRqkn2Lk4TTlDBPgke9jVJfmGfuSlXicpx4qJF47TBEz96mgnzqknBmnJWxJDvBKoFLPc
qAOXwQldNx/GXT8KuudJnV/19VwdEWc7ZdCLLsvXudN50yWBOfTV0LZpCx8p2Q8HnH35VSWIVYJb
TVycHL3GEQQLxuQSkgzV0RMxSnvAOUS+g104fpHmc92EbiO6K+Ao1bGwarGtAYU0KwbT+/dswYkW
sOL0PU4TgyrFO+I0iM5hATzLWKHY2WFUWVjuY+JUJ5OpUYigYyq5VMIZzTpWjsRJ11ZtfwvbDoIm
XZgbHZscQU9V6e6iGLh60ybWITDaeLo0bYrrQ9PcdNmMOHCCsQPnLHL7Hn+vaBO/1Yl2HhJERjSI
CQ5JXzvAf07eWOI+5mZY/IY5y1G1dvOUTKTbYGdjW0OEeIdaWfvUpfb0mLWq+taSxoWIS6fli8d7
WUNt2qHfyCCAhFrFjHAnFlzmK2whLlp/LKdk26JNx61F05auPAid3MzaTpD2dlVRrks1I/W28Fgv
dbkgd0/G2b6C8gXtIDXW9K/F4FbH0o7jOapL+KQsVjXDK2tuiluCg6YJu9ZliQ+QE1ClYznjix51
lqxnbM9pBIWY5FLCRi/x+6TK7xOJdyTsqSf4Cq/b25YDIW3DDWZUA4z4OKIM9awY0V8Gy1ahiU+3
lBU92UCYZ3oc2w4zqyETegiGpgvRtUAuVcrZq3BKDNLUs/wmDaA0P60SQDI2oI1GsT6PYpvURTRB
r2ETl0JBxWKpZx1i2bAnmO7pg+3Cjcw3LjJ2f0DLl72yHOO8isxbjhDgdi6Xwp0eiaecS3jV4UVJ
ItOoS4px27d6qnFCF/A6hX9dDLw3l/KWJ8x70EC2HmJ7MmQlp9RifgmUCwd8AiH3AB6+FvpTTBYn
kVc46YtYoC4bLrlNQ23Z4t1IZq5j8Dobf5gZjMycFHBWCJ8zTFrQEIrDCHOuyo+TOm1g0l1Vjx1v
0XAEkgjcvQq9Q+HBCiX0obalaosvSOKBGqVdr5/cuYPxR78s+PI0gRUf6ZfuCsCq++jBJux65JmR
EJ4o2vexmdqL2e0x90gdl88CmcLRakTyWjVD/AZ9aaApVj7kp9CneWq6fj7Fr/HwAJ4HZrog0A0L
7XlpeACpG+/aycbqEcRjhM/Saee1o02GhjiE5F146sp+jwtcSwME+MXDhoTQPxnBINMkpxcIq9v3
qXOxNbQVG9/ycpovu7kANOhlbXItqjy5dBO8ItSdyTHn+XTF7OnJa0esImAPHGKdPN2OLUkujQfR
yoA7+TyHdpsSFljlfLriPLHV3q5Ye+EBPV9LImzqA7cDal8qTtQWivnV0WROBcOmzntE/JpXIekS
3KgWw+nJTS2uPsvHLS25WZGJWUcEaEuxUYOk36gw3ZVbY06VqmndaGINOTLKeBZ01mhfcS3Tbd3O
zuuAmATyTWgtCvIpb9+rJVcCRtK6GFZ2IaxjyQvvuu8BkQSYDeaJxiOMcU0iMc2ZrbursqDmGhFF
sh8nzit/bhTZyAWPWNfzoOAy7kEHO1OaXqDDi3z1MmrfuBUcdqsM3x+bBcsUiUhi/C7VeNqYpx2A
P4CcAdpXTsIOVUY2ExW8XbcTSnGBlbSY7A5kO5GdOq27ROnQJD0Wex/b/sDn5XqS3rLhVLqPrJ5A
Q8n1aRKnM5rz/MlGjR0iHwXlqLa3mL1mto5OFqfzDoH22AdFZ1XbaeGziCbLma/U0vffOIpC77Ou
HRMI1SQbMi7uY7fI5r3kynoDMt7EIXwgmnKHDX2ZQ4+PNSBdPNA2RDUSR8VsE3FP86rIAug56gnW
IL14L6YUU4kiJG6YGBu/GrKO+TG0yZdocoZ2lyOtAp5bQdoTwJy4NJlC0lGROOyguRUqrSFFY5lx
dyKwKD/3kHIjb9HeO/BKc2i1zg4Zq9nFCcRbt6qTO27yIsA+N60ABK8L1aMhlWG77MwDhV0fYkSD
fv86KQ8dCi2hN1rTYWFDh14iz1vFHvCovsutYFjSduUa5HHwUEFVwC+1ne+neCjW0LnnfrYsxWpa
ZnnZ1yMJmUFVtmRFDPagt1g+kNrhGss6/ZplUJMY2iQDbFhbEcjOxV4vOQli5DK1z2dvhpEQkJOe
9eJyzEUVLLOQzyrmy1MBmCXSlLiBVUk4N7IJTTRxNfnz2I37UbAsatOqumuQG163wklCinTygiVZ
fatgqbilQJ4jEnME/S3GRLHJK8PcGmyw1aqaHwzImtHE4zIcyYgq8+zaNKgybe8ktM9WhRUPO+xJ
JKy7sb1vAHDuHVRb18q18wDWjALoJYfliLuQF+0Ra1W51hiqevKX4cU4PGRyyA+do8qLJHaqq4HW
zYaKZgw91EzWqOFZUS5hw4KoIV0j2RCrXmVHgxxpDcG3ei1VIi4bYU0RIRI+niMztwAysbY7jVyt
qOawTlzqSzLTEOoUpQ9JV3g8SpauMlLAB6KDU01fxnJNvKaF06ing0q0w55V83NCaLtqsrSQgcVd
6OZD30pvywZ6f7nMGt+q7BTfRd1ITthQY+zFB2lYH3rwz11PVbE8tmUSX1Ut1CmrLsu+9ET0YT3h
ylVDWghj1PoGBLLkyijUMflSJJsOIctDn6r6JYNfdgGd+xgycE2LHtc6ASoIYExDpBNNCHURS5R8
UGRLJS2xyzbAfcdS7hYbt9ekrblGBfQZ2GMaZSMZXlg8I9vOLR3Bbg8VxcWFqC0j6Q5x3wzfx1Nc
oob6Yk6X4oW1DYxwxj4NdW0NEWSrJmwIdbq39NIFHdyP9kZkdgBcx9qj3kG26HiUW0t4Y5TMUxFg
H5TBLJdubUqTRdJBFBBb0NJoe1dvi9TmV3bSsAGOoxzVXkOgHpnY3OeQCo1IA1+9Rqvk3mn6Zc97
GKQCVrf9zjJsI2eiEp/gNa6WAvsM2ge7NGBxru40YepuoTM5JBWwb5E67EaSWG9sq9E7OVdsD1Mx
vVGcGuyohQC7qUbFoENYeef0QHCEycAhsWu0NJDYKl84T+UBVHi0K3qteJrQZvQCKJhb/oIDo/VB
SsvhbqpFUkWFTtlBNKl3UWHZ7MngYSXrPP3SzaP1rFQ7KczlZXhQyQIXzwrmr1eyqZZotlzpQkoQ
QkmQvu7ePQOF/bQBGilFi8spqTTbBPjrxsATuDoN2qyWeCoDjdoK+DpOsaau2+2BVKKK5C7yCDi8
3WilK4hFQl9ETHUaDfVYhQY6o9smtUFTSBKzyqq4ClNusmvPxCivx+WycU2xhKIX1j5tubrsPcme
mXCKndEqu0aQY1bFUsmNXVWIJqkDTjTiTHsncGCGPFFiPQw9vRk1Jy+IbLq30RGnVcJcv1tqN+BT
UaBSMXp+5pbNBZCwL8jW0c0NARm/tuskKhgOMRtNqCtewRW2Wsa7aYIOC97nKkaL/x4vvjrYBMXz
xmvfUo1VQWc5ohI4veqht0nU1mNywUcR34E4M22dLoGzw0hHCW5Qah9TxLc4JBqe+XmmAQui/rhh
fTPeODOl3/KegjXAeoBJCodKC/tlTSMbZJbCz0gCsTnM3cpHiljC+ZYKFIlhhQfiQR45wtYZ9ROs
uRsUI6r8hta8GPYtaKI529YJigRlZ/idkvV4gQ0GD0Q4k/CZl7ZtJHKRKn+cChfmwdraNM3A1hDT
6fGVi+nhW7MUQxXWTmwU1qVLMpwJGbaGyjAZFMhn0HGoWyso+kqsy57VRw42h71CfQpnU82sdA4d
gie8b1EvPiytPGnRaFT5ScZhAcOxgXr9NN4D9+kuy7lPbjT4PUWAptHmQs/aOkCSMpV+PyXl1pQA
v6IObdUdxKji3vLzogIXIp14ck09OB2DhlHXoePUepf0+XKlZnRp2ZBwBOY14BANa+hMwWWIKj7u
F/gevNo2PSW2tFyjcc8EED5ua5iKMWDaVQ3HqXAuBmD04O9koN9BjoShcu9DZLJqQpMafeA86Q9z
XsEPGP4YN67Vo9SD3h/AXlZ822mL1TDX1tZRMm49dg1vLwDxJlfOYLMNQ7XbC3Jme7u29vS2S8bn
mBfpBUPJ+gGViuZrj36JjXLyt0xrBqVW98LQLDkdk98Qkk3bGGa2Xu4+ihaou5m3XoHnMFh8DgqZ
uQeDm0Beg00ckkbPreIpTALROKIIanTMk3ovygIUkVG8Zmq+g9L2Aw5s6S9xdYkilT/W9YiSJmBo
tAYnrb6DiGDpM6D/bgyyi46tLfqI61BIx/ILsE6hz82fSttaAmQWDyqeOLBCBJmNDadhIGYhpLzd
QBVF5HQT36F0vbEgDudPqt4pNhxAVbluU3ZMnGYA0SrZ4eD1Ns4Qj0GW9TC0rpuV16CYveQg7aBY
nYPx6tVrweSyGrX+0g79jUOzV3TCo4fONpkPsb/M16r5MvH5W993AdRmroGgfouT7m5pylcIwsA7
OW+TYLYyf5mfS1Fc9gTlU9LfZBSbNihXFur1DXILs22nL1Me34DhfyC9ui3cJED76qZgIqicV7ca
g3LMdy5oJn25bD3O7zojbuicRHyw7gy6R0BLgNajeS/zRkCbCcduWxTsdNYlqPJ44WJza43K4j5F
HTlMhmI7pummLb1nCipONLNyT+QwAwtd9kU73YoR5oBAj0DcMPeVNTwAqCU+ShO3A+tWgHMOVp/i
C+vQc8fV1HbX4IcckBs98ESEs+XdtA3MbugV8h7fXUBNiAEtFgWvgrlpfI6i/5BmvodevMCas1XZ
FCuh6OgvCqWAwUYsrjrUmFJzDR/rY5wgWkuXtxIgbQAGypUdWxv4k0XzQm5UNuE8EV9rpl6SJLnX
aX8AZLyWQ72u+b1OEHGVDso64tYqgZz27jSsnJze5fNd2iIJaW8hAbLu2za06/IbpBtvywZLlHfY
RfM64NYpJ0z9tkcmkoogtvsnqx++WpKu4vwrU+q5AgEmUnm1tXPz7lLU7VjJV6BO3E718DCq12Zs
XgEQ+XH1bJv92F0T2Gbbg0J7SHbUqHRlyg41uJF5NftDCjoWhPVLrw9sB6kykAxfuQtcD0V64drq
SJcchXX1DT2BAI5Q6ZyfJRhe8TJGVdFetdNLQr2Nl08rz0lWFk5TVg5+M5uoJCMySnk3sfFuTGPk
KOUT8m0IkhyZfen1xkehdCWhZVQPzhBYTbxdunLlIktxx2Nh58ovynJDocDWdfEFn/QD67KQd204
zafpKsEY0eu860MbOA6rrZUW6Sp177zRgS2a2nhyDnJzs3S2H4/Drk+6AAHwJuPgr5llJdo2QGlc
wTmdPHigZCwgfAzc2cQpA0UpCZ360kPJr1pwUfZ2bi3fntNnmXsBsVxYXIHi0WcmQOgP4afmhg3O
Bi1w3xQyyISyEISlgwez6YrSgCRXc8lWddFfdSelNCBhVhJfdwRrthnx0vUB+3roiO46BovAkt4x
7YYjUOh9Iq1oEeXTnGdgGtqR6xK/dN8tq9pkzhyWao0vNzwNUPQIq6X8JjUJFzddW2Psy/GYqPLG
avlxEAaN8G18sLnmPiAGvPIepBTsG7jtBBX4uWgaQJJah7hOVHonz6vdcOGkTMMGVeKXCpyIHQ5X
fc1oET+TBXBGxoug945gCEW6ybK9tIDBkLiHI50ke6tb7trcq0LlEHD3Rn3sQNfD/qr5BuzXO3A1
wYoaXVB0LhPIj87RknroPAFz7HkYsbksaIEB53bwHZnZO9R3nhrisiCGACDKqjoJmooVEXpkMLE0
9MpmBfIeNG+rgGU21OITjbaccjgt/qIf9YncMSIKiKnKpzVkFMQL2KQ2WfGsMpcA6BYdWtk0w26v
rKfqXlooieIYmHHORq1Vx0vU5rRGa4kF3mYSlh3NXuRQFWOgmibRpxlS3aND327e4Fxs3RagieZz
SE8mJXdEIJ+Dyqccy9nvQVZ5yhHNxvdmITi35mF4tLBlXNbocgYbkM0ERxFCimF4EDlclK5HqO5d
gIqLORkThImksFX9+FP94AdS/zMy/5HaDlje9YjHPFCabZt7/NwPHNwsYpYMfCYHUDuqmoJeps3o
rgdXQwLiz8f62Jfxx7HOakIDIIkWU92HLL5codspiaiY7FDWs1l3Xoxy35+P98t7E54jODlVHtyz
3gDttYuiLnhOpQ6aWtzpivsoBV//+Sgfa2o/7sphqKkj4mf0XP6PC84diLr6lVfdYkkAeUVpHTiF
M3R+B0yGVu0nI36sqX0f0cYt2Z5HBLPleQe+8sAxzVLb10n/VSgU1bSt9SfP7ldjCIqHhlTdQ5/L
WasIHqgG5Yn4fQxCSmw5Pu+tu3/5wdk/D3E2HdzUzeYJUlVxlgLeG9cddHsS62vn3jEDWrJ5+PPh
zsRXvj82JiFVbgNDxbQ/bz6yEdHLcSA+rKC28xgJGpTNGlT49Rhi59x3NmrjoUQX8Sf9vfTU+/Kh
9IXuWwquLnWkcBzUrT7WQgWtZ5Wns99G8drZLNCVODbRGDY7E4z+mD99cp+naf1nw511TjTelA+g
ZGI4ukKkuuL9IQuGSO3TnZd9oiD4y3tzqOtARRAzHbT9j/fGge+YMgGbdW227EKFaVhu+hAe6Ae0
/3yyf5wpDH9/gxyiDRJnHpFcnCt/WFaJahXqWOqCBIDXrXWxAvC5Q70L9L1NvlKf9Ev+ekBxqo9K
yglhZ3fnyq5GUxMGBJdyxVY2SoObOOT+SQkt7K/SyAk/eXm/2CNBnPv7iGeLIp1jJ0Htxrf2KC7B
3yJwTKjCyffwBisk049jON9lq88erX26k/NJ8/O4Z3OUJwmb+HQatwsTfccD0C8RL0XX21QFF0fX
V3swOqLxxrB7MM7uQO/87NY/dqf+eLs/3frZvI0HqK7UuASyXlZLOFyvlju5BgIY0Y0VJEihtwT3
Ptz8E+/5F3v4h6d+1s6EEqM1xD+G5sF42/U+KpMBoq8qyHYiwvvGekV7QpCv3OiTV3768j979KeL
+4kqQeWPwZEpRHOEwk6aX/BAXGS7wSdbFAzkLQMOHaJo/NnQn731sxY02Tl9fpptSRoIX+7IoQq+
P2oEjKt5a9afvuNfbYU/TTN+1lGXadoMBgvqtF3k+zqAocMWNaz/w3bx9wl1roMJQTLjwSf1v+/O
26tQB5jOKC+uXGwXn97dLxevtNGRIlxQLc4VQrykyfrxtD8VQRdOoedtijCJTndIA55F9j3bnfbF
+H+1L/407ump/zSDYGcAAnK3+P0OczZAdlWs3DDeLNgXiR38E7vUL16jAC8AxGDXpZydC1suiZgk
SMJYqnyX47FOmKinm1wOn29Nv9qEPwx2tj56G4TV3nx4jflpP+C+t57W/7tJiuBKoHDDmRTgpXx8
nIo2fCHT5I8BXY2Xp0nzt0na7KztZ0asp/3874vfsT1JbfSnCrSUfA9Sz1Ygmv+g+lc4PqFzc1dY
SH/ieHQe/nyLOV3w+SCetBnliOUkgqCPNyRTYJoIiHw1zAFUinyoO/gWSnv/p1Gcs7Xdu+MylRiF
AMiy1JWCBEajv/75GB/3yu+PiwMkw6wDDxuP7WwuiN4tUblFVQBsArnk1wnAF3Q2tMqHUCYJ2ow/
/vmA7HTVZ89O2CBC4RUJD5HwaQv9aW1BKFkVC0e/30UXzhELk3yPphkLMGAMYkCAyiKI/rfsBhW0
sAvmY3uFXkL0x+CEBDgMtUi/SwKUJGjgfCZxcbYyvj8NwRCXoBEd7RjkXFEzt0vSusryB8Qm5Spd
Qe3XvRDPLlZiEY2b5TMPrl9MVok4FnPIAY3LO59HgDFE0nP4TCcHZrMD6vKf6AKchSHf70g6YJsJ
UM6F7Z4bBaLRqcxABgIOvHaAVThBLfbkUq7FCpztIP7Gpgi9IBWebBOod4jQAvmP7DD7dC//xZL5
cCFnr13CRhM1btevUO/piDmFPR4EUf58cn2X8jubXB9GOYv2QG6HsKNy/TmA5ZB4Mhd/C3eGjbzg
dy2KYddQ5Hr49Jz67OZOn/80p6UFthHEcPz8sX5stq1frIZNvUYJH0Gm897dlOsfR9S/RNQ8ZK9N
1Vbv3TkN8wNz88q8lXdd8/bWHV7M+U/+PyRsnhrW/zFh039DBeVnfufpx/9G2GS/u5xjDWFPQe8/
OkGw1/2NsUl+dxwp8QkOBjA5kavil35wNqn9O0c1FZ9RdCGcsqD/4WzK322GnAi+YtIlIExDvONf
oWyeZvhPc5MRhqwf6xz5MnFt8EQ/ThKmeV2ZDkYSITSTkw3d6OBVFf4SzGERJavPBDbp2UZ7Gg97
CwxkAaFwkETPghh0AMMlCLCs2iYbsRn2+Rb53S4JP5OMOd81/zDQ2dKu6kSlHQYiN+UW3aXhgvSi
Xw3vJNRhEorP0pqPQaHzh+HO1rhT1ZboXADA1G8uDA/yjf1WeUERpisnADmle4WxDAb+9D7Pzso/
DHy2yme3wUuFHDhEBbboSrF3LKT7cqXXQN9vhqBXvt6qjb3/FO/4xcz58CbPErk6HeFwBJxXbZut
zJ7gfBY1kb2i2RNI/NHnd4rA8w9zFQEB2m45snTbAwj3ca6mfR7PrgUeQVMybXx+OmAsn6na0gnq
0PlsrVyXlysPrZqzP5IsD+d5tEfI06EX/DE1WYFuC3gPv+cjm9cwg7Mu+TCxdn0qy6HfZ+7h0kkK
F4111UQlKE66nR+hT8AfqDF0N6ZDdZgYLJJ9ip9qLt2pRFUa3XdOBlownBLduXLvAMyPV0YAwT81
HUg/H5OlCEzh1va+mRq4nvWZLdhG97q9zUeO3oep7Z3Z9/IaloFzK0BQYo4GuANZ9jJIPVcdBj7M
3W0LtuVrh4ue9qpc0kughEnY2JULj+axWnfpAlS+6+GmqqsMJh+V6FG1r0rbXsUSRMMOjXCR46Iv
Bt152U6hPQzc4UTB11yk07qGB8IYDIK1AvU0AmrAqOxrS1dgIs127K5lb+bjBCvLPT8VeyCySUKZ
dDvGRrpfzDhsM6H0m3DnE5quTVQ0XX6vZUHvFnDQM5CuIfrvLx2qCkEzDcWuz1xwUBI63FXIqtZk
6LwDsaDKYRAnb6RTCzTXE/pczx4YaaggHcwYi5CCxbUy6K6GLwSZAzWhObqmJ6WMVJbeBoxvZzsu
3FxDB16jdyNvDmh1nq7iInceZldTFCy1s53Q1wWrAWh1VClBHSGb5C4ZlmoX6yHdonE1faE87QOD
mg8cwgv+CBIYSgRomBwi8DzVDTethbZWU40vrTUrdVAVn3PwjKcFfTWlkEe024t3dO1BR3WARx2o
OYsCDwqPh1eRsW3MVaWHCj3HVjs/tboCVQad7fKWKIff4mZVv2qNU3+lo4WuwiEhqMKLocrQPDLn
HD+75HoNNkFSgrK5uEVUg610XXJbuYE2lHdQdoBrbEQsVbzJBgR9VDQgCxDauYdCrZeOeRLQNoOk
A7M4dVZQnXaeGZrF7xPSpeus6+l2IJAp2i8pr9nVPPEF02ZE6zJwfVcnO5PbEB8A96y+gUBGew/W
ZH6z2GDwhGVMoMni0R6IrLas1bC4Zqf6FGUuArV4Bppdma8hih6/43lP9ho95HRbgUC6z+26dr7k
xmb5W9rTblkZUjvTQ+UkhK9yJ+HgkNqdSoIeQgQ88kjmQSfP9sDMmZ32S+0quTV6QJEqt4c1N2gk
WxFr4vfDMDaJn6EclwUGDHj0rXQDeLikh31TMhB6RSboTENepJiDAYf7vjNd/VSSvt57s+Sb3BhL
hTKlqBVK1mHHkEvt7UYPEReYKKn7tZcWCMCIAVCgk2QqfHR2VU6Qlt3iHFVGykeODuRHeIX2AejT
IZqg0AIquyPr/ou981hyW0m77bvcOTqAhJ+CIEFb3mqCqJJK8N7j6f9Fdf99SrxiMa7Gd3ZCRwII
JNJ9uffaKJlbgBk3sdVlb3qOUnkhhipaTtUQ7ce+xcpqY71ZBVjiXMQC5rIcouqpVWYLgVRR1O95
Fo1oMxGnXuEBM1e14ZuOPkwoOSqOKWsMeKlDQaz/AOwiXaFPMp/6Pgm3AajYN0Tv4R75a7zoq3lc
ZEfWUzWE81bSADAYhP25voU2UlhFssNMxlF9kyZrozbg5Yx9ZrlNlSFg1DLzQMl12JnjZK4DVPs7
Lc01JBQhJ4USmcVpoNSbsk2tlRX33aE06/pKmvVkNyWmuh/soyJa1O1iwL7k+XloLxsNV6/DpTq+
4jStr7K+iq/mNgxSZ+zmYq/OfoR7tZoOVmBq66grC1dvBuNDQoHqDnVRf9fqNtiMJI149M/jjy3n
JQLI8alGcb9QNF9Fyx/n6bLkmHRY1XYOvMCgewcQlvSscjrhc4Rg+cV0paVRfdDNksN7lTsZ9SCt
KwgPz3EnSUsLu/lyxLj8kGBVv0pLTXL7YIYdM8clNn1kOhHlALdpss7z/TrbDAoxrnzeSFDUQIs3
2FHZOdRtfOhEn3kYxIe1PnaxW/mWtlYAij7oFoRORU9VT5kR99oVXoJeaNEuCObA7Qszd+XJ0pYQ
e+T7YRqGbd6KGLl27b+n4FacZM4/8C0X+1jrMFoMlLT8hhNsO8vsfd1kujdhKMeme4QeADrYs0Fn
RigNK11LU1gjaAuUOyvx1Y9IM4ttV2SKm+itf5MFbfYcx7pxEKZkv8+JlXIar5TfRZLUy6hDqlKk
o75K5RTTIlEIi2YS02acOmOZC2V86238n9kAIETgvNxo+DX2bVwl3+YoVN5aXfUVtMKR/lbofbtC
qqQvOxmfcuabaB3KrnvI+gC9o5/lbh9jSmna0XCiesh+2HNovANPqHYBellvFCUOaJastyq+7UOB
g/kDZxKzVWNL0+1kpChVrCR1lQBqgyqi/kWHNAqnIZRdztTNVagOwcHsFHM3FIhJ0Xb1oBKUdl8h
eSzdYOqY3QOMySyaCLK4ziMpR/zdIS8tQmMfUkZqkbJ1nRszq1ROSE3JDXEfmAullkKv6UD2LBNW
OnQ4k0fDuMJ/Vt0gB/eV1EX1Zo44TXek8GhWZuLwg52BX+TKakc1o97OSDYYC2Ki/U0O8sC/bgqU
rI7eW9hTzRSP7GoIm5rzxjIbHcVKhL5s/VCalgYj7LNcB5q6snJ0FYtQ73tMNYU+y092IQpC6XQF
00ZmNXyXjTkeyyNFqajLzNLR69g+aYXwjDjVHJcRZJJgBaYneZfGfjx6ThTjccgqgc9LCgZD+56h
T7MXyjCO076PAeu4QRUY3SZSrKz/LixoJPc42tJdp9J/VBZO5XJuGvlaanWdcg2O7S1MsGrJkVZx
I2HRD9BGDxmRuWH/XcKwcM32bDhghoTBBAzRm9qh2lttZWxLqW+3kQa9RyTjh16K6EYdm/LBHGOB
4kual7MhWkeVgupKSFHkUrxRnUkbfHA+ef9Dt/v2TTRRmwA0mAwPZRlHSei/bovZ0uDy6P0xeCJZ
6rYWoxr15xVoC2bXhuhaG7HkCsKZ4fStjn+jQWmA36j3Bm00dmKYxAonR78jRMJfNVLbYETKAy8h
5ZilsRVUN1aKEiEk0WBRq6GyiPN8wvIU8llFoflUainDVFm0P5i8yPiRZhEgU8iqQ5LSNFpm48Ur
NdgStYaMuUqr+QpPrL7Aj6Ksf22T/3/B4P8oBhu18xWDw1v6NjXR2+eiwa9/8h+bp2L/C7emqpny
r8KAxlbo31UD2/6XcRQ6yCwcVFAvR2rvf4oG5r9UU9EVWRawX21FOW6Jm38bPeV/oe6joopBVFCJ
xiQq/l+qBseN1j9FA4mKualZ1P5O9tQZq4rMhrfHFKPeziVlLCV7sm198+lV3Pz7Qp/VKr9vaf+5
/EltoCmtFuZN2HojFMNCyXEyylvFfmD9uLL97G+otTzEiV6kkMMQY1PfenRD77g2ClP75usHOBZN
/vR+TmrjSVvn2jB0rdeIB79DW5R8pN2NUY5oe69kDP9f3+ZMM5wWhE1tCkCgVq2H+cHxs2oZHs/a
8nr59eV/L2n8txlOS0J2iBIyVLm8z4BiccqVypCvGO7+in9P5enY/p8Kk3g7NE0DZuLZIMwkASPu
l3q7u1CTOff7TwoTU6j5sERKvtI+Htk5qcASGBdXkR1VC/ga0r8Hsd/c6Z8/V/F7XeKfF3VSj+hn
UxMl5hlvWIQbBJg4WPMf+WuyxDrkaC7r0UW3979D5cPBByDZWmVu6AyO6RoXmurcl3D8ZZ/eJMZh
TUR10wDx1Z6JxXw1C4A8zGV/9yWc9PfQjvJQKQm117UW02gcXAPimV1MeS9d0l3oNOea66TXY7RJ
J8JvGnxIPWS8o5uIVZJ4svzkLx/jpMc3AY5UXBmN14cyeygWUkawHnIWiVJwqSF+r2/+8y2cdH0J
vOKYF7yqsgV7iVYWbzD7fPZj6mj6u75SxM8kBN2jYLpZN9WcusQfRq6hDPOW6Rxmdg777gWpoPUa
KF23GI5mOLvM5G3cZAGUP+CRb9Mw2fd2W8graTTiR7kpWiSi1PZRGrsjOXibWW0lSAyqvqqrJPWi
QIq2UWMFzYJ8X1j7DbJm4mPmpaWP7SbpUN+O0pwtZjnXb6OwhjmIGYN94Dj+IMHQyhFyNlQR41KY
D5IuscHym/jQjFLFpjA0mifiOOabI9rq6a++utMYKblPptru6VZtoEMz+hhBiWq3qaFfGD7PfHBH
VMLnTlOkeh7iNmk8tj+Snnm5fxXiPQVmtvj6Ac6MC6dpUmBOs1r1+d6AS90ZUX7o4vjCd3butx//
/FOHrxpd5MABqFjqhZNY1qIdHuPCdKrmQgDeud9+HGk+3aBTJzMxRdp4HTJ0ikJJ4yRTdkFPdjyJ
/sP8eJoYhYXHb7I8bzxVNX7YUfgR5vOhqKOPRDLfoDk8+krjafYlTeCZ0fHXEcGnZ2mM2bLHnolg
7tSFISkLW1mnpex+3crnmuJ03JpBV3bs5TxLCZamiUBZ0xyzIjYQm+HXtzjXGCcD10iu6Nz1MUNj
5UMICihsSJOaXmjqX1lUf2qOkzFLILTrUspBnjoT21vkhr5i1elT3MTTCU21oPIlT1ujrqKd0tdY
saLGvNOoL1yYQc800KnENZmMeoz9ovHCTD+EZruuYKfNhc2y+b9L6z+sJ89d/qSjo9JJKJ7R/pnO
TmkunuvQ/y6H8oXj7DOtI58sY+KmzI+g48YLjGLZdykBCOmFEeR4iT+0jHzSzS1TwU+vD3SGOFyw
/bdm3Nb2QuAxAfVwYRw89/uPr+1T98iasaaUwFgy9pVDUaeOL7yYMz1DPt7w04V96pUdW8nGM3Kx
a5NXjIlegIBhUi98N+dez8m6pBxVDdJgxpHTrOxzvd0UfXBHHuW3Ls335K5d6CDnXtBJDzdkZdZh
YbO6yqreGYP6gZT24sLbP/dxnvRtkliZrc2k8ZLGOMhzfj9yUuIUVb78+uM/1wgnnRvOq4g13Jte
FVR7U3Q7v0YU12fT9VAn91/f48/PwPby94ZOizjtQpvJwi/eK2C38/jKzuHCC/rzA6AG+v3ikVqW
QyEzWfC/lnEgvCjMbybWSXbSXMiq/XMDK6c5UyXRiH7T0c1Y0Bhyj9d4uvD2z72Zkw48WTE26ozJ
QSDA0pQdbe1Q8r3was797uNdP3UwTcPCahm8ml88fKvNPaMxfnzdpuL4df/fY49yGikVJF3NCSw/
nUz0DBqfDs2kL8Zp2YY68LlRhLcq7sB3P22SdVJn8rqNYRNKqBzW2jz395aiyG+T1Qc7eJS92/YB
xvzACNwoszIv8JUer3Yg9g3GnG1kQ3H9+pef+2BORoUpCpPW0BnuG4h2LMGWsZy/9RPcEtFeijY5
d4/jS/v05juMeMKfcPbn07NkvIVwlAfZhgN1SS987gYnwwJkODETl9d6kp86SX1lBLWbALuw4ks+
nXOf5snAkI+DpZEhzvZ+iKyXHPv/Foi+jdUwD35+3RJnvs/TIKsRD7riA0vgPBpeCFNXZb+p9pC5
X1/+zDs6Da7KbSuleAp6YDB3vTIB7mwWJQWKPE5WX9/h3AOcTO2NMdRKOsbADURzn5W6G8v9hUuf
+/HHP//0BdXxVACLochlSJVTZVcGRsNZoXNM2oV+cKaBT4WtWqcMgQgCPqFGgdrru8wsjhJeiq/5
8+SrWMd39ukBrLzIhz6PWq+qOZFGF9C+qohAU/9lMB++fv3nnuCkJzfpkfIIOhj8D/KCrllmmLBn
rbr/+vLHGeQPI5x10olnKerVps1aL0mG6RlKBXaPOrGf5CqP12UbI+aUfWUf2EV/YaI51+gnvZqk
jgj2mc9KOwjfDY7lHMPXMweSq1tVyqUZ81zLnPRspQvVyTaNxstrrI5y55CRaJS2G5Mr34wXHuVM
1zhNs8IoZs2TsFlXCBBidZt/s+shvzCxnXlPp8FUJbLQrGp5T1Hx1GtPfeOvx+4bQc8Xusa565/0
67GAjqinXF8KQbnIWu6JukETEm0qZfirxSlusN/7R8W+CfPwsRXaF4Elm3NEhK43zfwzF8GF5zjX
CCcLACMN/LbkRNqjCF86etS9EyHufd07znS+03gqdR4krKxcOy6uQ/xBwTQtbPnl64uf+URPddZh
DtRQsxmbGlPelE2Mx//JigY30o1FoD7+3U1O+ncaw28fbArYHMt7al56Vja/I7wiUaLP34YZB+LX
Nzr3qk66dUiUAWwv0XjT4LsWQAJg8q4wzQuXP9fKJ/3ZhOk4NzLHLXGh7zV72BTCv/CRnvnlpxpv
yqEhqHWqLS3iJTLv3EqvlyV5CF+/mDOlBbBrv3cCqbf7Cikfe+OkjV/6Pq3AptemC2NT3GtB6ur1
PI2QUmL7RknjZgsOo3dU2a8u9JA/l5p+Ha19nqVIVrDLKKdpVGJ23tAaJcFyzjytgJruYuz++jnP
tJBx0tenMCqlOmYlgurBImK3t93OH8SFt3iukY5//mmm1QeDOKCQ9h+HnOAm42eSS/eV2d393Y8/
PtSny5NW5RvtNFPdD8TVwKbdrcrJuPDbz3R0Q/394lE26BOoBqpjsbKa1BfmDacgutQW5OMA9fj6
Ec6M54b4/S7Qz4U9lVbltXUCMIqtNCAqRD/tILU/qoAg36/vc6Iq/t/yPiErv99oHlKBQCZCtacT
V6P1jpCmtT3JuymQVvGoLwnJfTbrGewkcB4oF3NXv9jV49e3P6J6/7RiMU5GgkQb0lkkwHQRMlbz
uoCjQRxa3YdLu7AD0nO1gtCrLgv0g6qVyN9yMWfLSi/7HQY26yW19OSVWFDrJykh2YIMUHGDPkA+
Ihuz5STL7ZZPmdO+LGW5mASt02n9t15Tq00cRdLPKa7R3UbQyUmpqccnzbZUpzd6eQWIyHgKhD4s
oA3NT2UFGE6eMv9SfN5xwPjDWk0/KTHktY6+Jhwrj4NhfkFRP075tAX1t86n5GYexkMZFn9Vt8I9
/nsjl3om4eGG9xJFrbEUhvRTEfptaio/2yb49nVTnukX+vHPP3U6X7RE07Rh7Y16hN60ZDTS9BCK
byrWKckxJCCZlwgJvw4c/vTyToYnm++GrBE596TgPRYAMix9ixXAQV62DdnbC9BRE02XNYOLA9oJ
bXMxjBQsAJpLqb5qwPTbUPi/fvQzw5l+MpypnMuCwxsgW1loLwO1TdxcmgCFCEJAvr7F2Sc+dqBP
r7eLzTAkECInyq2VlhGBO+vJFiVeOEO9acYhWo1dUC+b+pipGuPI0y15XhMhYi5RliUrdch1L0nT
xG00SzwLwX+R+mR6F37fcfj7U4ucDIuhVpcqEXycy82x4TVJb/7wx6F+Mgx/dNE3xutCJpouGiIl
dfib9SaF/O8ZkBkBFNuQGNVYjS+8rTOjJ5qQ317WrNVWoCNY9CRIcH5RLXGfUayanES8XXje46X+
9Lwn42Ykqz1JsHXqQQNBeVZqEWIvqQr87zFrzGvJPoJdK0VWfki8GfaTClRQWwUotZZlrVsqfVNf
2Lic63knY2go11KT94AfSVe6ngZlncf5ZijDvZEpDzlD3tePfOY22smA5deDbxCEKKj8mQgybQkI
kNSW14OFr5wnBYplK6Ch/u5uJ0NWJsqkmWJZeHFJ8k4H4O6qH4dyn0Gq2Ju5CUYWc8J44fzu2Iv+
0JrayeCl21OBbgPZLLGV5GOb2asVldaF0ffXKeCfrn4yWtVp65eSHKteX9jmOkQSsO4CKctJXVFx
VktysO4oPtxXlRF5oyrybSh16DaHgdAiP/eXCDjBzsw5sKmv3+6Zyefowvo8mrRzO+YTHgwv5wfY
wV4W0k8fYaYBDUmJ0xcO5f7uRifDltrIOUxqBLzqHF8Zxb06JwSIha7R43mlsurqxEZ8fatz3+fJ
CKQrIKvsNoCHkuQr0pWWWaGvFPYtlt1ejcXfdTbtZGhpMr9O1dBAsx3G1NW1kcCumfwt4jdf1bB7
HxQAn18/0LmP8mSIIfxRr9NGE8j7kTJHNoLdlvyiv7v4yaDRRpS2YfphSqji6BgNF+9AoYq/e0vq
yVgRWkrT4l0SuGBtIHRIlW6gZ2Onqnz7th8r8xHZaf789aOcaXj1ZKig4FRlxKelnFeLcqBeV9rg
iyY1elR0o19ruQ59GPC3cmF2OSOPwrD0e+9JYYlKdl4Onha0r4Eo77qpdwz1gRrPhqBZr67ya3WY
NmbZrPKC1ER4XnPUkfEZ/KQzILGWljCvnblSl5Es0+1MVqPEp2Q6g1rq6VVyYeg5sYH/d3mvngw9
qaWFWQx0xsNTlutOXJcVrNRCqxdd6wfrXoXvjJTAne3OJSrGG2yVzSuq9/UAIvil0NofbQSJ0wE9
rziqoSVu62fxgmwUllksp6oVaw9c/yx94MHZiZtRMlj6kpF5rS/ifWWX+Dek0YeqN+vXahlHAeJj
muhCa5wYMP95xJOxbGhw/IR+w0wsqxLgQTGxxLXjQXVGEIeEODW2ddA7bbiXrSIngIwtz3cdRsKl
svS57+90jNONIAUIn3q9opNNNzTFDqKwJRwp9X/MeTc9yvZsKxeG7jNrm1Opqq/hACHnK/fCdtxG
klixLHyUQkKV2/xC3M7ZV3oyyMVaFI2qLrfUmFBn982jgokhignwa7LGlYUvFl0EKVdOpptM6n58
3Y/PTEqn+tVKEppRt3LnZSrBiHYRFRsJMvpC7mXJM0HLQwoNSNSopPHCuzy20B8m5l+95tOiOiUR
JE/Qj3tJoL+p5mS+NNFwqVh3/P7+cPFTMStwSbVsDWwrZaQD04S2XztpJctXQQ6s/etXduZjOFW0
pkORj4nk/zqPqg8t++ZDpBcBRNLKtg96Nib1hVd17k4nY15QlYVR2BK5aQp+6r6sbgnqWNeaPS/I
Env++nHOvbKT0SqXSHQ28p7itWnYXj7LtjuRY+B0MXX/r29x7jlORosiljkdDNmrAYJg8iM9baWF
evyqU1m504NJubAawf19plL3a/r49HWZ0tBmPkpmD3lk9RG0xnxNzCU12iJSJqj+lbYpxVQ8dvOU
rgMW71vyz6ZthEyegO8US5bdRA1OkXZ4tie+IWEsJUW5h9C8Gn3YYcP3hEwC+GUgRUPY5ey2iTXd
ZQr21qTzGhIFVXut9GI5j0htUuHaUb9IWojAKHpJXr1lZoBF3Rws33oy+DtEZLiovraENuYOxMgj
EzjBmNk7yq84kqVa6k7ahh94WBD/lv7CZyfdkmpTA+JXJnIgypGU43kLO9kzw/zAxOBI3Us8IoE1
sA3Fio2RT2wwmyROrL+GBXtYnfjYqHk07JIgePNH1sn7PEE0UvqSczQYkk4Mrj+GWSKttEn+iI1H
qQiWhSptAXu7dtqv06Nk8FhRxLikt3fpPLWO3MCvjtsCjmGxE/P8YJEMkM3iGgn+yte2qf+eqcqN
rQ+vWlN+H0krYHKS89pVUuiVPzX/RzTjOzSS0cnYwXZKjNKuRtU9uFpTg2NF4Z1o6zqo94HZfeRg
VSpi5WbJ3ur+2lCqpdC9luCEyX5oQO36VuVmyW0SvcDrAs99nbbxQ1JoXjMnji8eVB9MUI1YpuwW
k/Iaob0r4wYNpLGqqnyjRkyyEK/d0NQ3qCRI1iCVccZ9n34MeeVOyW0mB7ccM62qLnNKIObkg7q1
QdpGnZHAcWNpYjukoAloPfjZ76oie4XcbHx13MRWvUdD5tTBVjQvBVGdRpp4IsdnP4Kntt87OM5y
61b5fIcpbEEezyKk/tl8KBWBPQiiRLQth2vfRkrUZbU7Ye9t5d3YPhkC+jWBJmL+hs/5Rg0/suFb
Rl69lV6HUZtBl5LcjDwk0irXzNSH1uBIQ9+oytg6kdY5A9EqC7NlrOlu6zTHIvhBvWnR+vo+04se
9uKwMfhkDcDpUmCswfJGC1ClWneXy/Gtz9DL3pxbkOqMQ1Oyu3Vmjjd4nW4JgyRCp9hXxBmzVTec
oqNgJLXxSpcLtwdSjr2v4H+OWg96PryxrZ+tSfbNILxQSC5ACD7qFHE6sa0lkRQ1hRWcUxI0m0zD
u82GOYjwPVkEflLANOxpO+v+K9JjCgYN/6Ah6cX6qFl49dYsLSy5e1BQ1DRx4AZ1zrJMDxxN+jGX
1ooF2BJHqDOUd5WpL+wKtmqta9Q1qPiUerxTZDKiK9Mhg8ULAYg6qnZD4upKn/NFED60pgJXQM/3
OQ6ooCg+jsHN0vStM61rGRNXctNaOUvo6bo0Z7cbju7hcjeSOzwi5vKJBe3CTYEL3CdDeQjyZdq8
AhffE7+3StRunbYEAA/YEsqj5f65Jtl8nOdXZdiT9UhdFWPojVFdtUmygPK4qNuX3E7fIMXvSPNZ
os/emiLexuSSSL21ymd9SYD3shamGwgiIdRgi031XSlZxUEa9+srU8foGS8lOBFp/w5baVVI6ipK
FE+NCUVTsgczHG4FJjtJ4hggCeG589p7bQnQ7/uc6/DKrRrm0zVBxg6yPqdVH0sfOHhJ59HfjejH
KF5DPHGELGMu4x9XPqhrWnRORk4oR/9Wl0ySWnAY+oa6MKti1duvfd8vZCt+7oNDPSMsH3le8ngn
nywM+xhZYqxDoa9lkbqJXK314sVSot0YWJ6evaYiXyhK/dHNGbkY0XbAsoQdRlm0lr9tp5eq6rw0
9FrSgoPxWp77h7o65LXkSOUBjPK3XuYIOGSe0YmXNe1FWeQHWcBWy9QFnsFrpENEWBAXPgBHB0qc
GBOZzITDsW+K2uZamuTlXF7ZFlsW7XUk1Qh4tuNrHyVYzqOfVSp+jOlNU44uqImnIHnRAmVhFC2B
8Trb78k9pp2GfA9TVO5INtsSGbXqiRsa8ox4qHQ5hR9WzWuw3oo4fypTcRjNmuzkYT9VNEllAm4O
c9IOumWSdnRJgT2XtGNt8CqGCnJ3rsHTvyl5shIhX3fXQiI1xoOUMkwIa2cMycanrKImJkxiAUSO
zAdzNNZBGUOd8L9N8UPWGAs5Assd4L4nqDzU2XmRa6Gl2gbR/wJjhYcEcGHUrD4jGw/m6MTqszwE
m1At3E4UN8RtuhgQlkezJl++5eM2UPZZR+NUeMwrVXhp9Sa6Nwjmq3ACMp00i8Liy82IaZcjBrhD
kHHrJPqehGzP5AcBXiNzMIZhUZItu36O7C4i9hu79k6xVGK2B/gVjNJx6+9MZFokhRSFf1Vqmbgq
k7B0w17mFZJ2p7P1DbMPGWjsvWjGzPVFXt4lckG8LZGELpLJeF50oJR2lGq7/Sg1OgyH0h/usjDA
lh1OyiaRErxYZD7U24T9E+G7jQi3kWKA7J3MIO0XmJSD3VzrdcMc3tuoqhVlOXaW6dp5Eq05izVH
OFi19jOOYnuTttB+FzYVLt2R42iwIG8rxgaA2VPQmta+DufmmsRA/D56ahYP4Zi/dZG0jit5b4zZ
pg6kdFerUz0vmjmvbibSBqE+xLLXs0ZaBijjl5ppkTnSMr2X4+Nkh8fps+iXZUD0aqq+Q0aJd4ZK
OxSCkYlQLlI4UDo38U/ZNq602l+YSrGezWZXNAr696hZ9VJREPEi73s9W9acMSMdNPYcqgzLOY9e
Aj9lk9wkQ3uQtXnVwg6/qsfhWkxVuRwhPF+Rnn0/HiUxuEz2IulWiejiXWHCs9crAfNsFoSCE+a4
ItnvFX0hxPqqc+W0vU1sK3O0At4CZsFHfbIMN4mHYZdYxiElOw2DDQNcavePhBc8RwTCbXIlJ5Y9
6NzMMnyHg1x6V5TczWX/rAhlE6XtfWdpe902NoRTSitEri+EBS3HuQAL7xvJoo058KvIoMSyBFwr
wEetxBAd+HVcsIzvBtG4SduuC0W7MYv8isTfdaRKbtnJz32VR4sprLfEXcskWk87e56ec4WTEaJR
XlqztzdhKN+bVrXBiZXh8FGWlcW6RYGNn8QrABY72Hg7DN2Oldb5rmpk2DTV9C1qx9HFxLcNW8j4
YexvmzwhzTwQDjWWR3+2g0Wq6z+w+QDXnVubcapsFSfvC8RovUwmC/k08cqcC+17EU3zworaaB3m
vRlRZAtIkYuJHWJ6bIFsOMIuWVdI/kx2YR+rYbjUuy7KCMoKRX7XkXqeLSRLY3/SKIjFpEIlxM4Y
ROaoYTM92GqQP6ezXZc7BXq84XXTmB1jtkjHNNUCVkVqF/kqtSXlVrYmdadh7Z9ctazrinX3TMBS
x/Lq3fTVBDl7ERMFCHOnotv2huqqJHSu4iSTIQKkbIvtOAZMMajtwVJmFqaNJe7aFq1LL3Q851xg
QX9J1JXpW0O5Hup5eFPEsfLbx1M7OVk9GMAvCCeAIDc/ImwwYNUNgw2ubp5tr6kb6IiW3MjRyg7l
ZHtEUC4GFfB/AjniSB5REpNhNqjrHf63tFxWiVRT7+Wt9d/JVYtDz5I09ArkdkPJsGDJtGo77/Uq
lZlF9bZeVOQ+LHkh5MRg4B9jPkOqDfxdI14AA8qWSTaGh7hLo7UVdt3dIDW8R3MwStLgcjNjRYN/
nqZTjKRiuExJC7OhuzjlMTZBtSXiR+Sk8osNlvASqIMqknbTj5geQOeHlc9QHZbFKgrGOffMuMkB
GfvyB0yX4h5SaaqTBtbG0aoU7OEQd0gp4J8APJCbs3mN1hMwXkDSsW5es4XFBhqxgmGhkanVPhvC
cTHoBgknxRTM7Ng4cFcIbUeuTW5lJT0FeSmuGugNt32rQYIgbg4NpYSauFHk7E7X1bnawq8gXNzQ
NF55GmrtjeEr7Vrje/Zs9mg7PSD8wIGYL297U5uRSSqdvSPLr1qreh0/WqVvXRdl3yyDbBrvQDjN
YC80bbxFttlJCyPzi+uiMIhQ70LFa8nnXZZ216ytVmH5o0/qFQma1QGLJqlP49jfR7USLkA+ybck
+DDryszkK1hNNZFUU73lADPaZYZANUvE6JFnVRsfQ6zEd3mumlckJ2fvo5Rly4KjNJ5JGPlCHJeT
aq/VoQfMA0YTwCHSzkTbrEyORLzMD0ilmqLpijzXGoQPESyGVZermmgX9GmkDBPX3YY7m7W/qVcQ
X20zKfdDrDlGmi/rJN5YsRXETp6T+DZXSb8twiq/75Le3wf5EKxiCE+7JgqGB3J4/VV9XKbqckI6
rTTI+U/WN6kL7Op9So/QKPJLRou8LyZSY6FLXbebDHVb5xEDRXsbsAVxjHAUpCT4gPUnk0OdMvqp
TOUh0efwW6wPbzNhXStf5mQkrP07IbqKbWz1iuoLFlA4B6vBaB/lJCyICE2bK7hW5artbZ8mInai
JP6CmI8Qhm9ZP8eSFC+UPH+SsLevGxIaOWwyWJ/IYIgaQ/W6uhvWIpwjF4JXsiLc9uCr+rgj8slf
VJYcHMjQCBdxNauYWKOPymdUio3wWdQGBu2BuC49snsEpdGwquBfXyeREoGa8I+KMdgzvS1sUFtk
9mXSNLp90EkuxA+KyOV0P9h6/cM2M+tRsigHj5NmXdEJJzeSQA2BfQgWbW5292NpRRs7Z2tYzGTf
zIFprYpGNZamHPt3wJzqnQZD2IkH3oqa5ilLUeO5gEmCTDv3iUAqq1c/EKChdTGv1LKJViLHI5+z
FUzQOS0KIDKuxUq709h4Cl0irCIil8f0sQqapZQ/9GHoH9p4Eh7+lvwYaBeSUqT326jPEmfwMUm1
me3vR5FGW1E2w11USAhXArJCwMjqbOcC2GXNMH9MJRkSeHqeW8IyOBqPm3uoMsaGFITZm8nmcKGU
SQz2eFcNPcoOUkuEcTbIPbbeY0CRVT9kJcjrOA7v4iya3TbJomUJF4QD/qj7poV9+5LC5sGiVF3H
x/GjKwaSqg2jB+wEXzlLy5dZSs2F0DGqV2EVHEg6/B/OzmNJblzbol/ECBIA3TSZPstbqSYMuSZB
EvT+69/KHt1br9WKuPOSKosJAgfn7L2XdyggeSCu4SFzDZN3cqqzW7u1HVg60t0lXJHu7TZMb/p8
ljAnh2TLiD/YuPz0ZnWVt7XTOqk2rWNIz587wly8KxtHATYsxxmOCjTjAIE7PLgJGF3DTb9MzF+F
sV8GOTxCRu0jJnYPehh+2KOWO+r6R9zHHpqYdI1SB/4qagv9moJ23BTomzdeJl+LwC+fFaajXef4
xLUMxWPfcooaIc3BHX3r0IXdS86WGElDT4U/BM3WEjS7pTZnOLwB1Cc73pHY8m3Sq7NVKubVZQy8
ydP2u90MK7RndQzjmOmiEdWbk8fNrutWh2G+7RynMfmlvaGMZJW29wsRV09jVpXAi5DCw/A4aaQx
AGfSGAqin6AJTLOdXblvpHANt6maqyNoFpy6c6OOvlODObKnt9aQ/CTmjFLTE9w9xvXipNndrEMC
hENvOI5A/KIptsK7ImmTiP3tpLzaukBHLra1wBMaV7+IGNYwSkdz4/ZZy4CnaY64+wQQPic4lGUW
XFrrenAHDujuFVqik/T31GEnXpubOWMvAdRMFrIIfurOah/48A+V39+WTmfy49hUFF2ZVwQ7vyvN
PU0fke/qfF4TYqTmRzKRyCaYvfpRuuv0k8uEYIFUnS+iK6r0W4KqmEjDVHcnnz7DDpgK1JrZCxCr
G98QuuYvkSwX61dHhk6kZaGeVm3i7TqToY1Lq95xD52uAtjpFLZVuJUGCF2J02cjyBnaxI2TPsxI
Di8J78VzQ4LiK1fEEhH5OCAPgsrs/PRqcFCUBB2gL50/pNWv3JXN0YxcG/Ner4d5sekBGkdFyyK+
zOKalpTa3J1DiqeLKYuACPrGDt9mzoYXiyLulWTsdg+6S0VY1aEiNsX0uIi52IssTeIdQ4Durz5f
ym1XxlDTl7mC7jtlk7lMJFOZTVgK/n/bZNlXlYyELHS14JfIjtMklXBHxtT6aFVOCmZQOfSBYucJ
Tp55JWXNf+o7v9o7s/BOLSCg7Vxa4pKmnruV4cBuNOmF7LWBPvAb1VeodkFL6NeGhtvyMabjUm3W
cPaZ1UP7/Oo4IwFS6cwVoMwzBoi64z63WUvV3qplnND2jIPL7uFWR2eNZWTPyr4l0MV7dKBBwMAt
l/BAnkR/dK5UrtThmV9vY8OBjEAy9vxZ7HwAzxyPbCWX2nL811VVTEa1rekb2jERddKu1E9vdb0h
Sg1OLqob2l9WnoAtb0L7xqKv/2oUjrcR/uW3THReuQeiZKqDbTQ9vSadObVUHZg3yMBNHdVBTQ3N
a5wSQ4f81Iv8EpfSDqMYXtS1DufmkUgCYtCqorIuY7qC6gr6IpkI2KOViLwURUY9WtkhNwan8RSs
vrld3NojBE5ia820D1hn9GUkbB42QFc/vhvhkJ6dZtQ/IS6CHwuSKruYUSU/9Dj24Mvy6mtOIhzv
sItpfQPecLy1Jz2erxxVrsUVyUwbKUGwaewd25EcOdI9A7C1u5wBbgmqzKp4yzst/Xu8vMnbspZE
ZC66/9GnhfOarMr9OY/S31p2ld7FBNjtk7SZHni4zXORCY69IpTcMnKTbcd5gVtIqMzV1rPGh8Ty
JeldBY7mwvPu+plQGM9SxVvr2t6uh9B3IyxHvpseZBSB3PLX6Ju03Ga5BEop12AdNqbT3o1nVWG6
i90g+CGcBp4zcXIP5Sr7yCWzgGjD+MYlDPQ7oFr7Iu1wuFljYrVdd2p3o9bs7U04h8ek74ofpR6K
r0R/B3yCZFqHfTLR2aBfbCXtQ58p20RAS62FUi/PDlOTUYiOc/Jd+0ZvG6vUexJzxM0cNtPOHsmu
7s34l6ZrwQFC9A1cyqsxzrh02diXn4KFTWZ015PVgBvric6LwpksrDHM3qt4YQnF7xMeH8jg3nGs
+Bep5w+7Emqd4Uq+s8i82yQg9Qiy14DokxEtMZKBwPb5BWNw4zXDQznkF6v26s1YTfDecigei9bE
vU0cNRWXk62pOLD7OBgv2QozGmr8aznEh2Cwjk4R0sUb/Ue/aZ6Y5Trotgq1G9TKsTeHNEspw1Ld
fPRTlj9ePceVmG+4Suz6ahwp7uqfBLN+Fcp5rhY+lGioqyu1JWTzJp7UDRGLh7YgfcNfIG9k3Itz
/ct3smMwtnSG6BwjEBhXblZTUpMfUJrhMprsgUb4UfhZcbOEOUTROKekFcajDc5buMQNk49yVLeF
9dGMl7Gy3kyabmnYRCojzBOXpj6Ecf3hZ/Eu6dSNHmg7EmkbEnNuzrIJD8wKDuCIwRwuB3ao4CDm
4JXu4V4Wmtuo4VSW91YBTJWMW8CVufJ4qSHnLilSyczcdgMYOwvCwoHW6vjFdQnA3P/79PF3A85P
GqWaWEurqpfhMKvWOvoc8Iw7/i7S6V/9+6/4nUNBiP9Wp3ROQtD9QAxUO3aV4LHRpB+mXV/q+VKb
lAHDQvcRwdkRte45qN/TtflTavRvBurik2QpdkMnDv3WHGw92yd37RVc6nn9H5/eJ81SMMAtpCNS
HLLOIrnWkigsu5kNMFzlH8a2vxkPf45oQdhjTeyY/UnG/rjrvcDauktn9qkv5/taFsn/JpD6HNUi
E1ONs4UiqhR2cWjofjxBra+elATtpUYv2SmgfM//viR+I1D5HNtCvM4UNO4ynCp2Tiy911SEZSB+
IdwanOKbhUCAP4zXf7PA/yYG/MfMOzHCrkKRdaeUOFJmAMmVETuQpBgoXbz++5/zm0X2OS0bVbnb
uHM9nooirV9GV7jRMnrt8d//97+/6n/QbXzOciGO2WSqCoZTEw7URUUOeHSwvi6BHe6dRdEaawqK
xTznTJqVww04TndVZUPJRnJ+ch1VPI6ebnajnHtm07a3SbWT7iDSZ8clQ3D57x/0d4/6016SrWVb
j24qTxahp3RVqC+eFUJ/Drcu/sPX+fd6/KeH8WkzGaYwDZY2rU7EjnlnoBLqOnUvz8K02Y3Jy/xL
yK1spUiuw3cmJ/F9MWLYs5Jy3TVUVy94Tblngg9fu8uMnGwHkRYEhjK6OWZeScL1//Y0Pu08WV2h
gfZY4x7iqDNev9tek2TdLwwf/v03/G5r+LT7pHZRIbIeWReTcG6yTPi3iVT9R62uCl2R/2kP/c33
+jk7hlta1Q1zMZxoPsBsmcv1PZarLjZuu/yJEPebv8X+JJmkRKuSNONpjWFy9CmcUX1IZkFjtw/E
+KcQt98Iuj7nyEwiF2E1dOw7jiUWRsiMQfq6zR/ThdKsqOR13hAukUkZk/xhxf5GdPM5YAa3PDnQ
5TCcMme2XvxW0fRLIXITA2aYMGeO+CDNVTFgzSfnLrCG5X/UVNvX7/M/tj4ihZmWJOlwQvhTcWdV
WXsJ/D5zyUzLef+RWqoX+q402/OMG9zu35elc30V/+EV/RxKE1L9yYSJ6WlCTrqEMr8MZrE8BpQJ
6dZtpwryq3V7ices3RK9U9JfquoDtOKKErbp/2QZ/J1q0P60IRV5PbkdBeQpwIZ+8brMHzbSvyKL
Pe0XUbqUZpsX8RCVgoJ3IyeqaSYr2v5TuNDvhPaf8Tt91yOoKvV4oiEn3q/c9H5blC63WcdqmXFj
/r2ErVI/g0TSoe0dM7954+AUuyysnG2cTePRdpDoMvPqqCz+sCZ/c/5+5qqpK/phxER2KjgC3uNu
yrcrza9IV6T8q1i3TDvC9g/13+9egE/blF3pKw7CWU9ZbqlLHQoZOVzRzq5OrgF7/noi9zjflw2x
DKmT/InE+Lf4+f8vQ/tzZE42dFzQRo//ngnHru66/tZ0oXkWOpVR4jfuGFUe0mBTA56WBGTvy3oN
PoBblDddjSAvzhy0Soldnu0l9Z4KOqs7m3v112QqHRJD5uJsegRhJBTP/k5XXfE263R+W+JQvNWz
S1e1993qvrSq9WFe/WrHRCY+YL3Ib5c+QS61tnGM69uD9C0Z4HqMj89yGtzbrIjDP9Sovzkx0fn+
9zZQWYyK1Diup2aMyx9x0vQnYwtB5ivx79BbqcA/XG/KdrVj7MOkB/FLyVwztVv7Z9H7RAL00g0O
YTmKCBG9u5lLjxS/sLbtr6AC+u2/7xv/fATYnyOCYiPoDnL+nuzKecy4IqFF2ddSbcllLv6w8H9T
SzE8/++HUWa+1Bluy1NQWcV4IAu+KKNWkGBdZ4M0W9qc1qMFJvgtN9emhsv3/8owwH7loA2+T7Si
jkGTY38IkIZlUVsLhG2W3QGaVHb/PloJ7XdUwcvLvz+V39ye7PDTLj5NfWevbuaechowYIODtf8h
FKSCqLXK4NXE2bINgyp4hfVTDygYu+ChdKvwbGLK7D88t78lz//0Ml1L3/86SzrASmpQpyA08RQN
gn2UDTMP6N2bNfnJJQUGjAfOwGyXKcmOMqznnYG74WG9tNvt2o46jOZ0qH9VWgdvq6GhsBmaK60r
QzrCGI3B5C0qIPF1soLgLo918ez3HAnENxeHVMvSi2Q9m2/BSvb6trIGct3nIf+OftQ8DiPqAfpm
/h+yi/+GCf/TX/zp8GD6nhYrOfsni4bbESus38BttsyTvwzTpUf/CppaCeudto464vOUT27d5Kc1
CZxHpinVWfp9e2NlMjgVU+NmqMXMHG9ymWm0vnb1VSwif4zXzPe20huWndMQQUdcOmmfakICcJp8
2rD/vox+93Jdz+r/+P5i67ofMezh48n5hy+X8rtuLfQOi8s0ssK++Yei9J+LRcha//2LZrfsmymg
8U/Yu/XAuNf52oRd/AWPTWP9YTVibLmuu3/6dj4dKsHci2bwvfQYJk0OL0Gq4T0hlGUHpDR+dYGt
3yELZ/ZY9np4atLAMxud6PZHlVXrc9t01jH0GWhdA5GlszFxJw95U85qo+tU8N4zCgQVn1piO+SL
3+7hPRS3hQyhoQS8kiViUgtmIoKF7kK2Y29BqhiHv+KMFPpIlQAqYAO42YPblfav2m/BusRZCh6h
qhjvpp1CbVyv4/xRzZV4FlWZv5H47QVEdcwho4BunU4K9MOO0wGLMFngT7FR9iN9X7qOVhNEGeKq
v3TQV7vemQEQMcex7geKB/brLm767dDJ5mMWvckZ7diWjavcoYHu2vZLU/eL2pTrQLysE4yvdd3G
t5afyZcucNebBcDBfZ3bI/2MQCFh0yu4mgiF23ipfa9hNNimt3yI4SGpEYURrWOLU5Nff7TCLPSl
8Wp57Qia+a/FpauzmfOm9jeFt4zHrCASljFbHN+Sii9/rcvIEWODW7r1kBzdz04l3ztfJcekQXXA
SCVskVxSl/2wTAZxCxfPl7BN6nd/KatH2Ut5CL2686Ohnd0bVy3WZm4750OMgtk4zNVDbJLgTuWN
bGncye4mlj4aXCyHfxHBjfitCM4qqZJfOWczUlsKgod06fvX3pXLm72oN+ZsycnK3b+pEnn+oxak
qmkZLk+in+SNbyra4E3iTycn6NLdzD3so8IpUG3Sto5fpsVzk0iUrXoOCxM8hI0uGvqnfcsDxh14
brsJjV8SyoKfsuFIJXPe3RbLUp04beR97Eqm4flCIZO6TuYSoesAxeFENuumt+piv8aJOsdi8Xex
IiTqGEw2A00v7jESpNl7H8qQFrLAVbpR3OiuWoOwe6Mq7b+lSxdnZ6NrGaAFHNCp+5AdINOl0i/3
S23TN82olLZTHwbpMUuUeyNlS9LHAADk1ZuQbexjR8e3QhYovmXGueO5S9pF1tJ3w1aAU1CbuFxk
irBa0EmvCtOee8fx5o0cgx6UxxoQyyggWVAcL8GW9RS8wbdY+dAUYy6Up6U+JrqrgWhnc3zRXay/
+rnnntZmilvGkkUbtTmzn007h+FNovv4Gd6FdzUgJ5cGie4lbdz8JCBx9dtJ9b2KLNMGw3FI48ls
yGQr7nyPIy6Lh/obWHREjZyh1l6Xur1+I3L5KZhmvpG2URND6139ZXO7TftK/ESHAXopm2Uuo7wx
8hWHQPfNYGxLto6V1I+YGLIfriPjC8tOwzO6Fr55r/zbcSGbrF3rAnUUo0WRL8EPkk3Ut1prJImJ
WddDyxjq6CKXgimZd8G94T7+0jt6fVMaJZ3PgfhlDrELsb13b2It+5TRPrkNm3Km747+KAOyWrQo
D5irCnc7og4/Wqt2xG5AtBMiqC3T7wbo0n5x3Gbfm8SZtkXu2JR7rVjfxZQOv4ZwFfUWFEpTAExr
p7+sLEhPjDtXBgm6+sIdvuuicqHxbVY1fq/8Znl3eUXetR1b9yath1srVeE7cfTzrwDx4b4dB9uL
GLo5d34Q+CjJl5UqdKiTX0MietK3kTZ+dHMVYDbtc5Bqcxy+lhBUjq22zUM49MXFKqrgfR21uZ8q
z32GeJo1W78ewudgDF2xgZrSf5QK+fB1aEjrqLRRNmqk6cGc+deVnlgtPxUXPG831JfKzp3ixDif
DGMhEgCqvr3Ml9DQHECsDJJrId4Y1fmy5ocqD+pXF34dpvOEbTRvi9ds1j6OlqXXb3Gwoimt47g8
TtayXuxJpk0kRLi6Ud1cpVpF2qJqtK2hszZ+XXTzPlUB7oypMcBOEE50oNIdNWbcjk313sXJmByL
QS4kmxeN99qGsziuqV/9Ctyw37k8K+Qd/YQuxF+q7sHLTf4uKGd+hLGPkAasDF6ZIp2+dlUY/khX
Z8F94cTza0pO+223dNXPFa32k9BDeRsWKNYQEw4tHcQga+/i2ugbMXlMbVECTv7WCSYDzh0WC7ri
mZt0LGs+Ps9pKLdEK/Gt9nyV1YbZMHgibwTCUqXxmdCa8jvEdC9y7NKmOdEnC77inhN5C/ApOZSC
T7kxTou7IB7aXVBa/TMYr6rk43coT7xwXqNwreRDrlC5ckao+xLFHVKBjoSPnFJTo8NfanIwXfOI
dd3+Riw21JwcNMsKJAlfQbveBUFDTkdinIeSe1zUWbY55WYpUW+l+sZzMvu0VigmvDIHBY5X9DIr
S9xn5ZjftSOCi7Sv6W1wLpsIaYv1pWhw4zrTEmjKOn88OIL4lgg3sKo2JpvyGwRTPaPaQCDrGyqz
pbNf7rTXsRiVCKLJUpC/PNc7F6HgVPFM/Rp6c7/sOzwi3D58jPEDHZXqPk4h/268Nk7iTWOP3mvN
0DbeYhJiR/RatLuOw0m5Qd64fgh9naoDIMT4sSK/aJB7oi6ewzi7rzVNmmJFeFwnNZP+2qnllzKo
y7sKEA8DeOauaGR8F4Qfcg+EV7aVPhlq2Xu+LP1NQjes0LH13Z0cbVhagSjDE0Vt8MW4IXt4VQTd
XVCNxLEMoOqQncWt96T7EKb76qyPHfKIk5JXQCRehKaNRlvFr0mwlC8TgQPYe+Fv4VvLyte2dsqd
s1gtr1vdPY3g2h4yK5jOwKMQljtJt9wPzE7e2sWEOHA66zIbe9mNdex/60K2/w0QFOfQ8AbubXpA
SP95fqIINGJC8lXb+MplXpxkPzfEc3MCNJG11nZUM6bEW+P311vxtB+WRgNtKML3IZ/Uc1sF3XMo
ynjjC1t8KWs339udqA/e3OW7IMciEAzuB2ghJF0pgpYt8WwKSRhGpydPLeldsqgm6gYAQIln5xIk
lqBEaQo1wJtEUb7h94f3q+tYD60nmuSAdgUKk1azoWz1+GbQ3PTinrVjzDar5LDeVH4+vmoPXOXL
MiKx26nYXn30Pyb7CuFPfsSN8F6s2k0BigIfUhtOV1WhxrK5nrlIxqctEAPHZ2o6zCctSrxwYzgb
wtKmvv1W+cqqn/3Z14d0aM0PgyQbfUgV6yriNCV5x5TpfA1PctjGx2W0nofE7rEeJGgoXq16nYPj
CKcXtNNCtx4xxLDr3H7YBU6snqs0bbcmHQf0hOFk3+ZBWO7HAB/CBh0z8fzr2lEZzQuO8NAs6ftI
ubyPxWjhdbEYOGM7jRbElbsuaOZd7wt5tIvEyI32pPvX4Cf4k/hUR23ohaLydU/Z3M/RiEn6W6ax
lqVlaZ6qRU+vLTvwwe86cStl4wcg0FT+pZC6vEeu3bzFbb2+w7xJT3Pi5GfXb/UJDhcywKx0rh5E
h9YfZ8tZzc34rWlk8Zhk/luDEeudLdKcUGhZdKI5lCq3Kj+GuVrvymZa9hzb8UvTJ/bZ7nV1mTov
P9orXjJfBysuoS4AJTeM4qRakbxirwhfHQ469otF8kDbYp/OA4OOxUX/lLgiOSU8oN0yNCghPCJj
NSJCszwmCkD7JjfV+uQGbLU4z1IAloD5/F/LwI6QzUn1axoyrEPA49xqJwcHhZrnTpfBLvJd3gik
6b5p8QxWscNukQZtT0+ijrlstNrdVX1YPwLaC4KrtLE5t3aZHi3bRjIZcyBuuQ1pfV4tIc6LSoe7
plmrI4ZNfGXcKEq5aQMCBNaxmF/ArGX3SMDji2E0lJDz6QRP1TzxErhjvSWxfH1dUzf/YqWz/VLU
TnhA0N6XkQvv6anXxHHF9iBvKqttzoPlgBo1HhDEulPnwEIFxm4d46vjaDiFU9s/IoCEAlSs2c+k
aznj0smKeo1GZ0RfA+CCpAU4aigKEb6bW0e51gEB2bwrRiBxG3aH/qY2ABDpPof1nTsXxV7HaiX4
eWiJ2e2JWUn7oL5vEbPaG3o63gUG1YTPs6qt285y0ifofOoiJzTqBXrji1uk4h5ZDnhR9tCqDcZT
QG7ys3Z1iQo9RTW+IWZyekjW0T4Ao8UXorjpnIyf1r/SSTl4XJfsJwzZ/J0TG8Ami4c0aUfJIxC0
KxcyCc5Blsxv/eBPxykU6SUzU/Y04+YM0T/nGdkCeE3yyEa95iPHsnwE/9h+UamWXydtBUeLvje1
Mv6Gzdp5MzjTrKxt9GUjIOc1EeGHnC3vNvHXetuPc3cs4/naz5qayt54nb0gH4j1y9zKZj+4rXxr
Pas4cP1fdnTVYU43ZfNtIa6eWjatiSNkgaKI70078t83/j2H63iD+D/83iSWPIbYrKwznoG5ReeT
pT9TPx1xG+UqOfvFnN+AhBWnYB70j9DX1vfwiu5FoFtFin7ceKa+KsF2IGq5nWCyYnBpw6Mva8Ek
lqtHINLqtaGw42TBgodLriZ3w8JFI7s123J+6aNitXyw0zs/Z6uWP7OMO/Y65ipC45L4AJSqeK+I
kXvBplDex1XKaChu0ZBHRBQ6Udlb/o6uQn7it7a3ovXtM4shwAwYQBgPmPkEAi0Ha6qHwen76Enx
/gVJ0OB9Rs5GHBk0vtfGsfKHBpXMVudec4vkn7RTxMN7UrGc88DN8uInHu9ip8IPX8x9vS08o8ON
16T4S4eMTsum65yy2FYc9AkXaAfvnpbTXTuJFLS5qKubMV9REpjE8A61zrgZyzndpVTbT2m+9vva
M8lD3JXrpaBuvG2HYLppbK53kwr1F70Ch61ySUSJFFnkwoA4tCnEvcJy412YMj7DJrGgwq7Xg6AB
eZBo4dCkTQtLs/Toebc5EnEmLEmOO9UWHbYPPyxQelpTdrBzzzqNTYIP2Ju4gxLsd06yrN5mjp6f
TIjLLZ0xbCUxukFZTsHRy/V8u/gT1niQQvpQNmN4Gbo0RZLo+fzDuU0vhJVz4/Xi+LBUsfsAN3IR
dJywEHHJK+5KRvaPSR8758aSKC/yWV/l7uLedbP2p4ua29yqMRD3cHB7ohZl673lg+m/KscR36c2
6/aTDssLuzf2aeVMdb9JRxTfe3ApK9RnttQfZulsZltuk13yZXYPTaubU644NWfZia+Fd01/Tgg5
wIxdWHxxQBiXX+PSjXfOoMsTmkPeoCJ0Q28DQSx4snNq1q6cw/JItu+6BR88PnH7wNTi5skMizZc
99wpJyznq39m4GntYrOEZ+Wb6Wu9Wskj1U6/X7PQ2vZToW7Xvk2/0IlUadQ6IbDS2M05Y1N62m5M
DmJX6l9t3oslUtJVdyo0xcBouFUXwpyqdyXHEiAywuXEMQJ/HnKjTZW5AknrWj84k1eCJW5bcVc6
E4emL6ybMfWbg+fZw6mn6ppo04T9PTlK6z1JD84WjNX8qomYCSMI1uENYtthw+ardrlfBWgbassn
QafK7ytrTQYomx7pp70bhIg4Z5xASHMrggRmux+ZOaLBjyZ/LbH/yeqdPdC+n+ignbqhDB5cKoiv
mQN6t8Uf/RiEo7NTWew/Q+62pq3TBIg1e9t7DasMZVhivPxSNfnE7FSjB+krt6TL2EqsF7W9y9fV
feSEcZ+67G9vS5Es77SpnWG7cp2LcFtmGU7rxNkPORq8SRp5zK25vBStbR71oCX+M0xvGaa0SzGX
TuSySV6Vn2wia+E84YkpnlDW6p9JadSlafT6I8eijgN9Xt1nxHsxPnBI0HE5OZu0WdYfVJNXcWM4
wY221U7Rbt1q24q3vlcFSH46woNZw+cxRQaO+lxEE06BXdngAbbbTgD37OV6lxMA8WaxD6bRMlTZ
Qct53FttO9wTdDQ/kAcNXDibq2kTNDV1V04/GARpsLNsZL58lEEfcn9CA5Ob4q61vIRNPsifZjBS
2SbxVPbWBzMiv7RHY4jUv99asbdQkwX6RRsz3aGd6ehNwUGm98/9mckfraAyWXfpnJvgmFU054hm
KPKXMLGGH4K8k5t4Tep0a0+s2Fs0hjFVp5n8qK8lrcIpV8N9E1N1R4Zzg/fX1/veQXo4zR3hB0ih
zMXPwiG4WFL4Cg6sctD1KzazsQ2KBzmgQu9dx3tN8wR3K+PjYdPiDSLzqJ/2Mi6to7H76dhNFoa8
gX7eTUbb04qmCg7zlNvoeosKBYnT+u4dPd74mZLIeSoEuRzEt1MDMUd1dolOEhBeeYe/s/Z0/kGj
MWW9thka4cnLwoMtOKe3GBcKh9bP1EQ1CpEDzb/RusDpCv1dWXj+9/kq8cX1lpzE0MpHb6qX8L63
LHvrjEQ3vcjRs8I9yFQbex1Yyf4G1ehKj8+RwkueR9I9vmm9zgdu0Fy6xayIlhlmO+hp7nXFu2N5
Ciwtr2fySjiyV2/H3HLp5ubxeIspnA6hsq4IEl7NmNZ5lGpBAR2SNzszB7jAh73e0l2XZBGBI8Rq
3TQiYcFzd3Zix+ONZ8eLOSYthydXmFD4cXJSMVYYixgCZFe2a9EbmhAS7PIcMjqZB05y27g4qZ4c
qavXuKGvsfXbNESEvOC9itIqo8cYDmnz02TdYG/LtF1aHhBthXMzI0PdyMVahh1+EcmPg6RFJpd6
ixXlqWFiJMN10hvBgPmVvp+eosanIj949lxOZ2YkuGCSaTLWR2VqYnKg0u85isefuPyV/7XMEN0T
SlpbhAwY7WYH6bUpqanOWK+ncZycZ00lZu9JQ8+nDSdAsdLTaDmP23RQW7224n5NOg8oeQWHjU7Y
KJ5mN/e+QabHrz26i75XnsMXvy4hoLuyJGhDZ/u2Y9F2yIbfsKDkW0mTc+tPw3IWcczdBnXtPoDw
JiNcM/TMZ9W59AGyjBAWVYjqaJQV73xqMdINvIILItZ8rAprnu+7dk2eUN1nzaZloZ3x/iWHGcH+
c1svxX5wXJjdTBT7u8ZPO+9IMyXBdI9LeGfU2Hzt/KX/RaO124suVvD9aC2OCRMfpuDAoDtL5JhM
RbZsvATXbm2567YdkgJ/tkfL7K7Q8/xXo66C8CGZbF7SUt+tFVWQtlfmmp1I0gO7G8xPqAWHMVvV
RzplxLqgqv4o0xyhn0RLcJvF9fCBliS/l7yeT2mQdTT+gubXmuP1qAa97nHlaKjYmfWVTbBOI+CG
0w6ffX5O2/9j7syW48audP0qJ/oeFdiYEdHdF4khR86kKOoGIVIk5nnG058PkI4tyXZVu6+O7XKU
RDKJTGDvtfa//sEaOY4xlvmiJTiPLmNXvStLyNxAxLD+kXBguEerZCTKRaul+V0F4dEdtZmqJ0Sl
kT/UE94OqK/vGw0A1wwL6wR6M7xRDUbwUbVhX+EmpadBMmpyxNPonBodWqExN0plp0Vi/MzsWouo
hBifr3QydCPNDIzXY+32XnEGXBR9p2so9ptdhHM9OJOozsAK9gmdT5/7Rd7ID13Rs1kFVjW4ehC3
IWBFhMhhCSoPIZIJNmws9y3T1ssM7/BND8yQi8wZNI+D1Fm7OlZaEtknFfeTpgKKCRieFVJ/jjiB
fii0XR4Q71oKZyDxLrSs3tGsrHyThkb5apAdTmB1WXwlLjh9w82xPdTDBEMnCAzJ7bPVUuXPx7X/
Yor6e6xLOwTtxFkGEc2UmYela8U1qGZ+NNdH+H/3K36jhYSLGRmV1YoDA4fOt0y59tGToMfqu+Ev
hs7/6l2s9KOfhs6QynBmKhssYdJ+2uMdNXgYztp+E+Y/Uhr/rXjrxzLnf/+5/swbnPUGiW733//5
y5/27+X11/y9/f2bfvmZ9r+3L4fvpfu1+/rLH9ZxcTff9e/NfP/ecvnb6//4zv/pF//P+/Yqj3P1
/l//8Vb2Rbe+WhiXxc8Z1RqT879F760X8uPH1uv/r/9woq/ffv/u74HWivqHzX8sYqh1W7aUlfX2
PdBaqH9opqGQCIQ0RZHXX/Ajz5qf0aABWxb6a8tU5dVu9keetfmHpqGLsomztg1DZRP9d+KshbkS
Df4+sEfHxmVpDJc0YfNfa+Pq/fRMlAsTtloYJ2QHiD4IWxpA/HZGb2vBVd3GfcKEnPJFIyYk1VNj
o8KWFlRiks8JPmStrxlzIq45OCrLuCsiI4w5rNYjjl+45Jh2vueVkII4MtDeoh4S0Yvxk1rUFSpA
SyIyFq0rzBn5WtNNEYy71ort9HGUZwxKdtKSSYOM24cRqdYuTCWViRA0KSE9J8Bc2lO+yJWBIEMp
xZemMVaDHWTT3fwSmIVi3kjqUBYSw0pd669RCuZ0DnU7zuOnXLGH5QO1UjG8F3HYYHeSF6k2uZEh
5OkxG2j37oAplAhejWLq+0qdxm9CXmmwblMAmu8yzifQ4woV144d3kqx8jj2tNfXYxGnegK4giT3
CyN1G4cCuuhi8ufSFMWDlFpa95g0es2sUMgM8/2mr7PmhQ3SwlgmLY1GvqfAp9ULvuy9NO4mFFIJ
MD0CfC3dYUxfjM9jHskiBF2oItQ/cKSikiPfQMj94to9Rk7abpHn1IZIYAR4kRZRZnwJM1GNn5MY
a5a9ZcmVfhKZbqbFzgbwaw5Ql7FAixR7LC6NWdr10cQhdDCcbJqr7EsZGJn0EDJHNFcD05zpNYzv
0FxdkdBmfShtnRqB1wwKUknO+HUeF9hypIOK+vZGzANxm/kOgXQ2DV/kXuqL9LWOa0Aw+BIh4bzR
w7yoGjB7HoZjVY48cWXCSt2NcmpnOGWZGlZk+1nMIpE8ClnIDEUo7aicV+yue4tiDQaJgwsDxy0v
AGApmT5JSGKnjzRXtYzJS7FAEwv3/cKyjT4qQhqxR+JRrPAtndQoG5oTfmscXxzLqKcciwhsxjS/
KRoZgX5To6l0xkZKaOyTkkMXnBARyAI5dKuPPFoBlHjVQYUwN8ouHznw7qtaLeLRK8Os4xhaKMYY
fe3h5ZJwqVDuZ9owIOf7FMOe6KqAQGBdyTkO7XvOFFPwWiLoIk495dxB5s1klDdSSuLcdT0FS/FZ
SRlkMZjszZ5WIxctfnPI+lnzGKHE5QgO2CfDUH8LZQ7oJMShaI46J0m5RIV5Zl3zoSQ0YgMEuiIt
LF+fBi21YTVYNekHOCNMBYCNDuQCkLJgUujzNBZwAa1WFaSMEwIidXiK0P8GX81RiYdnC5ByvsKB
p0ErB5mkz2+3DfbfKjFX8RvjlPKj+72A/FJlbqr3gtP5+3t39bX6/Tv/Pyw1Juypf11qvLYDb//6
c7VZf+BHtbH+UKCUUjl0aAPC1v9WbRTxhyXrYGi6rVg2rCIajB/lRrf/MAwcT4CETNVS2ML+Vm50
8w+OqoIfMLdX40v/r8Tefi8jVGc+bErujz//khf/K9HflMFy4Izxe9D22hoQ568dyBItiZQaoXAr
bZ5u86Gx99WA+aOMeHox08WfNHs/txOeVbX1Diz9hD4P/RmjIRs3cjx69JtZwlEmNu2SwBMG4ZHR
YxRujJ0nYI+R7+Fr9Pi3mpEeAU+GY7Fkl0DDRk/p4RQMAUZ0P336/+RNERPxaw3lXakybEthCni3
fFi/cexGk3o39TXWvpP8SakGSCM2CWH02YMTVKRr6uDMFzsAcustN0bgegMNb9HNZD+ECMjq4sMo
BURkvrWWkAOVIn7ImnzxhxT3oGHUdRzeYdIkYbL4Vq4AdDJnr2zhWROWFvk6NA3LCgsAtjvGRqxP
U+lbGG8scyvTT6nWdl4R4uywvaxeM7Spu27x60kZHCDW6lAOOFTUHMbNcmpdvahML8PIadKxnTF6
A71vHjAAzu29ojKn4i3LuNNVj0EcC7+AH+WqQfYaxyQcGW2EZ5xMUhpFEZudunmgVLbzLh4CTLkK
896ubPhVk/5O2EPsoe6ovv9u0CjMYmzGQZrGtc7L4Ng9I1VcC/iGChzTaHD5VIr3dEhfmCPZ+yZv
nTmTei8jYmMnFHxEk+RiFVGIvih/VoLugPlfi4QWLaceAr1GsLwKfWhdvIoql7J2XS52e2rT/GNI
PHOWHpfm0/CVwK5gV7bWuWyU2g9F9wmiYeakCzzy7WOb2wsUH8nF2AG0CvBvpzToVKsGNCoqu8ER
UqY5UwKcacPLgLw0PMhE9WJCqHp1Yb5vt4EqAu+gLex9BOl24ix1tlL7rmGd7my8OPaMF6vvvzBB
C+sFaem180I8hiZhjTO8BoOFcWVcYyq23j5SXMLjggszHEUoHRHGUlmTHvRRuLOcGdB6h7fMWDpg
Mv62VZ7LUO2xkMnlM9v84FhqcqQSv2Ex4pV2i0l2GYDvQT7f6TUK+GS0q5O2foad3PBQTflTDC6I
W6zSHBOKlqsJ9W27f5aSvBr8w4hzvY8nnD0ib/s+wTjTVzi+OvVYupkS2vuwVqrjog5PuZmpGDCW
mEmVBLLQlZ7SHiOppX6LjfAxtmzPHgkpHOCwsOZ5IdOWO0xt/AwSiZ9V0syIP/qEqjfa9bjheNGA
R6mpdu15ZaqIpHxk9H7anuU688ekuLYHQJAQAG4PH4mULDzvvy/fOKlad1uYHaZVQun3VjDyZqjn
LDYJLBlCJq5O/HY71IHHgouZ4IOxPhJdaR1H0f/4edoRa/8K2qPutLzGJLvjQ6kEX+1jRoU9vycK
+GLZf2WuQygL3Exne1bbFs9MqJ1//57t6U3UsnXDFFc9hqzh95tvxZygJQW0yzim69crKcO8UE3u
8kxVnb5bsaHVP6VgR+3gkLtrY0HrNfCoCLafGAcofBuC83brtze+/VtWqYPTMUJGqmNfbZtRsH4G
c8xVbs/d9s62b2vGuXAwSFptv3BzxNbdlxUR38X1yn+Sg1NZ6/dLj9Nhnigw/BsJQzVSSPqq7Lzt
27eXNlMsmrLM7vm99uOiw+syGcBiQkZyOs4eYf4N6T6+MDV/HacPRgxAZ65vQq2w8cIhJHa2P0Ki
I3lEVUYXF8Nhb2r77aojCadtXVu8MAy9CrInZo7gWtD5XgORPM+I67yxfAq7OfC2NQ3F05vRmuzR
ZiH9gTlsemH2WmBWBWZheHOhwpZqDMiPte1T6zAnLeI9iDECt5yxLS4dzgzNm74K5qU9hJpPYSIY
wPDkuCr3290uZQ4FI7Zt+ELsM70wrtLw3EpF606mhdWCgRn5umVAebn0iXVbr1uHCtULP+T7zKKR
D56NgDurras569MnEL7HmORSJ0ej+ZzXcnMMwzng2Zn32A8U/mKbmFJWl6xyg2iublIIa27SnmH1
qZRUVhhxDeKyXZ5o2mMXhh8wNdxIBaXuu9XnPxo/GfFTUlf4lpBsh1yq87dPmdaSZlldGICGde1N
GS49EMwGtpNBtPg+SgvuQRZxWj2eTlPAytiKeTAAgCZL/VwgPtiboMSOmRmYfbI89Vyge5RiBXU3
b16q9ox/xt12k6oMtxHIS7ttic5xqe56O8HaLirZh9i1kiF4nNa/NuoS/6Ty1PJ0hS2FtYgpE9pa
Glt8xHZFPd1WckQ+raZdNWudnEzT2rfKcpu3ZAdavXFdNDxpVc9uykxLuS/G+Are2227lqpGXd15
FOmwrYytcI0DJmq9jlkchW39vdNC9Ni4FlWrZrjQurMdKL5psBkorFoMY8XVsvS8fDj2uDjnjjBx
ia3r6bqqYXTJhEjNBc8Gu/bif9VlGNVtRGkL0vx1UWbCDex2uhb2AhROgWNKl2L4gj2s0ecPuWnF
h6QhhBIOebSbJW57l2GiUDJN3VVyq9xG+hXrt2ZpdGCcuTEcwZSPfWUWLBmJp5nlz6g4QWOc42RS
l8EpsdXOyzTjcevMsImWDxjtedu3mq1t7pI6vxeWJk5jGrpybT7LVb2ctqcrq+ebMsFgo34Ghh8P
nH1jT7KmQ65j/zjNBzXRjV2DnRkeUh/b9iRpJCfgxKbtsMcTbElDwlNry7hkw+JuPBX63W7CPdTJ
OWn7UtrdNQNqgErhHq33QHqE8V17snpstcVCYFbiCLuW00FFYmK3XyJBRWGONB4hkbbYo9N1RLgW
ONh2PPZrEWw1sFTcKZNzy55fRjbDG3M6ixwy6ZRWwomt/F7Wkvt0Mp63DwJa7OiXs3jaap9k4u2a
lz7yndui6thWMz7gQOujh7GeKWBrOYFn7xVMAfw8YH+3LSZUsI90fFmmz5Uy+KKvD6msT+76pnjU
iY+vIP6Aj2vcPuFgbNp5Mb4paJYanEZynkGGKMdGoWtYf4YtHvX12oWvfwoTOq0+nDnHhurWheF/
8hivHWhatwtMEux6t0YiV/vGbYROxePnhupLik2xt7UI2yLc/g0zT3zcYap8fzMjBis7ZcwOpb2w
1RrNsSMjxbESHM/KGudfaVR7v1Cswa0SGftQlA6g74X1uFVBqBj2npSpp7B9iPE41dgGzLU1LEti
UnBOuo5SWHpFY9KBW/NTrhLHHqSo4Ldfs9XPcd1r7LXnLsuTnC0vg44NTx7GituVNQHM8Be2J0wH
vuDTH1pYsw+AR9e11byitXB4QhtPX32pEQ04qYZDw7Ac4tbo/GQWhwm1UF2MzVED1ffyOP6IW2yt
JzI41w9YSawcGlp8hYnnWhd4+/hXDM7YGx9jas/u9lfbVqIX/TNiift2oZozWZB4yKfbWvuGAAEq
2HZuiNSvnYqNOIxDGPfsVkEKQXbbe8TampU0eNG6qVdvoZa1LsgGlXLrRKjEkEYxN12LxLbpN3LG
2M1mB+7ZE7e9S9JZEgHj9Z3V5ed07ZAYob9YZCVQCtHtVyUHoLoOPbPXTvNiPbZrV4Htzl/ppzeD
kp8wS5nTlmIqhmaqKBIs0+S4+jOOPdTsmkbTWN97qO1BrifrIbSC3p0k7TmCDO7MihzslzzI4Swm
rmzQHDA8OdplmLuyFr1IWsteJesfS608w+SFE9kCZ6EDRTzW3DQmnJ0/Pyj+lmFpct2GQllWhaKp
iq5av4mkIjzHmNaJ0Gt7hLc5wNGqW42MAuHGzOTcXk4wUDLigM9bP19F/V1as/rarodhHbXLHk9H
DGwEjQZU0H0rSVeKSa+PZUJ+4CQEetpjeatb0GiGGoU3mwdMjH2qEGaD9eIDS3dwbfvbQL3Zz1H/
srXFS9R6f/5elV+Fbdt7BbcGSrB0RTEUbZ1B/IQr25xV9AZzRRebTzpbJt6eFHKmK9YGWKpGez9F
EmfY9Xo5I3w/2uqwpnehJt1u/U4qdxBfq5UwRD6Ul1t0tdjGro5KlIDVEm/dwqASHOkenaGzMjcs
jLORT91fvBv114nJj3ejC91EemFoxiat/+ndGAVdLyrHwE0h0MdQVLVudvDFPTBjDZ1wDG9F03Mt
LY6AJdjwcds4Ktk69kZruuWc3cTy+IQ9449Vtq3tTLLHg2Gj7siUl5kJtCXnM+1eWPtqZDpJ2zGD
G8v0IGzm52uH2s3g1CbG3+uH2qOE2tXafoje/vzmbRFBvy4wQzeVdXwvDMbS2m+zqNEa02TQ69gb
tYiQZCwTpfxGhe3WNpg0lUi3vSauvDIJrrEIR8wNrXeniCHimiiHWwO3bnHbrcit0TdN9P06hrM0
LHDmenbqGrMxfsbwljoQOxQAFZQrC7fqXWLDO942GICk2SEJDo04vuKW8vHn73PFtX4efsisREMI
JGeWYpsyI5pfH9KxgzkImwVjlvU8a+HB6IJ1kwxKVd6pMob/ysCRMhr8SZygijyMEgb3AzI3T2TS
pz+/GhS5/+RyFEAyHc8Dm0dtFVf+9JSNsWzasJQ11zbEtx6nabIyJU4a1dpDByMJVuMC0IEFX79L
6whdYzXPPkIpw9MD49aW4TGrgbhewgBco8PevrXmjro3HQOMgI+Rxg8O7dV29AzS+Eub0AIXsn3h
mEr3tBZQTp5WM2H1u7ZHQ41nWL1QK2Bvsm6rypq9vl9229li6/akACTHDPo7zW6oD9u5eGz3MnQ/
V5FLR14yoIb1lbflb4GuWPlZRh3hYm6s7jB+qR1eTnYW3foK2ZM8D3vwjQn/0no9Aq/9eoJVwa4M
P2C53bNyztuB0+pUj4bsdavj5VpmhLJykQPrgDMDx3lygSxc/VhPz9t6aWL69HoC0mAQNmOV1rGz
LuM+aOLgtGGM8jI28JEv2we0gQwQAe6xWSnQ2OP1mYWql9QSeTGIxBw0YbtKtR8Jr/Umlb4DzGc9
7KMLYqzELgfbzFtbohDTRlgrtU/mzAmpA06DbftpO4htQBJ2ZteEopIHm4PrwHmhjxkRVqTGpdP0
F1WPYjc1wUpJ/Dhmka34VU68T6Lj4cWsaHFCGIBhFz2Fxn7UuJNbCzwRjJH12msBTnxBayEuTR7f
NiH+5iD8ijGn9wQz2bsGGuL1srLHywUz8RVaUozkQ4OhJqeDOzb6KcpIZMT1u2OgwnsKq/mUqCPQ
YhNJjzmt/iCWR6KQ2ca5WzTcwyHlTrvGQG0ys266bUM6tFk6SvEcXcqwd7JBGv2hnSTII4h0AjyM
PflWn9m78Wqjy1FLZySjBZ0gon5qQNYtcPAj9IZYC8k7WTU+bbXEmGKcTeF/b1tuas5gSvhZbhss
EqrOe88bYLhWXcdnMYWzNRN6QbnGbjl+NOOh2qk5NuDTEi8705zvQwagJ6ETzFJg764G0E9HvTmO
dsz+K3FeG1q4IoK55ValxpIT2wLmtr3Zrh1MN55wj5/t6aRbGPVp37YGLcbccWhxAVyRnnVzZGJO
1i57qwrGiBzw/jtuvZ4/M3mpj2w0WgPHc5oxqkC2jp0tHB+Sina9ZR6392dE3U1FW+7oa/+ir8dG
dpXBkdqEidmIrM1eM0sL8lc3XAVC67Grg+HYl/WDHaWaj44W7nGT9KTGgEd1mnSdtJqF7B1AXbIk
+VjV3W7Oi+A0YgaX6CZ3TaTveb0QpReOAjad4o9WOp8rrOc3sEDKKc3oha+MJsc52Zz97fQoGsZ6
8lTjx8+7l+nwXNwAQT3ZWMJyrvyeCPmo52Qbn4GwQi8c8frDM1YjW5Az0baGIfS7WFdyFPg7ihtS
jqKkexY4ee+WmaOrNhNhAym0XfzthJLQMNHiVj56gyfOrhiDASOUiX1XlZCEzCKAnVTZL1sZgDfC
+DEGgkVeC/sW8mjbJTnE1HiPQLXFLGfi07UlXk6/Vcou9QS94oZYas1Yu42Z96Dc9qlYC6XE2cSR
pIjFT81OrR4sKlIzlDO2fbLWXiWewMum0LigAbqxk+5W04uPDWaU1+e3p8RDIJfpYWFoq8Nxe+vj
ukvENSJGK9H3Qg7LY0mIzPZ0jWojzm1/274OwS0Kwdd4bb+sMX6e0u6wPbVbZ7itmHBm45E4IO0g
T2r+KImDpRvish0EtSr+jE8RHO5afyVRIPsLsgvz8X+seTSJNj0izps2UNevNU/FtZs0m8h00RkJ
Uof2IrdieOt0dl1p/JifaGvJwY7kQhxNOK4MphXCjziHo6QCqc0i+QLtHNtgYPZSwzNnHb1Yc8s3
sEkvfXyF/PfToHQpD9R1zcH7su7cZGGnHlb+lw06suB7nhaL/RGTwsOCK7JklE/bQiuiB1QENj7D
1iPYWbdj0XNjODj35HMcRdE5AfFY3nZXTNzJicSqUGMKHvYVukPxtC6nbC8InSBzi7pGFu2ecu+V
KPE9MhGOylhATlee5XQSEL/YBqZJp3QuhOiI8moS40Oet092bD1tBzK1ABeq2Wu/o8TbGWwC7sHC
KXFGZvs7SVMdo4/iK1gMB7PKj7069CA80l7hROE22m6ugKfXErV+Gho6yTC2xu9DlL996SzAXP0N
0bZh/AWxKSBZskayPlR3SDGO2+2Iaw0YCiv7HfT9tRnmeDu6pa5293/eJ232fb90p0KB/rSeAOG4
C/t3MpawZxWxaWi6qsykajvhQuh+MLvdhttvz05mDaQczW9SD3EsIEdl5P1wMmKHxI0PsgE+6X9x
Wf/YvamyrIIjw+SxTLHSeX7u3vDJnsbJHAwXm217za/xhkF71PQJBHJ7Uta7TjvqZKPR+20dkTyP
fb//F5dhrDPUXz8eFW6QLFB40dIyMfv1OvDjWxoCRXQgGTjAeXqlJJ0E3Tn6jFExiWMU4q3rCHMa
laBFHwL7Yp3PUOc4XA5hSkyDLshBY4y1tmjbdy+TOKp4AEiWURy06Jsk1ak/6+mXXMYoF9GUIZ6C
FIN1mK7KCP0GgEaawROaMGBmVt0bvfLEwRVI6So0ABU6uHPeDFMRD49rdBkLEFuIAayorkOUf0k3
X4dAqSjlyP5itAlJ/zD0gPiThHR10WOYK8H81AuZHbewTTcxJX4CZGNbsRvym9QcgkdwjlowWohV
Jqr2+Ao/yPCFPn+a8AWwwpdCl8Lva2goiXIpC4RUUkHAbWOBTHNhQJsorVSOBKX6MoG8fD+nmsU+
aylM4zpTFtLkYFfClGJdGpPoZE72JHtk8Xxfj6ByHIEeMW62v495SXmJ1uKrsVKhgNiU71nFIVCF
0ytk+Z2O4xITc1Mw8xjpjfb8BT2eSAJ/G60luMR59Grf58uGpep784Ltlbhse0MVh4961L5khXa3
nZK/L9FqeJ1L8XUFZ4Cq3yXyr9addOsAt7EvMhs7JJokm8AKpYAEOcn8DptvqyqMyMe6lPLqT7Ce
49cDbls37G9rg78d2eR1zxvLcxXMIfJ089j3AFLbb0uMS6I1hZM0hw5kqhvj621BbhPQ7bJbY/Sg
ReFsQQaW09ba9XZ9CEJf9Rky6to4rGNatJXFX4Az/wgqCVXYtglrQpd1g/Xz67KxIjtchrxU3HCd
auhG8nlJv+AKB9GMx4bgcLaa9dZupWIbM2Od9gO3264yXKJ3BcMT0tuxysDjfK33f+tXBnsMAW2T
5z9f7luA62+rHRIf9VNX0P8Zym+YUoDPgyyNg+oyjeK0sW40CkpdxocVTnbhYULPv/s+3dL7+7lb
AYq1uGI4xmyn0+6VnhiOyAwetxWDBc6ZiKnG/w6pAg+becHcfN0l1pF5Z483+Fk+BTlxBet4iPns
X6Et/2SD19ad3VBUphmapq98i5/OwZ0tIYrUc8zH1xF2mtGiR8K4leJi8fUxNoFaG8ndYPm2IE8O
kyPI09ptGjSMbdZ5kTQrTy0N118QZ9X10/z109YMuJqCx4MkTO33YG8zIx86SolACoPyCZXo4zKz
9m1rm5BXPhjRdN0x+YdtRcDJet5MEgYx6cqX4M4sIxttQZiHw8N4xNKD+LeP9fy0FYgNft2mmJXZ
3o1RglvjisZvreA2AhC6TCuYlhw/LPEXRsOAcv8AhwD5AIaAwq9AF5KwXz/3EGlSH8K3gF+QEeaY
NIz4yvFYLQFUBDF/KCMHO5ORFLG7SqQl+y4274xWq9w0PZFEmT+g0jLM8snqbBse/NTdN0pzkIey
P/bIqs7b/4XjYMIncDmctX6ZRF8w6wluRO2KqpkvtebLcnWZUKee5FMX9ua1aWCcURv2Gw5xPuYw
WP8NDK8FFGYjxeftamYm5fNRwcVEargTuXGIw7b0g1y9H6i2XHPQ4bxi62T2keaiSeFybIEIFiQn
hEriIUEoN0+V1TyW+hXzeKanRAEcpsB01zD3Rzm9sgU5scRbLIfOHG8w0gIhlzv7YjBxD6IguJQ9
F2CvqZ5yLX0T+nCHJijcB3V8bmRWYmkmphsMLloPOKxWnRxnjAdjVI6kyZYTV6XPa1Sy7Na9z5zO
JUpdSslJ4ZzAsXufytKpkXClIbNiGD/l1rzvQE9j+z7WmhMicWc2A+rQcpO26VUHkIZrB/SblNNI
HBbf1HDyLa3/WNh8tYngNxuoOYqqcaeEI4YHH5YkPSahdRP1njnyaBKs5FNQwkSTXNVkcFlGx6Tj
CYydDN7RriV5rpAILahIUYomom1pjKNAumAsdNPG2SHGbN1wkaKA3WCvhJJizuZTLr11+bHOC0ag
bfbFqg3SjKk5saV/ZviOk3bxDHHCjtz5ScUB3gAwI20nf2hzxUmE4HT8PHXdGkgSeSJUvKrS91Fp
XjVn5aPX1Wt5gqHTVrfRNBEZJ1iIBy51J4urdHThNDuF8a1OhisiMox+cXyRM8xMtd3VnFzZ1ecR
dNKJe/U6QAFFho1rTv76OWbhpwE3vdEojwX9/kLk3iiGD5OYNDIdTROZ8GI6Rk3mnK0cUHTDTYvj
46KFHEmIGx2GV34jASQ8vsVT2uzzM/EGHnGRLk271Vx3TPQhjl7jdLWL+sFnwrezU+nARxx5JCki
tMDMh5cUxny9dMzTBFnG9hTTopn2VVjnhKj2ZwZXzNGNc0sIccqLl7X2in24K/XmV+JQvKD8NuCN
k2npcS7R/ab2LSRqDqAKI1Z9fMB5HtCs0iBPDORPY1xkBFdmk69ePTeYnRzQnn4KmPPIcYYQOXuZ
0/5e591mAW5j6W2WzE5R659wsvsstRpglHUoR+LWFkXZh+VwLqaGPrTC3iNvKycNNC8hbjlttcOE
XgnLseua2cZkLacoH30BE55Zu7KXCYka9eIg58HnLKhBsYJxlWJ5SgRaq2M9vauH6IDFgdM3sWsr
9f1c+pCALno2+W1m34WKfMTtS5Lmm3EMnKr9DEvMQXp7n5aqMynpi6xJF6xnzwUgGlx0gwAuouSu
Fam9rZbqhhzaF11F89lkzjAxMdPy4gQbdx8gn1Iy5q9le9VJ6JLDuzgIrlHD7jZXk9onQ/ISWSrK
yPRuKaPnyQhu7QKlqizj9iCROgF2Y53ZSFyKPI1x4KdxDbExOkY2xURqNC/sbmeFQJM7u4m/pJV4
tWMd+zC5ux8r+zzZF4lcPFkhoK98KIWfqYknhmfClEX0dMbNdxf3racgV8e9xJUfEMneEQ1+owxf
uXRUugfUsH701GtPeIPtMvOj1Ii/AW7MQjQvKGmxPLGwE1BAXqsL4L67kL1qYaTdOrbyIBNuW14H
873SvMnVrdxMUJGuQ4kl381HJjZ+FcGVgnIczNldaiZOUq77Z+iMYL028BytStCXno0gX+mahx78
jYiLm3oyd6FMRuFIpG1xDuyzAkMb544gi6H+VBxjY4CBdGfhlYDJxg1utg0LelXPmcRxa5Al0+G1
C/V7c+nOrRb6Lo47mN6cLe4QCgxv7MwDiXp+qN0t6tsk9YdpaO51Yzq0BBHNXNyoVWcyTE7hOlyD
m4c3xcWSyn0RftT2DBJ9WWrbFQPmhbhy23GDhudFI2vOCqH4KL2H8RUMstTrretWjd1Bb3eCY/Ki
mFgtw48wiQ1tkc0FtySJgUEdaoGOUMH4YN7Lgk7fqm57LScSVvZbnRTE5XWolMtUNEcVwFPF0q1B
Cmo16Wma9rWuemVE1vhoZpZrgx2AbVPFtX1CdKrPUe7YlAQLMKeWxOImVov2q+P00JpoXsHcdOlo
FvK9oj/Dv3dJZESzdZTj0A2Cj7I+I430AswmFsJYTOsbtoaOchIKpz+0+UEK/0rFKq5jKqkbb71q
HFurPHN43snNJxFZHODaXZbeiBFEHK6lseyjGSU2th2ppwaSE8cyeU8fOuBXBJFfX0BYhPUc2zSj
WAzACn/suUSBRpAkFhlyB8BK2d5rDN3xrwE/ziD7Lt4siqdQnh8aGXaljSSCj+6EmdxplCYPDiFr
DMgQv3nED9Jq+GmpFRnGWCiRwKqm9R6HFDKWiAWy2n0uHXoxvHQLbjqKWWdOUY3nQM5uZFV5M4Dr
ZbU6oFWjOGfugiEDh0Ynt89ByTrC45D4uNsqSt/wHkrhe5BrLgrzU2quWXGTwF4E+Lb8pskR0S9F
4WoK76c3n0e7fDLT/iQmw0Hk+LDEwNEddFyss2+VTzm5koZ0v3STqwTq9UCEtFvFzQMi19tGHlG+
2to3hNAc5wPibbB+wvEjvQwyNstlct+PV71QSWp/Goxv1VCcFamG7CscxUydAeVOp9HXEIwkKpJU
n/si5EkAty0UKqffArTNaflVHYQfzMZLQ/ZsQoAoj6t0UNL0LhxuhiU5Www0FeLAGFffRprGhDfD
HWJxc9W+Ffyo9WKaupeyn9ky+U1nGHVXMZGmBh89WWq3IXZ+EiMQrGeeUqu7kEWDhH3UX+vOesWM
7GQsZYyn+HAaEH8S5WSdSYfsPLqmBZBW9+YmFPcM4Nf8OPllgUEPJZS2bcAL/i7RDoIaNNopUeoi
np1GkdlbEvHaIXyB3Rs6iUZaF7p5FdKgmzeG/BVmIAStPjhNdhacQpzcTsk8mLuiK5rL2FkDe8dY
nCuDU3UU5fMxLUQM6SesD4oUSA8oOzC3XPrpVNVN+GgYeb9XM6v6v9Sd15LkRpZtvwhjgEM48BoC
oVLrqhdYiUxorfH1s+BJu0MWeYsz8zZmzWa3VWUigHC4OGfvtXfqTzHajLduN5+BAIWQGztBQTor
WIv4UXJUCDgrCE5R/zcqS/1SmTNhoeovJ/O7AzscUyqBl0QypU8YJFmAXRDZ5EQKFAaGuWdnXF61
gQtu3rk0c1i8zIStn3l5KSkSi/WCRb47ug0p3mOQVafA7ojEGWzHb6rO3qu/0hhtv4/grx7UL5io
5TJBLPI4YhN5WaNRV3ibcVZ/aq4t33LkeK3+1COxdNbyLedW4aTo5YJXwIAkVGGnImCvRF3UbqlR
jsfEZEcRfJmD+XsLpiwkhX2V2ldlfDLbR+AnD0m8kBdnkPxNuBZF2flI34hcIUzZ5CdbA9i3MfuR
XBlGfR8lSMYTBwYY6W0sWYOPb+dcGp1fuM3OGsxHVy7mBi8CrWC6Wm8JqjM6W/Hr2P6kdHzGw/0Y
uVjAk56ZdBpXJe3HnEDeQ/AAu0JbDpa2vLustOs/BpmYaUVvYnQHv9aJec8qaW9gYBjzsUHvhUar
4cNmxwj3FdHbYm8XebjDZrsSz25b0tezcYLRp9OOi8Jnz2z9XrT7onGPsQwe6pbIPCgt5wH6XD+N
Bw2pRKElIaqK8NAt/XkW+ddI94N+cfxVnbZiITO9r7ZuuQ0Wna2eoNVSodKMFhgIAL89d9w2SXEt
N8hwo/MgNORbTvhFRhLVcYPm32rjXTGSKVq7y82cJl+Yc874xu7N3Kk44HqY9BsP+RZzVEFTYWn8
Dh1UbDHblmV0Z6OX18cBU0BLFRwXH11MJHu0uvvRXUkyfXLWo1encVn56UmhpJt+9DpNWzP1rib3
VjjlRWr1Xel1DItyOXS6ubNaFJANydNTJZtDtkx+TYt5xxYeQjGSbLKUm9l9x+q38eqEM+epjbKH
JMdvRQolSNmXFLdFPSLtLUd/FM5VY5u7ebS3BkZ3qXePVn0XyZ8VvzSsrHe6y5spgCERyyMH3mfA
ZOT3EdKdp0R0hhQkxqzeSy0+CkD7XUddK53ziU+yvGC/2jV6/U48Gw+bwCrS8+6hWgFmm1lvTYsX
OiRQbEsK3Iks0I3VpzdjjPrAJkqVnJXqrWQhBFNo3mnQX71kH7jZnvLysMkddjYB3m/clRxM2odl
Dq9MDUnqVEfPYPC3c9WeraQPt0WSGIfqxSRz+hwOmNOK8gbqPDbDaJ+T0HGtYQPb1OgIr1GL3PX1
veksycme7XnT4f644pCh+nqOcBbqANkOc6dzMbQq3i655h46o4sPRuH4OOyikxTod0SRzUe6KwBs
8Kgly0PZ4TM9ET/QMRWNB3BN9Tkt52ulX13WNgUk7tcA6sclczXix0LT2jeFO16HY3CeTRhp+PYg
mKRCv0ES62yjpQ2+1OgMTznE14ueYcljRxUfsrXKm5t2fT32ebMB2sF/Y7cAv6RV2tlEe7XmnnGG
nIPHBTH7ITSq+ljnzWWe6+BSD/Ji0EHhzEb7m3KTeehq3bwIDH2bsK8Tn+LacIywO27o3pRHUOgE
N5byNbfL5M4bKPpC27tzTe89jYxLb1oEs5K3tSGzzrzScpbFOLXuR4N9UD+Yw1EJl4dsMA9NEV7U
M+2Fn5CUWOVms+8tS1DTX0iVg5RBdHXpbapuEXvmsfvS3U+VV24/Reuqjum2/VEb3GXLsQGUoql9
K1r3vpiDnwZ+BzqTKB+XUH9fwuKRvQmYsPVRVoizcTpGfkkXYG0PE5EgmNPGZ2VHUVV3JWAgNUqP
NXQcHZtLS9I1Xf+2mzo3WRbAHnI4IJKD+tnCHktehtqZzD3hzWzzrQxIYup9GQnVWzmCp2HVsA29
3e5/5MrRkEIjXcoc4tfaWdNj6ggh8LZDNizBGfAMr2EKM8YzjxnQDNILsEHotbcvW64EQQ/sturA
I3ZFFNBdoXL01vacFUGZBBmYS+0UkgG+r7Vm9DXSh5WoSRWo86hlphUuqOe1Je1RYdqw2yGLAe0d
tMYjczXt9/V+ZRe8C8yUl8mwPsXNqj/vaNO7TEbOhaBF05hfpy6uRBpKrvBfhUJ152Uut26E4EH1
ttRvFouu0YkcYB0itkpEoT3p4XRtdzYDb9X8gyxap5NPTSlKtZxSOsYb2kWHWDT3rE/0xD4FF+pb
iwzMHYuLytVdZd7aKs/CWFIzwU1buVoVYgQwyOJ2uHjxZCRVsauc7LUjhnpT5+39sNb4Vae/NPXj
GEWNHxN01eMFn6Yf3dohMOg5fLpDYOisU1hKgKyqbK491cpA/CVwuKVWaoGJau81a2T/vLYVQhF+
EaQPKgGGxKlGg1SnWAdPyyt4Caf0LJEMr7yHapNI/S7IXSWFJdEl29HnnJimNKhs6bqplWxQxhb8
BTfa9sbL0i6XxKvzT41CujZoYmxWG+G0r8rmsiwPjgMBbW3RqltUtVrRVB5/Rz+o+Ul1AsKpfqQS
4SgNzJijsUyY/dUTC03SW0ZAhUrAq3r0qtoe4n0wB/DiSqGrFASqWzN7zW5uWg4xRDQqm5WSkGiI
97ElUB6UiGG2GhZfXlZt5472i6ZRoldKYvW4lacgkMsRXPWJ7E1nk7tkb+au56vXRuuZAyfEpjvH
juhJZcQvtYPG2a/Pr6aeNGFjbS+rZofqgX36crTlwwnigoKX9jR47acbomgSjeMiZe+C7R1Sx6Sy
xE6rPd7b2jqtS9Su0unlhyGd/QD508A0wkHM2UwRERpyFa+M5domchkppVuMfm6OGNuRlyjbJwBw
WilFdBp01s/KzdlBrL8VHvyzDUnssxVPJRoJNS0nJTLkTLw1zXK+pZwPrpnOkepoTxyWapsjbFTR
JOkJnjQoT2/VeCAqWDIAkbaveKVQO3x29hxRbaOw3g2vLbzzneolqvaXA7trV+SHUcOpkh8aoryP
cZMLBgzjtuGMcVDfw9SjqGniJzU5ON66reupUzcao04vjgBufrYdZ2IrpqYn2lvl72kGOvtrg42I
jQsQ4M7P6vASjeTSZDh6tsL0jurryajRMROh6/1chE3RbljMIKWtknK7Ys8+ydYnUVAQQVrwZoca
/ZRw3Nhtdd9UzEWiDcXD0szMMkzTn0ob1dNKJzyV0VE1g4Ar/eyX3N6uXTg41U96bz+5sfTDFot8
surTUjnMGy2dMPvMiK9X40owwm/mxdbXRgldd5Sdq/ammNHP63k6+BYTyiom/5w0VyefxkpMjEKz
T7KevTGhBNgpaRt2TLZqkrealZPcyvagBnwDImu3RLfqtwcxFlKI6MNGSwDbwwLkkSbDz7C0voyh
A8sVIIJqpiTJ/NBYkObttvwO1eGmyqsvBkWryGveSoBd5xgGTgPe/xKk5qM55NFRtwAAtGFFLG5V
nWqEa58GgjqPOPC2vnq//1iXenESbDnVGNKJloZ+PV8PWdL7DXu/PhTXktD0615YMCedlJJzTnOg
GitUUKu/rMMstMXBsFGzpJL0q2lCDfNEsOcKsM0CpLhRyrMIvcWulxCRu0wuLLeS9N+aABckQp0Z
sYlbFyVngvo07JVJcsgcrE5ImzcQhlwfRlu1VVNeCkcOZZqDrY0hjP52OdZNRIvcinwaBuluHuor
Ze1YdQgHuohfqnUjn7q4UlcT1TQYH6N8roeGEkNj/7C0jhyEsf/auLFfOA7Z4rzRGwuVJ1Vl2ooR
JOaNMcNQszxR7mwoQoZjEqK4cJSgQ0fJLYWV6MKq+Bwo6vVXL6GuYRpMoV2t7VZtPtDMPnphWX4a
XPLBWjZVSK4SHKZdt4obE6iaGyiI7XZaLX6B+S3vIfp3afxpdDANknPC3E9Xk6w+eJTded14nt9V
g041gdV0oaY89b0IXB57E2Kt+v7zlPwdg9BJtVFT2ivTQWcrvhTOqJ3UrrHrELoJ3GAos+SNuhHV
ll0XQ8cWpwqpCQqM+N1xbFRRMN/0JXjuVxVlTel76sPyum1rEH/MnUkAeTMuKOFhcFLTv1qQgGge
q9A7q5ckEjY6CXxUPG2c6nCcyQ+nZwMubfWdMPmmDv48jUBu8RCX8Wuv6dBOkXSqaSRNbVavSDto
Ma3mtff/OUmZyEbGmRzuQeNll2XFgM/Z1IToozfqKanBqVRMWQEhihCp7tw3R7WlVKrdsQjfYrv/
UMuMmnWSzrvXUW58rj4ItDo6WOmC9ggcofqeXeNHQu4FGAFgHp7jJwvn3FVfE5vxW8EsqlY19Q0q
KYOTRd+LkJKjWnt1QGhwXm7YpT/812JMSvJuhol0SBqqrbIZj8q8Y65SMif9ikeR9G+M9oA6KMWv
Xu3V2WrH1tXMkYlTPvJGeKmJb5XW9TpHyjbEYN9M6LASflZpoNE1bIowOaeUH2CpfBkw3R1y3uPa
mIujelZJNcx+OgUn9aIP1NCYNxH54toriCawaIsXKdL5Veyh1I3NxLl9CvvgD6MyWevbce6flbxP
aRCzkuqb09i3RmTTUF9t9eSKAQhM8A+Gc+zDhJFHAAU719QuYyIeZpz9amqzVyGacheq1SWzOwq9
t+nq2FbSN7fii0YL/FMmRDzrMJZVBzvKjc0YZSQoh7avdkxL01Mp1qctlE7ofcw1FgweTKIMPWTt
Lft/7aTeMLSc1V786CvkS2EQv5hacjKGhOpa5pYbqCPFVo0MpZGTBpa/yPSYp9YH7GQ8FV2Odwks
R+VyXnU3y8BuJ26ThzaNnq1yNy0pJZpV+mJOIF/WFDgNE8c2noNb8Jmfqm21XXBRQCwI06fW28dD
9sydBmfbck62PT0BDu7YDvAxnaB9nTl1CwKIT6sGOhca+tXwYIlaHIYGmbNW/jA7s7uXY7A61Jgl
Q+gyh8INbwAn7D0DhwTglI5B8FNJLZRLQj0QOQRXFGuoM6Vvy9iPRwG816/WowZq3qvYShh+q3xX
efbUQFOYB6VAIcXL2OYSvlw4ZcGXcMGN0iwHQBv0tpr+Xek8+2j1zwYo203Ia4fa1O8cSfU0sSNa
BY1zNafyug4Yq6UuDi344HTWY8QNzq5dFVLrLZtdhVNn6D5NgV2HVQ1+0pMNMuMgg26rnrfl9S8D
bD+1pq0viZItql1SET5ZS8kcZjQacIOvamSorYF6CGqj3TWc2tSbNpf2gxs4jtIEqbWNqh6V6T+U
ScKOPpyqfFN/EsxU4ecspbFRG0dWqGCvJrVmrXQu7roS6BxbmmlHQN25lt2jbkSHxHBtpWBqCh19
SdN/kMyNTMteJaBBfxhHwluIe2t9GgG8woiGV23d5wy2OrTd3vLLPlsumi6u6p70CqXWHBra4mJ9
WDkP63NjP07QrUhO4Ww636lzgAcSeDvWxbBRb6CawyGYx/u6+9z2tXF/rbVBi30BSyZckysOeFdO
kt+QPMRtrVITSyQvgU1LynFWf32vxwgQMTyOhnOPhOqtTLsr6gCfmjXajW91YB8C2+YIqZc7NTt0
ffNdfXMiHx+yyTiaRi15T9mLKUnoar8i8IMIis58V/sqNe2ofUTSOd7OKbqbsqXxQJyk0rkpbe4y
t+A0Rvzyq6FUmUuAFYPg4mipBrBSYXcEUXutXl/UuVYNeLWAEU5754bVnmSIl9gbq+3yon5oXKgI
TCG82imzPieEEblt0BX753rSxKZZx09acdylAntIzfwQwGDajQlymrjVX8fA/VCrBpY0jaAT+hiu
lu/VyV0J1QMibgKv+LoUGAHirvPuaIOEyAiVkFvPyVqpluvY6R4Y8mRlaR/N6gXXOTyq73EGxLgP
8SQO84WdCvFBa3kjGCQ7asRl6tnFpFiUpGKvcuS+17ArFpSwyNdQA0OpdY0mOIsUUUE0EzE0M5fg
MT32ZnRfrOcikbX6JsnAYa63Omruk5klL07URlu9onumrlUmmX7ubYfgwtUzOhEz8+mDGjr9o9E8
js7UrNXUrwZA7YXsXBPgcOXRXqdBTSPyShusNy25aKNen9WMCYYL83N8SBZd+IFFwbEvkUsoH7PF
xLlOFerLWv9Hsp4FptVZUeXbeKTn1VjhYz4ty+d0oQvcE/Q6Pm27arXrZ5JiLC/9oCB5jZqnOOmO
cVYPTm0l5x6CRaADmc2EtV27VepuQ42YkAKTA9J+5t5gIg8N6cmVnlvGVQrDPACgRlWRJdtGM+Ey
XwblNPvaQGqVxJqTFcm+swfNt4bqKRyq+hK4xoO76P0fpmJOlJxbelDXsWrEsNVU87ga9OrzJXYV
sk3kgOJCmtu4UfsGKZMMI4rhhdVzwrHewyX9UmeB8RCPh3Dyhs9TFDkiZBgm58x1kJavZKARlRLH
PIyPaWO1LKwZ+c9sHJwV679kgbmtexHv5ZJ3fgTiP+q+LF2GqsFZKrrc3U6PEHdO4QqWrh4Uh4Cj
wkh6AcVV9WU5GnIZoyVac52nleq0TziTEvFwm1ryWq23OBc59itTBnbw0cq2zWI+1Vb8HLXiI9Lt
i5rG1ZlZzjGi+RhpgZo+SinyvYwAzCecTFKXu8CSG9JNJEnFps5Dksy9bfGFZIVOP6BinXTIxF1N
ylNNj52Vlww8JNfAxVljTNChWF1l9RIVhr3PjfgQDfzmsKfkQ4z9Re3HpDucXY/Svo2GY2JfftTM
NZFmaB+STj5SpuLRcF4lgia47VbJF+miR88ccDnToMrroj0R07NbWIvbIsh3ZoY8SaTYIQtzIVQZ
bFpgjg215qg/GBCufAnkaedAYbLRFWz6rM/8Jue1HGmZmu5Q4RWhyCekk++FbO8IoQl8GsfftMmS
gFGp9BfyWLjsw8h4+B4EwbjDjP1F2s3RLkR+JgaIAghooFRLC7+HEq7pF45cTHduEuzolN6GJeJr
LUoPEeGMSZ5v9QYKbxR24SExeb00x+53htX3u3reLkk/IgiQzSbA0jPXfX2pkYqRtXSGMFxjKhvo
WWOC6rU0pLiL5Np0w4s7J5A+QHY8uKEjT8nSvI/jHCAAgF8ytvElCt1NOrcQjHptb5PVssQTTSyz
1E6CkbgNCpxsHWgPAddkS0EqXtLqaihXhlVa3bU5MPdeVO4+Cff9qHew+UtSWQIb3Yd9j8cESu1K
DZmIu98SkkLRcWaajKYbN5qio3Gq4RHuZlImnJJRPUTmI+9D2H50cfEjanhLBmNakzysu26q3xYi
kfbDCMJB/VdFBYY4A2ZhoZV+EY13VJgoWPfmB0EKzjGtlp2pTfUpkLqftwY6O5SqDkw+mtF8tW2O
lZYnU+AhBtc4h6I/Ed3uE8KWsN7ad47lPrZ2JfEOz+GGeEu/G8bXus2vCpvikJCo+FuhvVUyhNZl
E+fa4EuE899/db36mxe2ld/IAnkTxONwQSEt+hQsBdTXI6FFPR1CO6DrRsnBRHcyltEzOQZ8JpQh
lJjFXVoky8Y0IwS+ELC7Gu6N1JytO1VwANbzHO2nb6EM72mJr+By/DBFmz9iXfuJ63SXecAPSHW4
NGR0AZbXSFEux2zjksNcT/3AeSGZAHJfonygXth7tJtJYcy6Q3K9ZvAdEs7ZezOx0iM4bX6ujs21
R3JIkqHz+eEc2SvRRbGHN28asy8cNuzD0jcvGnXWZQTS0pRvFi0dH52ej+yOQpf3aIY/ISQXV1Vi
Ih90p4scW++lF9+82vxpT57pR2H8PdYncR1jsBNLEN28oDReLgHmyBbrEDguSlumLHedy9kbfTwi
Aw4uKe121EanCDQm9DpB3IyMHnu6AAB18B3IgadvCH2HuswDnjK/9EYj9x16xwI408mqElAxOJzH
NX9jBtF9bYCGGPEkpYmxcZMIIT5RF1eyst4majiXYljrQi0tEoB985aYyB8ebMuTRbDFWZrjbb+M
0o/ZRSEI4cgxlt9ySJdbAX5/o6c0lqPyI5UTgRR5f6I2llymeuA2YpIJIZdmFM2Y2zhtwu9wC9Bt
aLXWU0GZE13D+4v5MdWvStM1kXPae6oYYt/a/Usw1fahdUArYSrfQ3MKrlxqRBapDqTmVs+U4g6m
hfTWsTGp5YFwMBhHIDjdsb0mBmunteZ8dmQOlZL0yq1OtePckMA2DIxCJjc0FumljWGJYuoSfu7B
6LRtHkTlhRWy3Bxv6HoykrX1aQz4H2Emn/6dZPzfI1H+H+IdGxI3/P+fQnkTh+/NXymU6ic+MZSG
9R/YThnyjk41D5YPtr9P6LHgDxxPeJ6trx4pY/Xk/4GhhIeMBd8xARHrjsSTzw/9QT22/kPg+LI9
15YGv9dEmv4LdvJ3GMpfaA58Ki6B/J3PB/XSUviDP/kLSuzxbbBkO/reKK8GitIUlos1PiiUNkrh
Pz2Xu093wJ+hl/9wNQHi2TNoB/Gvlcj5ZzdDZOBvzhuwDa7znda6d9+CG94bWjBuf3+h1Sr5J3PC
eltCN7FL4JmwLMP5xcESlvHgAADbmfSF/MryQNhbmrFj9WIzbMND+v3lfklA5+FJR3IgdrHjuaYB
ZumvNzbXYejN+PjbGUuiKy1QDSZnsVhW3jWH3PJUu5F5bpNkpFTtupy5hXMDIbT/lw8ifnG8qQ9i
rgME1RIkOesXDymFTyeijIE2Bof5vATJnmP3a27o/SHRkU1oOYKhvB4+uh7TAmTL5zxH6hZyNgnS
4i7KaCdo9cLeoK+Xgxyj9lhqbc6iZ4aP0RB2p5xNRFWuYZjkpW0TglUg5fFEUerdpKZX/ovP5B9v
yDZ0Cf9b8kR+ebJh14SQtBNq8GAJ8xQxSmqQLr1xqkbucDGJa5sd3fW/fJ+/mFs+HyOYV8Ebym7J
Wz/Vn14LQzMXZtt0l2WW6RcDBmZpkgLahWl5O9lgSelKRGeXjcwh6dL0NBIL+PD7z/C3d4UhxaUB
5TgmcB/zF/AIlrARElOKx68bDkNumXdhPff+PLXl/n9+JSIXXekAbLUt95e3Up9DrP9zsqsiJFfV
rIO8mMqqf448XKu/v5T363vJTWFe5oQksDPhrfnrc/UojI4wtnaNZwHa7PPQLy1JBVrqae7LtOa0
iFhdXFfLYmWbhursv5nbVuPOX2YG9QmYhh181jqT3l8/QQfFJS8htIaUAZDM1vE5ZD/19fe3+U/f
HRCV/3eRX9xDvReQxIRtJXLFT7s3OhpYw0eVlfW/vO7/eB0Tlr6lQ6fxfvVgTcm46JaZ7FxReafF
adh+G6jplsA7/C9u6E8X+nUwZthTLN5CndTbc09iS7gKzHHKtjXlhd9f6x+/oT9dax1Df3r3AMYj
UuJaYSuqi4WC5WISkFH+rx6dZ5qwBXTCA9ZH+6erCK9FAEaqC3A8XD9U9Ha1tarbBgwZv7+ffxzz
jHeJkY+qzq+ILitEKCN4veZOXKrS2A70ZCb5Rg7p1mmJkjwUmEx+f8m/LX/rILccATuH/aeKU/jz
zRGpzUnHSnbOkpZ3kZGlWzGWvt5VybVGCeBfFtt/+sJcYbi6ielSGr+OQsJl7ZAwO2KzVjNlK2AQ
tnH5L57yv1+EecNh02NaSOOhaf31+6qa3oQJQZIA/Yq1brW8zZ3ZP/7+uRl//664imR64j86aohf
5qcyBVLZkFfQ7YYdoJQtKScunJxtsOv0rX0wt80ZhCNBEMP+vv63pe7vb/N6cYDlbAaZ9X5FMBEP
pocWt1jO+1Jqe117l2l+/v0drjfw1+mPQegZq6uXf9i4/PUxBp1djS6n7EG3yWijOG7HBkeMCXEB
BA0kQc6X31/w70NxvSDbMKza+CidX96zWgx9UOMGlIt+jnGsjWv7rUTgYSz731+Jze+vN+fy/BzK
Ja7LRZnd/3pzdhqZHOaCzdCgsLxwe1gLBuox3aOwykr3Pdip6dEr3OzJKTxaoItZ6NeoAvpxC9cl
fyD7iToGpi/DOuIXM0+aXnbPXRw5mQ+ssLw3ut67yhJzee07mkLYEqbhJaLYvHOa6llHhf61puKH
0tq7TQftudDoWswjyELY21E9PhnaEJEHSVokMqx7s4+Gu3yezFvYKtsyFvd0+SEDh0sJ4jWHvYOE
8wB1Ut/l1DI2SZA9Snd+c0YLyb5VQ1CoqiLxp7yJADgFDnWfwEtvqDUMX2vLtI5FJvprY0nI1gQH
u49pgm8xD9u7maTfbFtTGT5yzgCdmAbgmOhdTxxsw/zRrRufJed7380tJRqTFCtLlC+mmQV73aib
B+LLkD8QUn/WzPIW94jcwBXOH5xSr6abeaHMRcmAjGYZRg5CyVG/0YsBewp9VTc+UMKaDGqqMQYW
WWLvJFLNjz15R/ll7+aBv3TjjeD8T5F0JxrzPteKO89r95PIsJYG+UnYEK7pRTpD7d1qSYUeo3iy
hEM/uMvdSygN29ckzjTPcMCe9jWKq0mU1yScXcHbogwC1hwtb+GTHjduraK9JtE32y9VOX2F6Gn6
XZ89ySh9MxvnZ15lD/jDKQZURkYIIxxdolD25SCHxxifX7Yxs7r4UTh5dlvIuj6viw4wJzuny1ia
UBHwPw3QnAxL9G8ucR8znY+EMh4b0CPORZyspEAba/pZTY+WHD1idreEYEAuiuIcizlWs4ZjBv1t
Q5CCginGNTj1u4I6qXy251bcDBoUjclzuxsxOV9TEIzIAAI4Ywhuzn0mjNvFjM3DaFrvXoUdZonK
HnYITvYahOihyrxLXaJJ9qT9SElX0AYGAKBl906QnKXT38XjpO/dkDQNzR6emxz9iEa65aJFNx1J
3kS7Lscclpofa8ij5CjOSC9eCSp5yjKXMN1RHkKxPBdJ8D2Zl1u2tdrNSAIwawbdq4eGRMHMiiHH
t63HcZRYpj6PX8AifhtqwLLhWuII2zW3Titj5qyq3MewtQ9xEVsnMpQZDdNTUMHYcGrvNEMAWTWu
xxUmloF1IJcuQGhStDo13Exshgpv8FyWr7PunHOA7TmczrGl/WZwehS6otvZH3bafK8Kz90amNz9
NsjfUCidiIj32xpzNZHYyP8rPxtai3I1xmamiXvXQu9A/TK5mebBOER5ip0lj/FXtflRmK6GHQ6A
O0caNGuJDo4uhuBqaO6tNLyc3h3d5n0pmu9w+D5q13JuqQdM4M9R60Vu8c2QvebLOgWwJA2Onnqf
bas+BafkaAJ8bPiONWZtA6f7RXYHy8yfhrJ+jmfbn6C1brQ5KDZmJzXeUO91IXQYs+ho7XprgeNo
5CmlZnEj0Soxs7j9LrVIoiRh9Y4djUCdKq+7In+BiYX8gQ3nSK13GDBz9EFyouDwgAHGh3FNBDpp
k3novCNuBL5lFnyNbnzXUr/GgWVjpqvn+bQk7uvSDVSr2+irWy3avu7CFy22n5dE3A7oTqkYk801
jfVIU4eCY02eNro5VJLkE+2mAD/eHIXBY4iQfpt43XUTzdOuwroLLLfpb8A5fYhhcO7gkhFAl1I+
HkcDnlgV38m6Krbk302HHjUe9T8DoqBYh6CtZy+21MezG9GxoNaanChsWG+LqOkyJZRL0fds9RBx
WhomFx7bRdPQUtWL5Wce21g5W9/B1v3oXLoRHUEQMFuMa3tJ6S6sNcMJ0uVWCN6AaE2d0+1ap2gK
63KDgoishwzTxNeR+QpLjuQiBr1ZvhgiKkatjc80Q0Lqt3GFHKKrXkDvsHMmH/N2Mlp6Av1kAk0N
o2XMoTWH5frikAiwtTurhqOUJN8cN3KP9dgVH71Xth9GEDSPpN4hMK3oZqRYqZ9Gay7PkgLHzUQi
MGWNWFvz7Xq+bMMW7bXTu0h9Cj1C+RzNRXeECz1+WCkS+G2/TJgusR6UGsI1GX1zyUZ7sWmV0IOU
FP0xt4TmOUqzAjIPiYnBNQ2FNau2jlhg67KLjiaOmoij65tpmnF00DU7ptFVzl0Ywb72JibfxBqn
/LqM235JN5SXmvA8j7R1H01ogh0p4ssoMFO66O37GWjauQg09PEZcMI83VjjnBUHx4pyx/CjtEkN
WHMEtGPnXyBeuh0R9CM5LKVuXtkMk+BLEnZavIUS5qzx51KkL3aPRu2VB+1Fp7SzCtuntSYYwlCR
jeukIedoa9dz6GGF7oan0Fy6HzZ5tQmDZxB0L0RQYImeMGTBkaWTmiZjZRyY5qqnwklbzPe5HnBK
N5gVLDqDmLYRnJ+bcaqcB4vMRfYBFEvoihGvvfOmsoh2oXQDWlKCTNxjbFYj0TK6UcqtHqHhxpEl
i4Qmz0DlqmxDxDghQVCWT2eKUNx0tjtJMMjYkUSI7ca+Mdn+YOYcAgcJOo1p7bUe3RrpR1obvQBv
JIv+lHlmpEHMKEPnK87bCtBE64IfCPWiuJ+gj0ZvNAVBO8xG6L4JvW3Fbqhok5+ioRT1ZezmTN6F
5HLLXYuMsthnc6pP3zKge/prlc/GuK/apDPuwrhwg2MNjSzZUzSn6IfLdEz7H6UXAnromFIkYU65
i52kJ0Eu2bexW0M0r0WBPtSaqHXpbUgqey+t/qfHLI1LZUL1hB9KTNXjQHQNqKfKtcorZ7G8Rz4T
nXGUl7ytQePpCXSgqiDOl/CxYeMWncu+jmSq8dyBIqD1lLmsCE5hjlcCtUZ+23d6JG5KuDjTdora
gVafGdZgzexMJuukgcr9ox8iRMB904QPvFgeE7zFthbhZzQJmL/4CjvE6Sn+6judf8GL14LhNtQk
diMSruzy2hok6d44Wpdk63pNjnA5NULMyEVOHqxdBDSt2CXgxp7ILKcrrs3hSz+IdroHK+wWKI/6
PGhI8R0JdWxp2qJ/sqyeJPdW9hXV1GxCsvFk1oRxwCREEDx8WwSsWilBbeER1axvoUdgqF9Vev2B
UptJzhJ5/XNNtqCZ5tHQpNkDxQ3gISlI+5i3/cJ6hdazDdKZz52k+mNRpPaXJS/x6cZ8gC8YAALc
JdRW0VIURoXOP3KcW4AyxYfEn6qfk4U0aHx48DqZkPF1kzAxRWR1RJU2b9Im7u4Ns7IYp5BqTqVL
B8qIGgShYSKMb8NSE3Q8dUNHOFEk7fDarSWWJBo7GTkT1TzYECqI0CVmPhnSd7jcdflNC92RrpFX
xZq8cAyamnt2cLX5rUUmlsZHTyZxgrR8acFMY/XO7Z7wOccwe0hdpianbdSmPZ5i16GVqJPUio50
62RLbH3t4gTn9QIXgVam0+l8gk1OXQxnXI/NBZGAWzQBLgAqsWPzRqt3CL72ltWa4DSgbB/LvnQl
fiovGzAOlnXm1fj+bHvQ36eSNOfbwcIBaJ+XpZrllRd3wfxhiirJt7lNI5eeVus0/qIZ5cIA0hnd
UBgYdcgK2BVMLMY6uXb+nHCqg57YeFkTbmY4YvQnp6C3TPZb7GWsn1gCe5gB6TCnd1LrXXwAvdNN
h6KtOx3VCkpqQFEThtkMaqmDPXTBHvmf7J1Zc9xIlqX/Slu9Iw2OHfM2AGKP4CYuIl9gVFDEvi8O
4NfPB2WVOlPdnT35ODZtllVWlRIZEQjA/fq953wnTxeAFMgJEvHcqeSEAx41hvGT2rl01vqBc6uX
ak1jv8LfVr92OrFuAPCX1MCJMMKuMvRYDjsjSolx0sC6Jfs6dQxyA9TYaPTb3kw0gU7ArC1oA2kt
DwRHDQtYVNgtgZaMer5pNFtvz2Vuq+1WdL1GqCCRAIuvqFbsvqRLSRnMyHCMN5WqJsMWZbFDnao6
VRtkBUF/Pc6OttMfwxL96cFa9Mk9YVBfYzdCXVhRYJTQ1kEBpa7mDXRkjf2gDcZVt/tJvsvJnfpt
aNvo5kS5ZCa2UGJZcmPJdOD8iBkfrRx8UAKLkSj3W5n2chUapDZGYaPLK78EwFsfYStYPAPMtoHb
CitGreu0GnMdp9FOmYtfBTd0C2FlMHOhBUNS9NFXPZoV1m0XbKdppxESjWh0x31BmAbsV2QEYDei
Wut2nI6s3LMVraXAq5Pc5cii1vD/VLcp7NCz7Pw+ZcWA38zXAJpGpDkDhBZO3eKLKG2GGMrVlHKD
Ixhr43rFE8Z551uxidqGYa+h4sURMxYL1V5BGxbia4l+sJjLF77QhDn3PMF4QIdtLUr9HZHDTCVR
5DB3AG4QkxIUq1EBMMJIFAn27W9276bfE4W8yK8yHYddztwNRXPvhluajiX2CIxTf92n+A+dLBpl
NCg0jWmGbdE0+3OXIuGJrujCe+1Ee0KT4WuiTf9NK+TXeRSjH3rCRMtxBLV1JlO/vEaGXAZoE079
Q4ST2mt2TsCGswEBre3T33vDf2sq/H838v1/LXxwbQ/+12Nfj11avpfvf0wfXH/in+mD7m86cl7G
gbQS6SQ6P8e+wl1TcFW6wbZN/AGjup9jX0XYvxGcs05IxQof46d/zn0Vzfrtx0+toE/bVF3aX39j
8KtrGvfZv7cCTYt+tMvcmfQFSxCE+COi4Q8dcArgwnDGgnUKnmLvzxHoegAicHQIgYd8TA08qxX8
KDplRG7Jmihusq+VWQQVjysJAzQOaJ/NGkEvBFlL6vehyMLTENcIzbUoicOvwpIE2iSDmLp93cBi
PlemdD5mx9Hsl1ASxTM5xrtBSjkbY56S4JeYpG/6SZ/rz1Yr1PYSNxY1MepNekkY4AkokbaOAUYm
MSadkjnPKeztyPS1dj2R03AZmi20PCCVRpyBHCUI0mWnbawKfR5iER5wQcniiWVA88PCoeAmgR19
QPMUgcNsmvbVld38HR16/DqZFQtOPzRYsVy7V8uv3XqYuOHEPikbe2KmvuEiq/OOXQB2Wd2U2bwt
FiYJPrr9hYmW4CMHnT5QoFaiVO3NVOlY0R0DGaKnpo340kXDRCqWnVYWFNx2xIpd0Wz3aFPqjzCv
6vFF6xpnL4dKUhBz6p+3tqqrn+he+hdbQG2Aj9CG5LXoveNyABtU53vb17n9jg/YRDhDHCs1WsWB
9uiMhM98b+OCJhR8PsI2CPvIFDl864ilG3dFJyN4O/jVEausuh1Iy3EN0hUdqAjH5mDGfdpuo6Kc
4nvMZ+XwStfeM+vZ0F7dclzWGZSC8HCoVVEj0Y8ysmBIsNFuQ5DuVFJ6aS7dc6pqyzUEKoCHXRn0
gvqmzhyfvNXkuSEkcZ/aPWdMwlPpT0MWbTgayQgYu1b0iHDskpHKpaCUpA+iIj6Pp7B/nHNQFh7h
OfMbf1x+Tpo9XzOGMMmelVcWm3TprO42Gkri5aOpRBxmOEZ2N9rzhAyUsHaaa71mSB9XCXTtvLJQ
RuSdGb7meaaGL03ZZ80mcRiz3+gkjiwBCibNgVUaz08CDh7nPDnU40Y1Gqv9nrJzGl5OmiGnczWu
NfznbYaqrCCpmSvq6hOMpFJWWE8UERV7UjqL6gh6rR+fC0STxAHkWuock94EyqSqfWBO0zcmPIvz
QS9yKc/0neAHJbIyywNSqQKbFE9L54XFbK8QFiNZGsfTo5R7PARjG30WTdKaF4wSKoEPHEpxBJeI
KIPYKJWnidD40uOU0L/rfRl/TeiEKz4qcCOsfZOCe/joG6wbO0skcBaSskmMO4FOcNxTdprTCcgr
FBQbQbPwFbmMSUthp4b9rrWw/2xrTngAEPR2RF9nwwl7zOMW4V08YQ55mDq8wntDuAbkpKx0FVIb
JmumdhsnEBUgxvrkzagdfTqsCnJ0ksT20bWKy+5tmmpqUNLoE+quMY0gLBANrN31DBRdBxlZFKp3
FR2X8pSEvK2jVStj/YruK9RuaIDi1qyWwZzOS6R1LcZB/HGHvk6K+Ws3FTYBdZWmEMMOQSA2lJPT
Rul40pK40o6TXitI4Xl+jnwZIgPSLx0V9bS2VPRoI5xeg2Bi7C0N+SkkjDmGEx1is0VqrlvjDAWr
kCsjZNKGdhM3rTYexewiekg5HJCg6hZxtVE702m+YKJoQm8Ga/BFppCn7hbWkMIrczED6umVbLmm
kZobWzdzTWU3ahiSLoxV9dUIK/N5Uww8CT72UIq3Ic+yaF/gpa4u1VjjvxlYb+I9NVo1UclikX93
h8Sw5JH0BPqsm1UPUTbnukjIwA4odtxQdfYi1o1Y/cIggpESxtWaaA7Fr5aCUQUAgzbGetRXxhPB
QG16Efi9c9wiQ6Hfh4slvhsFZ0oCyZWEFNFhwr9UhbNQYYnHtCM51nSxBxQAOI4aKZglLE1Fb9kV
4XeV3g04Ehyyjd/ERlH7+tjEEwyCIVIvcSQ7xKJ2or+5oETYX5LU1L9EWTI8EShuf2mLmDEKPk+H
NLnIBnEvCcwtGW0jvwzMlpM9RWqCyyWz8oRiN28rxw/71HD2bhbPYsuJO6Y1ysdCc81qQ6pdFgNL
2JGv5EqU12ninjhkOO9VhimIugKJ7+9F5f8UYf8wmRj+10WY/73s2/f83/73Z5tc38t/e/heD9/y
5PrHomz9Df8syuzfDMuiuF5Fbz/Ec//S4qHSMzRCflwG2BwTqdx+FmVC/KaqKqMSZkemvYqQftZk
2m/AhrEJMXa0bUTJ1Nl/oyQz7HVA+e8lGfDidbZtGyaKQIv576+yNacnSm8h2wZLeZoEhnSqEewQ
G43Av69gZS7qFj++qhdDtmv6ChV714MBY1mmI6DSqQldXPKOkhRHs9Py+NBPWpRzxjTT7JJSQxVk
UxB2+TDp+GboTWslThZgZM7HUim5+y2ZcDCdc47y8dFIpKlshjZX7cPcxpa6yfVCRjdxofTzbV9Y
ceYz16TBAVJrtI+Y3btPtVcsMjINNL1Tj47MMVOMzq7ZjMmnmBJlumQNQv+PPp3DcIeKq3buyN9J
aVFMDM+6L85IOBekB7YrCGd8vG2eT5G7nwWpFTeEsDHta1wWGRKJqnxQ3mtjSaytjCq6+gwgeqZm
VioGfIDdmoKmNkka7vqMnjGezJHg4V4DdvJgSUuj2EjGqtTvsoVq8pLnEZkToPHakmjGCWKnXw2a
XV+RNs/VR8WUVT1mcW9SwfS2nMpNMZPv/KA3oo8PYhFVdAG/YyZbpY2n7hQaRTI/RPVcEBnTSCgu
A/pB+4kgl7G70M0t1bsF2Gf+fcFom3ydsVRluxEIDwkUjYJ/RpONWTFtrJblVh2cpPBnnTQzBolJ
2u1lpWvxTRHrnfvILEaShhyajhvQGFVUD6fnQLwpzUG0xlwW6QMhGMpdr7fkGoulrfW3rHUn5zjh
NQEhMruMIydnCJNLyIBuODhzrOaxpxhTpgeLYZTjpZka7HB9yH9vnC6a5pNAMdMHYKpScdTzBXe3
W5X4hyHPKOa5MLD4BWgNnRg7hmuPBx4net7JCItty0RCOg/sAs4jmQ4Z4zIl5524yaxrx7IUhN4k
iL1nT+br3qxJuluQ+0RCCziBFHAXN6U5n4puoHftijW0Th0rcbHdxayJRw6N+GTUbGxW0vCiuMMm
Bw55q1p+yPj+isGTUZbTmZXgZkqccU8/EOydswjYj4qMaGV0qt6glGeIhUaCgRGgMNpNjE7bbABO
mgI929I6q0GNAma7ml3MH9L2CgtP6YTEbDvgppyLQmMO1RZq7LdKl39Dn5p8degEwfss8aX4sqdp
c8wALgC1Gd0zbW3eG3w15Y1aqwEJtjAzbcyYUSk54E5Zj4Gj9DqZOW3oFwSaqzuK/k5hgqZE5YZy
NryPbcvt7szFLj8SpxOwYUNZ3sR0YeIAm4BJ6ywzmu8yV503LCxxdSPjigPKaHfkkJhNZSf3aa93
w0uaThx00GjKGhceqey4WNt+SslFo9d3HZPB9iTqiaBS8NLT5m2YlffNaAEyhVQZ0h7XK9DRmlIM
t4Npm8ORmKZJ2zR2iT4JqYpS7Fl+w8ZvC91ItwU3N15gC4O6p9dp9+rQLrf92krzl0gZb9Mmy1sv
M+2J61q1ui/mKM/Odqfr5aFBSdQeWpNxr6fWRH5uI+xfitenISIH7oNU8VuRgWVx9KgMd+E0JBhw
lSlXt04qHeLjSw37R8J6S/Qxldl4KVJ9JSCIXIcZotXwYKVVJhOcJiGbU1tlaPqXeC0O0NdC6NfI
D2G4E9qD2IK0gmCcRYTD72qYW+1WZiHaRiGLOnwJY643a0ae2oc2NDTQfYvdDLshy1a1rlGrMIpp
LocnadqhuQ/xyeSHoq7TBzPl8H7nmn0/XTjPaQkD32xO7N3AlJqS10yyuH2KSrTfO41tR78DvlU0
HDJcdzxTyjr0PjtjCu+WgeJ9n8uVICIRK+BLajrbfpuVfKJFWNGSV2YmcwG0WcM4WlYIjN53y26w
dw0jsOGkSMtIzikPU7e3Ir22H0PZd9p2VESO7gyVQYCAx9URvDW29a3nC3B2mOxm89YRS9ceGxUR
8H0hyib7BrtQ7z86rGt9f1N0bjpQvCopqznmiypcHlqGssWzJeAhEVQAWPHRUKMIdU9ezlsnrpPw
rWbc291bdBP7U68x5dpIzuzYlhqTQGDfrEz1Q4tgIewGPZHzbcMXuRyHOMLmVk9dFD9Znco2BXak
s6OdSQqDQkVcT4sDKqdIX8dGKzCm6hKWRbv2DwNANzZhIVWjWlVQSDDtfl9m8fvQsdIcq3iyJqyX
am1dzHDO2i1mogJ+v1Wt2k17jncLNLdqV2Bytl9KjkvFNiwnAo+VIRnbMwZKBuEMzLGGmtq4wImu
6rx4pNNq6+dq7EW6XyuOfD9M8BK3Rt+iGkkbNOevSmqSjW5qYBdZiOYUJm1lxDcD32p/q7kcOL2M
XvKrGTLS8uymZYCVQSlgwemzfMnPQ5UrYttnOmhhp1Ki6tFwJy09WZUJ0LZvLEV/ZoUW5Xsk8KTJ
PcR8FRi3YocqPICelRiKT63PJ+hTBiIaCmMdclynkFRUxEyp6EhFFyuzwdyQB1KG53lSs3CNz2Fu
oowtwKLKUYE5xrkJfLmKLbBaA/vcRxeT5hY4iUbWjCCHscO0RXhsNRfhLXM6Oq1hnCiPuLxiANRY
lHOsyrMWntJCnzOsPyvjdhgi8x43X6RvbIfH7ohkNyET1+AgiDvZLfIbq+HmMD1jDNvmxnUrqhca
RKl4cyp1GXYciSLb65eyRf1UQZGZvxlhpsDFHIWtpVsOEhGJ4PGUFbcSuieSJ2FN+QdZsiv3sGwW
wTYyVNxyCS6ve8y9SgchfAhtPajT2SxwDeQJihEDfvL4oreIpyh0FqVhbp0p9ZPGkGUN9Yrr6KKJ
uUlfq56TUjc24XRk8JnMxxZ34adimEnCQ2TrOjgQwrUOjQ0NAe5UgygFEULFCBqZWSFZ4KbEelND
nW3Ey41Jzo9R3sjmlc/VwC9QukVuGoVPhfSB2eY5c1KMniy2RY0cBWDTImZy2dfOnj8pHNKfOPHl
gpEi3aYHDlG9ROvdmupFa0a5YOW0LJxY0tQqcKgzuFtSwgVT/j5L7WTrZPgF6t8ls/9zgPoHdKC/
OkFd3vP+zz3s9e//9C6ZNok5rsGxBzeJwyzjd+8S5yXhYLBxNUfQ3dYdDkX/9C7p1m+qg2+BLZsp
hEov++d5STd/A62GeUmYjCZ0A1PD3zgv6ToHuT+dlzTVdRAdG3gJ6Iibv9o0yAsolCiDrxhXEQ88
6mP0cNYUrOE55tLcQECloL2mDhShTEH89ZLHV02/N1WA4zWBA+gA1CHdMa1Cijht5UIYq0oFoj7n
VXZaHCbEJHQYxyl8YtPzKs8R91D58ba/g7uuoZcM73bBoecY3pXKHUZE+tP5Y2QaXmj68Jg4TGxA
6BRMVtWHtLhdwltOEktde2O5xYbp5a6H5g3GrjU3vCcP+7YXiifa5ZZ7Z1jBBHcfict2ZcPPmEVZ
r+Cn6URzRhsrOThFEbQw/wka9PQUTwW4akLrq4wh+V0NB34i0g4tp88YmfinGVTKFMQKSyXAyrku
UKpmezDHx5KTR6LwERyxkdGepuwlUwtkfPB0iq9O9s2H6wmwJvItRA5ViH7MammbKIwPeEczlOta
IbFg9mr7oqJ7CtGBh1isHUZ/iSl9VX5x8jQwed/Iz7ZSs08r+bLINWz00XZMsh3zfMq++BSBaNRB
FXbhd0HWlmtIPv5yKOcsGFEz1RFniTjdSWQuWYQ4lcFxllyH5hwh9xv6HRNEi1JN0NZGRmUBO0Xk
Rp8Loy6seOSsOmFzU5TtwgVjN+9TMZ8nuNZaci/TFzNbtUc+mGz6fQ7Iy/mZoZl1EyVvlXqsuncb
oInhgBRDzoyxzs+r5xYwtIbAqZdBoT2bOeQD8cx7KvXWD5lfK83z+i4Tk7YdML4ipgsUXRUD8y9d
TugK20YgBeHnmCJvWgr/PhG7YgL+n75xV7WmDDQIe4lBsCQ3KuBPX3HvWrrMxjTRN/cjPsrUXNd/
Q8+PkTv1G9oGgMJbS7uODeC4GHQDysBG+VYAW5TTc5lH/hrSIhPgAfWRVvbOTKDW8bZyvhbUuwGb
ShCuUxKOXJNL9xLGYpMCyrVlUBd7AyV3275V3XPXX0UMtqDqvdbmhlh5qJG+W1zVK3gZJOaBReJo
CbO6JI3ViB8QESnkpCvj64S4fkiVbU1YoKa+9t1RtHwpRB+sd+7CpLeiYRZ23LVAGhy58KwXfmQ9
E4bKdBl3L98EZRv43jxQ6+tAbMYQeYzCvcw5uO1zRtFkA5xouQeotxjGs2FZEGCa3aiTTK8hLqyR
yQ1T0IOIWeLMmxG/ag01OwS01iTeAclr1UzBes0k98r6/xMw86V+rXmz1oJKWVXPbIPBhGI5Z/iK
FcKbIaY3E38uAdqv94p9Z0G4HhSBOqHz46MSUfaMlzilpfWzDUa9PUdV+Uerpf3rmPnH2miqGixl
G3/QamH9owdEJ97LjfsEsnT+2aFDWG5R/PK96n6G5z4M8x13fVE0cEHWT+ac4FfwqCkoXw+GXfg1
vOiZb3xUxUHOO+iOYKctNMy62A4RtM2+81KEMFTFPiC8nTPdteoeFQd8oPX2b/yFQtMl1j2fr+tD
Nk0/noGuulcBk5LcTXAQbXAA5wiRi/ia8wA56rNh7wrw0C7ffEOcrTY8h5C5chRRoXo10lcKYl7N
Ak5UVIFsr21z300acvor6j6v4lonlDE01yD93HbxA4Ebvjn9PvO+Tv8r+l79J1f311wuhvfsPH+4
ur/4LKGqF1llcHWX/CmbHhvUdMxVuP0RfDJ5URWq6+ZTN26U9GbGfz4bMyzuswn49K+/5x8+wD/2
DNd3YtC5xBpDDBcb7p+/53JUgEQiH6KBwWa3rcVZ526fyc9UD1w40902jQ+ipnJuXEYpc9B0d1Cf
ogZwPPr1ChAiyscgG3adelLKgEO1Vt/jcwQR3DbX2jw1a1Yx/7zoOj1w3POw9JArK8PtX38USoZf
d3NX1ZiH4zJxzB+e5z/dsanuqKpDjEphbNvVeZAHA52axT5XovX/+rV+7bRy1XgtHTeWxlWjG/zn
q9aK3I3jqUApQsgWo8QwWAO1hp0Ji+Yb8Kz/5tV+ZLf+6VsSFEIqk3tNBd7M2P/Pr8coCOZSyClm
XW9QNJMTzmNF/5bsmsOk8QSKlXR3JXDiq6IELnuGVNyNMj1L9NdDBBYelFML4VIAgpoznX0kPmli
uKyrfNlpibdkz2icKLDrb5HxohZ7N4mf4PXvSh5ymfQfpiIOYfyIBO6wuEQEdJovGUMDQyXjSHBm
SO86R16k2+yN8mpPRDDO25aBWjjdG6Qiq+/NEm2a4YoS07eNg8rmupYRik3UStp6RDNm3Yl/2F4v
zPs2cj6PhX4AgLqfqAgMwWxOYP5EcdsO0Va37vTxIYQ81SmvsIcOSqwwo6XOaa6wU45avmcJ9blT
ML5MQWHfMRqjcyiDdedNeNvr9kBDnxAOPkooUCqQHsSnjeQjGBovfFZp2lV1hlq99df9hCVvrRrw
4yNu4OFogW7AdVwX+jZsj8M37FeMeaDMW8E4v4wcTCyoJz1Bu1NMA0UJDIXe7zB5hvKxy/uXrrnr
gbuN9TZNkaPZ46Zmk4ioe9BqtSMPYtd4A46KMSNLd/nOoFmpGXdzwsYHuwP46Insbf1c64ZSVC8L
nSO7uSzM3R0qSJEEA8k1k3h1rIYGTAfEhBAewm3Wgm3E02LcDgSwW7G9MTLV651jxkG4q/hlDLJj
U/FpZJZEMLJN0vzwUNUf9KR4MZt2L3R5qeSBpA6meOhvO+dmNhS6+Q2aXZ/3FgzDm45hSVRFwFCT
ogSFW0SxSM42uDV47kaSkvCJECyZt7iOdmk1blC0coV3qjnsloLw5AjIkkLlxvKo8duZgTowMBBj
5MWR7TKxLj/25Y2DVqzL3jsyaUsK2NB6FrRs6uo76TZ+SLVpTWey7Pbrdq3DJVrLozrLdkrZ7iUP
zbojmcUVkK665M8LKXAi7XczA8HQOFf1fUPLY6AQ0jD4GWn0mJU6peJpRDFPOARz3ugR2ZufrTeE
8jwjbC27BzQhZ/zmUAPGS49gFqwaRdVVOt80qmtBXGpnnm3nPENjhlbGv9fl4JXisaR9v76CQ03N
jY+YCM/O0S0g58zrvdxKqlmOtlUERDZiK7P54Y7sjXk7StLBYiKjYNkPKRjERm71+WUtRahu3GgO
1qcyATu0jJFfs+XpzRfuAK+u9orO1kzDdDVZpJBFqDVijQOBhmrzzjZ5nFgvbCLLKIsqmyxWdqvB
FAiQPXRk+1Y2exANvt6DgOQpa7ld5rWqnh6L/tt6iLAb/ccZo23kxtauGS6a9V2UYFrq8RqqCsQW
0F7F/dBd1yJKGge4cA4vY1CFx2TZVUj0YzvexLgou+Uto4e6FsWWpQSgFDc9M9bh0ZoqeNJ0eupr
2b3UdOQ0uYn1dq+VqZe608bqxcHCutGlVAN8nlEJSML1MISNxJ9pjGLRuAckWvhth0rc/OLgIU6G
56K52aYJbgv+dD1ZdAgNlbzkCBOQS4eud8SbyHcFlPfHwYK7YT06uOyiLjcarlu/JKjB6IAAafdm
SGVpKYDOPhBhbwQ0dR7C/j5Zs05YpO1v6zXXyUwIs2tbsu5TZ7py3Ixon/Ks3a8nqkHkt7bNea6Z
2YzI927ADiIFyLPdMDHUjiDmEkU5iWGjhjCx22iH+4Gb4C0c3ircUgzirPXY277lIZ2qtkI0APyf
5OJJPg/pkyg/8fxR51eeaeWBHOYASjFE3xG4V2DS41nDOBBhBH25rynp64Bk6xQv5Pqfqag3Sm/s
Jv0yUEFW8TFfBl+fEh/XzF3dJ36lhBtEnZQ9qLBAX4kehSwJ7ZG678Q9yJow3tf5ozucgM8ay8bW
d2H4lpjXJDG86LGnIl6/awn5yPqy6ocH4/Nfb5aZuef2D0K5yyRxGj2zIxvrVIUMmuNkS9oDkx1U
7xR5884g3G/lk2F6aPU5YIzlN6aybdZNV91V4lPNzpEoMd21XtOAoJZbqgx8VpEJuYyO64ChBC9L
jzq4s3CifBu5tMmTMzyysq62d8JAtjQ+dhaL8PfYhF+endQIi4zpF90JdhonKUyY/VOlP07pu8Ly
zA4Q8vhwWKU1JlDWVIS7mEvQ2EiKHxusEf2tlQXJSGP/kImju9z01S2Ccj7FWgStX9kyPINLQqaH
Ji0woJyPJHNEztkN/RnoGrM0W767JgaAZPAzbWvGuDKw92aAxqoBsp0ijqUMXLs9CH3YaJn7pETN
7QIEHYFMQGvH04S6I3AKarKF7Q8HCbaJlmiztd/RKCajFj5BE20hzD5mUREId9zMPFNmomwMOPUd
y5/Iu1sX6bjI32oK/z72FQbJkihCsiBTHDODc27ZELAqYIjEY8U3QmSqeInAzurkwbTrDaRsMJ34
jBRYUTNWgROjWBYY0tgB8kXEn+ViHy4vpvZYaoQi8fl5Dozx1daeZui2+ZD4kT+iqo6Z+U4GvWeG
F+iBfChbvhWCuMdvow1yM6yqfHisphn6ywyoHwmUk3UbTDD3OuQYbaIvwyJZpOe+eGnHim7SmnUQ
bULi08qBuwsKtyQ2ySaEM6ZuNARkXxcbCeWkjSxF5F/WF245ijax6cdFdygYa+lOiDLqcZg+1yRR
NUe2Xhxiihec0knEethln2L5WlR7XX9U6J4PQ0Hp8SjJ49Q09Plk0zDq0bHJ5TPcQ42IaGyK3Cga
a5MIPyf5KImjw9LI0YM8o26nNqlfWZ8LYrv1ktSscy2Ct/V/W3O82YMh8fhzS0UK2lF5J28r65WB
jN/GkuEaQHzxRqQUWQTcE1hNXIoj7JIbBuUbDO1+q69vZgngVW1a/EMpDf1pSXwIa4wdecOhAQE+
9tqRs4pWb6w4/vH3c9o1CtcoxdNh8LTZDOWgM0ZzgeneoDTltoOiNucDDwAks3QAXG/sJcRY0uog
FxF/ymqnsDrE0uTY9Qb3MkD9sF8XCQUBYS7ODbZqcyIWcF3e3QGa97Sb7Om+4Oy+/jW3Q3MKh7/v
DQ+b8rYqUT6QcoRP3lcNxjKYcVDSby2rfMN9sSFvfdv2W7P5nE156ehKIVoCJ8joydBYAtgsZu3s
trd5jsSK077uTFtqlCkkWanLNjl9tUVX9mWHFXGh9DXj0xoVB7JtA/zMjdNnwtu2SbrFKHga2uiw
JOpbIkNWdYLBoS2s/Y7eHC4l9VhHMAcZvg7b2RjRcaK/lxjPXZFu16J3bRt2Oqmv1Hl9dY/Ol4JI
7GQd7nU73q6FZ9axFU8TUgt2tyzZFuzmuq0EubJspE6dkQwMBd9bk0d+oBxX631MUcmW7UknCbiV
reXE7aDae1OCalt7kFN/zOBIdfiB8GjtEl3syCjJwzhoMM1lRDz1AmPgSeeenuUVyKyhHcac7yD+
6CYiD/uQnVJuMvo+nQXPd3xelvYGHdx2rdljOBAfi30lr4EpuTisRVauhPt+IYOmy28V2d5IvTss
fbPDrv2sa2usowJXN3n4cbr7W6ODx/8PsWjuX8rjd8N7/714z/80W1h/5PfRguI4vzFRQOK+gnKA
o7k/ZwuKu+qq0FqBTHFsZ8Wz/BwuIJB3hGVp9IZc+8d04R//AqPBTIOUxt83TXSU6zH77wwXYGbx
Kn/oR5gCPsYKCbJ5c4aBMOeXDlomyeTQ8fZQVUyoHmtB8pfa77ETPSjuZ4Hpao2cMPaFUhXswPBR
nfygpOWTrFHEE8t7k0bDLWzYG9ZSxU0OvbvchvkNUdp7BpNnJSu+4dv84ijstM2QvI63YeS8IHsB
NcgOVWT9c1qWNymqQY9I+2ijhH0coKX3Y5X5WgymHwG6fqxIG6OL5gTLRD7Hcx5p35mwXhhvbuPB
2BSxXNEHeGbBuwGfWPcjpsZeXE496/9TFFX7POIXuglBkq1Bgrs+miSxVo/WbN4t4gvDd/ygQ0dO
ihAc/frlo6ynvRI9ket9rSSogQQUq7rrNZ5CSBW+1ocPEIIYgvZp48kif1Gj7tQwl4EdLXe1hkac
kLtvc0IWYwfwdMLy7hjzg1kzyYBqVFEFg+Kwm8Q3dTPAI1yRcD13W/ARJxia3wdrAA+K/mU2xb5x
jA8isOwVuI52PjUfZtxJ6LdfyX58QUNKIrc7Pwyzehg6/cYtY/PWQON0RF7A4hY6fjyqn6ppnqLE
df1eqo+07vo1nycDLiwG52PQt5qNHnwCYXUgk+VCK5uQKGtidX4W0tkXaibOpcUFaFIq0xDNbxCN
nDTqRW/uGmh6DLL3cWfYn4JRcM4+Z0E3ovmRV3vRs/XVViaCoVFBTauvFRJyz+o4OaMTl36JSStI
uzLe9jiAfeHK/qA4BAuyWxHrcbYQhvl1yghWkkab6MQITWQ1hBmnf9d9imUnCRwiJanQ5gvW/CQg
M+Nr/zg6KBI64X7NjXhBiDC+TGN0YqQbpATMeWPRIXnYRC3BdiRf+mnaHyzmE2S5T/UW9coDQT03
7LoA6ehmfJDu43JImCQzj7jcEe8cnzErbcIayQs62L1sSIZRF7p66ZvI7S6wRnl2baKdQ+I4Wtc8
Zwb9W3fSvwyrZM8oOF+kor2ZSudWj+8WGtQdiuq5u20lSD2DHma7+A2UVFNn4LM4CHinIr4hVg76
87Z5Nsn38irFABcagYEOJw4vLeHLoc3dqfakzejuB0HFu66NH8IhPRAkgJQtrHexkbQb0Mqv+K4d
rwmzCyqfOwYHN19MKzkPJirlfnB2DvksaJynfdiL8mjUynYI1S8OLSetP4Vt/xoVyWU0OOWoqVRp
XO+zkn42qvTbxCH1E/XOIcUebnW1uc1WA5zQYSdjlM/PY/qQ4G71+FVFEA3J6l5sX0OyKZGNGxdi
rkmdmfsmMOrlpaj7gGG6GkC1UHSNzkFEFAJAlodCdGCLWyocve3Se1TN+CwgbdAYNE9tGgMsDIET
W3AFtlKBbJ5ijCa5jFbypBA93tf/h73zWHJcy7Lsr7T1HGnQYtATCghq12IC84gXAY0Lrb6+Fviy
K6KjyrKq5j2h00k6nQK44py91+a8sqERE1doTf7Cpkw3qEJa9hSezlk3fCmLeGrzKbDkEqti8T2v
Fs9ELEPMbXKwJ+2vIafoltMfmrO4hwITlUcnYSvSO1/LjBEGFyp57gPVE9SC015tpmFNG9xUuDK3
cTfXV1BXpLaxs8FFErLbtXo/LQbP7uerGUWvoelMmGy1ememVbhzQmV0Zaff1+3oRnP8aBiSYDWK
VCfUdFKxh2STIHoA/ROdhKMN+zAWMJ70OUhSin553lHRc7IfMy1kxqEEAEUU78qOkd7OcKE0c8z2
oO0fUyObdlMe27tM6ve6viAMZQ9gLyGD3MiOpOyBH/EWseIu54gEoq6VszNSvuGCKmWvmPr4UCWC
YICyHoKe+cjPZlQ2aI80uA0IHxjOez2cPoaG4DZwjdKtkjF/kvaNJdSOnvrUWc74RjSYvOajVCfG
KzExDLrYILs1MFWVOCoc3dyMff2zMcLs2DghinfLD6MmfQ+FMx9F5iM4IU1tAupAY506HOP61upM
7TjaY/hcNw3bvhln0KL/KC3lgsnQvMoIWfBhzzQzjbx8Y56kWqrJmT81eQ5Ikhh3RTP3Um+sKzXQ
JLbZI5k0mxOfs8/Z2exKttWkqNO1GNoiecRZNniidLarvM0f5GZ24Yqqm0pjDxopnfPW4nltESv/
mIiaJSfpcwZr9YjWTaVPmOknqTWsM9WFlZKhEvwgJ6dCLU4NluJDZZfPSfUztslTFlK6XSZgGhOl
YmIe1ONqM5PyuFyjIvdzSbxsMj+gpV1z8BhaCa0/hOXomUV9mApqosQr7Edppj1+BtMQaCQssEWj
HD4CSMdErjF3UfOisEbttV7TbYxrUjhP0UCPHuk1UHbtFerIsruGaXnAOPAgzcNjO6g6+86aGFot
Yq9g05LLaNJWmfGElKg9TmSxuNi0s62GVPFIOyBal/PTqaYnb4Qss1Mzs18zxk1KavJbbcZkvFrR
/AkUBuO3+BShvCBvRSsVAj3ZqU6kvag22TtTjTO96tVPHR7B4xBnTx0VncuSj1+ajbE8c8LksrTO
7CO5HLc5fZtNUdvzU25Hr0pZ3AbO87NRa7afZ1G/08GqR8T+tTHTurRIxERLYwKLP7okanSiZ9hB
Pm7OCOBS35lTeVOVIt+1jjN7zFnWLoVtsBENm+YBUaW35lfVcejBQ9cCPNSvk5bCYo85QiRz+miG
keUaQVbqXF0XXYsuqNsU3zTarziziqOdGAtCjkR2BVuPGEXXs+YQiRC1Q3vJO7A0TdMMQQeiAxol
8lMLedYRg9p3Kamm27rVl5a4vJnWfGGD+xMx05vVLH2Q2I1LmOhw1rqU6NbZosCrJu+Nijp5UEgE
1DWjcp0wTh/UDgUT7NTpiy0168hBGh/gpEUnhVmFcd54bKSsO8v5aNz65LVrZzQQoxITs95kZBYz
4VAnS46coM+cO20QFbPwMVF/smqk2h2R+YmK+S8HXk2UZfaButlsKZVXp0eyERoqkySPKqDKxlkK
PZSHl1KXv5IqvkAfkFECZs95Y7ot8MCN7KTUsInFgRF8xvGd7LGeH4CGMpYXkIWIV+kS8wgVwKuc
mOPE3lG+9owViWY01woxt6LlpSsya48B002jd9YkeDpL1lQTr3ucjHNVS9vZrL+JWqclGW6rnGDE
PqNnvWQwH8IFGXltXydTvSYUpNNU/1YonDWSWoE6WLDqD7C+1Mqw6WbD5unUIt5bzVMfts+ITv1s
MXbpoPjAEzrsaBc2FzuzosE9WU2yIbmINDvyQhYhPsi3oC6kkG+XdvJz0osfo1GSU6zVDWrD7gFO
aX9SR/obThe+Lg1OejMkK5LQBS+Jn+0oG4/3CwejLMU/JHmcYtTOf7vxfjUW+hhu/7z69181C68R
y4r324P+vufPxwvQR/VG1ZL+gCXwfu/fN1VFNx5/+/Pfbr0/ChGoFSgMuoLAuEO9XqROTA/i368t
5fL7bX88hLLLhNVy/ZNff3d/zP0ZFjKt880ff3N/4P1p/1t3j4qo3axNQdaAijoMbVIeMqwqQPnX
q/fff91zvy1GqLxEYdAoNo3JVqrLw69H3K/dbwOQ6QQFPi+DOW+jkp+KcCb9fn/G+4VQh2RhPuLf
mAUUrQ1DstixxKHOoYeELKOC+6tuqprADq08dEMkDrbRQ1KW1E8Cr6pgmJd/vsR+fRX3pwod822o
6eFKMyefGJWCntBUHO7XpCTkWoiXGU5+SLlTUw73C9KUEnccmrf7vyqaMKSE02vU0vinEi6hw/0O
3BPtbpA6dGBTUx1iEsQ5EaxqDURxkuoQ4YE+3K/d71cXAsg39xvvv1vUlvzeZtpdH/zbU9x//+15
ft0v2mUK2hQoYG0OzE49qtk+ietD2uAXJDXZm83OpgG7fgCIzWPwO7jDafFStR3Xr7SJ7hHt68d8
/x12aHlopGjYOQt6qPtt9wsdwxOQvVjZFfevA+2RQrEf/y4W9MFvzN39M7hfJOs38uvX+8eE2I3A
vWmD+5Ys3PWDu1/c7/v16/2PdLhyf98Lv4KZ4f77/Z77A1OMmdtQuYSmtqMaGlLNm0z0H73rNEay
LWyKlzRw01F7crr2ZGbFeazDq658JY6C9H6gHMlXVCqBatlehNGZvaQvh2xlMqzMjrYrmV/nEim0
fYnHgSFAeVT61m9KcZMN9Vgmr1ZGmILseJYkDlUcBZUuvtIHWVKPTULqI/nG6PT2cdP5nUHavC48
SzG9Rh7deGPU5OgBqMpWsZgsXxu93lnqz6j82S7U/nRafoa6M8DhhuN4qSLbG6J8/SI9+DVunSmu
xXqO8vc+d64qfZacN6vv8wZTM4FDgIykyaMJQ/cWD+ZtLqX3rqk/dMd4GKb3UI7chC0vxK+T1ltu
KVqPAsOuRCBn6sVRONXRN9PuOKXtrSMsQ2iNl8l6YBUpb4IdTPk2RvrB6tvjqBn+ErbAFlUfmfbJ
bCff7FQ/TJXvUzE/9yFRp0l8WpovrZ8CbOAnRc0uTGjXvljYEUzHocXMUBDSQoCiVo4EzOgnKDy+
Mqt+gzBvqSa377LDSEJknl+GgamEHFkle5RHyZVawTrAegwX+2UoxAN5vPsqXvOnwop2+fDEOvgM
Aua6vgF9eu2yvTBzf5GdUz+RolyMP7JceTI17QWn97VM5JtK07TJ2IGRbJjG3WNfdsdS0/5CoRjI
bXTMs56f5bWy+zMuqK2Jcjy0lFtvuzLNhIl6pzxyTCYGX9O+oxgjaMfafqourn2eBu1gdPkpl7og
l1Svotkf1pE/EHQTat3B6qpXdHBHsaR7vFCINhJPxTo9TxfKtsckVX29MLcdXfzamR5Ctbpk8nJQ
7ByUcXl2Jv67vhztN7vLPPwOXmlaB8l4i3FlpJJKlkZ4Bg3pdjL6z1Z7ysw2EKLyMiznUjQf2fHg
oXsh39lPbPXYRfKtzpZrn4L+i0zerLpHGumWXzGpUAji941s7NveC51lZ058MXJL6d1zHMlfdLwZ
hnUy4Lg0Wn4qkQGbhJhktnEU1jOSrCuIzY0ZWZ5Gqm3fJu99Hr9NdHRlhhpc6kGvA8bR1UMlmlNt
a65tfZSStuMcTLHV1yNJocsBSNapx3YVWsfBaH1Ljx6FagVZ/6pP39RZC5K2O1mAtLA7uXHF4APM
LZph7YTbGjWWXEaMmcl3kWiXoWS6szGdhy9ZUyCxsTkNWGpitDPW6t7QHUaNCoV+hILxmPb9PjMH
4InR56QOF4NnoHxw4Jk/CB97ZEe90abxBIZpz+Jlm8XLg9QiEdHTi1XYuy6NHoYaR35u+1UT3F1L
k7E3lPpiN92rXNlHubYel0o/pBFqAqEfOqt5kGyyXaLeX8aStZZfUVUxK0arMvIYodiU9rd4zi6E
+3xZ8c+lU45pDTtXtKDDt3y0vsTBZy7RQ9wPHzWCIZWmplKvCg6VZyDITlc/cnXy5UQ+jwSgNTZF
PUU85nL4Usfzg0iNN6coP1ISKrDF+Z2Y3+Qh8yhbbodJ3ladCBprOmZl5OcyFbqJkiNNO7u7SjTH
s2hE8fUdCtCrXXQv7Bt8pQq9LLEPpXKyVCOIbXHqxvk8WNEjzOSgpRaiQ4DCYKSNmVvmWpAZy8Gp
GN1T/RkJ+k2lwQlmdwr5iOXypWJzkFGBcYzlJvERCzAlmaTcsOJ7oRL5JYbBmfMt18iULpxzInUP
BILts55wAZDuuAgv7WRezcF6ZPl6CxX7dQjDZ7JoNoT4+GLp/EiiDyqF5yGTng0sLjRZSaZ0PPrD
NIwpenRSkBXOvtJkNwwxjWhldp7Bjj9aMi3ZLj4IabrVeDB6OHdxGT1C1LuYJak9ObqjuPUKwox6
w8ebs8d2s62X6ZJynCWKfVltoumY+eQ1eaPTkz6VnMcxPc6ASiWpfNHilKo4EAJLPQoQ/6Va7WKs
sq/JWNPPYaOnGXsZcpiuRj5yVF9ehF9q4JWnD6kZ/LF4qMPlUKk2wYQL85Ps3g9xLXudk/ia08Vq
cVehi+CQDFTRM8qQnDrA5FM6d5Fn8BYiCIc5kNMFlepHaMfPyWLtZ2MKKKRvIGc8Yu8JNCF7o2Hu
DKkNuieYVH5akgpGqrwQEsbKck9KYNEdx/ap6MejbFiPYAbOpjni04Z1KeZtFRI1bSBbztmXD8UJ
9a+bZclBB9aSduG74eh/6VH2jkbnELbE9E3TsbAIOMBNSq3scUnEC6gVjDOoEe36XOaeox7r9Fk2
vGQhnnh8sL9ZzcuYXQlEsyUAI3ujglKh7ZXusyZXjYS8ktPooiNmNDX1WjqPBkrKVlGuojcfgXs9
1G3+nExRIMj5Djt1p6QXkuUdrfIjPWYZv1Zch/ilssWbqMKtsuZ4xyqS1eVg2NKRHvrZXtHWM8Im
ysJnXRhbUVp7S15j3xHMY2JQFkaEcHFjQ3Akk0FMzB2v2NKrTxswWVQDOckTSDmUECVXNacgZDUR
ekYnTolBilJQWua+js7AHDa62T9ivGdaYompDwdTS66G/tioOJntdlcJ2qiZ7umYSEd66jHi1amd
AvZjvinTWTBA+lO5jBn1u+Ikh7c8M7w5OySTia2jetTwTURFfiNszGlsQC1XvTOuUisfYAK5dmPv
6jUFfNqH+TtmWnhx8sYpGs+Ox11bTEcK03MxMwAv29HEIlIyBahB2c/nqtEP9Vh9tGH9xa45x0Ci
sOxK5I3t1WG77et1DJ/3MzNa6HSuOUSHuCyP5MgEci19sZvcJ9ZDlhOoardBT9SaXtCdnfxcyb0w
0amnU660p63IiKjNHc/AMVvqLL+ioI8Z7HqxU1TC+tCYl+U3Oyp3qZLsC6rnpoquU8vOcth4a+yB
Y4euyJeb6mrWrquMBzyPR4seDXFyQVnyQkM2zpEA9+OFVnszYuxygubDPH3vUxrPkggW5TXNmsMc
K17Wz8+JuZxMm8IsdUwzNbdaKh9jKTs0ukMhwAjyqN5rC3o3ddlTAaPMfAkX/aR3b2VXnSwN7iVf
U4VAI8ftorNFIhHMo6u98hoZ2BlTmgerRPdaU8XG/RwlBl2cDm7PlWY6iG3hSvHs08XYh3LoJbBq
VHMVUDB8Z09ToXiRFAZyVJ7zmsV33OwoOL30euMZYemBcr7CzBOkwi0CkK5evU9y/GSHFvXO2KW7
h6kFsV3/2arDDrbJvmPDUzMvNqMrhfPBiJf9YCd7TKkuOV5Hop8C21BeGuizcjRjTKj4x6Ev3hW1
D/Qw8lXd8kztJ9W8HdTw05zGRy2dH+OucpdoOvGEtFKig4xMhqE0KzOmzxGGOi3BxosyOg0D+CMR
oWlASYjRtkO925sGTHSEvnm25yhDHldRUwMikTq72a7cur/l1PKLrN6WaO8MbTriHz9mNqGrGfEA
HQq1ItlllbzXgDnFfbEf9IQuXP0imIymZZ+0A2nRKO270pvKhcS6FbiccSSZp3RKjmpHu6r0iF0C
Pty6gyy7hDiweo2fJmzzzcgctZKCxtRLRIV4xrxJL2RgurGtHOxCpmyNCxoBl6Gxxm8Dhm+KvYR7
l9pOmg4dTOFuIBdUk/clRoJxqnc9b7xcZndEC6iKjwyhiTatfs6jgSWTOMh9Vq5puSTUwaWJjT3j
8YFKpTvRX9MzZCm8wDivDsooArinh2XaOtAANTzkrUY0rr6469vOJ53GgwD92h2KH8mILaG9hg5S
exUmY+dVUu3pFuHu0vAUK/G7IFqZ5NNrbbNsYHErKkZxdo340vb1rJF7y1odZ8+kdPvcQPiFQ1WZ
nyfLcmuVXlDbIDulj5ZKp75gg9PwJgbyz2ky9la+n+vc053z3HQBEdg3hfE51JcrWCxvyBpPy60T
NgovN56jcgIRvLxmvXOQmwai7q1ft0ey9pSzgO876tpOfwjl+To6QANRyiGcuQo9vUaJeTORUBD9
jtmMEwisEJ5j3ke1K9p4VX8ddU37lOo0gKxP/bxRUPoZCyvf1JNW5zcgrwktkDawiIpNL0OFGNpA
hBpgX7Z8BtNETSPfmRKrJCSHsCHdkmTtVEMANMcua5RTox+VRuzRPp+Nio7vGhioKLQFQKfVg9eC
2F4lH4nqD2rjVToh0W12UObGmxx1t8xwJaPIi/LIs9WJjYv5SC0AxTtWlyLZgm0NIE4867XuKors
9nnu9rLhlsDAi/ETH66XocrNzE1P10A1tQtIUa+Uzv2i79L8E2dkMDJhYad3O0zmSYmd0KQqo2q+
niMFKIWbVlRQG/S9fHlFJ+3A226NgewlVLsOz2yt5Z2hP5DKtNWkW1SpgR5Diu+7fdXLriGVnsJK
PxwhqNyLP6R2pdsK1+MaPU0BioaUOJAsm8r7+9X7RbzeWJqljeUaSc8kMkEbtih4/P0upAhr+yFE
8mMW5kr5ljEH6ULQmosS1Zth99/LH39UQ37d9p9VUZIh/mp7Xohkq6y8adaD82plmnLZZ6OqWWDg
/vlVWqmpyyNaZKA0BkpJylwFLGkA8MJRHqTe8v6usOltS1nmXrpx+vicCmGzbfq/NZ/77YPB5t20
ygZahbQn92SirWRcurngvG5am81GMb5HRLJscqtazuOQmi8ATQiXqIf3WADSGUU+7Jp8KB40o3st
RIjZcWZJpFVy+5ZWR5Zt4WkZLeTRUlIfRRjL0IaH5j0pJA7MqLQO91/xYm+y2FRe634qzm0MrI+6
FbDe1LGBbOSwHNa/6iKCuqfQ0yFEbGEW924jX9lYE9owdh+OzoZNypUsgMafegVrKHeiC/VuLaY3
N3YQsxu8gutPXiQt2lmVsfhWi4M6V2oraIclcCr2Fqj0tMeszVmvmMkO/koYDMCSCUMPE4JBB6Iw
+/EJVnd+y6PqGxHD9G8Wh5OiGGNPK3RkbOHFMETmUm3Es0mVIk+wA9W8wwelLp6y0SCoghKBCkw9
mybpWZu7H+o4t+dYEequMAqvATP/kRNAvIOj+zqSse6LXFmOUzFYdNyJ5wrZrnZKtevU8NTrOuvU
EGsv75uBz6DACbTroGTfs/l1aKZt5NCrOimrJOUgZKIBTugVk9YbkmAoPSoFJfudtVK6HcQ+VGie
Xm1oivW+Iy9rktx5PBkQBUP2OCIpd/iA99Aw0TUz9egMGA6C/KrEcao+LSYibUs+OHJH/5L3PRiB
LJZbVpWUymZISecBRUbepMcFSlu5ynLSZa/3XZAUwu1QH5QGXT8LuBDDVUVUSJ4+5KGgcYwvIR8D
DPy4kTgWHMkVCIrNvA8USadBt2zhMu3lxm8rFV1uixiP5Yqyxofs+hIwJP3/aIndzNJIsYh9icpN
sqYLwy0e6KlQrKUUOPvF0HrWD9AsW3orpMW8hpzfRtfeyKwAT4EnrMAYS/NWZI5rJvOubKJdKheb
GCMYyXeALYldiD71bvKBGEMjaBs/U7BvlHSCCzT1jJDb8hPRb9cgWPjUtBtFDuOjCD8y2vPKTG3s
MDOryoGJn6Cfj5FCFTApdqNa78AYKGRlaefQwZ7kHKR5D2tpShidYlcvKLKBcEhd+TmddymGJvPG
a+FjaLOXyXlXm2cmxJoFy0gRDfPM3D91JSO78p6SvpHierMjsclNy+1msQnnv+iwbnMJRpP+xTXl
hbV03nDLZdRfVONgIfRqojeD8+qQCJTsS3ucZftUqlgGhIU6CBmkCp6h25J2y0odTTI8hanSvwHh
OFC3/smGCnWtrZxUzXnJ0SXaJ0OXMH9dRxA6rdK9s0aivkKJsW43LeqKNnzplGvFHNOBcbGa24ws
aI1B04vPClJS7hMRgd/wHcMIxiKspBieukRzLUllF6iTj4GcFMaK36Wjv9C9QmnWWPwXQalWygle
T/sHON50WLWzWbxHasmZLd1061NmrSIGnFwtO4MRm3hGjEO40RD1lon1bM9qUETN0V4miOX1w4xs
f4ktH5wHdKa53wuqsrYeCLrv8lywgNPOjgktRGhsuPO9IddevsgPkTr6cnsUuuMtmRwsHP59nQVO
4byBw6LoOh2TqTvHYvaxeRFGbkaO64D7sVZXNzvjascwk+l+ypLPRKbsJ2hk6KEXC7trrCDL09B/
q1RvUb2ueR0YTKOH9dRWVC/XsGTZYDnQAcjPqD0ixdlUF0u6hMTRL8Ulx3oPuei7Cab+qZpQa+/1
yjeUoNOOkolrZ9fnL4n9YUOByX6knB+trO6rsvA0w7iWNucMYYYEZfgzgMXN6GTBwPp7VobnmTU6
qMBt3r/gVTgkLSeuHLqr7HjoVLokOoibazMtZ3Bhp5x8YFYYgxS6bZJ4a6kBdsd7gUA5U7GBZeYF
AMre+DDgB5AkF6YIk6QtjlGQUQSDj3YgW+LqJPXXYdTlF8VqPlFj0h9tL5W1XLSMFGNdBoSyKZkt
hr55ahrSjEbJY/txnrRyV0+s7aIRyYzB0ZxeerQMA3oE+v67KlF8K6nc3n7M03NfMJC3w02nEz9Y
LxWaejJBn3uzi3YMjn+Fc+M82trYHixrIMtGNeQvnMBma+Mll/qZTZ467vIGhCkwo+pSELvASsDK
vzvWqbCT5JtT2SSyrw8YiUcvJqEfJUh0O4Zhiq352VmwuysSS5fRkRRaxU10DEVqIlqwYjgGDvYK
HmHWyHEaR6+exMS5YldwuUY9t45FjxjLUiNo6YOF5YIuHVv00GT1HVrPta3KF82Zn8wxueSqZj46
TSu8WjNt2vNVDWwlDObUaZ4pludnaK2MO4NWf2R5D4gc5/tpadXohTQ0b5it6iPu6ifbNHtoqfb3
Msmjx6gzpAcKt+a+KANyVmWOaCl/atIyf0raIzye+vF+iyFrHZ4gW97f78sH0z5VeXSTmVFCxaoP
szU451LN2Ras19ioOefWlAY4SsYXHahvPcvyzs2XtFpH/fUS7b5xbGcr8aD2PUN2iagVkZB4sNeL
+7VIAntr1I7fS+WINcIYfjZzRHcyNbWDeWcAVA6iM038qEqKcLMMaguW16laL+7XZhECvohy4QKv
Mtn7A7ZtuwZfftOgDUmcM8cFlQV9mA8schnKlm4otlCYWOXmxURngGZBO82PFk70IKPxvx2KsXku
w2hgopE8lnbN8/0mFoDBkE7NNU2PVVq1z5NmgblP4jm4/6pKiuMWk2MxfnNvlXTP/18dXgIGm5/n
6sf/+d/fBf2nZn78ESWi/J26qWNE/3dgwe6r+/pfP+5/dvkq+LPtV/FN/PX/hmavf/FP7oxs/cNU
LTqSyLiJ3VyTsf/JnZHVf9wzO+mI/SkNJ2gbpSUiNsKxIeybvzidivwP9OKyhTQcVTf9uP8ROl0H
YPObMNxaAxp1CP6Eh7LQgz/zhzCcbgXBKtPQ+YDexC7Jwk1b1GzVJ4beRhdBv24JAGXLO5v8giDq
4VuYgH1JXRR+Uxu2Lykh/VEbGnWfCGpwbRS51VTcjIbuEyFLLEtCgOD9gncst/PBS/p2ptq6vJNd
2730xmIcYZzuZ50giRGuHPUPy+QBSHLqFKdwKsxAs0hq0ZUQO2pqUB6ACLcHCfHWNxTaQ0Nxf/sC
/xMmgvFHaPL6sdD3xeduq1AmHWP19/8GlO8Hh6w2uN1+JxuXRjdrn7WnTagTKxdNw5SVS0guW11v
dvVID+7+WQl5NiiQDQntl/p9mONDJFckoGGGEgvo0qITb8k4bNo2bw5VQilHx6M7zbJy6QYNyR5a
BDdUYnk/ZcoDkvjiHNlAFdOipXFZ13hfO9XaFXyPqysWZaYYExpF8zf2TJMbjdL7QLYKeJ7hNBkS
dToM6zq1Y0edMreLfiwSgyGSk6DQ4MFZS3bqJuu/gDj8Gdt9/+iMNSQAKAEIWGNl9f/+0TUA49KI
cpHuWMZRBcmxZwaL8w6ZLV8jIUEoN01U58FczoO74AYjznFTSuqXxu7LTUBzKhYaryYaXpwQSKtt
+lOLXZzzSIaEwXsuC6Is6MyILRf2XhKr9kPRFWqFiO3+9bHwB16B9wNkdyUzUc7VZc34A6+Qy32q
Ao6jGbr+Z3NK/NpspJ0MZNNrCuWVrgrIIiP3i2ZQLv/6fytrGPFvrIX1nxuGCYyXz8qgRrO+uN8+
zE7t+86Sqs5vR3TQ8lSoh6LLn8v1i78fOPPyPpDhuSvjFMFwkuq3qHPwVoc0M8dy/mnyBQSZuhq2
QLOU9SwjUF0U/794nf9xGOFlUgpdwxdAf5t/vM4wnYyoXHidfFD4pEdpCeIeGGBt4spdwmPc2az8
7ZnvuRGtqxTF06wz1f3rl8Fg+h9fiKNrMk4X1VYszfgzodiscvRFqDv9KcoPcnkpKUSS5KPZVCFl
RB5deSNatCZDc2KGB1AQL82PZkCLmyrGRTI6cNprBpupq2dzUUw/G8JdDcZ0Y6bNe4m2Qs+pCc+f
sVi9oXUFKpRSeWHJgZCGd2nUrl1mnoYVJEFCF4ZraCpYcw45wEnEmHp8msqX+9qkqvIhaCsTTlTH
vjaHr5RPChVbp32j9xftkgW1LX6vFzDr4BXT7p/Llni9VgGmBTlTt3uDjXuxR9Se7C3Jqi4EV+za
qNu2MuWhuiJjMLVMsr9sUe9IiNPeVAPAQTRgaxwry5vVmC3mQg2q1dTyKnK4REnUEm0T69FxNOTB
reY4g91IwwxfMAkU6YMzj9GrCHG0MfXB1jEFXgn7PCzdT01Xn3QTdwPjfIBU5GE2o5vWL8Ve7el9
47f7KBo6GPBG33M5MlzjGxAOwAFOSzgS3FOEzBLNSpuMq0VhK5sKScUWaejbLlMSP2Zxtgt7ccwq
vXYXSL5bVcn200RJq2i1M7zMYJnRT6Z07RBRYve12lBGf4LxR29BbUSG/VQ06k891+oNAWsPTdd9
MrGltBy6GmM9jKhclkBwaN9SQdrlVO+HESsk7VbOLOkh4d3p1tMcOg8YwJ4sikJeLguCvQaNotDA
UK5n8xnBD/JrRbtGFD6mUiVhFeGsE7Zvc1qGfjo2P+S6/2otZ9phFgxgmoLEqipjEzcSXVjA7NAX
oouQRYLRUH9Lak9TZwcvFgIwy0GzoajNRQLBhixaetI70pHUZlVsOYy1ygsOppelMk5TXuHn+Baq
xlfhODkm/Yo8vVg9quFwaZygKeJrYcz+ANVwUxA2tzX71txD1d3rZn6c44n++FR+EVRgeaFsfkqU
4AhH3DXdfFIW7abQKIyl5gMSK4JUCaTHMJYvRkVYFQAFqYxPlbHWK5zcCvL2s5+rZyLuqLxX9HKm
TH/sTAzIYzQUqC8oAEQ1Zs4ScasYlpC6/CKOFnYhPZU+5REzAaiojuOzjW9DGuteqAEjszTS+xyn
UXDoj5/j0IprGjNJ07Xb9GYp+1GCqNppydJItMGF+cmHhDhio6bGraZsYyl/DcyjMOwoG9eLdR5j
MjVr4fTQsyTs8qQMu5muUB7Ko3CrY0ON4C1fo2akaQFjuJRqDDSxcsG83J3kjjZHTTVxUSnMDer8
Ohk9JjWJ2N6C1+Ws1Wp1wf9e1dabTmDghqGHLvaAsI+XRKLvcDELh21SHp1re4WMWrjqJGpMTiNt
ZURgouy+Sc7qQ0rxqJN9gZc0mPsoIIiZeAuIZmoSNgBUN8pkvCJkSVx9qL6TTfOjTaPpSWGoymPw
DY28vBuTeNMpO3i5lI0YuIzhUwpMICVZC0C7nGtjp0ZN5sa68m8cnddypEgURL+IiMLDa3fTXi1v
XwiNNIMtTOEKvn4P+7g7TlJDmbyZJz+1KTRc0/ytCMt/bhrMNJ2IHMMlrL95Mc/0dwx8UaoiVlZt
Y4o43wuxqsSjtdPIYkJK7wAS/s4gWmSnghlxYOI7CrPmFi7Lp65VZFnLRDsH83xZi0evAjWA6blC
JRnex2aCGrcU0Fs7644ikC1OqOLo5+qqFM9N/1FWNFlnFKzt4yylfcaxaCMzMav6RiIIBTqgN+ri
K+cYS2IjfbTKW4iicbHRHjWAiWKB7aXKSLZgnDFlghdceiKFRYqPzsSnQ8ENIXyqT+1u/P0/fyCF
OJS1/6XlCcDyBz53g1UNxjgpz03XZ/LYJI+ZXT1hwn/1zezWZX/pztsVJKiRd/GQJCnq0MhEwxLq
cZ5RIGc3Xh5QxyT/T2V0hmRURQcS5sALij5NIkvaR/1S4uNhHCFAxmT0owR1ffNQ0CAIqgr60mNf
GQskGISnMTeP+PHbrU7IBBnKvytnqpxjcp/CZUTBXqkOpsgvXYENLbYA6NnhcANqn0RmPrIP0rVN
LaS7S3OEWBLT9Bo6ADySdw1YhK2j/UjAcSh9niNyafUB2C06DzUcBZzxc0zKoienZ4nkNbf6DW2E
b8L3n/0mfpZh/N2qWzJMOVAEkph+eAqrsHxgb4i6set2ZuK3ux7JZOujIgO1VuhdQzP/UgmOeN/L
z3LOvrtew5IYG9owXR8iVBoMe7MK/4q8dyLTILPvUDrQgas5mc2yGzDUSWamxwfZDvZjGPCwjWd3
MtnwBOmRwnkzLHaeMCnvbT+sYIXgkAJY/uJ6aHpxTqxgij/IX9Gbad/hKMB10KMINVFbVqRPWQH2
BsAUs3VfesDAuzJxNI3S1Qll6dmxCUSERf1QzD99Y/gfiwtgw3SNo5WRXUzhYeFl/bVzsrS+tTQ7
AjF3macVFr70CZCfulnMXkKiUXTVrPN/c9oOOfZWWMYjvMUZL5EroLiMm6UJv1K3UwcqbqH8ecGh
Nyd1VhS8omgkpbnVOl1eR7g+OMjfGSaxZ7oepI0yoZM21AytOd3teAD6U22GkLI8RiC6tvDFMTGm
G3ldRA9QrFzUWdqLR7heGlPfdSJJw6eNWyp2VLa35ACvaMIrMczVV9Ys2ZXEZnwtm+7QkFc+DIQ5
dng0i50cbMiH5k+Yul/EzuKDFDyxVRKQ0+g5NdEa+1P6VgRsOaXV+Vxb5j8jXWhONrqYELB/moWu
70gMvgbT6GwDv0W5XXBpkk1MoKa6w7ap82NbuDyPi41pMid/q51/uWaDKzzvywZSDpEcGxGWr00g
uy4Ky+oRpau+ayin5Q3khtxM/3B3PDAdrBE6t0L5X6YebvTdX2jlmg9qoG2hsHlkQWQemH+5dB7P
3RvlZl+UL2w4cBkMYozloQ7G8jBMHCu0s6+b/NkLi+8wobnX45q8sb30VVkjlWOh+MWD/jy5FlSz
5gnbKSDCpvpSBsB5qXH5OBYA8ItfiidHd9PRjQlGu27yGZK2DmFf9CJ+keWyK4eZHKDilQx9u0Dg
C7ytb8rqnGSnJZ3RpX0Cj5RIvCVcASjcTR8DSp8sZ/7IOajMPR9GQ5el/a68AQVy8K9CLdDVbHND
F/EDMNr7NLC+8in8bIP6BcxQEQ5/TSf+7EN7YsuyG9LSGfaTRvxCWub2QMSb6DbsKgAmWn3EHtM9
iwArlJAKrXCM/xlS/RB3+yxSyjn/3yPmtD+b+QQHKJ2xH7h4njyqHYYFF5aebvA1Cbm1jKNVwGG1
Te+hMPyNl3vDnO5lNfyRRhuDKDeCyKyJb7maabo7Udi+Tg13Vf7Whpd0rF77vNt2DkYlty5/uPPP
gfvYl7iSCEKTMKdsovV4sDrkHc5q4eV/LI0hTjFMFB/3VijaeWt4WOjc0QMvUrUdvtjiXrQlvhco
l1atDgiZT+TbMtiqw3ObFTzS1u8ytjt6e8+hN7zCdP/QC/RJ1E46yE2ov5029y5HDIYCIXOZRD+4
wbIX1CER9gh8BrzmZagpmGS3vsHwfqCiXUIbYziele4DfOrLqP3r3M5/YmFHmRbPpTP9ATR3HpeJ
SosQ+rak+Nbw3LPJFXhTz8Rny3Sl2c1EwzUZtq0pBHNjejCTIf/scXwNQ4gfKrgzc/vBC4mT1hSw
HXkH/nEmpS5jaO8Kz3kwvAJ7j0G6riquQ7iS6MrpHnso6wCWZXfm2pM3QRdZmetva4v2uB42sZhr
/qnRwvnUFlEniEBZeEY5jI/PzeI19J1XDS/POl3qqpeupAl64bL6NDjTXdhBStUe9M+xT7lO0MnU
MlPAqYKjNcQY6nWs1iVGusLhxjD7Ci3H2QF+B5RWSQ9vYjVEYfhTJpN9rH7nOLuMagSHLPK/TSG4
Jk3eQfLuANulKqEdSbCqNDi5hKrbstN3c1juVKWxTHkeY86QHArcJm8GODIlmE4tUbKIEX3j1/b5
zMBibMbt4i4RojodV5LtPAiiwI29PQxSF4KNCRlqvjSt7IhB+P8o2sNyXQS8BCT6rcp4Ek2zHBXX
AzsZnuekfS9IzOWsr5iXgvverz4svCOA3PdB2Z+tkYORqPPfbMEmmP+2Mdlu5eIj7JsM0lzd42dw
W6Kxw12Ie+ZMGIl53Ig9n64uipYbzAv52XGcc5hY8HvKWxKu+cSFRiBM3Cka2fKn5h8wxWrQEM8J
cTdugNOFpTEiHsffXXhAj/yujyo3uFtLk7eTKN76DN50YcZMqgMCiBUu8nmaaBW08odAL+9kdQLI
rdCZpvFJUAT8IM8eKlioQuhKPvORqmjYbzyqhU2MNzZJsqWfN0HvclwesVewfC0WJLYaAGs16JvR
1sZ5nDnFO57sN5m5jsDaDGJyVV7sVv7m8ezs+QhPxOkxtU1Xw21fXVAvRfhsu3gikvzOt/DSyGQ8
sebxCzQM7KhIEkr4Z7AAPWOrB67aT7HvY9PCUFparvlsGxgwYosk6rhqD1nX6qeqsvSTQ4VvPWbb
ZfzfcVvqFbrYncI6QPordRH5NfXuCeuKwiq1z7DFXEy/a7gAq25rOwa0tLJrHnQ9EEdP4rMTZJfO
Ns5TMxkRKHRvlzEjg6OeQi9bRYUF44kkLR4s1B2qmTF+leszHuDlaKT+dzIJ7EGaexbgCX1QHtF3
eyHoZbNN44NgfxtsD2sXh+N21M0xIJVKypq1k44iepcUtUJ9d8Srd8fgBGMuCKytjIsnOaYNhruA
ZXxDyS/xTYQFbr6Wdd+I8aVkkBym8aOkfWOztsOdF6mfHRXfEG4JStpzQrg9O0w6SHaONfpPtimu
IlhVNlB72ezeMQ3T2wFv1QqHPg4Tl39WlHDrI3IAjBqxr5pE4CeOws1svnuUChETJ4+FNLi1s5jg
Cxp3H5oHtPKZaTNFKit3VvKR0dGc8PGDFI0Rk8OGGLGjfqnSjDFQqT2mlqs028Os9Y/PKLgwugGd
Jw92EExgLCpgG+yF9bAPLOhyavnnKO+qsg7AhS356bKlYGyGWeE0sOBsTuwlvTuWaB9RpGkcaZiI
yg53Y0gsa8u79YJpHZJox00wRZldzjFK2cY0rWcLJtae+vRTQ4M7arO9Juya19Tyq4NqUzDGjXz2
jdxil4m/FGL4BAr3bGU+aPLskzdy2dixN+zsiYm89FV2EMZ4TDP3VclprduG1ILO89L73oWbDKsp
Q+Oy4+DdQkDYdI0It45vqMjLJ7q3aU7asNhzjEUoBhHu7Luq77nMFTYxLfctHBnWpiEz7Z7iCVye
jDNSY3pekpzhXnGXjUBPlpHjFXFxthMbyyMhep0SkRH2cmc2BWJfiZ3Fmdr7irH0GKx7b9CJQ1zH
Js6i8laov9K0cAWgKVkpXwKOvcc0e8g71Jtkwk0bL823/YPXa638ngDUVgwC6UZchM3ya7QDpwgp
dqnyPlN7UWczKb5Gi3SwX0Mx89FmUi49J46qBkTrtj8NGrZqVwSRxcNwzad8OKYJnNcuHSOjoaPJ
aeIrrRjy0DucO6s6I9EsIVQ2n21YFFAzaLuoz1SYxlFVoQqUEhSCuIVDyUzG4sBrqeV76BMOprLn
5Ku7E2sD/kbHfwG/jrdqXLtXi4jBAegpuwx53cZ6M1BKalHGwgtsP0puQjvEMoBsMvxpez1s3NSj
7TQQ1VY3wZ44BYS1p9FUH4kjgGNN81u62CwSTyS+581o4OfGVw+ze6r3jbBeQcmYG3N2fqSwnivK
fSIrrv65Nf60+SGZ9d1EpTeu6gR6HZ1LOMOsFV4yRYERkvGan/uSpJ9huGdbNNj5LZQ49l8xD20k
sCLspjQ58/beUoxl174WfwI1cSEoE9yofH8e4ShqELiDUI5Vw+WF9slFsMXXcCuwjjjFsmqqM2dV
gHmU5mwygu1RK2GGjBK/kUF0Lq166is5S2wWta9A62ytEtie1wEn8O9oS9l5TGqXCn21qmO2P9iJ
NMoHDdsIEfltScZ97+Ly31luFNJde5jbxz51BbIEz2BjWC+tGz9brXOvl+IvdBGWAoNfNp9iMVC5
kLVg55QFOg+YgDn4L44D3CGQPqmnFOdo96er3T2gqg8/deOjsPa0kBWHPi8RhqcFsLRLwnXxgp09
q5gJdoCtqKhpnA39rZVat8XmY6beNLwf5/zP5CO+dl7oHC2Mmfyj82eB60KMjkI+k4/07zxqlCCs
muVFk7nzxGr2xOUSpAYRc/7ViuU3HuIZ2QrfLuA3jLt++gI9iXPInN8CORrHVJnY5uEnWGSIjABM
kO0lVC8j6XkGNyWCIpRx9f7Me0LIOujFJ8+Oy5gzTlhhUOWOgV2UxyZtblahARQTjLbdks25ypOD
iTHb7udTZ8PoaRO2GYPquBKtaFODFYZilfuPpQ922HUASszDBDWa26Ush7X/j7L3NKmexsmQEayl
fN9RwkTMx+Z80o27ZSq/k1QuAHPiKypAvhG18yQ999Xi1hZx0EDXhy1jV4zzvQS733oe9QKW9Lnh
JNL5HGEEnFHlcUvIYkzagCWRFYAdM6vK3Nw6szg+VSa1yJ79dzaLW6DHqwH7WY7cUnrj0V5AExPh
xVJGeGOwbX7ebfEzJ+dJZhf3mA0mBzEQln2a3zy3xwRh1lvXnAdulF3zNGBsW6/yi8OpCycKJckY
sbYdh1o6H1Fk+764Il+Vq5NpYg5SSjh6w7KQfnJ+PcrpbGAQG9MF0JqNo7Nz/fE6m/arn2SYZMY9
XY7XGDiXE5y0CmsUOMgbjuCOU9Zxt1VxgKUDpDgnGkT98q9nkS8q678ZJ7ODSrtyE2w85TwFXQOw
IjVpPQHasnPPYd4/jrUCP9NxrDEhlo5DgDBgV4dGippNt+F+KB5rax5PegEzPAUkr4KR8L69NCdc
wMbBUwJF0n+En/hkqCwlYVxDQioGfWx5ImfCzoqi493EcHG3gigYmpBPGvf2EFzqIYMI5B7hcONX
Wg5+q+c7Ou/45MRrTVvdrjF6/P6QwP0Ejg0uMlrKl+fEQVQyKo4qBoTfoCJLajG9WJgTRqyleh87
UdfkYLs52lkDjy4QpqPw1CO1YOnGspr5ZFWEqFAiqqKFKcrTNAY+y5TiycelCMSst8ftmA8vSoX2
WQXpwvCE+2LG19vqMtt7c/44L0AoVIFPNvP/qt66r4OE8+jkfebYwe1+Go+2PZ0pt0bYj9WGCKq7
E4y2zNZ7ip3sPfYQp3RwWcIxv2g1c63rh9PsNdYx0PiCkgGiCxp7VhvdrRNjlNdtt8tik8iKKmlT
EnLccqYfFHkCFrKRTsSmhxJJ6yKT6ZqrMpomxdq72qcrNM0JirNGaBdRBDWLGRnuHPrt2tcSAFKY
/7oFfZPjZDe7MhyhihilYGonB8oa+B7GKTO2jDmZAmH2TOIqPR2ZL3yNYT4/u3nvI/9gGyx1pHDO
bUtlXbyCc4lS85stwnsecigpirXZ8wDxDiUTUgnMwARssJK3cmACsLFG37pje/AaPzw2JsdKh1UQ
RJbEhcvq78WYCwN/P5qgXkldc7SiWCeTMogqyzsFofUg0uAvpxDonXNBx19fzcwGO3OHaX3YDQWH
X9Pzt73mB94YGQtrQJX8UuKPL/MXm6vMLuOmYLclTGx5zBhp7YtJ3A/mW6UYvWSMw1dC9m6J8+Ec
DuOOeAGCCw+C71Ufvf4tzWpf1kb6XhXDQzPIf1or8d5XcI11nLwtdQuhutIAEOzpUEqFabgwn61Q
PebVB5bFl0rWYVR23nkIRnEWqN++g4WPlsyXGua+O7R/OQo7mw5/te/UD5nNAMzI+BvRfVD5hxmR
Y7LPks9mNxPxjvw5/fCnhUpKwziKCSWgd4t8P/ltT1YTzBrn/ZNskEFIdgg4OhSlcH/ZVlnwqvCL
x+T/JmJTGhTuWNQ+33N50Ob0jNVhV4XdY4dqmXnwXTAQYEdAJYAh9ugpxg0WMz+zJ7EqJCSCGdty
lhYvqfZppeEIPfsuGSHTQnkNeJhNXKs0KikFNapbbq5WYAKHwrgmLQ5JQSkl0klKzQ5yp8wf4F1B
qDUPtoDegpZ06fjGocB5AbF2MH4TcyZjLk5Wbn0Lc76b6/LDs7t3ygQ5vfrTFmwkg4HGSxDwaIeO
4W7x9fN1F5rYIt75+n090VkxO940qLv4wW34hlLo+WMJHrLAMV3JFzcd4kObtc9TwoCIOdgmHLyR
cu7wpewmBfyqJ2JQAWbNeFFqeiCq3rv0trNtBDuIaQ5FNOkVyUbXYSVhG+N2xuwj0G/Huf400s9w
rZKFb/JRFjnvLdWE22YgpR8m2GfXL6NxrYUjUYkRycAe2Sw/dY+upeE42PT2eo35JgH67YLMqDbz
xzTA8rAm9SuM5GpVndiTkKOIT457ztbGhZQLg581ih+ekvVmnU0ciy2h9xIBfm8bFsaCYPGIwS3l
sY+fm8D8h9jZnMP53jTRm6vGuYtt4m4JPGLTS6adQ+fr5Iw2/ZYfmVGek3k2d+XSw39aUAhH+4+1
WvczC5mDac8Wg+gxK0PFCDUBNpaHJ3Zqe5db4Sc+0z8UB4I+7N8dBBLRG6hWLoiJPAaKZeq3cIZC
1AhupljMyKVkF+BbFhw2Bonq3ZGsYuV4V/dri6jVW4RkUDcmvYxH3a3gsIFndlisijoHwkeeRT+A
Vw/RbMbifvbGa+JN9R35PU7q833tsslzvoVRXB7NClTf0j+R9jr3ozfzoJMsLNz6yYkn7+jXhbP3
guIjG4j4qqQvjlDR+2mCEc/BbaVmP7e+Aaj5f0on5avMS7apTnh9JJn+lsIaIkv63rRlTyryIyxG
wI9GMaJr0S2mlE1YLg9Ocijhctsd98scJ0TabH0/bjcerU+w8ZZtmtpnPKx8m9YM2Y7aP8bPTP8j
hwnZBd2ORFf4LSeflZ2K+MgxwKyRIiL3RYDF77oCkZYuodjs9k6x9jjFcMrxa5/RbHv6a0bKzXqS
cQn4RRQ68Zfy9wAw8kRHRzbjJ4vbTx3f1Jx/NlNw6UT35Aeox1aL8WSaws2oCCikQ0Vy3TO3NfAt
l9sXehmNBXa2UFsU8p+LSThTD9+L4DfWnB3AtAFIC00RUT1Js3VNYxb6qOmNZIsBvTeGfvQ8Lzwv
3sh0XGafPAVrt9gE1K1c2wMqdVgGyBdQUvmWra58TFB6ubLZ18SNAAg8UgX67lF11BfGKc3WdJd8
yYP6I429c9LsZQIrz1mXVgucsyWA043Zeo1dxCsUV/6qJZiuIr2FuhKHYq733MW7S0gQWMXJ98gE
ZJM5mK59D9hpah907D5qMgs7+hIcfeeE6Vv+NA5koVKNe72DHjKHDK/ZfjduY6ldzYu29fAehPVE
g7YPscRiyB6MkkNCEePyrUGIorZvO9nt0oZTHuXphArs9HupfruStWLqeeoh8JBLwMgoAdF31FGL
rKo2ieGYW1/a11ZVL23VhxGIGx7nbNn3jhXT/JieOs/8rFAeIl3n0HEUxitDYnuajPGtSmvAOROJ
5Nhpb0vGgFZwhSP/Ep9KxW0iGLEKVp1zygwncsn8UWHF7teK90RTZ1F7IUztMo9yq4IBN/bGwSQO
hFfwL0QnBgqSgV4WplRwmL/0DTIMkYnENUFPSRwjLC1zAoxFPxhB/Qj1kpcbkK7LRQNzfgV7EwdN
XfLi28mfwk14U1L/beHIa496OArmMpwdcZ43pT3uIND9qcVwMGVOi2YFcajwuNBj0GhEn+/jMd9T
yaFPnY/i4FcBAW/2HWWRLu1wZNQZJw4xDVeJpFcnzGxsBMah/xWDJiulF36uuOdBayaU1+T8PJfm
muQ1y7B0L1xRyqg2HzpPaUxXRr2rhTi7/zuc6tQkSR7gQQjYhl2Ycul8DipORpmrj0NfL7hK6utg
g163NAJt4kyMHHiaioTpSRoiAVYeYc6eEEnxRZqZE/HQQmnNfXzvQ7BTvng0nBwKDQKRNY0p0Vsm
u5hGufuoqILva49+te+GKjLhGVDfDPjH9AcmXln3YDg855we5gEaXFOVd2WlwkuXNUddTAehUX1s
nC4XGx+a1vlpLmxIHPgG+bTH59AbydxOktzDcnPshfK5CcQKhjNiwglAsKUg6hv+K5kBw+/9y2u4
WWbNTJ+uyUuToKT3BDIc3JVYAT6TgC20hftDffxbxS3DS+lrFovFz57bgTvkP0HSAGh22VGgC21K
V0rCBu0tLgrYSUshmfq2h4mclRF0PyXP/cFZBrxUXpIeF/cZlwK4/apCfmvRLkLK2Sbzy28z88CO
FHLPqlBUvOTL7psd266NEjhGbcDMuTPdTzGTLw1S2sqdxc0xPoTxo43vYyK0Qhm6vZk6vg5Lh6+Z
h4HJIoeDg5/5o0HGGHJAuPDS8ey9hv1cET4H1LfEihOy5zPUCrm+BSuUhLvFp9mlX6KQv0s8dcdO
PQbgq9Uk+23VlZzvO3CNaf2iJNTV0gW7F6bSPRX0Fmlt/qvm+07AE/VN1FbfxGUbpzO+YNVTHGBK
8Csj/07Iqb8roKfQj4Xxg6YMtDI6k4Yw3Plfhs2gc3aooRTj9MLxHbAkF4JPDrFkCLmbh9qtKD1s
AUTLXUHJdphyrQkQPHngPDhlLLxVRoeQTOxhw+cWdUZ+Hw8VSgU/sO2sjJApKD6oQcX8fDgnLv4I
9+A0ldkr+/2x7yz7LhfM9Gjd2fupYiuouqNB2Izj6nhuGocCiM5qQNhRrz018FTxxGxb52fMC+hF
MtVbiI6Mur9jMNbnYEk+7bKVO5cJY1YBRuJkQ+Fj9daU2AO4FUTpbK+9bPpjQuTAEy1/kp47akF8
cweFp/fNko2KA4ZAlookFs6kO+UBSexhVExO8bZsyKV8H4XrfNq+Lk+Fn98jQzPOHte0paH2jGro
j3dyOEVwDnmadwIrYrR6TTYTpLt9kVHk3NScgIhwcaDMmTpQeMdwIMAKIamGX3AZqaagloRibzS+
8pur5snN0/ioyoz2FCiLuYfJyZ5xNzAtQO15Tb2ke9RTIZjE4AwjJgREqI6fwyKLmHQvOwasoGn4
Z52pfOYkF9yFBQ0bub1fZvPM6f0zzunlAyLHQMcchjMXxSTCEiTGf6VTk9AR4tELkYSx6n4y8tz5
Y5I/2zI8iUI9ZUox8PHb927xyghF7+Sohr1/jBiDDgAIMueFY+4OA8rB9BvgbQOZPvqg7qpgsvf8
fO7MhOqHfj3UOEGjMSBQnZESqdlOLeyAcf6mSfrEGABrtt/+C6l/Bpx9yDqDAKMnYuLvxYcfG1gX
8Mwz9WI9/4vU+qym+BtPyJ2s7O6AExpf3ry8ZTqeD42ZfabCBG0m8TlJ3GwEA6PUd+O9FXNVyZz0
1W/ab23TryEX9WeqszfhZOVBhil1dLZxT2yuraZPi2oHp5Hv1IxdtQaRqVOEGtv9ZW6IX705KN9k
miu4bYLs5OYPdIaGL/ctOHbd4PBeqJsg9R5Y8q2cqSCvuYjyWJHftaiFZHKxV0XfH3yJpFizFDgU
hyRjZx4D/Gk7nfUHssPLrnbdH3rPr0iYQCuqBSXMhR/tsOd2c/ynDTRJPxV+NJVLApiy7re4OlEa
mkPwtWgxmvP3cOQwwEVvjEqQ7xM6Nxm2kIFpjqXP4NcG+zvsMoxldftlZn+0w3oLM3YrqaOzgZFE
acofHDOfIlRt3DxqMvyxe+0JdlADI6u9X3oHUhu8q3SG76QVvPaJz/NaLE8OozvWUgYeKdavznwj
GmtXMJbShIOHxbXWU+9TZlXRMDPPI+Gw5zXOvfTkQ01gieAaVFm0oZPxSBomH5nLDZQiNBm1/SEH
NLcf2qE+plZ/8LwmGlrKv6DNoMzBoM9y/zKY6d5tCuvkfluzDw8agY7LS/Y9+0i6La0hMgEM3y/Y
akAmx/wpBPoyhEo1robp9ICs5hJ40T7FnhH2IYsoHs6PtQqqNPLzaDdw9fQzXPr0KsXMuTjNLtDb
AzpJyuPEiKwRE7xR2VZR08R/syWbI4H7M3QVVSc0+7JCUeIaM4LZjAJWAWhlaxvG5T0QMnj4ISM7
apgOtj9uc2sl8Hceo60KLwIR77Yw7hBRxosJLZ8ZClP3jNkotq6F/YljHxZjxI3qbCXljzWVFZjz
ZdXA4lNcocARy/uGHb/1RkK1SZJ8ErEzdwFf7a73MlhiEDtw5M1cgUlQJg4XDedouHT+2BUqduiz
3seIgU5LtTqIrZETA15ag2nS4H3P9vCGr+9iTy+2svJrQFUKTivM7l4uycTsg2oghAl2N8Iueu5C
J93RNUzqOkBuqh1Kg4nTvgvc9DtGfZQbxzacesYIrm2oK58m36UqqwhPFTYxhMF4gaC/ou/3GC9Z
nJzkuc6Qo2M2uawcw3vV4lRuRbMHtMEZbEKlweMVXxiW/1tizEFrfCNs9b0mQnRfOk2/hYEM6KWF
HJTGRcIsYWUdJ8faSg+GcK3H/i6Rg3nzs3/l4ta3ye937mi9GISCL7ke1iVwwBCQWRlmwlOThpQH
lJaE0Ne8tJlPTxAR8EOf1Fyui959GZQVhcWZj/kdAl4JkwXvk2VDo09XsHpaU8vH7/3/KwURRHom
xcc0OszRMt4MDEubZCjqE1MRCsrYA9aSg60JX+WWpDgG+umOlkl1ayHSnGiifkp59q6BHg6y82k+
7cEArBklRw/I7jRIXML0XFZD/yRoRvw/juVjbYCNluZnWJksSGl3Uub8m3CTOBuQYQzHryJVYYwy
Kgfs0ZrX0imbSWgl796qfWeDdqJw5b/JAlULTzKH8tnvrjIBaQOIWLMTYzyv7urkhT/lHFIMj5xx
8uVZyeruAySxuI1pXjEFoXGo77N8tYTxbSfIrTo5YAzPH0WZPckhA87p+wwq0R6x7nGU6SQNiXjb
qi39ctCANQxlLJ//V0BQvjQ8mL35GnrOq59LeoP1xdbagySXNpGechV1BI+3ltNVe+hn5PvXrFsz
fpi8OA+4K919N+U/OgiugK/S57JYvgzuXxeSESch8+eiJnUq88J9zOQid0RzHxrVk3X2++ZcxBIj
QSZuvosyUjuNc0hEcgrtrjy1VRwy/HRObts4N5odKFYeLI53tF5wJ4kqsVKf1txb5eDQ4LeDVgto
rqI6MVRL8iFwF5nQ9vKeNaixzCu9T8POU251kmCQDGpa9tVgUrXmhPnBwlx3qSyBO7eG+QLBW5qY
NGrGhgPufvxDlbFPYQpgZZ92c8xkhB9e+DBL9Q2WSE0hop8SfB4ceHqnW05qoXJk7NZapMC+mX1/
BBLmnQ03W/2KZb8XGj3dDH0OQBQLFqmrtxJzySazY8qd8pjKjAA5mAtlcnEZEm4AwPxdWtKysgJg
5K7f++wyUust50RtCmYUA3brHOrmU7n4eLOSGWfL8tmN0IwqOGdbXl+ufi6obk/CD+UHOqy/NruN
va+y8ev/TFe45hONPKF7ih0mB2L1BFgXwNCUnVo7J+bQYYrx26E55eKB9RJTjMvqW5sdEQLT/fn/
L9YK8aT2ak03H6C1nggb3ajwO7OKTbKfyp/C4yg552yRssEAJpeJchA4aRxgYrmzbZBoBC/BDqQ1
I1VqGrmPD8biXess3lEqb+9MVKMTjkuIXR6Zc7cxz7Vb53fOGo8k9YxHbga4AJQjOCU6jtA6nsac
c3ObfRNdLJ5csM+G5rqZxH0Zda3SDxWNn2zleH4d9RTWTPv/jzDGjJYRIpOjUqzHQS/3en3X467n
+b6vkfSjWdftlv4XIJhtQzXK7NNv044XGVLtzuyIdGHiHk38yblkXmYMOf870/M19qb94mVMMMsC
6JpDbUiqxWoWmqNKjebNQR+tE2u4eQPj+6xwbki9kQnn4pHn+JysKt48YrHSucvX1Oa/S+EDU16f
riXsgA6MsQd7Qw4nvwy/+3J6kLnIbomZIJJR80l2yN7//zC22sEYnVrRr8FDdxkGoJ/AhEJXgx2c
EHT87I3MPQ+IkaYbA87JNimHB79zraujKKuvsMYYExbEKZncc0kLWJYzfsSURoV8yBMSd8Z0VDlA
ndbR95mNy6IP6IUO2vnFnrs/tEJyA4QmwlT6P/bOa0duLUnX79L3bNCbA8xNMpmuKsuppJJ0Q8jS
e8+nn4/VM1AWi5NEq28PsHsDDWErci0uEyviN/8ixP1/O68VwrYBLfD/Jmw7tF3LX98uGd7Tf/AL
XsB//UNV/inhMo8Ts2aKmg7t8x//w9dW9H+i+EXrRAfEhM2HDFkTM8na/69/SOY/RVmESG0olihh
xQ3plTPh9Y8geUMglSzZMgyLrOHf4mtb8kSfvWCEgkrAM4z6DhxwUZv+ecsI7ZMUxZuSOsAEk3Iq
Q6k+o+bgf6KpJVJC1WNoQGEBDscQ7VHPDHJMPwec4qpd/pHasvQ9bqUCsI+ifxiHOHxI9cL/Hlp5
eB9lQJOGVKSEnfrdjZaK49kAQfbA6yj84MpVevbVUH7izga46UKWM56zLNGAtCnYoaguxOUBfQUL
TRe58S2eP8WzUk1voDDX0SiS4Lm4ACzOgCLO3SQ81gL43rkRtcSOg9Dp66bAWmFwdKXRPvLmRIt1
aH5HQSYhi5LTssKiD20PdrAYaJCtkgifV6sEs852LfE2O4690N/RLJdvlX68i6RkPLUN+OJ21H6U
niI9gUYa0A0M1H1gondKZmWcrH4AtxeW/rYyLIyXNBymh1jXtsKgWBNAAe0e5F4o1/LkaSY9vhyB
4V1Qp59kv1JuNU20OAB4/aAug8IKcsG+YxXBs16G5yirKCOYSIKngZY7qjmisphBPbSUmvw67QBT
1Zp6GOup7aXn1d0g6hBNk+I753r3LBp+bAI1gzvdSIjclbCqlBI8gWBq6MX1lALbvEZ+r4CiYzTB
79IMXxQlgNIYOF1NYm7pAnDQKm930sgzqGwS1RHH1IXPWTS7ZERNO0MP9TwmaYhOs6/jdaJ8bdLm
PuzN0a41KB5l+V0DLBFCEziAKUdhrx+TUyJo/Z2lBMqHqTs7xiqy5lz/TDdvhv2QmnvVD88c0iyS
AbRJZjSpDWIJScpUTmxdBEtBdQQ+p/asaZy9ipSgQStZT03Ogc4B/qLI5ddODu4gz30Z+xQ1aCEV
UURJrdu8AauhwgypPGoBTGxyKOvoh1GA8VEM/EclM/jgaai9xgUda5xV0GgqR/0DTyWFNpqaYnlc
1L5Mt7fX+SjdsE/0TNnXSAxvQSyUJJYZVkihUSFLqShUyyT5yc/V4uyLuXjsB6+zfSCuu4pm6uem
l+OXONRrrk49zPANLpSDVre5HQZN/iKpFEykIqZrBNvSrgUFfaQi+B538bkYcv1DVoGKwxevveeh
/ixzPIH6q5GGBkav+1BloXXzzugzsBWoDsZu5OgF1SpIn+UpkAcP4HuTnQYBZkjWGgKFXSlr7GGg
QpUEIPdcAPB8dP2MXPmXFFMqFZ1EnpNZe2tkiIuhJ++i678BVoeCJ0gNGjew2Vryz8KSFIsueyb+
HnWpOBiyYd4XOORM4G6YWZWfcj8WuVlMNfgh5xWjmHskAYMvopRY95xWwrlIAdH75JG7AOeiGxX1
C0cll7KxG9R2ZV7lN25QykcXw+mbJK7FB9cK3Z85eL3bOsWOFDy4Id+OY0M9x83G5zxHQFYSU+sQ
Z3F4MKwx+DrUgQvmHX+aX0ON+p7vDy2rciSvV0J6FwB+qGvadYzv3z7lrY/BczgZ/ES6LECmM9uI
tqoeCfiQeykCK63S5hxvos8X9XyzcCqYxWiC5Wb7LPFoTA96rLVoYGdUphHtLkNKm4r+IpToeZeQ
G1G/BR5vdbr3sxYGC/xKZexbDnIwBAhNQHimjFNVSKordYJga4/1VlA03k4LJPGIjQ7gtBpSLeLX
9z6vU1owvrVXgYR9igozopiCg8ZO8SUXIdS8+qBRK4WSCMQnjLDUrpCgMI6tYXnf6WPnR9Er208W
PagSl5qw/CjnCVpLNPJoWtThk6yK7WGQrF9FEeigWZO6O0Y5dISaTIbCM54OjW9wKKfD905gSfL+
yIMPVTp295XVM8R+0rtLkK8pKiohINbxih6yowrCZVtZQF9LxLrvEVqDK5KNjdMkeBhqCg7XqojG
t19onDz4Lp3SwtdtTZDMx2DkLOnGSnwasILBXwhp06oY9SPH2GDHclQd2iKW731FIWWV+KvQ2ATY
2gVR+ZjLKer/mhnja+OX1LK5oMTWoJSPAdr0+MEgvA3Do0yBy2kAHJ8GidVHVSR0CzSbS559wDh8
FF618C41U+3ZGjX2WJeBm2tUGtzZqD2KIMYdmsa86CgrbUdN9o+KxUmCnKCwaTwp2UgmhLOogj5I
ItndGrjf8kgodACorndnBSCAlIR7XR6SH0JeKgCcNdzuqPMIv5DdzQ+AnsRbBQNdbo8Qda3EhCnb
eagFNGL5yY1K7iEf4auHokcXBGmC5mOYKQhfuVpIct3G9XegP/2PoVa/64Ev/IaM1zs51/W59XoU
zeTejO6GDOD1aMjKTcm7Fa8heL2021CBMrEIGRtS2IDe7hGHg/hgQAw2VfdRtKJzkd9oIcp2UUjD
qQcB/VnpM1pZIcLeWZaKt+C38g+GJbPqKW4JP6IQyq7s8Rw2Ky8EqDOI59hPVNQNRR6mbQv+WrBE
dCMy8YsvNHALqPAdhUYFTClIwlMotWlly5C7f6HxCk2rDCPjzlBT7W4oAAs3nmgdTRX2F4BAH+qp
9xJO0seClJMrsS/BxPMfxwa8/xaHtiIIEVhS/LrjB9cKzz0JQ+YwlscTL2EMPdFBa0aAnAg4Db5X
jRuJLtFTEScmXDcjRE247eNkj+MWnpGFi0zr2Nyavo8PtUxXV4Iy49ATVrcdNpVbE21kGwg1IC5X
6gHYtta+NnnuchRJrLdS32NQFWz1IsgdCQXbXd722GtmMnDhQik4EmvdFFC0q8LolMhY32kgiXmS
DxDjCwUU007JQ/+l1zPQAVpjaJ8tD2HYjrkSkf3tq/oucVMzYVtgcAVFWP6sovqKcEdjUimJ3eRT
IdcVgtk+Zdc64CXfsFLuwMh0PJYrYBaC2t2OlNI3ADwB7PiUuSkUAjlM2uy28GX/Q0jhEd9WdB5s
5LAiTrEktFNF9L8NiOmrqC6XHah7D86Q1/UlT+7YAvrIK827i6jHIogYwBC/MTtjAMZiCNIzlOyR
aoqmFz9J90xamkLO0aRHATY6kZACq4P02Bc89jycySeafwxr0SV5g0iG6SWADxnvllZIILkaljQV
yILksz5WYJ1k0xAeUEvUv/J2Hl7iaigm8diIPv5XapWQsEDYa7d0cErUXFkkO632+DsFv2qp6UnZ
MWIS73ylCL9IRSW+4G5Z/vZ6IT5HWs5VjAErRExEwuUPgFA9lXKnnj+Uvhp/ysxKCED8Slnm5FI3
UDFH1gR6gCL11abkrH9OGr38rUPd/TyGHadeh2S+Cy7qnABEf2Cd6O4TCy2RDmQe6XQdKS9WFWXb
tg6NTy2J2leNBfE5rKTog2eYEsh/dAbIi8XiVhOicK/BawCHgOS3RzcIPYQBel8BW+uL3gMY4Jpu
golsUlgoafc+2D5E6TgyIQbfC8jEULVRPBd1FNVDWVSz4v4Ttd/ijiwKSkoaB8YhlPrM2/Va1Bob
xocrR9TWSG6gHRlsIqtOzkM4RB8hoxfwFgKgGo5acd9tZF44t4M8RPeWiBrS3sKV5lyAoi9PRtdr
T33REFP1athOmu/nP5Us8B6EMlWAxWl4QvQ+eu4VnMOxLWEG1nkjH2Fg1N2LyA7Rb9mt4jMMpOrR
A5mGxnMkAqcF+jiWZ8yTfWxBURv6WjbgJk6NpPXKN9GIJO6zKqR8DkM49w0BCxw3+zk02jdzIvZr
ljs6gs7Cb2rLuFf0lEeNL0ne1qzq1AWAbcUljCrIoY4+YQWNupWeDStMdl7bm+Je5po8N6JOVS5v
VLqkTZxRPRqKqLtLRJNc1tJIYYDaVpBoE1QFsB/Iw1PqpeqnGNzefZBBzdyAoXKRHAwHtD9gw2z1
mLwXIxE4e1LRHPRGN9HErnr8VWuQ94gI03eJg+5BVQYTdQ0XdZZ2MJ+APrmnWGwxVZCLytvFr6aB
Kt4TNOdBoWh64gPhjcJDHKrI4ysuZOqhL4PsxcNrapuPOMhj8cjzSGw8887wKDU1BscUaGp4anGA
MwUmkBGOl0Uwqr/xFchtK27wUUjxfQoNxbDRHOhPPJNG0k7EoIaNH2fVVzRI1Cex0aobauXoKbhN
Qh6kIkMYoqf3TQjDAghKknw36R8AclJiEO6qbNx4UJqQKIkAeRWpbB5JDAUkjoU+3ce8QpxE60jk
IzQxh8ToeIEIwnHw/fRmbBv5ZxUW3UlrITK1ICNfVD7KbsT95dS2fgn3ZdTIpTN0E3oJsumAjczv
AuHv26TASCkcsHhQfAP3NvJi4atgodrfmpOWoZJH5guOoJAHTMzQqN1pB0/RYGCifurlSF+ryV1q
5PlXaxjIuTyYNHcFuNGv9egKW0ERKDXSUECho5K8cyMryjFHC+hb18dY2XONnCMx9u7Yq4PlUBXJ
v4eKhOFZU0tQc1Mz+pSOit9ua2ynCsDBUojNM6xDCCNwUWmhQBZqVWjRG5YU/hCAyEQnVwVr4xtJ
cNs1SQyfiY4qMEUTW1Mj39eArB1ByTpHh7AKmxP6uN1renjMXejCOrIdh6KSxXulguFCL17buFHQ
EEBD0Lv3XIhZYSSex1CkxtpliIIMvn4cIKbfD4FEp1kT2m+8mhD9HIHdpAMAAsM1rK+8zVzYQx7Z
ckc/KQpxBkhHgdaXYXLV2KrLJspwZtU7o32uuzTeoqJlwTpTc7vwk+IDjw35DoEWqg9uUtEd7SJd
+aB2rZmDu6KGK2aJBdW0KO6MyBs+FDxC923fty9C3HWHUKumSnVW6Q+xiLomtfcMEipVgOyHpNCX
5VFLWn+nZkZ+9GvSuVPV01m4lyXAgKDxBbg2mG7l5qQDa8ohrZauxOMWOE6BSrCs+yECrqPu608B
tXkf5ojeDDQlfQ8p9yzq4n0F5WVAylloir1cYhW6GcLGpxtsoe0h74UIw5RjGAtZc/RHI853VavH
1oNg4Zza4Qxb3cuQycHii+6IdhStRtUkR1T0QzKqZYJ4vhu6ZyAhibW/KNYtiPOp7ypgsmhw11Fr
MzQVFbm3FTBIGqE0CLIK3wr796FAKLeq5a9/E0RHPdZSLcp9M13EgVkbEPgkSOHZVXOQqh//fgBT
Q8hRUWQqhtak/Hah7KalKPoLERAqRNeh6PQSp1BcWMfrUaTpd74tF8qSKFKxhL2kK5pMNfMyTBST
2rV0SzfqvkafejPh6+zgI0qjt+JO31FwOgnt0VjRzFsMi26ephuiISmQgt+GdQUUFOtARz36ZCj2
uFW2hV3shSd1a96T/Ki3YL/O2spgl8Z6GXSm1DfmYioWHkED1Jf8k6Z/4W2zuT6hrxM2n9DLILPV
58ZYwnn+NLJ9vVV2qlOcC/4PCj37Yjva4hYjrnvwi3ZpQ6d5En7CCL7+E6QpxLWfMFs6Y2FS4UMr
YaM+aj+qT8Udwmd47tCd37jPUI5/gKTSX1SSsa31LwXYH/3/835lC3tvmsJ5aFlXNcmUFRUK8Gw5
KWONNps1Erowd6BAkEdqYUQpqO2u7I+ljymzdqino+RnzhU4xyFrMWEbgBhigAKrrLEOMpJ116dy
LchsJg1kKHGoI0hJPoeNaVD8kCGx81wzi9P1UNLi1Fkym1HkZBTnJ0powSDKkXPZYBbKQ9wWv7UP
pbgdOsdzeBXtJcdD5zTek9esHJiT+OK7j3YRebYvahPJlM4ncmbKW8wRPlKxpFACigMTYmsAtdCH
wX0r+zfXh7w0u4ooo9JoqbqCWu3bQyA0Gt/sENZEy/uIwgyPbUfJV87pxZPmIogx64e0XaiBpSOI
f1tv8YHcYalza91pTnLbbRUn3VOvyFeWjbRwBXGqKbJiGJJoIg/6dmRVZkEkyQgKLXan2nBXvMP4
3XLAX4Hv3CKgv1fNL38xmxcxp990cWFEhl41qEUy0BjDZrhOsmhPqoHXoyyOTBVpL+maqcnyfK1Q
2fPhjKiboukQ/cpPNDCuR5CWlqOi0hTTQDsrmjkL0RheLPoDA0GMbGsWNplwyTttB7pyL3wkzcOP
eHyqOUKT7egf6N//zQF6+QtmZ7gWoGzcjPwCqg0H6zv26sqkgfQjMx2cJpAAgGPATjFOZaXsEbta
ib88x38mYHbqgLjO2tAkfKcj0SbmGaKiYGNWpnlx96HEakooT0toVb5dL3JkUkdBy+D1vBm30kbI
TwKw6z3UHFv7DWXpbAlPpnM97NIpp1xEna1SPUhdKUmIqqeFg0faoN7iJOQicHo9zvIc/hndNPqL
3VCIZijL0+hERDASWm5xlK0cm//HQv0TY7ZQc9RHyZ2JYSKzBKHNppTD6kCF7jc1gfKAR9HwxbAB
2eyadOOjD/B3K+XPL5gt1Db2AM0BVoKg9ChhVTuZCV2fx+WjTBNVyaDfLZKLvp3ILMmLnvx02o39
drw9Vzagzu1wb+yzbflr7SqafvD8KlIgB2g4Ryg00mdXQhOpXp+rRNPUARNipbXAG+XqcArVoDo0
GPE5AwImawf24l74E9aaXRID5Cw/m5LtbqR2wscMy18+SMjrc7m49i+izKbSGxQ/G6ek14sioDrA
f3N9n2O/Ulq/r0da/mqmakzvIFMVxVko0WtM0jSLxGVbfcLTbsu9d1Se0PizpTOGP+e1DydNx8W7
L4cCLZcCuvSSONsMHagsNNSIqO4VoEB2eN8eWm47ax87MKfyj9VhZYyL03kRcbb4aZ5Jbt69jlHa
6TZKdd+t9IgxD6czhuHbYBezNaF4K2vX+1rk2QHty6Nlavk0VkDyzUbfB4fAcbeDAGzq0NvdNtsO
hy7ZKF+Cl+uDXjzWLsY82x/o8vzPLBdaCOcfxXdz9x9FkGZbofI7+DgtY6tAXA3BLea9Kx9ump0r
K0WarU2X1m7uD0TALhDzC7px8Bl8C885zXPUqHT6eNhfH5Qkr8Sc/vziOqCfQiseD5RN5TSo6jrS
gR6JY/5Q7GgrbOO1Q3MxhfnzmV43y0U4DTWHzKgJV//ofvs/zV/+NrGtj7679U65Y5DL12flo3wj
Howv0pfrY11ZIq9Hw0Xswo10V5m2Ra7W6KE+j5TTr0eYgExXv+DscnXHXoeaRggRXsNG/QQEc7yV
ISbdUBQGe7DHDG7rP0ZbYNn3ABm3w/ePkzLLBgw3dNXNesq0tCNBUhokpiauAvMJb8WaQymh5gOu
vvoBs9ncubkXUNoWc5ABEbSW63OwNAWqrIsTzEpVuR3fLiivQkvLa1QVpI0GuwhhiTia3Hz0p0yI
yG7a6rNURk/Xgy6OUraIZxkm+InZvAdeHdYlNS+c7X57OS3j0bRHUv3ByleuqqULUb2INP2Si0Wk
JmCuA7ptm6K4MQUScOUcYQt8fTiLu/IyymwS20obO6SyuHZt0aZnTINyb9nes+Skj8Jq0WltTNMn
vRiTpmYCck9E06vvBSpmMcJz5u31IU2/eH62XY5odj4HmVcJKC1ztlH2oUvmDWDgcQBSQnU7GMba
ObO011Xl9e0sa9a76l0i5wFkElahKaTS2ZQFdDFGVcTVXge1UitmdK8JI8qzhp8eTTOTdnVXYeOW
AeM9Nk2IEBBoMQeIb7vytl98d6tTBVbGHwXvk9lMWJFHw2Oqz8DH3I/bCP0RxwptRJg3PJ42mm53
340H6eH6/C/ukD9R54mcOTZAFqeoFGftOkiR5ngZzXDbQ/D4zyLNbjGhrusWFXV1I8dU9bydbmWn
0mpQ3RB21yMtrikVTq5KQqcikzRbt2PvyvicTFz05hnjiGZbNOZOUip8uCoUolyM569HXJzFi4jT
n1/slNC0mlKfSlEqsuZao33ozfAIpx/RwWLlSJMXl7Cm4wRDNQ3W0GydYLeuAE6kulY5Cq4TG/yb
t/pPlLvP8BZv4FzavT1s27vuHqfM3fizOYCI/rCWvi6O+M+vUGZZT+yP8LVz7g+Ej9BCS7cJWsH0
rQInKmlIXZ/e18vh3SlxEW22dgK36IR4GvPwmB6DQ/M4PakiG3Pap2EXHMUd6k57LCzXSoxLOTpV
lf+da0V++13zrs78TJvinhDJPoQkJbkT3rkbeYOo2dZcOZ4WD1wDLCpSEapCh+FtOFjN6IFlvKpw
GRecsnENewhxUqlCPXSuT+niKjK5EXVNUabX6ttQZkIvkzYk1WDXc50qQEvYs9rEW9n0i+8qTdIU
lfGokjU/1aIeYLhucuAGOZDk0XCsEl6x2z76iMIGCSJTqSE+YOd7HwHpQpgcQ/DOyaz0MxZw4sr8
vmbKs3UkTw0o2r0GRfd5FwVcptCIPaPOqZT1W97/J+lu2ClOvi8O1yd46Tx/E2t2JrTVCIxhIFZn
dw4Sbc0jlpV266RPcJf1nbkr7eh+rU+08FnfBJ0lCIAaFW0cCRrUX8PsR+D7K1txYd/T/8IYioaF
KuEJ9HbdlGgPNybSbhvJ2pc4oiPSi+SRj05psBJp4RTXLIsgdEYmwP/snBM02p1B3aibvnq0fPnQ
1jHwLcRXkdFPPG0l2lI34TLc/CJUNciWVkY4eV/eFt/y5/KeHpR5RFLNERO7+pntfCfe/0VB6k3Y
2XzGupdWVkNYsR9O+N19Bbi+5uK0OrbZMWY1mo/+OUGm8iyqeKj2o33k4GLKTVHb+vfoQ4WsqLFJ
vl/fBAvfkFNZlHSNZ8a/rPou78VSarU+qlqedVJkA8qy+6TeIieLvJa3d4HyXQ+3cH4SDpu56VED
r2Q2mdLQ1qWoEc5H10n+6ImowHz6z0LMpnIQwWQEU24RToTMvE8Spxom7dzcT1aOaHm6Q2enFcPB
RRD2jA44fXbH+mmTj0bGcDCYfnLP4gmK3TZ4hK3v2j6eIsam2vVOBjH7toe0/6E5ZCtJqbr0C7gd
DEVUeLa93ssXeY3u9V05mtP3yzXMiwOk2wIpalau2cXPBhiIhpZMtW++9bQ+TJTSJwc1MDDFmyb6
1ckmSr2qur/+8RYOL12aGkwTr0h8lxhiqOPKhcg+qExtkxYi5bYG8ZVENbaDNtxfDza3moNYhIn5
RbTZBRCO8QCxiGjgO534GerpSzveZI/tQd20DtQ0ZaS2iMwGYhM3/spQF+fUMCydnQAkQp9tBXQq
pVJOIO65oYb+UCwUH2u9TbdoMGcrn2/pVmV5kq7IumJoljKdAherxFcQEQSPRlHd1+STnA/qjWTW
sFgzlBkEyLGHrHXdnREl5TmnSQZIBqlN0bfGlTt3uhLmG0aevi7QcyZ/7lUnuDE63YAn6MzktSO4
qWMZ1lYNgvvIt74VpSjbgyd/dwEOreQ5r228d6ElmaRN0yjmzvMpQPGBVSGQgnXt+Fsu4GoBAtxG
UvOAGAXVnkbnGd2VXzQJ/3Er9W9IlR+DQXX3KDJ/UWMUYfRX5j3WZLyO3LsANSvsiCFKyHrnbbMA
tztUhM9B7jmpryHjkweVI7lFufIif93U74eigdjVFCoac4tEynCmKaD0QykcTXNgTGewGHa90eHW
bopbjMNtYevana3/m+aMrzuGf/1v5HkpVUYnpByRsn2NDPBZ2maPAXJhe30j2Yod3ug7/07fRdv0
zJG7sl2nHXFl2PMqKzz/vmWJ86IBTuCemn19aE809mz5oD9dj7V0LdIJpolODgr2Y3p2XGwYzQxF
XBsR3KyRJIyxbTNMfavl4E/ru0qv/+JWlGWKq6IqQ7Sc34ouxT9BH3tKfbGG8Hx/k8fdV9FM/uLE
Yf1btLZEmXma5Ws5MH4pqTnFLeQGURpGgxgaVXVfWq66slAW9/n0oOB/FHPmnViWSaaFKQeOeCru
olN56HZgxs+rDZOlQ1S+iDNdjxffqTAQ5EF1gPPkpt9JOwhuO/c5+qUCS4oesl2w9T8qx+tLY6kt
ROHiz9im33QZM8yMoJ/GVjmijSVJgzXKV7djE9Q0aUT/NkS2Z2XtL67Hi5izm8pKFBw+c2Ii63Eb
aOovXQalDDwds/Iz6tMrF8bytOq6KULhVY15h1TQZC/3Y4mXkYtkh6U8KMKAookmrQxr+WLSREnC
L1pSxPkTYlRMvwyQcd/Ex/roQpGkWNpsJbtCD/bjGlhuKVcifdHAeLClabm+/XA4DCi6OxAMMCdY
h7z6CYa6WFseSynMZZTZ8tA8ObGGsAR65DQOptFH6Tk6Fb+UO+3sGvvkSG1yXwvofv3NN7sY3WyJ
RElueYLE6Ar0vrNwOI34n6Etvbu+/NcmcZZKDEOLQYBOGEP4pnqUttp4JcLS4uPxaiqaAWiMxsDb
z9TEfc9jZCqzWohFy436CBvmmFc0z68PZTGQLLPyWOGcurOhwCxGn6XjkM/Rfi3EQyN/QjJ0JcjS
fCkXQWYl+tQ1RhnVNk6o8gsAacRTV0omS+vtMsBsujrDI73UpiOwKR98mZ0zFBiOwJlA57pYS5ll
Jn9+B19Ee30RXRx+san0LZk7TaJNux0cBPr7TWRDRgc7gW7LGuZlqZ8CZIoumKFjSS7N+0MYy/aQ
WXnNtbvoTnX6Q+4MO7iLG+jp22blWy0+CC6jzfZQVeCGM4KQJ1o4vMhiipDWxjvAfdmiYPo5N+1K
fGg8yOd3aO7awd/gpN4Md7YkFUsLjErnB6QNFvOlFHywjOzl+rJfqvi9CTJbkoqYSamOvxtJnLQb
b5GBwhDrgGuljWbOXkWXz3GdlZjL6+bPd5yt0gHJ/F5IiBke1exm6lZjc7NB8Cj4Odxi57C/Hm9x
101lBjSC0TGb3ytkQEaYI+qFjnyhIwpBJ651pZXNsBgEmCeIPmWSwZgliULXhprbEgS1pX2kjDs/
XhnGYq6hTK7x3K3sgvkjkVTDlaSpXpJnG+/JO0iH4CO1yY35Wdy5G5RkV95ny/vtIuD0HS/2d5X4
UgoZGrSSty2POBida2qiyW12zB7WP9NrIjE/Tmj7KlO5VzOteWdf0SNMVjOKz/JX92w+Yv1pJ4/m
F/e2vsk+YiGxNU44FtpoX9wE9wJiQyvlk8XxWqJFMUpWDXKd2W2NoZRLbYzzDBuJvYguJ8BkGK8S
r4r6l3Vc3XtL++Ay3uyEUZKAyoZBPIyjHI1qUX/Ax8ieIEXCw1rCs3A1GLKm00LQediiVvD2YyJf
jfLCyNWQVcl9oCZYvjY3weD99BHqub7hlg4VQzbBDiBJAFDempUzktiteyxPpmJ6v0XdwM77Xy2n
tbDP8NZ5sbb5ee1yWLi/DVWmRUz3h4jq7LCssTotpIBnk4b/l1d/dRusqYRgZUss7PI3UWanZQJn
C3EzogxVZWI45sb7LjW8NYjw9NfMdsKbMLMDMtdaq5T/hZVvt8YOwRPrRfVstkZxDvaI1PCy2OBP
8jgYJ+9v7p3L6PNCpln5jZmkDLJr3V8U/JEWBkr7VzMJsQipt1cO0Nvl6Br6iEADQRCDwMgO4ly5
tp+Xl8SfELPjy3e7ss0n3H/eIDHomkec6RC2kNaus7U4s53Vw15D0IHV/soxara4crveCYPlrbyr
uW/sFoA8sPy7tRRlaUuTEpOzUrV/T24a3Aw3bZ0B9sWj0eICI/6o5KcKs47r+3lpgNTJSFwpLEt8
r7ffSjXqItVHX6OSPW7R8d6gDanJ4u4volhAnExu6vecqTpoY0VuGU3RVCgyfBzqfNPhpXI9ytIt
yg36J8w0qReXmhh5gVJP5WvxNKHCQwq9MIXormTH+KAXTv5xLf9Y+kyXEWfTh2Rj56IITv0oLZ90
P4euq2CvJW96zVzJQtZCzc6nwkKezkMGYiOESLj31jA+mIWH8Btq5DhdrqEblrqmbyZzdlAp0ASR
jZuGxg2WfpE/TpAGwc5uvSPSl7YSOcPhL5qmUyccgoClw0ycF8iA/iV6WdWMMYm3plSh/f/vXyb0
TxTOJguIz3tISlYVWH1rLlWd8mOhoRUKhcboPl9fie/vEoJM3ASSOfLGOXygj0f4rkKuQWMvnpvY
PJCjrlwk08p6e4+8DTE7AWEAD3pXlBjVBoLjC3hYNE5mHCngbBvsv6+P5/0pQTBcDPDVMAxTEac/
v9hYqHmEaJ8EsKkwlzSQU9YDQKGt8+9HQXsOzAXIC/ycZitOcGvLHZRKQ2LgpzHcetDc0Xi7HmMh
E1WQSgSHyPKC5zfnN2GzIBrqQK7U2eNOmribKADAG31ESvrgHi2noZOXAGKhkafXnFK2e4emzfVf
sZBFTavCoh4GWUdmsb+d0KHouFUE0sOJKFQi4gCwNzh5mW290uUwpgp2//7mehtzdpdxMrVGm0gA
BlC/uxtzV8eJDK2Z60NbWJcyqARjgu5DZJ4n2lUPYKFyab/IxkjVSNWOQyIcYtN46dX+Lopwjbwe
cGFtUviAdMjbaYGwhtR0pDUV+ROuI0dPDz/j8hn0a8zs94wZHbrvVLsHMUvBat5WguE4UcuYPf+Y
Y+W2gXjuCHeAsZVdcfIckzfMAGPe7u5jy0EcYq0l8+74n8WfrZgyVhsvm4pY44jhIhc1ei12PRUP
UPm5PqOrY52tlMISaA1XxNIaGRpsvR/l39iD2En4GCOX4wWPKSZZEoJrLUoqyCCgP2vhx6PTOSud
MYR4jVuGqKe70IxXrsH399I0Ea/tMBrUmvla27k4i9Qk7rJqai1WDpUi8L23su1DofB+mbfafjLn
mBBoK0fT4uxfBJ0dTUlgalE6EDSKP3g5fjyjtLXiH6NZrsz99Be9Odan0elTf4hcSTbmDRXTFayg
UVlmE0Ck2kf7qaGCbeDKeN7t0tcwFPDooxnWO0hP12hZpxicgugr2WL4IRm/9frXUI52o6fsri+n
dxuUWIaiTnxIzA1QBHh71nUl6jsVMLvJ/GPri+mupZbYBGuswLUw0518sS4GWUcdtJ3C4B2qBLi/
PKTi1/9sKNNvuIih9lIa155JVo4qaICeeWhWtjbG2+th3ieyTBmFEqbLUEyW3SytDHEgrhq6iJvx
R/OtekQKfltvtEcJamO597Zrra536cqETUACBvyTYprvuvW93+hxA3JwAzC4+xoPsfzJ8Icf1we1
GMSAIG6AlJ3KdW/nThYL2VQ9VnaTp92J56F3IxaYhFyPsrAKAByoiJIalqKa8wduGft5HDXMXBce
tOGTp3zSw5UT6N0LHuUM9ihKboZEhPkNZ5Z1gjr/lBjjZijqwgmehhKP25w7CI7oqQuj/fVBvT99
pn3DtQMIgBqaMpu6RPWLXAwq6qgShdQm2nlaC6JB2fbhSj/3/UcCp62BNEAMWIUNMAM6Sa1Z8CBl
bOXUZGj8z4j5rAxmKQRYcMR+edlq2hwaEopakAU5lcfAGFCGS/cwAVdOnGk+3h6iLLKLENNPuNim
UtZVYqwTog80W22+qQJEWiQkUJa35cy5/nHeY/ooMl9Gmx0KVlcMMG2I1p3KZp8+T5kB6nfP4Ut0
W9y6CHIjWeHt1qje71f627DTorkYJDZhfTZMYSOSLdOL8RSU7chcK0S8/1wkViZ9M+4k0EvGbHRN
EVoYleWMLkp7J6hK/1SaxhoIeuFW13gvmSK1WQP56bmERNMqWhS3sB4znEB85No6lEELgVdgIPGK
j3ddlm5VscRyJct2KmZPZvcTi4aNaSEshuju9Y+6MOrpCKbcr7PlwCm/ndx0RCfJ0AMaROIt1Iit
ZMZry+YdplBnxBchZhPrdZhoFjBgsEoCY8Q3HIThgLsTJSXjE8poewmLVzetz2bz6T8b3Gzl5CXA
SRQp+aS5txEQUXYxl74e4v0ZyeA4iDUY3Jz4c+RSm5uK0Xc+J5Yp7FCXtRXXOiNlN3lDQp4Egqqs
UVvf74cppEn7UOdVJZqzo+u/SXuPJbmRpmn3imAGLbZAydZksylmA6MaaK1x9f+THDsvu9Cwwkee
xfSGZhOViczIEB7u8Vh0NZqx+BX5fmrgyPMfw/rrXyzL4TYLJ2yry67omCeK5TDpDTyj0/ZZUH63
ABKabYGQxX3sQzrldP2GM3sbERo2OaJAaIh4zVg4/5pUJOrHSvR9KwSXcncYy8egFFS79j2VvXME
JbI8Khtmf0G8Lp2osGvoJtkOcwFLuoxcspBrVMWjoxkPM5i3fgqgjX1fts8teOyKNCfP1d2g1BsP
hDh+bwzrBqsFmELpc3H3aGb7jVNn1HbhWj5WTiEEKZGYqrUeIXBL6TfO6lt0L3wggL/+Z3BxE+cx
sFtcjsgotOmQOkelOwrODmef3CVnKAlT2xv/NT+n77MfqF7/wtxdP1crZ/fiFyxu5Dw3TVWH/ALQ
Yd6gPnfmszlszbS87YEt1rk4SVBhz03PyBWlDwj0d/RSbpy9aOmru/y41ZN6C/kR1kxCPXFXjDe4
1zZugqg30CEtuhfJ+p7qCerBszdqtjtDA5yjGV71P+ThwZ/bjS/69gRRPqKKpBoGLTFtGS8pMMUb
qaMZqCfJaGiQc5zN0RzfZ3DsH+IgCzdqcdpbdycGwEDXU90Goy0vd1YWHHa9Dr/LWewrRSXTU8wb
Wd/p+q64CZ9zGPRcXrbxJO31c3DPhA1YFP8p+gd09WGix5vt5AYlyncq7H5wmTXeXFABopAQHGLt
GVmU6ydu5fOY+DExDPALkLgMx7NIkyMf5QDcydRC7+s4Odrnrfy9VSSZQxGrrkNQAZt3KN+r2tcB
ZeY/fmQvf4LY1VcRjJ5A15cN/ASjRXY8Q9Mz3cBKvZWUQFBCpknJECe0tvDqXZrIR9uM88I0uNrK
QfmAOrr+ot/oXn6wz0xzeiiV7noEDD/A4emFNxOTbMetIci3DpzfIKIbmWgC0q+Fe6nnVq/akcPh
F2Z7LGqCmgqBqlMtIXwNF6R9TmS+s5T71LtVJTxd/9Irl0FQ8UFtTmSPL1+YN+q2QQ0AmL3GdNA5
DMbu0JlA8JRA6XYdcskbX3UleWV6gCeS7ba4+MscQu6Utg6hF6aE0XztnbO2m0+Mzx3y6heY5i+a
mnxkSoBgNbnxghPw8iM35GOCE9kk5zPhsUfvnLVu0Q2+jQjJWxUSZJ0yIDV99dIIriaOrJnwQtbq
s6xpj3k3bbiRlZ3DBjNWovxtMsS66K0DDkY5uhSB2U17p+5nsDPNzj9NBwT89r6nnK+fjLcHU5gj
6GbIUUyViH9/df/acqw7SeGhtZDzRvxbmWkzQgs1SvpBz9UbOUnOZdLexcibbrgf4RAv33hMc0IU
5gMgwVvWhKA7aJFQzAlqfCa7m0TJTzN6EM9G1w3HcaxRKqrCLeTk6nodutIo3DDLszyYMRp+GQTH
osxRHaBHRWbUeh+ZRKNSAlKzV5MnO41+FlH26fpGvy33myz3leXFh6VuNMJBwE7r91Cie8Mxevcf
jt/+LOZXc29rmG0lKb20uDiuvhXXdNiw6L84nVuey0O40+B2QQkHbyfGZmPwqcW36NvGUt8+hcIw
zy8FCxze8u21gkatqcRzhoPsaMTwX4Ovjz/ltpbCv6oQrnahysjP8G02/AEO6+pmmKgWS8zGupo5
3js+Qs44EMTSx+5zWNtPlCXrjYdhJd8U0bRBC4g/zDQuvgjUiMw7apwFtOCU4ZiejQO1/JdePQ3d
nq7aBIPodJoQzBk2jv6aI3ltefFlUI5D8qfHMuKFnhaig5J/vv4NVgLay8UtXr2pT/qmkjEBO3R2
9I/Au46WF7ZuvYcseF+6LU9f6Qae7Ea77vTHDByc9tcrXATwiolm6KRz9vquKQmes8rtlUpCe93Z
2MuVkBZTjg3sSWAkGGu+dGFdgr6rXIljfq8cOOMHtAeAjUKMv/s/XKo1r/XK2jL963IlCuwCa+1n
pGXBsCm35WH8QJoOr55Vu2rEBJl6cp62RpjXzgzBAyNNliBotRf5AcwcTZTa5J0BWG/gWW4zb8wa
rfnG1xYWEawPAXzZZOQGMQB90XfoDuEpO1jn60dzy8wi5IOluUPG6JcZAXL8r72xjTf8Fb0u35fX
y1mcizFNxq6tsFPt54O6Tw+RBP6uJfJCBx36RaQCd8ZTP4DbOLRbSO2V/hld8t+fa/nQFGaoh0GH
9eam24s2ToxeeOxZDzpdQv2A8md8E8KxO+7aQ/XJ+nB9j7cWv4ToKa1W+r++pfLchZ7w/f4ZgZ/x
ffmpdWdPhLrlvYSmp7vVSFjJKi5XvnBudRo3/Rywcv2o/zscURQ/FmfNM2+3IdRvc+ZLUwsnl0ah
06A4xdWvPirJv2l6lPOtV0L83CvHaFkGnOuAllKEjXbXCO4tweNp3fccoB7yzK0G/VtYOo7z9blZ
hOpmoSVG2PzaveiU7uZv+S7eJUfjGJyzwhN0jM5NdgDTORU78+X6qXmbJgjblOuUX9CLXynuq2Cw
i9WgLXtiz1GtrX3bdMUBPYYvBVrK+8a0kt11c6sPMLMftAbJ0BkJWgTtDiT3qY9Isht9rBEkqBBZ
95QdPfV970lCCge+P5i49pubvOpLXxlevPx57qhtrmBYaBsZB+OzaB4L3D9kwblyjN8r++l2Kwdc
Paw0VWxDFEX0JcWg1GlRZeV8WSQlXHoi+056mZAuvL6pa1YcPiENCYiL3mAURh7+rgmoutqDcuwK
aaejehg7W6XrlaNCNwBKTZ2cEvCK2OFXR6VhaDaXRl4ja0TIKzIGki5FGu6SXvLv6yhTN8Dbq/ZA
hVGugOz1TZ4yjZORFj3Lmkz9qapktITHI6ohSJ0HG8nrmimkK1CFISWiD784HPbMqLKmEf/1VX0T
owWjJ2etCmET+nn9U62EyVT8qK0SITM5aSz2EMZO+lNKbLjoHqu7IJdOVMdD146NI/7mHtGphiFj
I9tY31pe4FCmojDvUKkCUX357aQOhfrJ6dDYvAP2f5b3yT485LeGxXTPcLA/I/3udY23RT+xcjIp
wij0tFkwx2axr76OzG5nYbZHAcJxEH1rPoTx0/U9XbnZ1AGYd2WBXIJlPitXkxTWwP7cWpU/dtKA
8I+Kb/kbI0wQaga+kqjzcgPLtHRKDaE4yNu1HZoUgMc2P5L4CItnh4X8trH4SBVkPMwnYUM/jugC
Cvl5T7B/V7vmDvWqqdltM6mvnHyHYWEcB+Xat2RWaWDHFGINzR2nJzuO3cBAfL413UD94xYznfPf
hpZ8VaTJJQ8RXwkulPdK0D5Vfb4RzK6dNjgsQJzQZBazCotvVEyaVXIQ3VmP5Eeb0bLjZOkp1YU8
2l8/DmsZCOhpDaQGXEbkkYvAuRzHVO5Awbvmu5m5ZF4uCrrNnRgb+wuuSIE6gE6FQXVyVrbqcmFx
3DS11ZqaW6jZZ0i/XF7zQ5HK3ljOG+d8rRhFzVR3GCixBcphsbBusuWs67EFQ807/9i46c55aA49
s88Iumwzl4uLszz0GlSXZI4mf5foz17q2jjpBg1V6tK566E1uwlQxI7FZGj3zQw0+jLUdE6a7Mvv
BnsK34fNbMKAqqJyWwlto40vu3YLmU2ljAFSmHO02OweiTEJMLm4hdFpBOuzsyHIHvfDeXrWv6Xe
n3fagaxQMlUpzICSWiJTHdj4GiNiw1MHETtJmZoDlETmt+vLWrsbGhU3U6VkSZCwyIzKaPIzlD41
19Bn+3Nl1vYNLwL1mmCoio0tXLOFryewZPIKx7LYQUtyqj718SlaML+T++ZmUlMq8Eby5c/XRB2H
AgDxCHiphU82J6edOihB3KlFJDBTynrXdm1yN5n1RmllbUWIu1JwgF6Bl2yxInTNUVDKGzg/5hzo
+PcIHHQib1VHt6wIX/0qwBq53TNiYlwFtJajmFdTzvaWtDWyvGqGKS5qdeA6AFVemkFsuwijssUT
6zly0LE7TU8mkgV//nEAAfzPyiLSmTWrHTSHLWPq946plu9aqj+kyNX9hRkTuk5R0FMJrC4XYxep
ZVVcHJcZRA86vRM1k/MQbJHKrz2TFOcRHAL+xYDOooBhI0XXQKLN9dH8p7bwPcnuvyIBe5eU3fH6
ilZNOdSpARzA7/YGEmPSDDYdTKG99anSEH1MzKD1FH+4G5pxf93YWj5GBxNkKa//Ss+UEvyIXBPv
GCpjdcJccqPuc60vwRsg/ebOcVAiO6SP9xql2TsIi8Nd3FVf5zzQX0qELxxUBBq/denQBDt5VLWN
N31tN2isGgIgJFqsi5snISOhjXSd3DqxfjB48Y/WTd+HqPh3BBh0fS/W7gW4S0OgPEg3lk/6GEiI
cRtsfDcM/0Sz/1JVne/OjrIFtBZncvnk2TgtdLiIHd50QfJaLsNqGlmTotCKe1CL93191+QFsNwN
t79qiqq8jffSIKJauP04VqI5mwLA/5H0JLXDFxo93005eDD5koewaA33+iauGURoRRXOn6nb5feK
LFiXOkXSKOxnu7QgowoV8lLYW7Rbc7Pjv9ZhIfOlxStwOfB2LnyZFNdJWwKeJFqZ/s1M1yrcxosP
9g7V6/Smpr0e/TlJKNEYkbIixqiRO9MXz05WaMUkZSwxzG0IVyf6ScYhG9qNq/n2OJL5iqhPJARC
d+zSs6nppCQZkrcI0dUPLaTHRH0+b4JUb7nqtwmUTedSxbPJoldtL5ybFhlmJxlEPLbUfosyKO37
YQubsW4DdC7gfQExXcTmTm87cZzxVhvDZO4zWLN2EgjqDW/x9vSxEjqoIM/waaAyFntWaPVkigxK
1vM+QBvDCe+h5Bi+jkpXP3Q0lA+NPSUbVte+lOBYpABDoQfDl1aVAbE+v8FxZE4wk0hpP5F6RZUD
opoNF7W2Ph46AduG5u0NM1juE4NounBRQejF0TEyHqK+8tI5Q4F1I61etSUqL6Lcw4SLWPWraKQa
/W5QFGwVbfDSOfVNbSjhDhneYzagcRQ59bCxuhXYBgUmaB1gBlTBYC55iQiSC3RMe426q3IIPefT
lCJ17E57+x0K0zskrveWlxzRW9gX0S7iM6M3fDT/4uKJIUH4EMWjsySX0J1GqnVkvly9dE52UzDU
GeyyedioMq+eGuFDRHlLDLlf7i+l+qGSK/EKBL3iTfJY35n1zIRRmY8frjtl4eUvHxz2FfZP4tdf
edbigNZRo0VqPGmCWhXSB/8cnZljPm51eVZPzCszC8dYVU0e2AlvdRbK8l6NbUbpJisFnzFStNPV
Z3RPt/zKqk0BBHFIV3VOz+Uu5nUWwX1K/BJBs3YCIxp7fhRUblKbPVM7duOOSvH++nau+TJCEcp3
hNAAbBbbmaRQZeH7OSDV1B5wyoU3qmhWX7eykonz1V6ZWWxnMASpLcPI8wu315+nF8G4bdLJiW/V
kyAAvG7vbWlSVHd1dNJgqDAoxVzuZKzXM/w0eGggwl7bm27s2LtIV2lvMvipvje0T9cNri/wlcWF
hwmUQFbKBovyTZ15/wFfxpuBQUzzkL+DpWZjhStFG5Yo6DmoDgEHWUZDXY0ecxpyQKXbdhecuqN5
ls8NA3ywc2y2dVbv929jSy5FyZoyWyuF/xzaL3VmQkjZag+J0m94zZXaLqsRqQJBCZ2kZT7HOMrc
+iXptuC5BuOG4DZRl5sdaffbHur1Xrhvbo1hs3bzNjYXhuGPg9FEwNzEv796IfyxzrIwI26IWv8+
k5p39Tg9iIzGbVr/eeOwrBgTpG4skRrYW3bDqph6KTHxYQLSl6F0fhjBbHAbBFsURPvP4V52t+b8
V77ha6PGImqZE6mnpomPjsbMzfqeSZxHW9+46Cve+cLIwp1IJf2yaGBldYZ4rX0TyiP6zunZDOpv
s1Ydacg8wIy5YXUF6E098feGLivasVT58WSztvRcPXS0/r/PHoHmNufQ1iYuXPTgjHlm6xgCt/7d
R/p7J/8EgiyY2GfcNpik/wvZ1+p5IZFz6PmBzn9TxkuoAvkKr7jf13AdScWzgVS2pw1qiZRu+v1v
jie0twwHkEa/Gd0LVWfQqUJxUv7N75Cd2xlQOWm118ueasEbAvbgkB7p7uhb78Tq9tLCpVEmgtBl
vcD2qzbWe5zalI0BZKZtfK7rOTqjeb3VJlt5+Lh7jEMDrqast9xTJ+mHOfJ5kaJoeEiN9GOtFRsb
uXYZuOQ6tCQU8ZHUu/QpauOMxBGZqL7+HoTdRor8yjcWIREp1W87i9eujfwZvgTsCGbKaN+3rvzT
BpdonJp+p1ZufIg8wffZtfdtisYXfEdgOVxzI5RYO6WCBlGlWgpofVmWpb0A66eSaG4coAPfxbtY
mXa0DvccaG/jiK59vVe2ls5sCgdTTxpsCd2SWH1IHDT27B3N6cMcedVwLLT9Nv3ACrqBeOL3Eo2F
e0tQfKBLjNn+oB0kKJayl5xe7r6+Hb2MOFTPDrXs+bLbfcrED9jERAoDy0/9+gcs4ihVKbUpq/kB
FCN2/Vm4OiZ5vOG8fazWthi2DEoROFai0UW5pQhbjdZWSYARGPdzV++CINhtfMa15dANgmGETj9o
RRERv3510zmxg4SK53/LaY79CXVZIO3qaYsubs21MPMqMjI6BvRnFqbC0G+MSjg137xvovmh0ORb
UMMbl2AtgqEnIUjaZIDJb4pGzqgmoZaJjItLD59/AhplX34ryfPGY23vzNNwyj/LsbdVPV6LCGmJ
C6cGOx01ObEDrzZzcvIsykWVOk1JOwtyCfA+0JJK2ph8itum/YdHA/Jrq7J2DXOz7ljHP5M28J9V
mFI3AA8rxVj74tcsAiqjkO1GAcfl5ncCZhjdiOHVeK+egdXuiA32lew2xU77sHGkVr4zu472Oc1t
pjCdxZFyCpOCDMUoWOumvTru4sGNoLaA+/iudpvn0vGqR2mTjnPlsgjST3IOpnXeNtoCiztpy0iN
9cYPLa92Q2Qfry9sxbuKWQQVEkdRt1++V00wK+o09IZbRqP0qZEs5bs0gOyVtFk/K2G9xUWwsiKM
UDPg0nBrfn3fV6epqqOua5oJTtEYeplmrM3brKnMjcht1QrwfYWxEqZbliXWqSwmS2KwzQ3bpv5Q
zXp9SrpwOF3fu5V0UMDCyG/F3CM1isubkaehNJrhCFIlGgsvUFAtiP1eu2ubynZVJ6xPzCfS3fGt
LRLata8GJFzMW5A+vZF5nq168DtVwr11w/dQ6bODEjOfpM1g4exJ2rh0K2efwAl3SquKfveygmyN
TaSnaNzSn4w9nbKaZGeH1N6wspbrXpgRH/XV0ciQD62lFjPj934Hyu8gBgHqvXQ/ITa5ncyvFMbt
C3sLxyajNlP7HfZ6/yb6WJ4Ft65/CKxT/FWI2f1fhg9WQrf/ElFGf6mLLLProUnhjvYD0+W5bV/Q
EshgsZvqnVz26UPom/YLDDPZbgxa7SQPzVZwunJs6G9TshOhFO3gReQIR5CDMhvJp22NqauU1me0
n0o3bvxvoaFszOysnRrQVFT2qTW/fbFUJeuinqvpVumouNUQvxjF9JKZyUY4vHLXbeANVHsRg6Aa
uXiBKWBLc8mMhJuRIb5Uml+ce19KDtfv+upqKKIJlgkxP7m863pZW73GlzOV3NhThdTuO53efexM
ykYUurYg3kkxHo6yDtXPy3tgpUZbyk5uuCD7npyhf6bHdr6+mrVwApDMbxvipLy6a7LTh4GdQcMW
3vXf9fsk9vKzoCS2Hmz/MH1RjuoB4fjzlijC2gEU41Q0EOnYMHt3abZkkqm0igq/xazLrquro2nk
muvozccg1HbXF7n2yYQGmEXBTqa1t9jHznfsUVcBEjZ+DHFoFX+yc/Mbs1QbB311UTzQpNCOiblF
aGDPDdQgQiTbGG4p191oJjUXOfL8Jtz4bGsrImQGYQF8621XNBzHuNRRyODGFuneirKnTmIfHa3Z
2Lq1JZGoUxQG3MMjs9g6SfWzqvCZP52U6t/A0j/nTeUDfNP3Ubl1FtcWRe9a5bwrtBKW80aDHfSp
PcJtV/fQRmlGR1vdeTEBfLt/fh6IHXH6VOKYwFo4CnOIy4oOveGqTe7sMm2GdLiYi9usLLZezF8Z
xiKhopPA9ok/+KbFmUidssxjf/hvulbbFcc5PMiD649MG00HA4HqCZU401MhDmjdbHOGWazljX00
28XxB5Kx/IBZ0DXTEGN/8Pqd/rFkU6FIeGcFrlkcJE8IxhU7vfFgGcpsN0q8aFPmb2XiATTQq9+w
8DEoJiO4FPEbhEaP+VHMtBhH6aZ53KatXzuvr00tttuvwqKSxHL75IMs1U8aI/SWnQJ3LTdivtWo
gWYz66JiBs/Mot6ZgLybK/FlrUfpMHj/Ka5EL0qABq5QaWwrt9uwubq6VyYXb0+Tx0Vem5hs50Jz
SdWLHTB95Q6mj+IsGcM/1+/JWtkTMMTvJS6qAVWa11prYC8+F+87kmdRCyietuueKy8d4SvNaDwa
vYbl1bcndUpiyMfdcpLaxzHLszstc/w/d2aoXdHpFo0o2OMWh2Ou47mtbYJlJdCak59X887Rw2Jf
+XJ7qhM4Zq7v38rngmic9jM1AWCvS7imgUy80abYK5x6cm1EE93KzO7h/78rJCKI69ZW3CeIaEWx
xKgm/y28WtmHgx6B93Vh4TPvYknvD13TGic1g0riuqmV6S2gCYDUKcIBhqIecPl8J/Bjp0CQhNgf
nAF3ykk17yQUgBChCh/Kr4KqIYK32wvvjS/Rv0q3YX9tqfBWcKzRmmK4cRE9wOSbWVR1OI3z01ya
e5mxXeYt/mJDX1sRh/ZVaJTpk9YFM1b6+nM5Nu5cxq4//Li+lWsn/7URsdRXRupqaGtAGMQMFbwW
5R500sap39qshfcdQJwVRKxMvAC9CdKHov3SGfOGkZVnhqgbAAQEWKLUtjgQPWxQGQRt7BXz/15v
JtKjX9fpV4S09fty8ntPr9L4LlNaeR/U/RYJ+doaYY9g+pM3VuXSXe6i1ZfmUMiQ71Zq9jhr2ZG5
LM/WtiKUtQstVANZoWHDbbT4WGUyivUofCxKPtbeGBwPwYGD0cSfrp+K1fUAWaFwoRF0LQ94bisp
gF22U6rK56Ym206l0otzWM6vG1J+VUAWAYIjwORMhDDTQ+J3uXVt7eRt0RlUzcZhij2pwDfuQFPJ
yi6I28lzokk9T0oRPFShKj03bSt7QWZ1t3E9hg92a8m1C0KwOI9OAZAHDj5F3YMLHn/U7Wg/gRxX
P9uTLxVuaAzlY2yraEgWjXmySzn9HDklFUyeNFTtTV0a90k8Ke/VWbFjt6iq7GulJyroliy19kpX
dTdlEgUPdiwp+7EdpX2gQP5uZpP9yTcb66cdj9p9pWSR5UmRlj5BfxgR5AwJHbUwnsePdmImnasV
o/8U12p+ypAI/pwaMnUof7T9p6ns570EwWjqZsiGN1Cp5bq212Mzeg8GKzloRRrfDGUR3bdqKL0f
x9I5G2ncukraWcfSj3MyjCRtfxR2nn/AS0atO8gjrHrUiOwnvZWdr07aKedY1Zvc7eIheEFkxLpX
mplHiFXcVWMU3U6BUfCvFdRKkHFHNyqaZ2fJ7+x//cqc3ambim9+Gk43cTcgyGnh8stOU73C5PMZ
lSzt8s7Jb/VEbm7DOmemtvQHBMEbh4CI4bu9WdjP2jQg2NYhqAJjZ/9ZYjbpo2wO8AGptBu7Qowa
UKTIqp2St5ujo2uHHAQddQgBB3tTA5lzM3WmnvRWL5vbXA/vWsvaq736fP2I/7qVyxNOgMa4AMK0
bxnT22mqlTkFvRmkbjHty3O2jw9juQ+fRUDDrNAuPfV75AoY6nEjT0z/tkeVVvlL8q348whOBIv/
+y2LiIrTFUVzxW8hb7unpLtPw09d8KMctxi71lwVJTrSG9SMqdkvolOKqkpUiGQqzJDmDAtLug1m
eTjDOgx5oDP8u7HJwsO+2eRX9hahKbG2CaMk9gbYhluQzo/2Tfk4uuZZeimhiHiH4BtEYTvR2Y1j
hrrVY3MTH7eUZNfqGaI0+b91LzYYyrVelTR+h4A+hJ52y30cP9nnet/vox8BfYEgp/uLpvr1DVh7
x+lmCQlSZWV6D8wtpFA1GXnVSDe1IPLSpI1wfO2+0AMgXwVFQkNr4antPh7LKOK+aHOn38WWPP/s
nD71gqAdN47p29VQyKZcR3OeUhfNjstHIY4G3JkCcaYyU29FBGjQv13fLxFrX54XEPsaXSwxOKSR
8F9aMJMYaucWC6r0qUu+8xhAGB25OjTvvroFfFvpqwpriEYJIBpv9+LhDhVYTlV54JETWTBc2EO3
q0aIrtSf/tny5EN4KzFm3blpsrO+bGGp3n44rMMOyHJBHrHYy7UqSehb+cRa/dRlopWu0Y8+3OJ2
XF/jKyuLky/7ljVAUiQo+oCd7hGimF01Pwz9vVDDVTzz4NyrB3H/Kmifo62ivXAoyw8KlEMFiQDo
6E31JhqjpihCQhbSjyj2MlUOP8WZHdz0lTa/b9TBOgeKGh7lqVafMyjpNc/3g6264kpWzjgIYtkg
mwWK316cqzxB20zPLcGuEJy03FV/5l/Sg4N7Tx/62TUlL3jc7Jq/jX4vjdqXHzgqDWXOeoxaz/2d
800J3eH9dB8etAfb+eh4sPqg/BQHz5nkWcM+2oTPrTRD+QHMdSEBBYiH2vflD8jTpCdL4weEaMfw
vvlfIpSSRCdU2duP0040MbYQrJtGF6vW1aqpxgqj4sBBovGcdbtUP+kxRAGjJyjZAyVxg8et6/T2
abtc7MIPVkAkxozJI7dxiuoYjhYT2lGlMdFkVZ9CX65T97qvWvOGJJmQyoiK65spx0yeWqmvMTjb
PlM/JzXcQnNvWRBLfpUFpmEYwzBqQi3TGDltqAASlvDL/79VLM6IkY5DWlnYcPSAeljiqkw0Xjex
+mVebdTiRGRRhsqa2Kgw7+4dYzqX5Vkx0Y1U0uSPayscglemFocgUto0I95DfFPPXmZHvomU23pq
LA6F/FemmC2h1MEQ4BJmpYfqlIVAWNzC7+818yuX0LUnB3bxcXd9/1YgFmJVv02Jc/LqHCStqTIS
gSlRT6RzUB76U+8V5+yH8rI9Kr126oQEicCPydDgLt6lUhvqxmzZQzKDxzkInyYrOFxf0ZaJxaNU
TaY22yEmmlLZV1F9M0fV/i9M8FVYAbI1jNFe7hmKsn4/DhQpczOaP5Q0KM52GhPlXjez6u5gh/z/
7Cwjaj9tgkFrsCPf9Oeg9OT76ihmp9KH+iG+He/lU/BYbbyqa5EDRA2AC1AF0EATLtYm+6Zj5ySn
luEE913XweCVJ/qepkiz0bxa+1J0KhixgHQDvo3FNupVYdZpTiNQdRLLNRvp0U6HDTTGSjcEUcTf
RvRFVlLMUkGTiUm3MfWkZ/Pen7wp2w//wgiL3rW+y6p3iXUSr1Z5tHYbH3BjhcvRo7pJgW7ErJDL
NX6qofBiMNkLv9qpV+aoorRedNgCTa15RN5docjITXuDP0nh8YrzitYjiIzPWRE/zgjwabKE5XH+
Cwdvi+QHnR+GPJZFdD/j80kSKYgSVOaxjJ3wDNxV/XF9G9eOJOEsuD2uAs/F4pyoWaQmSUGCNVbJ
eHbaLtkV5dSd57HZmvZfNUV7BbQbRT0Gly9Pf15UaTpLJDy1HnendC77T02Z5LdRbucbRYJVU7yw
zAaIZvgSEDFGQzjHokagyAF8ZKP5Jc6qZF9b1tZA66olcAP0Omh9w49yuSiwV5mpDgFXmvLSoTMo
+6BeXyaHdqyKv4hcaHkbqKxBvUHpY/GxHDt0cjkntYmD1jhnoWHt5Wybp39lTYoMLAjcI/kVQweX
a2p8gE2ayYcSrNnIvvTNB0qjxik7Vjv5ENc/mx6+QVhzNtJUTWzWIumgusFWknPQp1r6/noII6mb
MyAfQdLfSZGj3uhQv2g2PPAjWpduWJhV5GaTzrhrFcqPRtlIpwKq0W9qHkGIKJdBSU7GCIjuxMh3
W0PzOZsrQHyhVXlF0NhPWtwFj52RhB/kuc5PaoTuntRUym6OMtMWk4s0d6R5CLxxTOTeC3o9OpeF
Nnkde70lLrviUF6vePkK9ZkfjYrNVlN0HNwJyeCdagdflXp8akZr8K5fdnE+lvtLhZZWDqLEAqV3
+WELPbCneeJaVMAQvtaVre7AB+VwOKZOdowTGZilRfOlNXPrxtB7abN//bauBK+IkEai2bQy5lgY
WZ8GIxFXfwhOjEcXP+vb3mvuikOQePURBsvj9SWvvVEgo0AG4AV47N+s2WoiZZg70fSUHuedGd1X
D1CNc5gjCgVBtHdQnaaG9CE5bElOrcUYApWlQ4xIb+vNZERpg/00RPXqv/GkdDfe5YeEW2Qcm3Pt
pe+2g8C1mPPC5iJoj0orksqI9U436Yf/BsvMZ2TigCYMp633cNPawiMpaiSHSoA15kTDp9CrvPDQ
uvnAYJnB+7v56K+5pt87+oZDbxwdnZYG9pjz2rVn6bu+L44O+al1NG4gBjps0+epYseWt4ZozRai
67S1rcW7lWpGoY09UZtwh9Epe+c8lPvkg/LNeKA2fxN/ywh2JHiry9PMzBlxx06FXMz3YLsbqc9s
YpZXIh+oXX7/oMUn9kN/pnHFDxI6pYJBMLH3IKHqW+0I0a3Xvjj6bt5qn67AOKkccmcRrAEoR/3h
0nnkqRoWQ0rAXLeT9q2I5+A+MaPgGOdJ8tDUBdUwJbdCSgVI63yuWql+HMqu/GnS3jkgbzF9tAEg
bCQkYu8X3wZ9bMqo9DJEFX7xbayepDFNaL5Pptl5aia9MCgnPD2piRyd+1ZrNhKHNYtobQGB4dWH
XmLhQ2UpsEIpxWI5FcG9kpfTO8tPM69W22KfECPwhuR68vG6G1v55OATRdURT4KS58Kq5ptxHxoQ
vic6m+4WmgbRqS1vqZ6ufeQLO4sMRR6idpZl7PSHaEbFXeREza6hklu4glJi22GtvIBcLDrN4J7h
7tLEyl/lyE3h5OrYC+xqWhkHqS8OdpTeFmX9sUcIZnd9G1fcBzzocHMosOfDrCJ+zCtjMaGuFE22
4c6O9dWS/Mpt6uZD3EXxxilZ+16wgECqSP5PqLs4l5JUZXEQtqZbQ57j+tb4YKfG6c8XA15ChcHO
oFWxDHLlqO98A/osV0+Mr1kTPUp6+TWst4b112qwVF4FsJ9WF0QZi3AQsksrsYfSBNdm2g+DRLmO
kTDZfj8iP3Sjx4yHIdbT0ZiJTNur8lH26sIsTmbuBL1rqZNyM866fpwZjd1IqNcuIykoGGH6+ED2
F89PkfgJ3VnIT2L0sbzcouUwN9FnozHv47BiBh/JuI0vu3KEoLrQhEoPk3pvGuxpqEtKaUSI+vnt
eG5GmPXhewcVNEllPfyNMUHpwRSHkERaXPu+VcI2bSjsxdZ9LQttkn8GYysvW3vE0Qb+bWVx6QdN
AdqUYkUIvQpCP/tu9mzXYHg69zafcPF/W7jsC2siRHx1B9UoTU2rxJoQmB/uC69304823qVGFUD6
cP2OrDm0C2sL9xL7rW0POdbGQ/C+et94CNd+EEwC5kH5ue3NVk/Hq61c3BUo/MZCGzAXtHd5XX6Z
kHPWrHyjhLkywgnxIohkWnlicmuJz0EXK5yVGDO3NMGtRxVYh9swuASVwFnMxLHAvX4XofGinuLj
nztR4GgIWYAwYtpgmcf7o5nHU4LxtPs8hT98NCEzI9pIVVY38pWRRbRRCDXDXBgpG/MWCd5/zBDO
l6bdyt9XHPXFYhYexFL8jmQTO73/Eqq0dvqtKvr1ldCIvTzvvd4qfi1joUBxo8ubXRd/DuRpw1Os
H/T/bRglnUszJtNWQSNUKDoveqhpGqEM8OQf4IM/p/sAnt399Zu1tayF02jHNEbJAntZwQOnkCh3
KB/Efx738HkYEgYB8Gv2+nJVdZmHWWSg60Ar8uBMuuGmhbUFtVx5RZj0wg5qA0y0LGc9q7xDiHSu
MTI9ALA+KcPEOcjcUAp3II4O1zdu9UvB9smDBQEIUPKFA4TYua5HFIqYv87eayee0Hb3/5j70ua6
cWTLv9JRn4f1SHB/8bojhuRdtVmSZUv+wpBlmSABruAG/vo5UPVU6fIyxHbNl6nuiO4KWU5iSyQy
T54TfzZBsu5s+yuQdjUrt+TSUinqKaDWlfbMPG0krFyDgKUP8E9m7QrH/0qTct+TX0e5gdUNFxUK
tiAkRNH2dK1ATt806BEBL6wnjkZsf6qG9qGPrRXcxAImBH0mBOzYLsD+eFrPXLpsEjNOpkEVKk0o
HfQklM9oKtslx3QHRaTIfKjS/frbc8npohqO4NuBXiyATrOYzhhJOUnlH/pxq7pq7O/ljkbuxuWb
/NLdtX7UPdYHdNDtjB/00n5ia0yMiyNHagxHAbkExLGzGfY9xt1SKZPSyxEd5fmmfAByLj0q4L/K
sosWMgfuwfzx6zsWMAu0fCnqPhQTZju2TTotL91aiQIAFfxppAG/SXcj+EfqJ+uC3q5pjy8dkROD
syU28nosKh8G+WG89J7Jq+KCdh/cHVQAmt16xX3hFjixN5vYxkx9qhN4gAauxigSkMisFZwWDqGt
2lbRNgIlUEBOT0+Hp0GSjCdYO7zw+Ffq1f6jHU9WBomgadp9vGCLw0GHGYCgis9onkc1uaymosP0
6ZoIzXxvoyvwb1gA9uWtSodG/NlZIKSZ7MRXkxVj37skZnub9+6vOy4baY4/rcyCgKLqMkOoaCqn
GTl0yP0ewNedB0mqlyvxxvLpxqMeDPEgSAL78+n6WGnbWVaN9aketRv/hn7iB8AgnpS0sRc1G0EC
es2/sM/igP+3Wd3xC89gDPUv87OX6dQlIBdAF1jAvlTQPgPdLtiXHYinZCMkMNqNCsfZNl3VVF7o
5sHr8Z3h2UqWwFeMqQXDjWletOlw46GfGr9xJwpjW4PetJX0UyaYFsaaDMoxWdlJC80Hpx8wW+R0
8sbS8vEB+i25yhtwRkXJNdoQIARCI3APjXfdi+MewHa0YVs/Wm3pUs5r9h7B8xnVPCUGgkTEzLll
aOpIR68D9CCJ2ksoHAXxoU2C+J7/hOzJRu7rfGXIS8eTKNU+AGUBbpq7U0O6rMmMFuoOMg05kgRC
9puPz+dCph9d3X+ZmDnQlnbCGDSY6Ld/iBsNW4XgWQsCFxfvvZ3ZqTEK7raJCTvZwdymgJcDW3hd
h3DWYXbdf3WRmdUjrQ7aMUAPe7LK3LY4lUgboSCm9vB8KkeLVRa3cSdbKZs2pWX1ETd7Z8WfLqVA
8N7/y8xsOuMctTIrfws5xig+1kez2dGti6yztc0jm+1w7UYfr+DSfYFeI8h8QdcBHDKz+8IkvRd7
EtRm4KQToB6A1DkdE7Hvk/jXG5tUowfoeBXgwjtLLrZyBA2yBrq2aWj8S3fwnzpPTwF9NYyg8NJs
ZWRLrs40XALkK5jmzx6viW1osZ0j/pVDvfemLvRNEFxK7Bl5+/EcLlpCYxEoaRRrzPyW6kTppZJj
YFWu3xjao+ZACpB1UUxWtaPVcsy9iKn4anGiwTQ/T0SnmRNXGSD7iFiwUKiDYDgb1TeYbsXKrbi4
G1FYRr8r0lAY2uzQOQ2isdgEmF9s5Mb4LHZl6N+5QLrHQXeT3/ufVhGRSz4ScCkw+yhSijPyVd+r
Kgt8cH/wMZJQQEMQlKQ+9j+JoN+sX6w5FnXrzKfzncF5XXTw24ZbAwya1veJ2Q+d99pDtRbViaNj
PX+8SxajTWhLILIG1OKcjlSSEhX3GMEMqJq3FiSvVBql2RgoKNFjF6RfP7b3lrU7G9w7ezNv4loT
JW6OsAYkCsJFDYeEbMPqoDwiOXU53UoDZfY/8mHxBj4TLScXa0u65F7ej3m2h5hmpFac4Bt4fGyn
SxAWhHm81qu2lFlUqh1/zuwsqtG7RAHgMbNiM0aqUhVHxh07WFt970fjp4/nVU3bR9M6i2Tq2NVH
oZaxzbOocapoFCtPz6VJUxE8MKPo1j9jHnCdqWdepjStSp9G1G2Pwtb2Wb/Kx760/R0Q6aDgA2dy
dq25TdaiWVGlCAz9i92Qr75V3LncfxEs/VkLtvt45hbXCclEYGJ9vC3Pktp+jjauIUNT4XB0X9J9
jXImToMMTGi6rKOoFg8c+EOgOYX3O3KYs5VCz+vQdmi7eEMBJCMAOvsS5Xh3Z4IX8eiWsPl39vt7
k7MokwHmISz8A17QzAmBphKhXrjfapmteOelyAuoO1XLUrmCeXZUM5oGPM7A6GhkHB4zxykvkK01
jzkTdNNMo7GjMVgZpVUgU9DxNSb/pSsPqQHUtkBOgEzB7MRNPgp4RgnzQ9Zsywqp4PbJl1U4+WtN
JUuWwDVigKkI2kZnYJJEo+hgiRETlZ3XBaiA7CoXUMMxHre1pCvPs6WT56EZFE9aBR6Z8x5Q4Q+I
GdCO4HUkD4009Q+50TegXpV/I1+L1BLOtw4wpuLyh5t5V59A0j327cEFjJZlzZ6YXbOFsFxxPfnN
qn9cclm4yNFMjhenus5PbRFFP2ZqAFDqR3GtVVH9hmUYIg+QggiCrju+W4VsLN3lSD8S+GXwgqG/
6dRmXhH0vOrAMKrWLtzliFXyMAUoRWVXqqtfJ9KD0gOWTbXYKtTA7KLRnBGkfQywARN42+sxzvIH
WWTIcsqYrTUGLZw91ZsP1+xgZGdty+ARz/NWB74pzfwKbxFGo9xgG56aUZbr9zF6JgPm58899VdO
/cJhADoE6TEcPMDK55Mqm6GQokyRnjaqNkhz/wdQdBOAMNoYVSReW0SycEGAXAGFTwXSO6/J+pWe
jbXiwAHjaR4O9LG+Q/FCNRtYiCXo9iU9uLtsP1wWm/5Zfqb7sg/ZE7/LfwyHAvXZ3VoCY+GA4pmC
4AmtxwqfOHPpSAj3Pek8pTHpBW5CMNEaJBv0Ml1LGCxONbhPkP4FPxTwxaf7l9WD4/AOIMGpAES1
5PE338i+V377JKRYQ3ssDguS2UrtDHDSeec23nxNmRU4oHEOcBx6otimMsp8KxAFbD++hBd8gSKS
VoVYRBdIpJ+OK2e2rYm8BhIXO/iTC53XfWYP6Ypgw9LGQViherpANIRU16kVIHA0rQeRBQAdeDVw
Hdwj9FAONoikjaELxJrq49KocBeilQmap+f96HICZ55b6khZu20IeF7gjF8+nrel/YBapIs6KIAQ
Z82AxiQmO1PXQEfYVhiORDk+fvS4uKsLd/c3bIHfAUTeBHnweT2eFVpbdAzpDrvQ7nuXfnXJUAau
lqRgcjTjlTzR4sgAa0DnG3zaWSgRA1GcKRUWqPJkRzvJn7xK/mjsBkSyNV9xYEsbHWlAVVsA/yCC
3NN9Ufd2NukjbLVtci1j78Dd5t5uxMPHE6jCrFmMjqc4IKAKs4Jc68xNcDHlIDExYKZqfuRjDl9Z
9FEJ/c0xAYRNDnkVFHr59WOrS0BMwJhBh41aIqpT89F1IG/2HBYjni6D9Fp+UQ90baPfp7thax/R
ynL/d0jwsXLvbKqT8S6OqGgLnsfER8KfD2BsN/U7x6ZffDPTNh+PbmmboFsQmRQwPqA0NjvSfe/V
Vi4UIwhJjhOxNjlvA83j0TDIFeDB0ml+b0p9yrsxjSnRRa2iaEryPkh77aIqVnXNlo2oplMPp8yb
k8k1XVch32AjpyiNQLO+2RC2+HjGljY7wDvgu7FM7ME5hq/USJVMaQLUqt33kZZYkPyqemCH0Bq4
coYXTSmqV6V0iLB8dq6wOLYQMc6V2WVXTQaesM6+Ab39iltfMoMCHbgS0fUAIOQsqCvHASJl+CHc
Ot0BUYf7w/zSx78ulwTFNCWahsSTh4rZbDQOG43eSDn47O3xRmP00m/oGhxpYTu/MS4DOgd6I9xS
p3tMo+ZQAL0P4EJq5XtHrys9sLRCpKFk9rhvNDZ9/3g7LFlEny0YeW1TdVXMIn6Haq0pdaha+fVw
yIX8Ucb+Aa3rXiiKdCVJsbBQ2G9obVOLpJr/T0dXAilj9BmUpB13ojc6GK1Ve4NxMMpBX7msFk0B
VAlUHsL9s3p12pdSmByXFZhjwdOJLFJG7iuDbD+evYXjivAepKMI75EdnEteToLLpKwESoGgSwmk
6R1dr55+/cSqp5hii0dn/1nmJSE5+MXf4EDJNeF5QLyj7X759YGgaKoozKFscUYH5DVaEvcdBpL3
8imf/EdRkLV4cmmyAOAFgBAB7Dl62NWThpQKpWOXfWCbHHwefGWqFk2AHAH/QBALL/PTHZalDcst
FaM4Tf/K7OLOMJqV5sKlBI7rvbOhvuHdPaAVFrdopmzcTiRwt9OehcZObqvr7qD67v5GMQTs0sDS
KtKHc/hzP2Y14GCwB6JdyLtM8koftFtEGCtbQIUfs/AEdRCgK/AfpT838z1k5BPRlISfaYz3dibu
sgpD8/l3bxo+C1uuNVAurBXejMiEgWcEEKR5Jl/T7foP+XpwkLo/PC6b68a0Om+Tm9L4KlPF2zNl
o7N3ANeJOJhwAycT+YQWXy05EJl0IxqhGv6NuE6y+fg4LLgPZAjwXRA0xPmeo6J80TtiTDEXpe/t
0Cx7VSTlFAz1mnT1EqrFU3Ae9EqrNp35pCP0bIt2Qt5Wgs0DT2XyhRZhd4UGnUt7Z6WB9nP4YdTB
egvpgt9HNKhwjC6CgbPyEPjXM0k6NJOAoAq9ejkyWniiEKjOdhVqlrzm+4+ndKlcipjGQTCPBlIk
dmf7y3f7tGUcFjNIb7RF4F9Mw7WCbU53qEqhCYnuxY0km5YFUIUodquBz8IGP/kAcnpw+RAD2VTg
A1hX3zRGyvaCZlqoJ0purqjMjdDbH5nPHiXU6PAWAMFolTePWe9jI1KLoBjBX3iWHboE0BUWl18b
cGKkOskCMTh00xFaBLznTdRJCkkPyyvAT+pb14bsv6R+EfHWfNa77iGTyQYO7JmZ07XJkq8jAICB
XcEMBAQ1kNuRY9xnT3iSP7eeHhW8vNBFeed3/FC4dthZ0FVLavJCDP7FKnRjV0w8hZiH5QdJh+dY
y4wHM8fJIaP1RUUPQWHQm25aIwleelrgWQueFA8anGhkUDP+zhUmVTnSKsaMynDachHRH9Ymi0CK
lm3MK3/XX/tOOHzN9ZW48u2lNHNV6EEBehCEOws03HFqV5KoXJdqArJCjnrclATCBgA/ZMBvx4Hi
hpF62BahtSaVvuQbUG9HXzLGjqrg7I4p/dSpSsDgAx18THgoB31FA218XDkuSwcUqVi0vMI94IjO
jgtpaW01FvrnzBsaB0bk7tNjcmUBe8YOQ9Ret9+Gfb1ZI51aszo7I8zODO5zWK1H48ZnOph37jOC
u1q4K/5/cRoVGgxk4KbS6jvdO009jG3K8Q4ppvqgWfnnjtSHzLZXruulWwa3GgoSeAAr3uBTM1K2
GS9UlhmqDN6zkToyTNFre/fxai0NBqlePKgMRGpnCnONV/h5poPdGbyC8GyNoR8sPWVHTfI8+tjU
4oBAD6nSf8i3zrFaNKk7niUwZdsiaECMJPiwYmJpE6BHHS0lSocBzbKnc9ZK0OQxHd33vhRwdAXS
82X2Sk3jlpX04W8Mx0VKSfXmoq1ktj4dVTSCNoZT01vevcZI6/4/GZjLHzGOF8egiLe5ddmIMQCj
YvixhYXFR9oImGbARCHsPA9knC61LTKhnm2xQFJy0yTtnjCy8qJZyB6B1gSwKfTbI27yZosi1fbi
Ltp9PDve4oIF4uhJkyyqWn6VZnyHXbmS8DgbF7yPop2CLCvwMWecBV2VQyLHRVJWxP2jno53Vjnc
mFl+/Hj6zq5lmMG0AVmsdLnw0jndbSkpE6cGDTvSNinPoG6S6XsrKb3DZIsmD7iZE/h1ttbTuTQ6
BNVgUEZ3EUjoZv61JRYIeVUbyVSJMJY8Aqo/bPVfbnLH6FSEB31N9KqgE/p0dPbY9dSLkX2TjAT+
cBx9ERh4k0LiYWWjzwtABJg6PHU9E4zJKpxUA353GTsWGLU7yFcHvnabl/1hKkHFXjxMpQz0gWxp
9iqqte6BMwSlMgr5Y/Qo4HWCxsLZLEJAWqscEMm+oaOTC1VOq/YK+kM33sp2nB+Auan51WQi0qgS
mOp8PQRBYWib7MgHtPqY9bFr+rspWUMSzvfI3OTszGH/6VWq4VVsO0mgI7Kq+jujWtuJZ5Hx3Ixy
+e9Wrqnrok1LjEweuyESkKHiW/A2yG/G3gErD+BoWRKwT/lngngRqIR13Zi3JPD7iGr+CbPNM+lZ
39Men6CkoBRYRdv0YbHNr6wn70dqRfoBmjzPwNnDPN3wsNnqF36Edodb1wj0u3jDH61rPCZWtciW
dvX7DabuqndzIyu3Ib16bWt83E8m2dfSAzyPAnYly5u0jEM/Ge+mRq7cgWt2Z+d2ZK4BJjbYVa8V
gIP3w9bYWPs15rn5bT6f95nzs6ALG08UZgSidCdmwaqg01mwPDcxu2GpIWLsYWXi2G+HDRTGDFBP
KJkvgI1DZ5/dJVjUIjR+Mdun7CIzBqJaaGqf66I0FMKUJUUNQGM9wMta52wYmEWhL5zQzcdXyFlO
5s0WAhVVnEIsOa9N+bXiT1Q1jiEcI3aH5pBQC/mFiMBWGMVJ8Ks5GdhDjuStK0SRYM57EDOrZr6v
lg001i95mTwKLa+Rqc0OKwObh2JvhlAJQPsENJgRlJ1uf8wcxKYrFPiyy/ROD4cpUMhwK6J3NEF3
2/HhP1F0WnJISAH+aXWuB4EqWZ1ZDFYVx6iWBuwZXKYJXljoIGXggLTBkz0B3lw9K2oNebE2vQuu
/sT+7FYRddZ7WQH7+jctfiiKfuc2bdhUF56YosJvV0KrxUlGwhCMeEoTcF6/73UHuCF3xAnxszAt
QTQwPnnxQ+pl25XlVBfGzM0iwQYSYwRogDa/ndV33gys1CPKVRgYECgb3QkKkOJhEwVSieE2V6CA
WYlNF5cSCXcUFBTF1VliF1X3Wq8NtYEOyX5A+FsE7leKyp+9S8CbqAXtsT5Y+16vArbVWFTTwD+s
QTaWzqeqfP75FTMvPmTAPac6Zpgf7K3VRYYIFbeCu6P77hM/Dl/NdsV/v0Eh5lP93uTMgevG0Ixl
jIHXG+S3nF28MyP3YtrHu/7A0a25pVELeZPsTvw4lmgugeYhD8ZNB8XDNZZPokKTj75l5uUBS+O5
NqoNJjf1F4BVaBXYjw7aa+IIeeQgDsafmhuml86lfxsH+mfnwh2CNYzoUrB2sgozZxLHFWlaNqm9
kO7J6x9nGYCrNNAvVtlrl87wu/k3Z4WlsqpbQKdhbNw6R/GTk6C8Vm3aXlTs5WMOHbyNEdqhHqx3
tJ1BOpXXfG975j+cjrZVxWEbXEuQfsWFp5h57B25BE/9euP72sSas9AUuQd/qijsWTv+qYjGfbXR
twZ4wsDIs3IjrE3rLCRlwnUpUR6kLfQNES4ovxxwHMn+p9/6tz3XzWDsV7kYzjJ98xmdh6gNL+3a
hVlrJzdFEqUXAnq6Y5g90z0iwqMxBs3VKn+V2pAfnJs5GVvTa0b8to7pz4wEAqQsJEgubupdDOdB
Hk20omyNn/ZPEqX/yS1/1mwwH/XMbXUNdURaYl3Ln/SzBd4ExaAA054ZTjxQYdP6Zlob88xvtQma
tE3lt6yd4nVkO/Tf/Q3J4j+GBsyzYlfE/8z2kVOxqeEGhlYIGJhqSN2v1fsWXk84hX+ZmO2ZUjJW
J5mC1Yz3XZZsxuSRTvrKBUeUHznZI7hUcLOB0RalJOeskFH3rmtVA1h7msjYoqcMAWY0ovELj5c3
ljNvy7b5gU9YLrZdv2DPAviZ+Zlrz2mTeZoP8277lRZF2PftWtCwZAL9XeiyQjEb8OrZ28wXrTPx
gasRqkYCtAMf/Ov+goVQwtiSC2MI12AI58cdo3pvcrbxJbOadurfTHbo0HDQjxk/JbspBP825JBi
cKOsXZLnMcLM5mzjV0wMwqlh07lizyCzeXuFhm2gN3sHaxiHq/fh2sTO1k6z09iwDazdEDo0pCTw
jh1cCxTghwhb5lqP2HbNp6mZm2/X9zM7u4O1Gn3sqCOBUMjMApeZ0DaBaEedQS9vbRUXTQFHBMS4
Ugec1xZtIOBl2SOcLX22ZzXUY9zElkGa9ls7WaMuPo9xsHyoAbngiQNTwFnfde6mBmk0DKy4pDvF
+advmsjZkRD1mRsVayVNZF6XKWIsEmkHyPPs11hjz/316TfMO6cs0NVx6r1t2+Lg/DQj1YomqzcN
u2pXfFsX6VvaQqjKQxPDJ2h8mD8dOnANE59jjiHUF1n8qUD18u3N8F8v438nr+WnP/aG+Nf/4N9f
wC7bpKDGmv3rv67Sl6YU5c/2f9Sv/fnHTn/pXzfVa3HfNq+v7dVzNf+TJ7+Iv//f9qPn9vnkXzZI
NbXytntt5N2r6Hj7ZgRfqv7kf/rDf7y+/S2fZfX6z99eyq5o1d+WpGXx279/dPjxz9/eOE7/6/3f
/+8fXj/n+L37smvpP/73zyZ9eT77tddn0f7zN5P8jj5KJKcVHTG4U1WRbHhVPzGc38ESqzAzSM0j
P2nBmxRl09J//qYR8jtKJzrQxiCzsKG7ht8Syhh+Zlq/A3CK3C9K8nivQGj7t//7gSdL9dfS/aPo
8k9lWrQC32Of7g/wjqBIqHLaoCgDpO/tA9+nr1JhO5kxGiSI06rju2bQpbsxS5FqQ9iOupngsson
1vdBLVMbUH0wxVX3lPhTCRVNp0q062msjfI6B9efdy0RhLnomy7Npi6Cpqod+diXwNhdu+k4+Hbo
diyNN/0grIuhG/IMDBlAOAxm5GcyTrfoaB2qB18r/eqnndJ0tF6Y8MoxyMbciAqogAFK2cR6lv30
ewDryq1JHQ1UfySPu4DETe5eup42ds9JiSebah7sjjwBicwQdKLuTRn0ftvar5YO2NIuqewG+qoT
EDPGuCvjsgRPsOy8Au5HTzMzG4DrqJxc27pm3ppVpMUEiJNIaIbJ7ZDbvJZ55IyezD8DdF4j78Bt
IBbzjSLqq4qokF45TWECfrC0Cq3WlxMPgTECNyNkO0RiuAFe3BbaBLwMSvFUQea5jEy9lG1kQ6SV
RMBuD1kMPQRqgtpXxEncOZcmGKYquqss6gCiq1VDnehBackS/bTQpzI0hspvaTWvJfU6CkhWMdp9
FQAhmvsdVF94HEOISjKa3yVtArG1o6cZ3niJxWiLrRLVSp9sK9aa71Xd6eyC4hYywL+OTZp6kc+r
uqSh1MzEBHqt7GJysOhQawAdNLp8sqg1ot4NLu4qnUJSyRQCsG2XNF0V2iUZQIhltdWUpRctSPLi
a5ZBE/ZGtGTypkAf26H4EZcdrX+MNufZc5fjAGWgCR4K0YML27aTYwu8mYZX2oQzjZWN9e5zx0uA
RnBTalZchZrwDNQEGQTxXo0KHCnFcYgH3fmqQyC1utAYPh1CLWlnVv6Ol03qgarTH0kHnTmA2com
7N1xbALaob5w3QprKJAEKAr3NemaUse1P+Lvs7ekFp4AG0RZ1pSGCXGy7IIkzch/pHJ0RFT0teZB
q8Nr0WzMfM0G/TFNk3QfTymtt0ObZKkWidLAvNqQ1UMg4WaufEjytMlYoJn4gJ+TZaYuCCdiWrh9
mPWmOfoXXTq4PdiQ3Ww6EAuYqZumroax3BpjLJsDt12i5fhMkVKwsJcpgaxdT4RGn/vKAkIgkK07
sp/M0aS9L9uc4ueic4j7JWNUs680w62gFZf5kBCHvuqoSzTFJZ3ZJMEgWyd99HSNsx2P/da+Ay5q
zB8K2mrloYDDdfSgycpOg9ItN8gFkHsN2TeDzWrw+8qBIKaXafrCk8bhyOh4TgL271zThO4HCD/a
CdmGpNf1g5HGffmDuKWNN0BjE+b4YLKq3IoF5QR2lsgrGo7qKdrnuX6lW4XVfgfrLyH7qhEkvray
SRQgQTQyXRwstNHmd2lLbefSFkPmXxgd1/syAFG+HCMtr0R5xaCXlB6srhQ87CgrzIiMAuzyYVck
PKOhW/u9oW+cyYpjiLw1OeiU9kbmdBU4DYsmtiswcdhZe2GkSLpe2zUU8L6bI8HKAMNsOVCFdLoC
wrW94dUMu6GhaR+YeWzTCoifceiSsHVZ6wyBLcBXd5l7XpPcUQ/82Q9ZH8vxKLXW676DoD3xr5Pc
ZObPeEAG5yLPtbrZ+o1lsu3Eaq94kpMprZcUMnj0vnBonewbOzchGzPogl6DAEPIqIjNJD4Wecv6
TSJaPWahQ8DsBWlRRCtdGmYmBMeS0Mau8PVApEMNKHbRY5JBoFfjGAxBZnolRfqk5no+BEksjE4L
pqavGjBb9VVi0dAZ4xLcu+DpziDp0ABQBy1kNEv4aDGV296bVClXh8ghKwKIC08+wIT9WNhPskZv
x88UDTcO3khNXPDdQHLR3Mm+IvlFAW4gdohxpehf9aLj9hZ9ZiMJgf4xupA5te4FhdkO4kiJPnqR
VTgJnmHc8af7uCA5gZxN0XQ9Olt1rOWPurBi5JUJc+VBc2u33qQpJu0GjTKZfjeajWPt7LgT2WVp
6rV/lRMOdI0/2X278/oESK1gMvjkXQ25Ho97S8PkbWI3dr0vnixqhu2RmjS+NOyqgsd3MktvPum9
SOjOyInGo0r38v6qYK2Y4hD4K2PAKxj+n2z/Vz3FNRtGN8Z+p6AEjpLRiqUd5imUP+4salf9DqQ8
WXwB3dGm31ZCgIJeulrqICvOvYJMW1M01bhvR1UzHIgR0wbNAgnGG/i4R8o4cFJeW6AK1ty2w21a
5f616XZ8OFQdOLMPnXBcdmnQSconx2x1ed965QCqcH/i9WvvpiTbtNPI6imgVmO6tzqCieHKx+FO
otKXOFJBKgWFNE4HuHpxq5UmzW6c2rKBt9MTx3lmtGPaXvNzvftWySEuPnW9XbCI0rjVLopST+Jk
C/5iNys3RmY37Q6Six0D9ZU9iv5TZ2ujdmvAILlHDDWsoS/f4vS/HkmgVnSAeQImAFgavN6hVIRH
1Ls0OdG5MEcU/oPEvDVBa/I9M+ywqq9r/aVBB5DwXoRcaSI4fSzBJCC94NpzUKf3gCnzZylDCSYS
q2VWHpQO1NOmerdz/DaqQff1cQngNCCEHbyO3hDpaHWDfIg3G5pWCeqkaFQGegxQDlFH1DRXUiLq
oXwye74DmCXa3NBLBxuW+oR3s4fOt94VPO8Cq8Hrh9sbyugNvAHWiu7KIlkBcp2bQ+kE2Hd0I8Kf
gdT91JzZ517nxrIL8vjekZ+ttoe7v2EJSii7j+duzdIsK2GkY4fbbuqCJP/qDFVoiO9Oe2vwJ5P9
UkeYWiXXxN5DizeaEXElz6ZQNqUzigQv8sxyQgftPpJtcvb08XBO82P/NoLOAUBQFBe+NxuOX1DH
zJiGuNrWUZdp8Ty/zfj3j43MUjlvVlAUBSxJ9ctC3nqWh0fUmceNQtznLlyfuACHXtgXOFrtncO+
M+vWSrvQnK6s8UBLHgLbuIVrjjSU/T7+koXh4o2slN1QGMZzebbzp7YF3k8iwjRcFGQ8t+rDmPLL
OPGSlQNwfsbeGo4UiQSwPTjMpzuS+H3ci0r2QWJ4R6ZpL5qWVCujOfMXyk0ATkxA5QNCwjnwBaIR
snbSagjqScPLqTD1q1LPx7DWC2/jxdJ9/Hj2zsektCuVnBEgS2gHmM1e3+QEM4uXWuWMm9YYQ1v6
m49NzI+Xq4i0UWdW+smo/pJZSthwk6ojcoQJLSe73rbogdcG29GuqI8tN9NdIcd++7HR03oG0OfK
qOrFhztE7/p8V5iimNqpQvlgyh/8dG+hDimSXdcDb+Mc+v7zx9bmqwZrgPQT5Xdd5AvmCSLajXgF
+iD3GM0vnoiB6Hc3Se5vM3Sy/qIl1akDb4heT8D1IJV5ugfLOrdHo0bliUEJeCyywPA3TvFEzP3H
dub7Ar2PUOlG4RrzB4J8e+ZEMq2NC8MtjIDr1pXT03vmVYePTZxN2syE2jfv7hMow3ilZcAEiXtQ
6zb9BuG1E4qKHy0vW7mH5+OBr0IPJYBs6KpCVm1eNtTRnjj4IwRRCuJAMjwJU21ambL5PocJHCDw
ioNLA7DG+VGqm9QdRq1mYc2go2Fti0YPZAIySihID/ZaIXru9kAdD5Y7UJZ6lkKMzy98y28HN+9a
SOpw1eirNGjxSq/Xkr3Kp72/9N/MQH4WmdelkGlAJilxnTEJp7jB82JIAi44XoRH/klOkSk2hE53
H++LxZHBDYI/EC0AcLWn+wJZJEVULZPQNF+RjAup9eQOa1j/+WJhXIqWysD1ZakQY7a/8YpBrxI3
IX9cDQczjQaopw8pigH2Z736+ssDAvsl9MYwHsQ0b+nldxu9IkXXoX+ahrG4jPVym2ffzH6tM3F+
mtSATBCyAQwB72fNXZCJHs9kGPBem0bzAsHiFvDQ785looEE6204v5Q5/lzm+O88GXySRN69lirh
KuZ/6P/DjDFgz+9WVGWkTzLGl+l3eZIqfvvzf6SKif07ukGREcapJwD6KJjxH6li/3fVRYL2TR1R
MxK1Nn7y71Sxaf5uoINUh8wC3DmSxn8mig3/d0iv4DwryPfbT38lTwyE7snxBfAZ8GDF1IeEMSiF
dHvmY9EZxjMPARLQyJIkxoZXTkz1+wrS26bMQ53Fve9siZ+3eMzBafm1UQw7zWC8MB+N3BFeHDVp
SpoGpEddhboDiiHOd3/EW/PgF1k8bEfmeQlScnmvG8C/DOgiHAKaIachgkQTlVsGXMNXvIxTL7Q2
stjYG1eZyQZjCrUpFglASrIrcjuqJ3ODloCJ3TAtM0i/w31Q4lcGyC66+LNFPIWZ0zTpxsxK46Ya
wEQzoEc2aYoNelC9b2wy0DspPAf8vDx19GcPgA3krBONl9BZs3oIV4Xog++MnQ/VrAFaJYODzHBA
jX6q8qjpWFZVUWeVrsuQ22iTsdviMazy0EhaWR0Jud6a1hcUO7z2Vu8g3X2dGEbfQxaPxkUNGonM
deKv9jCmkxN2yBQ1JCxdq7TJxiG9O8DN6EmhfdMyUsspNEvmJPaGOVlTT5txzLvMvIhbmxrG7TRU
VqodEVt1TrGtOWmGNGpjv5vuAW1vOY1SDu36V9Izu39BYozJa6MGyYkfJaIr5LQlHfX1/8PeeTTZ
rRxt+r/MHjfgzRbAse0N7QZBNkl47/Hr5ylefaFunB5Cd7SbmAgptBE7T6FcVuZrPjYpUg3afmLR
NT+LlKIAJaqCYufL4NiUeHn/QxTaqQ0lnImps9JWclVr7mFYKaVa1Np5rLtJ+lTI1ozEMhr1PZSE
aWyX+7xRZ/szyuF5oHhTq0wWz1y9ykKc1wZqx3dNW/TtY9thb/Adz5bauaYY31nXWJH22o8wClv4
JtrSJcsuayNpWnZtqs9V4g7KEFOmTtKeUi7l4QFS9nWQak73C+e5IPuQwWoOl3M9zMMU7h25ytMG
jkxll8G+yScjeowV5Fpnr0HYZ0DWJlcNx+8yB8pc01oGyZORVlH4RcIhD/5zklPfe8nsUdd+Rmh3
mF/GkkKb41dDusSLO3XZUHNh6IVRJ18kNY6t1rNmpVBFGXOaisxTWSPRtRXl3YxmkD1r0ZnRZNN1
1U1DFJ5GIWA2uWgQjVABoeZOmfEZlZN+VuhPI5itpn4WG04rPUQxLnLhl8Wpez0t3bbkZpn7XT5z
OzpuFaXOnNyXZgpwNXDTCJ/aFgvzyCrkofcQ+mZTFrj6aa21xd+46KibEA+4YQSHlUSK5PDtBd05
pWa01HsADgQ34bILj+2huYoQiQG88qPYzVdbYiMXaAxCOrJ4d3G9gXpaE+Jts1MTOwvxLt4B0vcz
P3vKAsQ4PNRBo8zNsJfFXNa3Pedofh2+tKXPjn115v+rCfe66XaB/gIlIRJuIXci8sg1Q8rMnckp
6f/R1h93IEL6g7Tr3Mkbr5P8P2DSvvOZRTymVVcxtbvwNJArqemQODFd9WCCjhKq2YaymxM3PEW3
0VV1E4UblJm3mRfvF4pVokYG4AXJpAuZiKRzitbUcT/KisHr6+tR/TG1P/78Gd+JgVoNrmJciBRB
1g/cXg+bUm3w+gqr2yZ70JuTmT38OcSqNvF7HHRohXwRj1oHhOrbBZosnVk3HeS84IMR7gRkYDzk
h+VRMShdutYZ8plP7XujPPA2Vf47qkYWgIECbzQy87dR6ZMFS2ngO4l+2Ck95wft4Jz/A31odXWn
M0H8cS50gSxGU29VUuzsJAr7MaKhOi0+GnHPXax8p5F8FwiF/TToaUVFtA6Dp6BfDkpp2G7eb8l2
iiT83+8CMVjyWQRYLCEocmngV4xFXU1CGJQn9Y6HHP09FSrL04wakGpHvoni8Z9n9TKiBVCd9Wmw
FeQLnndBrRwfNVQ+eoyr9frWCs3zoMuuaR9Hete1lO7+HPBypRJQ6Enw0uK4XIOqGzoigYZkrisj
SK19HuaCkW2xftcJGpJrVJJENRUWF9t9NZlSmqazEjGZpTTu6iHZK8gT/HkcF1htEQMtRIRBhTUm
/3m7MI2ULk/S0I2Qz8YepxLfwVHye/+x2gt7D+Om+6jsuoMc7537TfTV5WJFORODC5MSIW/i9WJd
DG1CMszS3P4cPGAhck6HGwdZZX3fHOz6QDNhY7DvBUQUzWAX/q7KiGX06rGF/QP1oEIXQs7BId/l
NNsPrT/tcEO9mxIU+f/bgOJYeBWwZfaCOCOg8N7K9sPVpJ2sm/I0HYoP0rVeHTYGeHnMWBaKLQ57
gbz+wllnWFoJLQAVPK7jGorbfdbP1T55WlD1D13pY3ya973qjtchhKrQHx+2ENjvrFhIqRS5eFyw
GdfHnDPO6L1MxKeV5cnZ4xQ8bYxwFQFLHfY4cppMIiJ3CPu8/aJjEkpzSw9JsG54PNznR2nYN5+U
x/IaaPe36SYbd+X3jaDidH51oBGUwiuCKAB+QOqQabwN2kEIK4KWYWGXYDxNvurluwIwv+T1X6YH
bnm8YKYDzgUbLYHLwWJoiDgcYDoEEYG1vo1LN7mQ7JplqYYPk0VnbstWZJ23iJEhtkiRF7VFsqf1
5wSQq9aTpLMmyFvEsOIz0Ec3Pwkp7q3Vsb57L6KJ8b7aDlKjmSVEFdUtXpprxXc+aT6bHlKP+YLc
wMfm/yJTuoi5+oaQTKY+rYkpsLqC/iCDgnIFjBVRzlvj3vA3FsvbYot1EXBVPYoLAw7I+PuT2gfj
adnr3nCvHB04TMgDG+fmFi/vwxZ9aXUh/SuqcJanyij0dN5+2rxpeAHPqup2YUlX+BBrKVJ/x42x
iYW+2ggg2ChgCistiv+rKH2VZJNTKAofc8StNN+lD9Ku9ue9uTe/ixT7z/HeWf/CcFN4hdAQY9u/
HVSY5rSHMA9wE/OjHtyU+UYy+O7ft2lAkNjSrHJWWZk5NJ0FrEVxc8CwnXPfbpWx1ywNMS0AXWja
6Jhn0QVYXeFGNUo8ZQeF6zU4CKnY0quulHN2lDdpnco7C+9NLHH7vdpdUx2UIO1GauYHXveeutNr
d3Gl2/DQ7hevurWPsQ3RavMaf+crEpeLh6MZYaV1HWnsDLPK217hDFH23XN/MO/Bi/mgDfb4Y3nt
d2erEbYG3f79WUE5krrgcEbct0OVUswf6qpVEDTXGxc0dXhUjtLOwEOgy1ztl+Yh4Hn682J87/QS
eTWlMoUZvZCNmK2pNGsHkJXQngmvCn/5RHkdoOJDe636jYfpHylLaW0lEe9931dx12oSOtOaqzNx
oepOn7N73AqY2E/NlfIgRV773GBr/o9zpd+f+HXU1cqV9DFTa4mo8qEtrvSzvovuqqPSXst7pLK3
vdvF6lwdLaQtqHIJpVJxxb+d0roorUlKc7GKbBDcQiY7gLaVn4pddK63DjLx699Go/SKYgHSp+Tx
F/tSzpNFTeKQnd/s7YO+ExybBhArOPHtsV1MIBqO1ASEczCv9gvmbmWqTdp0LTAr+WuUPc361mgu
dj45PDB0JMbpWNCbW51j6Ry1dl52rdthlLf4w10Xkf55wQ/ta+ayIYZv9V3st0jwR/uNTbEem2g3
8t7izUWJ275Qes37UjemHLx7u1P2dnnQJ789SLfBsb5GSswEBok9y27rtvt9nb2eP8L+BuvQChLm
EOsy07IMiBwvcCpFJh88qB/tj9an9LgcE2/2xOtlOgq3oPkaUXfvZfJm9Aweyx/msfmQnbcZOevb
V+TctOZJ1HCT47etFq8cyAqGfWjpliAOJd3XAzzD501naPFn3o6aMPSmYOQAFr+wjdBDZGXUijAi
WyvuWzfzQRnjhajshg/ZJpH39+30h3jrk6erDRCD9e944kZpoeTYdGJvU5JEh5faocNCUz7WgZcd
Aq+O9/Nx63a5/LKctQ5TTLMEAXJ9dQwhD9eP84AbeosZQdZZe+znj3acexvreJ3is394hqIHgzYd
kiLr42dY9GYO7arkRtFIE5Wr9KY+QFV2fjOeirMwB7B3Fh2FrWvlcgdRTkOxhXICYiaXolQWoLbO
ihgh1SjQ+PuubtzuGHvCW1P1q4NcT+5W6/adoIgXQ+zC14hBX8BVSmmuMLwCz6/cT+UnwCr/9Nbi
g0I+4EgHPSJa36uJq4tBKxoU6Nz4V//LPONs5ce1q/AM/WB+Ln3VTe+2L63LDUJQBKoAdfAOvZAu
qJXOGWMMcPBV6X8Z+/Zg+wsk913hRsd0b91vsn/WJ+/vUf474IVqwUwdH/cBNPiYv2/Tc/o1+KH+
qHI3voZxvsv3UepmP6FdxZ82FuzGUK3V9y2ixZ75b0FpYeAtlezjG4SzkE8grHy0H/+pKalwsKAQ
RUMcdwl6g+ucq1qsIi71hSWzb67BOJ2psVukXMNuvs7vxuOwhWJYF7l/R+TAc4TzLHX9tZWFuHLU
SYI+LZQLhMsXWoe5h74ur6h6L53kx41vus5BGCLNUKGETfufoa7uUWOJE/pBIOzbnclT+EjF5khO
afma1/0HCjgXZ84q3KocVSSqE+YAn4SzAlZiCJU36kIqN7yUBoI8dDT+y/Gtnm9pFxUw9Aho3Tmu
7rWH5dgdDW6P6cP2nXiRLyP8gFoiDwODzoFxsRmLMq7saQZRi9CVEftNuOvxTwuPtCsP5qnmKBCh
m8MW3fHibCMujSfwL8LyiHLf20xyAO2Ot1LNHqxi1y4fhmWjFfLOwiQC3R7qiKLrtL6UqopKf9iM
OToP5sPfx4x8qjEPVXYJdbXNbFUshDf3sBjRq3hi3b562clpB3OpI954tr1hv+zlXcaOtyw39cb9
jDKLhiYKGd7V1gt8c6jiGHoV2qomfbaFObdoriGE4tt0u6nY2C5d/yvpfus63BqqmNxX8VC6AkMw
Ei9tUheOjDtoyHshX5Hlv5z5kITKRo3t4i0plimeSiSvJlTSC/n7PJ3nZUiIKMyWF7/14l5oUXkv
+ouyqw5L4mv3G/vwIqkB6kgqw2tAtBAuiu5OmXSGLNEZ1CtwPwiFWPvaw+Csc18AxtL4/33cbCXN
F8U+RgoqDNoQSssCpLq6MlQtKhFtQEXAcKtrbEq98Gye0BH3UCnc3IXvrByeVRSiaeZRc78QagUX
BsxeEq+PvWn5QrNa4ia270jFhQTUtorBxV0s6iuvAq6OUz022mGELOLmyp1uNu5E1hgud3a2pcr/
+z31dj++jbQ6R/H70moNbiVDK28l68j0kWk0yAgfm1+Fa+4r0uFmP/Ia2Vg5lzeUeEWKxx7iA4x2
tR1TQy2lVOOjIttG6xKvpcAXBVTpQKoxuc7zRjyxJNYjfR1vtR1nkyZNYBBPvDjaW+XYXJlQm6Wz
fJQ2UJjv3Bdvx7Y6t4NxyaA5iQXzEj7qXsVHHY5gyKX9sBN9WdnNbqA2bYzwci+KqKIUAE4dQ9HV
pqgtDMEqyGBuiCLzNxm4j5ftJS/20h5dJgrFvHCukhtr68u+t1pfx12d6b1EN6pCzB8chms//C0p
XB7Iw6tjeq0dZuIuH4rDltjuu9vSpMhukCWD6l6XcKM56cGGUolOThbik3SlIr86TmfnwTmIov+W
s+g7pw6VwX8HXJMBcqnsmk4hoCLa7WJeh6tgnzY+/sFoIG3W3y8SY9br63irCW2UfNLhEmZczgic
o/p/dB5jTp5EaB4JsfzNzPgyj8P8TwNEZwLyo7m4itgvoeUkgZ1yHASHpjvxfDw2recgN7TwBHDu
IzfSDqlQIDhsrF6x/1b7803o9Soy1coY0Frg8lr20Rd6mjcj8ChP4Q5JzuZVcVAfN0Jebhhk6mGP
YJFMvQmu+9sbWrPqyhCILfHw8OOjgnM6jVTQLvI+O8a+c/K3HqsXVXQ6DW9Crka55IYGyGpJubgG
mm9c0efqKLxwq8Nmlfdy+byNtTphS9HAzAaGt7xUJ4kKi3TbuSydF/rDGGpvjk389rczSDyqygDS
yAUuKlkp5hRSVE3ic4ZH/YMoRKovQiVRPvafNu+Pd0f3Kpo4lV6lV2DWGqWpiTZ6uNI9G8fIH1zR
DqufGxqYW/EuszkxOCCuJFfCqW71MdMBmu1SMXF6g/WZYnD6HJUoq6/Tihp2HyfWJ/i3zuOAgMJW
kvXuh6UwihYCzznw/auhGgk0fWlMyVwnP6ncHpgPDqi7hjLpYXsi390Wr8Kt1mggWYMNyZTnfnOU
p6NmfIbS/uetJ9KK9VKBngBdBKmxyzZ0mJU5rwDUPsRS0Xi6jfvfZY2tipSAQF3EYWtryP+QLa7L
yTmaCwJ5mSKrIp6J4tLvdsLO/l/CYv8ILf7/ps6I0BT/P8uMeGDfm/KtMon4F3/DxtEREfYjwMRE
lxUJeTbp37BxGwA4/VfBIgEBAe6P/fQv2Lii/UX9WaPzS7cUiwBRMf+XwIjyF/KkAhMGOEyAMy3z
n+DGaby+XR6cxTzouWK59AhzodGdcP9WNurOGEVFho92AH5hVToX2tFZrJwsFNXBxMSLAsEvlxRk
SjxjweoHJZIMkmaQ0eSxkkrG9Vs4PNQu0hzafEinxEhu4t5eol9SHdiGt9hlg3hP4AwD9pZ6Gg2P
kGkzZTdiphjcIrWRZKqXTG1bVp41xvHcuG0TUd/1B3npflnIH3TXjZRE09WSqcqwMxNtso6UlAbt
HOtJWvm5Po3zc4pNiAlFHV8S66tqNNPgWsGSA5ljj4TJ3hwt/rZCy6g9WZLZm9/zPBqWB1MO8+xx
CXhUnYOoDL/VqEEon9XZlMqb2Uyj4qTGyxR9iNWsAacyU9QvXGC/EgoJXdla+a2Rhi3o2C7RC6xf
5qVInoIprQKkyUtZ8YOqBbMro7FHS2FAgMS6GlV87vaxbVfarh+H4GUMptb0BwRUC9D1fV7YVKvi
xeo/zUg/1cfBSmqg71VXViWYmSbv1J9jiOMIM9A4RXcV9jyc7sw0JF2Kq1wbUM9Yqqd+yZTEDfrQ
lH0zUOQQWZJaGxXZh2MvFadcHmf9RtKLenYVJE8CL21LU2u8Kky04boOwqb65uR5Pp2jfOjAyOk5
bXxLaLSREkHyKoUvrWLMX9QQnua1jfBydj3WWjseOtSh6x86wgRgpzurMpMJxpSt1A+xpmWcs0XD
zXnoyqDVjomOjtfDFC2QuIKkyX/AZVgGZEeFbevemOPA/ALHQZ/dKpgssPx6a4+385KHFBgauWzv
NbsywpdoCPVPEgK7i59AcjNvkzgKMi9v8PxB4yICvJiOSdk8tks8KZ7TBKjHW45gwQOTr5OdlXdo
svQw5U0/n+DQ73KzNKNrbNwAYUVjaD7MaiEFX6cgs7q9nev1B7mS9fi6MQPsfqAuCLn9ylKDHbwE
eLOLVSq0WhB2MU7RVBafZnMeYxxk9KDYN8oYKEctaIf0CkpZPz3WsWbMmmcZgSkXp5b/IQltgfKj
eFDGOMT0gzN2bodqyPSQhXn4USusptsrTmvj+waGZHJzlPPDkz2nFioziw1NLTNGQM2jihGJN0Js
KG8CR83IaBGAuEv7eVnOIbLSyr0dZBI2EXK8GCeOibmHUNcioAA0oHV6BEQW7Gx/KbMRd7uady6J
B4ggJ/TaadRH5GcwVmReIEpdzV0jOwdIDypWOPpkjWe9zBXzYMR2Fp+iVulSv+vSFjGKcpLn57K1
O4upol8O9KWBe+YibCMPCJkn6YszaMj5941U1yTjRs4aiIVtWq8odbbTQwV68qCzyGkVGMNceoqy
ZMsPRyRn+BMJq9udFBV2cByjqhjvJwqe866PlVw5zU4RmA+SLFfJeRhrR9vVSF4oiD4ss3qfVl2F
MlKlWPEpsLpG9dugHT/3Zmkh9qYKiZYqwjXnSho66Zku1DTsJNWhSOTaWR8+Ofzh4koKlbA7DbAu
Va8Yw4JjpFomCVDY5JjFrm0m1dpRJ8uMWzZLHu0G2x7jl6INkf7QszSUPBsqw3yloPsj+DImrJkE
ghvTvVhmcuzQOhp9abDqAjmNwmj8bpny7zI0G5ZiCtaP5csmdeFhqD2C/5AH3LDMkumsO2noJjYy
v0kdsE60Hg8Sv0lQ4PAXSymfW6fN7IOiFfMvAEQ5hSc1KO7QLeKfmHmeJZ5i55y5WVxOks/DtW38
GvGpCdLE3Gk3sTNq8wfQCE2wV8IggCSsTanzseD/Un1slWCYvJDXNKcfmjDy3cwKVSHYLoG1S8co
wcarVpZo2KdZFmXeaGpwVBAIDq64EDqZE2Kcs+KwZGmdgbGoEonaP+Dm6bzUSTJ7xTIOwGmWxOx8
LcnqwRuMQcqPVt9YPOpmLUiu6lSx8vNg6UN+o46FRtIbacGI4gkiO4jBJMCyo0OnONPHscGPsm3K
sfczTONK/n7txLchxCqomuPQ+7OUgjasSivOPIQbwO9ULWIedrKEHydz6tD9zspWKHzNqe2XnJqL
15WlRDUhU5TkGCijQ8k2dczryGrbGylX5tsxc9S9PkSx48/cFbu0QRU5zOryXKcM21Ql6YrCABLJ
Y634/dCYeBDMzRNeI82vtNWHz0bUdedRSZJveqfXN3UpoWEYz8pTb2TTTRUP+pO89DzLyFG4EYx4
B3CyuhnmSPpodAgkSY2RPJddjXLDNIXqQztP1VVm1bLq9mW+AL6ILO2mqMvBzw26akXa/9TC0Nzh
TSn7SaOiqFc7896IkgyGgBR+bIO8zM+Rif6K26RBcasPsWm5vVzhlFSwCSo4IBkqW6ba1TfOkmjf
sD7LLRdJsOGu7QPtzm7a+r7Mhvib2YXBvpC1H3EVfs61PDugE1bvK3R7zmiyBF9sNUgfpaG0b8ta
TQ0Mo7uHWiuVa6ZxeTG0kAs46coRmZtqUJx9X1vaYxPZ5gnVOyN1wzY2vsc8L71ZE52RIDDrXW/o
87EL5dYdrCDwpTZAtX4wYPsoenIuJDPetcpQXUtKo+Ih303yz0wdgoMUdeExLQrle5mU9XlQ+uKY
IM8jQb/SKbCqgX7q66r2NXuEfGZYSb+DswPChhv7GIXQk7y47qubjCShces+T56XUZ0PcmnLn8HF
JQ+FLTFVRT/NNxkousQFhb7sDblBRKtUUt/Rqtpx5TGkfB4ouf4YDoXJ1urN4VlNJMsnE+zYlWhQ
KV651PG9Oeecp5DKmi8FmdHT0IDP4QcnDmdSMvuKFEzmritoWbvmwnaE/N309+hSMamUWe7qxElO
bWGp7NCCp1y9RHt2neMumsmFENXmB9iICJaaWOKQTdGzkJdiz5CyZ8lsrCcrcMi06tpJZ0/FWkYB
pRLV1Id0tT5qVdKfh0a1ue5jffi1oEd1n7TVcoorB9q2QLF7bWYoZ3OhgaXVgwQNDQ8U25WglaEi
F5sHp5rQRGoM85y1ld37aW/1Owk/xWu5qWN2WmimuVvUufxcYCryoWmiiq8clsUOOHwJVyPU9pZU
5niK2SPebqpcVvuUc446eqJPV0Ue4HNvTPGgomyhpMXPPu4sCG4dMj5uIOXGvlqUHCc4NW7ij/Mk
FYGFeFdSBjj8xmlwzMI5PcXyMHDnLyM1VxniZey2+bBEgMebz02tFiiuLSjwK1VJJR3+cAquW6si
6vcNpq2D1LX3UOi0m9SMteXRDNuU9FG1w2Myd0O6i0NJPyFe5Ux+OEb117FQ8pcIEiOuf20BWWOq
uqV0nXxaPGRJgEehKbST7HHAysXIv8pmm6EdUxQvesNpo5dd+asPoGt6cTHmX8dSSp5Vc64/2MjI
PXVVkmvjY4zGWslzv9R/aCqKZ1VVdMUp0IflXlnGc1dx3O/ILeOfmVb3P+EDSuWvBcYfUpr61CQ3
cjjBfvJGJD3Txz6xomGHQVmZfKyHpcuvm2Us+5dZR3fqmBptJ3mI0XRIn2WGZD8HdRK0pyKuYJTC
6FzgpBVSOnkg9e3Iq6RofjYzxPmK52iITNuHB9rxdHHsOjkUE5Tar8qkoaCVdZJzgErZKQczVqrr
PJrTzp2DYnjO01T9nvXD8jnNSXYOvdmA7R/KMv2xtJGccOgpaGQpSzDBuDUkww/62gz3RViEyOEN
ERYviyT9tIc2D1kTRZTsawSFX9TYYo+ZdZ60+xi5JeOR94fWfNPyeU4kuim2Rta9wH6dPgyJVNNw
yI2m9149hDlF8aYt3jDpVnVxHpRChgFPIeBk5ILrsk2Hs3zTDnj40eDA2navuMsVOPt9dSWwDTQd
gXDpj38Oqq5qRQSlV4zoDjU4eAsXcJgImXo5DjJfP9S3WXS1yL7KleOBOg49qXPrgwPKWd4bv+of
XbZLIFDUvmAVbhXLV0Wk378D4z3aEb+lQNeyy0DxownGrW/Od+NcohQIYWpTI3tVM74IsqoBxkWj
zSVB4ua+CK6C6eefP+bWGET54FWJUebEW5qUbngU7nsn3Xc8ESgRPv13UVbNPgsBUZMTzs+c89w/
axnSiVsdGlEgfFUGE98JRCX6UgZFlcvKLBdkGOpa4wtmFJpcwrrAvouOiKBuVw+pzlzEMmWZcptw
0TK01UerkWCsxrrxh7191o4p9MDouE0PfGfmgcwI0Vq4ctoFJgtdQyQQZSSZDPpoUxN+VZ1uC/h1
uX8tZMDobIGpB0q3Lh7WEdKMpUXyMmoQu2L9Xpnp9hjWQ5RLWzO0Ki+LGdJhG9F7MTgu0GN/u9Qg
O1aqWqHdukuetT2Z6iP2h7uKQwKMUPhFwCLQt7wpPtef/rz63h0ksC/Ru5cFCv1t4JIaiVZMGOEh
oShlzmNuTd+m6NMSb4AT3pswDZAJMlpCJGTdsdeyIEIlIMMFtnMdHRBEtNnLXhV7//6Gr0Ks6tZp
rJgDfpUcfTPNufisn/Cs8Gl5Hv78ydZ9wItAq15AkCRWkjIW0XkIr0gChUB3fqr3/4lG9jv7SX/9
4VYrY2nlyqQ6yKhIkc/pAWPjffKPe5sXY1qtgy6vpiQnjOiOK76QrM+9gs4UmPWdsdXQeOdg5V5A
QwpGGFJ7ay6JnqlzWg6wk/mAeXbU/AWrttE+VFcWjlPRjne1dL8JGnlnCb6Julofk4OwrD2yn0/p
5C8+XJy9OhBYDLLB7S+lKbYF+n1vraBNAqgc/RMa87KY3ld3CG2q0alS3hdPlOyMPdwOLzxBdpCh
WWx75SiX54hNOBpVKDHCKDHFHnkVblom7A6MwhftxfjY/6Q4K+kH7bb2cR+47jzA1bVbk4A9apuA
p8ujhNikPPTISHuQqXsbGyfPQU+Gyg+WAJ895DTIsH5RVV5cI3D8jT0orpG3V5rt0KDGk1Y4cHAL
vA2GdDwan1r+e6CYsgmkw211J3nqfbMzuHKqg4JN5PetNuA7+dXbuKuUg2ppZiXEFSSBCK9xeTx2
tpt+VdQP8VfhbjLtkqtsh7meumslr/gpJbe8WLZ+x3vzjKCTkGgwaIWI9snreVYLu23sJvftMg0W
F2pIeLWgAv7V0YLuhxrCVuB+pObII2XDEvjyPOID0DUnkUAYw1nf72HSTC0CzURGCflzzHONYvlc
D8/zEvY/0f80b8ekaAFj6fN8k4dWpm00Dy/3Mb8AGxcTwjXt0PWWarMiSWW79CUOGJfmi0I7xuk2
gqxUVIF6i0uKyxjMJxczg337hVuzlkc5L/1Cbxa3sArr2Jh557d5Od00Uf+rSHp1TyU4c2PFSrEA
VMtp4wVxeUwKHD3rG3UwyqTrDRWMSlyid+oryBpl/oKoZn2w7LGf/HmxyEf/vKXeiya2Egxa8sSL
Djdla4S1C24AR0X/ZQmT+TZ2poHm9mjpo/vnYJdnhSNoL2g/IZKB6MDq64YJQq4d67euOvVGl4L4
ZpQnuUR8OEq+9sOsP/w53ruDI//FU5FyNhzGt7MpFDQoMzK4pAqovk3zVW2kxQ2STs3GZ7xcnYzM
5PuR/pI1riE0UWDPwaTmPm3H4lA7TkzGnY8bCLN3h4MYKNuQ1YH/89vhNGGS4HWf+1pPvbhL82KP
GUq7w9h6K9l5PxKbAfgDx/paZpX6SGWB1/Wr1NauxkiSn6WgmX8V+Wwc/jxFYgrenuh8OCFbiLaI
0BgTH/bV1RXazQA+N/GR4bb2zSLXnVd2qRP66ITwZFa1LvY1NKQ3zrN3Bkg8NMMEd5a1vwqLI7gT
OZghUNc518lLstg+Nardn8f2zqJ4E0T8iFdjAyGr9E5Z+Gka+Lb9Uqlboq1bo1hdS1OnhRNSSH4m
J42nUjg+IiyNbwXF2Y1pemfnMhRSGs6m3239t0PJbBmuRgMFZsx3CNB7cW6c4vB7Fzz++ZO9P6J/
x1ktcdT5DZMXmD/EWMIP9Lh/5M2G9vK7syKM7ZFEwPzKXiVLaRAp6N4XfleXIJhDRLXOPF22rqt3
P9irKKu0aGwAEvREcVTgn2N8yFTDAxtx3TRff3+x/49B+V84t79aPBfKhU8/i5/ht+yNzY34F3+D
UCRF+UvDRw2ZDV7WiPkIfMrfKBRMIv5CMFUgUEgpsIl1WIX/A0Mx/0LHHKQJFjiIj5pkYP+DQlH/
Qt2STJe8S+Gwcv4JCMX6fdX9+9wTcHJISKQYiO8AaLmgvCoJQMy8j6+NJE7HPXVO63NH5NHta9XY
OXM2n2D5Jaju6lK7YI9S2TtE3pSzjsPCM3deJXuTZoWzr2MtMyIapCn9cZbl+lfitPI5xt73CTnB
dD+Tpp3a2gAT3IFqae0fUpPBu0byzQeOnZ8pecR7ROrq0gdlfNbGNr6niDqc0hAtRXdQtAn7wqD2
7FpHgxO1ZnAnVu2EL7RJeFUsIZ3JrtKWW6OR4p96n7RHFaMHYIdGID1jNhJ/SuN8uZ7iQPXkac5u
UTzjDyNTelKy0IAbWZk7ha7PByOwl30mtc5xmqvpanDU6FwCsDiNZZDe9fzIvRIlpjdhlHEjm7F0
iuPa2NNrG27wwZH3FXCYcxsF9Scq39UPbeiER48xnKY813eCVXBC6C88Sj0yokvdTw9V0jq1RztM
+ajVS3ywKk3+6nDxnbo4bA6mGkZnaUjbGy3Lk+tFQVvfyW1zpyGZ9hhFs3QnWQvga8AmxTnU4tbP
u9z2J2VyvKpUp9o1bHQSCzsrdA+1IANHhtm5CjR92slVaB+F2pSvj3V/iLp4us6nuH2cdUl/ipre
OIZ2RwU3TTr1S0iJ/lFSKvUzjdbpGMeFfSpwnLvuumk+5XlX+bO6ZN/Qr0ceJwjnl8VWmuNENfNK
KlUTNlGD44jdVuVjNdvWdWl0TeTWNHly9A1BvbiJ3Du3ILrqnR4VNa/WHo+gdLSlu0kq69sBEc1r
B2+bfRUH5YuV0BCYO1X9avaD/KGWtfK+KprkKmgCjIDrbkC/ahoSPpisdJ5ht+GVWZdlfhphHxVe
XprzVV6r9U+9boIDldbq4EgqLe46wJzINTvTBnKtWE27x33I3BkNHR6/tu8k9PPvG3saAL3rctDu
hhab+10gFcV1JaXWVRT3E0qaYGKY3WGX9rVDh7E2PFqq2q60s+wqWPqA/s6Y/EzGmdZAhUzBY4qL
z73S5TqCF2ZbJvsiBbyFXlh7XU44ZPS6GXidCWJoykp9Z9OfuRHinftQS7Rj2C2pX1qtfOh0Jb4x
7K44xLE5+7Nldzcmvf8HhM2aYyKp4SFcZF6s5qDcIDZWfjVbZbxPeIB8irErPbRJ0N+ESl9eD4nc
HYZMac6DPJZAgJbQOCWRVZ67JG+o9w/dqQtUwF5RiqRd0sOw9uxCGz/YQ14+4uuqfUydtNLcQs6d
cM9+LmV3AFI1+3lbq9iS2IN59b/Z+44ux20uyv8ye34HAAPIrUgqVaBUscsbnq4OYARz/PVz2U4q
tiSOaz0b+7htE0J4CO/dEHZZVTlWI8OvHIIz74B8Ff3agiIHd+DRBN8caQz8juL3/zFZjYSbJimh
pzdonboDBA6IdSF1PH0bMwJxJYFtJSpW+Xta+fAE6rJa3ui8i+FH2gs3aYEtg6Cl6L4JvEzcGAZv
EHKNuITnrZnUPTw2YcYEpbfBeM4GZt4kjHCA/kkpX0ajqg8iSplYpRoHAYkMrX5vpKb/iM9qFrB0
Wv3U1ilKuWkiojuBkoxLY1UWNlTnmsiVFSFrFLVaCD3zbpP3AITbtKvgv1dblRsMYXboMCBfzLwy
gMdQ+eiVqHvfl/Dvuam0Cmr8FDqu46pLNF/YcBuj4ypTAvjocYQ8W7VV1t7Uo9UeU9ElsANPS5Wt
c72QP0LIBO4NafQ/JYB8D0ailBsElr4pA6snKw6lcE8NA8gI4rmn1Tb4wHXn5jQdHysE3HNlqXHl
VIXQ3IhFsN+QCaSxNWUAjL2fcH6l3oagD40ClSctDcUKzyOQJosxN1UnFhKikhmUavcAmUReEqXV
TagbxRtsVRIHj+NwY/m0wdWoqOJjVRfdT5kw5V3H0fEMW4x2rVSFeuvDcOsZ9WmjhVafph7NJmfP
g0glcCMFG23OQlZhTLl/6EpSAk2cVIcyGkEsNmv9SwkWULdS6BDtuyCTb349Vkessv6PjgUo1JK2
aB+NvKf7tIwBw0lDJLaEn7xD099w8e3iAV4sEOUkAGlzmGN3ysuIYnRgy97qIAIswzcMFMVuMYzl
d6rIGAdqCPXTXMabPAxRReiDxMsMyW4AhTL3I/ebncZFW+CyLpP9KEK4tbEMmLNcqZwxSfhNzYty
o0SS3FBgIGvAtHq9XVnAkT6NqEN/NQdN+wYPucpWgyT91uU6Cm9JkW+00dSBMTLC+msRs+iYVA3g
IXEVytuYcPjWlVUo4FUfDIzYDMVsT51qqAChDFCXApazXcUAOT5XRRICwtTiPgAzqtHch0ENpFYS
A5ODz6H+ZidxbYpVGFXaLWsEBGhHy4i3imEEjyNEfAEfgmuBJ/M06h0JUUd3SDRyT8de7mme8p9p
F3LNtaw8c6toHI9Jp1QNvM9jWq1YW8FOGBMLcmMEX63GNmNqPdZRRB+SakRU+Al47dgINB+W8Omk
fxynUKOXap6Qda3EwVPMaORUoa+8m1HVIwM8RAmkf/sy/YkIQ5GAqlUAg6UsF3Zehr2HOwAMcTsS
ZQGQhV31QGBIhd+il3oMrFZMvgJogrJ/w8vhIMqwvW+iAp5epq/1j7jRGAdFkHbD/RBkdgNuMoeW
D8aGQMzLsEnO2h5rROPT2Z2HDyELanUPN1cVa7rEGfgNQEJD26aZoPAdyQdAJFbUH0jf2KVKrHwr
wHSG5RySVmZkq52adciB0v6xhOnYqw5shQeXx9JRhB5tA11Ejz22vDXi13qxQqW+L3N9yr+oYtvC
ahAKPGEeu20B6F1R+RnmE/cv3CFRjWo1seWkZcDlxLrdNX7s1lpWACtn6MUqi5qxthMxjsZmTMeW
bRtudP0mGfzohx8VGjRD1aTSYBqmRakTRS03bCiilqbDBe+Zk5RIcdil0Shbsxx8zU0bYIaQoekA
IYIgOGCGorHzUFp3AxWErVkTCtOOC25lTt9Hxa0etuQG7m7QeZSjD8EmVcpnacInsQbQ9S2Ps/QW
rn3N2wRLc/o2Du+SiqAYjXI/tKlLOZYeMEwaRD1VTD/28eFnpzOo8VemtH4mqqXsGERE1og2AMSa
tuVvPI6UtdADue2VTj74Q0VQbJJAGQlBi/fQt6J9pvHmselhT6i2AmLOLRAR/UoNVdgXELhJgSML
+FnssLgAyrcqDXgnjYGiOMYYUHljRtCp7u+qIouzG2CcyUs0wlrQNpG86tct/NW0ddJHzWNb5CgM
0UZVXpWgBBTVLOEN5qR4jabrom2GXQYIn+lSYobBLqMifh4yFngcXlk/Wg6rl1UObWqxrlTcaFd4
yPewdKxARd36IfAPOBVrluEcp0q2YfmIcloARWb8zthnUzHFYK8+MQc4x/Iclo8GH1B+x7YY4rlu
9JF0VT1ooQOS1QFzJVzRv0eAOeU2gycehLCtnKyjVlNeLdFBTbZJp/OYmJHJAJML+8ImhYoMjRpp
tHKSOskfEw0HpK01DfBOuLlxaxUxmb0MtCX6KvBLeC7SMizqNe5SlLvwMYSHWx7WCXSlE5Q/Hd8q
gUEOxo7AOSiJOkS6okZPkmP7c0NoLNSrLhQdXh8xIBw4mkUHSD02RI+olQrL7xw1VDg4cNZCsHpo
+r1OgeK6MdMIKFi17374OIoNGwZPgYtHBQdasoG/6Y6koofiNdYVZEuor2i4JEqa74pO+G/IHJi7
EGSEHhBHlr7C5Iy8D40iDYe1uCg6HLie0AESurSeYuLj4PIgT2D+CBjPjzk8U1edyqD33deILkBQ
ALsd6BZeazg0IEW27uGU6OQsLFxYBvrPY20FMDUSQPwMAyA8gDJVAnhq1YrhhZYn0gJ8LFb4Lkji
8LZXax0sa0mk1zJfvRWCjbdjN+IKBSKjFds1ADCjTcNRxXY68LZaIZ7rCJd8rNtVyTUEqFJpMGCD
ejgPHUOHND0UHHCBd/KkQfm7h57rBv9Tye0c0yVfRKsz6NMmWdhvAaFMHw1FbcxtRHhg4jFZjkDx
4Ho5QCM4pJIgLGiHS27ZqIUHN77AvOmGsi7Wvg6wEOgQMNsz4nttkAHPNwnhoeoJQOAA2MYyBwb5
vW3pADxl3QKbpJVvVQ1Ly4YU1Jb8axuUuNtFGdz6iNCT3ZBABLhEBnhVQIYjWg14/2/4mNVOOkYY
DoAsV33XygdDawqg/yXJpu2z+FGHVuXokhi2qhjtvdoBQ2wN3NqXMQlyG9DY6M4QqObErW8e2kwR
6y7rQtjzRZr23ooQZTaVa1sW5v5XaJqA+Jsa9CbqqQGvFBh4bpDMB4xUpNrGD3ApXuWRb7wmxM/W
Ne5ghzwU7DkFrv4G4qPdM+AzsBbA4zSxtniiye+WaHHWMirlTi8hRNcqYFitqqLTvHTAfK10Jqs3
Zkr5A3ojBe7QseDPWqOHjZuhTrFQ0P+YrkXaAvpNKJJMPkAMFMo5cCBWmApssHZoo2wNbXo3CLoN
LrmjTUYFR0M9LqS8P6bRfrU36XIBSoUL8O8KogR9rjPNOBqpf1ubw66cfAaDwto0Q2UtVCc+Jgb/
bAuYD6ipARNBf0NuVWQQ9dCQYw9MDZR+9K4DKNoyF0ZwptfwZzOotSC3hEoTMoSz2jAF1yGBC90R
uEgJl4MHZFQgWVw4aemk8He4RY14WczgY+Xw70ah8QU0qkV/U4apSqr7bUmPw34EG4c7k6x9egeh
r1X/M/gZZI7lxrtJzKTNbpeKCTNhx98bn37cSR6cWQEquTk9wqPyC/I+3d14E96JW83LduDMbIN9
dIebWbCQ4p9Vxf9qFq4xYDZPmLz5WoVHMZDZMTuWDpR2WWHnt+EWmlhv4i53Ybm+qnb0a7kHSX1R
eOzcqkUix+KoqEF6d04b7YOAts3IjgNXba34aWX7yYoCgH3nJOF5+DNdeAo2/Jgt/7uH/7YzreiT
gQ31jOAxx44B5Tiao/Rd6cMn3KR+Xm/mXGCcdmf6GSfNCOyFZdKxI28zf99AwMGVwFIvTNfZRsD7
Q7UJIsWwh/vYSE1Hq5NCPabtewoTFvHjeh/ODtXJ52drEFYSjUYj9ZhzFajmAg3A+rT/ixD6wXf+
dEJmwI+/ZgTK0UgfA/X6m0TJ0OVhWaR4OdzRteb2kH9o1tkOd6iVsky9PrMZw8Xs38ZmxRIeALw+
SvWIbO828VhmI3tgTFdZKNxMFHodCqZ4uKjP/sMSdO3sCj9peoZEUHAXrPxcPY4jsjqNm5v7KPJd
js3l+rTN5B5+H9DZEs+Qg+YdBnQ4RvAmhPaSD9RVWLmTrgV8qe1hoQC11LHZWldGpEqMWD028iCA
HUc60NGNbGX0yqd6hlMAuoDAIUOb++OCz1NEQqCoR7gGwaQb+q9gM+6Sm2GNA+AYrheBUNOUfKg4
YN+HSvY/7U09P4niMMXRCWckbIf8mwm5+mJTb5u3adev/wgWFS7PhvNJa7NwJhUPe8VSjyFoj7oK
M9BuIaDPnyonLcwiGu/vIJFCO4YvyU5FsFWb/sZyuT186RzwPW9yALuypcN7CqnfBhEWGMgaoHD0
m9hSB6JTrY3aMUUettAPKPSvajN1/aS9i3rugLy4Mvk3JQndlKdPNAgXVs1HHM5f4XDS/iwcmJR9
ElvaMTarQyCGvZ+IdaA1UO6xVm07unrSrTuUeq5H4dmgOGl1tlQ7AzndGL3OBV9HMSTrQcPNQuIo
Xf18vaUzWxqATRZU44FdxiV9VjZthhgZwdQ4stInr6g7yKcILMw1oKw9st/aENukQ9n+eqPTz59N
KlB6EAcErgrc8zmsyjDAetAaflT9Ho7qQ5i7o5IgG8NgsXm9pTPXsA8tzaYP/sVmknEDRQAleQe+
qwUXhcehg4wi/aGFvnwrg5Q7qUCy8HrLZ6YQqGxgAzmBZwUKjh+jnwgjb9XSPFr5qEOLTEB7tWXP
Wmq54KvEC40BkHJuSKebj0WoCU/KWfgjZVP1fWIeA5jtJFa1rirsbwNMpMxqL8dxk/tskzMk9Isa
+U0NVg+hddP25pOSDEffrDaxL7yhBYEXpLRba3gpIW3agUVUdZFtDd9Lqt4QQ19NZhg0AQMx+5Fb
qIJa4b6Tuls1GRjk4KtZX8LkLVO+WeVLnsIgPhv2nCBxQ0M3SccVkkMbuIhBZgeCbXm1LiFB2fU1
sBQlGHDak1GHXyZvcIA5d2n/1W9rG4JSoLNbttF0W6vPvSIInodSeUgLiIf3uOZBUWzN8CtzCPYQ
oqz0XrWDBCqzIEREwXeS3xfsnhqou1rUjiUIT2BibaiAQGQKYRMzTrsVaIevyHes8Ex85aO/K6I/
NPHF16OvFQvdPhd3zDcmohO0JcEQQ7VZrDSDOj2osR0e0Xr5QpEESuEV3EKKsajM98zq1VUNUvhK
08GeY5BPTKDz2dBHLXoGo2/LwQqmcYCxgWIUCkRKU2wNo94BzOdxkLpzBTkYyTcF5wdBfFv3MX1p
Sg+Z/91HAUIG7UZXqCu7yBl7y+mriaL5nQP0u+pY/ODHGZ7kxQr7p0ta7kZ+cdd0lsfwaBX9U8F+
ch1ai/BlUyh+qa5vmdj29K7kb1mA7iEzmb0ZPl8Ho+WW4DmX5S1vv6rBT4s+Kr5XVCgl5tsKnpDB
KG0zeDPzb3htrcDetE2SHwpVcUMJkKoFnmmOMsa4nQzhK2keUzk48JZ7QKUNVCTdSzNtX9fq2hpz
h0XNH0lGc5CgCn8lQhCB62GDLLAr6KYjXxR/R2R+24D3FOZgDNMKF7BcPrDyjWfjfSj8jaCP8LHf
BF2zqxN/a9Jo3SAlhUn4ogbMYShBSY5yAtbTjoEqltJ3TYWoN3I4RhUdq/7RjL82SAoBF2ZHZYMK
j+YgZWKXfuQAL7kzauRtcPbkQC1qHcoG2KADE1aCSCgWzS1DJhIOeqisvaDA6AaNbqdhtQ2mGomC
VIikMAfteyRaDKc2oZcimwMKVM4YQe4G9GkLVV9IOu+QK18xlfVum0ftZgiJsAcVmMxYbdDldszW
AXQe1z5JbFEYGxgcLqQDzh0P0I+B7ih2FsjyzHYxNUGdDQoYx4hlwRpZ2l2stoc26A9SFl9aS/kT
W3PxOj/D/f46bidyxuTQBoTab4LVQT3CEZZA3sweVXuSudjJNcy27v0n+Y78MzkkN5NvC8w5oMtl
Ra5yCI5Lz+czNykdOHKkbqEDNN13Pu7cplZbZleZx4TG5K0Ev/JJAHExLGzZC63MVc70uojNTDeP
DaNg9KVVGt6hsOkvDOj5VqbX+PRuAfzuY18gH4A0p28dca1/1gJ1XUw13v9+0CFlZExiZsiwGLMl
0oaq0AbdOsaF6kb8W6A/ozwBhNf99WbOneQGtIxA4QH8HXv6x55ABgIJf2kdSWs4OEnWGss2ABsZ
DkhZr1IMT0GnL2nfnVv9OLzB5oKPDwc682ObUaBYWpMoR0kQbp3eNs9NnLSoPxRJhzqoEYAZGgaG
c72n525HJ63OJaIDirRw3vpHP7K+8oLeKjWENyCUszBv557Ok9YmMN54Nv8ODo7gYqqUQjzUzp8G
RcVduPk2sTTI61JI/YJxz298p23N3g7AWMMWflCO8c/Krae0EGS93/utZYsnnNLJvbZuH1Bg9YqF
98PZsTzp42wGjTYBjUKKh0YJdyTaWnpopzI8Xp+wmRDln7vWSe/mCMehLaEeEosHsp+05gaA8sFV
2E/j2brECatNtB+Wx/TcDfO01Vng6YoyhqgjIMs3+TmqN2IfP0/SnuaKOAXIS2KNgvLCeJ7vKhg2
E5wP6lHzA4ED1xaoRDwku/Qhdv2DuANZb0fg5zNJmGp3yd0SB2Oxyenqe/KOzn3IrmhUPPDHuLDB
VA4NOHCgBL+utzDGgWQzbhj/D5YRZ4f3pKfT8/6kWT/FxqlF4gHVZtWGPhNdhUNmoiwHNAfLs8fr
a2iptWkjP2mNsWGQfScehq50AoUip4QMRRT/IRJAxa43dS7FAxy2xWBrCclrYwJqnrYVAYNdsT54
KB0847FwgJuB+QWEdzb1piCLJJozE4g9BoJi0yYKt5H5mqmrDGa3onmY2FIm1FrhmrmeMnUolZWg
aOcPxs2yh8qMWTIF5cdWZ8tGEQbqO7R+SMYDoYC/VCtJ70X3GOfKCyn5hjC5bix/YfM+s6viygBf
E4APkI6EQuPHwVWZNEQyxE/B5Nvp0lfYyk5ykHB9XGu5uxQcs2UzkYxxQcFfwUFDd+cv6XSwBjoU
7DGo6Z3sw4dYARO9zva63sil82L65Sd7+NQWDDXAHiDIFv/OhpgEpIZIqI+TI+l0K8ORuFY2KCW7
i/rls2vLr6aA+MWRC7MYMFhmh30gxoSnrfaobaIDcQvQJLXD7cZcZYfkiIzBQs+WWpsdTlxv2ipu
tEeLvws8L6wv1+NtCqf5uEGAGcuCUjhb/FacGGEEhRv245Q1ll4JhyJclPbV9norZztx0sr07082
kNYYIpAFtUeayGMT0GdjLIKFcfpVwLnWk+m0PWmjCUyaDFR7rL/ku34ttmUD4yXqxO74GsMhErLA
mget5w2ksbRt+xDjpg6ZGE/aS3zP2bH+5/o46ewUFic/hIV1lJf4IdMzPJa3dbKVnbnQ2/k2+Wcj
MKQFOQK5R6z5j43oSl3kmqE+9uvBNbXjJAfKn+GLthrLQwrxfLKUMlpqcW41DEijDISuYtkPLq/u
pha7g1xR26zuphbj1+tr5myDyIRDzALbJcQ7510EPBviXNYjshDjOn1gzz1MyF/jTelCThriU8t1
0XMzd9Libw5BZtmVKgeCzcl3ugfT3cfiLnCQRF4jxfOnlfLSYmFT/M6X7Wmb8y151Gpoj1mP1mO5
s14xlHYAJTKYTT2hNgnhfvbINyPElO7yOxRLQZYmbvAEVb7qlWxyp3tfqgycC1UVPAhNJbAPQqn9
48KyGpPINvUfswhVWMhhQhXKev/MzPLJQgxbNeQVZn0OyUBik/qPFJjdon4xUMnX6xWrYP6tKhtI
liCf9S2GH3Ege2QmhxWD5tnCbzjbz5PfwD72sw8KOM7gNwDVudfDVXmYHNqqte91zvCUuPDXca63
eOY0ROUZpk+WCVWW38rAVsTGIpbWI4rQQJ8ESFi9h/yh9v/KKv9/CtD/mRxjr8jQBqH8esr/mf7z
vzRoVe1/fDJTAKkQnu/IF/3N/uHq/3BvmNAkmBJYkWlYJn+Rf3T8KwN5HpR3GG5M03nzN/nH/N/k
kIYLABIX/4X483ENKsCAosCAMvRs7dVjC8qIaYlDUVaKU5eass66eimJ83E3+/frs+iiUMss+1oR
B98C5i2RjerwEkJfZVQm65MRPvy5TZ1WuC91YM6aa+GS57fU9OJyjG3eoKyH90i+cGv4GDH/dOCX
y/fJASo4Q4EeAmVe7lNrVSvhXaYCLOsbP4W25NByqY1pWz5pA5x4kFpJr3t6Vv8Et+PZVyDU1rKX
MRkWDrILg/Qr7XDShBmVRlhoTPMsRWyzcLjtYupcH/9Lv37685NPjyXEq/RI1TyoaT7pvg87iTZ/
FIF8pb6/wIK/9POn5XXSRpcZVsRbRfN6NU+Bs6vNHgpu0rSKhU5cWKe/oFEnDZSxMEDB4ZpH4mEF
Nc125Uf6Fkjlb9cH6VIHZidZ6lt5BRo2gEWxgMN2pkDVjgA+97mvz2KYxIqSG3qnel1VQCqlMl9k
gtrQ9Y9/vBz8GwGzEOYKG8yeJszTB+NbQJN1Wik7tZF7DnmWurd2ed1trjd1aZRmoVxTJJE5FJC9
LAD8OQyKL3nH2Pr6xy9M8VymIYOZBNSKA3xcqRlEqAO4R5Mx24Ne8N/Yz/8MFZkFMjGaRGh1xDyr
Y5CBDMEokHZQLl24LwwPmT328iErEwlG3EGMk/QjbuJ7o5dLO92lr8/iGIIEBqlVJTkoEGFMVykp
Hb1Igd6/PvyXPj8LYR2Cji1vy+AgGiBlMz8z3CQn7JNfn1o9iV+l8aXOy0QcpBpE3O1GA2LmRafT
Jeu8C7scmQUw3Mq0pMdDx/NptEEQ7+Een6xJX+gbK06d62N0qZFZHE9CrYUBcUKop2Zfk6ZfhzF0
ZYVOVjAiWTovp9Xy72X/30U6i2fBxAiXrNz0wIXYW3EJ9w11WAuh7vE0hjgEXciEXprwWTDLGpjq
LDdzKM9w8qzFoR32sf98faTOB7Nuzd5jzRhSEMdQ5CZGUnWrMinf2g7krDiKIeF7vQ31UiOzcIYg
Oy5raZp7NVlrsnTKFAxUK8tXXIKO19y12vCHTN90Okmjg10JUcq+/2EADuYHwJH3wRpE6vtMrnvj
CW8Jqu3VHOxM46lpAsgFq06B7JB8ntTKI/8Gf+uM4KsiS0Dfnwz+0LHd9Y7M3F7+nnKgMj9Gh1WE
Rt70fuZ1RfBA2uBLyxK3GJVN2JPR8Ut9rzWWIwTkDSAyaaFGHGoLg3hpDGe7igqS7WhaFfdElsI3
eABtewyD6kaHDMFC1JxfaCDWf+yd6hdtAHF10zONHnRPcN188+n6yF369PTnJ9uK2oEnkhea4YFE
Emz0ygK8m2TRwrxcGpvZnpINKgM3vmce9NrvDD+5pdnwAgFv93M/frabSNQH2QhummfwoITYZ1db
r6WfF586rPEG+Tg2kM9NirKg3OtSmDOGzYFR/5MDM9s6fC2UBUkG7hUmM91UBP1LECm6C1BE/P1T
gzOvXRuKmftqWZkeiNGBv2uBBhy+Eyo1cwEYcGFyzdnmQXgrykKBGHvNxsFOY1Y7kDeHQ2dDys/F
ljkL6y4L2xyEVuaVAdBvoty1XXcL0unx+hCdP430udRO24EGJZTC8iSrvwzl8NUylX3c5XuwIhZ6
cCG+zFnoJlIC3zJmltcQlq4ySvKVRrql/MqlKZhFbzpILYh6fL0lcNXOom2o+Y+Kxj91wAEa/jEA
/AaLsxY6B2MVhZuVFhDgW7SQlo+fG/9Z/Kq11aQCtiReBLOJGx3sRtsHhMbWjTA8dPlYLQTypWGa
B7JGW70gkeVpVf4aqeDUh/ENb5P/BKP/5/CZ13yprPQ4SErLK1Wq/CHDmkKtSY0/9TLU+ewikDKQ
x5iK8wVK6/uCZX/kLFiY3wvjwmcRrA4QdYWPh+mVsI64heHuiBtA1L5SUCjc61N8Yf3PwYgx1MlN
OaqmF5lksFwkPH2yA5nXr9efa2B2/OpEVVKREx0PZ6Ryo2Ris7TG9nMfnwbu5HQsE33ImRaZYNF5
ErYvK1MCxPe5b89iF0wuU/V5ZXh5osNoQJYtfvhSwenSsM8iV4vzWA1rQr3KhJcJOIt8BR509MlJ
ncXtSEGo7EhLvSTJzTslGNfwClmCUlxalLNgVVv4+DI/ZJ4BoZIVnG5aO1c52FlWL+3PDf3s9JVB
z3hLfcODbUa9a8ZMsROjkofrX7/Qgd+gQqLR4hLmOZ7qQ2FiUsqoR7qlZbmw3Vw4tSadpNNFCZZp
1CVwr/Ig5XdQJz+JLLglg2lD1Tb63OI0Zgdv24LKmgFH6DUSjOy1P9bmNz/L+dIMXBqjWdSacdP3
aqonXiXK5kavYAnmG1IeIGhqfO56MtcrJWKwrDRLUi/h6g28u9JVYpmgIjc/r0/zhRAzZvFLAdqj
Fmi8npA8WgegJINzDbOQ61//VZ35/RGrG7MI9i0fHHiTJ14x7AAvhT9OO2mJuBS2Vqso6hw8noy0
B7x3R/T7rNm1ktz3+IceqrMKkLdww4Gc5hZKmShwhbu0WkozTWvg3C+bRT+NaGUIJAu8WCWwoI7d
mHgAw61y3Yf7wLiwx1xaIbNtQDFynfs1WskAD8/4HgoYqCksnKmXPj7bAECuTYHzp4nH6+ImUU0X
FqFr6DYsROiFpaHPj+wxTauaD+N0Jj03Y0VXWg9y2PWVcenjs/CPzRJCPANLvH5yfUNaetjwntLP
Bf4cbgGvpThRVdP3YAHhO4wo/panvbVwnl5YOvos7Hlj0IGG4eil3IRIiJFLu2ytP6xgLO0GgiMQ
hwKK//o4TeNxZpnq09yfnN0kMAgrIMjgla2R2BCDg9pK1zWbLGHd1lTiCBmhPN0GFQQerrd4aWam
Pz9pETZdrdZzbnowFulufbB2nq0Kqkyf+/psQ7BMWDQlehrjsWINK8WvnwjE3q5/+0I8zNVNGwG4
sKyQYCBdbdxksT7ccLNIgZGKq4UNbYaK+ueWrM8COmibOB47KMnlEfTGu+q5Torvit+tsWk1xmvZ
wPYSKPao2MFpxoW/yvWuXZqUWaiPVUeNKG98T8eOkjtm6qeGSzQ4CbnXG5iC+sw6mwMniD52jeoP
sceajt3nYOXcTEBuJ8tCCcVkpMyioTJcCbZYLIdyYQe7cAnQplV/stasofBzKCZGXg08q5NrkMKP
uy8iaAIb6dSFELowdnMNX4WacadB5ccbRA4pvTqAKXat9wuL7tLXZ5sBCbQqUjOFe2Nlpm+jnqEw
pSN11i1MzKXvT4v9ZIhKH6KEPojHXlpDfa+Jt6pVLiDRL316+vOTT8dFQQrS17EnzARmJdqP3q9e
ry+nS5+ehXkKPynR0Wr0tKSA6WDI7KZJl3KVM0TkP0Gozc7uYFR6jaZVhGh4wc0BtlmHEbtI7x/q
OJ/kT26S5ttiWvZSX2YhD/QhZZ3q+/cjCZOVWUHEJCv0peTQpa/PIrvnfZvjDOw9CpMuCNXoBYif
uVhYnRfCWp2d4bAMh4xRFkUeTlmQTWkMJ0nF1JB/b9cQRXyUSWJM8H/4wg96t7BJXjgf1VlUm4JV
+YBCtjfkKDIz6OnH0Qr7Yw5RjHFQFwLjUrZcnZo/Wb75ZFYoTC30YJgb3jK96Y46vPzem5ambqHr
qyHv7v0AOl1YGyUcO2mobD61vNVZ0POxTZIhFcwLe7AKcxq2dmEWS9T1C7virzrHScdoGcUAjJLe
g377FyE6fwVkwwaa4K7a10/XezBtH2f2e3Vajidt5AGw9r4i0EZlVi5T4Zg6adfaMC9cQgFO032u
idkeEORYUSOl1Mv1oNnlkM1yxxKiMqDnjmvUGiK7ZD6c0WDI87lMkDrbF+A8PGhFRUYPsMMbZuRf
KCs8a/jkfqnONwJNQpMqb2uvZEP94vuZU/KuWpiQS6M12wesxGig81vUXtbQylVzxXAsYTTrDkpj
m7RrQYDQJymtKMuery+BCzvPHA5a9hmDGjuvvAAuxNtQVP0tVbpg4eF66euzTSAQbaVwUlQA5Igm
cPrCNN6aPK+Dz53qbBb9BnZKvy6z0tNwuCcrDXJajaN2qNQsNHAhQtgsxi04O4piqMx7NskDC1gq
jSGsA4XzudGfmj0JQDUyoAyHurTX04HYMW/BcdHhZnj96xe2YDbNysnXIXBnRiKl5r2lPIfjTtdh
LQKOa/vQhf3CHnhhl2Kz8DYyjXai0Mz7MWoayKcdrBzEKwMiZLLZXe/FhZiYY96gTgxhKFgO3zOS
3nLI1EBQ4b4KgHqoMwtWwBCk7X3tP6m7/3OpmANMYfyMDKaqKveKHtgQsrUzuQS9uhQLs9iWEHpW
OhyE9wFc1yGw+pCU3L0+RBc+Pce9hbCDhBYvfvWURcnwgIZZ+8IEXwiAX+pIJ2tIMRnvmnJU7tMq
dKGUvc7a9EdOs/XnfvksgAl0X4MsIBgUBYT4IIACZp1mS6CACwHwS/vj5MdDQxSylLGu3FfheMei
bDvC0jAKM1vrxBuUnRd2uQtB8IspdNKM3oBjzKtGuYemdreCPN2658qGoVq2YomxcJ+6NMezYG5b
KxQZ9LzvM6V7Vkhoi1gsnJiXPj0LYiYivx1wn74vzAzvSahCp/Lt+vxeWj6zw9hoKmpIwPHvqyGF
CvgTrV8q0Lqvf/zS9M6OYjj9WnprDsp9byVrVYFKM1TdgMxABjGvPnnE/Hp+nExua+rlAE8q5Z7V
2rEtDcfki2aBFwZ+jnKjpIEabzV1QBR3PZTGk9z4eX1sLn16dvIKptZDBpuXez03hW2Oyi30MV+u
f/vCpM6hbbpVDClsfLEUNd0EVAG8eeyUk4DA9e9fmFcyxdnJkCeg1CZdhfUIgOHD2Iz7xDd3hRSH
uuo2ouX1wvl4aYym/p20A0NFERukV+6BirVxVjpT2F7vwqUhmpo8/bQPywQWWdZ9D3uCFbQkCVQR
6FuhF+H6eguXfvwsaONULYom7LB2sn4LwqxjNHQhri59eha0VVyqoQI5/Puaw9xOQrHdYgvZhktT
OwtZNiqs0i386umkGuT3BA8A3EnydD/qyf/l7Eqa5OSh5C8iAsSqa6290pvdbvtCeAUEklgl4NdP
liNmoq2vVcTUsfsgSstb9JQvc2XtbT/fCLS60vnYZcpJZybDzSmIBwlZQ+9ayg6BCWYLqjwclI4p
AuL0lE3ezgGTpD/sR66uwnB6yuMxncOx2nR6pT728ZqhC+TfswSCdk0lZ+0DhL4/SaHeQAz8OYih
pNzNwY4Wcn/+RJ3M679XtcAEnoE6Xw9xCOpkrwdsm/kFqJUhwrHLeS7uh2ElInyczgXUMO6+G3oI
g0OOp4hBVkrq370HdsPBveFTf0yG8lnrYWVCtk8Z9h0iTfG8IGoetHBSiITvorLb1g2IbvvhikZF
yoJuJYTa1s6w97DU3qLKuHmoquAxF/UTtD1SkYNYfq71yjds58CweIj1ZVNF5uaBhrncLQn/7EWz
3ua1lgcoz/8e3WituPaxCYEq4t8jV0MkUi8c2FYg3sanocpbBgg8lMZ354+abSqGG2hkPKHk2zYP
Qa7FWzenXS39rdZhcOOMdLlD2ynM9vy3bKfAcAcZ3vFmV2HZfFnyq7oa3R0WcryHECO08Fg0HELI
oW/40l0GhwhMuBpvKidf0Ijy0HM99fvSga74pkZ/YLMyJcv2mHC1MgGlldM5CMBh/qUM63xLe71W
sbENftqzd6GrjFmrk6wVD14owxsG/rq7Rqjs8fxu/L05f+BlTKBazELHX5YMBkm/TOKJVuQKbNv7
eJp2IOzE60nrvQBqCwprvAm333Ab2BFe7tHIHFbZJlDfT5kkuOE3FTqTSHhdF86naC424ONyt1ER
3axePG0LYbiPpqlCVBfy/KFcPAqfkejnxWNrD6sWE0hOX323zCTKMyej4B8fchwON3vonOrYj+IV
KiH3Ycc+n19vi2MycW85egS4T1j/AMavW917z86iXxStbvuo/Hb+E7Z1MpyFFgNzBe/6h9BtyWag
YYHDLn5cNrjhKYaO6KCFtsiDm48/M5c8enV94e82HMM4orQDbHX/EPCkfEroPO+x3Wvdm5b9NbFu
sldYCCdRKH313cZ3edBsSr3Ue5LxBA1Lcti2WgVfLlomE/4mG7Swd6cHhCZxGsjZQN3jpFuxOT/6
6cR/YLMm8s3zHDKQuZ0fAOn91AXV09iy7RiNv84PbzmjsZESOAXtQj0gYErBjvHAb08GP6E73Cv0
qvav5ZSi//Ifewvbtog8VRYPdfZAab2F39gX2c+SXzMBDenKA9NftJmct3Lwt5nQuwEdCtHq9d02
R8PcB06oUhrYOxaMjyBp2zdl9EiK5C3qq4uuTUFs5AdTO8Y5A1sqiAHng+6mZ6b5MSjZzVADwp9c
WMhCM/a/KzmUy1hCHIqmRYmzNg9otihpfVnFFZ3k/44++TPrh04MD0uU3Hl+8xSofqe8y8r3gUlD
JXJFJuE78qHowNKZlw0ITzmkPM6fZMshM/FyrUIzaNvS7sHp2p/LDASRVy9r9wCLFZpgOT8IkWRG
iwAYr30cI/FKF/8aN+Wn87/dckJNnJzEtlYeQ9x3dfS7EV6OFiAE5b5v+qOMV4vStiUyjD2kUxhl
syMeeOa7V1rnxZY7eb5SirONbli58CKNVqaMPURCIcf3yq3iXBzPr5Bt8NP/34VsVkMdbqYNe6gg
o3MsnSQENWa4BlyxjW6YL+/RDKdVwR7cQCaHjqoa0izq8/mfbjs7hs1yKZNCyKFEGG0fnKFBt6y6
T9xlxfXYfrthtA04kgBEc0sAgOvrqQy+LhDEWwk+BuHS/9bkA1OWHj1ddbdA0+hhmKMtpxAGia4g
UrFzknIXFmAJhe7hUvt7Kl+h1baJ0DvA2+vJe0O5en9++f7G0Q8ioAmDg6ojwIexwmt2LzZ1e82m
g589Ck3+/qFS0V7P7cEvHwd5D2mZFM8iVwL4beVAwiij24X/HJdlS8p7Z4BEXDVuxvglH17EUBxI
G0ND6HddQZyrOozdcBzY1yV40/prlz1N/GspXhJoqWBofHn23hZcz/E1J+q3hbfspyHaalyfwO+4
AUXTTIo9QGgHSAY9++AWQ3HiZskg0ukfWN1uphb8sqC07ZsHTGKmwyYhN5nzB1phM7kb/BEalsVO
BUB9FeB6mg5QG5qd5j6v4nunm44AQnwup78/GkrSa3tsyZZCo8ZBeckdN8ABCorumGEiPIYykA9Z
0uXLAHmSWX53CoJeuwM2f6mHjT83kDP5qQfo5WXjxs/XioIWSzFRg3FfVo5fyvJBto2z6UdQuWYA
DkPtql6rIdkma7jA3m/QT+e7BVqBpts8AwiDTcumSKCGx6CMmK+BI2xTOf3/nb8aowHyQ7TNH6q5
xWuZX3ebMJ6uuxiEveftwvYFwyO6PYgqVL/kD5AUA82NKl+SKS9ggvT1/AcsjiU0nCJQs4SJEFMo
qV9f5WXLdjVtgt350W0/3/CKrSxGZwG0IlUUx2kJq2qnwiKH0na/9mxjiaomVDDmjpwd3iNZktNx
rMoUtOp30Nm7jyOyPz8L2yeMe4yT90stmaRplLlXAqghL1Y3Bef7RvXP5z9hWSgTGKjQbKyavkzS
2c+6vV/cwud4V04GIt/LPmDYfxCUHJTtMk6jAC6w10+kml+Elivxyfb7T5b4zhKasS/ajORxClZs
uWknlZye6eDL4pXEz1JkCgyTBoyGBnJystRR87DN+fKzEsuV8uJdlIw3og9+5EO5RgFlMYoTXc0/
swkEQJJ9FaVBPCXfxrKvoGiIc7amZGSrcZ+4bd5/QDau1+iCBenQ0gMgLt+rNrl1K/KHL/Ja4EUM
UOfsPpi7/VjRP+dPgOUUB6alFz2DDsDkp4AtfC6hyAzlNqjszld9E6wkhxQ//4MgbiIGCV5/WaQj
khKwcjl+9H1gENJa5us2F4feWUA0ESdfEt11l1mmyZY/9i6DjVQ61T396dL5mEQQn5wTCHO0/pr5
2862Yf7LUmWuTE45h05uuwlw9yh6cfFqc35fLMOb4MGWMhGo3NNpOLv0IZ6ZqHelKKAhVudD7K2s
lO3ImXDBuU0SFLiDIVV+tZXVcmjm7JgN8rqQ4y3P9G01NS9Dga7KWL+cn5nFjEzoIPo13Xpp/SH1
HSR1vr/8prN72Wk2sYFtlQ3oPiBDWpfFVc+AaGB++MSh7Nkl6nDZ7z/t2Dun1jLlK/BPDanmw9Uy
Os9jNq74e0uGYgIDQ6fNm0lMQzpLuQ0H+g3O7Qj5xkNNgkfABj+dn4HtbBk2X4Cob+poPaS5EIeI
0zeQajxFpdydH97ilE0kYNkrSIHHtE9VpZ8Vq3+RqD7Qar4qmvqKEFwkKF9ZMNtMjAsQaN/Hk2Je
nw5+8HmU3bVbF9tY8ZVSpcVzmRSKkOXtGi6zPuXCmw5BBS2EdprpVtdZtNfF+BshIbudQPgIEn5Z
rfhLi4GY2EDQBETADSd9emp22YBMEoq11RyvhHzLnP7yG747vguQ4VqVYZ92Me5vXrfL22UL8cVl
E0sBrY6q3qqx37egEjh/HGzTMZIAL1EV43ElU6/I6GZqJrZJhmqN2MI2nVNcezedIOwXeBQm03aG
yOq8mcd6R6sS960r37tPfAntzJWeLMthMxXpWFIMXeiVMi0l2TXj9xi7M8cXvl6ZqMGRch4OA0av
RJ5vMqeS2JUpX3FaFps0AYMU6p/twCaRQh45/BX09fiLJHq+5ypffnqxQBeT7zRvfbtMazc6276T
f3dmpGMxqoWIU4CE6Leby6HZ50L5a0xStg8Yxr8k0Hz0W1+kQ1/c4symInEvwiMGxAjueOXrFSQQ
RNrhovVnDJQYN27pDl8uMgkTOEim3K8dEEelqqkWyNx2k/jjubG/4hUtC2OCB71lzNB/p2Ua1kq+
Og3EvJXDycp7uOUomTR5Pm97Wng5T8OcHMrAPcxTe5+jMTbpyLHIIKGVDCue0PYpw7iXto4b9DGM
MO5v4Kl6ZfQRzmSTLU8JZGsFI5clWyaScAF3hFNX+A68xtT3hzIuNmJ2VzyubTtO/3/noiYIPgSd
LscUFBstNI/cLXhI1ty5xSn9JeV9NziL4lwTkSHjcar4J4vq6XHuvBTXok/nz6rtA4YZJznoOyBp
IdISLa8b4rS70XPuoyW8vmx8w4ojyN2XeDMTad+VEKHWvdoMketdi8KNV5A8tikY1tzWuaKuuwyp
WOqbcAG/Jujc220PcamL5mACCmfXGXRNvCYFhO7aoXREozip0bRfrxiCZQYmaZ6j2dyh0NukUN4S
X8ky6rSsu/ImDkvx5/wcLKfURBc2/pJUZaC7NBYLizdSCjLeR9qJkrfzHzgZ7QfXQBNemHHlk75b
unQqMn9D2QhpiQHtUZC+apx9l3TQXj//JdtUTqv4ziZm0CUDl6GbNOzknzDsv06crYFfbTthGLMc
izmJ2dKnIWGHue8/51CtKjO2stG2n26k5gkP+cgWjuEV+0RVdwzDC7FSrmHIYS0XvLpXCJPQjN+q
Sb3lTrKbMs03cVNdnV962/IY1lywQbUCuujp3Ll3ZVQ9awSHzkvWOvZsF1bXsOVlzBfIbuYtgj5U
8KoTG5LM9KvuoYOVe6A1I8s2mNrfYZxvBYFU+fl5fbwvEA7690gBnzeAyMhp0jLI83lTRTTIt/WM
28fKwn0c6qDz/O8Hln5qs7LlbcrjNt+5DmTnKhqexLma8k0FuGvkjOobpt1irVH/49umbwIPO6YS
NwBKIiV88ugXtwBJLbpzh9YV93VBtPcqZUecej9Dm1A6K5noxycEOmD/TnQksZybiTRpFtJrNtSH
kEOybOpfL9sow/ZBa6f8wmnaFPT30GMbVDmLAc0NXdkkK9mC7SwYLoAlQmddsrQpY7lH920yOclx
lHCVKxeNjz2lb2o8uBJ6dX3ltyn0Fvf1xI9e72ZoLklgqbxciVm2WRjuoHUIhywoaVO3dJwv4ySD
FADHtZqfbXTDD5DIE+GJZjLNZcRfXFLoa7KoyyjR0A//7xmKYgB6fApX5s+Z3Lh5v48cJle213JA
TRihhhJLOYxemyomb9yJPBPRHut4TZ3OsjImiHBRzryQYW7TemZ0F7u4WfiQqVuxLtvoxmUboppj
0YqpTSMW9huSh9exI1duLbaFMS03G7jKVNbi/gvZwywGiVhyopGZM+IeL7Jek+uO1HXggo+xTYsW
3Q7HKU8EvYl5MqyVhm1zOK3bu9QgAsypcv24SlEZSJuI39ZJDWFAR2UrgcL2ASOA85g6TIMTBk8e
biqkfEGT0kvj6JVs2ba/htVCc5YvxVx3aRDS/RhVt7UUv86vve2XGyYbO+AlD3vZouJcJHd9DwCN
lyXFve9nlyVmvklzFy2eRDkNnnN2l/tS0Ttn7C9zZybur5oi0CWPtE0dVBhu4iDzNk7M5pfza2NZ
dhPn1+lxAjQ7R+nHh44nH4Ziy2S8Yle2wQ2bzcYCLAEVKj9UyGoLFaZiWzqrvtKyrSbKrwinoQPQ
p0vxzDN/rUWP3Wy7xf856EV8Or88pyzov6k9hIr/tSpBG9/rm1MsqfM7wL3F1h2Sb04Lln5f347t
tIsy+VS7Fwb5+LSS76y4z6vJ79HBmFZZd/Ci/Jss1I/zU7FthmG/uSwS1YPnPl2qfpdQeQAYciXF
s+2EYbt5DlI3GXZQEG5L9F7EPtmG4D1N+bSseR/brzdsuI2hzNhNTQMgjHPT19Ox65aVm4klQTUR
fH7BRUNdrPm0oMTqebrZax7XR9D+JDtCyLhlGeYRt2O3sl6WNMhE9QWhLIqqhl3kjY+KKE7QMOtw
k0u2a4fLmlV8E91Xd1U5aQdej071ASwM+SZh5Yt2h21dK2/jeeI6cfTb+cNlOQEm1g8F0aAsMo5S
eBf/Qg8G24A4cNmFkbuyZJb9j4wQrWWeQaoHt6PCb/ShiOXvgqGgf/7X2wY3rBx9dU5LqlGmvYce
AKFIe5D9/1PO/X/hZpAR/demF5fXo+7xTAAd9z2C6FUj2I++VhdVdCFu9+/wGZI6Wk2qTrkq+ztc
a6JtrINhpSZq21jTtJts0miwlUjqwl0f1HdNKJ8csYbGt1mCYdZLIUMWQHs+rXt5GKP6GyvdhzqB
nPTIqgsXyMipWz202Vg1MiV9uRN0uONTu1J/sxwcE8XnSzd2dAnHJ4e+AobQeUwyqQ8XnUoTwtZ3
OqPcd0UqPdHt42ZBV45Cn8ploxuxOWde04QVqp9TIv4gCbgS7WVcb77JZMdDpuppmps0pot3cDMf
OMWkuazm6ZvcdaWjIzpMp9eX0dnQOj8Vnpu70u8+n1+Y0wJ8EPJDw1znttI+QxdZKqMOBZ4ipVDA
nNHQC7H156lZE2y2GJYJRAMkN+mTCFHHVeJnN8ijAMA+8YMVf2kb3rDbvujA7kVRKWT+vFHTtyp8
7fK10rzFak0MWlGqJXJCePuxj1+Vmm7BI/C50d4VdN4vC8qmAF5V4hB5Qp3KUsPRbepPNBhuIg6x
+NJX1zwaj6FYY7uw7LgJRssanYumLOu0HQECJvFVR3q2oSX7CeaOO39cUyO1eAuTly4ZSEVyEYm0
UeDT2LBSQWXcG7O1wodtHoZJ0ykGVWEX12kiE4FoP/5wEvYAsOlv2vrpoNWK17OcLRObhoI61dBJ
rFNR90cnyK71WNxRyKZfZIAmGq0rFjET9/Ss7jb7IZePgg0HdLh89WlzQ3OyO/8ZyyE2MWndkNMh
h6oOboU9u1ZZMQIK1BXXgVu9ZM2liasJQ2PSHadWZxK3lHK5K3XTocGSDb/PT8JSNfZNCJpENZqj
NCxTiFjdh0S1ux4bMdVQn235i/KX4zRFV630D3RQF/Xc+yYKzZsdD3eJvElrkVxBCO0VWOsrSJg9
N968b2ixMjfbMTPi9oj+xdypyiLV8fylD9kRV7yXAYjX80tnGd7EoY0iglJ9NDYpBfe3XvyvUcCf
es9ZcWC24ZN/07JyUCzwOjjguc7eQFz4OUaa3xB/JWW1DW/Yel+ROA7nukmTenzVC/me+3wLIc2V
tM/iqky4ma8Sf5CdbNKxKZ6Zs9yqvl2D5trGPk3p3R3Xbypd8YY3qchy+oNMvvNZh6z/fdm2nr76
bvRQLbzs4wQ1MHF6s0ykl02HkE0Rmu8q1vPH85+xTcLIupNwzAPHFaeHUeluBFXhdtIX8gxB9vHf
SdCmzLsywvIzx2k3zVSjbcE/iBDthcS7mwdnf9ksjPRbQRZDulCZSDWg0RvWTM5mPoHWz49u8bAm
yKxmAnI2cSXSeYw+Z3N8CEFDKbnYZRAkXrEDyzdMSJmUCjo35VTjRYG8Sg2hdIS5iQP3vUBL9fw8
LHHVBJbFzNOjzENQ/nrtWyG8eyjHpTQrt1M0PRdts+IxLEfK5J5TbhZ68zDzdIqralMhz92M65th
G/20gO/sYmG1DnTm1iems2+5w38Inh3Or49taMOg54C0NBuxBzoCtaAflNUxCQAhv2z001ff/fAy
HrxM9XGeVpLIa+7R8ABprrW6km1vDTuOYkdBykjytBs77wh58+rY8okdqzhwdu4SAsId+XzF3Czk
or5JPedIURUKTzxpKeLqEfCA7K6sZ7H38yDZjSMAZHgYi7eh0N0BoEW+IxEf7wo5r4l2nLbkg8uN
SUc3FjFv3EaIdBnqG1WUOZjp45savEKXbZYRs+c5joaM41aZLbU6NpBXPgZJ+f9Tov+/SoqJLpuz
RhDQu7M0cDsfdTP+Iw/X3h8sK2NCy5alJmADKKp0dpYYagLjJi+G7+CgerpoZUxwWRT43VBzVDpi
8NFsel/WW56tMk9Z3KBJTAc6OsefCpTxmxZEZagHfe+c5ho0V3wjiFoBDVvs3AST9YBvEFLkIo1V
NQQ71N/LBWJ3I18pItrG/4+lV+Mc1B4HrrJ8yTNonwOzu+JFbAtk2Hk1LlGlycBTEMjuB8EeZ7o8
UhBLbtx5DbNt+4YRtaHNImYeE57SmR4KSnchS47Q3r0vveWya/1fx/LOGUYxO13wAp7WEX8sC0n0
sS+iZf4kweGSfbnsqBpGHCjtjS6wd2k5Dl64KXjiyScdR/VaUfGUA3/ghUxUGSV5yVXr8HRAIX8k
2Ztq6ms1O7uxYSkb2G0DueKVjbccKhNgNrhLFLAAwbt2Q//Eh7ehC40ui3z/gZapIXIG2QOjnaji
6JKg3qk6DFZyG9tPP52zd5vddiSC0m6DEh2t9M6jjO3U3K+RuVocnnv6/7vRIYjjDyFDAaqn7mOR
1w8RNG02be3vzp8iy9OZa1izgGOYo9hFZCUA+2RySz31qZ/7Q9ucJDvFcaryOxd8DOc/Z5uOYeBY
HdzmOa7zHQ9f+ZijpyhgG3AsrmRntvEN44aqdedEUuChNJbVHioG3Q1vhL/tIAn58/wUbPttZOO1
AGtmIKMq5UOS7LqB36i5LFcOk83mDKMGTR5Aa5PiaTMAe+M4yI5lLab7fBDJRiH/2Na5g02qA+ci
yyMmsqwsfeT5knEQ20XhV10E803uLGoFL/DxfIgJK0MvQcfdIarTgtU3HRFfgO66d1311fNRjyz0
Z16sSXrZPmXctTVwCZMQmqfOLN/yhV9DFmXDAn4XedNL0IstntmOlxwBYmLIiilQXZJx575w6ASh
olF04IRAm/yKUdqmYhh9zVE2gJoaT6G7uAdk8qhb9zFT3b6onVvU2vfIP1ewXh+fZkIN+5+bjoZu
hg2q8uyN5vSOimHtwe5jYyQmjgyC6gQVm6ROF979ZKy6zrPumWEKl+2CYetK4XU2FC2GFyVzNkve
0w0AI/NlDSTEFE+NsCp4laJ16sbk1HSlA3eDhe/aFVu3LY9p6y5zmY6wPF3b/mwTNCMmp9tqtcYB
ZhnfBJJNYixnv0IBOIj5gc7RZgHP1UZ0wffz6/9xIkVMJBmdSSvlgvEjol4aEdyRZnptB3J90um7
zDuZ8qmtt0xlUZZVKkaKhzW3rnaJvrCVkpikdKgtSvRtl0g3oVu4dcZmhAhHt4YStK3/6f/vQncC
+sGOdwn7e5eH8zm4kQKDRXlZJYKYVHKjx4pK5nmVskSCBF942QaPYWtxwfbrjUjdqoQ43gAfBIHl
XQEhhU3EcGmZolU+DIvrSQz7DYui1dGEvaUuVEkiId/6PFy54dp+vRGklZK6qdu5SpvKK9AlVPGt
o5cJmRkpV4KA7ROm+VLi+TFDTcIZvOlxQDzYN3WknsfJW0N9Wz5hgsoayAPMPNDYYb+f9mSRyT4n
ur/uwby3Emosm2Aiy8gCMpveE7hQV22gtjVpYpAk1BzkKue9xCn8/vcWgcD1rxXUVBYt0lWWKh0u
uziI5v0UivBp0iB5C0nXb0WNnOOyjxm5uB/H+aLiEblZk91HLmQGc75tRX0bTvUzWhpWPJ9t0U77
9c6ym1CMfTKpMm295hMqEX+6wVuZgW3o0//fDX3qsEfdvavSYiwVSBgKAnbLfq1b1XagDKPWopRO
pHBmh4b+VqTblwG9qd3xQndtcsRBzJlCGwfXOBLIWx+szxtIzKw9zNpOkmHTLuqLpIEgZBqWKPhB
qfgalbHbscqOCwR+xrjbnT9Eti0wDBuym1K1E27vaBv5zVk2gkiYlZflWyaorPWqNm7jsAK6GxW9
Rb8xutokYtldE0s2F0E9kyaogBLt9wEJbjI//6qqtYdry7qY6LF4jMnQNrQCuA8+QkMAD9do98JV
N6FjYQhcOs0HRIMQvScOFe6e8mKNOte2NIbFZryPC6JIleKl5jXpxEtcZW99HT9edGRM8NgsC5Yw
UHKkJCr7bZW15W4IwVF12eiG1QK0LKKZIQxo0Pu/zEvgfoEq2WXa3yQywjANhShQHuHACTTqPuLJ
+JRrOcwX/njDaj3cVKd+BOLdcylQ78N9O+q1RwfbrhqWKtA/grYaLEw7um/o9LiORPjJHdz9+XW3
DG/ixrSHQjMHuWbaiopvWA/em6j4HlXFRXUpYkLHOnCdDnDCLEXRop5vG7RZJbfw/3pNTMxisSap
WeI7EzAyE/LbIMp3vJvDLahC15y9bXmMYDvJpaHQ84QrC7JoJ4CSvVI0++X23Z/L1v/04XexkLe0
hkjVVKVDshz6bIk2/uQ+9qggXDb+adnejT9C+qopFxdWO3XePvB8f18RGeyUgCLt+U/YdsAw3Sjv
wjCMCtyRavAQbXJahr9RfmbD9rLxDeN1BPUjAL2qtJu9ANkO3ocXepmODjEBZKIPgy7ocD2KqvzJ
W5qXVo54GZ6umrZ84bR+Oj8HCzqGmCgypfGMXnY9cp4h2S51t1dd/EN19QFM2cXGc7pbXkw/4px2
G0h1XJ3/quX0mnAyJZMlgiIdT/vM9XZB0fi7DuQaAK7pcGVzTobwQeprIsm0WhpSnnI5twiRuPe3
ADbsHZI/tiAJOz8L2yeM7DoeVQ0uVR/7j16rZ5BZQ+TILfOjLorweUZp53D+O7bVOn3/nanIYC67
gKHW4tW4a3pTN277aKRAI5A4n1ZChe0jhr2H0QwJiqBB8ZN0r4Xb/cnxzK5D+uX8HCy2aELJYuRH
ZVviqgPW/HHX9mO5hezepT/esHRWJyMiGzZ7cp3lKnNH92YYG7xlZHJNtty22Yax+wMJ2VwPQEB6
5VVCo69J5TyUInqUobcWUm2LZITrnMRFjpWp0pwFBbaXL/HXxEmKl/N7YKlsBkbELtysblXY8bTN
x1eauOB6I4Td9n2NhgexKDwFtPpYh3pNr9typkz8WDhrNjIfuHvwpOeP4DounwDRrnaEripNWLbF
5DDrwM1c1+D4Qh0PvH99cR/G4w60dhCkVStmbpuFYeZqqZwiAvwqRQqrdywM+HXo0WIXNav9D5aN
/w+WrANDZQ1MdZoNsdzGYuTbmUFD6vy+2yZgmDYFAQkAG/AfkHEqtzycv6teCLDxjW/nP2D7+af/
v3NQgs81TbIFm5AotnUisAiiBeWyd2niG8btot+n4tHA0iKPh22pQU0bZNlrkZWAVnr+Sj5y2s0P
4oWJJ+uA1g4E0ygI02zfxs3O87s7US3VZuR0H7drtJi2tTJsfJ69RJPYZanPWtheGTTb2S2mlVDx
F4vx0TQMG2cQOIy7EABnCXQRdC73mnTb0nsW0XMBdgSn+cHUBM4Hejv5+sodPy0s2A7Fl0ZWV3zS
W9YOxzm4CA1BTORZ3LlLl7i4tPZDHd/QMq4f+oL2K3O1mL6JOZuhn9f0Lt4Ckzw5VCAUSMh0G1bD
FXrodxcdbBNvNmoZucxnaBzKZBdu26h1w+0SdP4a8Zfl1P1VbHlnOeUyLa4TARdWMBSawFMJGaCS
HcMo8SaxUUQNB4eoZd7Xiz/k2YXTMhxCsURy5hViWe5F16zw7jzKV96ALTHGZDLTYF+JHK+r0zFz
KxAvlsOu9SHFQ2qv3dMhyre6K/JtM/r0eNkeGe6B+H03VSX2SM+0BG+0O91OS5KtvKFazPU/cLQ4
YPHAGtSyIeQCzbdc7AMly8tKFybWjLdgrGhxS0znnl9zSsH416yyQ9l+uuEKVLKAs2RGPbavZv8q
yeNlM0HaZ3/RsptAs2Ju0EIhkaswqa8Db7oa3bW7reWHmzizvFOs8RvgXLKg2cWROJT+ZZhkYkLM
QieOmd9iTTq/+tUDas691STU4o9MgJlHapQuucSKRDm4QbsbGZXHaGL37EICImLCy1yQakIgqarA
8FAW21wUagvOm+GaAp3w6bJ9PW3KO4/kDjz0gSGsUvBx569LhzfYDaibhmV32fiGuUZe5qugzMqU
O04utmruenfjhplbrGQ7FpfqGYl64nMd9WHF0qTI7mRYPDo9v2tIfYRa8mHRa57bdkiNOA5qdERW
qF6kuITxQ5WNfFNAM3lllSwp29/b+rtdEKNbubhunBJCicpFUN7QuPpTiumyJzoTXlY00xjmcVym
BTCExJe/dJ6LDd67VmLzXwq6D/IQE1NWFoBw1jHcQzKX2yCc9CZrkFf1Kl1o9u2Ech+d+guEQHfz
Et81HtkGo/eHk/rz+WNmMUYTdhZD74zWXVuBaDhMvnsVRKZ3SRn6D2wZk69ZJEd2WYQwqc00lKxy
jMnShXQjRBMGehc1Q3xRZy649v41R8W4dmgRlmlOkoJvR7BTflvqeVXN3XLQTAhaPqH3YwkpS6d+
eJEiv5mrEPRy/srPt22DYe0iauQ0EFKC4C8G/btz60XBI2f+dgjWCrm2GRj2TpoccMIEhWI9V4dJ
oWg1seBnkq0xEdjGNww9xFOgoCMQ1Q50UEDJ5T3LCU8MvYpXbk8WyDsxac3YEmlw+zsoRVMv2KNE
56V9Pi6/4ixS+2Z0iiOaQcD/nrVJs418TbYDadFaNteXCdt6Jg6NjKrkY1PiirVEXxySPXekvsg8
PBOE9j+cXcmS3agS/SJFSGhkqzvVRNmu8tD2RtFu22hEQmhA+vp37ltV08VVhLZagEgyIYGT5wh/
SYYowtG21k6btpM/nhMk6qfbYU7fPbV5Jo1ZLSUoDiQmRyhcrbdE/uKi+FkXV8xv+G1eo6e+c38s
df31dn/vO4P3H/DZPC1L5iA1Cfow84+686fya4aLs+gkJzVHG928v7mgXuPfUT8TXMI54wKjZe1f
awVcSefwfRRmnok6a7gf5qD+LUDmQb90alnSMCRq1zWiZ8LO4oUGc9ngsE6lW55nYEIPVET/zDLa
Qva8v6R4pk5q4vUd0BKocbwuKd7Yf3J7mlYJfclQo7FzFEbMI0fRYxI6xXOrE3CMif4cJfzD4Lqf
9rmRkZqPcwBoVYskqC3CB5fS39CxuAvjaiMFspjIBJ+FhPZrqeviOYs7fpCh+oVCyw9Jm//kUbxx
0LO4qAlAi0GEr/lIi+cQUpd3YYSiO8dvfu2yj4k8A9MY3s4gUPQ8rnN8uaqXHsmYeSc+qep8uwub
ja7f32RYbujNMZh/i2fU3px1N5380v8uIrDbZt6uk6lnEprFKzTXumXlz+EYnP02uDjrxpZh+/nr
pLz5eT8DZXuOx6fn9aqiDhqwtKjDy4wsC4wPO/swtm5UVDZDXYDcAaxp61ENQ3yIRs3TwuHykFXh
lsTy+zcGkCz791gSNUsnrjOHLQG49nR1ZSDxQ3kOI9q8xEk4QOkQ+Ot1DfZds3uJEd1AXYUKS4jD
6jB6BbHix5bKl9teZYsKI7CrShARBdph01TmRynFeGyLduM6zTLrJiIt6UcaEQ4XxV7wV6PyDoDA
9iP0lL6KLtlYmSwDMCFpfgdqW+n3DgPrcJZmPfHSRnlbrKO21q9ntjd+m8dupftFOCyWgXeuxaBO
SK7URrJp2ZxNtrOwH/0snHT+7AtybuQ0pSqZPq9y3kg23j9ZeibTWbX6USXzPn8O8/6h9yHTVrWX
JnBeNfW+jmTrDtdmpOv3N0YKGunzicz5M5ld6BkpdzwmYaI3jGRr3QjrtpFr43oYxNB29WF0++7I
t19dba0bwRysfY2jNiY4WZfiWwUI6xH8/9kGPs82wUbglr303HIqHQjjFeERjvSxq7rlOC7uRvja
IswIXx4n8QCFnYxVvPvoiPERNSAnwDfKdHK3XmMsXmSC0PIVRYg0zx02etU3KLc9JXN313a4VxyS
F6frd71neCYeTY8rifTU5s9ORO46v/4WqOWRi0anIs/UMU+Kr7uWPBOZlnS8FFcsx/M8z+tp9H11
J6jnbqQyNmtdZ+pNMFC/ScJgRutc/hzCX0vxk3jMG5LjkP3Z9/9Gru14Y5H3HtJhpPFPAXA0RbhV
ZGA52eFs+++/76a48SLPyVH8lsUnnIPpyXMBLW1wdfdQOf0AUIorP/Y1nQ5+LMpTFCMex0n2l32D
M6J98Lmf5wvPn5cuV2i4nM6+xuXL7dYt4WKi15YIyjgLrgkBsEkeJjGMx1wT5pXtI0+G4+0+LCtK
ZMS842H2ZZDkz4lb4KlsavpD1oFw8HbrlhXF1DmNBK9n7gSonK9zHE5fumA8BOsWK4Ll300MGx3n
WM+ex6HaLJqUD+Sbn8uN/NuSNpn4NRdwIOpUaFuH5d0czt/xGo3LAoBoynj+OoTOY5wMYsNMlok2
sWzjHOVVkIz8GTCgOh2xSh1xOSmPTjn1jzNOG/vc1aRFg3i2o6ug58/x4o2HEEwehyBxv9yea9ts
GIFeVVHNySj4M2jNo9Tp1HoYB7KVVFo8yeREg1w7FEY1TDQM4rO7jN8IlvMpCDeycVvzRiDzljYy
qGuHqQyC7YHXNY+U5/SpmBK5cVNj68LYuxNQ6M2NO/FnQSGe6xfPUzE8oRBlY2+1OawRyC0SM9K5
CVLjZv0jnPajX3q/6jA8N+v8Iff6T/4671szTEwbHulkBOkSRLX06vusTMI7L+/DjdYtdjLBaxBF
qRK3pg7TTRFBka8BHhsal0fgzdq7265q6+Jqwze7HjgQ6Fx5xGEDRMjSqeKQ5msfda6/3m7fMhfB
dbd90z6EK2k01DV/9kN9LN3gPlsn8JH6xWssxV0lxYXP+UbSZgk7kwqNjN5SZjWhLI+g0FVOd4lH
N5YlW9NX870ZRuXzrmzxgH4VSf5rFVl8HsDruavCEeyv/268KZJprvKFslh44tDhff44NTVPb8+A
bYaNeAYQJ5B4nHXYleY/qeJvWVKfS3fd94bqmaRnDbRce7ebHYYnlvhLgdPzR2hXO1vAcsuGYPKb
LcUcJ6vnZKylfD1AXwcFA8nYHt1FLhDG3iortk2wkY8nUJZqnA75+BI1/b1ftgXOi84WQZildROe
Nq4xL+oRUdb0EM064LSlzy2tN2tmLEYysWmzXjjebtaM5eijKorXrMib1CPtQ6a3bkMt+bEpqBmB
fBlUsE7CwOBwwKxHKeSbL/4iznmWfwSyZEt8xTaY6/c3sQZyJFHocclYPMqz4OWxletfSZEwMUVb
95aWoPCNeG6FHGjp+pRlXfzklepM5uwCvO6XXTFnKmwOwsmdJioplI0qr09LYGrUQdK8yNNx8oNf
t3uxeZUR2ZTOZZ8TjzIwvA6HNu5/J+28tffYGjf2aB/33d4YTwnLSB5FRy/3dZZ2omu/3v552wwY
m7TXBypvAaRhVYUXp6zn2d3ayPDseqreWFdtHmvENMERoeiHiLKups+UF6daCpHKIPt43XsK5X+6
PRSLqUzw2RIW6zLVY8aU9CC7lomALyeoyrd8YyAWW5n4s5J2YLvINGXrEEnQ6lfuWeN1KNV8ivbl
wyb+LCbZWAfgOWB81C+94/61BOHGtmyJZxN5Nq9TtZQoImF497vL4uBnC8zU6iow0e2MN1MzE6os
TcannrICUrO+J1UKbq90xnqxsYnapvj6/e2atILV0+9azEDeN4e+qznrQm/r7do2v0YgA+Ahqqks
sXy7V7Y5EGe0ZVoXDSChfizVvJHE2LoxQjqLPEi9dj7unPyy8h8n6SYRLvy6LH8IqtgLN+79bN0Y
ka2dGkT6Y4LFr+o+XqM8dRrvo6zXl33hZoQ1dmonDmJMNkc2k3oFNCzU1G+hbSx//x+0WeO5/Vor
yhrQHcRgapCjZnLdEty25MMm4myKfNIHQG4gpU/uumJKdVvcdY4+8no6FCpBbRXZOGVZlj8TgRaV
RPnKQ1eKLA9XLO6Uu2zo1KFxssvoOL9uT4dtRMZ2LV1V9mrxExRi4wmwj5MHudAPkSBLqrzxXOTu
ZXW3EilbZ9dZexOHeSFVO4GSniVeFwEfG99Tf0H75AHiI+eVqrto3OrLZj8j5gM/a3SLi1qES3Mo
dfwXWfnr1TPWcn7Om30qI54prZn0hTfmvYT9rllJCt3TiKQQF4s/75sfI+qbAOIW0Yz5mdz6V9ZH
h+sdS5p49VMl559hW15kJzZ2Eds1pEmJlqGQxK37JmFEFx8kuBonqPE6XX5E3doXrx+Oa9n8H6VY
wN3x7L3Rr2WLMUFsSq9AFqkKNpzan2VGojTMsd0v/RllOh9v2/E67f/FmaGM9d+uF1E6qC5JYpb0
KgJFz3pB3Zw63m7cMgATxEahI+m7ALqySkYv60heAZtDAVak5LEPg9d9nVwd/U3wBBPRGpiMhMXA
eZ0HwGlTfyn0WfcFuSjhko0LQ5uljBUBpJaEqGC8OsGISwUp5fRrdQL5/fYwbM0bawBEViEzzbuY
RcBmpEJ81bTbePe0LP4mRi0BHRPJnT5momy6dPblx4WTJ1l1+/zUNTb6CKVQAwj8Yjbn4QMI6B8d
rF6ijV9oozayLZt1jHCP4hzQ95IkbAQz0A+/Hb2PRbZsQeAs669r7O0RCeiqKwygoOpT5dJL12R/
SNe+XJHHbgtA36x3DsTY5tdyIl2WoauoQB6U5c0jLxtvVyoE3Mu/Q2H2g5zkUDVmMgzqDg9VEGhL
ATUIX5UM633UUq6JSKsL3FQs2RizClwWn9bM8w61gw1yTxy4JiItWWtJV3+6LkhJA4Y9nY68y0+3
G7+uCf9d7VwTfrZWcmyypIwYRUp6DHPvUpL2VyOGM7goT2raoul8P+JcE39WtnnfR3EXscSFHn0d
oT7QRXUzxQFt30CucfJm0QuLfKpAtIsOSvc1HsQEBBf/uSz5YY79SxuiXPt2R+8Hnmvi0aoRqvbB
GIWsApsjo9VQvrhStBuPrDY7GWEduiMhQ9XGTDVlOaRBqJrvBXXbXygmG9qdQzCie0xcpUHlFrKg
dvjxisE5gyV3i2fBUgDumnqaVTbkOpllzCYePwZF+ScfkwPEcz+1XvQSa5+tlf8lGqdfUne/bk/K
NZ7fcWMTnzZOLeGAfYeskxBZy8Y2SPNCjcc1DtZD53rBo1fNeBDnQX0S9ZxvON37y6RrQtZqkvfQ
vI0RPbqMX8feX47Vsqoh1cno3rtZ9atTnj6hvgtY+NsjtTiICWRDye0K6gk3ZMJfx5d8IM5PGuZV
ykXib3RhG5Wxrxfcc+F8QcTwRDCcgJ+6o0PzYQnisy9RTBpkw31dx/tW6P9A2gbuLdM6hGwSIPfU
4QGnyQ983Fd8Auaxfy8LNarnpYdKa+aqZTyFZPHvVTh3x9uT8X465ybGPl9V64AipSVk0Re+gCpm
dnIA5pLmU0j3UWS7JphtcvxIVk0QMtQ+DGmYxOq8LtI7VAke/G+PwrKimeg13ouunzy41Kyb4Uw8
4p0plBY2vMnmsMb+XkxFQJySYr10nM+onmd8IZc2c/f9vAlhG+la8yrHcqyiyk27vJapU7vRPu80
wWu9HPJuateQceW4x5wE/j2d5+Y4+Nm00YXF+iajWih1uxSRDoFBwaWfo6Q+dHxxNzzU1roRy22G
qh/QVsNDa1EqCGkClx1lQbilSmXJH0wEW00ANdduHTIJNOdVvMsVjkgHf2TXAzoQlhtXo/+veXtn
hY+vA3yzvy9i6lsU3aAj3z14eV3drUp84TznWPrKzw6vL0W3gBl4jNIgUpcQmFIg6c5ePD1Off7S
gE5UbNLsWpw6NgKfryGewkRIWK5z5+I4bXNfJ1OYykbpjdtmWxfk3wOOSVUMJCOELUP3mwTBh2xq
P2i5T+HWjY0coFRD1HnJSpgbFPP3Oa7VN91M089dS4op7wlAPThuIVfFNO+cQwNsbzrNcqviz+J0
JuANYlGuFzZOwKJhHYDYj1+GNv+d9I1IM7f/J162kHWW6DEhb36/Jo07y4D5BfQDQJH6EIl11z2D
a6LcHILbRyfMQzY4TX4GdWx9R/tqOt+eAIv3mPxrAKBlHojGkSZgEuoJF/HV/GcU4sft5m2GuXb7
JhrHMIT7RG3IMtf53Zfl94qEr7ebtv25EehZDgaGvsafk6T9QhYIq3ngWZ28ffdwrindOaxZLrq8
IEyLwDvkeV48Cir80+2/txnGiNo6y+e4DDrCoOQ0plUfDGlF6t+3G/9/xek7i6AJXSNaoM6xyDwG
zPZ0TFq81xXVUaG0KhhQOyQJyOqi8zq135YpPi+6hnpfvZV5WpIdE9k2TWQF1roN8PBcf+ohmQsN
oF+tCFIKROC+ZMHEt3UjjubgTQPkL6BzCl3m+RCFRZHOnb91JWCZIRPmFiZDB26UKWCxGsTF78FM
6GPl2NjNLd5r4tpWibo6RecA2BTvl1/UT068/oOXl5fbHmBr3tjO+6JNKB5CPAbizPm7SzALJC6S
HyJItoTmbPa5dv0mtHvwKvfIqAgrXPcYico91IiRDfNYfMjEtLXDXLgZFz7rV3EvojEtew/3xCiJ
ctx617uUa4p8oqKn9YC69ZgLiAruoh9z1/my0q3nApt9jAgn01xmXM7ADONkdBpGMV/4OOwrbkTN
0L+tLyQt6BLAKAnEsdNGi7/LstswjO3PjUy8BXYDxabSw81F+BtYv5em3arOtjRtItgEmeMOhQwE
F/OozvYK53c3bhU9WXze5F1L+n4Ci9tCmD8LeSwKpY7gsfMvRS73Pfu6JnoNdbi8lBX3GfXFx1JG
P6Zy+HY7Ym2WMSK288EDNA0zYa3SNZ58JfiYtTueb7duiSdTtnNBNWFPk5qwMOHNl67h8WlxwvEp
ABXzGc/Lf253YxvE9fubNWGVdbyU7UiAFe2Te6F8L+2SzUOWrXUjmdZyVnWzeljUhhoSHMuVL3Yo
Nyxka9wI18BffFlKiQ0Z12onOk7dWUfi9z67GNG6uH07cReNK95CsycY7ye9fN3XthGteVc0UGEb
EK20CE4ZdVUacrrzFtNEquEcDgqI8Xoan/wwTZbwj5jaLbJ5i1eaMLVpoE20lsRlSyyT+8Fvf4QJ
HU9ikcXBLbbe0izrgglU44oXPPc6l4UCYLXCPwdjcBJ5tXGxYGv+Org3Pp+Dd6gjonbZ2CfVQTu6
T53Cfe7L4Lhrgk1s2twTKXWYrbhmy5sondtFPw6jzj7va/4aEG/+vxkCqNTPLswzdkF5UlL5Ywqo
Hf2zr30jagEonkDxx11cjYCB69jFZbjcFV2k99VpuCZ/GrQocn+k2cIg6Qo0w+DKor7wVmTN5fYI
bDNsRK+ExmFeabqyUoj6RIaIHHwsdXe5WMedc2wEsegyADHAdYuHRqfA9aAfIQA2jwNXU79zHDAB
aWKidIm1t7ICFU1Ym0vv0LaLOGrw1dwlrqsPaxR6ae8k8jhnXZ0OfRU9jiPpcWlSxahzC33cn9y2
5tWv3vuZ623yG39zGx7wgsQrA8YWgiHDnE8PZdOI+33NX+8C3jTfrZMskrJYWeUlpXc3VyoIDhGo
AbZwr7b/N+Kdkz5XU43lpEapsCTBDwku6g3b2A5uJnCNexrFkRWCxUXFIUSfNCuC+HQFR7h1fsjd
QKWdqh7mOHvlFaoRS5AcODtPPP9hUHO8uEN1/cqGPJqmY0e5dkEp1ZHpdHtuLIFEjKUAIFhaqQVe
7njVExiM7uoAVUNk76HKpEyjyzrkBW1XVlfrnyYip0IHf1QS7ruJMTnTRBAlM/fEyqaw/mf087+l
jnd6rRH/A6ou+mRVK2uU9B+gwTeBpcjfEpay2N3EsNXuWqO6OofdOZVnTdr+XJJifSUAPR92Ta2J
YxuzSXQdlNlZMKn1HHSqO481cYD3WX7f7sESdyZ8rRokaaVED5kc6lPlAJBRoZhxI/JsJjKi2m2q
jsqgWSEo4QznkvZBGvRiOjSotN4w0bWpdxY+k0JtnpqWqLrSzCGjPuq1PucxCQ9jOwI9sXUIslnp
+v3N8rf4edG0eaNZpVV1UH7h3Q14HN7IdWytGwHsOn2TuboGAJK0TGKtOupA7SM1d036tJqgZkGt
ycyIk/NPw0zbC15Vti5cbL9ubOKOcIF6qaOFyV47P1dfZN8ipbYyWVvrRvy2YRI0xEkW5vPYP2CS
+wOVcqs6wdK6CTVzyjpohScnhgJR7+w0dQRuB2/LL22tGxsyMArcXVutWRlMSGDxbPWo8Vpzuh22
lsAy6dA4tNGJyAe4TC375NRDdvKTDyj+dxUl4T62VNc1ojdL/BkyCsXI6iBWaXutsYhkswG1sNnn
OrI3IcWHXLUatFisLUkH0m2dMywVW9QOttav39+07gdzHWWFHFgyt/wMsXR95zV6C2Nhs74RsHPn
LQC8RIrJyL+vxPoE0pGjs1QbprEsaa5xaFY+JcPaBoqpKvs1F93nUAT3fqCeqdgqGLR1YcRt0Oh4
ynDGYmOJV5U8+DT3C2o2nPMwu39uu6itCyN4nWlF9Q8ZFHO76bGNl+eClIduiO4ruVmQ/S5Wwqcm
wGwRfRmiIBHDmOrlrGQlTiTKyf3kJcFTUskwdcvC+166zRaZx7ujQo9GWNeTh2NvjlH5a+KlVVci
7nIgGmQ9JCcQezUbO+e7j2zox0i4azp0eh38npG2TO5QSBimULKUl8WP+vS6uQm+BTh515vR1XWo
b2JliVpetFCVZBBq/z1nSMHRdBsNG0mYzWJGoPui8lQbB5ItOnjNMsLTVikUwdLqRxuL021nezfe
MQYj3kEOTydPIGSqpuvSYnKq83Xx2mjdZiEj3lsQVmWOM2EycI/iDPyx5muSUl1slV/aft+IeM9f
6jhp8PsxSbpnn3o4gPBN3ZR34VkwjhHsvqoczYe5Z8APfanq+bEV5QeUwFyKqDwDaHoe2xaibsOn
fXNhBH7s1+1KIVzPICn0D7AtwBnG3a5N26cm1CxW/RipKZIMkC/nDpkqvwQNXih3/bqJKPMdj2cR
KSQjpfu3WviSaizFOxs3Qlp3uPO7XoaybsiKJ0iYR2UaV4H8+/a/W5zU1N9cch2Hyawl8xUBlVTO
o6o6Q0QYevJ+UmbrRr5tcSYTMQYN+WBZE9qxNoGD9gt1DzEwEsfCGQSr1p6eSZ2sR5fHCuA1mhz3
jc4IcNTztlWCoxDT89Aclyr4o1FK5UNl8Xb7llXKxJK581iiJHLo2Cq61Jmjc7x0v/ysfuIk29jW
LUFuYsniNiSSiqBFF2AF1fI5a/Jvt//eNvdGhC9aL+AOqTrmzskrEF8vYGH7Wch4A/5j+3MjonvI
WC5lPXds5t13nRQyDZxgqxDZ8u8mhKzzlUPDSHdsdGZyyrtKpxHAAWfI4W4lsrYujE27Ctvs/9k+
W53IPTeq/lg1PDxpuXzfZX8TRVaBnHGsHa9FjbCfp1R1J691Uf4jd+5vJhVa1y0JCQsoM7ZhQe+G
wW/ueZh83vf3V7O9SQCQVijQR4UNo9Q5a7UenbF+aVy+p1DFpyZ2DDTq0H2MV8HKKPmBQimeyrl4
uf3rlrA1kWBV1GTApiwtCxLyOayjxyIoHkeyDIesrC63+7AkmaYOZwvIL55NdM18FwKirWjcb3j4
C44Q5hAoHvJECmDu+LVevPJ4u0ebvxrhTPUYuDWJahZx1B87c05SZ8jCVLvL1j5qG5QR0nnSLpkg
VDDckd9xX7/E6/o9dPjnpZDnAXzIOEF9uT0ay+ph4sVISVCRn/g1U4XyTlB39zCaZUtNxmIrEyTG
M6JLBepk5sjqyW1RyRXze9/jG4u2xU4mTmwtIT3Rj2he48x9iEGuzZRqyBmV1dBhiXLojEdh9Jz1
u27afWpCx0DLtPhZ1uIiKHA+9zEpU586ey6a0LYR6E4MalcdrfDkssvP+TAkl7Ur4tPtebbNxHX+
3ywjbhONHve4YIBmVineQx7iRj6s0EPeSKBsHRhpeIgLdA2iIWxDUaQ+OUqpe5m54VOkyi3Esc1X
yb/HcBUe5VlStMynPTjB6ejfF9pd9+2jJoCs49M6J0MpWLNOr3zwvg4QMr9tfNuPm/HcuiuO7lXD
NGkKtrRTdiq1rzcs/37FqU9NZFhZDbrLtOoYhFm+Fd76NKr8n2xtPwSi+ru6vgXh9beUeOKvQpAs
zl9vj8oy4yZaLCn82FkA78VNSNE+LIOiPydwWnxQAGBtDM1iOBMyNoPwxp3CDPWyQHd9o9EE362R
SpGNxPKa3f/nfhqWu+5cb6Oi5wSYtKRlc4uHbKfIX3nTPxSkAj+k91RPcksnw7IVhlcbvunIqaEW
TRp0NGlgwOO6Py8uOQLM+XXUZCsEbda6fn/TyVC4k6Sz3zCUd4VpuAD0L2N/F7gLtjICPIldkJaF
tGV9kTkpbjqKFMpmd7d9yWYfI7SrfuoUwW0aq5asTwcvXNIcAokobR27oxqncF+6Y2LIBhL7qnBk
zVYJMaDHuhqD7uy7jdzrsUao94C/TUsnalbX7iUeptduyr7sspEJJJtVQiq/nQWTIAFNIXH7XIcr
Rclm/mFItsrILT5kIsraeXJV1yIfCImY1cHxPLypOHM5fL49CFv7xjm7GesKNaDInrSap8NYLQo4
46E67mvdiGe4DYp1FlKzaurkpS2H9i5Wmwyctn83gjgonJA2gxIsh+y1Bm1I2ZyntvaajdXIsqCa
JGihat15lZNgNBloGg0qOPkAa955dfF7n32MGA546NWoQGyY19Y/I99zUhJysm+xNlnQhkDMRGVo
XCytcx8uYXUMvKHcQGjajGOk3XBGqge3E0wXojshl6wv4Jfsn3gmlg37WxYhU7KzoTHkjJTXsLAb
7j2g1nSQ/VSaHgPdbLi/ZRQmtmyg81I4OOOyKeK/m3E5eut0pxy5kcNY9jMTXabKTvUSPLgsc8Yj
Kk2e2giFTeF4LPr5n2yIPt12I9sojCD2Bh5xrrsGUGU8ckl6d00sQHqzMdWWODMFOkfpqJUvc8PA
Nd3htbhZliqldbuLnMGnJrpsaqasx9OrYBwM7I9j3ULzJQt2bvUm8dmUiDXC6wBWuFL9LggqRHvv
R1LKA52ajVt7m4GMMJYTTm3j0mGZo7M4htcMW4iQn27Prq11Yy/WokZhIgQLUVZJkiONuvhUgVhk
Ywe2+Y4Rx2NBJfgpR2wwGrKck4YQef437Ye/9/28sf9yLvOBi7lmbfPYLGDjafAAtLE+WKLLxJQV
YnXjNusq1hbBwcn9Y17G53ziWKBxZR/skozBc+L1tPsmjRuXsUSy5ZVMyFyltWx16qnhfNs+ljXO
JDlzCA3GKp5L1nag9AmVfKprfQwX5wv31o2TrGWKTbazeIXC0rh6BRvr7j4MgwsoEy8DcAi3h2Dx
TxMwhsuWolPxXLCmiMcuJVEx1ccyCcQWutJmo2vHbyaAxjQS2TIWjNfNUTS9n4rWLQ7rFIjjusRb
qECbOxlRnCteR2G1FsxB/fUFxAbryRshvhJrN//cjk71QEMwWuwzmhHUYVYuvNBDwTwo9xxqr4iO
PV5eL/taN4J6yOoEdMa8YCJc7oEf6k9uFQc7GzdCelGz7lQTcRZm04cuHO8ytcp9ZjFhYh4guVlQ
+xw414keBOgrDt0it2DMlkAwEWJVPEViQskly/z6oh3vTpMOV2BbEuOWQDDhYfFYjzEBdBLYv/BL
pvrnxhd/3Z5Q259fQ+NNCGQgF8KZAhR/9Zzc9UtwH/vTA6mdf243/z4PBp5Mr/2+aR9K4tmkuORs
8pYflVDpGvE0VH93yxdH+ikwFYcxBwM9vt7u0TYgI6Y7X8suax3nCdW8x7lR937YHfgiNhIv21QY
sUyc2dVTguZb3ZWpyvMpLR13q7zQ1roRvLIExBcipIiAXLivYpn7u6wvttJeW+tG8OLtfGwLQp2n
0BUfi0CzbExOt61uWeJMUjIuUPzBNXGenNCDDnGi6Lmpys+hk+uU0Fkd+Zh9ut2VZRQmYIyMM2+G
LuesCdzswxA3LTClhdhISS1bgklOtjjx7C1tyFkR44HNE/qvoIt/lXI6emO0RybUB6nQv2MiLxBy
DUDnzItE2eJxOwleB4j4rGm+rnLf5mnCxoBFnhJvnJ0nPq/jfMyxE2THJNgnoYlBGIHtOZAYgo3g
TDwGqD5pQOE28s+359gSxCY3macnj2s1Ok9Vyc/XIFY5/xiP40ZabfFWk5osz9oQABVMsmrbMXWh
EZJSp/5rXLOTG2fAA4BXZN9yZKLIAl9FA67Lse/EY/8BiiT5ZS5W5xxOY7AvE/4PT1k2UjEMynkS
2lNpUioNRNQWzYBtJow9OQ/oVDi5dJ7WKn/01+GhrvpL68pdGWRiQscyOvhlM5X0aaURatKyD80M
yddy2bVaJyZOLJ/mwkFhOwcwloap7zQPWUF3kcH7iQkOc+dFR5PArhy4y4MfR38a2m/hVt9fhhIT
DUaIVkUkc+dpQSkLKgoeIBmXp4EcHodEbCyk709tYtKRjagfnUM+Z09V1dxXPLqE+XpeUCt8O4bf
X6cTEwym8tgfJu5jp1xHPMKjUO3O8dstMJitdWMfhtZmI3EpQZ9kz/ujzmifyjDfav3/idt/3wsS
Uw4zqOHyBETdQGYmZ4iDHKOpOtX0LhvdtG9lOmWfvKRKl25N6fQj8ccHGvBjFn8gyael+jvKzgVI
aPcZ0ti2fdpJ3OoI+pRky7chzz76fvTjdtM2FzCiOxiGItOQCX8q83Z4SBo6gEwhH+4GkW8dci2e
bELFapAORrzCAuKFs4tjLjTos+CDE4naewUEB0olZTb1p13jMZFjXZArT/p+9lRrce/Mzv1aKpbo
LQyCxVwm7xiXflauDc2e1rg+q7w+JGHzHYUDf27//fugrsTEjnUxCjeh9JU9iQh0N2VTjHcj9vF0
mUN6joELPeFCsTw04n+cXcly3LgS/KHHCILEQlzZq5qUZEvj9cKwPWPu+wby61+2TxqM0Izok+0O
B0iiUAWgKivTs3eoA96XZPJ0LFmvmo61lEchae0TBDNeZ5yhN9auyfpX931z/E95AQqfqfNCvi5/
uTLufGUBsE3nL9k113d73kxm0WJBUXp8TaM1CkGb8TJl3lM12GE+b2Ht3gcfQEb5398QTUilFLL3
wiHvQBcwBZnqn2PQqU0Z2oYT1z1A1vbn7U8xhDWdhsyrRW0Ta5RhlEXRQ5Kt69d5itVGSs5kDc3d
eTn1Y9kmWL8QFWmrGFewPExL92uk1EbUNzxCx5HNKxDAucW9sPbGh9lLgjYt2TGu+GWGLux9bq4z
kjEbecU8Wb0QlJqHuGmXfRHbxZ540RZhm8EOOpQsrtPBSsDjH042CBayTqb+oNjLbSMbLsWejiNj
6wAaL3uIQi+2v5LErsLEin5DVqnb2Y2M9gCNtue0pRV6Pmh3GWK5hdMxrOX/UJUhu6JEY0fh5Eyf
iPOBza+QAUQ/bvXBAiyo7ewNnzRNoOb4aHynXZIili2D7HcqSrrd4iLBfHsG/7RtvrM/64izidHe
q1gfhYqmoBF/6Zav0ZTuI3c+WpO1h0TPLmEJWk6avUJqoQRVIytOuTqWoInslkc7+e5ycHOuQRyN
x3V46UEiPCb7mU77269oCEo6Xg1dO04LGkesoAootdkDbbuz8uQMYpYtnPSfRPF7s6CdDFipOPgR
cAgaqgxKh50/r2rnzI+5fYpp5c8iP8jkUYnrh6fy1XV/AvK1i9xp15TPtE38bpU7HDN9p7UvIMcm
LdZe2e4L96M1P3eut6+rbz3ZEu77k6967321+NM3YgQ1FMNpv/5raVFSfbq+5sSLw9iiIWEuzoRB
4CD5siz9i+j4CUk73GXipyym/vX95JYHOojd77yJjoaLM5JeJedl6Hr5A15FRPWerh8LbBqUfkGv
xBHLg8TrnpXCF9aWjvufbt33nqun/BPV5UsJi+XgkEY3DrADZG33Ob6vUEeREH9A72Q7Rv6aHmTs
7kmXQ6yPH/v6MW3VU1qxXYmNE/+Ui3XIyYudb2QCicFldZBdE0NV0VqJDOfidVnqHenQ44LgUK/r
vuC1DwfK8mNVkdPVzZh7bKG0uciN24jp6dcN5c1JQVhdNdL5eqCv3NIfXZn7ici2wpFp6emgOy8n
a9VmqwRM7Ue9/EhssiP5j6g/cfc4sCZsm5dqivyp+mfwHosk3zcLzv7VDqsOUnQbiR/36pjvmV+L
ihZpYxeSOdejPAolNvHxAhJ8JtV8zSV+qUl6EflTWYLdsRsO5QqGaHXs2FcJ8ndM/xKFuG3A9iT/
ij4Df43+Vu0RDXb7dfJO1xPPdRFVK+Tz6HWJbC9ck3W0I1a6uL1Cy40AlVd9lk3e7zIv2cKemwa/
Oukb0/deBirLNOZhxNLncZmOTjxubBSGKKxj/VSS8pqzhIdqaGZfluKJjP0jelc2xje9uhbRGpIQ
6DFkPMz7z8BFPOdQO729fxhG1rF+ZQ96WJGlPCzScfKlwx9sWn24PbbhFKAD+kq5OsRbGh66w0l5
wueJ2LXoHo6+t+6EpLl1vO85WqJTRaSsbILZZ4P8bo/tuOeeeCqK4tG2ncjnM7+gX7zxbz/NNGNa
BClK6Ap2S8lDnmYWHEiAF24Au8R9o19X2JtFOpaFgtQPw5kTJPrFIc3XCoIveTc29y0lnRYucvoS
dDiuCLMBukhWhDKz9CCce/v1DedyHdQ3NxUYssnCQ9LMv1QE8jnVfHGxwTVxtGFt0/xrblzVsuXE
kSy0aNYeR0q9fZ9wd3/7AwyerAP68iSrexLHLGwn+lp41asNDjQAtTbuLabhNUeG1nyd5NxhuA7J
nWUNZxLRi1TrxuZqmBsd0meNKCczi+Lta5XukxbSaV7u3de46OlYPiljXnp9ipef+D+TJ2Ofundp
XbueTgu3Fjlplwm4zJQ2lu/JNkN2aNi6yRmWpS5jWjhuVxcT1kxqxW3/AB50L96DD3FB/w5q4k9z
Y4utPJrBxDpPnCs8l8+yYKEiPhIRa+eDcvH24jSZ9/r7m+DA47FmWYGhbc5n354G5DmW4r6VT7W9
N+rbybZk5IRFU4drOj2TojzFbEvy2jQtmtumqVMP3TLSsB/5fpHja4nHkGirdcM0NdodxUuXkVeN
54b2VDHfqqpHd8j4nVOjeS1mO7XHynXCJh33Tj8eopUeaVduDG949/+A+BrW9KxZnHBa+WHt6EMC
bv7bK8Yw6/8B8NEURRuZuCFr0EqeuaW3K9emPKxgyj3cfoTp7bXdt0VRtBio5YRl2zyspL9sBwXT
22tbbZ3NgJRAEhXrZAgAgn6RzurTOTndfvP363Oejtsj2MSlmhYS9svyOWdJUFF6KEh7nr34YBV0
4zhumqDr72+81mZp0zSELCFtFrpTqZ3scscmG9uh6SM0t7XcxrEoT+xwieqPFSCa0ZI9Is+zZ+v4
UNV3nnB1hri+bd2CjusK953WwIKuKPTqu3jfcGur0GXoO/H+XGfeTBQr1JqMjbOGZFl2aUL2XiIe
/qh2dUO+41b1oXGaly4aTpxGr8wSG+dUk4E09+66rkpjr13DhGTpX1DoWRw/KkEYs7+9zgzj6zi/
FelpKtmiwiWTr2jePbV82FhbBuvr2L7IKQFsndkc1n17qGr6kEfVZ2lHqW/Fdb0T473bmg70syWq
Q8Awz6F0xX7wehy9Gv43sJdb1GkGZ9dRfoNY1hyEwpilsZzRNCifZbM8Iw/wctsKpvGvv79ZXWsB
GBk0g1UItB+gOnadh2Pe9Gc3cYrz7UeYDH39/c0jQBwxStT0FUocA8W1uZv2qki2+MFMo+uebluF
0yz2HPJa5J+IoqzyObSv7kJyeDrzG/gZW4jd9HM4SKt/sLmkAW/duyj/XE8nfpPrSBPKGkwNROt5
Zp2uGli3Z91kWM19oRhYFzXDrLtWDfG6lu/qhfx0xXjfmV3H9LVFnUHjr1Ahj+XzQqwPQ7/uykFt
HRgNdtVRfZkzth2kwVQI2vdrQRfCBAvH5fWu2dFBfaUtidfk3hRyr9p3afdc5REYKrMNjIvp5bUt
empdGTXlOIWJjZwquonQAhKP/cbxxXBu12F9vBr7gTZ2FyrWHxNiP5JRoRqzPCdJe19t+k+a8o3P
OpTxqVhVH2bjEO9UY59jkTp+HJGNaphphjS3nVo6KGexupBadbyjsffRypL1cNu6psG1U3UraAkR
troP83H8aREao0MZWbP7BtfO1JacbHT4YPC2mn7UzlD6FohGb49tcFodyVfkTd4iNPZhlSMTnLXY
sIYVob/aqgIYqtw6fq+gCzqforiHVwl7RzOx4z19IZH8kNp1SEV5zADk8AvrLsly1/sPpE9VZdxN
+CK5ivRI3NI6ox10i1jJYGgdzKfyGlw40O0Ke7v/wCn5RbxpIyVuSNPpEL4VBcBFoW81jMppL1Vz
Hhnd221/cuFsro3Oim6r48HgzzqaD6k57PJe2YV2l4VVzI4jyI+mavwGybovtxeWaaKuv7/xZ2Tf
uxysMV3oiOTRyqbnFnSRt4c2rFkdzzeyKGmAAcXbJwq8HAr88p1FIaSZU3vjNG96e82fC0jEtw3U
vsOMsOLVadLifC2Y3OfQOoRPZbwuWGw14biQl7hS58Gav92eG9OL65uwDb34oo6bEOiL8ZAmPVgs
4AcbL/7+zAsdv7euTYtKFuonfZd8V9AZ9Ymt/pJ1suEC769LoQP4RCRltS5pHUoRA6d27EZ14Co6
W/ZWBur9+RE6ig+xJkdJVlUhRY0jbEjeBzYpt2h1TfNz/a43i76Z12vj8dyEiScjXzTLoWit7+60
RXljevvrc9+Mnyc5A4E6rcLCVvlhTFZ6isWU3zn716e+GT2aC1D7K6cN52bwUxcdaCwUSxqs7V1e
JXQd0WqiTobyTIWsa4JekoWXPT8zwuOtpLqh4iZ0IJ/IJVSCyYAngL6l8NB7EB0X0E0Py9dJuj7N
L8z6bPe/2soBWU13IlAcqdNTk7IdeBx8z64ORQ98s3roknmHFei6ts/HeIf/RMtkP6gf+JsVZ0DP
vWBe6FY51rRytD3eYeWauVwUoegsvJ0ofQ4XaKDwt+G6799Qha5QGi1rQVZLliFgJ8e6jY7UUkeH
tQ9krXcg7b0r8y10/N+Vf7VNh7pE5XB0z2PP9kW0yo31YwgPOt6PLal0omEoEfhxwhpr/pDN4vvC
o2+enW/FOMNE6ag/hGavqccMXzCW/7gk+7BYawYhtDQouAuaCiD3N0zyPkU6EtJauJhUAxUE0Veh
pZ5sm11E4/hq/rPYSvaZSnWYq48ur1EhnXykmu+cRi2KAADoyUzlVbjEJcq7JIv5EbKe2fBPq8jc
/AI74VYPyvsahvhELabYIyTZ2hQuv/LUvzoMUAUi8XMQCruttwP/1ex+dtzsNFFySu3Yz5bM7+Cd
Rb349pawiMG7dKK5xBHZQiAMGfaWdYgy+ZVl3X5ak1+3N13T8NppoaSrakkmlyAvL0XrvnRqPbhT
vVUwN61ILTakrje5UW4tQd95l5yW9SEdgd/mBfnE0M2A9raE3JXHEp52fJCQzJtGkq3BYB/zpQih
9XQcFstf7J8kpv/cNV06aHCkUYs6Qb4GvJn4ya2gEQBxsuIYO3X+4fYjDBulDhm0a7T4L0u5BlCi
aHeqmItTL2i2sVGaRr8a6s1GyefIwv4+LAGLGxrMBdjVlsQZN65kptG1qIBMu+c1JQOlD1J9F5k3
xC/SddnfnhlDDNUhgZmMUKGHEgYIg6a/RBV9lLV46ghoVqm8rzQvdPI5ARWyJmExD4YBTJVdD/2H
LIYe5u0vMHibDgYcyhSKEnxcAjQ0IPs51/TQ1/wMtY+7Ek1Cx/J1DLyFvSBuMDPxreFQGImWkFXD
nWtTc+fMHpsEZF1uYFn8QJX9zKd0qx3StHY0/yVr7HFeeU7QdW17UN6aHyU2kI2ZNwQiHUY3uT3O
EJAEDaB0hp7F9meXWjvQXh360f7cuernXQbW2eWyikeVW3MnSJtoAd3FHAjat/vM3cokvn/TFjr0
zfMErixt7wTegLaNOkWrtnRPrtX+cHrnnNXFYxbf13QudGq5FVKt0bhEKigyMXwRXNof+slRXxLV
gGCmX8rOOd2eNoPtdcybY61zmRSdg3U1/8zj4tK76+f7hr4+8k3Ai+euztbCcoK6mzu/JrN7XDP7
PqyN0OVJ5bRQl3uuE7RuAgpSu4UMplNu1dMNAY9rm7M3uzloFwcVxLPaRYv3y1nV36PVnWwqxw3H
MIQkHXdWpStfx1g4wRDNF2DuH/uZ7IaUbhyqTcNrXl2OrmBrJJ0gVvQM4rTHdCkf43UL82GYIR17
JpdWgLad86AY5V/zEB1hgQOVGThDvS1AkmFx6hi0qWwEJE5mEZDE/YA28Ve2iI390jA7Oplc41ZF
l1VSwZsr8bzaysKeA1EYwOjYQouNw7rpKdfJe+MCnCwEGDMK72LtN3DPviRs+GR5zvG2h5mGv/7+
Zvha5R44fiMerL14boZ09NG1uqdVfL49vsnGmgdbEGYgLhgRApQNP06uPHVr9NVh/ByV7X2nIh1z
lojaami9OkFeEwcQRud3UtzHFSGY5sSQeoXeSdWowJ6vETvpxb7DWXXDtoYODaGjzeyiinkaYdsE
n/OPwWuVP7XTX+londtY7BRvzilEICfXPRPp3HdpYJpTg5cXGEOoWQYMTCdHWlv2pYy8HkJPatww
umFR6TC0rHFct6oVAmtXvc69/d1m7JsoxF25RhDh/HvNxgXkGKx+dIJRTQEZ5vOyrht7mWG56jC0
dmV8kcvkBKAZBiR7duunZCgFQD8q2dkK6/a2W5hmSPNqOSgAnQmM0CzA+kQ57yEf7ZCjJ1xr4xGm
T9E8u4UMb5/zSgWgtwFrMcusvYcT/sHumnpf9d60sQcZIqzOMkf6tATHWbsEQ0KoDyTF7Fc2eOjv
myj337YGf2rm1EmqgpLPWZBwpzu7kEe90v3RDS802ULz8YGKoZiT2g1sO3ka5+nSKGcvI/5y3xdo
x27Z2bWzcGsO2GTLi0yW6eywKgtIH22RMJm+QHPpcoIWJNQs5wBto+xSdH2yh2yVvAjasf3tr3i/
nCZ0jBqRtKGSZ27Ai1M5dTse2QfhZbvc/pVLayf6E5KWtx9lWFD/wazNArzefYmsRjWNPp1Eio5u
2W1cskyja3doXOJ42y/4kDSGEJotWmuXW1658e4Gp9Op5tyW4fhCYQl7nOp9L7oWnc5jF8haqn1t
D1tHV4PFdeiamObELXC1RfyIh2PBM/oZnO7ri7uM3Ub8ME3U9fc3JwN76Ap0YTAS5ONCM78Freb3
1eFqI+Pzp4b/3yYV8Mb+e3zZOmvRzoIETvVUkvw8A6/kFF+Wuj4U3bCLS+dQ2p+nqj10aFtpPQec
E40fp9LPxdYlyfSNmusXaOLr24qSYEEJ9BU8vXJHebp1eDB+oub6k0OTzk0xfOR+tNWvqgQ5BH0p
Y7Kb6uHgJY+dwLVj2cVe4eNbxcKuDVjNnYzKwtXiQpeyBkx4swqS0i1e7BXNPuBWnh5m4UZkI0Ab
plAHt4lltAVaCuagtJrltQKI4p8yScrPd8UCHd+2QNB4yTuK4MmmFyuzfgiZ3nd81wFtLU9m1lTY
WarZ27kTPa3VFCAmbO1c19PIO+tbx7NlcqYtlNumwJP1B2aXlT+MgPfazjMOfD9Gd0x99DzeVZqG
5uG/nYkJFOYUEA8B8CCOXzJe79F2aO1507X3bZO6tCmhtBnB5DQFQ3flf+HJz7mrTr3nfrptatN8
afHALUTkDnY5BzIpTiM9rrUI8EfHB98jtevHW3JophWrOT1zokZZLZkCOYKpU+VdtAfgeotSxTS6
5vOZjepyZcdjwHiUBw1qRKM9q/uuOo7u0AqSPwWOP0GW9vWDB5HeLxQb/xZmxoDAFTrUTfUFOKMa
iEb1jlU+EejGhQS33B0OeJBzQ3fYp6YtCh+l5mxnx3MV+ysZysDiXG54pWH6dDCcNVhLxDhWgTV6
Z7XWsS/dOxkchI6F6wGezKuKT8GU9swHlxE6XNP6gYD79/YaNmz/f6pRb/bMpmaFsNJ5ClJnPLil
/WxbaLUs2EWNaoM5zDRBmqdP8MAyn9sxkEIVh7K2C4DW1NambzhX6Gi4cqyL0p7GOahsARiizLKT
25PiQSTqPhgr0tn/DlUQO5m5cNsZcdHpD1Y5QtDcq6KNKGWIIroCah1N2TAM4xSUdvHUiOEjgL5B
6aZQX3CfslQ+yCjdUls1WVtz9bEfZV1AZCMoCjKjzVpmkCak4nFQ3NsrNXgbJjcZRfN6oO4TsHPE
fQBR8ye0ofxu8uVcEvnl9qI1rCgdKVeROONtDq+ohUiOTVePu3lb29A0+tVQb1xiANlPNETo37Do
Uj85TTWd84GJ833vrp3mpQTsVBQrzsFVDdJHlcz7dVDZ4b7Rr4Z/8+6JqiPQHSCWLy6jiQ/CXgh7
k7bfirfXt3zniKDD4a6nDx4N2RRwWv8sS1X6HSenEqrePCJ/x27+677vuNrmzXd4NHc42EzmANcT
sus7Nu9ZxH7fN7jmz3YNqCOZYQKZUQeqmBXfUebyjYhqWj7aZk3yybFaif1givrqQVqlHfTtvAW3
M3iWDoibR5eIfspnHNCPjuDrMV2h9NN6/Y/bc2MaX/NcmcscWeEUrgVyHdCqgWQwfhKrfdfq5zos
Do41VnmGqa8hAH/onYnuchpZd00910FxtErBkme7QyC8udhNU+Oj2WSrMe19u3IdD1eyMbdANjYG
FPWoAM3zy96K6vnOidEcl1GapPGQDkEGoO6xRxHglBZsy22voeu/bst1RrsqrmzVrt4QtKqqDmk0
lbtuTZ9pEqW7CuhEv+sF362Wu/VAQ54YrRf/duB1cnEbF7YK0kms7glnQHBIp3X2MemIdeLordxn
VjWEUF6fun2C4t++m90tZe73VzHX4XNirKsGkOMhcLLh3LnTQ9vVz4u4D3zJdezcuJS0uCoaBTUB
NXYnivNSei9d6jxbrLlzQWhbdQoGeps5CQ5mSP88odqqvqlxaj7d4+Yopf7bPOhQdJoV3csBLSZ7
BykbtcdvrW95brRxzTbYQMe3OTOD4pxjd0GJGqhFh4ti3gc3q+5KqXMd4ZaCbMCxB6TTU766x4zM
xZECknW4PT8GZ9ehbbYHbEkhUEWpZTX9Hnun/NVVcouNzzS65uyeHEY0J+Aij6bx8dfcN+uDU7Zb
DS7XUd5xdp22TtqgYfY6qFrHJN1lTfczE/1rumTfQQi55d+mL9DcOwH82EJxAQe8qkWXrqOeE2u5
b+XrELQaivRzMmALagF+qn3uVpM/DoL8vG3a948wXGetyzn6NBsp5mCoqPChlQ6hqILVfl84XwDQ
Wc5sqjcytyYX0Hy4yoCWHaO+D9hyjCwF1aui/9EVkX3XKYnrGDSRyGQqRySaS6v+UnH52KaMbbiv
wcI69MyFAEnpeEsdjOnS+33MHtrc2cikGrajf2POnP+55eJ0Ded1MDU58V1QKTk22mj+lwzXBuqW
1SAfI8OOYCODbbagB6Yvui6IN2fKqOI2y0GEGVS5gAJwjTbgso+WjbOHYVnp1HXSliVI6JcR5T3X
9VHP9U7VkpODKDv7LDyrfFH3MjZwHZrmLnKqCUSGgqUn0XORWt3ZGShY2tp8i6DSNFuahyubjpMl
yYjkWTfmPnPT8SeqKe2GF5qG187glPXeXJZ2H0zD7AEnY0HGIlqq3W0fN4RAHZfGeWlNeb12gSPl
wn2rzrogj0br5HoJ6huc8o1dyGR1zcOt2qrG1YvngKR5g4QTnedTMk3ubpVzvbdkvX5pr0Xy259l
mjRt14bCRwOj9ORS1bOzT0bb3TX19P324IZP0SFrHXo5W7VO5OKIJ8hm7wvhPl8p8NyJf/dQsrn9
FENI1BFrc0FREWV4yjQoPxL5d7CT1sz7fXt0QzqQ63g13rkcemEYvqFXRYXEVyU7pfOIaszku8UQ
tleenHMSTw9IR95+qMEqOm6tWtZpqoWD7Ow6p4Pvgvs9aHOxxU1qGv46k2/C1pKmPBaUtwGtmrLc
tZ3nKPCiReOG3Q2+wq/PfTN+bjmNrUpk/esyPiJh+vdoOz60wM9FVX+8b4Y0Z0/KjlQ07uGOpbTW
o1SZGndRDPLL+xxDR66JvCjHGWYIoEX8nBXDZx5t6dabpkfz8NxBWqxa+imwiHrMVb3uqrX76sZA
KeTx6+35MTmF7tftCmVXOqDwMpMDW5qwZHIHnPddGWquo9ZmBraISqLUwpj1EcfOj4Xaqk0bgoYO
ViurJEIPXYd8kBP93STDY1ogvjL1EKsyyIr0cHuCDD6gA9cm4sScQfMmqGT92quPaRJtBHDTyFez
v1n9RTGjAOgl5FLK8jmOFHLg8r64oCueRsRVRbXE5AJ2PVRLe3ZeebnRom26X+ukaLns14RGGDyL
CgVpuOSvecQdrnF96c3+2KdHy2qQOFPHvIg3jrOmudLcmJNusSH2lQejrQq/bz15zJxS7W/b2OBo
OnBtjUXmkjq9jm4fIE6w7235z5raHzwnug/0zXX0mjvaVhOh4+sC8bhXSa1PYsw3zrQSC+adW5cO
UktrPleg/wJdbNZET4mLpGJZtT+qKm33S1um+7moFOJrJk7FOC4bTzWYRMetofxY1auI7EvRZ2cQ
SexBzv/ptj1MQ18P7288o897nkHnkFwiwv8a3CIYIc+9Ea8NAU8HrWWWWhgH9e/FzdRPPsiwLqvH
pYu25IIMxtDZ06yo4XEVY1rKgXysu+YZFIhPdjnt4Cz7vIScX65OcVKLjbVrOnfoFGoIIWNVOfig
Yc4eV7v8EDVd7Fu2PK1ILNOKfZkL8YGW+S5Z1cmh4r4Yo0PZOkixZ23E7Iui1o9kWE7jIk/32V/z
dgmVtNLLMTTNaId+UAJB3+XX7bFN9nf+vbbqjk44oFH7kqODYGXui5NaX3jUbGALDLsS1fdst4Gq
hufal4lmx051COzxuU/SUx3Vj1A9/nDfV2jbdjo7YG7r8BUNKFRZEgdeNiKTyja+wuCAOoCtm1xL
gOvcvsg12dPEfqjzLYYPwwVcB6wB2uFMBcEEVfZn9P2OyeLXy6eszvyoSSCLt2Fm0xdc7fMmhEAU
wmpx3McS6vLPFvF+t/P8466512FrzgKy4C7F5CSoI1yhx4nd7+ac33fg0NFq8TImjDZdGQyTBaVL
h5PDmvTZRrgwzcv19zfzslLB5zHPnEvZ2IkvYpnsChKPG6MbnEuHqSWJM7s2ktEXOUbfuJO/uGo4
1UJtnCYNsVXnVRu9dlbuhLUz1I+ifJqGV0Agdkn0BTe5JP1Fc7ERgAxerJOrlXUi+2nG6uEtf2gk
uyxyuIyF/GHb5NXzivu8WIecSavJbcnHOnCYnNDfbeWHoZ3lwbbIFl2iwd10xFmBZhTbKgm+pDhd
YagkbgNMXZ2lPgRxVDNuJQgMptfBZ563plmdr3kgwVGP5mDvmzf152ZW9203OgItSx0eWXGJ63UE
TVkQqv5wMxR27nJpHX5WZYAFeZOVBU7vk+grIFuq/3Z7aMPZUgebCaeGOI3C0HPTX1y08TO0ZLXW
DDqDjcVqcGkda8Y8jpaEdlwvPZiP96Svs4d89dyNrcBkV20vVpaTR4zILJjG7LF3it8rCLZ9GxWE
2/NjenttPx7omos0yqqgc8oy8ZciLno/BgHd5/vG1zbkAr0oc273RdAUvXXOXehx8yneEg8wWVfb
h1Wc95L1eR1kWfMd6JZPbsY+oIvqSQl1vusDdJhZYYFdsVTViqZ1kIYtzmT7Tkrv22x0BNna1hOu
BeV6EdF6aFX20QNx3oZTGYKoDiBrvdLugOWvAo9EnwpmB+VgVfgA76lL2F92Ud4XRXUcmd17Xg3N
QOcCnk3xs6J5f2FdJhzfzpANvc8IV+94s21CxwRRjXRF0FUgEoSumDo2Qm4J+hl8QAeSqcKyOxIL
+EBZh7VT/y7L/ut9L665L/qJelAVyjpgUC8A0ZYSO6efN7BWpvfWfNcDhTD1VrcCpIL+Tav87KT2
nUNrbttB/SQiaqyCeW3AspgX8wm0OlsErQa31QnVxMAypXArDirV199lfQXKWCPq3n4huQXZTEhd
yPtcTEeMuckIek5M0wXluH0BqnEfcvdbpTJDdP4Pj5qbLozOYOP1RihWDOiChzxHjj9vrx7T8FfX
frPss5VCKojUqMRRRE8fPI40g6Zoi2pi6reI0mJjmZoedDXUmwcJyDqNVdPXASDrxdnrZLJPIrZ8
y5xh6+JvOAnp+LGoT/Os7TFVvPxbgssc7QSTfawB1Yz7yafjFnmnIezpOqnpME2DjPEct6we8JCu
OvL5Ky+sxyT++7ZZDH6nc6tJaDiti4UWLz43HxhLPnoW24raJktoPl3njABUbOUByqJnJyG7lDtf
V3nndq+DyHJhOQUg/UkwsGoCqX/GDxA/q4+3J8bg17a2HZeOElUDKQj08af9Y6+mYc/BZuhztv7u
o3QrX/j+HDEdSgaYFJNRItMrxuebgESSGPipWe+jkmQ6liyylVsW4IML8mb+PWOvXAm967TFdCRZ
M0HN2krTNIAdPgjLzn1Rqq0U5/uzz3SB1DJLaxo1YxqQRf1TT92D54wn7BFPDai4bhv4/ZXPdDRZ
QjMirHK2Lk2WIvExpmRPGrXVjmCy6/Wpb6JQPJTWEq8DRmflp6bqDsIdD7TY6vQ1zY+2F6dFQvO4
xt07ceL4eWqyY8oif2iGJHSXZsMFTDOk+W9vLQVPvCkJ4sn9PFYtAHbdsLXdmAbXduUxUowK2sRB
5SRqb1XJoxO368Z50TQ9mvOCYojGHCDTiyW6F2d2yp09iN6PqnSXzN4WFMNgYx0bVrkzRws8j4NV
pQXSpJCWrp3I89Fg93rXGtXhYevQeKuCm126IQX0j0XkDP6Q+zoCmA4PW2rgS8eEeBfQ/JeP2RqN
ZwtqEfvb726wgU52ViYLbTPcHi8dVRMOE8z1swaCumLoodFX9IfbjzEZ4fr7G0er6o7kM8hNL2Tu
Pjcr+9KTda/AkLWxlEzja468xKIngi8ersQKgmnMWnyJ27Hf5lscXO+nopiOFOu7/3P2Jctx49q2
P3QZAZBgN2WTnVJSqm8mCMmWQRAASbADya9/S3d0ns91OaImNbBdUiaJZu+1VwMvKeShJyeik10y
Q44JYtGrDrwNwYrrowKTLDcRXj9v/2bT9qcv9dvOTkaqbULgyOGz/mj94QnxNabQ4fbvgrPC5Lfd
ncCXBqbvPDqNAwn2o95gXRYE8V8q+j99/N+2t+2op5aKRKcawWgA9Ve1g75BP86wQn3552X1h+Pp
v4hj22YDUun41IahCJ9nConDJVKG/juFZfj/s8fo/8Dh1G88HoUn5vir9doHoC1/uZn/8Hji30pt
6sUs+C4sTotIBChV/X4DeycXUfo3ZtKffsP3nv/PTZekSxzbJTxBwa3LNYZbYjbNonl2Ej35P7+B
P/2O7z//j98x+qFc5DKFpyZc1QkpMyi3vT45rFzxf/mgftvbLUFIa4O4tJOFVSbLdV/xHyOmnEHe
E1Cv/90J8rt/GdyuKZutCk92CJI7fxj1RbZjWNZN39/987P602r9bT9jygnZ+2bDk0uTtOiH2d7a
LW7/Rkz5v/udMP5tNxO6qbF2CPkNEjfHD9CEJ9NThClxO3KV/uzjCFHqTdD1jyGH5Ojx332p33Z5
M6pGS8u3k6NLUvhItQNgy7e/vPv/RZP/e9Qd/s4UC/q5l7BbxZeqvSnzu+SUNPKTq/40B1GTMZ6M
ebN+CL2JjCj+BHqizUlbfyDa/GZ1gmdJMJTMjNmCHyKiAeHa9VM8js9jlL5Ugn/AYFdlwgTtKa76
8bDYqc5wjze4RfjfFtcf3vzvTLRqHWrbpF10GhZu3FGvSPE4sj6O/12ISvhfXLRBWLgcx/QE70NI
vZpwmnZ14ou/8Lb+9Pl/O0nAIaBCTpTh1RoDBm0rO5mxWA+f/7yI/nCK/G6S1pN5jWZl2WkxCNFt
56G5qtdxKENGqr/8ij99he8//4+DilZ2rbbRsBPaUYr4VhcdPLgq/+UY/NNP/63SX9soICvuzlOz
QfWS9S0yfYVL/Kd/fj4UB8EfCpDfeWcbclm0BN52In017DeYToNuw37ghZREsWSHhfWLkPnYpjEq
3MHCq1iJZ90Grxs1d6lSr0McflaUv3n9UhdRZU9bEx0lT3UewqIrnUdyw9Lk3JN6zNOJirwLwBFr
u+rCiHxbwDLNQRr7quNIQISCLYUQnS6TGIrSevnqaViooUNacfPaLutDRFFGWsKe4w7JDi1frp0G
T4V5OCmS56nid03fCTBxu6dmgPOVbstGD0/wfr4jIpHl98+Jg3jfcVLITRUVne66tfvwwrjLTRh/
GHhDKNKdEjTOjNM9OPYHO/SP1chOUxzaLCXTrpcQ5bQcmENVqLDbx1GVN1AFQ4R3xRhJMxPJIPv+
3FW4bbvAgQY+9TTOBIEvECwKzk7C4EgildZXt9MUnSTEE4rXZ+WHt9yuLPPSZi9VcJ50mPF6O81R
UvJwKxMnjlXUn6p+PbU+OUKn+ozpXKb76eYbfao99rTM0Yfhw83E5I1j3QWoMM83sV2IEgfZuCpP
pfkBytXu+/HWDdUls8kTgnrrbPNVXYbQbQ1muU2xe3Ih/TcGD9112HaLYlfJzN46GCOHibs3/vwK
puj1mIRx5gRByjnf5qI13cf3k55rd5HBgIpZy8eBtQ9E9yVM1Q4MluBwJp2zwSlkHyR817b21hBy
U/frzzRJrivFpnLu/Z9zp48BDEV1nD7P1sK2S+5AEi+ROZ8j+vdnIsWuFR6IxPhDw70runWYvmme
iWmusm1VcIGR/UPQQJa2bfTGq+kTyqEogzDzp62cn7WJ/zbHlbkl8XimdEBwS+A/kbT2ShqjdxQT
bHHrKop2swzubCMvdJWm8IUfHmbjeyW0wnNRd1SCmuN3FzC0WBa0BGK0vovFHjeAzOPOjY9BrY+m
b/r7aoDMHgKmWwQjX6zt9EmPjdonANrLkW8c77h5S2Qc7T24KecN85A7tOqMmPo91GOy04kummXc
LZNfRNQ8iHpZs9p2ft52wc/U1GW6kksd8XvN2y8Gg+s88d2QrQjAVrghwAHde6oe93z1gmwSzYFs
rs1Whbli35KrYJ4R02RyANkyZ6nXvKO1fap6ZC/QlO9XL36G6PvFhwn+Pq7N3rkJvgEISSLe9Dxo
u3cJ8tv9tb6vodoptj4dc6zb8+T77+u3o0WszoGsc5oOpdIbKSXkOLlNyYHDQTPrlNxb0M8KzZAc
tUbqbMYQrbzwwsyndCnCpKtuh4red4Z/CuzebIrGE2zjVC5qYTI6Rid8tlfAGMZmviP4mGZGxtm3
73TdXMg43vhb7RdL3P3siHyAppNnsg4cCDDyVk1Bm8nRKfzYLcri1ecnWy+6qAcCc4xO7QkEJeNo
P1e7rbkfJmu+aiRbL8PqHw1OSkAB7tf3wpuT5QGM+nsu3KmdBM6zOnqEEtMrtglxBzb+1fBqBGeF
ZM0QsixM/BPUjK+h5VeLSZ9jgJs1b5+8VpWwOihwdOhMLd1QKJCBurBBzJC7h7zoe14+/8Q//5Kh
S3NiRQc7Ndu/II4oztBPmqyJRxwVW5IixHK606S66sYlKcM2PFCouOD8BLIfq817BNf+YlTdvkVK
WxZ40a73gp1DMGsQc5wWEL04c0Cy53Hlvc7EAOu2be2nrMN0PV8rsEKAUalDv4XXjiLczYvq+lQF
gZ+P8XRKxxRW1gl8OWned82Q1awrvK25a7b2PTbrAyI/DiToAaggurwBET7xcytQ1SZjBJ+PkR+a
xLxOvDrE8XgPcEEj8T7IAyb6TMktPKS+/SLDuGWQZyyl+D7yY3eaEfkkzFTYRixZIubxOkTCRVI1
9naT6VWAdL0onL/JmxhwpfSaL0FaWJ9NWaPIhx9s73OCICrtENrdpAY7mL5Ci7rsUUiqA+TkMENM
KoYw5Pl2jDqCkyG9ixd5PaT2xCZyWGpdIehuKoW291Kru1bX6d4McZJH1aZzI5O9hhyz9zQsplwZ
UVhbrvFtwIEwRXqY8yRRH3EwtPmkNHIPgiksvG77SRUW/bgup6TdjmEdYf834PIjY2bK+8bziymq
xqNae3FvOHINQoM7QXauFJaXdF6PCayWL9EQFEO0snumtqyncLsQ21y/TBwu8ZI2SDXHiyNxcCPS
+AkWDDdItxS7gdO6DMS45bW29Njy8IfzSJ1Vg8J0ZAznLAnHZ7luPCN2SYsuQOZBGxnMyebpldjJ
z6oK59iquj4Plg1DIaa+fE8NRUjoemCMiaMOliin9QCuVKIOAegoJaJUaDEgWblYIWTer4gTyUE5
u01GOOOiQMDW23LfD67XQRThNET5Cgi8Tq0twKH9BI3yiJ138tyaqTmOfpBpYaUzG7+Yca72tJvb
g++ovmnmwL7M0WzPorFtCW0iVmtNvEz1pHviJOqKJIolMnTXestUA9A3g835hrmB6tLckRhugD6H
N1BbTzfwKhfZrBjOLBPKsBjw41Xpd24wkHzX4raHEmDXjUimoHUwNLlWZn522E8F7xOqcUyY1qIc
r6vSpbV9qpIYFSgiKYtA+iPMaMe2nLzanEJmtxe36nrno5nKqwrcBcFqL8pUYHCstZ1qTeYWxr5q
LqJsi5uw6Np4RdgCUXe8HqY7k/q0KadANA9sQ+hO06XjpdMzVJMIvR9/soHWL1EXqRXCEb0eVzlB
2kMqwniRVg1xuD6lvFvaZT8G8XhA8lGTh9TBobdmClQEypZSr1X/LBrwN0JduwPvfP7lwVb/S3K4
rUF2WLU3m12mNqskiwsxiC1AspqdeaZaG63fw8Rx78LAntPEq8shrcds8OaxREx8uKu6hu5GVKwn
OFrXZbxxfq0Q91NStB97OLw2H2xm3q1L2XCTdrq+IVUYlFCIbmUV03tkzyZZJ6rgjenEv6CRQ4bI
zFGmYrfd6dV3aeYs0Y8O9WlO+VR9eyf6z7pH8dG3GKQC+tvKiG8JBMq+O6+2lp9TWg25nuUHnbu7
XrQfTFK89wpG22gqULEt6yfI/W6ndRTshVMPCUT2GcBI/QIJjd6RTa55l/SqqM1cCaSu9/TWwdll
z75nMjj+ANCwNcJokouHILYul2tQqSvtN4HI1yUm2TaTFWHb6W0tWlkEekVNvEzRDjnN7OjRymRz
tfrPUo/RuYFhbe739ivY/OPk8+rSsxC5bUP8MK3dZ9Qt6RXIdX6OYn5Flb5Ev2BVZjKBcgyJTa7K
LFT1We04Fl0DkSHeFbkO1tbLOivtbuSDfg7o0p96qJavujTw0ZzbW89nY9aydTqC2+NnlrvUFYHg
IbavaU8QgOtfFd8snPnXamcRAYDQCXnE5+JZv87mOeBretFzk+Q4GFkOw0yzhyFOcA0TlvlF05GK
UsYgzmXTNwiOTMB4h8AZmm+JjDIMFOosHBpcMQmXxcB7kUM6gE2khwnRFimOWX8a34ceAjrEKiww
lqtMIeLWvKs0/pEM8ZK7dgVhKwmw9jfGjtG63K7rGj4yrC+4Sg01xN+t3mOucNep8ZFU45iRzRfP
MMvApSTUJ1YkDHz8UJ985d3EzcbLcY77ggmFLBG/MgzGWiMDOWmgh4ANa655L09DE8Jasw2D3OJD
gqY5kDwiS3Olw7lGx6XGQlsbF+uo+yK00NFryuJcIXoUTk2szv0AdfqyJNHBN/Mng2Z9T3l/WQdb
oXJr/bIj0yMKr/llresQSTxxvBtjfTOFqO072ddFaHRTwmVXHJPIf1JVcIW6tMO50/G8iZ39ME34
SepBwRYSUkPRJW/4it7N3Pfr3g7LPfrfIasIgWZj9u9a5qsbBgRtP6rKfY1QFJZ2Yu/zhutezMQ9
JovtiqiDxSRAEl0E1eLu6caDwo/hl2q+F78KqjjbujGAriWa86Hxl3xJeqA/uPfbc4LcYF4YItMb
DpH+nlTDO2+0zfTAVD6ajqG1o53NwhoOICgM29zDygdlyK+KiVv2FfO+228SNfVSozSzvRl3jefk
gXq83hlY9RaDScMdW+oEB6XPSqQhgtWx+p9e1MLbqHXjWcteFksVhXgy6mvCXDqzCG1SG3Zu7E8P
NaaB6DFGcXBK6aMzsytYF76Gjemx2yhBzoNFS9gU+JvhTKG1OfhCPwneQs3t0zmO9+G8hZ8j2vpz
t87t3RRhkktTFe38KvCOoWxgCOdVVYkq7ouY70FIKrZiall1XB39UXsdLY0XjYWp5/DULsNrAy4J
htr0ZsZauDIYAmWtadUO/gw1VlLcZy7cPro1oQWXOJQ0l3IXoYEuIgcNmQ+I/06H/Xd8IA9L3Dci
N5wAAHGzt4eWNzqHo59mfPO2S4MrsVB+Pf+qlbK3NZbszeDBzTLruKVnJGrgqA7DFzO0LTxNA/Tg
zRLs6dK9TuMwXkFcVJ017ad3E7gekF2b3nsjfuYY9Z+Ra20+tXGSEZzDWZO45S2JOH+NSNzmFvTX
0gXVfVv5pkDH/9x2S5ctLZCBVq2rvkyDFq+0SliwGwQ89Rt0G9wImY3hONOPqgmkhasIimevL/1x
xoFh08VEv7x06w0wh8R5P/B3tbxrO+P6ISP9EE0HZk1Kztu64tAP5zAtuzmKslEE0+vqdf31BE3N
NVBgVKhNreKzX2/TLYU6+TrQEEmW6RR1J4rEqds4gh32TqcjxWmGqnYElw/SXxrlc4xUiYDM3q9u
btTNhPbrYRkn0h9Sb1F8v5F6nTJHHcuWQKJ+deOGZj1k/U72E79FjgBjWRJX6BVww3oYnfUzKVvu
J29hyG1/Ton2v8B4dzsq1+VTpwt+lvsO6qSEw/omMO3UZVsfjLtJOYfqdtLHEV+V54M/IbSGtkiU
TJKokIsDaAE+Vj54CbYnpnRltW5tgZ65wfkNKS1yPQDA+w6GEsD+90uVdIdtrfnJ63tzH0U0tTgl
K0SAIYDXmYzLqH+q0mh9Rz7UDNO9jgBXIHHdg+4eL9cWRq055F5R3k2eCgsySq/CFL5WN9jLNEaK
2Ainw5ZvXwR94YEKYd5A8YdCAclJ23Lw9DgWqknGkqF01MXcITkRjcmib8ycdifh1yTJVMS88Uqk
yHwtwor1X0S2P0gwiB1L118rogKO0mvX+6TqonnXx4P3c4p7H0XXWgtA23JbfjAaJbfWT8M+S2wr
X7Y1Ydm0Tfq5Rhd+3dQ9V5mTuLKWLa2OIxcyH9wcZlLCY41hll5wWN5ex4Nr99hbsMxSsYBgi4AS
sxh+vUTtAhcZf0oRM4XSVwC8KZRACyHIiv4p9iY/X/Awc+iIWDHCAKoqIryk0wYx+GWmAax74qYq
Gr+hOaIDpj3KuQEfImj3bgSmWHcz9GdO1yi0Uwu/XXSA+ow5DSART7VzPgpF39O+0seagBZkECuS
5B7q5Pt2TtP7JKTNXvuu3cHWH8x4mXZ71kY0I0mzfjP+1RWLqXxXqk9z+AWgkXdcz/erXpMMgw55
hS4eVQWm8iVNY0Q/rd3yE+HNwX2q+Hy9ro13kwI4uMZBEQA1WrurqOFt3sluPkw4D7MJxPa7yhv0
yZLE201rpZrC9UIFt3B5hJeHMDfBUK0/ie815SgSf28sXe5SwpJD0vqv3VA1uXT1vI8WOZxUMANt
EMCo+qqTp8WX7uxark+ohIa7AUa0ReR7IuuruX3y21nfCxs0x2GDMFE7M+771Atu0RG4gsR9+246
FEHdMMHJpZ8u4QqATCrW59Ng6A8TJEFON1zviGtvshZysZvIwIuS98wrkeM4AbGt0uzbBnBnt83t
5rDHlWEQK641kDoZSa+gdN5yiUobqM/WA4eIZalo7MpaTi+IjlW3wdYPe18MXtFEwc9hTnFzeA7T
mMrT4W6UlX9uwBiyGeDY76Ux+ufKl7/cMpIMWq8t9xavOnb+kgD5Q2lzU3NEqplKuLIJ+RsxyHhj
s0ezKFrrW8pce4VogR/oWNssiKq4JN9KIugpnuHYrt4pArgwdBTtA86L4U7KqrrMo9+deLx5Lzoa
2VdCY3oRMDfFLBpHnz8M7lVLjSMZNc4OsxiD/o6nN+mm20ItFo1o6rU52WAXMmnmHsI6CcvAjbDd
Fkv/TraqehFu9c56DdcrPwE+Wa1NmNm0xxmHGUBmJvbV9rbZkwlND+JyECmQGB/WnYzs7eb5sA1t
3SfaPoDMduQBzWLaVgc79oAqJeMHkHq8/UDaueAoNHcSSx/IJX2O5JJer1NwZ7oKQXghHBVuJwSg
Zx4XDVpWrXOUMCQjfrjhlF2QWVvzJQf9ZT6iA7d549PXYTTIUbTqRW01mujeVG8oMMfcdJO9sjBr
vepBTi6xNiHzHdlwJbwKsU5eWGGjsA21gSOXLo3oblP+tGtEJXGDtxb3PwD5sz9vU4lrPnxavTrF
Xb/4R4FcwF3jyIx/gn57881jwBa7F9TWBZPekMO8hpxJ2yA6EP6Fy80QLCHuypoVCxuj71UYAhJF
QdLBWi+bpzbNiLDLziyAnqPRTogp5a70eS0vHkzSm6zevOptnidcRtFUlVsgUmBNTQfoXkdsB19r
l0dtCBiljYeCChMZYIl+9d51qvqBFgSZK/GcihzdoivnGu24H1S45RpkXfiWStSNsvrZc2+6BBJz
kWFdph2YutVtMIO0iXIpuscgJvkiAsu7wxtDdljYnpC4Nn+gAIj2TayXk4yDaMDkpVk+fWK6h3Xs
3bN1gYAxRmfIMa4bTD0ckO8OMp/HrnesgN4+3qXWqHt/QqwUTnEUvS0K9AO+UVVyoFHXnWjaL4IJ
W7aipnlp2GSf6oQmFxc1AEH0MuuCzyHcLataHya+kbdYOnytWa0U04QUHklllMoGUYiduQ0mHB0Z
FZt78rhWv+YapklMpuODEhXoW6xHIidwvmwksf84D6O8DpDX+9JXYiiHZPnfK3qo+e6bevKYhqM+
S4yRD41IfdR8PfK3kJCFB7FBVWG9sCm60QlVhB5LT27EVTDGJn6Za7XuRRDZPbE8uHQmiI6uTlSN
WLykukqVBHpRTZQ3EI3Vc1PIIKSP2M1uvySB1xQ2qqd1x+IEN/waTofvH4ixhMEy4WN/T1WFk8IJ
useYQV5MWLWnfjKmmBD1DVqiOso0GK9ctC07sKbDr3qw5KajCD6r18X9MgzMNtl6swONGlOHo6Qe
cLSJR+yctv2cx7ZxR6Z7jT5n0H2UB0kb37fxj5Uu643mYZInCoesHSa4r6umLmLjw/FgYFfGpreB
GQYMxyAUbODKjfik/TKyqwEJZtrTD3KqxkwB4AYQfBMw/mi42o1tfIon1gLA7B9turYZkDFcSgzQ
MK6oSS0iD4V491GQo8jccpqEbyomuypmjzAcypvZe0mxzVF5yaOLvBNDFQaMH/I/zLKGeAfNxGnr
JvLdGeYmRc+N80MQjETHmRdaTud+4NcRrltEUY+F1YKVGuOAnHEYgUwU+7AvhO2eNaIoYbaLdhqN
SF3PP/ogeO11BIEeHJYJyVc1voy1Pba2v46pyt1c77DeCqaX45R4D7KFaimgar/5BIUTLdca/aqc
T2mDGVqUHL+h4kXZT69rXBao/s1L+WFoVNnb5RQ35rJs1a6Z7ZG7+nZgXpT7zYDBsfcK0ut5jqMT
N919nda3vlMW8CHouwt5ASD2i0tzmzDvl+hXFFYVSqF+AAwPLkbe0DE5TrG7jmHDcRW1flDaePow
GCsMk4EPbLjdJi0/ojA+Mhz9kzP36eadt1SUZjDPNkhOUxo/mClKsZb0R+1hPJoEz9xTeRTqm5lH
okiDatsDwIa6KmxytYVxDg6WziqcsBmNvOsW2tuMmmhPcLn2IXtyXBwHJ34x1mRNP5ckxCAs8DDI
CftlL9Nw7/r4jGD6at86eU6S5MOX42eMnXhAgd5niFa4CWDhg1o+N3Y82mhbgTRHqF9hEgFuCAJE
q8AVk0BkAZISfgrrN5i+ouOEN0uNMcn21G2iO6Ck48VQ438cOu88Rs1d1VW7tE8+4Z5vvvrNfMT4
z95b2s84GYo5DN77tj9/L4IBkpcEVP9xgyv33N54FrOhVLa/moAdcGr98JZvOQbM0tuUlPiV5YhN
xCtUUJA6JBiEJLsWDIQqXQ5N7Qpa1ffrlJbOb0oWdsVESfGdzNsgftBXtFAb2hqKmgmjKpg2awxW
GcM+FZg2eyO/CtzwXgX1zRCL4AJj6gYjWtR+BCenRpswpQg2hnEXSvrkx9DTg8ZDkAqN7FYdp6kr
rAzg5lEHbUkTku4QULOCQmw70DPNcxuJS6Qw43JwA0Br6vi+Hds3CPg4Ht3yiGsNqXAWaREkDqec
DM1D1w3ePvRdV5BkHXGG0+E4jZpgHK7vkfMZldjcR6onvovYIMs0wM0lwu4BQLTMVRwh/mUKfWA4
WEd4YM0JO2zKYtsGOZfrWkwzueDxfkukk491Xu7iYdktrX8WkqBcjzyM75H8KYKCwHkva2d3rCtG
yiHkcAkNHtqEfcFP6xqGIhLrsIP5tYNvJD/EPK6OeGEEYz3Ah0ICwxc+b7N5IJiFt224H0Nxaevk
5AfsYRDjJQl9RIEuL2SjZyaTYkBRC0ivmuDURIC0miT8AKvZFhtug098o7P0l+vFraUfd/thG29W
PgATEr6Xe738YjG6m6j5ooP9kHh8AOmp2YNPNeQtcLisq9p9ilmhjLrPueH3hCcRhmD+dTMPt3SN
qoNx9le3pn5RLy0mrobgMO3vSdIfBxOdsWnHvAPuJQB8pN11pKbqnCztXa0mAAVTMx7pDM+9beB7
oLF2P3kT3CWwiAE4PG8B/M0MvaIEaQBBAlR3xMh0RRnf2/GrWWAvudIPHfglMQkuQyqafB4wsOuS
FAe9JFdV05ZGDeeZCvXolnkoHM4p9005je1DhGXMhf4cE8JAoPavVROhFnL3YKLsqO/dMaav0sa+
TZ2+ThpxRJ5HtPf7BNA7V12B/CYE4bDuVE3NGUY+5naLkQAeJDlURV0xez7J5pocF47wGVw5EiCi
yzhmkVnYd3kQmqEUHYoqAL/NCpWHxsjVgOaLQO51Hfdqal6lzz+jFpBgj7yw0MKMC8AwBE1IpW5Y
UEizPlcYYQCHKsOFTpgYoSl1Pc4hgtPjik/dk9o2VPItKZJG15lL3KVD7PE0LNeG8KMLhgsGtrj/
twTHKh6YbsHobxc3lxj23ibCPIydvthWP1Ruq+BtNUbZ4ldoUmvz1Y7zWqB+vIqHgZWRNDRbrHnY
lPEyB6PAPQrQ+KJjhmHe0JQLMjczpjEDqkFSy2RX9TlOtis+yhKjN1hzRf781kNhdsAwGObGVWlm
0C7QdWduDHUu5fZA5YaRhrhD3OubI6uXI/d5lxh6LVJ3hOfaAQRHOD4M++r7o+qUvqOiQSkhH1aJ
cqCPAOktHjvXqb8L1WxPbhUgN0iM/lSIm7Pewruks0XPuzfDYrj34W1ZcJByEdYq77W4mJiNxz7t
b+MNgbag2eStjr6Z7ASGbzg58V2+H/VwFcTrnRX6BclMUwYjhCc433rYrBxDWA+51BZmuDkgfnP0
Z5UgGCyJruOqGQ8kDbZsSX0BM8S6yRMB/6MVjvZh+jV7fAclZFgil/ZZTvOj17W7hm80k96M0kLP
P70qfo1TwKV9KwEJmxD4EmTD5cTWFIW//UEg7s3xNp51tCSARzDgdUv0k8ciF2rcBRpzGpaW6LKu
he3vPGlQVZv2kae4bWisfsQxGNBpytpsmzy0u/KcbqiiUBrrXJnmB03Xeyv+H0fntdw4kkTRL0IE
XMG8wtCLoihKLekFIXVrABS8N1+/B/u0Mbs9vRIJVGXePPcmB0S5/NSu+TJoylc2wjEYzt1Z2BRr
yuWaFGnLUKBnbE5OJmV7dQAk3PdxPAc4YvFV5et/btJv8twRbnJvjcM1GRfbd/XhaPNOiJx4zVqV
q58n0z8lJ6uuzIwvsyhK35bjfLPm5j+lUGLyNyv3MBmt4o2UgLIsXlB4Wg9VeDMOv1ljfTV58CN3
akLpqGQLKP2feWFkZPbG25DxiuQ8Q140aurB5ZIPNNV+WVWFybv6ylB879byPZM4L7Mkueq2Stts
iW9BYZa1+p0lYz9upr3lnFvG6LxZ8/iaq+2Jo5TLz0GPG816x7Lnf32qPiXVeDcigZIGRtRO9rPe
IJ6zk4VOqKLIzRoKq1op35Zc1b+bXrAladH10G2bN8vVtqZZs1/7ot3M+o3uO0sR39QhXoKVlaFB
TprPz6LSDmdqDChWxgzqEYlfV5iwcHYd9VgkjjyJWewc0ks9pTRaX1MsPZiSjHVGfR6FXWPfDEOB
hFNq5myN+acAGnwy0B49C7mY7iBDJ6eCcqjFh2Cc+YuKzJI1RZyqkfJksnKafi7xknGy76bGgkLu
Ap0UN0Ylj8yBXFttq32hg4KJFcINsqY0PtcEKsVNp/pzBgx+wLVkBnody+1dcI7MS+q1/gdYVvxB
2IpCm4y1MLaqRxY5nys/nb+q5vSMRJEFc9fUp0znpO7SAiqrGbB3VzGYwKKCkkxcxKk23zXEn1up
8EtUkXwTxXgdG0e5WS2VW8Xjy0ik8wHRox17A53DGGtJyD6YPAAusk8ZN465G002hOVQvT5oi3JX
Y+RGNpS4vDNu5anjVO/QVWo/R5xgKz2L76hgrde4aNrTQN7M3mrt5dSWxXRnd33pU/gsPhscpgc7
staLLav1nRL3uY4RDIxi4Eh3GcgTTqDsK7q8h6WY8a0ps5ubq+9V08SXhsU1zJn67JnwKAeLzGAz
fJtYll7ENc1Wa/5M/XyvClPuR5uqTmvMwce1mbHyL0pgo7X/jLQtmUaMKCZqTSZsQh1gCxW+Y8x/
1Km5rOk60YON6Fu5Uh8rKvYnEbFkQdKXH0rLRrlp8h4Ch/XmTJOUvUayOmeSco8aBl9oG5cmMl8w
cv5r52V+aVO32SVjr76o60D/AWgQloYod1JlVlUIaiKCEuJbC8V9TJMy+nImWT40tYQoE1W8z8uu
OVQ9S0PVHr8OZdMQph3cPfmK5t5ZLXKmpDaAcTEfKmXV7HOCvj1hM2xNOwnJo/XjvSzNleFP1zMY
MYW8xaWlZ14xrcOOSCkVUdJt+HKlOn9ExtrzyTD9x8HbhESTj19cIybXWP4uCkLD84XOkrbqNWKF
nCdn2WC9KeSFkdS1KXX13JCXeCm7ji+pMQjaQ5NWnpQiik55ZE4BdksEdzvRdhorg3ZduRiHzE3e
qrz/F/eNFqQ1IECz6iMUTdTuEGszL++znl6mSemiKD57F+JstGmXok7/69iZ4enCeJhqj+ogdHno
nEYEkP7RMeriDnkZVdF19TyYS60OwNeyezYqrVeWa+Nry5D5zcCUkkH18pTZXXGrDYZWcoGMyBN3
WzDEx9IZY+ovBfPBas7vVRRDec31ctAiXZ5MfTC5iJDxvBmOKPG7tIekattWIdo6aqFvev6Lo96V
7guO5ecpipZnuT3La1Nc6dCBDWeN0bY5vStT++ZqKduGV9M6Wol7zmR9lOVaFkcelfnH0SU/fU0m
7VcVN+JLTfvaDWx7Nhe/EYzCPWb5ogurhpkdIaKIaGT61l5pmSqMt24LO4CBgRJQFjWXiI5LxY9f
WvD3EJaWDApR4LcCiwODndyoz/eoZkL4vFtSPCv4QuEIxLIRnE5kv5gl9z/QRP83s6CS+MDYIBJw
R3Q9xPradV5uagPbpsshjnGRppbjrXmeJH7dWnwGS9umX40Ymo6BbdYbRyYb+smg0plD11QHVgfU
RYNwrUtG79KcbQMsi/QA2kSXQGTiKLUPYx3zryE3ugGWIultZrGdOR9SNhy+z3O3XfpEq8oD6qeu
XBxhwvvxr+QKv39Fv6blsf3DaFP4YytcNomZfCyhiy8/ftG1mZovSzOAg5519VRXijGYBzuz0TI4
JRhN8pXRHgrTyowjUlP8smiqcqudqqW4b1urDrt8zE+WkWGRGxksvNl8mPOF7QK54zkOz6830HwX
npKUgxoMhqElT9BHzlWUbB/whkGN723iaudJZKj/Ylmq1I+kyD/iPC/fVQgby9PqvuLPznVd33S8
fj9CGbg1NXydSFJRsZi0JRBjflYOkgXmuqO4XIoOKITRKN1JGdCNfSVOWhcRYWEFFVkfCS4ye7Jq
rqxsaXyjnkDuGHfQZZrWyExKa+Jn1exb6MjJKt5yW+tuxJ1Cak6pbP/IGa37lCgKPF2nRhn7rco1
MdBi+ZAC0U3id8nitQ7cVl/+lRVDKK9MtOa1W1obnM8s2e41lnRktN9c1FpfStWvEwPJN51HJwmI
KypMChlSHH0LNYTDXdVteaH4Rokyran7jO2cY57Z0AppsvAa7xJd4ZaVhkhopwmgfC9WrUWrknJR
ToquAwkZdaIkvoWHsvCrwbQK9BArJ86pGIEmTBcizjCR+59aKzF4WRoVCRvAWeuCwdT5PADVqW/N
fnG6A3Z8Ge9aivfGm6zBJPE+tzfTSKszOnJchWZAjlJogVtMQA3VZHuqmHaTq7kDmhNzsnBwHET0
SNA8+IKNk1PY2nEnfSGn8bMZC+OrB4V3T5spqfFNnu+fhTltQk0qVfduikJ/L4dc/kP5BK5LF5dZ
RQrfTFHnbFxqpU50R0Y5lUgluTQPZZSbRUAPC7ljpn3xWIjqMpj9jdpA69PmKhOhmXmIVa39nlJU
dN62ZI7FRMm6/mUFrzRCe7DsDyRe0YdstefpMSdp7W3GOVv0gcp+JOSEad3xlKZvheMYGCEcOb66
FV46iFAEboanjrLPGN89VyyqlT6hyfYS5Nx836smzcRPGr6i0MmVzOXYq8W1budhOdLU8vGV+QaJ
R/MgTx2/OyEhsh1yxsEaBAfIzProdAT6/UL2FbNdtZkLX7rdgfAENT9odqMzvtVWDiYC88tPyWqq
JNAYwTaHpCfz1bPMabB9YdTaa6FHOslNzchIn9PacIJh7izwHLPDNYC6wNApM0eEYndYyr86dnXY
daMyKEwmI/tBrk2+M3RfCDHUfz0oCnhKWE6jjU9RN0zCR91useTl5oArKGr74QIp1GhYsgbxGLqy
Mj13a912LWRP+8wMsgYxtak/PHesHUGarKKWDHpMt6DpwKBhVgpnt5Z06LwCoADZaVaLNkx7Q89A
SFVD83slmTd811CRtfgb7pUzOLq3pgPHOyVM9ByNDYeLbhX1I7KM7qg5FROxic/2223L5dpkSv29
ukK2/rKYs+7nQyZYmhCPiEvOwggGWSICsVUqU1u9KjOaMjBqQaRnDaCeeKNRl/EtKlTNugqt1UFX
ckuJX6KyB2jB82/u0QIhWmLVqN3zuGhgjk1NMM9NjEXkSaOHAx0GPgAib8z2qRT2qV8KUM1NwHSB
l7ayKkFebM/JOn3ba/4vG7gt+o3aJyKKyaxh3eDaIR5k/rdSlldFUlONKUea0+hMpcb1i874xjXv
z6N7GdKyDJic7XJWLodlAebTrU80ohcmT8dV08+M5vemalloZfKfXapPU68di3g6YAnaR4x/IQ81
etDsx1HIGHBz8zB3Oq9L/w1IDy9RQF7MTN5tfZkYgfZgYOTuC5k+1en4aAgsnYzyk/L25riTvnMn
XoksM+1dB34E8QnsnF0ZKj/UzggVxBBN9NdqMK4WFQcjvIaOB8hu5lmK8eSoRnMyUAx8hmLdbpys
s8qx6TNkvLZpBK+T9GDKBVmvdVq9Qnhc2157TMmwl8nUBwzU6GkXpz9gaVo8vVtPRpJ89tL+VMv8
6jTlwVGqa6kslsd3/4lKdIi0nI4iQl6LhjduFBnABMy+M2RBWw8BTR009cxm45S8Kz1lOzqU7Unr
lvGog7Znsjv0DrCyUx+nzH2g76Neuu7O7OUhaau7xs5z31ZZ/Mt5hFUpvq+jXXmxm7V+otNpZxKt
tRmU0DDWgsItpaTg0jFE/2JE46mLbSNsh/q3MLQjT/hvLMY/o9VAQKeAIo0eMYyOLxQE7zqf7dBr
/+mCIUcBmFZnxxIS1FzU9+1xhH3pQz7L18nmh2yIdvQNRi5B3EIExVDjbaa9bg6VNnM/DPrKXS+r
n5THA/wi2y0Df3YdmmMOiB23TOumNd9NCeE7VZT+S8xlb67FEzZLCC7lLUmXv+SEnhy+QVpel5OW
WsxLbOuMA+M60pKykbY4SFv9b+mWwpOjtp9p6fylUdpgUjYuTH0IqLbYUJl398N1BVWtc8fwVrP7
kjaTJ1Y47uwMApqu6WTOEyUxD6iFmFAPxs+kWWiFdfEG2PIH7LjaN4ry2nf4JjbflN9J2gUm56B6
/XiJUuhEvVIG30qnP4OUtzR30HU1SCa9HQ/NxD6ACsHCsTcINw4NuM1N0pk1XTDPF1ZxUPEBOfB7
GkqszMbsl/oaOALku/tkEx0ViA4FMy/ikLbivs75KXLsW2mLd5cVWy33DSP++jlXkoZidH3NneLF
McTZHGF4ItYfwJNPJ76196Rn6K4t8twV0Ok4AJa0/4wHsXi2vfnMRH3fHghqxEev0R/FQ7e3MmVg
3hmhxtVDByifPaoyrnaR2Z37gRcwH+3ZQ5QNKVMTr9CMfdTPrywRGY6cFA/SQ57zjNSHJSm9TBn/
2z4WUHM0Xa73kAaa/cLjjkn1FRXr1VSTuz6NHzaRBBWDn2qpPtuheTKdnIQWrglQg0AZ1/+YWRwz
w3yZ6n4Ikzw7TcOk7tNyxNaIIrUwAuu07Kvs9d9ekfzg2CaTPD5og3HLTPeHgIiAkSuEUvpprNr7
YE6XFo08qOvxibCKD0NALAu56/PubwLBuX2sURof59xRfFiuBNq5/xyN4m4zXfOA8T0G7yBvDq1r
V/yXC8YV+hS/qZsIqiXjVWTJzrLmszVQY0Xlzk7Hv/oYUZQpcRw2BSL0SKwdi8v6o+yt4zAv26zl
umwCB/XHYyjT51R2gUqjHRpbDPC6xk/DXKahbq7XGCG16/BQxu1niSGQld1/0nF9yYQsuAk2VQCG
ONMPSirv7JGVG2EWDnNySAr7TKm8JWaorBCf3H+DVM4sE3wCGWtDJKYj5gBmuzi9f9w8okld5u6X
Bbf1QZNxfnSTuQjU0TVC0+ACo/B9A+v1zVqeK2d+c7bJQUXUJqF0id5924n8r0n00Gz0cPuBXJTa
XCgHcN3VM/WKCldc89wm07w4zI37pDAvEwuIopaXnyroTj0lr8VoPdWNFbYifq204hHNgHhOejS1
aUc4+cXNtrJVujfWKOxSKfB459lhxu00ViNqLgYHT7eaT5lJcBt50bd03JrWmXPj3al0lECiqPEn
nZZK+zUjXiRR77pMvYiyCsYqgRjqj0hzVHMxfXrTfaf5iElAxF6x1PuW31AsiOc6NTuroY/8kGyH
0arDYIyXxXVf6gZs03XZldW3/zEEu9dcAzir3/KWcWvXWybCrQjsiseSnohurbwkiV2EOcKAB35o
+l2MBGa50R/sXcGMo5Ltt/QzfYSPhvehb094kNKds5bkPunNiQhgFN1cEJUYu5h1NJb6VLeI3ilR
0g/8FxdQIQZvs3OzlkULEGyJM2NQXcR4IuzxKN05VLLpFmfzLa0FjFF/kq51gUtEK4nj/+qCEQDf
+Ju+uH9joe/WhjoBB0RVi6e0zjm+cVHWJuQPUmKJn2Bxqhd2qbwPi/glaPlVOpT1BV//9v5NhbE3
eXPscToVDTuIdPqNLVlNqfcsTz1HU4flr2+QMa08D/l7Cq8YgUj1RDynGr+tqKYiwPvTHvpMfhAr
PxOfzaws7swp7OZqrxFgsTOEiS9qbF5pZg+a0nJa2SXSKdx8NL3kUbHXxuHAomfgwOHaLuUVR81n
PjjHuWpe3YWbeDDQl93ho7Pc/xTWUoSYVu+5GR0dUT5pDqdE5CKJKkvyQlHmU2aFeT2+0qQHpqlU
AYuR5WvbMCWp8FpuhP92YtTxngzWvd1k4fbPhM1fY62IvpLEqg4xD5xlOQTcpXuOoMus1UxGqjc5
UX3ySTmCWXvSPleVehwM59XUcdjbxn5JzcBwllsuhmdRc+agok2yf6H1+XD74qdjE0Jqdk9Ni3PV
Jkh+7ttdNS13yWOm8LS4ztZX8W1Scv2bs+TQKTiRzKwgGseS8wk48XcEo8CMtq8novydppFfmj6/
1ciVQYNdAryYSqmy42dljh41xUqdW65fZWW609wiQD7OP0vILEMsv7ZauL6dJr9V4lx43i8DGsg1
Lk3nvJi6/JpZt6TZ471vxxs5bTiW1fq9yev3WSpRWCZ4nEeiq6ieC3c5o7+ildWXzKpxQTrZBVYj
lD32lB5ZM5FY7GEXFIfKyrEX3t5C2atFsS8w5BaDRMQuA2WqacxGF01opgYo9kkJx803lQ/Fbjbj
C/u/eEPIhOrSl4q6CBNYsndHE+/0bJ9qs1l8pe/22TyFZgosRUt3HVRS5SxCnuLxP5UKjOZzSjxF
yaG+MqwX86dZ1EVoNHYX9iQa4Lux/4LkPRW585NH9j5x14PWZv5YNTudOZlH38NZPAOj90G/Ud4r
PU2RqF+raJddojGTL4ybQQ8SOdrn2hNj3ym7QunvqzQCOUiqEtU8lpH2Ii0OpDyS/9IRcaJQXtxi
pUepkmdGsIexH056LT5tvlu/M4Rv2vFOSa1w+9N1zJS3ktcEhAwMUTLojYKpL2AsltAqsnAaCzYY
xHaY4GOcijZAw4FMpELMx/lpgNIfzIK41/GtMVuJABjdFmStsv9w4vwrWvobRbzcqIe9YNwBSYXE
uGWEy+nXYRnKxOEulumighOBv/blSc6OC7sn9qqi3hsuUwD/52VtdpZToJ/ZeOTL8t5p8R8V3ArL
cCsgoXkWbb8l3H9789ZW2SkVDzf24UDG2d7VkDf7rt7j9XiJ3MYXc+oDvIdG74BEOy8I219rqrza
dGgjvS4/SWguEaZ3hIZqzHYQfaHREkqgvq+J7qcMMZEv1H0lFcDu8jBtda/LuWv0OdiNe8eK4dsz
ZKMYDTMUafa05DVMRANRiDStZ/xDtX7IqAkyp9kv5EOsDe6mlfjItub1xD/yz+U5zKmAi0HLYRxR
nkvof8xjWdL+YYCo+HTsgJ01HRaI3Jhs5JSr3Ny5OY9V6U+CBqWy1/dCwfdVmleHytxKuz3++ddZ
jXeR3vA9r+5vpCgPqQNNgCCZJTKfNb/2WbU3xBygSgdKroeTpu5b2wkbVQYdK5DmAaqVCjyIx/RA
hsel01W/iaOLIqtrW3f7OEKZTasTFfa1MQpgHfe0PbSQOIjw44tJNVm3/d5IiWNt5rDr9YWpf7wf
u+ltkeMB0r+B/Br8ecnPeII3lgCv8wQkaoRzkh5aUT9cPN3Lap24vQPXovnBgYRBITnOuolZ1SkZ
CfPGi/neaLof8x2JvuIUSEIbkLxGfpzsIfUmjoaUW72pkR9F1Vn+lOM5lgpLLeu9mB3Vm4062G6c
eTCCvOteW3XdO5H+EKt8oALJnaEZ6M9EpqBFpadFqAGAuYt/rry6+Ui2QKf/2cyv0Ww/Ysoboo32
7cpcM+WM5ALTQkgvAg8MWoXNYNVPmo9qIz13mgnrWp61MTqn7fSI+vgJ8WDy1ST7tHL52TEHt636
Vgnrvcq6GYPfqPk82qOnT8NRt+OzzSBRcBcxz7tk8fDMvfSnzt2rbK1wSsqdq9kfSNSXVdVPyKg/
apEdJtGuG027Xylko9b4dWSEijl0z2ky7iLo025wuhAMofHbAkM52jBrd8ER4dO3w7PpeCSnEdsY
MmiJkTnSt2ok97e/cNZlzatIKYsk90ZFsXFHvT+VxSVyR0B4Fz1hQMEzA0mV6dezPOp9jvpowtyq
9jVd67BsBGwk77PO66nT8GhWDk39aDlhPQqqwXfn2yYY2C528GK9x+zkc5KX7aPAWTsBJijP+hjv
cIUMACP4DUT/VUWEumEuECrnvG5X/zpRHdOGVaeNtbMNi1J49RxtfEQOYw+jZpChYbc2+0OHpkPo
AsRbHOIZeuews6X2WHo8Tnp/dBr17FYWhjTDClQ9OqCHbzm+eAu7xOqpAbkOl2jnKCt8lHVZ6NnZ
scAcPCNTabowYziQWzGAaU2flhG9NW61x/dArIPc6+n4DS0A19L6Shbvi6zytNT6qfQtaenvVk0I
KfCeOMnJ4ajjwbyJ4oY8z6C4b4FU+gNjYzRNDi/+9y2Brtj+Jf6Z0l7xFFyNAsBk++CjZb3VpuN4
EzxnvQmU6jQHdlb8V9ttOHcrAGBuBbrynkLOX9Kx+DsWJK7Mrh0qHZbX/s+CklqYozzFwsgoWa0D
7VPsG+uLyYfiVEkbdtkE/1NNGF2RBKUJZF+5vtYpqtfK7K1ZMLQr7xUYEbqPDWCI+ANceIdm3mX1
/F3YCV08eIkXCxfRQtpPicEjWVan3mjOWP68xoxfTH4pHvhT2YJwjW6LUpSHGU8xfOAvq8FOAuXK
BFYZW/OjHXitSrUORVyeV44mPutnNU8Qd/NviuN3EhVd2Fj9W6UgavNQwbtSxwquYPXM9btPeJVr
F+ayLlhwakzI5HBYfFlmxaYlIuUzbbglrdx1qwgdxQy3t81Qe/Jj2ktplc9uXH6pLe6p7V+UvTLR
5P7jg/mJhH1ZeeEVt3sm3YOpnx7GZEjEoqU+rEP8Fr4+OmcFTiWe9HNd5qd0/eZB2Hqsz+3uKxPr
0JbqXc2rV1s3vZQ5/BZ+oeYoMI1OvNcYpM1KCGUreTRm+T7X47HZgPUE5BdU4ISFu/dlvXDio41t
nvvcgVWz/n+FbidoPteNbyOsFQXXJts9ZnpWv53SwkvV+nvOm3NeGMQfMXQlAbwhXqb8yUr7v8LB
mCwZAAE3W94YJQyToXXhfVaV7GKjnsXZgHfel9UCPGxB5c14I7hXjVe1Wp7avINGcQojzBu1fFes
6U4R0wX4kXaTQN9iF5VkSrp2+w4YBtvrctBXpQ+qvqadJuVuGTX6ekWF1FxBSJhCIlJZ5lGL3e8N
2BZyrg95PZd7VKL3VnafEGx7yGAKINVzhthXU5qcgp2gI64SowA4K5h7+KW7bOEhkGUdWFWaNk8d
K4n9xiCuZJrJR8mHZ5OCZprG1z7tEHVmyo3VfSxl85bpaN5ddcCE+NeIpl0hxI4ZNgFObNAYh+Sn
SNZdm1Ni5uplxNvok22MSSOdngQErKMr9wLTkz+X5mPm4F9o5pu8ontjyIORqOT5rg6OitJcaMKT
C52qqzTtX/5+4mw4OCjYsVC42Xx0cQnN9A+epLDBX3InePN7xmBFYWNcGaArXjoSTLQk/0YD3VlL
f8a8/LPYPWEOendItfalINSWAJeHZhDQPsXxAWqZsrBEh9H1/FItHZB1uz4LiMN1tV51U7zMeEw8
tXbAKHrqQuxf8Ls8gBhNecv6/Cyd+k9WKeJYKsNHU+Bs7ydaHYwOF41zAkOTvLTUMM467Gel2im9
85jz4d7I4qoP+kdpx28R9jIGeBZxPBl22maUv9Kav3SeRlckv8pohVufwvWNGpAE9OrPVbdS9OG0
1u0b8nCKDaIHU6IiQzDOys72OtOhnx30nwLfQq7X58lIIdy5Qw3YozIZLpCF+8KxPjsrxydZAbUO
JjZ9nZZG1vwnP/RUH5qahF7mtqQS6dvJv76ilI4BouEf1V26nd0xO2cb4Njo2lO14hg2Wsx5Vhwx
21xAZaquvAyjHI5RlbvedjLVJVyy0T3YsgpJE5e2J/BsB9COEf+X0TO9B3RpRqmlUHYRtgsCpKoB
CooMV1t5irh5WX8YWGtSh1KsMGd8LL3VmSA0szybCrSamoGHme4qz80AoLZYEzZR1fykQ0B4UtJ/
ap6f8Z6fY5l+qbOzY9R+0djazdXYHFLHBK2M/5gD1K2rODidM/0ZG/Qem5jLmMv+YFP50chXaJl0
psFfnssOjRvDidtbD3MuyElT/qq8YIxpD8Y4vglOlJmjPp4NDHraGhZVGg6t2oCj10dbL071hO89
IV8IRXLP0reb3VevENvvtYkmjzvlKYr7XyfNTsuMrMqfeDNy46KT9VJSx9AHxeS3uExxovlsogcs
9op8S37PSMSATHIkU9cO1t4w/Snug01lFItzi1qVmr6v2hA07J/VjpSsJRAq3PPNXsuH7PtvsYoR
UAcnwdgi8FTDLz3nnkSJsJfaYStDejv64WkJEyHOs6L4+jwR07g9V65wv6XD/VTErwV6hu7mx9zK
jm4VnSYdrx1pa5DGJ22wjlluXJcGpy/2d5JPmFIsRkzibu7LoX6060QEl30htCz2rcwZqCSnzlfs
4lYkDYyv7B/4lxFBp3If11IBlu1hi2Adae/l3635s2r73iO5JPn8sCb+fs4nCIFfW4JIWkCZDPfp
lEnp4QU/kR0EieNaj7hmIrkaT8KczuViPs+1/aLp+XPnDI8pdj8iAulpxtpL2lA6bR+vvrEsI/V2
4hRXsjiP209PXkXspToBV1swFLqhMTRBxxRNp+hNoLo0vtFqXl/7pL5qA8lyRDVF9COzk+6YNRXh
OrlHKr2XKq0+Vdd5ijUYQ6VV/19cEgHhp33zXDrNYeuPFqp0k9m3iOqHWgOXirq4RsZyIPnrNNnV
xWwQOqnGO1e/8M6XV91AsGvrNdmrLex4p/E2R6S5haY51Ex1mizQ2rZ8dmCjD206Etoj+j4EzdSf
53iI95Uqk8scSfuuk6gEm6ut77KlQsYwph7HGU/3ztGU+C8JBBjrWNKcBc08OX8SnCc8LPFQXsuZ
w2Ze6qMYKtKUxkUlqsndup3qKoCcx1r7sDjhPWsU18HQSVbbiEp9/k0qkJ6aS2GTAdi8AoFIbbKS
kcJbz/Rb5wRT4/nXdRZk5O6f1UenyFXsJ8z7TMQAZgIZYVYa5uGVqNut0DO+zSh6nQrCw6om4aDK
F/OUp336X+NOsB+UDP42TrNUNQJlZzayTnQPbJi3psMM9cHUJvkBwB3PBpmpXknzv5rFuXHJIEq7
eK8sJGoNNNnb/xJ3/Qe/MAPx3DnlWfQXsePDncxDhdJK3F2teNVEYVRE8ZOrknlQ5Z9ySjHKOXXk
6eQsjUP97drmOe14hvGFAKUmy3sz9+NuUZavfs4PJOGdGUo827Dsien8jk79mVfTM4l9v5vUzcay
d/zyVIo1MQVj9wbfER+o7ig6e+ahyZz8wZT/DjhIsp1ZwCpnBJ5N3d+Ii87oGLnEovuLIZLJIHJd
qb3iwz9OrXXFJgSZ1u4w3V8ghIb/X+nkEj2SNHqaKvJZ23SaL65ZH+yJrDromZfYnS8qmmxWD1/q
MH9zVDk7q0tvQAeXCBIqMTZzwBJUzfLEYLBkDY72o4/yLnobgGPRO7J47BCs4CVS1GGPkPo5rcaZ
HBJMjDiAgs6Y0oA8o7BfuehxNH6JQj71YBX+aKQM+gb3Bkn/EkvBxH7KSjISx5OVLFAJJA0EUhk/
5whTm3Tcf+UcTcz2mw0Bp2hz7fY1792SdyHXQAJprGu7I0ywb/DQcmx7Fgx6aFZpARxSo3hYzXCn
MNP+x9F5LEeOa0H0ixgBErTb8l4lbzaMllpN7wnQfP0czubNvBjXrWKBF3kzT+4Nv3+0HSaB0IRT
CfKAT1QC9dC2c5+0YCHAxIvR9FTn+ftoRJAE5yg4pl7eXqqK4I6crCWeToMnvXP/wrr76mbLfxzS
4krK1T+503Khw/u77pougXxVscJkpbyidHxkvBk6rp/esW1toBp18Vxk7bfGtoaj9YZT8Yq0n5Ny
xVJnz+wPY6zSm2gu6qMxZOrHErPYu3Pk71UpzL8qaotgFYc4OoU1ImX4LauGHEts1QTFPXELsQ/K
6qOqoNsh+DL1Uqi6quC5rgqZFSveRvB5wmijaTLZe5n1ZnL7fRMTj6FBBCV2zRdl9r8Foi5nXhnd
qo4ASFUar1JL8c+LpuJH4iTAaQLOHV7aVK1bJtODJ0YGIN99ikeOy0HZIDxiczpqIEQr/hpJLqOD
/ZOFj7JIAfuM2YvFLoyRsRw2DquueNLsbCaJPGzwWam5UJcEjeZFuf6480vXv4ic4HMkp4bx1znN
ds7tSfVgRX22t9es8R8bbYJ1SHFxW1VOaNlJQtCUpRlipmquScagPCsbUt5chTe+LBnL5+m5nJjV
o3b8i8zD7mSogmfy4eym2oDYQzZU7i/A97det3cCj/ca8wN8pxw/hIYkJUZWHUGfvIZNBCWkZ9bo
ervYBuDJgR2hIMADHvZ9UnrcKIPnRGBG7zwdXStdfeWd/Cd9H0yrqrHaC0r2Cq9unmWqPkdMGq4d
HZQ5F5weDPTcys+Znq3VUCUPQ0XkXg+Ey8nMFrvejuBpuR27jMxt18M4WjW0MP6Jyuxwk0XOEVX4
PkSOjYW6fJG5Na+Dgqs98aMaO3+cXVnDy3M3WPIj8HAfxVb9iT3F3kbj+NfN4LclzB/ZxHZunMrs
c1LTq2Wpu+eBkXLbrP5oi7S6NBK/dhVErNhK9phZc7awyh9R0u5W76f7sJZnHVddyFlOTqNR+HLM
0slwsWLacKwph4E7NydR9hi8jeaivNRhy+T8GblV3RyR3gwfu7UR5fsaO9uKCOe/XjW/pu720D1q
0Gb53coTrn8mHNnx78zRwF1k4OoJZYz30sphKxep9DnKu4eute5jzkvEUagaRByrdeCWXzLmmmv3
/WPc9GDcyt8+Er+YN/0tCg5cOMf4W7Tzo5Gn1zqHGrL8SZGUzIKMc5CEHpl78AR7krgEB7XrLAwD
q+Ob4ZaLDwi6GvPGV1D0iIshH4aX9/MG0k1zlnHibHxyVk06HfoINxeERbIoYc/wd6iiai/G1iuw
VgRPCYWrRzSmeNFk87UX+OafwJ+Nxw4H28mb/NjbQKic+3UzclJxn8ZyB2Wm3Qic4OfCIMgzUdiz
9nFWnMsyZzsw2m5PxFTT05CQL+pcQ15kBBd3Pw9R/Tg0af6Vt8Jk44aBk22w8ETGv28ichWYBnl4
Nl7lhzDc/JRa1fgLbou0bo+i73H5hZX2ZBt18yLpfvbnBjN0G5jZfehq3XDyB2BkrV6QbAsV2zQ3
cU+t9MSb1pPGFE+Sno95VCfM3uW+n0JxzqSfPOgogofSO/NTn/wN+d3keH5y64+jjf7HGVv2Ob4V
lfgClGg68gkWJmDHFRbXU5P/8bP8CRdhgrVY6wGSH0Ce93wJgpJXAi14QwnhzmQO2jmiCmTbyGp4
fAuwPbzXq6S8kWF/dXRHXDvTOf6z0oh2mgqneYsPfnivkN5KHPlrnQecL7Cn3H9jLfxbPPYEGvF8
+f8EiKlqDb8yX6UcI1CAk4G6prxXkEJCEcG8QRQxCgyzbhvUf3SDPmdG3Ko9YE33HocBDjFHvFeT
MUboejb9baHOX0XasqqJnSlkZzrgeiN9GYJTSNzuvZ4ScYxH4pDVrOeadLgIDmmeWkfoCfrgAIdH
0rVMzElmGGwIN/onQNAj0JZWXCI9kXXrY+9XDZ212KEn2+O9Z1j/3K7heE6yimTbwKWuB0KdWcn4
xN6VcEFN+HeaCHwZOKBYaxFgeIpz5IjJCJAJHMd7xOPIbOqbsQ2wkzhb28Uzo7xZYUz3qsDCGCV+
oSiSwWDj56BZ1byZJFmAs40CmHJZJ9w5dF7/kLF0rypd78oCc0g9zNNJg0Jd8VMNnuY5xNjKuXwg
3O59DfUYPqhgqI4F2tc6DDte71LV48ka5ugkSNV920OEUiDL8TCLwlt7syYOnfjh05S6yZXE63yy
yIOdZTklwOb6KV5nVoxKja3yg9gu2G3T+tvX+DQ3LW1EhzwIFQEFD55yahgYxqYsXNBo3Qc5RfRA
yS1y3Xu0Zwf1kF1jnqIrgcGQK5Zf2TuvwHOpiaWjmAfFdHWkC5zIY3A/SZsw+eOcT8D641o1UHml
/a3nzjhWUxM85bnWO34YlP1kvescfTVhkgkrMzk5DvtIGtpFCxK8GHJ8p1me/tFGORFNAgq4Hoc6
3k6OFiyhDCSAwJoVvgQsabsY79vN8QreDwmC5GvCXRI6pgC56dtZ/+3rhut8ITxmnHHy0El1aRRv
dRgb/opRi56EKbX0g690Eh5VgRsJZxn+phamEZF4rLLHvkzy8aaaJHSgVLpjTG7UDlgylVhNE8Nf
HEjOYvVvpxBNE9UhJYY1GyZVKJyOXOhTH1WMtmTt1inb/1ESO85JkLIN1xdnthHKMuCHa2MO3G3Y
BPN4m9E2nkJsu2tLTAJLRZRUO5V4Y70XHJmbOuoQnEOOplrX+slxtPtW+Eb5VPpG9hJIZBmMFOW+
HLX9JZpcruo0Tfct9Ug3B9TzNtJoUqXDbldGI3MLD6X7MYDaeylmWHZ6DmHF6Mb7U2F/jlal6moH
JMcs+33PixGYgumnm1Q27dbxuaGGddqED57TFRctYjgjHcWLa7fxpjWeh6UCIUjJrJCs77GOcaCN
M7pN5Tv1uyXd4iXn4kPYviR6pk1yIEQDLqMRCFyKcGPaZiq3liJtQYLPBZGi6YTGxg4LTKgfiDX+
byXs8hGYLTQPqe2rDEjz5Y3KVqy75Lb2fLHWSdWs3MZs9jIOxRuhlGnPD3PhfzDgtwUGmXUI3X1F
rhQ5IfU6DqXgtw0DQKboqStltNm1b8l7PlTcXu+V6+ppmwagwTQE9Z2MHPdu1XQOMoPkj4EJNZ0E
s36ucPixD/bIusYVNo4dmZU82XrYKPcws8yviLPnGpWkE12nalFSoRd92XiINpI1/mmwoaZ3Ag0/
Rp9liK79u+Hp9Gp1vkEU3izOppO4j22moSYRjdzLAZMGehPEC4aC9pglhv0cjxSGik7kO5v90lud
Zwmu90QV+ypB2bENo70YROqyVVCSmhvIxv+6nhH8U6qCbEJ6KrhUTgWBnwD0Rns0LtH2zrkLW+1u
wr9BBxxjml8n8Jxdlm96O5d/PSWMJ7IM4NxTV20SgVTqonR4Bz+qSUo7TtHwPBKJs2euNo5i2Njh
uLY2QPQwMDeNPMQj5s1GwEmxGyKaFoLCziLdu4lnE16BqPV+8KL8J+GltKOCFhUHztXa9SpwZR7B
B4MgKaDRsjWCTWex2SK+IjeNj4ssjDN2KJaNsLGsYNyxUmBdBqclyxd3HzJQ1V10XqwOvltP9yme
6kOmcWYc/BSiHlB61oimhpswDyExTneouj0YtWFbJVHyECat9QuCgyBpmthPvpijR9AADZHMOt87
g2egHKuxP+ipBV4XcnvG1bE00FPiM/ffUvZZsWu4FNu4G5V3wodYXmavQ/WtXajoacMWrpn6U+8k
XN0ky7jEsb+nbOiPULkYxx2WjVTOOAfb7tkP1wBVs3TO98YA9dRliXnPJ3Jva17sS15xDJ6bKvhK
8eQunhPxnKKpgMIoZ3YMenQ2SWe4tyYlyM+HDOhFzdZGpqGHT1b/2irIT9owxQU/rvhIJw8UJFdQ
5r4y5VawSghz7yjlbDaWUwSbJFr2/UPkvk6hq17sYX6VhciurTH0bLm8fNs5qY9SBHx0E7d+9xKk
Pvsev1LxBkrg8FCOBtEd87zMKsiiw0cfsKS1BiwMJreRtAVUR4/AZCwAHOJZo3gqkzcp/G0L+T4o
a2jgIYg/+6epWm5cPs49er2ZpJcNdxq/2UaKICkxuac8a7y4okrs3FkR3/cU19lyg/5ItCeymw3P
1Q6rJKu/QPKfQjO2O/VhsdznUYXP2GV/0mj8UrQ9TM5grpxZrAymhIQMpA9CCTCvs54l+C3lio2O
23scJReHzRP2aN4xz+RHwKaZa75va8vzDkHWnDyje+zbkB8XDJLJ4DbY7rKu+a6D6E6/IVm8jiyZ
v8776ieRpK3q+Cu0fUoX9LyJyWdwVHF5CqkxcIGhkNHcdNxNiwqOdD5az1PHajwcTSJq0TObtsOc
BSVvRroomvFY0RuhzBjD+7wVFFdEPJS5Q63vtNNRchbjdKZUfJcCWieHeG/965hQnaC/S/jW8xjf
TbPBhdNehHpXxTtXlHOeBJs0YQdaeKdZYipMC6R4IH1YdhGCGzUtVuLhxRgnLhpVY+2mtCPJArV1
NbdOe2wd337gUpADQo6Uv54qWV/GmWKQjG2bZojEE6ui2H+YywZhJirsfBdZhrnrTDFv0KKAtXWe
+ddx7Oqemky1olrGUoKjKx1BVujLPj3nXU6vA/xWYsDwLMBfkZNuk2a6g65LD77jd8R70vCpdkXD
rSzB2pTVYCykmrCK8s1e1V3dfRQOjQ090+7RKvrpmg9V/8e1kYtzmc2Ps2tUUKcdmxIAgbQyGaK5
RU5RXzTlSo8j6CpcbT1KTV9i0JZulb1ifQek5c7za2xXCt/V2DxE2k33BOvCnWEYzaEHgrHKS4iE
7UKAqB1pYYct09+kyPsduuu09jvKvdIepnsoB15hkuTpjPPBhhSrvBU7tS/haQ5ZgN3ZzuhmnB46
7MQpo+xjC+hN7qilWroDZHX0a9UTiGzNPXhYA9GONFJsw9KLwb6fXR+4kOsVzqmNykgQJQdXnjpe
cIjzvNiVEtFbDUH95AzuyLcjjZwvyAb0hVhFbn+hs5sbcGQRC1kQd7Nt/9aDow+ASvw1+jdhj8LF
bxOUA+/tvtoMMCihnnguospIJBCvKjZML951acRismITt3fAr64YqyCV2GW/Mjz1qS10J4PE29ZP
KpLf4EwY8Xmy4HQa5prdb7xTRQpIkkbTVVqigeaGGmBOkGmrwjY7+rKFkZG7EYNNkowzpvWRMEMf
zfNWCq87EpT2rtRUuR+pKvI/Jc//rujZgiYYut8GH3GL3/H8EUL8JgNdDUCtk6ne6tn4rto84+To
fkxoA5uUnDbsdws3VN7di9I3t3WLITaozGZbG+yUpTK/UQm7NS7hbjtLrzj6uYtBpa3djY/Z9QYM
Nz3Yo6BWRCSCuHNRvhO5ko99PaCNcsoe+1yCiTbYXhVBHJ4Fr8U/KhXNOp+wLOBMBpLup06NFxhI
cITnZtU5nTiHNqOekeTYp6a6fqx0br21Pa8LK8RuJxPxV9R1+eTAXaMaJveo9NDxunJtgdQu9Atb
hO4oWBRTH8DlUztZtbOEbXBvAKzkRTUGyMBROzUNeiOI2V0kOcZNpAgZat4kZ7L+2PF6opWmCaql
ie3hytOcs53JqLQggjScOhkXPxDzivugZbO2xshlcHHCfRar8WlOMkAoQxRvxqrESinxTxV+Xa5H
m8lMxm25DSuP0KxoxXM11inxfNXoMwlLjGZ0ua5h5um96igL6pUttzpiZ2spc+IvsF+fJ3e+W1lm
/A26vNsPSdNfOnphduwoxS1Mc/zb3A7OAA5w6DhsDwIVqBv3OfvFwgC8jeMWR2POh9GaOvoyirJ8
G/tI3wA5mk9VzVvBk5I4rUV84tZP2t6QtzWeyrDxN7aMce0FIPLImJD6cFrGm9qYjhItd2M283ia
8qQC5Yo9R0f9Rxb0jQPRl81L4mM45JMM7a2ZZZpInaGrVTbJ7Gb1fXHNw65cTslq39bJ4kIx23UQ
UpxT+ANzHrGm6knysV6HKVa/rXB41rGBF2+uQP7tdQ8gBtvFmiSJBWJzblu4VcJ6ZcMtd5GSfyRD
3KkH7Hsm5k8yyABOYJSQD0Gg5dvSqAkjOSRxksRndCgOVRNyTcHvy1hJSmIb6naHokSg+CXqx50b
WefMn/5MLr8t6TPIlvZP6qs3mx9UWKm1DagGkuB2ZrdNsde+CQu4P85++fPAT/gyuofE/apaj+bQ
+hPhBYkXu8nUiFf8HpsiDNZddR0rva0BD2Dj97IELE5Dqkyj+E1XYy6gFwQbwjaIMPI8og+BCVhN
vPpcH50+H/li6Iflj3LCE5zgk04tqfaASnGmyuIkouRVN/k1jzBcWZb4jKgJUqF9SXjDVJCB5haN
1MHZa4ht3o2bDM7tKpLtpebIVoF+huSxk0GJ0zk6zHH+PPEPZJk6mTbTa9UFw6ojcN4kCe4AB4HA
aO/42eYRNtXgYAoKzzBK1ggsa8bpW2JYn8LizMfr66YtURSysUy6HJwUkTU/WSOR6egvGsU2NfNd
COJyY4jqmbUKK2toDsqGRnRtpFpbybXp/T1oRFS/4DmUCntzdrQSGPkdPhqw4V1HMV9Fmm95hBKC
rWaRfBsQKjcBbvEonH8SDbM/sNcjtGMUA8wbKiMmNm9MB8rWDDqx796G+e7CaGK/+W4UvByKW2oO
W9MO3yzNJmbODoYtDo2ITkYSHJqRHAUF17ws9DMlPfrIHx1PfeR8xgW/2lBjtc8SQHjLcxcx+6WO
gHUUkAryzvY07RgDMKz+9OF3bb1X87gBj4ufavFHp//c8I5l6YKnkGIPATwST4pnWSueotwB6tsO
zXkW6GoLeBXQIbEmWGBQMVaBzW8iSolO6O1MQHN5DBPhPY/puMvkUw63M+EJ983u6E/pH78QsLSZ
WQcOxPep+mNE7Wo0PzIUSsGHS8vMxaVoAFwh5tkIsYezxzGic8+6d9IFFFhObtxpMrlrno2xlBf+
Sx5/tTfmVdDgZh40+V2LKgV8oQOmbC/YgpLeuuAe3Di9+uTJUUsgITuhQDlUSyyx3gUKk0Rada++
yp95xW0rpbcNCZ05qm6BbvBYNDwcS/Lez24kqhjWszWb/z79DA1zMzWTAOHJVWKAN9bfhyF5iwdF
M4P8S1DxCNXj3a9Ti3NG8PR7G4GHqMICzhd28OXBy9Xj4n+LBwyqtNFXebVLjXFvRhKPAO0zo1yQ
ScZ6iP3PbGi+qsZ4kebUbwflvi1PJMIjCU/+1kmaDxIYLoz1feCmJ6F859hghmrz6Vl5z138LqBI
rGJyy2bTv5tLA+cI1y3COfagmwXB0hWv1ONSEpBQuxktzEFCiMFmdrHZDR5s+anmrCUqMwqsqSQ4
vN3I15hY/HROBjKsNKswoAXhI1RT42x3Fg09MnjooAj5dsojlaaURtuvXRbdJo17h7fArkwLTLfF
rV6ez8YIL9zDzE1pc8aOciQ0RgipTZ1joCi47hrsqw73leVBsGb3IZ/HDyoAD/Zi6MklIAajbxar
UL4APXD+ENtcnoY0HfaOhooE6jOf1bVxPLw0I5vRGsf7pqpi/JdtwdqoUNWXagPrkfF5OsSWWxIv
TLqLiHTB9MbVzAy4VUQu1PAgfO6Zk+oZeX6Bl8LZIAGD2VwONW9Y23yLqZ6hj1QZ0za3IqB5wM0p
BsS+X7nqFQzPBZr3yZojWKLtXk3ASLQ8Yd9iRPN7FLd8pOmPFDWCMLIjtxweeP1QJPk79DQw80lX
7oqUc7CIDebn5jGYyNwXQCA2krDM2mVvvK8j59p2y9we403gJ/4SKfICVHQxt/TrpKp+YnOkPwIB
kGdPD8GOnw3BZK32Xo830CrcR3qUuddByKZCBpN9HKUnoj/P1BisKPx7riK6qGgDwI3xaxr455Mm
u/JeIbBoXVoX6DagEIsFhYu7kpsy5Qdoz36PBW922RhwQVVOaqxdkuVU64yfbOS/XY/axBAEBs13
Vb/2l7djhWtxRUXNr+LbLx1kusBY4lImDuxga4wNB4XejdGAnUi76CfxGwQCYz0WKQ90+xmi+YMA
OlUT5kwFRK/lPFCZd6bwYJ/Z8SUS4QPKzhMXTaQz36o2Kouu0eju/KZ7n1N+YnrqscIM1bbhxKhE
mW6JNP/AELmwr9jMfIQtVSfoO6d87NA+rbPJKA196ENmjB2FOA8BJXy0h6GFESWiBwKnbZlc3UG/
B7OgTamXPEIUBqYFrnUDaTFVbA8W1Iszwh/gVBtNigjGrovWnR88W8CQ25QezSDoom3FqQHHI+CN
Xo+0OJkI01P0vPwmQPIvjqbhZ5LizNWcRzGHaMBoOx65LYIDqPy9pdVjqMdLwS+/bClMwi29ifzh
OemNJ9AyycYOJ7gNA3OsEVmrwgaMZ5DrDCr8+aWDvsKZFwF15pJM4r5EQQtCWidaDBk0FIGbT4nR
rrvZJhGvX5SHilpy+GgNRCtwH5yMPRPQQb7ZlQYyF3HrqNuXugbbOkfGi99gKHNwSuhooI4l0z+J
y6ZfmMGWHj2qU1yItWHRXFFGQYtOGGqbMNnbhvlIReBrvHCveN3t4xpzcGE2ayiWPZsodZXY2F3B
hahph90I6ksaxoetJqznvbfPeYXG3G1ajY5hSTzVTUSIo8vuAi2m4IRL6TOnfXOPgkrxaPXK6uhg
q/LH99XZ4x6uzWAZ9TgCuL/LtdN5Gb5H+8xTW9D1V94L3BzrYR6aq98O1lY3pNw7y2xRBuW09Rev
oR9EH9qYblPps5aaf2uLC+E4z8WtwTVoMx9mpCJpPbxnhFv9vCXcxeujdtM/NCt0Xwq39zmqps+W
ctU7CrtHatK8WW5/T4vWPdmyCT6LZAhfrNIG0xREWDcjfDuAwvkdhQxIthVDAwhx5yq/x+sY38MJ
bLdiM+fbBF8MrEEsl02VYFAN/KcpopJrJsiz9XxlrhrKx6AncyOPoYC3V6dwmx0blwqAO/8Epayn
3E5BOdmUT8qGL+Z8zk1A1A1OtVUQk2oqbNahJWEb31+Id4xviMeNhS8QROLy9mCbhyEG8I62+nU4
D6CR/QK4hrBumjXZNuQTobNzjaFmy4UwXtGEymrDLeXOzoJ/WC69dWTLkpXAdEGfeI1mQZ/RXPI7
csiEQI74qEgPtL18a0EgJFGncJgXf8Nk+OZAiu9ObD25TfBGFewTOvTBdS25mwPg2DqWz3FoggYw
N00gH3PILKw0DnYTgCvFvTthKuyj0FjllBrtQcAb19JSIzksPNcmoQCeTt0kd9QNtWnHEp8EywYL
JD41LEjEQbSf+bHLAA99iltr7Tj+F/75F9/pHovJfV/E34iGxgJKPNFsGJ5pkV0LxPMmmU8JvzZH
Di860WIFCYQyFpEs/AnzPtkL+ivo38ssiBDbsFL1Ay+8FF1UZuke7BAqfAknQZOl8THCl1VykqFk
Fo9f0RRccrGT2PbC92AolU/W5ACjMOBT9EKx4AC8xAdbPMMdL2FajaymK76tbXwIR/tYdwnXBn/a
it4ut2jej4nZPOJH9o+BHoC9NGBLgKDwGSU/yRx+lYHz1fi4xZvmOtTl3R71JXJx+Nk6P0Sz+ez5
lvojE/sFkt528ZE6ft0fUQq5Ffg3XUxPQ0ubrUm9nZyM7zbs9GMg/WgzGNmtztpHL/dA7hvcmmhf
SY3HNBfDKmEHG2Q590/aLPcz2H/bGG6ZI+pDZ7HmSv7/myYaO50obY8c3VwJkoOrE6zJCoOWnLtq
UzR+ehjVAuPO2ZPW0bilygHxSHUsSEfiT3QFK/XmxUkHINEDu16+mUPwjhFrO1Xha9VgGeRcf3Nl
cccGcOri6KjS8Ypv/TzNwY1NwR9Z8eVQ2t7NxfSOseVbIG/s2M7fEPU2RLsddlUpNBxMeX5mbjMQ
t7PtnGJutR3e2qRkiEERZ627tgMJdY1baUK3i7NIG6Y0X9qOeauhHDWYN2XmBEvf9Z4YfrmZ3JT+
M3qOLCfCPybYxUSz90KI8Z8nmeVluOaJO3k5JnwodHcjdbkKG9ACR9ZZqPAxyAHBbtXtMjbx9gct
Tycxst2e/WwXxNylA3VFo7sGWXz0rZnrPQbgSE3Qx2zaoCL9F1UG0kLybNvZGWPJV0x0aVO15Ucz
wn/iFlAUFSwUq2GbJ8HV8ooAg/FPVPRfrYLcndajwLtfO2Dl3cITh2jqKUiYe+fQ20ujvWtCvaFA
CvNVXiIoaLT7PGDXVFXGziJ/sWMdibGIEfZWGaUAcBJCpnPDRZeSYsL9wC44GUQDJra0uCo3/NhL
bENH9/9raur5LOBYX31YGQDcCOQcjoxgUI/YwIobW/aIyFRbtDvPjbqDzryULBQMvvUQJuK7dSqi
Yyo23Dtv9/KjLDMP8wWuOEUpOWaaBdBUVdQgp7bTrccssHeEIwGpUuMy8rnwWqhnG+Z8GKo1nmxc
kzJD33Lgcrump/J1jMtlmwUivsXdaKL89dZTk7TGPlYJTHF39I6OBiBfTMyHsfa90xD2OIYqkV8E
/J8Dx43chm6A10nP1R5vR7HFyOpc5tKAUWJLhqVh2UQYgPppe/V2cxkDYLfbttvwr6+p7/VJMDpW
cqYqZ9jQ4YE80Y0OoY+4+qj7hrMP5DaztDJOTjpRttzTprFUNe+dNgL37PmAhlxVuOwsZ703XNa9
AMxxHLKZ3sVlPN+rnm+eMiIcoYFjPPaSMwnppuV5MvttAEttWzRsxrSJhs4WIt5aUlPMKTmo5QBa
xExzl3iZ3YB6adOHodF/LbAFPF2pe3AjI7Q3HYTLZ3chKDRQD1YGyt1WTbk+17blXwpjwHiR++XD
OJfLMW4jasSzXwM5B7W64pqSfoxu5+85a/r9lAbzVmHZhJ3Pps9MeZd6bZjvIxH8OryPlsRuydfS
g82BH3yCHxL/sdlNrOpWXkQoAaCxy+LbVLGEGMNttqy7+oALsHMsUMwMjjsIktfC7356bkR4AoJ/
Mqrhr7rtwQ3cz35IT/2QnRJJszmi6E6iowVFC5Uz7u64JrbOgEsXfgV1jyaRmtBKPoq2t1dl2G19
EI2ZYd1t1fydrZaMM4mG1bCEE+twCclA3OMxJjMC2E8I55yBzcG+m9DVrj4lXuEl0LVpk9k+Ce0x
0yn1Oik14kCmrcaIL5W3dNzUrLr4WWBZ3eQTqf4lkFHB7cV9f4Ivvmkd+31s0vVgzs+JVUEciPcW
hRaNYlvrtC/QnX+VgzcqbriC9stUUkQXdwouGV2hZm1ch3SREYuLNMNjV1ffcTc0eCeL05Sk9zFF
FW3dJ1hND4MyP7t5fFLaJd7PpTSjWKlP3GHldMafJZjiTcmzhRoUy+ohm+0Hr3bwymSfPcm83vD3
dtfcLDS7BuwMXVHxZYK4xLuRuGACAjxuHh1X3mptkl23so8uY3EEAAqG4QUt8EXABfYGy1tZebyf
neE0ZDAExFyxXDTaY9TKJ6u0dt6cXZf/7yTcJy3Q99kQoSRN18inOAV39Xeuul3kDQ+BEFe3bnkM
6s9mYZz0xfjmF/pSBV2w1B8JIOtlsGcbgibWk5FU8wmf2wlTCctm/UVSZFfmxRGLza1xxV5iN94F
smD9XDxg636wkLdcTEV4xeDnVFH6aCfuvWvmu/l/8GW4Ud7ZnrtUBVx0jQvjKNniBh3uf5ZH0mAj
arHx27n7Mjv0fvDFY/dEDyE7J/x0YdM/R1PmfSG+sIuKs/w64NPyFVi3sHE/zco8WuUEHspkWlmR
kPJfXGI5/OIgbM+Fe+tYz9E4EsF5S3nvmWX1/49WYRi0rRzYCMyogSLKOGHGKYaJzZg3Ayno4bZJ
xm5G6569K5K5mbOKjezg0UJBo6iVnnEvpTMcBqxjlERICdW6xYjdxWBEiWjtwXCpzvgOEID64QuS
yTOoTFq93ZDjeDGy1ELuTOYPKPGbIaEaLMiLD115a8vX+xyiyELP8sneOvX3gF8O5jPE3KhfL0pz
1vnWRVsCqj9duYuw0EYiWzv2NO77ETQFIdgEZVPb07aEStky1xDepFIDKRcIOdTXEyuGz2A04FSR
RK6zLS+YXSqBX4fYaUJ5MulsZ69+6g3KRyZbrhQiT87q69xE5rbV8Tt10usJzAHvBF4JilufubSK
v6p69glts5s1nex35GkOOYh7EwxZXiDNVPKlMMHTFlN5WOIQxehi3Y+X3pMmgdMw0AxUaMYHpigu
AsYybYry0yrSu8OqmAAm2ysHY2GbsSYLveJaxWSD5v6k4dswVc9Ac3OIGtImZBTWl5bYzDwmP071
H0vnsRw3skTRL0IEvNm294ZNskltEBQpwXuPr38nNW+lGYnshqnKSnNNdpQeyTzpZ8gi93+DZORy
10bjXFUPP+4AWorX19EW0PVm9jk7K7qatT6vVB+sdxtR+dMaskokDhCMWfoa5ART9x9eOq2tcr7W
WY8OZzqihigg5flSGMEKVOGvGeyLkcJVzyAM9CQKafae9+lBriv0Q+R/3mlenzlCVm6avPmA9YMR
5S7TJYtDyp+/jy1yA9W8JZkY/tLpd72tm7WXpM8vge5S8yIcocR7tZBqdVpzoq0rEzorDat/ujRa
smpVh0wd71wAPr56SrQW9R0lSDDsqFcxVIjK8PDJZfYbh9FKn32Ake4uSJydRakUAAXH31Xw6Pbd
7dVDlbj30tI2EIpAu+oGtAizvZc61vWxdmwwEJ3bcJ/6OjM3vAwRXh6uYFrQikjdpZlRJYbe9Izj
kTav5R4dEGCLqTTfc3g/iymDNmlMSw36tqxQ+AbLjusfkCxUC5g2rGx/mNdp8F5w0PW6tdbZthS6
AIKz99SETpqAhtHqFMV4d2trrrlz2xAZQLMGlADxJST9UktjjyjULUQIdmjczx40EPXtKwZRYnlP
SMZEfrSfSBhf7az8QQUPYjHLXbZKptsw13HI9uHZ4MLUZ8V8VSOJY+68yWol+4HVpvCz8MDiCBxs
SWPeHnGWRLczIXswzFXV0vbDv4TWTOb91GrDlD36k+MoSRfPXsLH32cqUr/M9v2FViJhW1r0Zl3j
3pnNi1YbxxrOIW0TsO11wgR/Pnl1aW4iFkXdFq+0zDamR6Y0F5A7TOBCCKIthzZ6uiZsLKe3DiCm
kOEGSUGhUVJFDG++Sa1KvmgSehBjaes9k7iNOuRPQBAIeMWYIA9+/DU6EcupxeeMgSTBHaR+lUYP
NBJ2GdauiIu5b35YnTTMRBIns1GJb7+crofMjKr72tAC7nLM/zTeZOG/M4Sr3Ehgh0NM3wzecK9y
OiykR3LEsourL9T3Tno2vSWqfXMt2rb0g1M0z3nmlla8ea1/Gubss7PUcSEc4DEIcQkxrx4NqtbV
XprGxlPes/dlm4sq04hvO3Aypb8hZPNS1M1PQWNU4fRcYFb9KMR4UnEvWexsi5mTtEz1u1W1V68M
P0Z6sDsb2PyNDoUFxhd1Tc+AQu7Q9hyJeFnFwCGbLsowg9XwHYNuMkiwvPgKnHibVgwaUb8FDA5/
ko5wkWt7r0JM3c29txbQ9sJ2xBupUcu77kb+JVDgSFL1j+e+pIBqM2ulAyAagL2w4nLSSsdfkUQs
GVjvCjMAiQKko6eFgRhGNJo7R9LAoc4D0JYOMzbcmE70xvVtOoThC7OfmXTftZIrUlUW3WSEl3LH
mD4obHHsCNtgeOiDThu2z1A7KcsY9Q50eJm5KgNOglZzVuv5s7JBrI5jYqAywBmGJdWeRYGIUflB
kq8z/dCVzTjQg1WYsLlesg2d6bOrSmCww/DKfONNccIA6RfUUHvKvXJwKBcDBRyQfUlxTF0obf5b
N51Vrxo0IZpr70VMUuFYGJTVtHEuUVmdywanBLu7eDRXFqSBO73r7yBwi2UHhcGph3xVA6kgJflJ
GjirZHggoV7aLDsoSP1DLwrtR2sqPOpMn4yXGUzBEejWJGpT5lsZoBBe03/ZddzrH7OwGGt1sceo
HTQleH8L0BV1Zox6dGZtYavnv1wsEZ52RsZCax721rPIeog0TUgjM8XqFOKN/VMFwUuO1gCSk79t
lMAym0lvNN4AGImi1HjGH/Qdeu8LpqMvNQoBgY/boFa4V7vRNDwBOsp6xFyv9Ca1WzfhRBQVgm4D
g1sNvcvOmoBt8GFg8/fdrOyw6KSFh892FTcbrUbt3wBVA1aDKZdX0J9odu48nCsScIUqizKwp2Zl
uIsvOUdQ3qNWYbR7k1Sl0etvaBmY2pS7QElOA+U+Bf7JFQWRAkxU1pLfBB2qMgMgrNNQJQ3TFnIl
OELjzvI1/8WHzERtgbePXRwLfXa2Uxlv3B5AXuoZ8UrHezAsrUObNeG3OeMnr0/VQ8dxOqqlHUI/
uaV4WRXMWAHUu8U3MeSdiQfgIs2Yj1MN1GfK036DaLCvkSmVh6iZEF3KEUis031heR5EhrwEM1sr
ybsITzAHAzHZsy7UOEInBfIausSgpk1EuUn0oh7vGfJ/9BTXxjR9mlZxIrztPPy/0eTaO3N869No
E3fdFebUygn1/oBsdoW6K/pBUWqtY/zmV6iiKAtaEiHHPfMSqnqdkoMsYqeNjHutcbo1AT2nOAWg
zXiFGUxjBrC6e3AY52g8D2aRvIZ5zOzK7r9nQD47+lHSMS6uqt/u9bb+CZro4VZkJcBiNikg/4Rv
9sx63zvZnYHufspAEwx90vxy8dEjd0SVbmC02+srGA3XxhRruIiunHsqzPijU4qzNUQ8T3vjp8aH
lTWPSfR/fEI9kgerZBivZqDskHM4Iku3dZr+2IzJjmbvaxuA1EPNKUVbTRSyh0ZAoxEJc0GcljZd
Eb9RncP1cpdzhjxHi/udRlKeleI7wCyt7xALak9zUaxrmwZdUr/hqrLSYuevZlhAv+eT0sC1ihKm
aXGSg8XAyAI2IzYjuGVkIcYYDae9obIIzFUP7LwwRH8nN+G7QuUEIWv9qbR2EPdZDJeAOS0g7g0U
rK4wHEsHk6rqFnGFug2+1wGrO440VfN6WDgIEc86srQRwqqeh0a83w3fVVVewUnZqxkCct0MW6we
SImktVXGwdp2yWGHgaeiDFvklZ+Ckxmn5lKabbas7HY9mmCCQhjiC2PUdzV2G4mS7NSZVmYlEIZ5
1+swGC3RMAkqeBM5gnMl49wmUphxGOapYlGKZvbKVVED8+BJMNlfTmh+Z4zzjCE4MknbaiIHn8KW
2sLgwLuhROACEWUMWCRC2DVgVTJPUDDNFXVsPNGc0V3HGBHCsFwYXY9PUeT+BdpDjj6FMGur+dQb
tGBro2KunWq3kZopnpsBmiySIoml7EOnlgdvfFQtKiwatxd268FEyQjR+NhCtUCfSZb8j0kfLoYF
x0iuyeZW5xJefqign6TfWMXdApAWYkaZB3Eza5BDoHuu+PXrjCnnVg98tHCChjlVxmMLxr8VnMa6
trZ1h0MdFD2UqHfgiteh6v2GQ/QkcIOj6zktSwBRpYvAR9C/GY52derxrWRyZY3jR5FwdOXe04V4
hlb8I62pIQeTHFavoEw1cTW/hCNSNtPQAuuZq+5bRQT7M8sM75D2erDRJu/LyZvvAuQfBREhre+S
/WwWRzx8eBjxBjYtPFjnqnFniT7fJqTzYkWlJ9t/y93ETEPzZoZLnp/TKtwXTsJRNAe3SK1HNOq7
o7zKCbRWPv8zB2f16ucym7cem9FTHWhCzQvCgcy4lE2iyrDM8HGtC/azL9ZIimoiudo+Uaz/QFDs
RBsIX4ps3AWddayxY9KzaG2ZyntgxFvZEIMHIIeoBxrhbOfzByq/7KJO33qjB95Fu0yytlh1KSg4
lzwja4rnKNVFVbicGTh/KtG8YxAHstZd1S06qo8KCdgoA7R5diH+DwWGDrnxC0G1o96bt7zbd2yd
bA+eEyAKFrF1tISgv6y0xzhwqdFeFrGpAc5Wp0vBCMP8G5ePJo6OCR3QmDo0QZLF9UtWFIguvts3
kM+wdJIPwLawGPlyriGHBNdfIn8nwHaXjAx+JSNz5wJuf5mDIktou0RsGrslwjGDtQAskEoT5pI7
l1nnDGmh4bUbTcn2ZjOty+ozATg+ADBwtPfBfjbmN9+nleVmGmgNc61sW7rVKD6AhKH3Yp9wIVib
MebBYCH4DQtJbSdGTYbutGNEy95SwUD0y0jN0Ld7cMG2f2kQmoDLUtKJtHAQxB7FDpbcDhcKI6+j
cmv7n6B4Jsjw8UeBjg+/OI8aIEh4cTaKus7LlP9w6SlALWbXqNi4gsFZWtq4mLnZicLYpSNa5ZvO
af4gG6/Df8z3GgQoWeAdVoBGEJxDqfqcfZ7HWwPh5KjCP9O6hR6t++jbhDkGg4xgXXT7nDgmn6go
kLRq+yvwdx7011HfR4FDxRQCgqKw1R48hRHGeYgTVp+cHZJEfjtg1WZEaP6BJ4qKJuz2jyEfV3VX
4kz6Z2Zc4mbOYkJqzR4+PWa840RA+u+FsWjUzNzKS+k4sliSQG5fZrKSyv7CptPlQWR7CUL8QkXu
r6AGJq8+iN9yff7D3+qVfjGYBnRmspvBrOnC28I+3T0NzY+oTtkI2Vic9zY12oTWsGtgJCmt2Okg
T0YWk1c+NQBkCHjK97AbWL0ZEtrgDxa9oy/GBJ2FidkaUwyeAp5hW7eYYDo8hvE7zFHEze0Va1Dp
X+qM1oksQPx01E1cQBBpNxUUDLxGVtyur5ugHjNayG+G9WaBS7PrLxelNY30o1c+4oAhob6r5rcB
bUpQdPsQJZG2QFxGPznIF5sp6RWmeP+/0H7cxOFvVv1EgEb/QvE8UWmhIUDFZCMfgWadYb8zBpbf
MDuDGQXoToxQUKg8cM2zE7+arr+DcYV4xd5SouOMpzoJgZxHVWhsNeC/fKnAVqH44JGBvVIQPviy
unVpPSG6xiiW320bsKTk33oIs0ArVmb9FTMrYk1zffLWaWvB1s32GoGC2fuphn2C89hOccZDXmGy
2FBSCC6nQwBHn357NqLCASR474c91ebTr4ZGeBI/ebTJ3OwqLV5p3SRXGIzqPtFeQtaG45ZrhiJr
2apt7x3M9Bk3F1YnV4G62ZkLkO0mi3d4weXpyF8wbl+WbK+RcOCqIW281wKJWH4jQjWpH55ku1Sj
7jrs7AULiwenk+/mSAEUmHDMN8xa4EGX02K2X8Hg9DNGxA7CbKCyZ3PDLk8Jl8SGyvyWL+8FfCSa
GnzvmP80KPSAEkBgVz2mqFrWenNNeSCMi5+8DTA0awPiGYs8+mpBoxQOEl/a1cseXHsIJQcD0/Vs
+3snypsLOjJb5tTVgudCqU5zr7WvRZx84avHWCmgwsTH4x2c2n4CQyfRGEbfgfqT83j+nAx7x6NM
DPWUS32Z0Zj20SQ3Av+DgUkddZcSDG+ozCsrs/a8C57WFGmHALijT7yOunRFCxg6fEfh/M7NTzza
wf3Al2YxUpwyxtoArV5N/r3Gg7Xvw13ASaLSVBzQtZ1GckC2XF5+I7m3wD947emcILw36MMmwpot
z6pLzp3xKW+hb7ODq2PzTOIWNeEtLPCZyxVmNdycWh4luLc1AArw0G2lorJrbBVL35tjfg0mQwKj
0rXvjP6B0EU0rCFLBcm6s4oViwTZirVu7bF9xIkj++LN/5M26/ZD1DogjNE4ZBf1BPzwVVetV5u/
4VKdUhz1sg9uIuJ6+BmvRs4UFKtjN6gc2ceR+igEvjtQExUYbjrtJkGnOBqTdeQ9gwjz6Q4jopnu
BkiCLZ1ommU+WpcIrQbIK0oqK/uhQEyIhVrpxa13EQ0FTCXHCkzcpdluOHESD5SiDQRQZ3rbbkom
VyXHx9g/GAecoiZdKM0TSyKJE9nedq21QxphhJceBY0ahGpueGJddORfZcHgL79A34gdujLt95QE
vhV4MaTONC6+FeY8NQ1oR+u2rA3gO272mCCKEMjCUNui2rfyfYfUt1phybUyFO97Dkz8q2jY5GQH
UZrttKq8yw8UXbUg4tpqsk2AcfvXBCabC8mV8nHPJHnX1Qh1asXZpDLg5ByhL8s5wZVqFA8ueh29
AK7xkRo6JguJPf9Fl+kYpTkyhLayIVZnkfam++3TKtQjcuWvhZ48J2N64VFpvrYca/9TtkY3kUyz
1UamXEFeXTvNfkV7admW165iSzGtlTyGJ5upYEf4bWRYmGKRu6oxWX77QB/9wtE+O1BQFMaQiKJW
+p6GI6qz2TKdxYP6D1ZWWOQxa1VO2CHsIg7o0Yb+d+nded3Hp346VD3ScbW2qbq9Wmp3WSQd6lag
KZHQ49RuFti47HgEckYPVFpKeZedM1cfNJ6QD0A/uQeDECfWTsO5qKCnmCb6XvHnlQ77wuzwn3aJ
L9M0Hbq5/muChV6Gdf2NqdeuTt0XrbUuejMdA09ZoZ+O2SoqKM7QfDGGuiRj+bv0EUQucDatdPWG
pF5PNQFTiax0xE/djGFm+9PAj6D41UcTKCvrpOsYkeLAdFCm5EP1gr3qW4ei198SW7+GvmMtjASJ
FTPbD/Z0RO97P7fF3suiJ56JWzx8djD+bxEyHbmXfNOx5V1pxkeWN0cEwre17+8NIgA9s22I2McC
1tNydJOrZmbcFK1gy0P6JRe0HYujMZH3s6bx96Cyc0xzE/Qznhrh1jFn1rKvb1DJW9Vad3CqYEQP
CYULjsN0rDSqJ8wrB08ZF05Y/mROdrSU+nXMsAZyzer3wKOII3VttHhrR821qjLaDf1ZHeN+qejt
lkbmXsU13a60bSBsSdg+L0kOLjGf3N2caY8UlWZJLgcwcAx6dlCYtwbrN+tg1FIg2/lwseovBZfo
SL+xt1X97KtvNXGTLSvhOCRoQSpvfabm71r1obJrCpU+8cZoq7MDiAgXJjCaRNWzVoAnO5MqS07T
9D9qMq85BHuWlkucZ+BB9HkDRrNVMSswv+nhLHIAjzlNjqo9u/5P2D45+Tj/ZMdMDJJUZODb5I41
KWM4caCDHOL9MpjYi9efM4YvBM6M1JQITGeO2cAlM75KVGPSOoSxdW2Su5wxLHg5OpSi+zWHrwlf
zKcSiWWphXRPQSht5v4jSGapcqQ72HBUjsMn1BmGXgwl424ZaPZ2wA5AGz+4UHk6hELHQUEf1TzJ
rLlwpX1t6PBUoHSKDxNKdgwaPEWiF/j1cm6Y4+t7cgxcCsjsVTU9WjWpZPY+IihjmOSO4Xy2ySxG
ugpE50KH5lY1TGDUnURbjMZWWvueg5CZrB+CduVwmWxSeTIRTsw0Sk8KQwfeGx0pOkqcsyR0fHLP
iSpTjxnkvzKD4FVhpQALIHEw9YN8/wBxsR+JrN4zp0zSDVASfAaX4TP80Zu7l7TIO7yzWVdeMG95
fjlWG+1frKUAgUl51bsfFsm9n6HxgtmPpJlpg6Q3gTWzf8uxRsHA4uFHgRov8iyABsRDqfxVoN94
JxyhYKahenDyXx3qjSgOUfL5/u+zJW+T35uBTBcjeHhKI91+52ny01763YWAk0i9Ot4SIrrLuPtm
YRgxE0l9nyUY1drMGC8sAYjssrck+uv6jvb+kRfTak8ZJlUUkFXEqcWduEjkdcpHYiUbN7tp2V+P
zJzPDMPHzEweSMCCLhm+rtpOZ1VmKNuyCtx+Jpices4tnyQc8vm2i89sCarmSkVfSKeRGL6yTeIG
WX9UgcHS7phfrVxUTwfMwIYEnnIOhQLtjB6iSnxT6GJzjZIW0u7cRWl7kKw0y+PLOMRrx/8pVETQ
cI4A6hQM5bnDTpY1sMO98lK1IuGPFys4A46KYn5JYhab/dTVAFbdNK4kTBhwVWRctgpDa8dNajYz
UDZAFzUH8YEH2Hyk5vWTi9QvSCAu0ZpaJ9bVsb1PKQ7HDP0CJRRncEgEr4PzZPaEuEL2xEYy3WaF
sWzdf+ef7CsVDV7VVRahA+I3n0BXc23xFL9LxAD9v4yd32bnXihyGV/DXSmvMUEgk6VOQBjTrwAV
+zrIDokcinX2ROwHPB6zOFZifKb08Fr97Nn6JuZulcqHM0PKNPhLVrzXesD6kKbQBjgnyWL0d1H4
e5B37b6LpTMi+aydwFlKSRi6+TqPuoWX2HC2sodGlw1dmhvjdcBcBKdkXVX/noHH4/cRSdRcspB9
zSRgIQW/TjEDF2POzHvX2Xc5JrR2PDtpuANEcAi5ExoMks9ajoPQCANrckcx7LbGo4kkJ4i8yxiD
mI/0DS2wlcNVxdWeN8o+JGhJUU1kkfDu9/5S/ncgp0koKLzuMCK7ylXw0+iareTbktFeUntwjxCv
/61DpPFWrVeuI9KXiN6DBH6Jul3S7P+JCaubwvzW8mY5c4yFeAkQZTL1/ytZlh4LikXu1eqasMyb
lg09+quKMtfkT/ZpiLyvDhCiYQrSG9bFa6Vl5PEU5IdKOtczQYK/Ym/MJGyc5SghAI0le23oBNpJ
u/P7F6kBXHYiEhw3ciW+h/ddROAIs4cE35w1UmvPhN0VsX1ksSfqldjDg5KFyk/bhg5MQighn233
x6KrIptX1TE4wqqjiET6YFPS4pKSUzJ1mqPyCAmHtv/DWpz6p9G/yclWIxYekkQT2Hz48FxQ1DB3
JlH/1xZJP6eBJEMU4LWHdAoxp0XN470IBugiaOil9dvMLKulxQ4CWVoBGrWxnIEuuhlcsizfWMbc
gJ64dIIZV82bwzqBtzSu6xqEdxSd5S3VqbOTP9M8WSUWzI0PDSKgNFfk/XLiU6HR5qi/kG1eeiWq
gzQ8bCCS3V6aHCmRTsUtQIKgYe2NwtiAkl+H/a/ZdhBcg+9FEcGxEHWvqCGDBHF244A7N4KzMQ08
OfNKDnUQrFQKKRIFd9tttylvQh4IN1KZn50OXYIY7SWXMPmQ/5IKBX1yUtyLPBLffhk5pOXA4Gbl
6J5IcVkT/wZ3ubVk5dn5gxrfsM+jwz91f5gSbbWiuWhkQkoSyrLkjJXVIJdbk5uPesQcNF7znoik
ykAzjc3akxjHLR+EZhdytxI46LYFAP2Ns8luYlPRoHRQ//Sne4NQPffBeijCrxktncFUVxonJakA
MxRg4BsK9STZyOWzAvMwvZjWW+Z4C95jTpuuigEOy9lXJ2vp0Mj7kzUqJ4E02WgE8pPSxJNFzMqG
ZLKm2fjvRBK4Lu/KpnzuQuUovUIuxaAk7Yt0RT+KiQQ5qbHUFQNtfPYLZ0GkY/Pw9MJ3Pvr/CVjn
5dKJavAYsnhhJOhgvXYRiEkHMDbZjeQTVPEmH+OjMNPETzkMmDaAzbnVBTJPRCo9zSFTfbu4miUc
05ypLmqYkmRgbbXjuVkUd9QuLdtGuk0lLbNub/bE7WArogrI/N883WboB4eN1JqlheOoNKjkYCXO
njhuaJImDd4r2bq0wV/x6XKuwlNZMFiH2oE0Ms9fzifD16ZXiY28QDjE2gqHabx7UuPTTcl0bL/C
7zxLz4Y+ziD78/y1QXMCeRcP4Gm/Vg196QXdzRj0q9vA5hecteVyanhN4SLcQj4OCaTA9mERdxEs
UlBXbgk+qnWQknBhp1gpik5+FL72lBROmt8GL+kBU7rxY7Lt6d3V+xxzRKe44Cba7Oy6upIc0gSK
2nuXBYTeiHShmjYoUK/jJDtPNW0VIUsgr8dUynpkabQfQOws+pzJjCRwsqBGqznMSDwSSexZ+bSp
ghu9fUtKhwchpnH6tqQ71NcZmQ8guGiYaGAgbunrw8ox8VrDZaoIaAyG80uq5nAW0P+xgvYmjfmB
+YE2KluC261Dhszum7PsNikcwd//1ShCZMj4389PBy1OrqoyvEJgQsCoq989z/vsXRhNNl3+sP6W
QkvR/KMdRweA+TQSjO3YJqegct5ydDGWqnVRG+2EUv5+pKs52hgwjNXeoukA9vASOMVnaQ5PrwkP
QdyvJPWXoiUl0XKd5lZP6CG0o3JAaGIrfzmVGm5BtvYII5pBtd3cQmYvEo1Ih4824dnGbvuF4fNd
UemxEBaA4iGsGhYV0JUxXmgq8hVJUmfLKUUkHjoMVMAwQpyYyoZvsBFNm0HX4tazHV3GgPkwohUf
WK9DVV1bD/PaOb0ju3aQ11oMM9hSU1QG+3OpZRfGNhc8ubER6vdGP0ZbP1BhQVQks5YpbEgrNs8c
QeOqtWv9nmTZtS8aBCkyiuYp6d17omjld4AGNix7hS4nPTmkDxMK2ZBue4qUGwrfqEqlmrIeQkSs
lLSAPGi+N1H8GMg9VABUUGXgb0YjJps0KSAzXLKGxE2ajmOdA3qg2TJRwLWuvitT3DkT3qSclYWj
g1Pyy5d/ZZo2ylpZ+g3STuRYL3Lodb1Hk6ynwgGbAZ16mBBuNfNAY5lNzbpIoLVUFJO6rc5rHIzu
htI/8UkFP52iGKeRiKGnBKW9zk5cXL8bWpOORwCeo6twFU5TRGgCeOsKiD0t9dZIVSMmRXUaT79N
gPuMyjDiQirj3ppB9JggxUylcmoyUIUajdub4flrTym2Uxfat5Jx5VLNKgsUuu1hLOQyZMSksR/w
XC8Ge2YIo15Ut3/ph+5Nxvl9bt27BkL1iCYwSS0zPOxmkMx91Hon5JNuxrpIRxnTd1keJCuD0f54
kZ5BRQDfbjxRaCOI4mGNzqXEzM5FCLnJVh7YNR9akBxK0m4c8vtAlR1NAw60QpTvXguybrR4ocsA
x+zBURikwnr3Qaeac58H3X9FAGGZZ0NFZYaRw8A2nvyAptdbarrIwosNcXNWjUITF5TomvyNWK9p
6I6KIZuBYFexljOa/IZkZB2SGvawZUiIzFgGPrBcQQPNDdYRBOQ6H8Gd6yvdKt8o6vMKNahRVd7V
blwV3rdcmBq8l2R9nKRD+CrdAIREMKNo/vTUcXluQToLseMDyzQ1MSvE2BccoHg/gzRpcGmEgAly
tMX7jhQ4dW8dsB8EayngioUa2qyiDaNm8E9IdKIEmczZSy5S8jlniHy0y7JsMcXhNmUEBAXoUDGP
8pung+KISYEsjUbpifETkieZzArkCzAZP428jBLhBPln8hBy7LZ7K3iGDlpNaR9CvgmxxmiWVT7R
SeA1+Piz0Y8ruOWQ7lsTk5HmP4N/15EJqJjqLmuqec7ARIhnIINkVmyTrdaJ8kIiYKsKinf3CSpv
HZfYGNY4onkLi/YPCUpvP+WTyR16wKOYaXG6YutSAASjlJI/pTtf4qkow11S2BC7hDF8pSGpkGbJ
PwbdqxwosvTUFh+4V7IHObdjOZNh+/Uq/Lc82WU+OHxH29EwOFioxzh2ewQb+87hPlbBmQ9tmcXJ
2kjcaYNGITN6nNzj6R2h4RVfKDdlZ8iqkIlK+RR2GRm+9CMewtke/dtgjV+BBRgW8aiIhdZY05ap
Y2KqN1PlnHSqjQk2G72kbccBndKj4DNGOhhGC3sho/nmiTL3+AcH48+01M5dnbwpXv9OJTSmeOVg
jMda5jM9uKEdmhl00ul3dmvugtcNXnGJ0uG7ztKWMkEuWY37LfgTkIMcub3TYkFODdY+HVT1A07U
EuUKyCVPn4EGybtsWWk85+n4bwHQHPEAE/BoaZqbffEm6U7mfIyqf4bockqLco8myEqev6U06yxB
nJ4HSSdlLU/KK/N9AEdT6rIGkmQGZcvq0aNX4Gs/INwuvOKvjRrgorXS60xybjMxtWhhIkGhIUif
zACCw1dYROBS3P4XCZt8V4RQ37LAzMDkSxyECKQyYMsGLNKqcnbwKHcygQg45mrYun4H2hGip6QA
BVIisK6WKpEXi0J7JdrxuafAGshPdXboveIExPoyhsm/ehLQxLphidY0OwPnBFaA1HakL1aDe514
fbLNZL3JiC3ifJZJqASgCr3mrmuwnKfxZ1Xm1tXhv6bdd+KMD3kiErIk0qnAazTyZNpkieZsSefl
1/uyOTR+e6KxJHvSLhM2tLmRYXdZPhlTeE7+VvcoN8Xhw8lnQCJ4iNd9I58jC6WJftejciZizuXE
TrknTkN3mY5sunYKnhuTXt5sQJ+gpF8RsED5V0WPr8yoPTsDpoQss4NJM00QbnvOf9BM4Px671m/
Ps0yGc4lGmICeBzDbck3Kv8oeXXqDuiq0FGLDagHaJ0wrvCIOgTN2kcAOIRm3mTOdeJwjirkAvLq
kKIIaGspLS14x2RHshnYeJRNBF3cmMj4aAeFTvMAmSxi4GhDTAvQb3SWf2a8y+3igLQE+H54QISn
QvX3bAx5wGgWYU+MonFZRrsYwbuMSF0Yzm7QrN95ilxuRXSCaU34jGuwW7P9U1WYAvThlibWxmWH
T0WBmF/9iHV7jc47wB6vstZ4hDO+N35VoYUXhbIr3fqXYtcPbUCqC4xTOVnvij7/FRmeUOvfnSFc
a8SuuNTvFcbvKFDgrBFOCSK6Rre3fPykq5W0U3O720ypCnS3hLmWwrLRio2aqHfNnCk0rBODFlzQ
y31KgNZJtRoj+qBccnx1rajaLq5aZM4k0EzBVs5cuDLbChk8AvrO6c3vUKXSYBUWRAfGc/+ONwFo
jY1iblye8boMvb3LTvbiaATnhrgXZ3AkfpeuvRnM6qDYqCNLGSOBUqbScjTLVqhIq5piwIjF2FUT
WP2BD87tX45If41e/CMrp+hRkxmKysHCcli4g/UAZhApsXFvgl90bNcNGii0FXYGgn+nyB8+Ozc/
+QHI8grVmqbuzlnjLuUlNXm8I6BINiJNGczdNqwbjC4lKFAUBpCs7NQ84pOxlfO1wKwU8LrypZU5
Pdm8pD3sgXjT6OgpdIIbL3mzc7jBHDpSsbKOwNQgEA7OyHBXagBylP+uzWrTsMXoakKUi5ZyZqKn
9ikzdUkxZWAhe7enHYHyxCbnv0vvOzZ1BJHwWezv0sbjpVuOjz0fE1QWa2QZV7mJNj47KJyWlXFR
youZ8PEgDegtxKHerkbbukdKjnxocdeYWthaP64GaZSDPaRl6AMHkzvV9P6YTXDfdGOvOmSKJlKY
sctA3uBAHKAa8iSAELMfzeBX1OMUORnGhsAfTTmwig+5rCmBxUKBkLQq0JdSIE05dVqLhhgixYua
vrZED9qJkkNLOPN5E75d4dNBXLTmE2OXieaz5CpWx1SYhoyYS7jRV9+jsJj7Ccorqvdq6yANgtzd
lF33F+NVhHVrnHw1G7wx9gQZdF00nUo6sQzz173qrEvWYlJElNOQA3+NRWy+dKBbWnpK0H2BUs/Y
PaEayMtLY6b3OEqGwXQwY64X+RVT7c6TzgFU4oeyzQW9WnSaMI4DnOf85iMpMYC2HG0bJs3FAcgz
gthwmumU4uo4k5Fzgh8GK4VCYzP9tCMTihpYRqIhHgIbjjr7YETpT+563RoF/RbpCNiWDUAQrzO3
dhdlj1B1UL4FC54yDz7qk6KBAAF/qHQPpI2Wag/1pO0QOK+j9qfi2OF8eFHN9E+VjOCCcUJoDCi1
RvmoDfOpZOnFVy0eFFBzPJ+1bgP/NOH15NHdbJpd12CN5NVPI8IcpK4NDNxmdWWj/4jUMEY4vhmA
wNC8q4EsuhypNQXHtsq79mYS7ybfSpYz8tCLasSaETZfEfT4l3pXjdpF5RA3BZuhF95ZZ13bxHHL
7A+RB2HI1V+tvDzRteIE8WlVqvGgEZZne5GWXr8qDGDDytzsc635QPh8Lye5ofZXkpRjYI9bekjL
xszu/8C9yNvOgX1k5I3I2EyK3XUr4h7+Wx0Y7QmXD9PY9kZGhEV7hcXY9S+K1n3mMButgW5zFm1c
8mYMpo6s1o3mMLtE3Mn38p3VdZ/gCWGbzMfejf6aIe3C/3F0XtuR4lAU/SLWAgQIXisn2+Vy9gur
nchZgODrZzNPPdPT464iSFf3nrMPnibeHnrOfIrKWbIippQyTNmfSJyRI6Dkd0dkB8vzUpk+vZDm
gxQGDIYl6r30t6rGJ0FZg49ls9yBGNqz0NG/pkCA6zaPaeygsBrfhimQqOFwmdp8JN/lIYgtDIPM
04Y6mrHxEBiLcxhz+mXu5L9J2uc+y6+ZzdWj17GijvjpAwxYef0ElvhjOQK0qcUJaoakyLufLPkz
Up6WlzMgH9MJy1cqJmBPnPtTQhcGYgTqTP//6Fu588Rjt62M8CkS8VWQT9S0UM+XyZYiq5scmmPB
3x1RMUSD+M40EuWiZYkEaszsrt30LolrzVIw5/YhcCqgMO28NptxN1Pthvm41Wa9R/kPboxBxow2
Bd/223JkiVOOom5yiDBaeTxIPq9Va3DUK+cXv5EbeJrhKvHz7xQ9TViHPyWYsAqUrUVFq4f2uWmi
qwGym2Y69Q5rj/q/mJkpKdz41U2Q/pj6KuuEKn/XdSOtY7XFh/5Y0PK3CbtvSWgPuw1NPnzkdFja
re3hnM5/YZMT/mNusgCITFbSNeiGVYikEQoZdxQQjoHeehFA4K8Btpeubeu9HJqLwyhHKhM9cjDd
jbrETmUdVSKBQsQVkMdK3NvN+MvDx50HmiYnzH30NaJtnMVXyZCybxqmLIgLOM3Afw9XnjEw7OHs
A+d8a3KLnUH8IcHmDXZwvEyM/ypP7CuPzMuEOxONi+HKB+USANCYkvDDygysEfaHbMYDuOU1lIVr
g4/DGyBiBCGVZY94taOsbf2evmvscgCY3mfCnAbZB/tmmXrRJIDX/8sRNwFM3LzRLN6EBA1x2cNh
2nSadhLlv8eWaSPb8ORhIV4zEoOx5iEy6c4hwIrW81cNp63Q3Y/MUgp0xMvfy/clOXpjmd5K959L
gtnaMdu3yCMaMUB9tPxZGd4nvEbCVA/UAJiGz5rfbdjG4KRu+jaGTNPAavYLXPxIhHP/oJ1wG8kX
S2uag/1PwRE9bMxbnnq3IaJdSepo3Iht09rQ6qJ/ATQYIhvCVd3TNqGNTss3HUDUwNlfT0QXSgkL
JnJWDuaOhM0swWWZCZfkEo7HlQdHeCJYJcu28QTrvKKzzjPJ4aylCxCOGWHFtKY5BbWcYNv2kvVq
3xvuOzGUCDVOXElDO3/4mNEcD5c06ved0Z5GSf9/mQGx6SCi4JflMMIvA+16aiBf+BAh/DXsFZCB
EdyoeTsvImE33YCCA22UbQLgcUudwvrY0CgAN0pVxU7GhWSrAYNDRBRFVVyXPV05kAocTmzmQMtr
OhBmvxQHVZfAIct7eZfVA41yHxaSW14wWnAhredaQVnkKOHY1LnhjwU42Ejd95oC3ESUVDqjYjGf
dvakz7S3d56XksrZwXKg9tbjNai7q98yuG5Df2Ox/yrA+aBPrAdrwZD0uqMTnW8FE7uaVkheqIsC
+6kMjrTt1ByboDuMPiy60aL1hyiVyTyf2f9JkHdZZvLIpVomCkU9fcyDcejgiLLtTuuAVNg0ba8+
tvUVF47Ig4+ZyULzwdWJUljVAu8Xok8qPCa1O4e9jktHEftccdDVGlJFaTb5upEEHTTFiz0ll2WJ
wqd7S1jjwtRbZXN0WTYDXzsXJ49PqSNO6Mf2eSuy/UDEQm/4uBV50ZQODhPtM5CdB9HnaLDYUtNF
J2f6mj2SA0krHxWiAHBeVwsVmWvoW8pkPeutb7ebt0E33ks2Z+VTGibNMaSrELUpc3UOUn5/mbgw
XtRCvcBsnCbqEnroItDPWkBpUqof3VdbQ48FLzwa0eYIZx8DC4CY/ij1CLCMyrXsz64bboacULw+
IlLGOjWO/cpu+h6w4/q+d+l6eWzkU2yDGcppU6BUOvkpu2gdU26G5ruwcWUF+YWbvPdskgPwhm2a
qb0zOdcqy2VuNpKVheyfJhOXk7UzRRvCS52UwaemqcNjOlrWxeSiqwJQGBUBxLs1bYF/Rd2slnJ7
KSLM3joKTFtgqNhhjC/dI1PBvEO0B6qzWK/QHpzIWdhPCzI3eu30tB9mzBU1L6o5FG8dzF38E5uc
52pAMaYsPAFMNXvV7Qqiz2TTfdQVjCUbcQ5Ccu5aYW3h9C+Nue8CWGw3DP/m/FPgl11WATccPrJZ
PEa+eI9U+syLY3FkKF0CX6c6f8E7mm68+s3xOOnZjv2M527tWMlupOLgPtAKAMhCa5POm4yy8zCB
lYJShoVBhvqNm8bjDntja/ItlnNBwPEBb+6ZP0DjzmVpDumIlqG3NVsBn8C5K6Pp0aJvcq34YtPk
o8OS71k1nau+7r/jBskBqWt7h27l0mIxhJtQFgOJZyvczF5cXQKO9utixPnhvcJvoaxClWta77Vp
tHhYwM4wJVgOPIZbPRlU18zuo/prUFO584QL6kSWxGEa0xMOHnY2/WX1VkXOYvbZIAGNEQf0HA7b
4Wd5rUD27zLWO6T9kxN4CzHro8maQ8P60TtLf8Eu9I1QPaKea7Uwb3nCnLn/NUZr4wu5dxp5bllC
Cl7wVYHEgVAP1jxbVer/wpZkPNz+2nvIGuOXmJwvIct/6Zh/a459duusM/Qzs6BDEuQQFLmFsof7
EBkgRGj6cZjSoaRnlzvUaPF0LKjkbrXopls72Fs5Ws5uitIHAxIV5GWN49jeBoO4LAHpmfwi+/Cf
DQhzk3P63hALbh5I2VOHwcckYqP2/xwSK/m0nT49znNqwIj0GDVIIr953kZjfsgcdlz1v1gXCYOP
S8of0RJGM0GJESQypGQjxIp+XFhfKcnLLmv38uybWXQEWUlfmJBWW95FHu678Boa4C3BqFRB+1Fr
yOqNVw5bHT5C7EOqzbADRuYbUOxvs2vOpazPTTM+ap+CxuKUvsWq/e1A/G41szFLjHwVcACGgejU
d9xxRz7TV4KcGjLxJR6C+IGqa4+v6ttt3XTf9yWYATrXoezLNQzrM8aiI6A5egw8Ch0i1V1klFuW
HU2PrD2SQUOSlPJ5ZsEnrBRiRxtNU6Rz9jjrMk75kUCyR3tke3LHVlK/OAs0lVd4qXik40ORM8r7
dOhJpcjzz0YC9TbnW68gKZSSDkNfpjVhePpe1/6pnu2BQZUp1rlbPmcBPEQPO+mtKdiRzc571hhR
cls9la77lQz1sAvDkFlCArda3ZZrjvNjybxse2KgjHfS9ih+QmDwJMgQP2OWCMJt6mbs61HUWhuj
6+TGy0v2aqi5kD7QXbOAtUJ9aq9GksCa643Ijn2mDDmmX1U2uwIvGhIRoBdm/dV6DXhr3lTd5Oj7
a9jnNMs+S0dfM/C08cj4rxt40UO1bByJsZ9pV927MPBRgWP15f2ztUYkP4101YKX0A/0Oox9EDet
ERwj0OnbZhgTIDm0j6agv9quf5rz7M5yehqQcDUTRsWYqoLt6AOUBmZRT5e6Z/kEg/5ixLysJnm7
WmGSUC55Gb7/XufzY5InG91nH7JKb/aIirhsfiNfbeqiupQOzLtJewfuQUpLH/wpZPgz7MxNppf6
y4axiceLKV+8suQQvwZTykeMmHVw96qGU2K186DHozhCsRICseIUHr2ast+zDyD9Ti9u4+1SjHgu
jfReTyc/C+huzCevLfamyD7zEey+6eYHzK1bGBG7KnXfoLUzUZ/z56wsSVYrH2Hr7+fE/xea6jBX
03dkWKfCzba1tvBAIdZz/Jdkwr5DudTUZrUe/ajbhVP5NEtaaW4T/eaJhN1oWAgnqu41tDEoVt6Z
WY99cNweM3/lseEraus5samEx669YzD3lLsa+5XbXycyCRAG83BaRPs1/sgiX2e7qp1/Ar1oyBjF
wM100g1n33NqdMyFYWbanWD1miAGdrSLM1c/9Hb/Foc1jqX8OW+q8kTDkgMsLZvRxMqH5nrYiFBj
3Wl2oUtcGw1HrIV0jNeRco798ocYNm9qh+OBrulgZVYG56qqPnqdlmB5zcMSl3UyUeR+Si5JIDtc
b+R/kBrGywew1+mGJ4NQBAlfayXh1nrm9IK3/sG23CvZ3BzfuCC7SPQMlKPxV07gF0XLxcFEuBch
B6BOeJ/57NzNKc9omzEiBfV0jkjMux9QIaF2ZoWWer4kE6taYhnndhRPk8y+ZWkh+o4Ql+kWGO2A
aQ0kM3bIIRsOaehZuwCjxnfUKfT3jtURrz7Tf/W1/GPC9myTdHvkeF1z8GRhHsIAjE9FM4sgmg25
h+ZKlXLcxAN4a1e/T6q09m3lMKTmjcWDj4jbF7Xi0fSPHWS1JKmvyB3TnVtOS5y6Q8Ay9lFrnrBj
kdhGlFolsVoaTAthqt2pgZjNlhidTMnfPA3/ZG8ffaf7MXNGmOx6MkzoX2TR8DgAdTTIlFmZOD2T
aIi3ZEDeVGnuXbT3G1WgtszQfOKZZ1fE2dPTJhyrID2Ru5FcapNiOSKccBPL4C8D4OU2VKATXnrY
KnhJCcS9WnVz75nuk9MlXLgKE2PueTTHKyc+dBMvTC1IAOZQyAoaBuZBxRUji5AcbKXhvtW8y2Sz
ouSPwvAs/eJVRmDOWheA7ujf6sb+sX0vuM5BIu67vF9mHuq+qcXV1XO1o3d1rWAwr6KA7jurTyho
S/Yy8oj98lF2wyXD6V+TISR/dDw+LwIErCrleogcqvUJcves5f9OSa+2oIjP5mtYznhJKM45ezPJ
odaNurpcoL/rTk3BajYgJeemfa2rpVpJinHlSOeqRfyR6n4fBt207kp1qwmVObv5wMbt1+NKBRNE
yM7H09HcjMD5NWT7KDzxULkcuyrAPiuhdLeiTriI0TvMKUI8XUd7XVeIxcUEr98P4KxId6/YLGog
k/+rooCQGsrYN2q6QJi7eApQUqlwFTvjmoiT44wQ0vGhtbUszVhO112XAKypIAsRpseAvh2/Jn/Y
xWHE+DM5lRiyHRdmm5U6G6IOH4LY3A1D/rFMGQ1q3tx1OtpfeuNX3lWaHJ0s2bnfMjaes8JkewDA
ZTJocYKA5wfybxmSJe7+mqn+zQw6bwlhUbF8guNyo6VSbw2ZpveIweCiNpw2HWyFXUZkSLFHb3MU
LotTqAjZrtZTkOQnXbm8KRjjj/5AsS8qljQejfidGJKKExKz7UAM1oHCMeRsn30kDi0/KdMjo/GV
FMNTUNTncMbRngmSPQv1PoYejUubkPlcRf9yskn7QpDIVt3YIvhYQ3EemSKsyi57gI/IaS+3zoFB
Vm4QfJcJ+OuEDpCxlDYdaLqiMGi4B/OHKUBH4oVYtJLMVNsFR4EoxbPfCr8iNXnYIAhj56vPVlGe
VVVeW9vF8OgbCih2YJ3yuryzGF07ZOBufcJuKEO7SysY+HjMkUWbXmebqGweUSzEzV8x6juSFZ8t
EJV5ajDFjSj+/NxIn63EpkFR8JZWZxonvqLJIAij6FB4oG+iLFXnMFtModUjk0hAapoz8Xhpa/dP
RoNkZ2meElHOJP2w6Pbw1qfWPVO4sL0h862I+FxJH2NkRsxVLbNtbnFGsExyFZo2A2blcLYAGmKi
1IQnrRRgPDOPPuk9nNmo/iqhOCQXp9hoHpefnpNo4Y3efeR0pySm/BJ0mRxtIvwojhnA6nCe8IMw
ii6N9tGpp6dm+T7L/6pEZqiFHk3Ig40q1mDLaGz3WScQPZi4PLLyvGIqQ9cz4jjVh7xyN24UnOyM
9UkhPKpTZkdd97ekQG5t0nXa6LtG5JOxB620bK449dByjfk+icgaW1YREmJXVRG/jF3xUEr7X5W1
pJm3W40dn6SeHJfX8A2hAF1FMB+HbLos1pLl23eef5KF8eYShvn/bU3ZV6tI9muss2wYFmW6W24M
e6Kb1N0pw72Iyr+bRwBepTduRO3WP8w77RcvUQA3cu3ugafVJ1pXqBRThS+gSYddOgj/0qcDhK6p
YIYZdtrMaTMTP7dJQmXvMw+UNbgEcHyW5IhlQX7r6KgT7OoTRZxmfyX+fXLaGufSl2SAW04LM0kb
n+ZMHyuzAmcTWC2UiXRgLGjPCK9jh9AAAQC3j9VLNAQhjEe6kK05/hajn5104uCcKJWxtctsWFuz
1W5AIQ1fUVb68JPy0Tj5CJn8VY6xYl8MI8mdtlPRfkDlZZJq/BikMr0lMoFSAgp4OMmxlC91R4N0
DFvs2XEdTmj3+zo6gKqsdsJjypA7cXLiUIYxehysqzExlAavyPm79aYXu3DtQ5ewjiIEUM82I5mq
pVI1C0XLjjj3uH5ww18ASRip2hNxE73Duwo0X1grA6il7u5G+6h1vDXSlGCaReOHQ8NdVYbxXDkf
SlfvZfGx/Afopcflv+RxDJjI8F6qAGQdgiKmlAtOIS+LxQUJnvpfzYQ/ARCc8a/V+No4725N6tsQ
fvnL7L9ExOlsNDqW8hSk7W9EwLjF3cNKvqwisTgF7Xnx0Cz/VqPGEGjuPNRgQYhk0tsV5YuC1tEZ
wQ45lIHXrqzv8MyMVMJzfMygtJShtcM1NY0vGoySp/4IiuVs8t6Du5HoxkcaBo51s2wExN6T7o19
Hv95FknE4tNFNWBbHQ6zo980W68L6YagbWptPCsNPQv6/aN8Xj4gX87K26+4bM+IThQZICki3zgH
P+aHq8p5R9Nu8eELmmE+4eKoUxIFraWjAq5Il+BvIdFsTZ7k05iTuNthYTfzDxNtHXcnYy8p4vi5
6OlE++gFwseJrwgLjUeedxyPoQBTVHwGkGMxD4Ery9DBLhIsTOUfwiJJsDzZXEQunPSdGz/TbgHG
TiBlfRhjotnzB4bR2mdTsGjglg/FL70Dnbk/sSjh1jzambf8ALNefGUu45D2JLvqalNZthlCQ3DD
267hN4YvTYzOcvlKEg6a4hfluD3Rv2QERu4UeyOEjJqu9yJGGN/8RWkVLz1kbii3iH/HgEZpSOE8
f+GJPHC4WC9+mMVrRV1+H5e31CtvnNaOMELZaerT0KjjpIYDhoMvncQHXTo77mpnXOzgudLABMpT
1ZX4ghi7es8qBuV1P48Y0+WOT8iXXXYcQr12lmDaA8TKpl8BTgfptZJrWL7rmouMAW4SxXp5UVz7
xx+dJ65IyaZLo2gdm/3DKH780kAn02xHE9JyeTLHa8Hggz/Hbk2cQs0JsceESMPdyWzUoUG1H2Rg
Mh0/ClpoFX9NlShO7I+BARyK6p1Et/TJMeC7VwkDl4eOncqmLcljxEuXtMjwQwBSnH/NjxKzk2H9
Fv7VzYp1SOdmsCzgKmVzGJQqcBvhfS29Zlz7EY3PoE7w6n3afMfl5TZ7Z2MRfUy66goI07otfpdv
ZxEl1yAkz0F6nlRX7FTw2Rf1xsaR7xDKUBXZviZzqycfgIeF++O3xn1kviw/c/kFYoLTeXsylsEO
o75lTBD33ERrebu6Ep6C9dtQUi2fY1lcQPp9sD6o5RM3tf0yx/BOG/loaibu8xNGVsuh74tCwK+n
Y8f/mbXVfvlruM/L4sIfoqudTO2eximZru3yWHM3CIOEPWYeUgFDRrEHLt+4qwDg1m9DHe6liC/8
iLkM8QwSpdK+9nVI02e3PLC+NSMMPGEzovf+u7wPiRVrwFfhbYnHO8ww+7sMIwDczMrYJpnDGa2O
3hfhWZyZexOmnqkrnDo8W2Ko93quf610fk2S/muKkQIL8mWgKLufBimd4EwPXT9vjTJ/SCYZ7HEO
O+RU2gF+Erw0sQfOm/RIswnOZd14J4Zi2wVB4xKfYVbzK6UHb3XPj0WTQlgv+vyQ5mbfvCSFiQ6I
9AxfMEMo7fcuxNOV0fQLTdSkYkQjrs4JOz3aCvgD4mfS6Axr/xinvPaT/ZWK/poBvS6yFAcE00er
fyAwYyXsnjY3nK/JgotZ/w0uehdjbIGrYSzW0uOEWYTn1lIbgt53IxoST/b/kLnE595L2XgyD6sC
l5/gU44Qey1SZmVu9UKFzLS9mel7kOelmoIDb39xO84jyZxurVhCRGuUu58HnwFzvhGYW4vGtE5G
BaXC0F8OmHi2pteY6MZQlciaYCsFZDwRZxCvLY2lGWrliUTvk0no5Eyv1BRQkiZoZQZw5JqXqZ4v
vTKe2Y9hvVBmjsOxnqLD2EbbvsYT2eiLZTCoN7pDPZCvHEi9d+ZankfqmC5xzMeS0cmUGuxPKPHC
5rEz4p9eUfosG2lFwxkR2imPWY6ynhkJo4vUm89zlexnnZ+kmp/EDFTKDa9L6HoJ3rcxEkgiNPJ8
NObGDH6X1d3hwoz0lg5WZ0HTAvCHZ7X8cPnQM1yTwA3WydSf5znbTiYcRF+1T8JxaZ/00z88Jd92
7DP+UWuIwEfttg+tm93LyHqph3ZrMilmlGBjYWKn8MtnPxienWI4p0jYTYNRBaamVReaj5E1Hgdu
JUjCdZkQ/muCeTK79FdY5VlGDQGWqB6rsBx3jfGhIIqic3LfmoZVwMzNHn9Pzz/ONTUZTW2H7F1A
5PSFwdNmu5Hjr0eAdDCRRtkzZxhCtkDQfc8p8F8duI8csP5GmS4uvaDl+JWem/jNC0NkrW1+C/v2
qLL+vrOSQ9vaG7MXR247dhzcSjo8G0N7URJhHdbPQ5jRMRgxRnDXdlG9yMnTV2nF59mIfGzDSXkJ
+joHEUdCVrs8y0ZRNIfAdr+U499FETEaSYdMMmVCKCYqQ6Ww+RguZ5eC22i742OlUOS51YHb9QK3
HuStbjedrPdYBlYDVWsTobxqxvZcZqzhUUl3GCe5iXrF2lJ4bB2RctxQLmgR9WyNmlif8a8W5rMB
JcuZrT06FrWOSd1pIaOuc2vCDj0V51mPD3ihodMZefweTBUQB7UPp0W80UC5wwAyIm8TRPS6r1J0
j4JY2FMNY1YOXnPIiCvC/g8RxYZFz1jPh60ninca1juV1N/OGII15aUPGQyArGzJHSlcBD8FKl+y
g93ERogb3/kMvbLUrrEf47BrkOwR9kNXAOtGGpJRIib/5iZdu0dqxrPrkT6PPCzDWznHD5ZP5Ti5
0JuGbRPom1fX15wnxerf+q56z/R0iFxgkdRpsGn8YzqOzxKpLJ6JhyF1OaLQ2Zq9TV9ruOWAj2EL
aX5fCfcU2OOpzZLL0C9yfZ9se6Sp3ugfXHfY9BatWZEYp9BySOc0qlMR2PvJE9+T24OoTNMvzsao
OfvhYYrcn8AjgmkYAdz5tuAxscOrVzhvvWJwD1xwywjj0FXuLbP1Pon9JycezzpkPGaaz3Eb7kjW
vgM7SOeAXmKN6m+wGeovz1BUNL+jRWR0k29MBevYDlGhwqJrUadGEw6X6qja5iK86THw5N3s9I8q
Dl4DWsR5FZwGVu0xSV8MxCUm1Q5hv9RNFqrYGPvdDNjQa/pXlGenhu6210drAjmYvYnzzBK5djLh
77g/xsoiowPfCgFSbo/GXWd/RVHTsTDiL8YMn7K2+0PNMXUQQCX4UT4BmSycyKeNTRpZFyJ+GZRk
9H76+hu3jbqXMXMdgrlegkX1D36xek4A2K9ME2SNyBwAQjUHxLAej63RnasWxeGUNEwqXNnhPl8S
oFT47U4hZSCzdRw6eJCbJblklvlwN+m03oRt8Wc1449O6gvWURJW9ABb1/MnirD/MxS2ji3GH8d1
3A03O8KUOrtPpTRQuTot82ehOtI2W9p8zTTvaHZ6gB2HZjs0aI+bUTLEScloNQ2ptj0B61u4BPND
lBtMFPs6psLvh7c8r41zVLOHdF1wVHV47rpm79cdiWfurgxZXJFCvpcKzIyiSyZ40cmWOBAMc8IL
dq5zD8HBmO5ThzXBdppmH8DsA41jEN5RuOg5E+85Z8KgZPkRtdgpS8d6nOsMt6INsdhx4NLQoLUE
uDm7hDU8+Rzz4yy4tVmFqqiq4I521UNilw7iuxlnVf45Tz1vlh/ae6urmm2UeTeC0gB3mO3KqNJ/
NjQEEE49lKOp7WiNtMyyAaILW0EWXtrvWp2LwnmwO/OngBkQ+cVdlEI7ZkgwrmtFRlDLuMJsKT6K
6dyE7RnDI/I3dGvtfiTHfduqHvNr6F14s9HSEXpUqfdABrcKSYXKigf0A3dzmTEd75oYYZVv/Myd
fpe8hNh1t15eEUPaY3JpiDyVxcIj796d2ncZjndXzuEL/+GOTsGj0RLozZKIx+OqDIzx8/xB8/u+
MyEWVaQZrefRxgoZdzubT6wmEK8kNJyMHnOpgCQmI0lmL94HNCDfhWSv8JFT8bD/q2PnXzww0c3r
/rElAy8Zxt/OMu4r1fQ8vk5EIx60os+wkhFBmeOCJBrJA/CXqfY+aOjwCAgpvbnB/71dcO3eXKwj
fKehkp8khZ8am4FXHPo8ipDYQbPuiY4/T1DeluOP49evad7BJyFQaBjoLefZjkZRt9djbaB8gNLo
GeJodA2hEBQfFBMUH7jVasffFgyAkqxg7EUz08peBGUm6WP3FLzzG8nPH2MXfkivKA79XDFc1Uy0
c9phnvTZWILXUJffKcLKoBzocKTP2ug4Q8tDrqCFVwZxQ3Q3auGSOExGDRMfeWsXelWfO5dw7PO9
YK2Gz2F8gpTudyKh7zDZtHgBGj83mdhJj7awW2SE87b7fiRyVQTHzJw2/tQ/t1IzPihvsUWMQ9GR
3T636UtusFyOUDXA/vNSSzJCuwpZvAcwxUG0OPikXQrbc/aMjm6GqXZuOkT7kJoP3da0UYZ565p2
6QcMh0jMd0lcXUkyeCZf4prk3YMMs5tNkG1fYTSZaYIaU8/fb0IW8rl35EjCFRxPwsWtuEQOAG7f
AuymDi5mXJY9Wl00gnTKhlRfwHd+BlyDzsk/qrl7sM3824QCDdIYvp4VszNDIzUYl40MGJlyGPi9
XNkeTeKGvySWXl7EEcW81d7bfEgzJld20ZDI+Bbxune8KoIVp3a7Q0aNGpoW1o0ED6CTVYclgjQJ
rJt09CmJgp3BhPVock7HP/qiWJw8wnWGjJwz7RKiaAVIn51D785/DuJjHl360o6H7G9BTIj8XCbx
j+viZ6jcbEIeJmjo4btSNqvmMNDNdn08NMRZIAhFPMTnMaforvCyoxnT8geVZPGYWwc60/TrNdMh
8jxWXRdiERrxpcgQfGhOBCfmh1dtYPqpxv1U8Urwgk1JiwXNfsoNSqC5B/hkzXJdFClNPjGQD1WN
zD8RADT2mr1hU1jAd/1IHaTRO1vHQ8qNJozAnc5bzJHyjcMCQ53RO424GcsxZ+ST46ek5D0Yg/7w
TcXoVZoIzMc7Fast4/+d5ZAgPnSMYRE7ZeZrXyCzSZb8udn9UJkq0cohmTLIB57SawT7O1rqyCA1
9Mbxk+e48B+wZzwWTsU38h0on5qT8VTSWQdbqNYBlZczN8l6ikz2RqMxN7IBAF+B2z7ExQLyFchG
2A09l9hYo/HCg2np/IvjEv4xUjhZdR0DcEeEY9K0jl0ndgXvK0hDYqdBsvVYteNkuhiifShK86mZ
aJTM4VHH8hDL/IBS4AmNJycOQTIwyay7jlMVEvpu6wI69it/pxpUmd1IIm883GXR/BzzRUUfn+t2
0aFgRosdWhwT2tLZeuFpXCdtselFR0aiHt+KmZeEFIi0E4dA9FuLiqKfowfA4c3TgJoBqxAM5IXL
FUW4UTpgBGlTnevFnSXCfDu1TMjcTFxzwzombojMSB51Gq5EMO1q0zSYFDqYQfGoUPYzykqTZD9N
mPvTSmgcPen98nBWmUfqD62oCcVmmiNSXP5hQixuchMRh53FyOiliPydaDt/0w3zoemne1S4itQv
Z0A20p6ZSfz4MvnIC6Q3pTYOKVUcDltBJ56WXpRkHSG3PuSP1ki2UYSeNEo7BvbQTbfWmKcc8usn
kxXRIS0hzRpNf3/BL9dKONsgkswrSjonZjFPXE/9lCbTU5BEjKDHl7b0n8U8nDXcSTYpcbapgxvD
+fVIowfORK2XWs2qU5zHuph1KXD/5RbCld4273PH2kra+JDXVwHara7A/6rYzurhxsQc9mtw8QMf
HZC1SwZrr0Ny0byqgcHpGSOS8yg/y9FgiNUyOSlmj0Nj0b12pQlA1kcSrsPqMyUOb9Tp48CBZsnm
eRAOucHkhwD7b2L5SyPvL14aPT5/a1ZGP0aPabETDwHvYurPL6Zf2fdlSoefwUa5SC9IdM5RAGaM
GutY/iUTPdVqsa661StDB+CPUtEBAsAGr3o3m8VO5u218lwmUJAkOB6hu/GGG3zsN8j+RNeYr07H
+9uAOC40ld4c3UStT06V2psszNyP2qMui9r5znbQMVZ2fNYqf1Uktq2jgSWg8XHFW00ZHENZ1+c5
C2ivMQVZdZK4MUsvYRbGirYCoHJbYlutij9K4ZugusMrwJcLSga1eNOWNDI8+WXkFueaaB5eTw2o
wsJWRSzrQJ542rng3UwWhpmxWN8zaehtYlBjyOMGFQsIZFYGDgcPuTF4J45gn54YLcAXFl1m3bBo
qhqVLUwkbxYvDecUL9J7Tzn7CMUwbinWzTmoOO2LY1rTmVBuds64j3kTvTOWpHtYz3Ruxw52ELuB
YMncdmn77miidVmHcmikRbL32qklC1dhsbYkkNsZM00eHEYvPdSpfFVwwsOc7rwNln8zLKhpO9Iv
tj2TwWJF7XjLWS056Q/bEImwOwyEM1rQvavkl1txwwYkzqZjHhHWIHn4j6Mza44TWYPoLyKCHeq1
903dLbU2+4WQZLvYodgK+PVzmKcbcceekbqhlvwyTwKIfqmrnJNJI4/SiiKwbzSu1iozDzoL//bC
ChidzWjhVAbjtvWPsrRuTdieuhqHaVRTsiqG5iwGHLxpls/0z2BUtfXRQgCLVIK6G+l/RajFPuM9
n0UG5c9/iWxGJdgTmK60+GcCY4n7ckEG6H+mo+jomQGlIvhxcCBBnaLUMuq7R8ilkkbSHqereWJ7
3/USt5sRT+sshhE9uMlPgCNv1ZIsHhdiRZMJNE8DFA+YnJyOqlXut3c/N/coLiTzPPNfQz+nnXok
/vw3PF5HZuQhTxcX/CxxGADN+ckQNANFc3KzQG3wZ/GiURPrsbQiUZTHfiCxZRe8OV34EcXFfYry
Hf6fsy3jXZJVlznAo1nMLpzhBgtm7wyvXoyNPWosf8PkOgdixXIR8Jn8K4ypZpvixpwscemm6I69
R0H74ND/XFlXmSdU0ZvsPthnc04Re5+Z6LExawLUzfhkuhIG1nJtTGPvlVLdfWWLm5L5tacPAOYI
AsDggxYrGYztDV6UjSqGkE6qls5An27oNvGOeaLuY+/+KzCfx+rqUMmILQZRw+Xuz3YosDMPfbSh
yGO9NHUldf2oK8GuuSQ3w4TWYkv88vrPrmAu62nmoETD5ZvBmaRpgAuMwZ6yoHMyO+siHZGU5Ruu
yY0Om48xLc7FGKZ73VDe2P8tBjaOZRm3/06c5HzJYKO2eV3K6tKjlwYMLOYiXSUJHAolmi8vMg+N
mW2FKA70swMDsXp6nAoHagEV4WWAwmtgzTKwvYGu4oxMiQ/YEeuJcJBa5RX/d1UujQv+9E9VuO3b
Ir3OqFQiM36HHoTTBffN07G1i2XQFt2klHdO6o/SQG9ANiaPa+VvFgNNWpeem+U5cghD00mYZdWa
RtNvRdT8Han0zYp54QMfJott/RC1OvfEwWZvke45sMgQkAgWP6PDfIy7xceSQCWJD6urmZD/HdzY
sPQBB/Zghl1GDeHcbkCoPCu33ddBcfHl/C8nWsZU02AQEXKepuYszLx3VvBAZVvNRFhM8XX5LONa
XMZYbqfuTUk6t/BWAhl7zmd6Wvr4Xs4TuBUL+t5yPskLC0iAZmqAl5Tw5HAXUz3u2rj6l0UFbyG1
uz1TUYqh+vTHXQyarJJRAwQm/YU19VxJdxtw0F8u9VZsbByLMRWVKzSL783F+09CU+YI2nj2VHfu
J+MDl8g2aAgdK2xFDg2XxoxqM7QnKk53BA3f4YocLDPCmUC2kZRm1QH6xPMKTd29Lg/kVBIU50xW
GOZea/E3q1vmwCgKsfNSCFwPCSh+Ppo4Fvu2s/ETkyjKiAvqKTiP6bjjDftTDpLtn5tNQXmwH5iU
52G4W4F6wLfEgzIUFpGwJaGNWtkaLXOEyX3ERvxihAo8jxIDN3aLIWsVAD2KTCQTwbQhnhQeVeBR
uMw2PRE0Xu795JS/S5O1y6+NG+6W9x7uwqaYmuQCsTshoK/2cyBw6ITzvJGF9TLV5VWDd9V0m3jA
L20yh2uEUWgFNjwfDFhWngDUDQwWRBx4a5fe9A2Vrd5hcGl7bywchDgnf1tT9NSZMdJ3VZrPMWAV
rFV0hpTA/zm530DX0iVhltHGDZq3EiyWCVO4exsQoQN+WiJZpJf0U5uJdVTp5BcWBiyrOBVi3BEr
z/a5+7Nge8vS0IGqq93HWGJ7HgOowOWHT1kDdcvcb4BrYAdiaL5BgWcc5jBMqeQtM1/HiF6KUW/p
fLun6E68JsQ1slsssXJViId2/l239L3nZOvNPD2kafWVT9aLxAGBZZ45+CKCN8EiW+iHLBjcsTi+
uU0P3TO41P6E1oaRgbUoncSOD2yf2X8bjvKdU36STkBnpmmYf/1BCfsyjz+QAVel+SqMDjDSvzlp
N5MbvSmKXLhoX60k4nDSIFDKdxaRPVkG4vvekxNCkEWFYvwRr6qpoYU+2BaMZDOeyMbhKh9dHIL8
y9UrrIEM4hdxQ72EGd716J2rEmqjHPQuah/QoqD0yvhaxuqOI5K5f4UrmSDIODivohFM793D8ong
nDvlvGUe1E9vnnctWx/jBy6VfJ06wXczgtWJsXGtbfzY67T2F0o4qgFqxi4PjHdSmrceHxT3c3LN
3iVKjYWdwMpkBPyoSAoIUgEft9PikCh/t0n7xwqJeNYGSEQwzycB5eMchhXzS+nvVURfu00jLmb0
IjR2aONPKjZPUUtdwkCpctW8EalFQAgPgJGgEnvPwehfvBK0YzEnxd6Zm9+Z6au3WdH27ZtkzjhB
58BZ0JrtBJyLau0Ni96htJnfN00wrNnNf4AY/26YWJOIdW6ZZ1ObQoNem8ozJvSbW+bvqvPblZ1O
qO1dr7a1ZzylxBYVcCjUXMTrMYjWRueg/0Usk7JN9+ynmyqvd53vm3s7YpElJef0Tb3zoppDK1+Y
Xzk12PLmVyitLzCp21EKio7EcxrpkEj6tGrzYe+Veo9DfA3nhoEdiTp7eHPItCRA9Nq0vjs9xhCD
a3J0CemmDWLrVJbjsYV3yKPApEpzmc3mJ6bqa0XLbcu/I8dp2trDJyrxvq5pxrED+Rrn45PHLSBs
6cVZ0u7RpYyiQ79sVAbOP2Wc40AfFQFGHskU7psrsi97/jAVFrfB5mZV7XASrSTlFrFCbJS/pZv9
Kcf0H4GHFWXPFMxW2bIQ1h9hvrx9dHSSjEpvDWZYP2lhyZinrGDAMLhffrLAImNFJi0nZggZtdhW
dUQIuyWkwJa7nfP81poT43pKyFvU/D6DQgEdxzpS3DjS9TMEGOyA2JjpV2uDkjQ4809lfCZ7cG49
+SM9Y9crXOQZAaxOU0lddhyrp0tXj7c6Mo8eOVgFgWCdM4dn8b1wx6JroPO2GeffscjvFgtQ3Gfv
mrdjFQbpVQ72F+VY0apjOSwaeGXphIeedqGMj6b57gFtLfkKLjpcenPXLJZqlFfWe75koWJYIeAK
e7ZtrG2HARCNx3+uGbz78ugjyT4TqqEHHE8GhWbrsrbeHMp15kmi04IfYBZuJabeOkFCbUnTbnvH
frMK5zDPPWsWFSJmSftGqaav2p5p8xuePbx6iw6M9DetBx6Elb8MKxFDX9Iu/VfzpW2ID1urMMxf
ZUseD7AHGgA/S+C11KYx/1n1TJZV4/zTBQ9QVWIWRdR9TT0s7cNC7xsUV1ecij6VIHFwxl9Orh0h
nPNOqHpcCWQ7GNjka4Np6DRYXxkh2IVPKnP1rwspaWWA5XUOAGuKU4KeBG+4G2dxSpg6j0yWIz9h
miLqN4t8JBRINzA/O8Pf9tL+57jxP496wyNUykswklyvFIrsssADmCderjcq7J9SalCMZjwQ5qX5
R7f7Mm9OlNjbWxB1vbn0eXnfRUBKo8T3HMQumjzvk9VzRNYK1AvG5eXLmKxn5n3MPUDfp+CexMzB
hdFvSkNAOHt/khxS4XKd4Ka2B3B1pO+Ot9X+CQz9S9Thvllq74sGKB0HO5X+GtJumzGe6WS0tSP3
OubTu+WJDdbt06KaClJFZt9xpYj4gDuTninu/qUr2C8zTgAtr4ixF6mA9VKyCEsXH7vyxJMq5PNs
+2+g2vZxh7I3uuUHsRS+NG/OuYWWHxP5P+TfC1Pxc8TRMYR3TIYZhAot4WaBHVX3HGyS7jPQbr6z
+xLnGruU1jkum9Q0NnbsfU1qAgYVaZjM2S2cylvEvFd3tHyavCthYbavVZhzcLH9Q9rrPXNLj6Eo
Pi2H/hs1ma+K2t2cL3QXuMTv8LZuaRAUQPj4cz18E5ixaGlR85bwH+8gLhdBp/dxW817F0mDhEjL
l6k1RyEYfpO6pK6NucSbf5ZjI3LXNWTjEmMN2Ll9xspxpybxxzPEOkyKH9tQNy6LTpv/UNTx4Xrh
toqLN6X6aKdG3R6NuL+nKr5PExMWpelfLCGgG+IUtrQktyNQcW7pn4NHqikFGaWbxc053khUHAJi
biuvN74pB+Ky5aGJzAo34MCkHzJHV7obu2sfkH5oW7HHg8rlL+2Dy0xqalqMv7ZQB6evj1ZTeOAf
5wgOYbKLFvpEWw9L/TmdrrCvYOZQ1NmV9VeisnzVTRO7Zv9tReFzyzxkFZX00GbwS3E80R6lMD8H
uXylI6Bbj0QmjQ4B2ho6zKiR8eIztFmOj4ip7i+ixdvIUixmIWziEod6qeUvbyFAZeFIGj0G/2mc
LbO9Smd8LK997Ka/VOTdo9Ddaj9hFyFN5wlAKZkSyErfRgb0MCHR20TlL9OfvnTCHcFJni2yVTiU
GCZb1EsfAgvA4oReYQvnN2z2n6UNdnm9mpjeMM3lwcr2y0VqucBUXIl3beT9MuiYqRySmXHIK8p9
aq8Fr2UT0aGBYeAa6QCEHnsHZOzpTbYsO5TJhlhmoMU29dnBmE2iK7kTsjkL9l2n6JALecAwsIWg
6qnitLD746tbuQMmTP43MxHcvCHjUlIfwy78F02oOT0Ph0dLXe9ZT1FSvo5m88so/L3bFzzWHjtm
OO7NaKQ6rnvPnfzIsLpZ+07pXEbsf1CEyZFPEA642qPvNwVowbrHHRlmxibz2xer7N+4H700kPjM
ApBJshjweU18JhnZ/6Jxsh3KAuSNa4xw/xiwNTzC1E+HGKUUteyNcTK88ExlXX8wVXPPfZnffIT/
2MEqSUnl2pYEJyABEoi1m1UGW2upG44HcB5t7FzIHwfAiHrCxvS1rpdlsiCYFtBNnWTDFRn6tcop
vhQl74IVij3W1z0Q13NtWV/mGFxNs0Kt69BRGocM8KgePp+qJG29GHdcCq+6Dy79LNK9BX8txVOK
vne3Ke3BxQKiNq6+oqA8+13M/b2qXjokwnCWMOg7tk68U7H9tw/sv8vRs3Gjq23gBowayG6WPJnV
8MdqQflXiPXalRSZqYNdVMHRyBqenvxP0FFPHedELgubV6bZwIT6cZTzSyRmAKND30HL/LHd4suK
wPXzNmKwQZ03HAaC3Cq19rFgiFUXsNEsizoeq3+QCUkEQxyFlmG/LUersfCfvMVCBNqLpIy3rZS/
CSKu8hUJi95JnwohdnKqj4j5ekUZDk2NGcjedLKYqtv2CZ0QOPJSL0aRN/a8le9gvRwVJ/muY0Jo
Z93r4GFedIc3M2pv9PIelge4FzbSKEdJT7NIUULq2J7apILXpB0m8BFmuAnb9lP3zY908j+6J4hg
+lCqzP4iFh+QMSbJJXe6CwBGkmX0xiCQYoDj3hsPnNcr2/tjmZyPU5V8A6LiR2vCj8JnqG1OCrdK
CA6cD25AR2HALwEaooxULKVrh47ZlTvNTFXEw/KLR9CH2Jql/9yb2HGHdoSdhMlTYIFfuyzEpaYN
uZruAfDD2Msx88UnZ8rPrMewv53oxYV/t/bcrmIFE48eRayggGQTGeneb2ccJ+lVVPo+x1ylI1t+
9K6mUoWZEgiT5h1H7SsRpltRj+d0wEvjuxPSNV7kxmWBi6aj0SiJBxeLWB5zXnFj472FGrRK/O43
vnww+NrFQKr39tKw0oWXmlNGBBVhOTcaDHerlBxs3v3iWcGFQ0Egs4A5gwdTmj2RNOeOfv6RCWKA
k9dQFx1lt3EIqHfHbpgbjwwjrFuaACEsykz79VQ4zwMWKBlb47ZsA6geJn+tGkg30YrOiK/GnaeZ
ECzxSGebcaPfJIH9hg0kgr7GiTYaRH+meLI/hPZ0toT3PcHL1D4Sb0/oquHlHHuci2n35mUMNHWX
AUKV4zPi+Ec1UKVh5bjExrxlwG+7+zKqPhVgp9hH2gjh/EPzWYMzX086ZkzBnA5F48nRwZeYqxuW
LsBFgfO6/FYtDtNV5in8zxFtFg5DtfSpCwXqYb74Ok4Bn8NKY/9cuXo6TLF1xOJSrxIFTmOub9je
QxrUxCaZs3trxdfFGmcH8bVtUaI5KBCzOUvTorjKm/JDA2QCBwGn9nLxBfMjnVXTvJoAhlg6qU+g
zqHk+7NM+4f36piPxn0ZUbRwMhRGAjExujQghjYpB+MuDe/2sg8Mv0U5vpj9fPOnSUDyg4KQlu8m
IWNoFjerFk/jFFNBweJQ2tlCjSW9zfmBMZR4sMcfiIbT0J7/DrB+mYneIbzeiaBi/kku5hjCg6Gg
i8HJSK/BIsstF1vEkHPfFvcSsbFkjV7W6qghvGfrbz3Ik4vnjHjVdlqcjVP+44TpdhDzJs7KuxGQ
3yug8CMl/hZxjuFABm9ZigSulq+EBN9DzUR+ggyBIoJAI5RxkHN9dLx2F3CkKALzqLsCaF5BeJKl
0mbnqm2P1a++l7X36nXhZ1+rf8sa2SMJLiorI95Lh4nJaTqaKRi5BQ6IlpgbsZD2NRTx86i8g64x
5csRb5QdvJhe9B3p6tG08tu0HabvPE9OJQ6Fq911IIoMeARoh6EZ6McaQsYH8INSVYBNsq88vghO
pOOdgY6tjqAFaYy7j8zPTBas4nJK0LVqmUx3/a4qimNtcnhKe2AAqo2elmunm0TVVirzYvaMwJcO
KtsKcSmRlyXXzC6TUeKUwBmAIPBsBuo5z7koSuvMu8aCkshN4sDobB17R4yRGAs6QVz6f90RSujy
T8I020VG+HdOuEZ7Uh+FCm8x33A1sldgl3n4XXgqovi9Jlxf9g6uL2gho/mEpHGa3Oxo50zlSBCY
TLjQMg7LP3OZWA0TthFf7oUmetzOxxL/cOD0b6Er3kcWDM7Yr0PFQTjnSBgp7qvCeB8WTWKovuX8
ZZREfgLJEEbd6j69pUw35sz/oRebv/dkVyKi9YZYuDRfJn/aJUhkwDr4bTDfC3Ok7Iy8JU4QQtMx
WztQu5K5m9TDZeaglMWMHDDDtDweM3KkVZJ4Q8Iyhc+pujm3SfWsmuDq+TPgXue49MMuryNCyD7r
nWvem8Ayl03R49fKrniDwJgW1gVq7iWjxgssebqteaHwjhO861PnOuj8UZE8XAEepe6zU4/Sjp6W
m1A4DjvlU1BgehtGOr9LcGEjKwNb1HsZBSuzZqKpM3UPadqNk+gDdghtHtFLFwzPIf8CkOSPsVmS
brA8V2p5kOJYkiSlJSASyTUGybLcRspm/JnL8bvj3Bssj3nTvyFI06IAIKbuKg7W6aXm5IQI8eOm
FomroNj7fv6Z1MxlYufcak03mHcfOqxyqr83UGJw7m4NyhMGso1V3m/DVJ2NgN8xFtVOUVSD18rf
Mg0iEGmGp2hqBEbc5iVz2AtNrg2+BSnAo34atvyAiX5uKAVHmPpqO+cdEQ2ZncV+0t3DIrYKiiN5
qZCqWFN5KEqAF3X9gm8PVKwBOhu5xgzOywG6bMzT1I2XpqUlwVbASojHribo+nk7via5/mpTbOO+
Z5UnLwn/P1b8nUgqBg7dIhlvi2frS08CknMCn0VlPZk1N3Hdq+lU5xY3W34uwdYrXaBxln2ZDH02
u/5dKL0PE2im7AB0pfBde5l3LPmhlwfZ6eRLPqfslfOfwcl3wpbYeVT/sfywCa+f15sFKi6jAhK6
pAacQ1hHX0oRrYqwF4ZlwV0DWuKK3Nfu/9yl7HLi0K78dBJ5HaX66S1nm7vth23RY200bfWUyCzm
clLqYyH876lVyAKawmKvP2ssasoYnjhvntqGA4w3V+8YKvbtglMruxtrHKkITVodjRfK8lA/CS+5
eobCctMCnzUILW1BU4wc1DrNeSf5wfbF9tVdhRd8zokBJqep1nMg//ZZwHStA/IUTIfO5jq13H6T
0liXTniyXftgx0xFVbWz1fhoE8EiPXKnnBbXhGWIS6vCrdOTP5trmwsv1dvM3Zp7WRAaLPHbeLJ6
zGN8avvqs1L9Z9m0xmqMeyB/lmMzjO7KazfHGYhtl/FiL58Tq3owgEND0J++Z96zEBcgZPqneCxu
SRe89gBYuKTbOC94lwZPPdpSLk1n7b9cuPs0JB8X4d4UbhDsS8C4Kb2ZG5Ns7C7qzGeTQlp7xnGM
4QYZ36jurcf5BuAcdvKqgG7fHWjWSTaz63IjLrxwY/uIonWejqRHQchZUUIOeaTTAHabnp1935YH
zqYUDnKYaerbgFeKCpf2acro0hvNDUEmQH7Ob3vKL7EDosWt8RmMHcpRgLoxh/oVr6P37NSOzein
5vzbzacERzLRN3m2fQakyrBvEa7QHP5mLxgXSxzxs5Xka7DA3wHWzb6PPomH4hthIlO55dNgeheP
rWdkUBuKjO9yvnktY8O6onhy4CyGZw7efvzSsCC0c/BKmekxaDDvT6y0zA8pYXRPg2nvmT7/jvCN
UZ+xNzXbaKY5plKsh/3K6Tb0TF76rNsOM25mwRrSA82CRgBOCMhaiV/FBLlugg9wXaK02uyKnVOz
LpVzc+tmbjLhmPxTynitw+yiHLNE3cIIwOwhMkcaJXOAgzbMKZJhunRhGnFEH3lnsN011ioNYvgt
hr030Sx0wQxCUppA32GMSzHraJKOiQiwaLIWFzPpvemrdPHOGeli5uBHWlkWRCY4X0Zr3zVvMzUL
b6EVy6fEaIJVYPdXCd+JCJPX7wJoQV5qQz2mB5xBQO66Lx67kvQicg75e+AHf0rB9Zgj7ZClNWwP
vp16DADb63uV9jfPKzEJNNPZsdWu7yfKlfH6efE27SRdbRXMDmdoSW06zDuNOY4vJLyv+bSAsXpG
l4nC8yb+P4VohwWrdu1H1WSPQGu0fg+FzVUkQvpiprUSOur/C6hTmBftmB9K49BzR9atofXKM1rd
k5HJH7vjUpxIxDvbBNieoLHlwtq1NlU9jSZOmgHcWvsxQS05qXHxCMR3FgO98Z2WK1b8YSblzXfj
U1M433gZMFL0BIRdU8qTVk23J0q6MUWAZg499ZpSUE5/dAdUCVIi6eOi8/eypDYTxb3alqDC7qPp
hFeX8AACGC6sfZW3CxAjLnZDyfWCEM7DYdlrPfvN7cwvBicESTKr3joOiwZz1EeS2yEpTosh/Qgv
FSPToavgzc9gGATaW0XCvRHb2Ka6Ftr/VsX1W9L4t7xq7mQhPd4/fKJT2p3cwn9p+Q0Gs2YNnQ4+
r0pGOUQf4D2iiSicYGxIe+uM9kaLHNHQPC6Tw8619zgOngTJa6nHG/S6Z2DCi6O1Ip5ATKSgtFwS
PU4tIKSUEFU4c/FUOJIQEnZC8hHwkDDGUXlevvdsuZsKYcE3gp0pvI2RqAenlR9EwW+ERd78conJ
5Qje0yg+TEK0ax+ANNB+cJBNH+4KI/mWZrkUR1QMp+UXpv9zDIiFsKX/pFN3W5PJLTq0jbhzzg52
9iJKL26WE/Ib30NVHT1uxERYqQcxmSU0tOs4vBCDGfzMVl0wthDfQlUfkWM/+Xr+LPgPFK6VbelZ
pXouBOfLaS0exZOLbjgydmoz9w5FbF9HLphrA3fSdMGpxmwe82fVwdgObNUQP+c8Cm2k4tWr85Bj
v2t7THzGM0OydZL3r/w+52LOX4a8fafH9RQ0E8U3rMXCKn6geLMT+yenked6aO7QRADZhsUxZeLy
HLi4ZZpJeBzR4d7Z/N5mWwuUf8aFBLMK3oNsj8X80PjleepnrrBtjUiN5IlA6O7Ysz8djJVZYbzP
M/DRcVwao8pkPIs5+7S7qNs6Q/yIw+TY+uNz5LvPvTOdo54EliFQQitFBeJoUHUhTAwnob6WXnas
+4EyUU3t9ViRdTNtW8LXFriFFpfgBGaJoLVBgSNupOVLLze5q+JjmvoXx+13dVI+tyF5dHsw/0Tz
eBC199sRTKPrjns8hodHMqYfNpW5jc0Ardbdq6cFMmjhfmnTPBpUoztj8Neq+qvRBT/aLPaZ11ym
qqP6hWk+A4K7Ahe1dsG8PYV1aHIca24e434eXBqBiiwmQizN49gGO7ts7F01TEzJizG/aPzQg/If
Mu0vs+IWOlXF08LPlF59nKvi4GcJlFkn3SzoUiO1H75BmYU1+JSLs37LyEP8xSSN++/VLrof8kT1
Orb8n0pgZKiAigDu2fmRd6tp1hIB6lPs+LB7oh83138rm1tHK/RbwZFLFGawhzGTbnPBPThJkz91
oFnihxe/ppYlw8HYQyLCcR0eusG9lDGn5dJdMITyS1cxyWOGS9XwjLT3p3YiY52p+qscsVta9AhJ
X2Zvja65oTEhpBaTT8qTaGq1vdVFkMFOQVT3hkX3DKuPxPWPnsfwKXTlAUt5tEwoXzQforKHg+v0
p0ZExoaqJawjDqDJuvkkG/Y2kEoB9VdDtDPngw1pYUlNbpRJpnAtAFyUHdum6NKPMnef8jZxQCTU
UIWM8uzxcROEPPuNTyZtCr/F3O2dGqKTnLioxoA2G6t59jis4snJsJK3LGZSfFRJKB+JXf/pI+8p
0N3vrnZvdoHiVABo2lX99P8H40mcJd2UfM6d+unINRnBcNRi+E3Z4dFqpysbwYblZJ/xCXZFDqAB
n/u1gprkAnz+dMrgXuicPGLRAwazf6KErrlQn6uEEVOhbm4BJbX2rrPn/rEMGLtR0p39pSa2qP5g
/yflVFeHvuAITaPX2bICpmdV8y4dOrEpetrZBEfGMvjx7RmAkvJ+CxPRGibSTlcUdwAjvTvLHxE4
Lafsb0t4hzws8EKlY73NG/0+i8X534wn/KRraxze0qA7zpjS46LCTzKum5SKEywdnIAKltIhmPXW
ntIHSENn1aC0opkilca4ywMRLCXg4XpqQDCZvNwDcnldPY+6f1n+ALCtV7xc1BDguGQcuSlZXKNQ
bfvUP8RD/5iFPAUi3jKTiTZxB7k0jS3OUAkdftiuGNoo48PJJlCvEKaxDLjxMvAkV4Fvbi9xbrll
C43JwwBOwBLNbJCv7BVgEl0Z4NdKcFpjK3SsneuXlbtVoWFmFOJNdbQ1vAlGf2pRm+blVrKXJKGM
DxoTUu8XFqSiwKibFRk4GrjZhrtl8UyqV6sLuuhGVJB76xDFQUl5XJ7KGinIFOmtD8xFN8CHnsRn
kI7LtZcKW/knwzrj8HlGqWfAkNN+/WirxC0uARYWXJIymZXJC0bfG8n8pqZ7jJF6QJzbzVoRs7G5
AROOIevGDdkdZCwWfpXhoZntbGPSGpeTDZdV/RRpW1SbpuUiuzGMAv+JCsjpbqJhTPuTSnwz+VJ2
nQcLlsNjcJDJqRMvUc6H+KeXPhRl0h1LbDmKSoPK+KyWi3lIlIg2mzzXaXeVU4h/1U24rzF6d9Pg
EoWjeoO167o/bmxl3pdnxvV0tiMvIrtfD2VAC5CE8UfNmrNYGVWbjWsLqyZ2Xj3aGWiTTJOi0cwv
X6n28tg7rAEDk9QiCE4A8AODYjzfDA+pLQcLBb8p5DQBp+357dLEHDEPwA8fD6VV8URzHQ/b5yhS
TvQrLBtoX6hBPYbamiF1Q5cu1jf8PEwieUKoismRH5qalanMSrKppTEo9lPQO9kKRgWt7FlpwKXa
Bj7C4N8qLsW48X3HtXaDrDlhCyKP7qMjsFwibreCsF+TgzndT1YS0mdcyRKREotD9jNIo8DTIOwe
AyJQiUCJa5YZfER+HpsGKjJsMRhkrRcifeZd9xaYraevTW2M4sKENOHRHlRmzWsv5Ldc0LidEf1q
ZcuT8TWFDE/VWima638SDiArzZsYNzJQ6bZLuhY2Tch3MdSkLFqDJSTL86Vrt8gMss+TB2LhXuek
yH5qKPSMk+VkLV4o4ZmzRXjOlyU7wogfpssWmGBh/rWjCBvHWmbLw7YPQkBlcJEYU5JGGNtRgq4w
PP6TCfj1hk6B9WQgMTJ2K7Rv/NjOYHmXBhNIrR/wLoOpXibLDiFZ16bY/W3uS88mFDEF5vA59Kzv
H13r+gSj2sygZLWVfEBE3UZTG/Ymt1xqeNaq5WxHgMWuZpNfNSUXb/DUVLX96k9W177M4SCaEUuh
P7ZXsrCGfDMrIDcH3uERGLKESBPhmGTiOHqbwuGjBsdVWBzgOULFwRysHN3MuDTJaJUs0GEFFEXT
BaNq8TshiDwTso51dCMhXjbvXVFZeA46q5nUSyCFHX65Xd90nCQpg8PmM5tWutDdYrNqf6cNssP3
OPctVQs2O6feeXbZ2xOjZexnP5JIW/huxXWRfnKgt/Qd67qKohMHdTKlMg5ahmO6s3ODvzJiYG1X
vRdJAS2uc5lvjknWlGIXJMIcHpPn2FydWa0mt9lGYVSM+DTQy2MqH3BnZAi/CU3jx15DLu25siii
8yjI/PUeeKLZZnDVGhlVzPnHUgxvfTS63XNWop05nLboQaTJrxttV5CsqVyaFhNjILu2SuO5QG/v
BmSxjNZHM7PpXHNsoCIbnBvxksRkrZEQhj38f8Mmx7AM5kxlcUEcsGXC+47V0dHP2p68hauMmS5E
MbcMB20YulZpfIaj1Uf7iBb75RvXpTNmp9Tgd6H9pK4GSFUsIQuTBsRWa3j3LhCyxg+HuxZSnd22
7UdsgnMjuQsWM/gppG9qggrSc+jPkmbaJjvudKz8tOOWGqiLqaYI+UIU4DwwhQxWo6mhSZ3EMo5t
bhET2Ya9glEOSQ/V6IBeEbftMs3uFGJjGgbYrb2JQGwXu27702U6Kv8j6byaI0XWLfqLiMAnvJaj
rLztF0JqqbEJJB5+/Vk55+HG3Dgx02pVQeZn9l77oTdHgaLMNt0ZCa30cE2HWw6dvnppcm+pnoi7
KhZ1qrtGMXxeNGVqcc2OMUwSVtV9xQQHsOCsBuFfeky0mHyDwAowPcWhy3J1Y3X+6reELQRuD9ez
NqFGot/LGYQY7gD/9NC6Rar7UivTudT0iA0+B6e1/VhipQZpSZgMi/jF2rsWw3bBeZCDigdyOPYR
Kzx2774zxjH7YINJsZ5E57N4xG9lQlWZyzQhTVD1xTJGHe0p1+Nq1m7vbeCFO9S4imtFbx5zgZt8
Y7W24YG8bNIukLs+sUwTpZda4LscG6JxveVQLLHwmrtJJCXN9Sg9L2m282AujdoplA3TEhnZFA6/
M5YGwbwee1m+PJvzjBLn4ow+MOoHI63bUl1iRyR1e+hKBkC3ojWx50QdyVTeP9hipmdd0JBNGaDp
wPBceVOWF3gEw8wAiw69LbPA2q+WX1WM51OIMzoZ107KRD0oFS9wwA8h9rJqRLfmw/NHITkNzOQo
DtaevzMlYEMvNQQOTCEIp7n5bQA0FncY0+fgaTYalK7gcygh2JwY0xA7keW5KR21jbx2zB5H0nJ4
51ZtHx0t7KNyTGIHdV0uOqMYIpuzPWEIGOYBxTuEK6S1G1beaY6BAOHyUu9Gu2vTf6k7JSkDkC5r
GGfJBNMVY7RKSVtsMbAmxsAEZsw6NnBt7bAUarsZMN+e7WeRPHRDWaH0rG2zmcqdr4y68tA7ljzi
hUH6CmT7cSJ9FRWFhG0bUhC4kawJ9cmIEFVmcwd0Ksv2cMs7mgSyZoGG56HlzF9zn7bDdwFHVKel
+NRf8ACytQeRL5Y07z6kqJP1FzdUrHOXunQ2gghhAGt1oFGYJBtW0fgj/5l20FUnMS1YlXeOD/Wj
5gSrGuN9risSZJiWlDUM+rDBdhUaYKutQ9nhwz6Pyeq1mC8MuM6rShLvrxUSkrMH4xAA7HLJC5n9
IIHiwPPdVNlDZnrSfMetsGCCZGO/2k+pXTmLOHVxDjEDo5o1tEQLzxiv58jAr9hE7dDXxMtT8PUc
xd5Yi/oeWWUa/+EgAeFDkGLZhd8O+0FMQ2LJftveGHsMnrzi3nrx2X60wQ82hJiVGERWsmZQGpcx
jKtShE36ljXDAEyp8v1gIkvRT8wJPYbh5l2KXXfpMK6poWyzRxWn2frd+8oN1gjTkeUKTF4WbvId
jOWUNYUdN457j049K8c9FVyNJBWkuU3sbJpOAxOCDlAj8eBNjJVh8DqE0S1Drv5oJmy/jFM8yxo5
RzqqPv6XIRgQ9mbkMAT+xoTMSZmJB/F0aNTQO9kpaRtPjEfqAccwty7k8v5WZWxRdr2CgVSeMMd2
4sGGxjt+KlMJ8myLLJneDBMmHUnC9jSmcu90QqCYD9UYvMYVENM/eeYm3Ei45xLifxspQAsxFq9r
Lm6wPUPwN5yspEBoGDJSpfaChsrOGHcQJxnpqMplvCzj/6xAfp0Lee9hs6zf89bqLZf5hZ77brPF
EoSuCcqLFDzWWgwGpQeukCTc8g+Wz0gKl4ADAsWYQUxYOLEmpLcZTHN+nuGFcvo3cRXnzwQ9zaJh
ab0MHSJcy1Oi3tfCk+MP5VaSfUgrr9bvAasQgr5ahDxnTNoSp7uC8E5jh9jO3BAm7LYAXdRpKWMC
OvOATE0Wxwy6SB62CQdbPg18hbYPTJJlOeP/NfcSCa4U7g9yZK+Sw4NFNycQ0Jmpa39RstryX9wC
uYJJzos+I6lOzBj72oCRkcUki9kewdbEd1I4EQWnO/7mI5qgkaE2n9Tn6qju4CAaBX1OzKP16bGz
aOnJVBiyRZlxrLtvhiXo+LZW7BUIqFOQKTB/BiyGAadXWDRYVUu4DJBgh7qR8R3ftSrLLQnfMcsq
f15k9ZszbQQ+QSnBjGi0TQfp75rNdsNQZQktessZWSZvxcJniWYSR3CQkfPb2qs8L3IN+nPgAOV6
cOGc4ENKJCKgu9RYwMpMzmpiSc/p0pee7q5uPHWyUNbDf3RtijN8r4Y92ufBV432qM8ug3FwMLKC
tJP2ldReIn/BJmGXPY/Njk9i8r+4XxJChc1FusOtXH0Xu1FcFfpbzt14yUYATjl0NFQLdCMdeLkS
DF4WJ82v3xkx9trB0ql7rqzqhA0ZHjn8SFmwaAtiloW12jRZV5UWBRlljH+ZQeuo/GIXPJGI1x02
ofivK9RT30kA+4csJDf11Tcf7zTiZWCGWpzTJFlB2rj4KuEisDnv44Gn1KYzOPDb8BrwyhOC6+/5
q5nFXamKxgmO9YjD9DXAdo6BU/WB5fxZCt+kJutEbkHwnHM7Ze5STRzuVoNtdpt38XKfwNRJO9Bp
LYJuwhlRKpF8nxIJFwQhg4+jbEGfq02AEkLnmdsgk18nGs2Vvh2SXVjDnFoSwyPVgVAzxi8dguHl
WtVkc8GI6GJEkai/q6p/BBQSkBNhMefnCWdOmoQX18/zNFo6N1h+m0Bo2gNvWh4ei6zJA9THyZwX
9dmPTd+8+V0L5GnLbHHKgYyx2ZXxRnZyNH6wXJscgHWau4Tn0K3UoFdiIiJwbOc5GuXNWKeTg8za
4cdjcoC+eAf6nBLQT+lRH/JkjKvHlEHV/IUzXrc28eSbRCWKrF4XSnsSR4NvAiXG/pH9R6OIW5WL
LHdJm6FN3PBFFPnMrqqswp/RlgNWKZYqtoRbPDLmeWi4ShyhpytD8ttMKnM/5hH0xII1fZyWT3Sn
cfBaeGsvUCQ0pi99PvZE+fck/s7ic6mybgHiQpXfup+cmDGcAXoyxx8YPsmkCwE4hixFPGcETbsR
BDbOfwu/oD29EcizNsh5FxFOv5w9hKRBEcyTv+UUZxRUgRcXonkm7CF1f8bYVSUJGsZIQx4kgWne
h50IRgMyZJCQ116ZbtOaTPWR4MM/KrxRa1JAv2j7Nth/xjwrqiBBETWAKOhNZ+0oNoyOyxOlGEnY
G+GVZs5Az/NnmW57a5Hc2akwFUK10kwm9ZzTsxZ8nAf2Y+SABCFR6DHi4sRh4P3a2kM2AU/3gOR/
GC4L/gkzeNmrJKoNq6zv3TjPm8e2LRcVpWbaQWOpR3hUVGhuDQp7Yfd/k03bYSWZkT/j5ivwJqq/
iss2v8OO3ZhUgbWylgfX9nOWB0z1upa0TdI2UMiUqFYIe7UbN3lkc+J7/4ykHzJBjlNAX4W+q5om
ta8t15+bXdLjAGGw1RmSrHDW1ay7d2bDTYEDcioRc8uhNNNLn6R2ioE3xa1J5t/04hd0tFs0lEUV
QVYkf2VdxRBu56ymzmTi1GRXJxSOc/KqFH8qgULGsM1Jx6A4YIwC4X9mVIMPoMx+yhYqZUM4g0Oc
clXeLFs654W18A0jPDxsv6Aedwq/vFIN+g8qw7tvxW2qv1avZtrZt/5NuD1Y6lUQL7tx5rZ6GCQM
1iahRcArgytPBSUOElxuAC96t5wPmTWTJai85d51K0cPBBkOdi7UFtOPu1On7/VdyqDjXjUpCRXC
nvka+nMf4yOgY1p3RV0Tgdu4vUOKMofKKSnt8l/qZenBCWHFtnHf3/lTzNtGG6D+dszso5HG/qvs
WGrDkhWsiGws6OXeVEF4V/5n4aqk/zj61nyWSvrf3UTfWydsFWhP0h1QG/TlQ2ZeW4Cht8Cq2y8b
YwGTn3IcY14GGzcfu2BmxhNTizCtAaG2Wfc5Md16WZnm7cEGlSeaUgXRfcj7HdLC8tFFvAZTE/9O
JPPytW6X+OB5c39ywFzDWpKoWFm036cdjSeRQOkRORBbXxN7GznZ5tXlcGGgVToHCut5n+Vrf2vy
DsPtErDXSlX3BtTKeXAV6p14tPItAiqcSaPRkEDrtjCrYL3omfCvsUoZLes4IxKVxCSIOTGe+M9c
5gU6BKG4pQWiA9P9yCSqFTHBC0Jld+pCMJi4wwPCJOwxv6q+xtcdsmji4CDSddWJnAlSJxD7rI6x
fzr/OS4HqtDas3cgVPduLegta2xnn6iJL+maYqcS85/UC57GllYjdeljQQWL7JI58hiDQ2SxitOu
fqkBH2i59Wi2N0zDn3VJkFcZVCe9Dx1USZCwB48Q0ttMCR4T35nFxTFmbDjkoEfwYACt4OtlTVJU
zb0gAnqwfHrJoKehX65ZwoLSGOGJtyQhAgmIl8fMwxEGijVI+R2aLnLHVZd8jI7iFeif5f9YasXP
x3IY0ODg+ljgjJ0clpuLRWXNyCnmDkbSG9GiPJkLrIc2NCJvcQH7TLs8Vv/aCnNgTOoGkR+464r1
xc3CSCe32zlBYS6JeB4Tmz6dEAnTiaTFtU/tfV80R071Z4v9CjwQYpR6ttvTXhj2njw2HXU93Syz
fijaeVfwkizmb7Z+pRKBGdgP8qV3qVXtbVW8Vuy/UDEvZB3bcC2doxdWUcw3y4DuUNs/SYwe0zJ3
ds3WvQQd2aBlXD85j3cya+/EgDJCAfWuSUzRBi/TCo40pbS9YlhwsOOja94nXQITxI7pBQHA3D64
Jr4lpHg70ZfHBSQ98CcNibOdZyhSxB+u+btBeDAN2JbLNyLZIGotVvZKi4Oa79r+M6XePm+DU0FG
k2kTAzWvJi9lOP+MQsht33k3HsZb5k8EotpXyyR6aF0jzsGrM4cX27DutEYzKblJoMNcRI9/xib5
vA/wSVWr/07m7WfbkawMViJecO477/WSHd25j3q40XLII9SuVBreiwOGv57sNyupXjl/QQkrgleW
D4zepzg096MjUD7yKDMSQ2WGvNmAAQVrYIJ7ZSXTdmX2Nbj2Rz0ULzIMXvS/qOW5gRTQfByM8MUu
nd0jE2UmP1/Eb+wa+UU259EAfiyhjCTsFtHxgz7O9r5jbpoQwYIYntbiKzfsM1zKqJHzDwPFIwS/
x6F+XQNz38vpklbZKWblTLh2HHg7P14uM9uo2Xc+Qq3WtCqxGRMCrUKfCn80GN23n+YS3rC2XjKr
+ds2EyI/T4dbXP2GX8bnX55Tm2S7lM3UeqxWUjrJmS5NSc4PjLuJ78yafnyU/w2xQ6WkeES16hRY
qXvyLTwSPzFI42zPjtKTiB7nr3opOfDGbavmCMXXQ4bn1AHKwNPYkMVjtR+j/tQ5gEDEgc6vmRdY
rISL+NxnRCEW+VuF7MDr5nuGfE+m6d2FMth3yth7C5HcCBiZuWz7vIn00t8B1GH6wz0ysi/CYUju
E1HDuzYj70uZqpUVJ5oU14yXSiMYYJWjZw1vAVNi1/nWYCDXCXdon3dhm7O9bO8SzLeZU0PmR+JY
/ZjTeggL79GCBu9nAbLXfjfyqeX1N7Hul2TAX8Gmgcne1W/LbQtLSInlnORZlJJooaWaUBlvzCE3
g29EjgfyroZjjnatyYJIHxgzx7cq/jldh6PY5VBBm86zwmCCjYQqXlpb3TwydAzTOzLI2umjWZGo
zXxz6Yf7BW6qk/kHc7QARlc73tRzrer/nq8MRgjbrA/9uw/I4TTQBAAl2dKcjZwOduxv2zp7sUCV
mzPnJOZCSztfeUv1Z57P6kotDs81PInMe6LvPjkcC/QLSCSXW2X5msi4Q2dPr2TtkbXs8PucmPMe
28T4MyXhLm8wK3H2gTd/ib0c64m5HcjjtezmbNEthSycQFoN36gGL0Fmva/YRflLalITX/ZCX16f
OC/3JflBWPPOfN4HYRQE8oJSD7yIPR7yegHObWbvwIpV0hvxVYELfvJnB52BdUxEAtoWTwN/Xs8h
R2bfxTNtQIeEjbI71N/JAjJCf72KBaytEcY5uwn3L1vdkx98r1hYFFaXhpE/f8KLn42P7pA+KzO4
VgmMe1bylA+bMZhYLcfRanDazGxdgbDgPDqZU7jT/38w5meTg6TzmwPu846pxZw628Kl/UdNEcxw
iPCuIRxBm1BtHeMNPsGdUEGkzzR9ZhVNAOkKJStXOMUAPz18F2Lat3QbRbBqAsynjPtdiVyw5P20
B7CTHB/6tjLqb10/FD30ralqz4nlHBVeS/1ZOw4oxxxy4WTXT5ZoMaDkZmQx29wMLk5oxaWWKMQy
dtag1py8F1myqBn829gtB7FCjFb5gKfWcndjFnP7LU16VP3wmvPLBOWy9yTflmE8BWSor46M3NC+
SfDYHnB7W9wxJNpV1BYZNGwvQOeKdncAr2HkMrIIBdZ1h5TZlvElIE87mpbqUnXeVr9wi7Fgb0yZ
0eVpQkOy+IIJe3jnNk6kFQRV0d2CKcZdhe+bW3kel9M01md0mG+G/R1TN3etxYWKNalmkINd0B+X
s4YR1BN+X1Wy6OS0dnho2lmSyY6Uip9NhcwhjDB0KsMvjwCEzcgXSz7MjZUPq5mbT8EapuOh8d2L
vl36bNDrffxOjPl7dOnoASvDf1wWFz1SdnIX96Nuk8cSP+lKN5GN8rwKahSMAhcTqXveIjbXPzqJ
kw+WnUcLZSbjqPyzNMNI3yozZgE77659rU9ytffSP0aZ32xeck3jZmq6034j/bvp556svCjIn9nw
HHwezsobXvQnzK7l5rjrPfV+1FXGn7wnw1bCyO+C+ilNwidtGtaPLiukTUcOghWSyyeagz5Na054
2NR3AmiG/s3SNci2qmQBpaxTSeCGW8x/kAfxuvRcasxiJoBZErSpxZFUmW+YyO5J/T0UHcZGNOwm
lEejgvjsLM99v+AYqm6qgZAYF9ahwK5iDlgMsNix5hj2JXAfpyNHnIg07bubPYSiVJEe+JxJjPsO
CZYow1MdjI9AfQ5TQhRHAK+z8XYKFaKuaGPXP5opPTnmJWtVO+0f8lIcjGZzXXNCkuvyvPDxGz4T
YcqFiUkcggjSiDE6kUkQZGkI762/BhODYv29pP1Id8inrv84C2XNMmLu9dLwLJvxuQuI5qCMMjxA
lXH93VDotp14zLLsWZ8O+tL0nPCh5VNrEH0whXnoRmfXT+M5pOIYWXswA0TAEZyJXqaAKl6Ba5+I
TIamvu68wTnMdgzSDwYUIQbzbF+k5pogoWf9f1jwxXs0dEhUOfrafcb33cTlmW/hIddQfftHX8Gg
II7agUgc5n+19qKqqxrhKHDissnalDPMRV1uY3qLudZX2X+6XE/tkN0GiTyJRwrKIGxJTYooIiEH
UPf5KZfFxUB+r6jYPOebPHaInv5di4gpL+tbU30OfYypQtD3krBDLPpBpuunCuLDwrkZym5vMsrR
5Y4+N5tcY7eBEXCtkzcHIQOd+xjcjQVlcuhs1bpEYWo8t0V+89eMQCKStFqRA8kj4BsLVMm5FM/O
ZeEKm/EFaiOFSPIziU5nJ5jO2aQHOQn7S8a/qA7uSl3fEU2oyx837C/6S9aGxayYIwhp24RZrj4o
S6ke22z6iNdwj1L/zJVD9qT9NUIwGILxro6dk76X+7J8RxygqQ9sSZ51XQL141/LDHWYKDSXDrpj
9WpS97vGWxnwmaQQ1z0XFvD4pg+yBoTL2LN74E8EU6W/YL8Pr/pkYVV6ZjTza6JlQ3tw0HcpdiHi
TkiypsNBonmV6fg1+vYUCTAoQ1l+GpoYw1PKbvWkW4xA1oe56JEZC8SCwI6damZ7iyyGhpO4+0Nb
YFQB6ES0I4EoMNnqBOxdwzIEHBB9ehBX56bG/2o6t56SgHUibO7sxx0tKqiOSeQacRYkFJFwmw5i
cM7toNXxSL3B5z3qw3+oSVfln7q1HJL1UqOlhAD83+uSEfYMMvWiX2u2wyd2mmiGbIyJrfscc723
/UKYTrjXFfsCHMnilNHvO1OpBwsX8KYLudUcifkn7g6J6g8jDkhml7uhC65jcGvpprRPMmkZaZOv
5isk9UXxHUDZdEUdWdA+LUGCxHxX+t7zvPonxfsrTcJDVnkIRmef+t5BN3zuMm9tujTZF5eWLVJA
b8fK8DSPGJEw7bkVoueyYv6cHMJM3RvACfSN1gMvHviFhbzTZWDOc5qj2POpGMuBrpWw1h3X8rbh
yLeK7B/LzIO+ePXTInJIhnyrPbpG/Yxm3Zsn+730aDFTAafc2ek/z6aP8OmSlMKdyTuKEv1azPEN
sTbvd3UMxciQzD362AdZwF0FmUhh+aKgPulHgUXHuz4uCt5+YT7WetgW9wfI67r6GdvxYFgWLmei
VxB7ETLTB7eGZJZadX+JJqWo8aIMiE06rBfemKhjHqoQdouY0QnHBzXBoUrnOw0/qCi5SqM8mp6H
ptzZ63+P8N1dgp7f9FEPynv9SvBDzN4+21JRigNH4OXCO31fpAZ08nzrs3SusMbqoFgQKySG1QYP
js9dtr5Sf1vl9AAJmRav2jlNzh4x3fkEvzE7I1ZYg2Q0jyrVQg53Fq/6XJNZeORZ5kEIYutPV00P
svduXo7ipb7pMldfoyxGseOCr9SfNNXhChMO0xMDmEtdLPwWwuGZjJdv7CznIMXDJPkseTj0r8s9
fvKm4I5RHcBMm4BD/U2XvxODl9LixG6f6mraG6t1NcNHq8oiKkIeP0KHwDj+V6R0s09O7V+Hkt9o
7/TZOfT+02rle131GxyJDU9g005vLV0EQWFHUjej1A5fCHvhb23zbnIV8iHrc9mm8SDAQjc1frd8
6ibTkMuz/qP0S6cro5iSpWK2psspKsAiA3KmhM1CorujSTm0+cRyNWaxUSZnycinDeQ961JMU2Jn
Fl8I389cTBlNryHcCwKPm26PQpuYXV/uHA17RUi8rtavSxePwviva3RbPpWwrI76eLXW9kbeDkdj
2J64oM8Zdy3Ue5awbRSQDSQ788PFEh1yCobgWlJ2zBuPcZoHcKqpQvZHq/3XD9enHB2OaFl81LfU
Nh5S+IiZp54kly3LoZP+HliH/ilij2Sd9Dzb+aeAoVEiEWSBHMVUidoZzlPn3ziF9ksiP/TMgeY5
tcKLmcdXfSDoI9gUHrPH5sGLczJROPKUrjri9cAkoYQvqAcMLCMinC5H0E6nPFk+HELaWBndsw59
0g1YU9Kz8r1QJBxsWzGYKu7dsELeFNArzJtJLu+9jR6ckcYs1/tUjt8k9Ub9hEgvFfLihjV1mHeu
HOOiuG9DpXbpmr3ragrBCuidXv7XHaOL1Z27j11hU2djNNTykTjgJ/53n8+LaXQ4jteJv9PAz0O7
8+SE6hAwEeGZAC14LEqohtgDAOUBU1jjv7m2gvOCdi1FKQV3K4uC/bEnHwX7EeVZ5jX1wiNSGxZd
6c3MktvQV9/Mo46++v+YIuaQ1OYtPRPs1uDXp6NozJ4qurynUP+15/hsBSzEM0r8sOsemkZZcM3F
uWjXB2mP1k6ft3Uw/LWS7IYy5ezAKYhD8ezXw7mL0SuBT41yZhDMFneONO71aFEXgOUoj2xtQGnM
jNXiGP6zrZI7Qrj/BjGreyS4HKrdm0rZ5fQda0lzdu71pMbqvJ0upzDBkojicBXK42rV6O4wAjuh
g5lAgSPPLzGzzA0j9P3C4bHUNvFixR8WQOcgGJ5YLW0C03lUocGt3v1XsA3QhVuRvOmz0Dbb97DG
l83kaaIJTOHP6AIkdbz7IW5+dBs+cV+yqnmw++EOyh1Ja7znsqz3BLXs0Ieeu4Klf2BUDquk/l2X
x05p3yNYvHJ43OYp/6mM9B4ixpUfFzEp+mR5ufMZIQAV+hF0X649/am8lNBb0/235N1jwHtcOXZ/
xPxJViGRsfhbrr0p36sJn6YnjqpY7j21cJuQuh16PIdx+d+HhjjvYjXeKSSn1MwunhCPXe5fjGJ8
RYx5YyP7NYHK/a/nnjCMEULGdaGLgf8uajiexMk/mH1zAaC0HEh4eoUk+OajF9wO9vrElHFXGA7W
t+JitURiMpm36aF7pIV6/OE4KQmc5XGkodXo1oKSe+iBuht6CMVNlebTX6snL07P8zj/wRwUIbO8
xkM5vpiXMMFZI5DDbBzPw3kbP2UNftae+idXiFwN4LXSO1hWsu8aJCsB/w0S3IeuW14IMOOpoVAV
c50/GiH+G4gXt3bQuBLP/ZsZ7rEbYnyTobHBMnitq+oaz/nHNEIs6tkpuAF/bJ2S7eRcKPFPWHz+
O0x8bPL6JfRV9qo7qnKynxKeFqnIo2BP/dAP0wswXx9xf3enZ0rYp5gR0Jrq3ggpK3sV8wkcHG+L
XJmvcwV4PoS+gHu5GapfGohvoyUiqa7+jEt+hIwHNVexvAwB6mFFv0y+c205zAa7E5sG2ycQzSZK
+vHX8LvXLOyvse/ceYyCpiA8LPR0onQecdJF6D/3+smpBZBmtxM3x1zEfqqtn9ovHvOs3fWhtEk6
Xe8dxohTmrCZUwfd20Bi/8y8kfhvGlfXLb6qedgJRp3TGNITuufUaRA/SiAmFlxrqhEXtaGlQ8ct
G8cjVBAYVcSTL9n77NsWOdrVu8qRCiFA+Ea7dek6vt6gyMkHGuVHUBoXPDVvU0LSl29AZvK6KdJB
ChCInKcYjZDVZq8zWr5NMjElIUUEF87Q51uV4oWUdRfTK4ZEA1v57xqW72U1fUrP1zMNoLId22Xg
xxndkfsbuIT2GTPBOVn9U3no2lE0vPpkoqCAwZOEvmOTIRnA4YYtouqu3cKyDX0b6EVVfy5+h1Ra
vtV+i5BoYolZmTZSUUUO25qWxGIGbOf1GS/88NX32vyoshWzNOogVh6+qTtnL/wVDc6QNMBY0y1f
Dj0V4mSP7Ya5F+N6sBf3SVjdh56H6aLYRURLRT9eXRCvRjXukLudFxLKRFhEM5cZK2eGRbTDesQ8
q4qjjcdCECltuSeI1nCee/5UgdimtAGiVck7rN4o8cxll3nyox3KN38kHZd0AmzwCFf8FjIK5yfh
FBH/95GnYdS2gCsLrkSDnUIC7CvA0oIFhl16gfaQZXDQAfVmQEQfxt+dBE75UltOtIjgJRyZPId4
XC0JV0XYjw5ccjSZRzJymFxKPvaOvqVKsbWVkAAFIXPl2uOJGs5oROKdXSkEb0VPy5BGRJmTE0TC
DRt++YJ4JrK4Khgm8HPTXcDybagoo+r8uojmwSZvpydAoBg9aEi4m1cG7PQwtcNqL+Yutsurvu6z
abonikRsUKCfRv6D0HGqvVGjJ2dcLLGOHfS9msQwjPI+nA66zNITMbwUJ/QL18QworlmojiHErRr
epqCkbeiOJrlfHQorfVP5Okj2sorHjrK6dpYsPKF54EZR5xUf0vHvyXufHS98c0dnK9ZQtIPJQJh
SpAhTG4JTmbtZ003yYpXW5r02L7ghNdLJzBeJIEfJcll8YTUTXOYRuwt285j26qN6jw97yTHPCz5
mO5qv4n0f2hJ+zMHl3WqzOAcQp5gEp/fJ1TccUDZGvhQCBhO5T6tDaNsshDVdmy0zZDTCLqN2gad
1V4hGb8NbThEFaAy3N7phTiKckOm0UdmxZILkM1sh4ePWQLAcHXIu6FCDJY3V2tpkyMiSvVEY5BH
Mkup0ob0NjjNuTOzf5xLvp4gd09B5u+70RqPaSnF2XK7tx7YM/QQ4yxKgthskd1VSfZrjf7zahpg
H/B2a5IicTefVdyUEAvVdTRs8O+dIG2RN/nG9PGQCnVndOmjRoS0QfkJ5/+YqempBJlBKOC9cuOv
2qYjJpQKxXNsvhWB87KUBP8Ns6ANs0gB0e9hbtfAYtYj8ZiIcgTUIMz729mEcEo980KcOiEItLdm
vz5OXvhAIcFE2HV/VqWd/kP11GbDb5dO0bACI868wNmV4To96F1ymzDP9pgiDHwlmPbb0f/i+/ws
B2CzBWAvGl4y2o0vGuND4HekIlL6H9wlflBres0z9cihdLKa7mFg06Xnt4J9UGqWVURkwJ1hr6wE
7ZJg8fyeOxWQ7AxltmeCaNmPS9//xakAqMT5NVV67XIwik7msOV1yh0qPRQ3AUdNutpHIs+5Pljd
kKzxzNgNmCI5SAVW4zkAY8mA4mgQP710yxn7xla3ZPpJGcflECct5QuJtVaJY32hUVhS87kxwAx4
dHt6LYK+p9oQWPQoWY3jrnhdEgzaXPb5xC5RFqU6dhpcP1To8+wpOcgxvRV2sZft8FlV5V/+Zs+t
TxlCBsmd7Zmgfvtd16t/eU4SEpMDay5O8K7vi9EhcaqhzigspHpLJZxIGWiSjfpkLvMTPn70+vyq
Hrm9sTp7/HPWaUWtHWGToRUdj/PKmI2X2J3AtaWLAV60uIoqpTzp/zYT69wuSy2tnUFEAOGNZV7V
Bw9xZd5ap3+VA2sJ5PofhkctPLMmt7izcVNEY4WT0e2PVYisahnwMyAMc+4t30oBySengKJlskGm
dUFIJOpwynWNof9qaZcwP9P5CDDajjGJR1uVFHrAFz4R7HhIa6Acgu5C5oR3FRKwy5Rz7uHA2Fep
+8jZyipS6DguDALwjLqMlIPOpImtxBeySHw14XfBKGhJ/XgzV/ppmAC1+uNMnIZbNief39nemoFU
pxjR1hvyCILmp/RsuwV+bfMjW/Ifo3AZahTW75iXSM8Mj1wTtdibrGHCbEhuM/2GF3b64NjO0W4Y
U1jBzCTOLAivAPuaMii3nKcm97/6WX2zgP3IRqbg6C7vs0T4G+y73nW0KiaMerJEwCCZN+qtbnGO
WMHAYeCiJ+iBi/mq/7PaTrpBGnQ2iDSs7PSRJN4nhhQxxpbMA8JiKJrw/FdfoITNSdYhJVO0ppFR
v5QHr/NGdqrTqw/lZFt4udrGPjxgS2DdRg30U7nBR0clHQ/yxoLzE9kcVntf3VECP7YwDpkmGL1m
EiEO0zXs2i5/Estf9Zz6caTTTEeKTc+fpt04DHe9Pdzb9QgRDtcprrQXPuWTnanXuRRMdEZCykKT
aTEDxtK03t0OEXHPOiMUMEDRGArKoeo9F+0znXrk44AdmXXHWcxewCjfWjt7So38NGTh08JWa0mN
ffc/6s5kuXFkzdKvci3XjSw4ZpTVrQXnUSQlaghtYBoiMAOOeXj6/qC8tzpDlhHZFma96E1ahiSC
JAB3uP//Od9R2P+VisHcDsOUrh6UGIkLLDLMrUGGss8MkRXqXVKjNfNa+5I05hHE7Tlzy52iBFua
qceRmKVJ+nEDqfkB5xLAHy8/emA1yQ6z5tpHSlq41BoqUYjvnqLK3KC7vskyG1ZY/jIy/zeW+qUz
HSp/6oEH6VfTaq4hXYVZiMGg1ayBfoV14yXhuo9oM9sFBA7aZVECMCyv7svS+PZxrzlJsay13AYL
rp57Xd+5La0FVLDt3GorQg0jD+Nf9hw10S5NlENuC2QII76OJkmpQAT5Es56NmNre0qJCUH53F8F
qekztfPfi55oV71O5ljO+Mqq8mDFWbRIBv0lJMr56FAohP2w8bHu91mOXgRD+rq0m3bVYu/OfRSz
lqYRr5hl+yp3vmUZhbs0blWqviqOLfiYOQoWN+qundT7dSP0hzRJ3qUG0rk27Ywb26H7VQZLfGAW
Z91Ga9w7IP3b5olWwCG2te0wRGcWPcEZWW+DO7j5Irz+ve7lSlQq2c/Zlml1p3Rgl5CrAFSTPQ+o
rCKvqbNRbBJI2j80EDJmQSqMV2n3ySkLfMzT3cjIdhTIhw4qgDMxAc4uMMEcjhPo3YoTSpBOFxNf
lJSEdI2FuSKdoXzp5KB/i2DH7MuwSK4JZIlDgZ8rXhgg6lAme0zTlWi4pGZM14M4mmi8ZmTNLevG
J4wE0tBbGU5pkjI0hy9OnEukMOhvTAI4IN375N84JjIw2/PumPe7KQlCOTEhdl+I1qGBzWh+MnQj
3w3F6F8VG3yAVigg9gO4mFBwIlqhBXhqlLpu/lDnZT0TTas8DZVlrkkQ9Ncmn2QWuNaWi3FTuSnM
UgutCTp9fIYwH+hls8IzxuEtcDv6+QIG6yOV1LXphs9q4X3tnR5kE1syjNTLAM+lEM3eZ5bG3viQ
01yIuuoEcbRgNo8Gnp4lHIyQ9mO3qfHiQjtYWUV8ygxV3fhW9YKV/S2iRI4h9UwS8AO1v2dH6S8s
EzatUF4UV7s2KXY6WTnmXhvr9DbFkHfDpwvv2qq9JcQLPGNCdEECMMy18K1L0d4zQNJNyYoB+wBL
UwpGRON5GjkWbgjikkqsy/p8phqwXqFMXlwdL3kudX3N/9DIi92XmpjiRdI1jyjPEERZ441jlF8i
7pS6jR8HqmX43x60Fq+vlq4LJ1snpvXsOMyJ1oSmohwPyAiNZ0KjgY51O6Li5oFARq+lERVAt9kx
h4MdsdPULXXZy+im1+BlyQ7/UNQ6p9okGpnUoDhgO1uYqbXLNJUdtpVBlLGygx+WBWmq9lS/0wuY
rZRmfVDUIQnKyHveRePyRLfPXVIQXGAcVc/HZocuBSKKmFmVest9gqk+Npf2yKYPkhQV0Ih9l63b
65COhBeNu7Ky7kKZHVq1WDigvAKH6Ugt2ztQi2tmpW1iymtqZc9DX9+6gfalxgcFt0TsnKo6Uqu8
EO+99ThXnQPQpE2T/myS/cQqOjNmPTXzjdOJhUnHi5qJuQY8Qq+yxFeipsqxdvOnDNVGjYHAIx14
LJBPSZOPg1e+Vhyi1PhzePpzG5CnnugHO/cewNxuZBgypyTDKYmte9sPTg0naQaQY4RGQwAZhm7k
ycpVbcyrFQA+ZZtzb7aqs7KUgkBrXiDda140QGNkQZd8WDm1TmOIEkecHPtKPWHkXovcOdDQpPrv
qN8iS9n0KMMQSXILo7yj+MuamDKkbMy9m3guZolgiVXw5Cj510wxxkNkZs0irimHOPUW0MDatFtg
briy6YUUePC88slWjCdj6N7cmma7yABnlxP3vaZE76iLCOooxuopcS2/qlmw0YZxAwnoIhCCz4lD
Oo81VBNaTtkMBTSrQ6eQ8B5NbIZpeBkMlIuBX1F7HY5KYcL1VMr3xELO2KWbxMJESOUNhZPqfTHK
bk3N9omp9BQoLcI1jxOnaHcKoOyBdLuclESA8vvBoAU/dZkNEalsBqMt9w3dkdqjLYTyMOvgceiU
UsEzJvQ7kJJZVKEyjQ4jAdmRfx/2dHrDpjyAAj82zojZusYOW+W0YcLyGYrTOM9654umWXeSaMsZ
5oHzhPeRg4oXN112Di4CW1LkHSziP9w1lYL7MIUDhqCb6ACFfpbDiQ1jSKe584wTmkwMWX0BGLKP
4/aahSHK0mDvFNqr01dPmWpfuYUf25Q2luHZKGcVZobBPv1xQjUuQTZmE7vkWg6dvcGsZy9sAfe1
N8pnr8qQAkSdimBP0lDBKsnEqDwOpa6QGQBux/GAcf72j//47/966//T/5qf82QAhfyPrEnPeZjV
1T9/M3/7B3Fs00+37//8TdGw3xmGblqCn7+93OLh5I/E/6r9Th1TEu13ZnkMLHl0ab4WtXj5taOr
3x89MgoR+yyodwDz3wPgvqxP6FS0Mn/7pTcw3e/fQCnyATNTqe36AibZ2OxCC/hWnhx+fnjjr8+O
6Xx/eF3x48hKIm3XhqO+83sHOJXqjvNfO7r9/dGp11uUIAqNs8NeEyIFOgGkpL92cOv7g48uFdRu
kBoNtuiLtOrbJrf2v3bo6V760z0TVgYgmoSQThcT0ibI9WyjY+Bf/vzo07f/izvSnK7Fn46uiBRe
eFxCAk/AsbRUMdS4WvaWhV7Zo9uK/evnb/Sji6t//0a+4qleVMbazq+aU9oZx6jMf/EMad8fGuhk
o/Uy0HZGwsK68pStkhA69fPPPV3BvzpBn4asBdQq0jRH7PLUe5VaswyoqlCT2tj4ZP7mPX50bj4N
3FhhInJ1u9nB9E0AGBP0ysPu55//B1OO8WnM6jqoGQ1T0YTA/0oAi74YhwTKO/P++ufvMB3pL86Q
8WnYtio9nazJxS4JnKMuxq00uoNue7Qacip3wWZ6JmDW3P787X5wxxqfxjG9FyoHoTkVBYHlD/Br
KXKUSoGKPyXUKbj7+dv84JoYn0Z0KTDJqpEtd7qam+oCcm6G1DMZ7cWvHf/TsDZsk95UXsqdJeJv
SQb4j1DGv/nsYrrz/+qSTF/qT6O6jxuHKg/h12bU7520RvNWERTQHbIimRdahPatXfNk3SUK+maP
bk0a85j9tW/2eaQXOvV8Ox526IROwMghacvqb77Zjy7+9IX/9MXcuM4tQw8HVMYASMpsUdZ4wpJ4
WZDeZ55/7Qt8GvJqSwVD1/1hZzPeifUow1XtEIj986P/aEB+Guw2xLRCq5R+Z/tDuK5NPZy3+qhv
B7du/ube+sFb6J/HfF3YVCubbtcwKWLhBjgyaPcYleO/ucQ/eoNPQ54rPBY8mlu2PjXFWTJXK4jc
dn3z81P0g7Gnfxriju7FVS2qlug4FL6925PoNxIx8/Oj/+jDfxrZYSugrhgFH75W/KNdm/kqHIJi
XVYs33/tLaa3/tNtGjtRXZh61ewiCe+0bsXGosGTynj38+P/6AR9Gt+R26dlV4pmZ5kDxsc2UeDF
Qfb8+dHFD0aZ/mkEl2DLiKIZ612Q0vb1VpPsKUrRRXeLPBuX+DFRxiHoilfSjuZKPc65H/DuQegN
EQJrCxUN588/y4++6acB7+C1JN3GSmHQqbe6ClLcyP9mufyjQ38a5opfOXHrl8WOPli/ZLNJnJk+
/N0w/8FTUf80zAFBm15rYSWvPQ/9dkhz0/cBr2E5hKWEYjHvnhWdxHktdty/uXA/+Ebap3FPctio
mXEjdwS/2rPchG/rdHB6f+lSaJ8GvSNslMA2z3Q/G52ZUSM6TLPUnf/86D+66bRPgz6rjDYScEV2
gjDffHhx2Bs1rLfYaG6d4KJV9ckLjvkwLooQrIe9hZuxSNGNV77cVLqxNeiK/vyz/GCG0D7NEA3g
y7RpeTZHY3GMnWTbeuJWTvzcnx//Y/H1F89n7dP84Giqqg+Rme8me6sK4jRrhnoOvLB0Tu5gSiJS
DAsAAwV4Pya/GZQAbM8xARewheEDnTtrY+ompLx91cDgYMgpvlmIvCh5un5iZt4qdjydXmDYuNG1
HnnqbIdu7Kt7gghUKpsgt1Ig8C5NVZqymnR5lyFrXYjn5hj1a8zeRrFGnm+iVO31VwBUoXXOpaRl
3stcrqEdhjSMOgDELS4WVbMJxoO2RoZoHfRT1TbxMdLFpGegs35EFxiGiKI7Ah59ciLw0/nzUW2y
+rnPtAj57zh2hocDOABARuDyULQvaQF+g4C3DJXWx5n/j+924NXHjvwtl0MZ+kH96Z//fc2RHqT/
Nb3mf/7m+1f89/prfvOSfq0+/9F3r+G4/3rfxUv98t0/aNGF9XBpvpbD7VeQSvW/awTTX/7f/vIf
Xz+Och3k13/+9pZzSqaj+WGe/favX01FhWnn9j8liOnw//rd9Pn/+RvGDH5yG74xN/5xuH+/5utL
VVOScLTfTQtIpmNrDtdKNzhc9/WPX9m/q642YeJA2IDf+u0fGUXqgIKF+J2byxGubenC0U2X11R5
M/3K/N1wHTgzwIXAuiP0/O3f3/z8x/3/x8X462rJx3j7P8PENC1bM9F96TqxEKopzE9Tg5KSewnm
Jabmn7sHGF1Wm4q9asAxLhHWa/pArAad3pDQukOok8JSldY1wKAAqLY7evAPt5pdnAHeDhs9JMWh
GIkrBUhM1/qCqmhYZFAbsqFT9+gfTv5oKU/2+59O+L++1Z9rPsIW07zx3fdwXce0+BqcZU6P+ml+
tnJs4kFRa0vZEYHh+fGcguywAOHkbfpOO2daaOx8X5Dj6DnHmuwDipJ9tOyq5IkKp7mu6fglMvdJ
/XV3ugnKR/TCXaBsxtUHnyDWEEgmnjWzyliFbo+e0jbcveuGT4xfsVAze0nMaEtbkRInHaGNbpl7
1b8TYYrDJcftHVlpdqLAh5ioVYFMMYKjBnNzY1FVyyEErp2WNpbbvoIv/IYK9i3QhQ9lxH83KvOp
sRpotgRYw4GP5S34gZOTiIut+8opM1tMWU7+auRG9aQ47b355FqK9aKMyiYUVPgjnC8zX4N/pRkd
bhmnOFAuRGL4SoVUXwUhsJtjYQh1ZWKCm9Vi9A+dFd+Hhf6QBzHvHMH8bcZo5eNIGzy3XKbsTGeB
o6DKJnvLRpwD024ZG103Dzp77YbhGvRZvCmK8dpTVSVMI8ep2LYbGtdIu8lpanxkR2Ax4wWR4Uvf
I2HRwYeNXYJHFD3Kx9qBsyXh/cxEb72UKn7RHKiG7GME2a29cbZNTVGdjwP/GOBF0dWPQcV8CX3s
Vj9oOOVok1Iw18x9o+SI/xX/pLve2WMRMRNyKIAKT0jryE9olVFtlpIoVxDvM62hZi8DeTLHBuXg
0NXrBhqgWzYHAr/vK5Lk43EJqwtjdKeoC717HDsCUjRjEtanBsSbAYS2bOD6takMAVayVMFwE9Lh
DmjICPSmno4yAUAR4QsYYJSECd/z0D21tX7xRhBstUd/TTrJ0YqMjUKGVECXA3snObJwqqb+Dp6w
lGzbMPU05IHgTIJWhXRr0pNyM6zWXrirIurutCDEDHldewqH0pqZ2F2zRIbnClsiKmScW4Gs15Qx
ii9Wra5sQCk0KTybhCtKG1pargK4TID8yVSJrPxrp6X3sZIXD/U3MwiuJIicqa/ModwmKEr9aBWi
dJhpg5ovgQk7BE6EbIspDme7MSjakXjyFsF3k6qbXEvwH7sDEdzknZp1T2myTLoKmYf5jdIiElhV
0CcQB4ervBjEjmRIg642SZQl9NdtVi0ROpy8LozX0FUPSC++CMOFUWg9hJW49/T62dJulBQpTJsu
4ky/Yrs+Es5o65Ohk9CoIJw3tLBhphpHqdHkr3s6A2Am8Q+VD15mvEhDva8k3m4V32Yj0QG3m7AW
T5omgf5VRHAlWPMTlAeJt01o1M0jtbJQpvHGNme7RJjQYRHrGshHjksARYNHHUUcEnbYzzTmDPei
JlykkKjvxhT0XeojxdULPNNizuNgbWvhFkjToRaKNw+NfK+6KV6EXnvUXBN9hF7dViOwBZFlb2yC
UfnOQZM8lIRgd/1zUaLLyk0dZzpeb5sQWFrUjU4wHExSUpcoysxR+t3mQbK2R0FLhVHYZ57Y5kG5
VofGnKvBaBNr/uTrDNxAc9789DnAW1NiZUGb9SUkQlWFzbUUdO64ktlmdO0z/CPiiktv6TXFpk/E
Pi2iDQEEz20nTylc7gCBwtIro7UCwmf0QEdWcVRvbKu69sDKZ80cwOI6b1S2ZMw/M2ug4ELIM5sp
Uu8T+VpawSHQypwLZr92vUffDZ1lJzMY/I7xqpbds23Dp0+jvQ3uB+CcJmjmxP4yM4mgU1ViEwLz
rHgNbqhMrnCToILVKwB6Nln3TeohrBuRTDMLwWDW96h5oChXtUMBaD0a0r9qVXarpI67HCcm0ceT
UZgTGMGgToPML15FMqzXoMRYgtb9LgnzdIFUjlwYq+43gY6gO3fIhPBjxV/lMtnnOZmpEba8O9Cp
8FygEh5iF9it37OpzgDHyGEEy4/TGmC1vZToYLZ+gAZdCZPgWeuMp5os8Ls8bnAv50wkpTK+owxm
Ni3jgAwCz1rjkFU2o23kFy3uyIssPH1lVb4/iUl2MG3iS6wlW7+S/ZaIANo4fBsy0oNTNtKkGXqG
owz9jXB1guzqq3TEmcGkH2JvnISN+hmky4bSorhQNykXDTM7jtyWLkRpKkvF0/VHGxFEUY5YC/Wq
WNu1cQg8pX5JPAc1PauTa+CiNzVDKOxt6YaLKpbdyZB0x2Inj599wDz4AtPh2LSwQUMjgxvrhy0q
WomqnyY3YdMC4SzQyI1dh+NeNA5U3JjGr0DNeuvHqIAcKYLXmhSHmZGr7a1M1HFH8HK9RMWULsY4
V3YhYrbGwQ+ViTJjpCrXEVXw2Hnjw+DBdx0T1SGrlRjcyi/kukrOilnWtKd1YGqGaW2EFRVHpO+n
usXSGAGQt71UoEZmloWMqSy96H10cvUCM127BcGGZgeCkYJAF0lXdUqLYZyT5zwuuyIIdqUT3mq0
pXBZhd3CnjIC7GnlJTMvWNrpxSBHfA80F72W4+SndJxEcrq6bkujfFClv1CgcBpyQrwY9GKJeSmZ
viOiwGzU63F1Afe6CJxyXxb3mcRkjuQqm1UZJKcorBxMD90qZzfE0xUn9kgmoGa3V6UjxbeUN9yo
zlJJUmADjj8bQXjO1BaYVoRmnKofGgPZQrxRdH7SMAQNucwaB32x8O7KIdsEo7uJ0qhEmEI8h31j
FfiOfHVJ53UTNLBEW1AwgxGmVNyPwglr+mYsO4b8C0F2q85ylgTGi5XZDGu+UzOTurs1Ub5yzTDA
+ebZ7CNclcDM3RwSjYa7HG4+WmDPfq205hDJ8ehr4tWRrCZd+U6yNUaK1kuId8x3otdL8iDRWqnE
jkQtiHuUD9UsaN5ro4N4ApJo4TkW8hOFTXUMyWmO2YGGK7A1uLlzq9aOtZE8NG3LjBfdiZho8FJj
KdKgiYjxYs4xZpGXWtlLP/SXjShvhDQAWPXQIlr1VRb6NyMukpkkV3VmGcmWe/RaBC1LR4Lpyr69
1mG0MUZyy5FxAT4KAH4EePareaaYpH4oSDIg/SELUZyNDyq/NsK7VEYQU8mdm0slnfudvtMQ+aE3
SxH8k2bSVu+xTt7cCMwPc2l0hOf5Ii2J9U+r5dyJY0GG4/OoJ7MxOvXZV6LHL2Uj6afb9n2q5weC
F+FKl0hV/GHVmJJnjBW9Yc2YGBD2lULLU5MPYt7XJaag/CEBlEurP3rsFYAqKGuAjD8OFT2iwDN3
ghQQ+7YQIGGG0HLXYe29ZC2kULXeEjWryegtJBaaL9pf2e6cqnwAgbetScuOYuNoVs056ngExj7U
qXC00ZyHTBD+xiWwlMRzzFN9j3mhlY9qBZaXNiFqDy+6yOiERORhtN11k/BxswJFUQiyeEYTcSOU
mn+VaPBGC6lajvjMSOpJlcTSK2axHEfqRVbggRDGPKCfZH3Qorzs6uHWMsxLNPAhW3dVlOaK7B/k
iGLc6Ua1Y4WH2UIAVBw9PomA1L+jxrA07fgbjjAD8V58MHABz1MAvyX55mP6kiuhSvhqyT6O7GMm
QKFZq366naA1ym1oB29Dkdhb6RPyJpyrPvQjEB6e+qnC5qRsoxHqd3xk5cijrQEI31cHJH3JpWt9
dSVKx1pUhL7tkbjlrA9K57FGoLEE8QvpM9c3Y5cuhS0x9WZucYhVtbmIPDkGaFlgkRpPiZ9bW7D4
Iw7pRn+KFZTIafYYJqM8orWvz9iZHvODHefeYxIL/2iq6NI//klGi1hqbEzsNNgGbZDN66wm1TjF
WDPYRn+TunS7zcK7AI1tyJupwSrEinshCh5PfJwNa1Ua2Uq1EPyU7AEuZFTyH5bD7P2p0sBe/2pZ
tHXQhB98W2uOSmfcAN5eOANww7L9mjROtXVFh22xOcPiru5gvWZX97Yv43dV2PHNELvKve0UV6hz
9VrGziM0yHxHXj3/SaOvWZJ5G1Ba0a2vsTgfvdzYmFCobj9+RgonIBS4SwmG75DQpJUe1og+PGPj
Rrq8QRAxqUxGcsTHTTu4j1ZuImkkpPPo5M7JHqtLa7hvVVpChU67L4DneESOpH+NKD1tDC9fJlwg
acNRc4Nre4WaI184geuBT4JlboUZ1LcKW3Yvkm0xEc70ilSr8invCgKsSvgWWqc8FnHToOSSbDZ0
d9PkM8WCuJfV/Uq0NvlRSiTIWmN1JCyNiTiNjT2CWZ7OZn8zgP0egiYk17i6VbiNUPUxxOPa1u9Y
8VpWF1IZs3XuUUz6pARXgSB1JguukVzmaUwnyU9v7KTuz4M32Vxw+C8KwGxkWfBSZJtkaTTftCLw
eY7d5hUONNVW9K2qZUcZuM3qY7UWGk275aLbnvbGuAtxDCfWqmqQ8vtxdnQQ9wxIQc+DpsxbEfcX
5k505WNcQcIwyB6wxxROQmynVz18iP0eFXmUHr1MsHhMS2/u5U71Xki4W0qFdb80gmofI4DKuHtg
dVw4GQ4ACEoZetDHq9gCntEAIV23iqVv225Sz4HfuSkN9aQK7eROJZi6z9lBDSXtf9s/CoSxoBv1
eNLIA96RyNk2jYcKyVF0e2lNiC4qwk+Oo/EXmYaFLnLctYOAedYN6Wsmy/e8MPeBwlCc9qupjfeo
IsX4puYs9jIEQEQwqQte/wroh3fB8Q2hYzc0frvyhnPiu+dWa9u9B/sYDRtXti7XH5ce+g58JhOn
j1OU79kYSoAcsbvuY5Eu4DWxlPTKcE0iA8vqAadLrcVYxvnuf1xHncVA2tvxPkLMvqiTZh5qFWse
VsI+/GR4GTgy/NI+f/zYsQxcU6NyES4gJgjo4dpBCbkQLSbTaKIgI8Hr1nLwuCkJiQCcODcjO1pZ
evZtaPtkosWR/tFDcSE44kYbE/eQZlApQ6NbqMq1NK8mK/C5X7hsSxLVWgIlR1I73XOgcM1tzerc
JNYBNHQ9gtxwkqVsHLoicqw3XYK1maXCxJztg7uuDHmwktexBKLxoOiSJUKRPBmpxmowMRchdGMS
Z0HARIPRzHVR2MeWONZAGYs1fOF6awKoPdvT1qBPszfKkZj2wbADUyNGj7h6gJoJedDGOF2vrd0S
5z4mbKkLV3+QeWDvOoHXlEU6mCBtl8W+8zQk5QZJn7gOJLrPxcTs6EwFDiNae9Go+o39MTShaZKA
o0LxLSNj+zElpIGGetgr5n5dJ3dW+q3wXOfwMciFaR5KABkHoklYLebVuTDcR1lSNlNkcxdIxn9p
klIKNMlckWjeHntCFNiSIbFzjRrCXiSsraJg9Jw+v+mJ6qKEJlCHp7xnz0N6RzMTRnMHA0k5NNPY
SUfmsgA9BQU014DlFfA5zRK4lWDrrPTKXtJOp8AZi1nojlel7ZRdmZvLXNPVY6SrKwwl0aEnOA1l
aKvr2xKZ3iwoR50yEB8Cqd0r4bo7sCDmQjNL98QUDiAraox9Tqa8T+qLrdJ8Lbxm2dpGtemchN22
vOhe0OxVb3iva0M9SH/JxoN0qSR2blSDlkAtwAVrlX9bF2pIQK11Z6lGuumnidcZFymqHHD68u3j
3HOfPVaDpl+SsZh2Zx6UdSs8a0XH5tPFv0eIatL3IVgmkvpcQd6Bk6/U6TQaTapvVCWDamhX9rZw
8JsTK3gEjbFWWURf9BGcTKat4GYSPSDGbI1wo77x+viq5SLFpj/AuJYyWoYF9C0Ae3NQuv56FEh6
zVIb520SHwKk7mc20OxE8o1NiN/6Y942gnzvOAHbNbMmQ9XzIYu4TTmHYGDOR9/2brUKKq43enud
ptUiSj380KxFQQukb9LYOvqNHhCc6E58mgGMKuUYZni9MAtGNUWyInklAU+eJt7gkODRkcQyAQcB
q5lInejO3KTCN80SLLDkl7g19uZgZluegABwxm9JqauH2PSfwBN3G/ZeEamGLUAUgFhzNa/xryVt
NocWTK5UHXvslvUX3Uuqkw8hpy41/6AP6qamXnnRUORLpT9/zOvwwJelmoxrHjJygUu8XYd6V88/
LujHiFFYV0ddfKuWnrse8Otg04zudZX6JOkCe18NsrPgObSQ0yAzG/fgu0a8xIfMs4WW0xad0MmM
Md4XbQMCJwapGmkTEpTnoGeZCxEoeEpYm647D9+j3mI8SaecX4V84YUDRX5pJlY5s4KwOnQNRIua
JCyKlzo731B1loWD1eZjNNLi44kLXx5xawbxCkS5HmW0BET66gzE72A9KyAcdfJRs8mbxbJtEN50
173qBnJh3KXB1dNfRE1MVB+JattZxhe7kxUt34xlSjBsPOpdTOzc4ARnM381Nn4tX+KJagV8X5bH
bUIp1qX+Ms1H2gj5ombv/8cZVfD3b0hSbchxYUmhRE23JvqL8CMngADYm9Xu44s40JzXDE58XG31
JajR7MYQMpc8mQi3S1BmRWVI4YWmwb5QKLyFhhrcFdz/3H653PUwLfCuKlOWeJnfwMTClwkhjUqd
su2j0dmndgLIMiktax51bA89U/sG/rU/FpnTHXN40qsxbYHjWkazif0GXCiBAUlpxyeFueJWkeUx
ptTYljphkv60w2d7j+EP4By3EdcnrB4RffRXqPfTnOUb4jyprAPHuwlsJhMKMqdQI4ls8MERoDz4
WLz0hvWFjXqzp+ZPlrMMWiCoQ3lhSth6vtacg+7qS119oGRmMdAZQSYA8llCPMdb3H0dy1zDmS3V
c2aJGWYP5SGW0TibD74KB27Qqb6bjbdJVPnso2kgMak/a1HBztmiwFyl47j7eIiKvFjTvQ6O4avu
NtnNWDksdWxCIxSDRLdMpTrjNnhzPYNMN1TcCrA3VgYO5jXCnoZn2RNXb8pyHXjU/y2BT0yEbrIY
iy67SctlLApxMM3sPYFPtPLsmBJS4BEIjQ7qY2zqtiT4K0hAcPVcqUrnopdEvOLgXxhl8FCWqOuV
Yx4KeakVvAE2eall3Kk4GCVkgVjwJp2ZEltR66CweFhTrwv2mRGWmxrN5sfCc4jcak8DhZUAkqXW
Up7hd9zk1JQXH7c5bh734E6LR0JKMEQTzMRyDgeJM9J08b16G8bRRumH4g3wGZYGTTtQ4/fuSX64
YYJLbxVSfugc2ItBj70niu9U9BNtobelhTe3u5CFcE4p7+/HsX8LOlfZhqrLdljk7olZlfWGr1Gq
Rcy/57lbzooxBWdtGhQwHWvchkZN0pGMKSbm1k2rPxJBVl+8PH73O9ozlYgmaQZLDOH6+r1Z8GYU
AM4fNdRaybZu6LZrpcuIrY6FvW4InrbjkbqxqrdAabLb1O0Oimmm0Hn7Ew7kmUlI1ePH1FzDd5rH
up8efAp/+CUqnyu5LDS7OioaEb04sthfA+I2CqM/933aYTPNhmWKzVLTE+NIP6GlLh7hLhgECWsy
wghCdVeSzvOA//PO7/yzT1ETmoLJzg+0RdP584+lUuw668TAPl6vjOleMZ7pvR36anT3iZR0mYJh
H7s0QxALyHPaxrvE0tNzF9P3qnH1ZoWRrHNAXuc6JL+1mjBCaVGYOA/UkAepXFNWPqZj/U4oIrbQ
ab3V5RbknQI7dqp38zxk61ple3Z6+ipRuC9bWKLpFCTcefsmLtOVSajU3EQlTxdwQM4v3IqCZUBO
efdgqUBPSR7QllO06AompbnBvk3RxFz6wxr4Iq6Ead9m0+he9c4ysjvMVSaKEc1L92VFdnkxVt/0
HGtyY9i3oVEWZBaGA/gQs10TvjXPcLPsbU0lE5NEZEFRcF4TY10plDOYPmiDTms0ReTBgi4lXNnC
8tcfa3iaeCoVFAlbbrDqZltGQTs3lWRptcJ80NkvL/q0LjeN+Uw1x7zHZ8DiMaauprV2sW3ZDK0T
4Sdbh8Ve4/j9FnNAczTUwpib0yCo4vaO3b6+FUUH0X24KIkr8TayjW/JgeogS21gaORLnvXBpokQ
nrF7+ljiBii0ina40WVbzHPNnMJVuDp5F3l7UNHVnY6t9W+0LdokcPpzs9sWprANRAGGrmkqm4jv
NXCj71oGUEJ7KUYTHqPozyVtA9MKL4E1mIuPtaivu6dYJUMJQTgLgOmB3E6LmI/PqE7bNA1P4Lqn
f0U1Ut9ZWFgkbrOOttT/E0HIMXxjmZ9/q/8/UIQIFYXWTyQhZf5Sh9/pQT5e8YcgRLi/EzLhmq7r
CsNEd8Gx/tCDCP13A9cUpBQbOQMiC1QM/xKEGNbv5v+m7Ex341ayLvtE0SCDQ5B/M5mzZsmypT+E
PHGepyCf/lt0N7qvZcNCoy6qUHUL15nMYMSJc/Ze2/JcyzdcD6yhswog/o8gxJb/y/KUj+/Ltk3P
tx3r/0cR8k5JoSRjUUfaij+M0sdxfy2+/wgsyQvUCxKiEK5NsatGDoDUqxiIrVE2aTmNtMKZMpWN
dCEpp+R6eFN9Xui4HNM++eLXBhRvybZildN9FfvmBw6WPz8fYhXX9Wzb4UG4jv9OsTJCUY9GY4Cr
N+9aZ54PeEpn2BDRtyzEnt6lZciRPgMw7Eu65nn8NWfq6VpsBK4/Bdylj1VKWJz7kbpuFen9v7eS
B8cH86VUZClKPtx7iWC5OOVc8k5tp4GE9Kq3AwlCzDRSzOOLOlUD/VUF4RWau/5K+nm/8wQZkVAG
mf/iBfSA6IA6yF5zhmBdT2JRGI23/1mHf1PK/BLCvPuUtolSxrFZfGwd8ve9IwTGsBglAFKscste
MFfcLhzudL4FKZYIa8oTlrZP3RB9ip3cPwhXY1wGV9ECynsYtIggw5IvhD/xOyOr6jNn4o2bGl9S
hsWB04PfgH5H2GMOLgar4RDECVN3hqqQ6xKTKYmeVou/2R4rZm/s9WkFQ2omGKxzjHsd/Fh0JPd5
QqJXkQKo0FYJu450tS27WXdNjs+BTBgVLJaV302a60BGh6BolL4elLjjRXFPFiSMozNw9oYC5JID
ZqcEVUPyybJiX0mpsbzkQtfRvPBTHqNxyC4zuWCbUZJPg3/dPTjYavaDruXtTISPyBemtzoOrAhl
CMOGfpd1wxGMACwjwfjIq6tzoeiIxKNob2r+r+fBqrbpIvNjM9nZqYuWaW82www0s9hyK5VXMIGQ
ALe0SPy02NNPIpI+q9vjWLRnPzOezdyoAvpFEQnSKuVby/ZUujPdqMk/kxJGxw6fLQDi+ivXdhJg
7PmHl2PRzLNF7yOb+PG5YX6Zm+Vz7AD7Xy/Oasid/QeLal0z79eUdEERO5ZBDNp7+WqrhzQugFnT
/YaAPrZXudPbB+qAM/pBEjs0l8BmotQcKzIOBcb2agJQl42T+eXfH8X620fxEbXZ5OQY/PVOeUxH
E8yJB4cyXno6u66/KQqfcAiMmpNpXnJlERSmrf0wLeB24vBZJKVNvgZVh+kyxJT+IolcnuzAmmua
0tWLNyoQkjnQH3NQP8Uko1009rt4rrtdUaVPDSrN3YRiAR++szPmpgsq2lUBh+pj4hKqLnAn//tb
mqj/3j9wx/ANn+MAmab/3hfEPtQarWbw6kd+fo2EBtTrw+RyUfNiW+8i0Hnxye0vmVLHEQY5qE1M
2cRJF7y33gflyDtZ8a+NzzFpNXNeMXVhEfy+pahq0nYoEmrK5qtpmt+tWFn3g5Wjs0LXw52hO4QV
6jOB9mkzrhWuIXCTLeRQ5PWnDgnuuY4B5w/1aLN5fPDx2MD+8rSU71ioLF12Pu+dNpDmx+BlggEl
Ci23arG8D5a3cb3lGkoC/c/UujDrfXHRmx2VYicmVC0MlrEgv51d4yU1nW9DWHS3K8qbWDvjTKB7
clzmkgRhCMBdN7THqcjDra6m6pn349vQiu5ce+AKx3DeiLALt1nn3MUdN3lBpkME+dLW1cv3uuLG
bozRZcmd6Flr797hbxORlH/xVHyfSO657QTimUDSn2STz3BorD1Xmhn89NFpl/6qjpHueYgJW6aE
XW9nR5Uoczf4dKwbooEaEZ4B7JMes9QvVd/7Oy+s1n57Al5o1NGx1uNXU5NNky+P/FHZuWIWuKtm
R590gqqIBsqwSYHyn21jGQMZMQyQvXtVj5G8pnczn9LavUvH8VtqQrNhvdEyZavnbjBRODhA3wwr
OU54cy7kAj+pum2fQsBexJoc67a4xsKtjtKFaZosGq1pNJ7TOP8cRj0KlC4eN3PULizmO9KqRl7m
hiFT7RjPk0xUQDDcXS1g8/R0yT9llB2BsmAlut5Ao31cbQ1qRvaAKiZEX70n2cYIQiZ226wp93Ez
hS/51AfO2B4qf1BHnxw8y/RPXES7HVyanoTbCef9o6id8bZvl685T30PNP82aWi8oCw9Esj2DVOQ
+OQqQgIXUBEiqj9PLCYmjQMxCSapBiyvR3ZBzELmrWf05oWEtuusZi5SSRskTM+3ikYXshAHcdEZ
3VEudO4zD47Krk2tcMfeCoO9Cd0Tp2DgL+mbXUMRbHVdBNNQ0LV2GsX5YrmbKf7uu0X3SVfWQ0UZ
sCkRYVzIJW/hkTVcGMjIA/8OTpWH5jXOZ9scP0dOl+1XLqFs1Q9SgDsiJXAMhFyEr01a9Nqkrell
S3WQ9cIjhTvSSxMpKzfhnTfpVX0ueK5RHqMjS8HNGtMPq/BPcSYMKCzMoOViXEFGDikI4jPv5YUw
9L3F7sQUBN6fVtPPyJC7AtXgQRZIr1xoYxbYJgSmC+ej9iDYjyI6RxPBCuEywKTf5qQQT1SmKQTJ
sz2Sc0MnlowdU0LXDmHZcQVE9Aee4qQaYRDZ3RMzELVQd/jCPFqTjKoGonAUu0cCXJytZxGO7oTq
0LTNz6yLT61GHorH88GkqQEzmGwiMdC7LUN746d5f5ICsnFIuscPx75x6BjSw+u5IvzfW8Tfqre/
nG6Ox8bvUJjj/XTXv/+f2pzkP13OshebCMaoP4ZMuwq/Rl1Md39tqqDbRGXhPiHECgNCVH3i2big
enGdBB98lL9Uuy6buS0tSSEuV1H7fz8KOiyzYhsCotEZ1r7SNHemWDsITOOXtiSBs62RT1okrHNc
QlaRqj7gchnBNnd3Rb2kQeMhGzQRXVgx4kPDeg1ThBL//phyPe/flSbcYyy1Rly6f5YmjtfCzAeh
u+mLwUf64zLYkuSnutYEjJhwGeva5JC99QraXQxgRsCpnyTMjC9FJJ+WvqLkavsfVT6QM1uawwve
GZqciT0eG8d/TKHknD74yH97stzkpELcz4mq3v3IrWeYNKrxzxfQ1E7JQArEskgdtMPAzN2qSM62
m2M4G+4eU8kbHUfklNQiyN4ORlS9handr0rQ8VgY6vbXhcxlLe5Ky10zhm0LsFeCN4pGoOpEG/A4
PmUu0+fRK1EkNe0VpeMHy+Wvv4PLuNFVtC6k565f+j8rlyBW4GrAYJmCok2qdaiPQy6v0zBfdv6k
QGEa3DOUTAVwLVJMcwQlCGp+wEEMRE7NRZy6y4y8ozGYWAMT6eYtGjMadaFp7UNbx1ekjH3990/x
zuT7q7KhrLVcdgpGBvzr90/tOnHb6cbislRPiqDjUB79ub+2mys6izNZCja7nZMJ9H4+uhm6YLz5
8My9KL/790dRfyliuFkaBm0Dh5LvVxH2nweo8xKxXg6PXw65AXut9TbEv8Lza4JxaZbdOHOXHOgf
XiZPm2vuSX2XtHCruVZCBoydoPTz/tHovG8cm/1T4uvPS14B8JBt+hjDG++c+qo2p/BQJbyYDvZT
2acIperqmCZAnD21MmN8JPhTk12qop9RqoIMH4C7tZ6dH0vWbO1P/ZuOI3DATWTflCKTYDoZnGUR
qH5UNq6J0HmgB2cATr9xc7Ur/f4O9Ne4YXyPVK2CJzzoMaDfR87Qwv9zskfyAJnM7+MexDBCy6LP
ia0o6m+05tpTl1XOfaevssYYtpVfZ59UBFHY0k8tzZcrTV7H1rTmt1rWH9W+1u8+tl8rBJEDBhqb
noTpvceOFFNdMYpcBAFrHKgWqSODNrsLPd4VNuzOO3bJqwiiHYzsrmULmX7aECYqot03uVygkwuw
AYMDjdiSu44DnnNHZTun2EmXMzZk7kW3e5AzN0536XdMEOCmTAi7m4K6oC8ZkYHqqfejvCy13ppT
r4KRkf/1kAHytULxwatsrTv7uy0V9Rh/mbSoCIx9130M2zyPEsjoaCGZskUp7UUZGXdG1N23XMxu
oQaTtDYipB19Q5G/OWRBFbvZdUZly9ShgjWXlgBgzPCc0nFOxlfoJOMj1Kcjs2TJtNJCqd9EuyrG
98F1vTqnuqIKRLOyGzVDHLoj9m4iJPXUQSsk2t74LMbSfGmm5y6SH/Id1pbS79/Ytsig8BQ7pMl1
690Fwle1yNIKcfQiYsjZmdUdW1TADD3PFpmtd23xo/TqEaBlSarfgulipBQ52WLOnyOgze1A4IwZ
+3exKIBrC6YoUyZxWpLtfvHj5EmQFL3PxyU8Tx2DwJAk0Lt5pLhRM3T5bDAmxux4K/w6ZGnEJNFC
SL2bOYOv5UhdOC0rPc9CPej22JXq1rzt7QjwFulJXjF8qjoZYpnY123yGFkA/ioEkVMbkhlAc4yg
wP4SmsyJh9U+uxjIPVuYvShOrjJGeu5SEuIcy47aYjQ+usuux9n7h8s9HUWizUn9hwPNi8HpNIkW
G+4WCZBpKsWo9kjhWc0YNndHgdpuR5mKbBxJIWkSWFXk2lmfWfr/3mXN9ar6x4eR/Mh0MhT3xXdV
TTEzNm0bfum5ihJmnfFeKYhHdZfAY4xoAaA+NaW86R3u2nUYB5D0jEMufhR+NHzQ6ZR/7i02hQud
WHYYXKvOe6+sWEbkTTGF1Vqczl26BuiitgTNxmlOWNx56fxNnMctChUm08lob+oRFbHjlsujYa5X
KREi5BfDudDc/bHpdHsjRaZh6CY81w1jfpjbb2UHKE2kLtcWqJzoev3/7Qn9zRL6X4PeL4fxu+e6
9qZpymBY9ClueO7/Ob18IxQD7g1QWXGQ+OWx7wfzKnLBWtMkv3OmunlZowR7ozi6seFthamu0rVv
VbmcDeG+rnCDjIKeqY/ofRNZjjijgA8DL53vI6uTzyPbkOhRpgh4xAia258696wXKzr+e4m8c0yu
O769dshxZfo2a2SdBPz3q0hbE4U581XydiiC2QBUDZTAueRW9sLZnyV+dNtGzbNfT6TJWj167mF8
mlwo/Fiwt45diosdxuRVtv65NgVBhXF6aGvQ76jdDQSPkbOntPZJocRU5pfTbaZyblqg0j7YyhH1
/rne6fBLT3mrzsF4f3yh2k6LaaCZnmjb2MocFUuowme70yEhP8WdzDHjlZUS+ypRWzoGJCSYSPLx
IXsbgyyYu0x/V2mwmEPzKuV8qFLiIJjrYZ801owZl1D57KHMnkrVjzvDqDLKhA5zjjnc/cD7imgg
7L7kIIaAu9prVGxUnAjbch6ky4pF3RrdoANn/KdRtM7zeIjpdbIHS/eTIxJ/axK9VeTuYyjYGxan
Q9pn+MRBDDX5is3yMmbiikTp+nrp5CsJYC2CMPMRntiunfzmUYUTFr3q2Bp2eeMuerzSrcLauXDJ
1faMH0Jy/6QX7S0diZDcSnFfYIzPjRehJgJix+RKkq6wbxyHLow44cwjZdAwICQewsc4re98f2q3
rjCM7VTVamsb5LkTl95GCI+xsuIp6Lmfu+Ug9wsDb/QBJPZkDdY+m6auQxpz4K9NM7Cb3k3SSY2i
as4DW1Miy2UoXgWVfA7Z9hT2VYqw/TtzBTJN+2q6pRbfMwcgg6ixX10FWWLOML+XHV3OJCb3nbj1
5q4MM2NX4sdBFYIFcD1O8XoZL12mgcLnzafB6J1LwuiiUKiruqL55KHQIvFdVx/cfn7NLt/tFK6t
DM9j73Md/vr99VKF507dzKanTI0ZtCM2U7SwBJWdWsEA9S716bigUb9Hn3GMa5k/1YvwzlBtZzo6
q6rUM57shQUMsjTZG5FxshXdGFWM3ycvbsmnSeqTtNqWzhlcGJ9sRayHr0lpHWLTIIYiM+h7VPMu
0oZ9iMhc2WQG+p6EbvsWQ85yaHKfs1Trn1HZp/fIR0gIGryekOkjBMDwZGtWhlFYpEpPRF5j6p0y
EPe0rc+Ym8R1TjfhNiIODR/bsM/Iov/qWi19chP/YDjWd70H6VzGarxKegISEBCJY6j7M1Osz0OF
mMJx0QiaipQAvFdPy0KSQzOszwuyCIJi8aIbTU48YMxDO7HF4AGyzzIpfSKkVfZljl8WLEJtPs6v
LuS2jQpdyLHg+4Iw9POLdpb70CtMWJnVR6fa37Ycx6B29EyOe0O9O9U4ttKyk5JubD0jZbbo1qDZ
8NlgmAYN47qwO/XSEEI6qZgkklzc4vUgLrIKXXJinOZImINCoV6d8pE2CORg546LE2Rhy5n2U4Jr
Q+VdHVgcZnuCYxEjScy+OzEYwwfn2l9ay7a7+vqJKuBcQC79+2rFV6nHgtHZpuvgc6d9SiZ1/7lM
qy+9HaImwwmy/goOAQNtQrOPl23phjUsLnydCVa6d9CYwN1Gp5cV3UX6qrpt/fyeDKNTt/46Y04C
rXDyt8jEDDL3Cx4rXU9YIeNAJJpLaVu+jL31lQAHqgNzPvoLwNdwUF9EVI6n0mNv+SVeJhnxwUKo
3BeOd8jCruKOsThPpJ7um1ISfNdrCN8OifT1Uty76C4DKpNTOyu9I5ty2v37HDX/rG4c3m+6uigZ
XOW+FzEkMe1XUgDwt9PT2E5Tdw1k+iUSKBizMXuybHkWEeOTUTjXEC7uYfV305M96Fd8OdWuMP35
g6P9L9UfH4nBLdc5xaDo/aAASes4WSM+bG2h6prHZzQhHu13WKdZIsCMI3dEq4ZO318dXiKmG+rj
ctF5zQeb3A+qUevPV8VxXXMd7tNnowZ8134YQ+FESQYvuzLp9/KBu21ll9NzROs0+1KGpJvDxCdv
WnkDfqw4KDyat13Kh8ai0BxFGH/LsY/p3iNpR8xYKpIFT0pq3beIpxf4J7nk/GuKPF3N99wpW1Il
sbfSN17wCkFsH8vO3Luay40MCRvyRAC/9R78yH0uw+Z6mqfHfy8M68+WHd+anp1LCBtYCvvdCdC7
hiLglPulwwicjIgSbLB38t1k2Pc+zFsu+N12hvZAW8zOAlEWK+p6eRgQdltTXZ+gLj71s5Pf5BF0
+4TW1qnJkhnZODz4caHAQClEMHBAiKz9TNsepEvs9Ft4uIfYHuxt68/j7tfXs/SXkfLpg0POXGvE
3w85vqLLCN6j5bleKn/fNhhnlEmVN4DQQ/VqKLrqszvd6qWlRlxb5fPiXNthOm2chuO+XeofvsXs
7Nf7LSrfJHyVY4swEGTkKO9EunOGKvlA0CD/vAzxfiploDFa9zf57jLUtSiw/JGWU+6Mn+hAHGLD
wWQoF0IHkYZFYGmMJKHDyJtYwj4BGaifojx9NtcpOldJgjtHbvvppLdTZhPlPaV6NyASrJQCTiuH
EyJDvH7+B+yuv7zIin1lnQKvOzOj0t+frxGpxQcVGm3nhcgdlSwAlonVPXRzgkCrncrbInZIcycX
ZxVb8NbbO9dykYtUZyvGM/fvJf0XzQqfxzPcVXywgl7eaVYKPCbScChQB7+F28sJvidNJA0YquIs
1uaViJFUTEI95bqdqUfka6IYSP26pv2a9JOBWGtFrvF69/vg062H1O+rUfHxkFHS6LaZia+tx/9c
zkxhT0Xp2UyTcdJdxYbe+LlqtszRX0L6IgduO/AJCtyDFD7VadhbTfRpNpynf3+OX9KTd58DhotE
AcX35j/erTeXOF9nqjhMraF5IeYWw1sXTzfz1C5HgYnvIDtySTm+8AmNMRYdm+zIuOEWNi0Twy/D
tHad0z9M5jry4fIGi9HbDxi4dk6mS7o3Dsh5vxk2EWOvg2E+KwoeSOAXzZG6QauVbrAKtAFClGI3
NNNnIUhVQSZiHVpA27UXAVzocAz3RUdkYuH7J5xoj6PMyKmgcjen6KbEDx3A76mJKxno0Zb1kxcS
gFJXCoNy2PXELTrgHUQdM+SzxHkMF7n/95P8iz5AeXSJoQqtajLvvSAD2U2YxAXDGZJry5P3DKRE
n50QiSjtUtqsq27Z2iZWeTYmA7H4VN2F3Dh2TReHWLay9oMX4Nc06N1PS3vH5/pPa4WV9v4FqBLX
mwxSrnU6MnPMAsYYqxN7sPgkTBuUzAidj3CqC2Pds7O5OkLEKIiRtbhFyiF5pRX0UCfu96gpJ6zq
foQXhcQeQZpJ2pLVrbiXMdTPw4sui3Abj7o9ZsIFRuBcZ0MG+2yWRxfGL7D3vkNz81CSenoPRmfa
2qm4sqB67Wah4k+JgBJm5dWb7RtFYHd1d18gSNta8K4PToze3Mjj+YO7uP/nW8hvRYQ0hCi5ShXe
rf400eaMspTkPoLTTmKxw0tvmskFalM3b4qaPYNaY72GFI/L7DJIm2yOaT2c8gajtIg1uifH3XSq
fojKzj9UbZLvmqXVW6vEyCzfvDG3D5QubtDP3k8abebJyL2vVunJM1N6495IOVTjxDKCNhtehlqn
12Om0msfjMo+hNy28RNCXwywt9f+anyy+2utuguiL/DJ2VhcwqQoLnjhXXrUOg3wP8uH0eVPTOnY
3fbp8rzaxg84ZHPAAvP3zl4OkOgIG7RcTHtEY9ozWQvpHAYkJLrbuO9B4ICgYk7Qu5KcCwbDF1P2
zyDxgzpzN9wzxAZSoq/PVuPW9yqpA+lFz7jI7XNDC4jxOPKnBAya72ISTWNHH3KKCCt9lL2N218M
FxpQ6GS85gh0sT3L7Eu0fE3btVNdtdUey7JBgtn6b771wc/+lw6MZ6D2dNFvsu/Z7/V4lV2nfk2E
0naMHoyYqY5XfrcqcQtLE88SYvgpnwSEddJx254qDCduAiHp7HFv8PBTOMkwX5COkdtDhGangXqk
QAhkeF9UywHUao0Xj/ahV+CH82TXIefMPqgUzPU8/f31Xmcg0uTIpZ5Bh/r7CYJARmYN1K0tgs/q
QO9lPLU5SYsaa21yNEgcUaH3MMwALvpU3zC5LvcEJ1Ub5zpKbH3FxyQFk47vVsM8QpNYXJWp9+2D
XfEvb5hrusyrKS59dFPvzrm4YzfsBpZLSWRB4Ar9KZpRA8HCcrDmYnSaE+a/GLeLTU5f91DyJuma
GOC+ZAT47w+zPpF3T8xdO2/IbMnlQ836+xNzUfzPfk2CMcqkNVtwD5nwg03X/HM4xVZirEfq2l+3
COf+/Q9pvDwD/aKADYEDjDdcLPsjlYa+apJKb+hbNFitEvtiVU4UJAOww7VJYiCcb5IcH58Z5j8J
4wmvcFaEV21GbV3I/Mz4mTD2uKzlsbfMg08Rh12MV/UqOoyUOVfurL8Tdlrv+2ho2Gnh0jCIknQS
p/kb6zO5oJ5jkDE1zaarmwkO1eTDShvY/t16PBg987IEYtl2MJbheZ4h0dGtP8vxEfLWcEXwRrJX
ZC5tpsl6nWxuKCSggmDD3pX6+Ztr0V/zWz4AnpR4G2Y4Glhsdt6ZJ+zUQW+4zzopydUo6rNcUKY2
DXmUUzSc5gYPGrCpY5nfWYzVAxuz7LXOe2y9iHTY0LDEU6ZbuojPlEnRxYqf4qVDRIRoiiQ5+dwp
VlccForwx16eBmE8ODmdyqLFIFJyZ0vjnrygWRZ3BM/dNy28qSWNrkiXvCbyLwmGPssBEPHBcxhl
84Csa8y86xFQD8QBPH1txnSxGjP2b3xED5F7ZgZZn8bkMtZ+ckOE1LARY/gotFFsbQ2nAs3TqQo7
ca0ybg+NEbY7O7PNC+BI2gsJz3MbdaHaO3nvX/FSuEexlNeM/8yLmhbzQk7OxpV5g9O4Ni6y8eTG
tmDW0lBzoPY0zrllA448GwicdCJ+x6n46PX9c5dZT0bLgpdgIjXFXP77ctajJhuJYJMt18c3a44w
8yzjl1Zh4OOKhc/mW+8m83lMMciFTCi3uSrFVT53FbltCz9XuoqIDaZseSrmVdvHnVAqcoOjLIfa
1F0xIE6PE4KXMwumw8HpuVvbK791NaJAbohePwqKBdfbTHVLzn3e38RZ3d3Ax7i4yxdfjOQogRtP
jVezh0ahclUc7V7e4EY2jlK3N1Pot/fCJ2hvrEA8O+aVtPrrct4OWLvPhgOAMC5+MPogKtbVNUIu
I2XuXTvmbdiclBeHZ3vKhgvo3nLPsVyCYBHyNk0b61b7qc2InPx1YDRwl6sbczUdLrL+GpXODeAp
ogSFJkPYae5za3kzOtIHiSLcpCmBcYVDwG5uOh2+dQjgU5Ps65nLX+ijcIxOqUPhXBIWz4QCMHEG
5IhvSMCY3MtubduRjbfJUSgFmb8ARsNwQ8P7Oksl7ceWis+ph60fzUTW9bTAEVcZu6XFRA9xz0H0
4Yw3U60eTHgDl9DS5b6g8qFJOAVO7VPUtW54mhgl//Kf1VweLwUCBGSXl3xyCyQga9JTg93y3xu1
5Zl/NCSUte7QdIYsf+1bvturVRP1M8awZFs3Q7jBe2cOTtBW5udOFuMePs/WXQOkOjRNnlHrdYaR
7ZKEu4pdqGc038vW6siS8/zhZE2AYMTU7K0l/iorukp1Yn5T1gqsENFbFWZMt2rWeAXLNcUquMsq
RuJtLAJfVgaopObOzMJHytDvZajv4zD6VJco6pfhjoPsIGgedtOod3XYmXQO4IdZ8WcXiOs2fKFh
lZ36HLSh79DU8Vn6TAn7TdjlBzHzK0QaFtpMPGOdm/1eT2TSd4wG3IVNw0XqRZAFmj6Sk+aU8E+7
6475Gl0MHIPMZde5p77dhMl89LricVLE/MCOJd7RXZhhimxbTATC+j/k3K10qbBb5WFYqVznm5oJ
qerJeseaQfUP+yizGm7Ki/XVqoOBVbkZDR4PkoGmQTHBEJMgeyCbaV096mKEMwUjyFRhTLJksj5L
463ue4+KCJu1iPuL95QgE8NZjsZsWLIH7jwzQkA83xpQU0383RZEMN4V2nixZb902A87s9Enh+fY
m5YOdEVwpNTG65wvxI/hVDUaUe0a57FlcQRhPV+8svW2sx/vkG+hC2RyUzKu3oEjNtAgOodhVjeN
Ss+k1shN1Gaw8tLoFU3jFebra+LPOKRqHg7aGX/DNO7CHPM8TAxER2DkOAHSrYXBYiqZSSwc+YFZ
iy/sQC9z4Xcbu83tbU9AW+Xy37JZURSSx5O67i0CgJvUrgYAY2iJhchv0gTzYYaze1uRph6TacrQ
8hKSRzTE/GO4y3UbBzxGL6pw6yvk+mNHorooyOgcTkVH6V0Xg7cbo/wlGtXjAoHdJhBXxPIunx1S
1RFuZv5Pu8vuWSQvvse3Dc19C+0T4z6IhV5Zn8JuSrYFpB9mWs33qfPHTcd258ZxkI6YiyzXR9yb
fzasGBZY5XI9HPNdWdUrlObO69M3MxXXzcRXHXwe3CLGHy5YxgxAHtJR/hczv7ZI/doyQcs2pUXL
M4myn1Nb8YBtcicI74SYIlP+7jDjoiMYLQ3iOLqNzPTNX6pHoJVzoEaGKx0/u9WxHHjyGBBJQkxs
/hRKlq32eF8yHZ5DTb1oOh768sX6jvN07+n2AsOETJwE+oGaJNC5Kr3EHe5Do32Nl/Jq6REZqDy8
yyznITILLj/eJTMaoAyRSdO2c+Dz0p7dLDY5hXDUTEkLtCkWPNeuWLZ0So5qcr4uFv8cNLGM9hSz
OtzSQX1LOFm5DsUwPPs0DcvwZWkw/RiENm2askexCUIxr5JXbdJWnpOnX68rvyCxXQpAXZxipXKd
qzDmTSq99VVOxp8+SfFY7nnivYekWGECdsEzNP0TL88NixDSRVej5bGHPVblaJPY/Bgib2+jpn+r
0YsCKPuBkQYxmEm1hgXpGyC9mmWd1HdV7313LIhjsxtDP/P4h1vw8qsUXFTPRtQ62YtoND9L8eCi
2qRv7b8JXkqf7+NQqW1j7DGb7N6ZB2NTlfnGi42fWQ3goE7ylyLmj9XJAtC0R0ebmUEZ+fgjs3QX
ltk9ND2SL2pkMkhUCYJefnQkdwcaWgdX4MiqTjqz+TKhfpMdT9GQ1WcYgReSA940I7pNYn02Rfc2
dJ4Fn1VSMI7fo5odq5Mzfl16yxXKxTDjh8bOdvBG+wfJd9ohX6zMCzbMKHs0avNMhu2jn0ePjWfZ
27xjlyeVa5umfrulDvtupPqhUN1zSTDzSLwaFCJqWnTNV9iGr5qSb2sonnq6cE+ElwCqQTw3tYUb
WtHerz1xL2tFuAvbbTGrIriuK8HCNcgUa3DKy8YMkjBlidM83Qzo22wEj/ykLudQVkJ9oLuWIxsy
megLhl5bNL/9NuyDqqgGnHbs8Hvla8bPVcRQDhAvp0N1sLPo3s3uRDXhLRSQHfMlf6w7cbc4Bd7t
JmwC4dwKUBQBkaw2DsPya5zOREqj8g3mVu0qT3+rs/aIOh1HxggmZhlYbGba3Amv/dl6LFnDgjhm
j2iionNpF2kgZlYqxuXHMOufWjb8zRjWSDFqRrQ9bXZ6Q98SX10wnO21O+KLw2N8SLzP9QDCfQ2K
4l4tGkSWTCRm6xEMyhf8cBZxrWqlv02XGlcuGqr97KcKTAZrpiV8JvKicFPWFomxIxoqT5NePO5r
GZEjO/H1YhW5mxktSzbyY0VNlGw7+7NoO/p1MvteaMgh9Nl/YN/aTsaIiwreERLKaDr/+jf+LNnl
FpR3SpRVkSrhgrFF8N9S5miG8831mmzrUjBvI3PeabwVG6r0b2MdYZWc8itwneSMCBStdbXsNcax
Daqxk9+b8DEEJJ6+8n/SBjtPRvgUg7zhFm9sHMFekBv8qKQp38AgvpqWNgCdgfQ9viXQ8qU1BA5r
1aHbH50XmnB0TjM6rsr0Oazqz4Q5fzFn7FOYRUI0O17Nu3QY0uGNdPcUKiAFoD93E9m2LO6VJrzQ
dsoMl9mnT0O38vNbRzasZzMqySMMypaGSd8vDOfs9MHO+YWTz3lBkzF89grjtdUsRjOKJ/4h8iXk
7fbmrg0yr36z6ScBSEAFjWlj9LsvVYiAzgA1nNu6XlkH265gV617HDFDY33ui/nVj8MkKOYIL3j0
BH7L2xJziYyOF5vg645zTvNz0UKaTKM+wqglVDmN6MzZADGVKHbcJWiGFSREzzjk2m05LD/drA03
g1w2RAdsCxfcagr7edu4OA8X2Vw0ZInN/5B0HkuSKlkQ/aIwAwK5zUxIXVrmBivRhVaB5uvn8GbZ
b3q6q6sSIq5f9+OdRVqxTfp7UTfwOifccVyHcKHydKcLpSUzV4RZer+qbj41b+qCMHxoXfJAOaTj
wLGi+7Qn4E/KwPS7/KkYoPMySvzmGpt3QhN0VRecck1xdobW2nPhe856SZhGfS0j52SeVx/CBLjb
tQAkjcR9rTtCcDx+RJXGL3eMgdtC1Qgke+YRa0aW5bvEvu+T6LmFW51VM/zGEVBHZLLOZd0bGB13
uMpOnzscINui/1dDXbmj9/LXmC9Fy/MX6uZeM3ib8RF4t2mcg8BJ7EPwEc7Y+Ouxpki/6/uCDyke
ndzdzAX2Nz6nie69R57Y9BbcCG3mZ8g4+4bkei1z76v38GJQeOHuFsG9x6vVkRLhbNMY+dfoYYvT
+RcPBTyhDEMX+xCLDw6HhJHm3gYeWMuIXocpEmVmIDxQEekA0M57ZOiF8lB9svVtUugcUwllzota
AidNn/Q2/3QkZ6g7ixfQb37clGqXcKvcWJETsZadodLUv5EYMV/L7EkfjMn3lh+zaUAtJFogC+Bm
MBE2tlVaPMpRhj1KbkuNdcZSwl4aJ7oguCvac73zTNgAYxdzf1nLy6dRqqBEwAmchDcaL/QNQgpi
cWXeCux1Mcuik+Eq2q0SlWw7raSTJKL/e/ZQAPTHrAGUPrEq8W3LOrVo6n405nJTV8N+MAvtaLFR
SZqDRFE3tBiwkTQ2MPHroJ3+KGrKmXPsQBEb2jE0dn4x3uq6z7HEMFGKeQiKAcMROZgUV8hPE8Xx
fVM3LsmAETg4XZTQ8cpdAytz2xF7aWJ1YOc9nCvDOI097Jx5+mZVHAVmabAOUl4A9HIFpDhwE53q
aGXRdWBKhVBuISQ1xHdsU33A8c2pN3erbbvMB32R8f+9uqHxyF783bOZ5sI8BR4XRXdUfb6hqlE0
BuStjxaEHKfbam78MafFSVOIEQYfuiT34r2RZD/wewtCDIwGfKc3vfYzhk7tz7I0A6OyXsop+e3S
GKl38S6mGBB320s92dzYS2DAnV3ux6X+ZRK6rzOj5T1DezFpMa6IqvvgN5aUjcHi7/OXMI+0TUug
Degsnwjo0Ic5bD6mIhTM79ajHcXRRirARBBLrh2FPUdiXlunUJvM8Z5F742bCULnprHPcUyavh9b
7iMzLjAIoaovYC+PWJO8CApzMfPGYobmEs9bdNHaX8KVIeNilfgliiFvs5hSWbtjhc3D/lKYjqKn
3LlNKSGCpNtEReejIcfXkJUODbQm4PmCM2Kwj26BpW+xooGnpD6KZpwPNXUGJBO+Bs+2MDoUN0W7
yxZFpNpSHLxPOpprIo+CeEv/AxUybPIsaVC5eN0O8xFRKwh19oXV0Py1K34l0zJ4Luqg8XnTcz1Y
PJdvZFG8g/ECqii6wHFtTrlwbpnMjlSAcY+h+tTx6o9cxQYjIOBf0jMPEfiGgAekCAbTvHWFB9EX
3iGXWv27d5ConDkEyJp2lGgTo2N9Hr8v+vSrTUTkc7ikqtexzTdrXJCXEQ5BnY1H9K+L6LCZBvcA
FUnyY08/G1g/9or4N/vnuVFPkwWOePHAuVtUGqBqkUfWJnFJIwfLH1uQSJEkjWP1yjBpJxBjSBkR
f5qKg2ZMx6hJmKer7uqUOiwmJ7yqsae6gPM3a7t1INsNss437ZRRANF3BDs2+mz9KWdRm7hOi501
ynNmzThKdNfaD/UEo2xUhwTntLWoR4g+HEkhApPgU5qFhH0aBbOnATuwT6/5kmrgNL3yVBiR+QbP
9l/PR2tjO2rgAJX8uwp6fvnZJWyBR4SoxRw3Slp7esRt3AdECzSOg2bCspnIHCO5eydq3bua5rAp
VaGhHL+TaOWnLVPnztIFP5X/5IqquoOObk3Q5GEnMfyD1N/HJKgF5W7drAu/R8XeSWPMGJXFa2Q0
pK0N7wW6wwRYav5OgapF7fJmrFC2Du/rZomxpoexAltsOHdgXxk9c5Z0wwzayrTCa19ApyrcNiQW
4q3oz2ev1XZcy7f2+j8ucKZKeGbSfhIjt9skvWdhWIH5aYErz92d96JLJiMDxhw90HAEzaYNmqZ/
jSo2dZF0zgmk8AGq3LZSyJwxD20DfAn1jAyTQW1h3GfAMJKCIM/yXOAVp1Vh/spy3nsaNHQWOdk2
b4rvNBcwwEnxCB01UsBtd82p5OKSPDU1f/Jg8g6Zsn0qQajFHv5Zmf71Ztzv7EblWNu6nTdWxaY3
Afk2DOLmLEB6hxz7pHr02cV+G0U/S+zNXIetYqPqaD5L5wsAYXLKRHhrmT6PIWsbU/CWnaoG9VVB
sOM+F66SRGbRcm/SvL6+v/fIli9d6X7X5dfSclkuveU21uEjN/sOuHJ0gpvqBH3ywp5zbyfVuJEQ
43hF2xxfXLVcdGIA0rI5m1Y2bnKzgkEJFGnT9XuzTFAkHUjWQl4Zql5LbR45XyoijjHfM64+RoJV
meEy7u5jx0uCxWAilcbZSQRUUotdjJPq17bTHxHO3uwIlyYfE7JAcLF4QZIgj1ADnYQTQv6aEiIF
NthdXJIFWhL7rtYEwPbivg7174Jsc9dFv17F6sPsHk0NJNpKF40Zr7pmO9pts2ESGuLxVoFk2fLr
Ga1ArXsu38VOqGfmgxTLI5pnHxRV9EWodt4bZXgsS3E/Fc5DrauG27ULX1+vLmMFsAw0KKHH9Zq9
W0p+1Mvku5Hj+nqYfo9JDQc6ja4KNLtkvcQ5/dBN5rkYB/PKZu66MF3gI8+OtZdlpwhUfh1G13Jy
vG2/7CwVqr2kHbf0xLJrIVtSWPioxRVY3WiX83Xu035967T3SiuHA6cka1zHnbBcpkfXnJN9Hn3w
+cplMC06U3wDS6Npwdfr05p7pJG7t/JfmJa/iZXw6dV553vxhLGmJDbbrq0qrvPEO+y7ycfNML2E
JepBkcE1TQfFrb3sf9N8vDqFc6iL5oZSZdyZZvYdZsM3+rV28EqWMzakSzzZGRfsstzSJIQsobg+
1qHWbLmtl1uPb/1SfGLcYwQRgbv0PwyeY2CYw81QiyKHHdXnapLVOee6iRfQOGW1tQSDXDkl2p9a
f7fW9f+a3k6DtpH8SCFhNVq9ZUtLar9Lbn0OIBYAPrdTqRwiZuWGvcR0KQZxG1cajlxLiCCVNwRs
WgiEVfpmYShzimLZ2ZB2d4JLW4lVeU8umT25cnHXvQu6sClZMhM/73bTJNqgr5svQ1P5rltcI2hs
ieId+jTOQH0QkoeS+htlNOnWSC56gw422f0rYF8EMbg5JFccjUj6HZNWTBRBjUyYXrSzrZZO9qTM
QI7nk58nwwib0Xgcekec0ypPt9XEcSZDSx6KaM5gRcJIVCjGaQzzO4rZreL2r3mDT4xRXnc11oJe
/nsJrH4KzEaQtHcW9F/tGR28EWv4SrXJk5HWO9N2Xk0RUXmyjUd38G1cVKxEjWqX1A4WQvqAIlQw
gXfqYnXtJcF7vRS8DHCUED5PBwYW8L6Pc4k1WIvoOUhYNani5oVTwxchOFPdZpc74tMBioMLOv3m
lq2drFFNBTO91u1G+mfYPOl3jtnc5VrZ7VMNh0JlwzFZiDymOToFg6GzaVrzyj/aheIonJNhNL+T
ndKzIAqykyTFtqxckVLiCqGj7u3Atoxv0K3mtt2Qaiz2nqE9cVRclpnlI871xrUfezN5TGLSNC4W
pRKzBDof9e5aidLBbrWrl5PSvX2aePOTZ9ZHR+dNLKe58BtarwC7Uyo5ZwnDXSjuVq4iCMD7uTfz
QGhWE8SK8iutrNKbWcIvr538NVvNQF3WfohtKKjNlULH/i65AlpekLjWFZf+0Zqcn94Og4rS+y3g
929yGU9TZ/b+Kk9xiCjKy0LMk8mTXoHVn6KzwcmRdGb1rwNvVjd+lg83yAyFr2Y2dqwa5YU3pA8g
jk4qcq/iZkTVrwCnx/4Eqz3qtbm6ytXBzdJzKxmI+tE2/bjzW6NJeDdbUE2mzVAgdQJbZVfSYZxz
ChuwWnyf181p4TbCBqQYd66rTrIb1m8yCplVTXe5pf+Tc//pJdzUmty0af2bD0jvbwkfnjtDJe9Q
yG8cEPaOBeJ9ITkqVMsjZi8D3x90XdcCCI3xEeWr9ch1EBaKG0Ed02K/JflwxWICCmMwS18116SN
9yEBTb3KeBfYCCe9eGjK6DV3fkJT23jkAdiH43RzCpMkjsUNggQvenECDCn0Ltp476Y0U/VWKfZp
qlEVBKeiVJi6lCMe66GleKjlb3Dn+KeaFTjIRuxdjQUGrSD2DutWSuS/ZBfWF39CEnnSRPoVaSjc
0McPPAYPuV0WeL5pK+tG7T0z4zmwC/e7hUDDXYZJf0n4WyYIUFsuWP/Y2L7YhjDOOHU4mahabx2T
vMv82cwJl72MU7bhHB+8rIHQ0xlcdBBvKwe9Nj+Hynu2OvpI3FNt0jOT8Hcbopi4yNNzhG9nV+qF
72KkUr3zukQRnwmzZ6/82tgdBTurcSS0AAroJPVh9oNwl9jo2OCxCvXMW4S1CoCqE/CcnpTVizcs
xvAvyCkTAFNNB29IZzNAEm8TddphnHGvan3fHK0aXAF0wZwvk6SVVVJ0Qu8wlUJmil5NGq41jXIX
S5HvakO8zlzaI6+0QAFVuT9SVbPVas61bKl9c0Iu4e1t8AcWEeJIg5LLqTaM9uiT8d7rvGQgo7AJ
VcHsAnWZtGin2+zCrJV7ILv0RHdYhC2P2NvUt2cvL3GGRdh6x6Fj/5psVTyGR3TxezPWr5o0PpKy
r0HJR8CWLedJqOYhb2FtVsLJ2cqsrXLjwtHmFMGo1TQC2fYRhG8a8VbWoxl2CCcmvt2r8Jb3Qs2o
9uPNEl56SWaLUiovChqTbU46at8KWfCgTy7NU4KwTR/39LWaX1GUAWNPrIvujLtp3VVAJcXFP003
qJ8PfTN/hWXSAHiCJocDbGMXZnhHfAI1inqYqkuDoffeJ40DQMpb3wrKTrxcO7OlP9hFZB0qsstO
sxyg4nmnuXN/uiR/MVzKAKeDzbiaVMgnscMkZdC2MWh77KBH7NCNj9ni3HU427Jur7NzAu2Bxoxq
FLCMjX0z1J7Q2EHbe8R8KHPh5llO7tm255gaiuXFG5tLV9AnMkpaCywmV2a5f1YHw9Qq7O8mtR2u
rMtdFkafk1I7ilVA5zk8soRaI+4F7l8T01igmXx1LO/QzQyOExefLM1llbZXsf0Y2nGQT2IMELrY
MNiaxDiUMoDP94wHAFiQrnftTH1kO44c1G2/1wE9EYz1liCsUxJsVv/mkfN5cnJx8ab52CrNukMW
PfQ6Go1lLe+Gm8/cCOkelJzP7cztGY/WKRET1r06f62rzNlnuf7aLY1+HlBnRdUydy/Vr5nJc1LV
QF3WHGE23RZNfntFz7URtAhkps84n4YD7YaEZGAa2H1qsfOqv7J5rW2K6pqd3hEc7YYV2sGomSbN
yGaPUY4vmSsuIlW+N7kvpcfS2O0E0hbaA5g5PtMe1yAM/eREmvjC88UrJ2WJP7lGFkyefCWdR3bJ
vuGRQIQYsucpZlQB8nvgG0N8h0uTXv1zjeIN+hDNSUklj13WP3B4slSO2aY3oXtn9zXgAFhTgjuU
SKGl9jT90ah1pPqi3+aw/7dGxvrUju2dNeV+Uv25eDz2sbIixtj+x06z5kKtCAC0ju+dka4rHWbO
5XXKOvOQRr50WXCbOUFQKQUZFzfoTBQGQpNPPSabrdnJ+77ubqQRH/DAkG7VFjS3eWIVxpisYvdX
A4ypO7fcQfElHBfMVfvLeoxtLvQGXckPT6tpYnKiP4gTF49YxoE7EMqjQcDRMlzo+/nRmaTl1ys7
jA6DrQ2RbTuY9AeVM1oA61YO4iaAFPJKUs8LOECucVTkAYgrzr3MfuDCdZ6gjm061yAvyguEDQV7
wG6GT1euuq2jM70QiOKy6VKPNOTRgdUZYKzYTF9gFpBj7u6xTqIC/YdhsR/Lcl1Js6n0I2oE/LwZ
X1MuDIkJnWpJyo/axMqtV/20rQ2UL+Ud6I1DeB0I15kTYhShST+ncAcc+VpHnBJviSR9jUVAk8Bv
kgqDT5uxXYrwGTh1RAy1oSplPeriaUcf5dpnM5MWkOIpab2D7p4Sjn7gJZRjxOwcmfwObmF9QhH9
A4YUsx9v9y7aEmbvxWIXJN0b7AiiYQ2wJZlfkbM++X9DM1Tir10gRidxefCmZVvxtM86FShDRIUC
7VZhHMJyNJlDm7Dw5cS1elZYQfqc/1zarzx1+16b6i0LMAJbtJZI+dHG7YvWI0Sn+EXpVGNtVOTO
Z9i0KTiIv5Lu4081m0eYBC9dM5snqOJfXRuduowlTV5NX42EKulkx6m5Lsg1q2Eohc6FKMSmKo3K
W55O0Kn0Sm7j1jzK+akQ7TsGtd+KX29zeknYTh3sFDaLKXVWUaTmeLOhCM72jDoSDYeprj9zjABH
mdQVJVPTZv0zzMTL9lEk9rYxXByd0lTb/NbNcZ8i+7XK6rCQVNEu7Pj9cZr9NibJwz6MOVvbZ+Wd
qWgWnYIQUJHo0MD4r2hvXdunS/JgTbG2ExpKeezMyWZwwOcPi+w3Us8flYh2PSrnltLecuvQKr2J
XYmliNYtDrFvnGMmtt9Vw2PbAO84tjdFKvwObqRvGWKfUDgXjOP7ZM8Q13Qms37J96r7lrSVI/y3
50SyzSRrTTmT7J5Z4WOId3eaGtoLBLEqSckLama8ZSV+XFsw5kL7Ccs1gaG728QZtSevEGdeVdz3
kvQN9slH6rY/hCPLfVtd4XW9D673mNH4RRMkhvTMkNulpb8iXgsNzPWBK1QtkSYyNuxIXSwi1B7Q
QbvT5A/7Jx3VJVy3IozJTQpgz87pDKzYc0JhSWG/G0emWEYetaaYQ9vbjjO5pDgu/XiBxV6NJoQ9
dcy0HC2czabdan6Pe3FjD3W21+S2MVBCAHazu1/kRxovZxz946aiBXU32e6jM3KPJseAZkk1GIUQ
BUMTYnPfxD5/DjtuyY+4NqeenEFzMOlG2C9i/sHu0VkZfrcwqwMYOF7q9gezLcg2zPh7MxdBKqKs
FqsJsy7vFy+HaOLMBq9rpMdk1QjZcZ8IwE2s+CrSzHSdneYie8n1wWIlUbKXC+3HaNJ3Vt8joLmy
5Uoj94trX4hO45gd660cJ36A8fJjF1WA2xlJAAfQTlKoQNPLwu+CGV5qqJwjfQuQV4c9PwgtaFMP
N1iXf4IvpN7PAufZQZWS1AtvsLeymm05TjU8tVQDgAWi3Tl28LkxQnOLptJp0rLXkVU4OpZ+Yz4S
NNBtuRMRburzk4e1yJ8Ue6Ok1N6KJGwCTv/NPPGubhSrGDBVNCDQR6CF8o33777TIbrR0HWjvC/D
j7U4OxyA1Ofy79yMFl5Yg/o9lBb3aZAVRX84RphM2xnR18ZY0Fcpi0REOszw1lMf00psLHy0aveO
q1nHviD3AoqIr5PdwAxU3NhG75UYF3gUkOpLR3JfvjXtgPMpoeBmzpmJ1tztua1H99SMHwXpoC2f
K55k1JFNrdlXES50GTtaTHOjvv5liOPtp8ypu6xLSt5zq8bTUOwA8VH3LDEUDnrC68Cdt+24oN63
bK5txW+u31muRnul2GzMbMfz5k33qirgIkcAbynRDRV2KmVnB/yofOgN/JSlzVnSCQQoEyecont+
31TDnTeBwmXI0ncTaB0s2SW02y6n2kiiFMcc9iEp1gKdMLSx/NgWU1IIAB+YKci9vvwnRfQ+Spc+
P0YivWM91aTVS4tZZofj99NmvzBpCCqJKwI7lR9mDqI+m5U/AopgA69RgeTiHyvgT/kJe3DOrLVK
D19TDgGF5hS+f5FZAUWKjdWN1w2BVQ64Em0qT61pDFe4LM4X7LeA7w807fG1urxmhjnjVlPd53Ff
bNmHWWgJ9VNuVOg9PLUxGBX8GaxV1RDedWXz4UQ4NqLMYGlQ42BjDEwxfPDRPLJ5mzcNBtnAYCu5
0WVj+jAW+aotJ/HrUR7UiJJosPcNWQjv/ntVusnIc0+b6FDDzI5j69+YtodBZmzW25as0/KO1KJv
+/LLoWl3Mw7lesom/JTrrPaLzAkGpfslu05opPT5TbweqRlEs+hbkFiJtHZgUVgXjfcG4xdlIhK5
gYmfVzc3fwvKvcSfwZBGG1bYI1yuIfCYk/fMx5yLHuL8xsZohZu3rKnlrR6KJKN805rPSgwEhyM8
DpRVk3kRu6zgWM0UmzH8LuLQDT3irlXhRjGWPYIb1rOky4+lXq33WZzY3R7HfLz1FN44Jo+A5X96
wRtdeNkZM0N4IPH/bPeeAWEEg8wIia8caOIc2kTdc8rrm7SAcodBBWJNziht5SV7bZLppezDwIiQ
oGw6Qki6MYzL5l3gXeX7j3pRGe1vrBs3aAUDvOhZo8n7zAXbPpY9L4FpY1OUhxFcJhQHV9eYNplN
0WBU6IwWhwlmAl/vjfs5vI4h1MokpkddaanA0aCA/+DpwKnQHkhOtLtyir5yTFiFIC6q98ywyFUf
hpyln5fc0vJVSHHZSaUuvXF6Q5WnI2gkNhFaO91g64FVzSd6z8FZQeTEJr1z20mdLKE9qjZTV9MD
vhrT8B4Z7Pyxpn8YMDYrN1e+7rZUzS4mz7J1W5wR2VZDmbbr6aVJGDpA5/FtdKYHc6D3cMLqBIa1
YwyRB/z0T4aBnSHhIN3btB1wJnANh1QFUWiiI4JXz3vhMhjOevfs0Q7XKe97pR32ma+NGA4nTY4B
DlYyx0u9owM10BKUirhU6EHVcBLCG7gj9x2IbY/blY7KOg38eXArmCm4LbyMEw1KvP+Nntpcdo9W
P7KRALqRwRxyq+GgeaTGwBrSUUL+PMOHa7PF3mQZDjSc7q9Zm7134BW2hCzoRCkjLEFueSdg7UUW
xfMuOjQX3XgvHMrcNPeoR/2vNdfYrFbB18pX65Fe/drF8hiFExytrPHHinDyYi7ediK78N/1JvQA
vEBi7bZp2bzwcaSpXEPKqWCUc1zZmCrUt9POn25439nMXaogvVQu96WKPJRA9rpVDhyXnsIuiV/I
d+g0aLAGyJks4lhHUKFHDMwW31bAjgyW/Conx5HP3bynhKXyc09D6U6mOMicnjtMyCK6CBuBza04
C1F/UvK8j2zGVsRyboAcpKymcv4NyDXl+Cra5GByA/UXarOB3ZrdqbbjcKNYY4tB4UjwZLlLjvgp
ze0so+e5RQkSy6tj5+muxVbbkJjjRDcCq6stwLgg9itddn4+ca7YgCxwTLiPrYOdoxCUnS1Fwk23
2OdDU+waIqYHqSqeHVn8w2gNNyVLftDhXlwM+j1mvasj6vtmcj4Y8/7gDePkYfG3NfqFkOFUa5RD
9T4CKPEA0bwWsf7SxRg/exNKbl5Yj26SsmZN2ytusWSrR3bDsIPka0yITxZirSHbvYdNfKUJ91u+
gcOe/rKnhLXQAaL3FxUnv4699sFZ5yYbv8s8bXcGK2oGBOI5Ojo05ugvvnh1mvChbxjtcUQYFgww
/U/VfXzJk+Jm00eFsxE7Lp0JywN9Ob46o32493WePMQDypmbgJzV3OwjnHESD0VBJ4D4kiGs687j
LEvzdV2blQ9xalkvdlzeEZL4SwzUGYtI6NfgcgRaoA1LzM/+KMbTImpvH1k4kTqV3FEq/DotWnPs
udyOtviNW73YktfvfKA5KAJJfRsbKc+o0civmnsP7sM6l7B0BHXmB9M8QpUd8DyyqhwMShujttxr
SwxCEbm3SqmcGkCCEQt+Sqjm2fLAp3vcMbxB4JsEdWrfgzsgbL9moCn/7O5l392PGJB2JJFeO0IN
bPxxWGkrZBqvBN2HUxp0yn757w8wrP4Obd7bAceZz7Hiy2A5GDihHI9EiWt/6aCDx6TOfMHldnFD
mx5GPpB5i1HOdanDtdjOFonA3tSh8tJ2QpyJL61qOG3bybzLstZ49ELjOBR9tjdYQgaTMWfBYr9n
jglPUxcJVF+xuvzxclCTeQ1xadlQdJOpYI5dNSCn3c9W5fi4NXZDW6Km1JRdRMxIpau1x//adgpV
2tDOkYkc+R7NhuUTScJDx8zGFlH5eP1T8hLLsqNEc/8fZbMWlAQ7/FFcoznbJwhN21DLzJ1KuDcb
VF8d0JtRxLJnq9BMP4eWtp3pV5o5xy8gYC+dnMRL9SUwBfu4gMLTf3jJrLnL4tw9zPH4HKOi7OlA
cwJbQdZIEs044hK9plqocQ1bYA40XUo0HSMN5FD6sTtOIa9R3OTbCSNjOXHzAtwfaSTZModwUopH
rE60o7HWEiyJxHnV8ZILS7pq24lCYpRJyjXZ+ZFf2KzWsY1FtucY6pPmO33HmQiRBxsk8NLa4PIf
L2myD8McrcTUi6CpFHSjdLhUmujZsiDm1a3NJqEWB2u0eUNU4+KbRlpSDy+2nv6gupFnu/VuSabD
gU6jN69UkkSw/jnMgxa4Tf1GQ6i6I6WM+uM6DxnyPHbF65jM0zNhb8RTeGcRV4w303Gf/4P5N5b7
B76BHiq2vBGK/KU3DEKNUEGGyeWdEPFj1SMCNZ1CUEqj34z5926puBYYPR+XDrabH45Y82c95DTn
OvsBEP6YU+g9T6CbMZhyhV6YOTLdZH0Yq/SW5MW1FOuNfGncsxthF/Fkfcilbr+PbbxFsgv/mdn0
IVImSVs+mhJbiUaMejOrtRXWoHh7JXWjmmL/n4r+ThFPSNYYNoq/dXAK66lL6ChpUPB1bgYnZ7U+
cobp9/iZLFwbsefX3XKBuV688ZVpd2h9e8OAgLi47odiRctNfcO+j70WNpxzVXEJHDL5VvYO9ZqZ
EfGQ8UPkstPdOS3ZBeOByo/2oSCWujP6sPXjwu18u+jCDYphdS6jKMCkWqMMjgb7fPPFHs1hC3e3
xSbWX4QcCUmMIijdGNWvd1NfUiaX9sMbN0hoeo4ibWCXl9FgMd1gCDdrRKH+FcCJea8NBWUkTIvR
ZH40PZtTOu0xLBaOt2P8Lt6W1to6Vlg9JVjgWjpI941BN2WTDuItLoydRxHEkuIhCDV2juRh2PIh
4IgDmXr3ecmY6vtuvQM5HiyF2jHPOiaFmUnwR6zRAScu2Bq12l3nFcl9XOE3GSoOB9oio0MBdu0h
781yF7KW8aNFPOmRGK6C/N4+mpJ855WXzMEEHnLGXjK4VxhGmYTH0KKbLypxuAuj2BmyeXIW431p
szu9bPJgmBpgYutT6hF/ftBTfHDjX46IHXm9fo70fy4EznOLm2/p8T06o9R3uUUCj1eXOibwCJAm
P6VXyRMdIH4+dO5HgSu71tloamXRBGFh/qvLqXlwuoHUn2MKfxrLDtnKmp7oy4qD4Tx66KZ1rqUP
iDAkxbONrsL0hBo1HSxaUkLNTp8wglx0rxs3DCQa8K7hZZZ0RDPJ7CfFxhQ23NaIhP5G0qs/5AAO
THvU9pikD9p/HBUagEzWKng6isUP5/mrwcB+JR9fHbSBetg4ZZE/KO0zMYn8r2qiZQ3ZY1Y5xsaI
teLidEvOaJF0gZtF2dGAf8U9KCz3DGCDn6bJcPUYxWrhiT0rIIZTk8VVqw1nCrl2XsfkoxviMPIs
HAxM8qq1d25tpXsqIQxfrk52Hr2AcANGusitL//RPBXtpIFrT1C+oxxDuh5K7lR1fAEBdayX+rMc
3sZhTh6iYrjrdYhGeGHwqXJ9Bp0wvPMwZApuRsFmZkxWFOD64UqTFuNVFerPmYgDsDentGvqM0/f
wVa9OrYmuwEr9MTDxAaQkpA5uvd63iClOX3KbLgHx3tiLqLyoIMlLzrL5SG64pNqDxWS5BkB/pZm
KZ+CpDCxJqzRs+ymQiFZd/N5IreC/utV346mvwKj43Et8g81t9YJVD8SnH216Vy74hqZqNBd1bcO
RzivFvkgsvJTMzjJZ8Dll4Uz+2DNSbRPu+EO9S+7lO5cBYlnnGazcS5lhQHcQVvs40SdxQjkFPtm
RaU2tw9pJ89Zms/HZtRxm05lea992wsFOWh48yWa2BAhSbFmEyQ4amOIn5ViwyyT8dE0RXZy4DCd
KDxmmG/RG80yFxgDCE6lYYOQOAzcMPrLsGBjiOn8vPZQHfZeT+KVy/cGkE1PlUGZjl4Qh8j2nnZr
soKNRpNND2noHkti9m9lRoySBMB67JGqGer0tZDd7P9XV9Lm7HuksdZQ2yz6onnorkgO8baI60vM
LoDyaabjkihn1o5cECq7PCxyqc9p4f5MXJp2YKgJtXiptxs9CmpA/9Y7rPaUItiMcVCOf7qBVCMk
GL/V+uxrTN9SrljErhL6Rcvku5XwZvs4NP0ZERbfScztXKaPFD4RU2S241ECQBK13Rup800/Oeh2
qflgee1016+YtzqucOJxWXeYa/tlTln+uhMOFNRXd0aip0RrOBWvfV6Jf5VITolK/zzP6LmQCEym
RTd+ipmPWZifMhdWSt++t00+0ZDEygN2zD/tf5yd147cbHZFX8X47zlmDoBnLopksXLneEOopRZz
znx6L2rGtrq6oTIGMAbWr8Am+fEL5+y9NrYKuiQG244pCxwB3x5fBVvhaUKaXtwZgqDdRPpIjUTm
CdEjxYvU84mbr3ILeFtKwnmtmqjBrZrKXBTfa+rYX6ncgV71V7y9+6CmUCS1HbJHBRSopJ1qZvUV
EJk3lHDOhCHzVWXBbgL9jS639CBMzVvIWos37IlI7PlpHJP7viqtnYYADXdBRx/dMJ9p1jtThqYI
zv38PCz/31RKHD18v9sFqU+Cgj6LWP34S0hamU7Jo8ZC2iFV4XzTz7h388FMTkHTv0XpzMZ4Eiy3
o9y5VwtY2jBNHMGI5FdEOFtiIndjOkzPQN9cCrgzpaA4gdlwF8oWynwtabaFRfu2KDeBX2YHUaYq
LxlgyaIAHG/Za8eCwuXNTPvtIIKW0SnUkO3YBjkdw6XQqLPidmCvCLmn56SxD5zH76mQaIg26Z0K
5VIu1KxdKUThNuuxrEQ7ALmskg1YvZnN3SqUCAeQ2+6ZwzghzbkC5G2qyi1wyWc/T5Mdvp7Cqxpi
K1G8HTjlc9dZJq1lwhxWhlFSf6dJI+SPkVYGRH0xydAfwAkWtk9xMEsHCdp4xM6mSIuMk6TKcb+s
Encmx0qkNNEJ5jauBmuvgDPHVEKsThjcFo2m33fImhBr5WtBJkp0Lqx5z7f6LRN0Yxcjmc70SOAR
FsfM7+9a34cS6/PFtt1ALImav85Sbrr4Y2t/goaB4HaqM2EnkKCF2tQweApNeUonT2XDcpNJvA5D
hWMZA5DPKctsopwCaxCLRKPTdOBVGo6S1GjbJO0tlzskKhPVOCJPVqJUYCePTEy7RnIvVNTMOXui
DyyfLVKZvJDFWowg2AoAWNeZSZMLhy56wZAMeOU744J+LmX/WFYnp21yV0tCw266J1PFXQq4iSoD
P8kKKjVJMF3402QjQVK1dtL7HzKQCTuWkmwD5R88UERcm0V8d6iYyF7G4r6DRuhl+vTAcU1Ya5i2
nIEOig35HZ8vwPv1NCyCl6ZaNlPSoQvC0h3Qu8NzQR2unpSpmTZzIb/CW8b+IlvXLC+UYcy684KW
4TZKo4E8Pqn2RvNi4Lg7mfJEYTabdhFyxGUXHNuVJiBpYJ8EDXAtigStixPMRCOcXoQhujOnRW3R
jvTIKKRmKrKOLNBdRc/SXctiJ9YzcK8BHvuvJT01aIh2IjiU1t/M4q8jE9tClAKP5sAgCow8ZpDR
cBF1KmWhxHAdKI94U9a8DSZ4CeqbO1Mq7hWflDexh2hLPZ5Kuhg86SbHKXhu2b3JDoVK3sJ3IfPd
30SZ0uy7spFvxQL1RtficA7RO3CkZo4q6KJEU6MeJo2k2wCDwMhpwRljODjAAX69troT6ZwIxV1V
8Jnw6SacjEHW67HAJ418al/Ew1oBtH87iTw7cQQDHSGMwvtGzHeX2zUv3ibHZL4Togk/YbimDNUj
GjyN4qQe4hJ9BNLU8ITujlYFCc72MIeCG0rmFQlQi4zOqB8qTVkZif8Q1vWJechSEW83EYf8kFOM
XeoCglbN1ykWE5iHxwPZNZZ3i2OTpezLlFAK5KvxiHpKiQt3ajXB8RFyedrc6IcmTbY9KT1C1Ss3
NZledjntJj02vveowbT6le7g9CPDXb2QKsAxsdVl79SSuOHDDwnD7CAlQr+u6qeoytqjT5IMCVc+
C41Ogz9VUGEVSa3fFgt+eZJbsFIYySZMjLcGac2Yz9XoAMPCkp77ts2vSdhONuko1Ysc87ojJOJu
MCASziOapYoq5bGO9qYyu3B+0X4v+xhZ35FLIr2ZA80ngQui9RNu2mX6iEWpOlXx0DwZiKNAdk7a
dR8yUIQWfK7c3CZRQGsZIJnth1lwLQTZTojT53xI87fIl3d1CgxHHIMbKadoUmoWtGFi3JaDyp/5
Gr9YdB9ISMjZJUMkEkbmzCz9SvT7jT6ItjQyDAyc5DynFH/o9we5xWYpdAGYFTuOoolHtgMTAQKH
EvuGX2BKqKdh00r6JiT2ze2tp2kW2UWiuyxl06s7OJNBNEn03tSTARp6NSxpE6xfTsvO+1AiwnDb
pmGlrbLhwh2Zn6JaDIREumLKcGgsSzTOYXdJZ0lxQVlyEuu7UTauBAsnCY1OFeCHnYwGxVOW761A
hlxKZjlTdeRxa5WlxUCyxOpkkQLi5648xupRitGE+hFFhqijht80MLfzWXlAw6LsENtBGRFGwQsy
WbsK+n5Jmiye4H43mCj4H0Gl/a5kzAJTrOYHciJ35rbVlOKmyYJylymMAwJksj19uFcTceWOkwkd
mAqcSt9aFG6h0AeTflVn+IcVJGdOZqjBMRRGcLAiOJgqE996NR3RqyIRTUE4biJ+yp08yaTb80d1
5bVJzWbbVHh2aY7e1Mk0npA607UuLP16xm+iIeI/ZAHqKwnkNDkobstpZJ9phXQ0mtl04Z1FNuEf
4pVGf2ptqjmZdKa8rSaoglOHkvjP41L5BN/lLcLiU2WIhcoSifuRNlRS84kpUUY20LPrVqnNTbBE
Q2IhOQgBrgifQKmDbOYeCK123YZ8+rmkLFRF/OOqCOWHNaPo0d6npAXAhjRH5tFk0+H7P/nEgwQR
mYwUzkijm0PIhMPLkKv3eLj6ddTVoTOq3V3FnFEr8Ep1pUX538D5a1DnqXPWXony4MEhNI9/vnHp
q+FrGiQeiZoI1U07G756M6kxHNPlZeORZ2tTeHNZdSS9TAorONPsHFJbNVKVDehAinivcTz+8w+h
WJ8QuYYGvIyMZFXSZTKPzjDh2CbFQQ8GFG91wuQTCEBnUR8B8RUfFj0TytdDnXYHY6zFp7afH3Fc
oFAbx3dc4484w62XzAi/j3Kpe4vLDvp1hcF6AAS4RW1YrdpZxp5GdRtheGaDi4ISJbABn4XuMZKL
b/qMt9ZQCckaIIqr5FDh7cR+WqJ5w1JOXXzZ+DXWnnUP0YRPzmM8gBvI+58DZ3iXLS+sWWo3uYrx
DyUgG7CuOaEQWjV6jDtkiMCWjW41TcNW8TGsdKi0ZuyYjlaRy6RZWAGlipqDTIWOg5hu40Z/SKOX
KUBLq2L5tJMYZ05rqU9mSExSwn/2xcVDTyOtnSlEaYXwbXmJBVlMq479+Qp9WUkJEiv8hKV8xiaY
MAsQvXMbsH0EmQKTdxavKODRMA7pR2MCx+uqbeoGTmYncTSiXewXIicBU1Wo3D6IaKkmbsDNIsJ4
uyxEGOQDTMt1y+17oXHAwSzhvd+QPsduU1OdCa3hudMIeYLAT72+tFwx0u9xeyMZgvQSLUGlTZPZ
STMF63bZzQdBeUDYesAUdptJYM6bgCBc8HDPmokDaJlZ2G23kKpQDbbsBk3m+85EyIkkqAaAtzMS
/Pb6SB0+NkFVyNlbKYvXy4E6kTsTfA/6Il81RoZCj6ld0HeznF/HtTnR9hk22qx/E2uIPkFfXg0G
QcZ1/qiK1Usk4LgbByjCCir/oBsiW9a4royLB9lueSVD55g5CTe4GKDX5Dac2btmlNDOyQh0R+lU
ZdmIsjPM1pxEx87g0eqTRxpIucabhIwRkuuoQgTotYoGckeddiAdB78GpJ4iC2uPBitqalIeWGNa
86qIH7S6zLysIyKK0qObtSiVu4qfzbSK+Zaj2HxrqvhxpzSOd6CZ0UaG9zlc9E1ZotIqBdHfVzLv
c6T6tEZ3UZDx7Y9wHGWoQlHizUFv7fGZCidZxpmtDsW21K3sGPhzduzjm7iUjR2DXty3hQIAQlLY
p+oJw7MdqWnkEcWXNEzoumiyvNUkOThZIcM+UcvnWALzMBSUQjvNXqZRi0UKKKjOW+X4nRZIrkp1
0X4Bal2sdmzzBkxysXVVcpy8CnvjrmjQAPiTjux6UVOIiU7LLW2uLBWhQIQoxs0VNd9HgXqvSEN4
JYfZz37KzK2ZsjEL2vyqJV2RCmRoa5N8Srqw9GJBB86ihbknSYgiIqAIW2y0izsbibcFHFb3yaTI
UVzQbztOqQjnmdbkmtak7ppK/wMbP7KbnGISUSAywZnvfdYjdulUcPtqo5trE5GBlJN1QnK83q/k
cer3OQADCATYDTpOEFJESYXMgdvGpFQxhvpBlhezFUosW8/k16HTlCPQkQdhSM1dHqVIvQLQWlmo
1lu0l205bkmBX4YCm4q2n9qNabIVQjgTEI6cv456TTgQij0YCRR8stmPrvOa7psfKdIBN7qpdTq9
RxWofJb9bDol2kapUNqm317HCucxFBkc0PT5Hit8vc9RAWOuHPuXuFgb6I5Sv5+uS19Hzh1rGAXT
Nt5HQzutkq4ab0QzcFuEE3dAMro6To+sDg8QFpvrpppvZ5hEzIjtVihmzsKYTBbXOU/Q9LNj1Jcv
7CvAiEZa6hhicFe38etcFHAclVdlaY9Rr8XVEJZOHuu8sCEGkhDVJBL1UkqRiDLwLyhkmYzHsmTP
kpC0NtLxdI3GBAJYFU9tJTU3MNr2U83wzfUwduKRyi0JObndjXmyjQp6tygXAWkLGtWogmVFhEji
zRP5hb2OIw0FfviE4do1NJDk4qhYm6akdt6XAJ9yPX7K9UxxhcpgRMOSiGL0GoA+QzeXqXcLA6rI
vDKz+2rJslxKrX9ef5c1/uOmnNVXUTkOWYjdCLb/uPkZWnMiDbuPEXGDMWlIAAVgnQ54Qmppg23p
Ro/YAv265n9+SIlq/vFf/Pp7UU70GcP27Jf/uC8y/u+/lr/zv3/m49/4xzH6XhdN8bP945/y3ovT
t+y9Of9DH/5lrv6vn8751n778As3b6N2uune6+kWvFPa/vopgvdi+ZP/39/8j/df/8r9VL7//a/v
RZe3y78WREX+179+a/vj739JCjjd/42BXf79f/3mcgN//+vw/vYt/+JvvH9r2r//peh/05fgsOH9
16+0v0kEhXHq0AyZDZQFyjAv6jbkD6p/0y3Cq0RJ0ixdNyxeeVN0v35L+ZvIbKKI5Jcsf0nU//qf
u73+56D452vi7v/169+zviRJXkbH76OH0AbLQB6rY5HURHZxH0cP3DVIJUhb6TPP6K5koyBYCPIh
E6UQ/yzVQPWSVpeQR6rjdaW04yEYjFMh9Ruyun2bEzi5E0sUTEhH20t6HSeEjLzT5SzUOmLhH0uR
zsYkBQD9uiBba3O3pHHOP01NizxdQ3rbKyrmUikOj4pKIaEzdEouE2m01iSwX4kV/ds0m94UgIBK
hMcoqw5aHxymTt+UFRq4yXCTRN7wwxHmqO70It1kJqsXvZxdWxc+/gyp2w3SknTQ6hPxZUL7UkLE
WWdDWSCADHSyqUJrXTfEcYhp8gPwqHVlpMwsq1pJZ5ucr4e+q6D2zFNlubo+qgi/IiHbEWNWrqle
Jy808+iMS6XU32E4EpyZjTuwdKr0GIHCbaUvdJm5oUihQ+avY11ymhAEEJErD0Mdth6l45ssnq2D
YdXBhpYC0qhCAuspN/QqgD7mK8ratLEU4UUpqm0ZqQfUe1QT6ZQ5sNnpUhWJfAAdBvHDzF5CdHO7
pqqod/nynaBaDczf/mfIlLTtAlnDGKXSD/ar6fucqLskkTgIjQh91Tg7GkOu2GUdJusk5qcsRSLO
wdRZjIwpNmwD1xR7n9DniwwCtG+dsGiTq5UYarQ8svgtRkdpi63Y7Fua45Q0BFgN3QBus0qBp7FB
2zQDWzqGv3/Sotp0IlW4J54tt9sy0NxazRa/NyKibnFP1nVP4dWP+rs45dGZBqTyAlntll4/jae5
qreC1rAdnMoMLklWbUIdRIEyWg+VMJDN3cCoM5OC5DFpynbxRDJ5HbWwTtJAOXYabB+YNHCCxqk5
dJLfvwS6/GRFFSErTaQ++BxJTnB8DQ7j5uwqkxqCFpHT6L2gWu2a+G3dUJdOoBdgLI3mi6DM7B/D
ADQvP2C2GFeWxyL2yZu6ZEuapgxDXWGI0YtqqZtH6FTT7keuFS1ktVFwMibz3QQYgi+EXSe+cGWL
e5kdA/Yc3DExiqt4fpN6MjOmMA69tlR8QLZx/iiJfmfjqH9rYk48vZApduzTOKMMueks2oFzQ5xP
Asg8oq9+FUKq9wJiehx4+sYr5wscjXAeCPHmCWVGzFuzaCZgDXqItepbXqbvwIOo7wHT8IBZiog5
KJ7lMa5jvMQdaeeltgc9CyoKiJdLr6iycwnCyEixJajUZBVjXvVRpWcNJbvF5hT09ckaFEAdlrkx
5u7HJMmuKiWGrckKFo/uFfLVsTG1NfuBPb1ojiTdVVOzr47iH75ikYPBXsJGIuavJHZVIGfLzagb
B6PDqDCpZIIRu0axu5dy8C2I9E0fIkCE2i5J65+ThMlrNqvsSg4MfTXqJTBnAMV2Ivvijs3qUsyB
Xc2qjvikY2qCDSqt0w7leQM1zynKnv8WYP2Kej1yMA616OBLc41B0mSCREksTa3vNkFu2BzbVKgt
dHWlVFkaNDmey46ijN891WGZ8BhRaQ8DctG64hyKXBSBqbwi3430FqH6mZr+tdyWb0KldZgQhUMp
V8e2ohGVNi3NS5EDSmORzdBxMM18qnaY9elYqN+hUjDBNugpspHnzsCuIfFYjWPq1eiJgXKnI29i
M0krEdmTY7FVA9r6JBXalsP3ywBzcxUzpSLJOeTpdDcXMEe7vOGU6wuHzNeObenf+lmIkT/BVRWM
5nFU+mNJAH09JE8N2/Q19ebbrOqyjRYr92qNg5NK8mDLdX2jxMI7YXcvCc24uA1BEGSUGgtxJ9TS
gsueH/022lYEczWwbIBumg+kD2NNI5lnUOeHGNkh0faIQwI6uEFQiavIhws/dWBl/UhS15CRnnM5
PgijSlsCLAJgK2BqQybcQFOH1EQM/SqLov0cp/eCJAVrJO5383J25XVsCsrROPmvB7PYDLFwnfoG
eGpKdPL43ey0lxY/O7hJICMR6spG4KyU61SSglOamYcUk6UW8wzFNL71heKV+MQOLQcCzyZTjhkY
YNzFBXwbOW84RtfXEKBgOFvGdSC0NCLanU8Df1Umwysk5J8Ih+9UOfxWzmQTFIq+gxHlPxQ16+7c
0G6fau2xJgnTM5pBu1XhnDkx5qVaAzZl9S5mzm3fm2uNz4RqJ+/I4NC/1gOUnnksGNTz4lu+hr1U
JrCvxj2Hs1PCMR2V0o+htChV0J++VUIV4mbZBAhLe8utLJRCeqChbabZNM+h5AyleKJG0bmVItA2
QzC2KrTiPo1QDYtV9dap1b4rpEcO0mC1zDXG37tKx0hX+iyTESA7WdmaChv2dCzWTTY+8/xLemU8
zxKotB0uCYNlQi2opQ4/ee3E2VTrt5WVPRRjymxrnFK5mjxMHJueYTcAp51z45Ag8guwPSFhZ0oF
LmAtk7m1EQBiJ6l4ZQ6TYGtNc2yS8oruJv4DCUCbJnO4RRTedwpGFgk5QogOXkJDbCUPWg5pri+q
Oz9MPVFKH+YRvYYxxB4WbzpcEV6x3jS9Mm3fOlm5SlKffPf6mrqpC7H+mJlpxw5BI9It7IFIsjZ4
WgNEiGTYYRuqxTYxtRcrDu47aJKrIZZeynbEMIwbWzQrSL5oJMjsaIQB94BwWyrtZkj1H+iYcafg
uMkbRaW+1S/a8MqVk86pCc+s8/KoDdOxriTP6NsnEFHbmGgziBvg0axufqdjT8BKVD4YCj48vVI4
3xj4QarJ3DYd2O2iQKOgsZQBZ1i3ZnHUfNmdO/AyPYhZNt6PhpbfBVq9sSoOyoXwFHeCl4c4Hnsd
L7M4GjeSAhBA7OsdAmwPmQha1MkhitCRNGFjIBpGInQKSwWj/CTcMGvblvZMg4HthGarKm6bRKYh
kRIK+uQLsCsUw+n0bjUE+p3WU6vQxeJKMJ+CDICPqYIsQsO4npqrgrJSakGrS9JdVpirEEKYRdva
4Bkl4K4IAqfEvp6MxyAZbiNVohaAtyVs4D/K3qDeDbPgqG15xw9M5et2KqMtDNmT3D35lrXHmned
1CLZDh3SWb+/VmuGXA1YbxDtibKTIMJofg+xWaWgQWvII2DT6MiXGpyLxgObjlP1UTRqKH2+XVFp
L4fSIVZ+VQ6PyLKGiiZihnY3w91c9usBzy8QHgfCmq2J3xLSpHUCusnrfslqui5QYNX+BTTOTqpp
5lsvXe6v0GWhjoRPZJYUJMgaDd4q0YRtvw3CejvC5qBFoqQUFqfZHYHWqezHO6xvJXkKUob6Q2QZ
Gtkrqu1eJKgIodo9jywHjJg+4RY8WdrwUgDPqOfbKUdJy9o4aBLaUd1WemjjSANYXB3NxJWg5LeL
GlnFoB+g6BGYWAI0zK2sOOOoO+oMx77X1/KsrpNU5kxRbwaAukOER6GC4iTEuzR9B2uANpsfKXmm
J7R4R+GN6DP8O3Wrau/4UOmIon7ORTYPsmcpNP6a+KZiMp5UjMLZ1LLhqHaqyRZKSO+NKf4B99vh
qC87ulBek9SDlg7cMwzW5CGvdcSx/M4welpQeDI0oZHu36xMjpqBZhV/pFL6WsDJQSl8LwXDqQyu
+E8LAsApMd9YOhsu82GGgRHQs435zz0G3F7NtuxqtwreRlOSbDK3nyomKzskzheZ/rc5xidXRV5f
tV44ac/Uwncm8h2kg9t0gQtKpT1Igo0SySlE7HG8Lz0Jn0O0yr5k3XeIJeEb0WtCMcBb7GVbKIIH
Si9rM22vA2mRICPrWjVKx7mkCJ4k7EJ4LzZaE2x8qA/NQosrw3XMqpJW4k85jr6RW7bLBf1EfDrF
XsZX4yN6Sa3yKcnHZ1rMBkBcg/5rYx4DcVrLePEpwe1HuGhRWT2r5KZLWmbu2t7adqPsohQ6ymQJ
ZrWxE3qjZLlQOpjqMXmpkNHB13S/lNAgKMcAgUFoJusQ0D29WHzWwGp2dW1t2y7+IeYmGtfQ97RS
OQ7INJuEim+TigCG6Po+iLDeZLO9axpxHxDUyL2m3/0y5eSZu2ViPMpTfUgRgJL6FwBQQvIrBZsi
M/bTFHJco1Q3HDprSbBDSlXyfYn0y6YYPNdUhHthDJxJbdFg3XGMtQsccBbFYiXCk1GjgqC414zG
eqziDbwOOB3sU6qHIWsco1Fo4O/hiLpmH3mdjpVIzl9L7A9FwqY7NzYGzZDaOilKtlbi6qmL6gMY
MYxTEs1tRUYq2tgSioF8UDlkK+hAYfdNufyDVq8Nn/MubmjdJgpOEhNdtXjw2SKa7PwxqmAzEZFj
vM/itEx8eZ/e+L3F9HQjLnBQrfYQIO1ECymhhno8LYEpC0+9sh2b8mEWa4RO8IBD/5FQ86MacGot
usaJ2L0r+l2e6bqrtwGQa6m1nF6sXJHcuwYWWjiooC4GR+gYM80xCPRdOMBZSPXmVOBNyPp87/dA
pYLJ6doJnkrDzUSFeSyHrGXllXdCKqwNtFXEzAqYjef4PeG4O5gHA6lm26PzbjGYcaoJa4dsd2gv
hOCY2o+hVGm6+kg4m7WkPec5kZeWEYGBDqF1Qpu9I1YERz59hDIuMTGLD+GQ4l3UtQW/q3iF+n3K
35Ql0lWzHMkcVgvwJFFMb5wUT4iWnEUZxDqtj+ZUz/0eXg5GpelBG9JjqwyEdaMKikocHSPUHRs8
OhurogYWkIYRJsaU1yJj5Y7GssQr2D1TFkUaYkxPFTrSKx1V1TrQqcGMafYTddxa0imlFPPPQBw2
EEE2WmV8k5Ty1Q8tEs5Raia0bNyhbKEdFlF534nsA8zCyHdSQoZzObE/9yUUrUMSP+TTxIEG/RDt
RhzzAhCkLJdSD90ec31Wb2apsymKMTyiDA9fW1UbOnT3g1Soa3EgarjNVe3JQnyyDbToPoH+uJcs
/WbMmLEmk0lyFH+qIlO+pUQ7AG7PxON5Q02jnlgratcjxW1C3lEfWFr/IyEdHU5HYyw5F9MqEMOH
duGlokFUqIqgy/Y7UhyTvmJwk1js1N1CtaqVHzWIXr5D0Akob8XTb2XBLwtvn8puFNtQUli6IZOe
/Ul3QGENZyNSlsYlvMopPHLdrePgyM6EFPlChVg6T0XRaA+rqi4p1C9FUVPPYlprYn78EJu3HW5N
D5LFLt9QgVoRyOp0F5KsznvBy6W4JVXVlttTtLNL9THVOqPqUJzKmTsgq+pXT6N6X5cPTRA4f36K
S1v/Y+3y47XO+s6cG4owT7nWgMVSQzpOD/TPV5CX2K0/XeKswU6wbMi8xSVGQjAc2a5fyLJ0Epck
Jrtbwza3pRtE2Pjz6sd4L26aPW2uP/8M0qWfYXnkv6turBZLUsHPgONwa6yjHbBhtzog1bRJ+L10
tfN2wvICTUNmyUbtRNXq7I77IpB9deJq4g7sll3chGu2og7uKrvYyk7p1Xb6mtuXrnseS/frsmTr
ka+n0PWXz2J2G0PM/ZJBZYvUOnNY5WnKlJY8t9lJF99V5Kghoow/P9lL11we/O8PFn91T8a6bKdb
bd149PE8xLpec0FkJC1j/nwQkRmIQoOJV9bNsxq7IZUpJW3239IVwDrCWnmexGjDYrXHn/ra3LMP
so37P9/clxclro53KSqWujQefr85bD8q8m+8+jFD189uwxGRkHDp1pTzW9NVU9ZUrkD4uyGeXwVn
S1sKAemPMHpcOC5O8SC4ujOsBY8jG/vXC69MOpf6aFxQQdNMB0SiP3I+Topengy9SeFYbdtt5PZv
koMVvrEDD7aGu3wTEfWqrXFhqpE+zTXLdQk0ox1j8jjP32E2CjGMEdqVw26yOa3ZlV0cjRNhejvF
Ta5y7+KdfvVof7uidRaB2FLqNtXlitoKfzmfYglLwYZXynTDkIGD4P15xHyeaPRFRWRoOtwSNEVL
2+n3IZNgooEaR1XIfGideptT81q1q+xAPuk6dJv9hct9+vyWy5l8+LpuSmQXnH3y4EzVpkQzzxZ2
U1XkAxsZRLh1uR43Few8AQms6pryoR/oHyFVTm3SnWz6HxcnvU/CRu3sRzmbCaR2SKWgRn2HDJW8
7Dqob6bkqRiFnUytd74S7iCjs11x27eZ+V5JniaDKFowDpLh0M6AS8KhGYkiMNAxvUN3bYfuxTH4
aWrmp5SxLbO6IuL9lHmPtFjOgKVjA7d7p/um28mNcduuki1a/cfeK22ARKvB1rYXXtSnNf3jdc9H
YmAoplHC2WMkUp/gOYCKjfbKGpIhi2Hv1vqKuuO69CDVXPwMPs1jy8VZEizSpi1N0ZfP5LdJGtkx
3JCB7JXBXmYYEhV9x7JHxgJQgS17e8dCZn1pmvnyUTMmVcVkiNJW/3jVoc0IAqp8hf2ZtFauyi0V
eLt/W2aZ5eV2rL6Jc3kgfjG9saURFZNpm82aet6OtRK5kiasyLbqRRtEIshTYgereMIC3NuE09n9
q1DcCo52aYL7PLFyZZwYNJw12dSks+dsFJacKA1Xblx1RzKI7EobsOKrVUMUoAfEYZ3aWKTcC2Pr
09aU12tIhq7IrIxMPGeTAOFeS/th1Nhu+Lt83W8QvznqmqOvc3Ed/jyHL/tF9L6mzi5YVs/WYX3o
5EUjpjGU/MnmBLbSd4NHdM8+qx1y3dxsfXFOvXBN7WwWLwpV0/SRa6peu+WJblIHr4eNoOqkr7Mr
6/rf+mB+u0vt7In6oaTizYXU3K9BNqR28zPYpOvMA70Q2hLseIdQ7P3FyenTLnV5kbKBplMjavTT
F5NiuS+wVmt2eGidYJOzOe6NleSFG3WfevP1vzNudAtxNNoXWRXP7jIzNMknFAceNXYWD+uI22LF
YguAIM67JDCWz3W2y/pg/Ha1s/UBMI9cCDlNpWUGBEe5ptKE8dYBeIC1JloVD5md7jueLeSYKy2+
vjiOPu8GPv4EZ59no1dZHEX5Mnb/OQdTqiHflN0Ay/WehIanPz/gX5rpD5vW5ZYNnXOjxOskb/Hj
DGgNGvZSHT5Tv85OkpPtFniGnTv4gwgGuMZHb6PdXZPlZNMiL9xlJk7f45uLA+vLGeK3H+Ts+JO2
VD6oeSwTE0GYdryeKXs7CIjXIsXGS9PgV8vN77d9Nke0wM51UoE11tg08ORbakZb+HDIjFalu8Qm
/9phXrzJr9Ybg4/HZAPGDkw8W2/mtEpkXPXL01bWoY2zkwAPj8Cl2PtOQ3yxpaJ2Y4Efit2fX/QX
O1sOfGiKDEnj6rzwjy9aqYOgqIyBpZWI3e+g/GHprCw7/Rl+A3Ruxy6wrEv3+9VT/v2aZ7fbaZR1
FJNrjtqt2ZF7+FiGF+7rq90lw5ZdO2Hby+Hk421RlRqCutFpFO3YqTD/8anuWs+4tDn66sO0ZMWw
8B5wtNPPJiIeq4gSwiTN04Fpy9Nr3sf98mVaXu/VNNguHbm++h5+v+DZXARnkjL4yAWXYg5Vb28p
5hA7+2v39+ex8dXi9fulziYdCHCV2DRcSmULDiSHsKXbP1/hyzPH75c4G321VE0FkpNlezc6s4MK
xBVcyRPXTC2esP7z1b4YE5LMR2bosoJhRDwbE5IVtzSPUsUe1zjqvcRTfh34L07WXywXXIeRJ8ui
JonG2fCWY6I+0wHWKeK5W0RXm249HGBqXKy2fS4tUCvhKKzLIkV6/VO1BoGN0vdRpXAcXuJ2Ceag
tkDLkI2bMrl0TFFTcyL+N75fioncnC6JCE/Vszm5zhMrh5xGxXzp6Ep1BxIxCyDNwPu68M6+vkWJ
mjDna6zY5xvTFvQlFX7IRssIybBqs/4kD4ndcnt4jt0kXtXepVf4xcjnBv/vomfD0idGJp4TtD96
cJ/lh76+VCf9Ygb8cIGzITIkraVUv+4KLY5gdV7eShuhEVZ/HvGfS7/LAEHZpLGKM0LOZ3dd67K+
SXHaMup9poulZMltyWv6G2vTvXC1Lw4REkc0DU2raIosKx8n3RTxiZkXS2ndM76L7lLYNu9xhtMs
4bhGXzFwQm/YXNzzfvXB/X7d5ef67ZAI5VQgQ7VH5LYNNtNpqc7CvH8sri5O98vserYtUtjhiswi
iobz6my6HxPM/3Wrs5+/GZ2l9hS8omJdSXa6Ic370lz/xSj5cLWzub4QU79RIbf9WlziF8gzLhkF
dv1Y/qy2mZN7xkG5sLP+dQd/usOzSX+gZ2WYiIXZbw3FXhJa6KfbylU9Vput7OasOMkxYjkVjqII
lbzZmpvk8lC6dOtnX6A1m/OIWpeNmKd7MIG9tjvNe/W6cQSPCHnCOp6si6fgLz77D8/7bPzORiK3
w7Bc1M+Ppol/sbjweKVlavz0ePGicQw1OOTL/03deaRHjmxpdis1qxHygxZTh3BJMqgjOMHHYJDQ
gEEY1LpqB7WxPsh81ZXJis7oHNbkaT4n3R1m167d/5zPBSboOa4+eYny2EVk6iNJmWcGzBM3HEWZ
ZI14NvfQ3359jNF+UmUaLKL/9drG9hj96TFZNKf0hmr78u63KtN6ltdwAoLKX+/GsB1CUgyBPKQX
48c/Xxf+8sKfnhqiYQV0EF44WXb1ZStb8qg7cLMQNUfvag63u6jsl229ny1+f3nZT4/P0gkvnpin
56tcH+O9cfDuzB3T3NfDr5v8v3pvPz02Y9462dTwJ/KZfkXaDVZ0+2xhSkkkpT43qMd/9ad//az8
4jtlfHpWuqpIa8HcsU+JxvxNUIm74QjdNvJ8LQ51aqkEzWnQhql3Afvm//2n+5NF/y/v8qeHpnBg
pQ1oWn2lvZ0hNje9ivTqgK72F6XAT5/OP319P63ydbdqpBl4IU9tmd/qGVFMg7//W36vJv7m8fx8
7F1AV7loepkP4+CHU7v1k4N2qOi7u84R3DHh4F9s0b/fkfzdS34qpqyK7Yb+quXnl5giZ428+zng
PEGHPzC/rDQdiysOgXirQ8bYf5CJpTlWE9z7xS/ys1r8Lx/kp6WpzRJrSji28UuoPjcOu/o+DfjD
b7jhiH7VYNB+Uoz/+dXMT4uR66SK3tT82SJgnugCjp1/XoP1yFv+Mn7PsQP4yTftqoi4RzLEr/7Y
7Xn8m3f98+0DAxE8sNvLT6fK3nnRSrcTpFjo7Gn63oj9r0rmn7V2//L3flqMyl43GVvi3U3bW9wx
+VH3TX/MIyVsg2W91u7ER/yVnedg/WLL+elOyj0LSVQVEfDngJgmAYWX9vaxMqo1aereTfubNG2/
/v2j89PP808v82kRUht9JR7OyzQVV9WpjGIJc6pnCN0EdeR8yTCM1QyC/v2r/ux4wAHov/+6T6sP
GOWWIDWfo7lPDgrTR7TlMP08JBebpR6lNwjNX55/9J+t9vRKtuOPbtIw//SoAMMeRUcbg50l3jNs
sh1KmIHv4Cn45j0j0zfxbqBbr+/0c/3uBWhfjiDSv+h30O/Ovzqt/A8OAP1J40+/zueNPU1d2toF
vw76MdgHbylTUQ00LTsDzrEZ0S/CWoJpefvFm/+zFRkgCG1Yj/ES+/NXS4yzJfqB18WfVR4Bv/r1
zXogIq7trL1yAt15/lV9+tMV+s+v+el71jakxNWW1/zjQoi5W3NX0G9pjy3XBmAavv3ij/xJw8X4
8wt++oaBPnJAoPKCW/M3PmmHmPN1es003qk9/P5a/yhX+f8XmrwR7/X90L2/D1ev4n9DcnJb///f
yUn/P/9jeP+3H/9+HPGSvv8lcrn94B8BSkX/zdy6N4yJcPdPy21LY/6RplTc32xVM20gFJw+f2+J
/N84pab+BhdYhwJl6owm2dul2r/ilOZvhs0ZDmkgIwXb3Iv3j+KUf30cXBo9jsW9EidDvi/O/+iZ
J14nil5lQAYwA9tnGYxnGZXXxn5rxAyPWGh+UXrxt/1lG9tekhmP36fIKH1Yjbb//k8lfTdac5WB
ZxQjI20P7WSaq7tNuObug7S50ojq0p3tsw1N6ndCMfylK8WFGoLGN8+hLJd6krVZIAibSTDxIMbS
TseBqdsM4Wwbhy4uuhyVNzQ4BsZCRgWTc5wx8X9kyFrrrhJ4kyIwEjI9L0PXdksI1rHKfMaJS0QF
amW5BcAzAMxg9JP1qHGFZAeORucqGqdpgqqG1Wy3Juq4hGmnmQYj1fzXN16R6d1X9Ddt+4BkZI7v
+hzCCEzQHDAFlEGvAg2nI03f9bxF8U1plY0bSqtPCFMVxP/Gy7QSV8OK5xZqoE4KNEMvM5jtBFeG
RbtfC5GezRbo3gcYl4UgVR0jnjhrzcZWs/WZex7D7ifnVGqQyo/9CCjtkAD+bK7rakXQKTUAP7CY
0r58Nvt+UXFMeQNBAzUBGuurfHjt++yNpAwMzx6YbYY+w5iizBL1YKtTbB86yK/NqYJhqJzczF04
Hg1qs14rZr48mHWfCzito7I2L6mXMlUu1RyGat3Ydo8GY83IckEcSCJVtRmH9tAtst+aIyUTCAbe
BnKNxKUQ9eDyQ8SoxNWhl6sHVCDVAUVl8DrJwyUN5omjhM4D3AsaB9koSH/WNxw4z1VmMIsuFRON
pBYziCqTlWhH4igGTSR8Wnrk1TMFa10nhAbrHj4ZjkJheEfTZnb+QHCPwX6tLQEH8M1Rvhp52l1L
OacfiIqhFpWe4mq3eicE0b3Ji+/rZQXIXY6azjh9vWr9XqojxcQkJqIrI5b4jBFSyXcULrb1FXw3
CpBV6wRBfl0uDK6IRjIEipXiAe1bCY9+6TFWkuKz9Uhk0iWMX9hOEWmQhXG4t/1iHQQEafskZBfP
Z1O6wCrHBrfyTd0ulhkWIJsQo4AfBpTgjNIMcl0fgIf2HvkRmA0N0cS+9sQVARLkFLBjgCYmiT6+
03luAKAnHmw7BzUoYB4kDqhAp44wLGfHwjvBiavhgKKlDTpt5pUmAC114IDNGUOiwhpOYoAv1Zmp
3q48dGKS2aFeFBfIi6aWnOUdpAJkYRIxHvSiUcpL5TK2EZBfBNCiThqBDET0TCg6zZysdzZ8YQ6H
/LIeiB5Wgy+LcNw6dEWX1wf0u2hcOsfpyXdp0+wx7yul8lHDBbb3DnSMjRRhOyW+mCxtfWhrJscm
q807HuCxtYiuLkN95XVWWvm5UlYUI9RMmKZ5PrZoXux9ZXgfw0Wcl0+tOdttCPUt49apsjfDoTWR
8dFc4BEkchr1TVToBvAyC+COJuDvZUe+1HnqrIpx6ZnQOpR7wjItzRS3Ie0x2mOfX9KayulWVBk0
FHWYPf2qjO3hnGVWDW5HWkqOkztWvCroxFqOh6rQJnDgaZKox3ZFEXVwmqzIfVDKzDDbtQst2AWC
awGjqQst6i1IaERN+2ZDOhqE5kiIVPEXrD5uue8bdOFBaSig0ZhuGQl9jy0LkDav3TPtCWXcDzwt
36DZVOlBNiZh1CbROELn2lxzZ2UqygmqOqovt0+hBpEp0TKEQjrRWdGptRW5FS2lgEdZ0fZ5V1Qq
VmNnMB4XqyQtmOdtCVjScdLuPuslFXLZl5q9Q+CX22CFEdXsNHtotP1Qkma+GEVZ18EQGyK71+dV
KQm8dAOY576K8z4qsJimF94D8drkQ//INDhkDS/V8WdX7bry+LYxhE0hh0TxEzfFvLHqkMQDvCHN
EJXkeH9MpEnXSAVz6vDVYj/fE/1wCRfVVan4Ltlw/p6sIw2StTljVa5WCYZ/Sl3tmL1iFvaQ9y0j
8TFU8ScnnZLr7QwNVX4quZ5eSKnDsG6tdA2BRZbXplot1YUlbXxASS0Ryaoui1XiOSvhT4e1AM9O
YSXWK5QP/c2UBHz3rlRU5wrVlN6dPXeDMWotHwD8xYpkplFg8/o2rZoug2Sje8BAAmKKX7UztMiK
qxrtKJqPMmygytDMiwf9lBf88M7KbRgxndfDf5NILZOTLofhqmB3MHAOJdajMosMcovwiCzyHiN9
GcCPgkiYiCMcoXV07ykSBt5SC7Za2ENImKJWFLFxmFl72QkqhczlpLbwwzO+1fT1RCLafdOqDckn
oc5wSDP8lEFmJ3m+0ye2A0DuGWJt0SwzARR0rskfR7V/VNz+bytbt6u7v6la1/e3NHv9c7m6/cAf
1arm/rYduD2oLJSEKrXpfxWrmv4bghyNWtX1DI1BXDo+/0J/WBp8j236ixkabpPBXfx3rer+Zm33
Xx739BS5lun8k1qVtvanMyyjhB6THZ6zFb+GoVufGhJUL/xqOameNh1BpwLq1LBCnCc0R/4g3ONE
5RHZlcq8iZrfNv1z1Rcp+HAkO8IgxZ+6a0/ZAG7WIEKXVCYj8kv8pGuEtSnOQpFW9/hX42BNMy9Y
hjsyy35sqfXX4s7ypjeLrO9Jm5VbfgCkYX50hsTZgc0CJubqZ7hO7aE14ew0WFUw7eYUk/pD1y0B
AZPYhz9B/owWg6u+ygQmrGEifivtkNwOW62G56VprXEH8430rJHdjF1q3dUqN1E6KI1UQejOsGfn
L+DzWbh8V4jxxlmbCTd9dqqJVECNLu5WmUCCdKpzWXTb5o2P2+7lhPNk8ChH+muH2O2uzM7Vhv2y
5HCWRmlHQ0l0afG8mM2FVp3wCMMTCybgMhtfMXAHieWcbNf6gBAiT1KUz9gxf9geN+1rn36AVPs6
CJ1EKaRQX88PKFC9INGrG2ckv9Ja3pU3M4Y/YruPB0yKtb5DWoSPyPLwSRkO8JTJ27faCoFTeTaq
ft3VLvdw+XzqwVEjndgsXtPXrrQOMcHJ+j3NyVXlmg3MF91p2hPzMbzNgZ6gXc1xEDXaMZ7yE0Ii
zIK1fOyL5NA284tpHRfPfuWrxgkZYMiC8u5czR6bJaIeD/9oOHD4kEm9RFXsfkPknBJQK+zDkBi3
8YQFs6teCqNjjui2LLT7LGM3IcA740Oqv0uX4tmutbt8klC2mn43N5XYdV4+7+q17CMvngOYrnqI
7AjaHg4IH8T8DbLNKhpGBCJOxh89e7fWmtEgLxfgLEZ+iL3rLF8eu14/MNtF2AdFNAax/ITJcN3e
4fFMWt0fKyTaU2V6JPsInlrE++iUirAkvGaboM/tnBPXqRumZw5Nxs4b0R3pK6H+9aT2Sw/OAvLB
kHzHS3tZFRep0oQqGwihr6StCssr+SZKyWSTuRJOZKHeFeMMlqI9Wu18lejNtZc0TK5YNDyYl8bk
M16RD/5YjeQ6tszD5EaFmsRHQyer62QHRCWYT3PxVayMv+QlMGJYxH5lMDisKtnO7Dj6bGdJCA8E
o5UyOTXQa7lGfllqOpOgsluAkpgDSZEymZ3haxgFO7c8tkPuXWRr71oJH8FWFVJrmgJOXX9Klvgy
JtZFjshjZ9eJyiUPpYnfvllYGYrVniMMgdQ12ClRvDvPiiM1pJX2zSq6M6iOK85hoEH6wnfAhu76
2lJwYRBwtjIWgKodeOCBgIU611ihlbJ7paSDZz3VQyU7K0mcResP0Pvd0UAOwhY67LqiIB6YDyFK
W94TctsiW7Wr2BxuF8QFu/Q0do4W4d3DVSS4HKnHOswcYfrKxZ4r5TqBd6QK7SrPoV3osj8AI8as
MVeholYxNugK+oRxH08mvE3kuKx5oWrY4thqBeVBHJqJVLFmWhw5pXuPxULuiREku0kiWVKMWuwn
vRanvJOnbOrHg2Wl3J5A/g9wtNZJnOMlkbD2nY5vvFWe1IXciN6VUBCd5aaq1mzXlgs3IlU0mqT/
Nb0+6HhfYqD+jmm81pnKeORGFJ/XG57iNXBwGBgzSHdObx7lpObuyiRFoVVxxgN9X+ziXj6tXkOc
w3rgtIYDuXLfRlVMDCoM97G6ZqE3HgYwZ8n2oThuPBKhL99yY3mc4+lOc7IeVmWjXXQQsvzhw3wy
rzuGoWJT+wKgmDjq/IawiogxMBVY0rnygH92J8YHHB79jTYmRDDFEKkoWs/WqF/PadfsTUP+qKrK
AlUJ2XpZuO2C4QaoxO6qXdcTlfBm1qlxnB5tyw3yBHgbogoa7AYFGstg7ptOhbvqoQFRx/OubrMQ
BDxp8N3kDYCO1b6MUpOHLh1v9bSDGwn+Wu/MS5FLF/5beqMuyle0I+bOmFh5x9peOW+WP+Q0rij/
uLpItDHychOYSTWf7V5n1xtws5piOLaNh6exNJmcnBxS4PxjJDY6xoAK7MCN93suBeT/HIWpXoHq
XL/xveBUbTvVzainB2xHLkMi4gbyRhdU2GPcEdh17xhhbpucI4sVb97NbAHZZnCgCEUXP2asibJw
aVMjWzkOrGiz1E6zYpVhmsUHZ5pesh55nLKhl+GPgJpOibxnwtynJJSdGQT+0PSLX2/M0KKj+s1R
s/lOPO8db/1Q++lV4UDq644WalVy100mZIXKjJirP8ZD6oaCSGnlWTCtRz7FpQQlYshL0YwgdiFT
chTcK+M5L63rFnrRPnO5MgWZVZnjS658wGMljws8cM4mqt1Gu7ft4ViXHlTh3jpJQqS4SN2nRkFU
05TYOAg+HTSbgLOY6khWfNcV7VCnuhWYjV7iFIAHDzq5uGTrcrD1ZLp3hPVAiBYa4dg1gZPH5qGb
Wcf71fGLaukO5tL5xqCt0epyssd6Yp5ZmfdaPQ2B2/bVuViH6Sa2eBRyaw1yt+A0gRcAP6vzutgK
yrt8Xw61fAWKcSrXwm/1wn3Il34OTZEz0ApCYGeKeoNdtkvkjlg8k7VWQ3SbQTVX+mEy+B1mKIgh
DNM88NqXGdaxL8Fmsf0xXDPmU3kUanZsJrgxROp3Gmc0gJX4a6YV3VTdxNexyu4zqgoh9YUFHgdA
P0/acU3rVxARzVEBpowCvL8aM6LjiZB1ZGQzPKZpvDBAwJR1nrG6TklPh6+7knMeR/BZQB6O7qsw
svKgEThmgbdlMJUGF1owVYrFbc9oZo5q4qGqNpfT6pHw7fU+XDJerrUKNnaEQGqtoiZPO6yzaYMg
le0hYAjDYZUdxsjEabxzU8MCpaneeeXwYc5JeS0848Vd5bwfZ/o5c1e126aqHvThMimJGdFH1v08
J7JNj0+5Ai6279c2f+5GpJppY7ahslaMva4WXUXqwzG2l5u6VvexVWlXieOh6KL7s8JPmDTMlPSF
Rjhn8K/TfI7E4LDaeWD7c3Bqf7xERW/IaXSMGbM9HcxBM++atcWS0UKPjqdw6ZySosPJydtvMtTl
Mc8CxWrVU1lBDdLHqbwzOxomSZ1KWGUjiRfXxG06LT6NUw7cdE5J9SGpsdf13l4QldJdQy2s8LQq
VXwWzTodHLdNTkX7w25abJe2SE5WvVxg7lh7BDfHRlvHE2GU/lSYzTXH3kvT0bCBPFR8gTLvA0tw
LnhpIrVl/8/jHLwCx3p/KlqCWrAw/HKdXzldrFfepF21aX0qVpNxVCi+g7OAZjGAro7iTo0LxGhK
dyxtOwcUDjUj6ONWnq1MSyP22wT3Tt/eKFlylRXVQE8q68+2DTKtW03YwSY5ddUEnsB1nAV5N+E9
6cJlFF4Qd+Urv6hykJ1ztKq+Pq2q/l6CHwy9Gm23KZb+nJu0QZlcA9dgwZOJNfnWT9lA30wpghHx
HjB9JVAL2CnrZHaXQZB+bdBWNGrdhV2rIGIb8ut1abZGdyBpCBdF867i2F2r58lr8OLUw6Xq6ZXN
GsOCqs2Q6UKd1eTKk+irIezX7Rgxu/sxbV3C9zm0A6M7W/ZynOmQ1jaK62lSX5psQLA5WgyCQ3Ge
qxmfcNU04ZDMe7PzDD+h605ri2oJ3m0isotWNgTTsGF6JWikZWH1ALrMbGMXQf3aOb3O7mhRPnR2
lK2uFVaNKf0FpcxQzmtkdHCSIFnrPSRnqeCcWznHNHhEdiwM7xLxtTK279SjZUR7ZZeOGZgoszi1
dlkEc9weRoX2kJLBq8jj6aobUIVl5VMjwJaZHo4CzUuDtpMckvR1ODSKjP28N4jpS9gGZqfizxry
5bW8yVWEzqBcOTKBYZWsTnhnggRJF14udQ6WhAcvr41ps+5Qnsbu99JEuD1Zy20snBuRYHlHG/gU
d1q7Q9H66PXCDONqcbELVQS4XTR0TWEfgQZ9oWW9KxTk9rqfOBoqXBxEYzewEIju3qm/LJzLDMUD
4yJkDs9AHf1sXW8Wy233M8Bsfo/i4ozZLnZS2GDQoo3WcwJa9HlgD/Ob09bpcdjwkF1tnqQ8QHvS
zuoSP1T5lGyHyLOMNRBcC9p68WEq+qGxqJI7DW67BcBGoOxDD6QF+EY4kGjNi9C5WnZN2lWWNtCL
i89LZdwPyAaulRL6rZ5/mI8mNWIA2NKEHqdY+1TYkWokV3GRA33gEl7bV3ldAfrIHyWSZZp3Dren
HbVn30Es5DeYV4tUR40BoYQC6BuLt5/LjoY2H0DotATB2pVD+my/KqxgyegqPiPXZA8n8z3+luM/
m0v0BxuERxZt5Vuj6deY/7ADLu3RXNV90jrfvFHxDa1S+DDjJ6EW30uLumndjv7pe1byrxNuhyBS
364AdXZO0olzCl8f77h3dOb+BKd8Max1pyQZN+12dbvYLMUZ0HSjiQmvtq+WYr50JRMkbbzP5iY0
hjYi+C5haGFwX8blrV+MD0U2Z5Hyc8tMZEnhdkq3e25PzJEQhsMjVBV2s08UfqnvtFmIVA2t66dS
f3K52lpbVMJ9st7CCtyoc9PNCKkegR/HUPjkKGbgMwnMPkHjeKci9sTRnZkysZsvbaHAOhlHONOx
8SbgD+6lW/iTTaIyd4opSqQONAZt0q6gmPKx48AnafZGA4zKi/ObWWXCHChxyfgrrBIaEtjdHpJV
3IgCZFrlvXqt8g1RB0nzpfgxWortV212lW4AHlDUF9Q9D+CxDgBarvuBewPpQJ0aJ9DVSrfXsg05
lrw6ZtsdXbP4Oq+ejAyMc22cbHD28ays4rUXCJ5HFO+QR5T83LHvVWXzOKTaD3qs/Y2RaMOOKwL4
Gwp0tgnmG4BDPJLYEMGK0R3JJsK9OifOchEtz9+IErKTTaRUkEyUQsUdWieRVdJDyRobsRmkMsBt
+vPcmcStUjXERPkFpQwHiu61TsHuuFUj+TVGTHt2RwWL8V1zXwvMawfXAAi+EjKwpM2FpixDuLNB
2SQxWNMvs+tJyla8LxtQfMjzMOVY7Zv9iHpggsWJfbLBU7YfrTwOgF18FAWnDxpQRZWrUSfu61o3
eDBtkFYDS53mbHdafbV3aDQpidfuesgkQOX7U0/N6uNneiF7ne+BuB/j3nUOtsRvLiOu26ZQiQ2y
ijVVwApaPm630j6rv+laeeNYIL/XxAyVzeaqYCaicNlVRm2GXjZpf/jpG5W6L46t8zCOx9o07CN3
lGCpuML0HT1DFWtWXA7h5wobeXKVW5GJMbD15b6DRibbKE/5ZdZyvp8L+3unSi20cmZLXF3x1bL/
BngxMI3yPNbJDyMbTITptDmA6Bd0aWjDfZAiMKLEUnvYd14dej2bpXC789g3T1abFf7sLGdaSXeb
XY5FCeClxQdm9vTKK88RfGE1ws1rGnYJVsjf/xd63+R4v6edztVnoKqcwm0uRi2BCSOOw3TquGnQ
IE/qMw8Q+PJHV9JhGdnzqbZ7caLov2rxvh4Xs78DyisfS6nEUdEMbVhJZFCNMwCbD1cUcL7Rt9Np
bOQ584g8JCqnTan2Oqog98Ye8k28lLx0phVNeffkFMUbtzPXAIG4lH8ty6wIZFkMu9IQML3qayoK
VhB7nEMk7I9DbYEmtQrOKuZLWlhFONX5Nbx/SMmxSHdrY31vFf17vPL8l/iFev4Tv9S+9e1L0TbH
MclL+AcQCTy0gRYLNLJAa91XmIJiuTjXzAfsay3dOzjBqTZamPz0iOw2+TJgwaMo4I5g1UfES5s1
vuvZ4+sZV8Sw52Q92FXxlEwSBu6Y3TUazRg3TedLaq6kLkxutoYsCe0V+NTiNnyU7baFmmkoemLS
uJMOEHF7l33MzTfuvi6MiGvtZxbaAJ58crVqyhcQlul5kr0bzTUCi2WdP+ZMOS9KMh2rYo7KCemd
DlhK7WNgnzRvGGiaeGvgKiV8L77MkBtjOn4Y6zJQrrm4tyV5/IxDzpG6g3aK+la0Rr8DeZJGTito
RCCbVkZuTk2b/oxJpbUMrOU6YSdYevae0YUKvOkRKwU0P88jOQtQ1e9Y5yGaQQmApugPzFShM5t2
2yX8XnO7YIAEthNK+Sy5JGQHO+SqSWU1PxtukwZOAuMvlwZnN7M5D0V5gOY3w6vjyqi0bJL8FQer
Mf/S5ETIVv6PeWU2iG4oIyB2gQnM6jJa7jMstD6Q2bTui4Q6SNq0NdlH7RS+facydmCb/XNedHiJ
ERbgVGKcsasv3mwXZ067twINkT+s9Qv32ulFU5OnaRze0fUNWsMuU6ZXsTPU14oXX005B7CyuNCD
hy6nOzZUOOW1mRI10CSFWF5FwoyrsGz7Z1mMH70502Afiuucrk80eN0LOGOodz0lbiUAdc+ix0YJ
i0jvqojivPDtYfKCteAytnX4uzdRBATbkhVmsyQY8CEGPq18mT8mBQenXiCyzsYTm8S1XpsTQNc+
aD0FapZSimDSaG85VXNSmw3nm+eQcK0uGDMy5sUqvtDfvtfkzDYmani1lqL7jjdn+MZmOmcMYjhL
NT5yGjkkhrsGmZ6gp3Tyj81plBTLnewnylo1/+ArIny974D6xvBObPo1KQcWrkAASqq4ChRDHXZp
ARuF7e3gLkwspLTIAlGX6JHitgmYf8j8DB12HWcLvSz+3ZyaL6rSXFJX3BYSFqWbSQUgnfJjtesv
lcNmmWh0PlzQYMlURUhzrtyRk4rTWAerrh/mUu98bIxluFjnpu3j69Li5qEpy6C+V2pJgx3o2LY5
GmP2pNuRV9D8UyvmOapiqXaFkwx7uMhBkk7ZwVx1OAe0GHbc1u7UbimvkvHVaQHm1dkcYcg88/Q1
oeoYit/lI6BrBL3FwCz4/IpSu0BMnuydWKqH2UgjFRfGbp7XZpfxXKLkK0/QxXdeJqyD3Wu8Ol8P
TiyVuBm8lu9jXV2pelVc5RJDmCabbp/QN+e23osW+oMwO6lScqZKPL0qgTIXYq80pW+tXMxr2XAl
DIMU5qwjhYsfLNYov1b46prJm5EyQ0QHsIDRGut7B6JjzZgfDVRKBnXO7wgKsqxMtfCzuW93FS96
UOwOTLG76T0G85RmaGglwFv0Ohm/KyaUNmXMQ0ntH3TKdSyFadDb67Ees5Ve1aofDQ72trZgmBmn
SM/yag9njGb7dKEeIFOubXM2zQJZQovveIdB1Bu64yO0v2IH0MJGa+6mFigZp7CXRM/qyM0nPytm
buwV7eRYT5wtkM3aN2x41IidfYaC5+7chEt2Vm5rN7vlc422Q5+MCnFX9laak7nTYGZD/DZu4nFI
A+kOfENHmurIAa5LOKX0Ynrc5/t1qM70JRZuUYrGH4x5vdVL476ELVshDBkkrtZWVMfCm150O3n2
AJkz1PWsedCouRJj7qDnp3VxuyT2cyZpsZVCY/Lbca/7jDrUVjlmUMv7Y4/M2eT2UC1Lz0ebcV/2
Xg6SkEKgHQxGe1OZherk3UEiO5Ql1yaawg+vNcOZGwMXaFbJcsNphRkEMEhu7kSJyymtVhgv0Ib2
Lv2ugmEL1zXbhpQTxmuk1+1Ua+FSRP/eaud8qp1wLPiOTC1mmLryUIWkDAuBR4Y9/2guMOn7eYyE
Xj5r2diej2NpEWYp2JkqWQf22jmRe9GE+oMxWTiDIHcDDI93gwLexqvj0FbYRNbJltGIBFTy2bPN
Zfus5spj1o2nargxGKnZoYJC6vU8NmVMb01NYCE7d9Mw2hyPsZFyD4CLPPe+DHTzUU16A1dY6lTK
M5ZU4lLtYviYU19UhmDi1R1OmcbVU9MzRMLtSxUYavfozsODtjCn1bYNfTFIzpSFCkh4S2dygKN4
NxnX60hXkJN4OoeLVH2D9gygVi6cKg4b9KlqVOHPwsKDVyO+pkQ7CSr0uSGI6o4LNFqEenb1mmfm
W2u3NW13HrfUsV9cwXwT0B+XoR4qtZavCpMLrj/YtRFMjuVyRiqQU5CVDHMukijcxb2Tzm04J9MX
+vMXJ9GvNI1a0sqTXRPH9EFTK913Hul9kb3gp7gqmu+r3BftSCC8c57TarhWV9ntcQi8rKnxwV+u
+e2s3yfALCkSxruFS83DmHgfZTef9ZiWVe18Nbi/jOPutpzlxWM07lDI6Q4e/0XRFnZaCIel7M6F
XR+rOHWOtTVxEPYE+Z/eeGZcDaRgJ3wGtESw9W3rTdFVOy0iKhTXvt2qE6poHTXPgpdDaly1m7bY
MxQEUGPFeqWsdpAVZHpoWYdIl/Idg555U+tnu0MeKNAjVHLcM6pU+dIYC/C085UpuKsQPUSQSY2f
e1NyglKNZ0IfbMMqlcea35RGzHlrSXGuVnInZjFg1Mgh264/mmVThupcmnFR+LyocIiJ/bY+1MWa
WZXybVj707QAse5n+VEOEL57cOrQMYtH1Wn1Y81QX6ZA07feK6bwTqaePeNvr8ZDoTU9RNppZzFz
RufitqBM69iClDa+MYaiCNoc40+VmV/HxtRCW+vp3bJojN6PYZyOU833FXPZWzd0HtjO9SuCTobz
aqw+InVh7TNzA3hXvU1UhkUdjBO7IgY4jxYOHKjdvuZNTPOgfNg2OJriYK0z2zT3LApBu0PY9a02
0X44kpZnroP4SKd7o8uWfZGWvnCcCy05JhxEdmKBeevrMdLSztuDgqP/X7n73ib3hncY/xF+4ECb
nrpSgeNV2TcirW9NKZ9Nm9Ibgv+0N5s892Wvn8okphIylSuXe5QOGqU65DERg/RogzNFvUGDLqb7
1a3W/TxrVZCgjO6agqJJy6aj3ldPtaS3UHj6c1GWH/+HuTPbkRvJsu0XsUEajdOr0+mzx+wRIb0Q
oQiJ8zzz63sx894LyaUOofrpAoUCKrMgykmj0c45e6+txGStziTmZcXr0KHJ01MqKIRU54ZDVkGU
eA33fSVUzhhjPtm0DEDjJmCpu308de+5Re+7+jAGjjxGTaVp1uJGI44yVkp8D3P2XlrtiRyBhHDX
QN1MqKXdfqKKihzJFIukIK9rVaSifrfvFf82t+3nkGOV0Smvte/MXopKxYVx/p5n0atuBM42kXQJ
ZLFTc2Rg6t5EJeiqWZetbcpqtx0RHlvRraWZFtyt+FCLAD1IkYLGVw5aM23aMus8x7as1UAB4Qwk
zvUDesmiYSC+79SMELemolGzrkIFvNg4ADahvdRF+wDRlUuUG6Th3PphZXzL9VnjEWbpXTnK9ZCV
LYBQi6XHGIMpc7AiHCKLBW+g5DA7Nul+DO13qzMPo8F0bnBs3OpU+p6uMovvgq46akPvJtRQqyJD
kDoZgHn8YD8FGgWJzu/oB8utR04XjUiOLUpkhDBMzTUl/hgsxVhrs0mAWdq+jqydDVxOQhCcrEQL
U3aEas1vSam2bg4mkxEy5Z5JFO/aJFuNPsly4rSrzVwj27VBZSfFpgfWv2oSCvfSkfNOGO8luBKX
nZUUEDpSHnk9cqt0RDjoqu8mUZh7Y1TedTmE+pTNxxPU0huZw/+NcuRlBKHvOfeQ554OW1uR/M1K
TVDScIRNv9WKhdgmWOR3TIPpHguGDkb5LP5Vv+aA3EsSI0bow4mZPOYjCMhsKEg0joAkE942bIXt
fxGb1CpfppY2kNNyCBu5+wRtiNMY6A+zCqTYJKd2lasB8KVlew74gHuFWa/L2H5MqlyuR/QEDAk5
k9lVvPbNCpNheNs2FsirRvXqRfkHIbx2AWU76xxd0DqeEbcQsd4wmmFRTpq2KrTWRu1kQ8wK6JRL
y380GVmWwHLJMOtfMgX2MzmSWVc/DHJo1kkYctzJ2x9WWd3mJnLIrp6XNI95F9dZw3sUByfV2sKV
nl1UFZObafleY059MBWyZkbxHNUghEXmbyalf+fJbiVxnMysl/tGxkPfvfkpnYne6xwF3bSUGBkh
UzTx10rTbvJpoXs7s7piJJ+SIrOts+FQMEFrkfp4TidfGe08oBnIN1WnPQ7+E5020s+dD03s0UeG
yl6ddOWRB71LlPI5L4ePubc80TWbTlBNioqxe9UiJkL+lXlW/BIaLD1pcx9ZGRyOaqz6o35qdAbu
gsnrqkA4u5Khsq30utyoXXJH2uFZKWPOn4XF8jM/1IbBZuHkRG31/pkI+BbVNFVdRY0iL5UzmevO
QuHES0id7g1DtOSGoqYWKKaAOYMBL3SJHE37UNgbkWPkL8WcerlkwjATAeRmNvNYgyI4nD/6oF0b
WYZATuOvXs/qKa5aRuj6pfWDaoPw9pzYzfeKXXg9txYlZ1QVbtAp9yijf8SzuU0Ti3w/vwWJ3j5R
SRkNOXgG6gAzLt2WcY3SFDeWSmtTDJb+NOh0Hs2QsZg4ZURO0vdr3rS+Nj2DWBuzl9mxVNPVmJnx
Ju0tBMyQHabZVfhlLpobfBySrHBpOYErDVqqzsjJttBhsyMLpA51mmA9j1aH0fwY9mm5sZhduXbr
fAVd/hHr1vOAqEpzihcDKU9AakRSZuteoJsTygFHgrk3ivKiB/47QpHx2AOd9xxdviu6fEQuePDL
iunnnD+kvWHtZSQ5/IRh67Lo2E7YYwzxbEhiJYgBCWnHiwb/HPN5Tc8eE2f8oJ+qbBWpn1NCQzG0
2B9TIRVvphWNUqfvaEiNhzjIgq0SdN9Gha44reZzvTwgNr+QdmiTIuIdxcrU03QrCkRhCcrGaNmE
apsID0TAxU4pOJSW/QNEf+YNM43sSiN4McdagtzbOYxdfBQzXXzEjxyfkBoy3to2iyxDFct2b4C0
aHi/i3Q2CA6AhlAoRFsP85M+D9ugHvYRbw9vskmkT9wvOyEtRU22H8MXo0G9MYV+6imab207VtXK
4nhRQnKJb6ZxVhcFNcdiUWYrwpbZotLy3krY8wc+t5ikODLG07QFdMTpqW8vzhBigzCTASV8gzGE
XuGiRV7DSg6hz0NPBAa9KsrmQSz5S6EZaAt9BHdSYO3ppQUuA61bslSOackszRFcKhsCndrNcX1r
8S2c06p/HQXjkhw12AoRh7ZKO5Ir+yqxV3XGrliSThnmzrshERIm+XybpWQzTKSVrrQ0U12z+KL2
CEDUudnqqOs3ZQDYs8tjl0RIunAjDPeKBGxT5YYI/tw1lbWZIoGnl+WmG0BLkRnuSrN8ByhMZdL6
zio2UU61Ftur05BePyDrKkZaDgXKkczX55sQETnCgOqcxPPFqot9FZvcneax7+ObmJOAST7DCRUK
lJnO3EcBxxfdoGCSdfiBMOcls8QNKQghYywzcVWRnrn5tZupSCZtB4536/CVcbS9xYaxogiHlkbl
xvt4GKMXLcQXW+V0AyyMCn7fb1DEZ+vCGBpqJOsY9fXFH2ZCKcJdYtGMy8ZiF/K92oxTiJHKtyse
VT+wsiMPXGO2CivnWzoN52ikS1gJAGGEshh9WLDF+0TbzsVrqC9jycDYEyvsiZyGsbSiwk2H8QXa
WLFnimNqzKc6HtB9O6mEoT6V04s/EI+Uq2gH6LNqI0o3o622StZ4zDTD0xB98W0LMNpENwJJWaw4
DxWzynDRM3Ssu5jDHoFNtE4hB9NencBWt8rs9V1eEsUUecgH4RMIK18Z45n0ybtSJUF1QhODnoWD
wyi7Y+wzPalK6mlrTDxUtMFRUMMebK166rUq3Opdg7oqtLxSLlqTzl4FwEpQ6XLCwkiySnR6QjNT
3SRAEcwQePlStodK6Ww6ZMGmSnNyhKehYLH633EDPVAycKZvmr3GzpTmxkM6I75DgMQhj7jVVZbv
26G4JxOCRh7j/EllAMPnQ/ENQWoYEz+mHgSddfJ7LcL3ekA5iyxiZQ50mJO269xRp7HexB+BwsTZ
MhgPoXdYDfxj+p0DTjaDVAJtoGSQL1JNfqTp+Ewye+YqXVcTcISEIUGcf0AP+zjrCkU4d9uokTKP
Eq1zMNGIws1lF1glwkxmO1+jrz1maxkO9sopsoHfFSueZRKKw6h6a0Y6yy0V0Pe1ejWZBvPvYT6U
rWm5WoTso55TpL9RvkactBeJ05/UKfVGPlKqCjLE6uYHDr8Yzxq6UjVuAmYmJNhaU7fqlmcS0vcI
/KHbCGM4j53uu2aML2JUHI2agAqXbu24VhrKy67r95Fdfstqn7cEKd8wOOjMWuHSz0DOXaOZDJTC
y+yu2EJkTt3o1emIyNJgI/t6+DKUaFObLP2imcRilMlzKtGW5Mn0zeot0o3TLca1c83nDTvhehrH
LZ/Dve93HJa6r6nFpNH3LdITLRIKEGvQnTWdSxsH930+MdVs6L50ZCh1HPldoYfMse2v1YAviEM3
Iz0amAOK9RJ/4qHG1tZJ5SGJQBa27Ukm1kbSXvBtDB1BliXbrB3ObJUjBdQeCTd6bGY0bKhNuEPN
uHbiKPNi7EluFBs0CObiGxG1JF4gaK6k/WQZwcMso3LtjzUonLJ6HRUrPOWKs6lE3e7rRF8+RMvI
o0Zya3y0gzJ5fhkj7k5IpoW/8OJU/CzFRwOr458ro+ZOdMLc6uE0rJKSqjkVSKe65l10w9lEb4Qo
D+FBIqyDwE20aQgWJXiB6JeACGhdoyUepOchTWlJdCQi1oQcuiQdvCjFMmJidAPK98vY8NIqlsoH
yoSmr9XjoZ2LH36s+zufAORVXCq6NzPrxH2ppcfYmAqvn7p12bJloRPb0jY68Mbfi4qhMWhMRkJM
18JSocsILGBFQji7NOSpSerGllYq1a1Mre+29HHU2SY2sob/qsaakLI6fGkHeWDPuO1UXV8x/Pou
0+irHxG7UpMoSpD2PnDQiYSmRDJLlUP7nq6VbA7Ofsii+Rgg213rPeKu8c4JWY0JOHvk/3gAVIt0
gpR3ijBpqN0azUE3NpHo5n5/H1QJgfMxCTyii4g4tZiqGbPblzZfyQzNQCMRRWu+SoYWwrCOdgaj
ljRgCF+HWycZw5d0QqMqYRCUzT/D1BQpXkRJO6Yy2Sma9ZgNfKGJRXuYLA5f+USgThHAhgkbelA9
wYYdYi7U+tDGbaajSy/Vm4DGS1U+tA2GIx2lL1B2rAu+Gns+VMDdpIRf6Z6ss1o5BYVziLGZuVqs
cbbAEMAMNtgb/QAodNELncemfQui6EFJG3VPRrVHpgLXDusRcIDVkDfHiZV+Nb2MCZp1ZT+WRdbi
s30cnWi79Eq9UC4CaCb0U0KtGoyBRPFBxTJagNjL6MYkl2cdO+G7sDVGX9tUN7M17SYvbeV3Mfux
V9khTcb0DZs4TaKeUiqaXEMJzLWWYzfQRSNuxEhAvAicAzqyU0UMKmdmotln6wEX1nYUTr/yi/nZ
auN5bffJj8jhLI850nGdReIjxBMWuGAPOZR0zVZ59jWUD77wBRHpKYTjiKlLykdpqngkTKvrbZEq
IeUCczVV3GYah/CUgwUN8o4TBhl/aOf3o29VrNIKLWJ/QLQXeLOeYdkuScDGJYF1jIZcND8LPYOh
TuvCRi6omZ1HbinCtIkAzMjIbtJCvnI6Y4/iEHjgtDTchwki+dIfd4wd+1Vn9+mWmtlDJP3RlKm2
VRgYBjOH8DC6oJjMeWkNCt+ccRASUgqludqyMx5Cy9j2QgSrMqOjzHr5oQZsDHalP8SoUaiOP8KB
T4+eI5HB20zxX5TvjYJXPiRNcD375ikkGmal2HSsJ74Mfkfo/Kws+jWNzFv0222rfyjkvdaO5Q0J
VhPR5tuiHRnRYeu2euVLG3NW7ua9ozCia5Y2CV6lXSNywIRWmq98wsQ9kyDCQImaE1l5nhBokNQ8
HN1C3ZpaIhmw4KcuOKYHrfE6pJHpzc6PsWiMs0DjqtZoOZIw07alSajeMwbdQ8V3l4DLbN0p8zfT
gpljhh/l0l7POry9vqv1vn+Yq+YZfwdd0mLjGM7X0razf4mn/5G/jkRu/nPNg/glovt/5EssF/p/
Sd7/f+Rtm3jW/mf7HUF7Zfuz+W75v/9rviNr23aEbdoqRHMUXTYWu39JEUISro15zpZkVuiauiTU
/N/cbe2/TFjkOjuAZnAwVQFM/R9QhND+y6FkBvUBqxyiIlf6D3K3r5x3QvJnkCchIbGxbxrW8u9/
gjb0vmoEuk6E3WiS4TbqzM7SQ8kJWhil6xDT/NNdufsXavRzzPevWAqQF8vlcBpqXBIa7jWiFhkh
TIfZCtyuFEdGttuM6uDzS/xGc/r3GlCEVFszHesaiGOi7OzJ7Q2gOcX7GdwNEqMf/iHaRavbcfWd
vQCZwnu9OvAD93+59jWghWvbYMF4rPhdVZ7Or7czRKSOh8+ndi2/hM1tikokNMujH1yq4CaQsOSb
exRyrjP1f6NILZCqnylSsD4wUaoGxxzLxLR5hd9IAK/hwOfSSn7bt/dhrrNBJzdaL3dj759Eamxt
8yu61/vPfzOL9Oq6EtyrbunStHigv93uyjcHe6BaqqvMJqox1Pkuo7npBGGMn1+KN+W3Sy2AFG4u
75GQy93/abFGCE4ADnCpppy+kdWrn7QkvETqeF8G6aVG8/7QZIiF/+OrOlwSiyxO199zXtSxr2gM
0BoCNxJrq0ET3xK/g7Y0JvshGda6c5B0wN8/v+pvb4oNZtZwJHq/BWV//TgrzVaqZELxocq5IBEs
1op3Us7wEHx+nYVU9+uyAcmqLZEHQGZ5glcbwFxjskVYTb/DpjCluU5s5KI1Z7b+txv5+0+CjaUb
pmrZBmKZ31ZKHEqayyJ2Rcf3K3oLwx+f/5Y/X8BRicrQ1eXd/3V9UArUuq/Q5I1Fuc1BwLpZTaPg
84v8vt75FUuSpg7iB5731UU61Y5SFeUUQkRGnVpERHpqjhGu5Un+Zb0vf9Svz8YAem9zTiRuEhv2
1aU0vAp8qKfYDXrKQqzB5BIK54HyEomH8Zff9aebRwKEZuhSsBSMq63LYnCoGSVixiEwHnnZH3yC
TD+/db+vNX4P7xHBFzwg/frWKYPWoZ3n+ejBoBAhqDTJbgi75m3G15MyNhbNw+dX/MPDEibVAcoU
m8/Yb9kMiqYz/rB5WAY+KzNb6cXiOq3/4y0CYZxu8yHFR2/+Rl5v8WW2TUQgclmnDkiGtqOBkZqK
fKNvHTB+iUdjX9HtDW1ZROvPf+MfVokudLwtLEnM/NfkM9MKZOpIi984PSrJk2K+YoC7n/TL55f5
w8PThTQ0U2pUpSz+X18uzZmxOo56grmuBBeDWKosDgpUvXeE6bVAE4J66y8LZvkzr14AVonDzBTS
AMSsqw0/KxuhTh02XIUSalKLN812wIkO05tGzv19FqTNzmTu9Zc7+odVo+sLjoDzFx+0643KSpF3
9rEGurxPvUqjaxZV6jLfO31+S//wyrG9825Dx2BucP1+M65sZlXFeZKQj8rMNkO9R9Cz/5eX4Poy
JgcR/nyxfMQ0CHlXb3asKfgMMhZIOQXKbdDRwXBE2fzl7HO9Pq6vsvwtfvo4z0nh61ke8mOKSqwh
pVtuWszmUfR65aVZ3f1lbVw/pOvrLf/+p+sF7dDoPQMnAq/PUjvO1bOoHj9/Pn+8hM5LZRHbYNFQ
+fUSZVfKqHO4xFTfTEytMjtaLdyfz69yvcj5IRLOGO/Vko3HZv/rVUSSdEmcI+k1jGCAEZQPXlYG
/o8B/M9pzgbhxX0q9z2gANrDICD+coD7w4OTEo89YhO4ib/9yjGdtBz1VeIG8CS0LlA2Wko7A40Z
TmXUMZ//2usz3D+/llMA26WjkhVw9U2zjQGDR97jvZjrsaEQxv48ijx8ybtu8GgAjCcTu925ZJj0
9fNL/+FxEj0K44TdEJSPerVijFlSbciBGx1k1rdQoMcsxzyDc9V1b59f6g+v3C+XWu75T4uTWUwm
zITNci7EqznRBp2avyzOP97In37N1Y1UaYGGA5pYvteOfSKXeqJZ0N035r5NiDwvc/mhZJHi/i9+
2D/1J+cfeIVXV52jpDUUveYr4A/aClGJdSjqyfnLIvntleAbI0ippKRYfqF1dfuYmbc9KYe1ayCD
xmRSvJgNbgxf2jtsqLdlnDzhrN7O1l8D5q6rKE7AApiqKmDlWPBornaxuGrSOkAW4HJOuQx06kFY
XIoRG2dakXVcXRq+320bupmTvnx+a39bnleXvlqepMvVatf0NWKCFwbIKyV/j4L0L5uN9tvKvLrK
1a2NoD1IRYZUonntzoAqFC3fhsJ+A1tYrQr274mekizl2jGjg9L4+zBBJhPAHGTwFPwlfXhZLj9/
4P+53dYSbCcWVuX1iZ1E+l60LQ9a7+0T8J9D00+HOspPepQcOox4//ktXl59m3MSiSHX6cNYzK1O
n3i6tN1PEXLwykFawBj688tof1pFliC7jkVsC9o3v77+DsgSv2eKCt8n/j4Y410MVK8soq09Q+nS
hlZfl5MtGMyO+4Ka8vPL/+mmghlVOfRaFqqwqw9KEllDN7Tow3DSy+4pYAhdbPQsrua7lhaP/5BK
vag2Y9qXxsPnl/7D6uKlsdgY6H+wzV4dNcxZi8ui7SvXGJHTiOyHlNlfnuFv+x41Kp8OxF60Aeid
Xf26glFUIUbatXHvPMWqQ0cX5TOymKbWnmmn3rfI8v8Xv+qnS4pfHydEt9k3FEzFbWaj0kyqw5z9
7azx21f46mdd3Tk89SF1+rxco/06FMZ9Z4bHykzGFZPmv/0ezf5thVJVohhga6VxwwHkarPh59hh
mqE0q9H4ovOFmL2uIhzBsH/UHnCHShsNAyo3eIOAe1a9tDQh9mhigHZFehc64rppdQwdKBEdB7i1
CbN1NM1kfjAq5VtXyUOVIvwXsLQ+Cj0hB563b1dnGlotX4ecqdLBx0PHOMwZMHhJOvy63ZGqSuZ5
pkzmqjCnt1yWl24cH5NCXXPZL2YPlFR++PNTZghvmiAYyPwMSMmNJPU+tjulFPfJADMUvfU3s1lU
2cw6muA4KgnuTQhOccJYrt4aRrmuQBmJovMsRLJzjNHmUglmMYxEe/CQoVUcmx7Caa1cMvmo9flu
8OuDDOOVodHARlxGYDMGG03ND7mu3Yd1vUxaNzbid9NUzwkaR0zva9MMvS4qNsWI3LLo8EeH4QDu
1bwp7HDnW89dPp8mozgN6L2ggN6Yk0VQjoHd1gIsszJwHxS9zuA5ip/8NtulOv+QYZgaI8hkPi4F
0HH0k1PT3+TNTjjRwfCfWvM9YqiDj++iKJa5L5rx3RmNd4N+hRyj+8wetwp+/EiKnTHzsQnq+mSF
pFFF1jY248ckal8009gLv3SlyaC5/6IzyswjdB9tgcBzXFtDtVHGauUP+tZU+61jRFBL8FKp/gFx
ymqUw0kvf8SKgvi2pIrK0w3C0PtBJzYJKpQaotSoc4x0Fz9EEiE6t7IRPmrTWeuIBoI8kO7TdgVx
tVxmL5EneQedS2is5uiB8QpiOKM6O+ah03c6vyGe4hW6AwFHCccaw7Ipvsl81H9v4YKuHGBSnsJh
hWa6YIKKIUnZafGmU6TXyGpdk4kN4AepEvZaA9bBSx59jOmdEm9n/gYSnSW+GC1+mjL1ING3wglB
5JJsQwO5XvSiJP2LlWluWTEjLQLk7yGKnFONp2WZvW7RxywJGHI/Boe5eaqZJcamj80H6etplk+B
kh5LpE5981qo96OhrbmvmvwxgHPBsO0qzUGyFux1qp7SDtRWHF4y1CmjcZ6VO+kAQ3rwwxDf+L0B
S8+o76wO7chtV+HiiJVNGjluGITkxPelO4xn8m4PwlRAdl3i8ccMLjheaC3at7ncg8ZcT9pWhO0a
hyp61+fSeEz6V9wThulZWGjH6BL3iAmSsxSXWV6KYd+M4xN0onHec7gAkAv/bZ6ewFFD80H+L85Z
wKA6Wzn1S9NxuEMEiZnhoAX9LTQtHrCJcA0SURzn+z7DyIqCY9qn6HxwPKuLg2mPqM9u7yKUvUCF
RvUY2t8s8Tjob4oG5SJGcLaUL/LIOIO+QeO8FN2G6wt05Pathsurq09m169DuvAG/0s9haWx6Xgy
Nl8VFPkG+I5N3EEn2MTyCYCD8ZSSzR6+9cYa3B1ejVEcKFx0lIXVSFMuQ7Z7ks3Cp/iuDmg/Kx9z
vub47zjkbitj+p6XpktS1XPMGBamsrnB7ISBExIBVSxayqa/mzhao+8t8y0OQIiyOmYyWc0eeNsd
HvSbKSYsBnZOJZo12J6Pnhxqw+LNjcAwjP00bqvM3A4W8NbEeO5mwvIC/2CEqBbt0b93lAL1W3Ur
Ut44vNj3s6g3Vejc9KBfV2goktXyFzZDPKetdRgYpuKpOYFtvphdyNPzd80kcEsykHfGYKu2ywha
QZZQv8lyhIxrHNhQ9pFSQYz92gFNDrJxD4UYRupNgaQh7fapPR/0eIMfD23tIepupe0qQJESfEII
G7AG8U6g8rU3dncawp0FCUT6dAxrT+03qXMpo606HP1wk6Ub4y0xNvX9OEYeRIU8RMdwLzK2aVQt
7bvGfLlNjmV+zhOP70Rk3Nv1M5prpd0lIGM3U3ZpFFf7RwPqTujoLHHgfLYYJVcpnOBxh8S/akDZ
3czDkaVmI9Ik9Mk61sUG1wLWBCTTagz1YRtn0zbQ241tfzFhMwRB+2gM/U3Qf2/5ayxC834xXjQE
bkzDWfjZdnAmHCUFClB4cMYg0CCPxkYpLMybdvQKBR0TtPrYymk9EZ4QVWiA8eXw6Qr7S5ecRDt5
Mu53NgBCtToXw6uePCfJF1+7b+TZHD9K0rHM7YJHi7b9stndgcuM2ByV/rYfLuPEIkcgBpvL55s4
2C+NsUMq7qQfGR0IfMZK8tE597J/91FyqvFTHR5Gx4uCYxJ9jbRjmk9A2hbcypfAfgX5N4tVh/Ug
GWqW548Q3Jr9w0y2s4RYAhuubzdQC/PgZeG4JOGDOm+kfqM0j6XwV8jPcP8U5crHWz78YBjpm8W6
qKs7J3gpR3UTIgxv5udBu4EmA30yOFLd4ty2T3mheY7kI6k0/VMO/NvF9AVjwQLjoaELGrCigL8R
sU5fRSAwZLBRVTp+4sjT+mfUIBiYmy9m8LC4tYLOOkO22I8Kp/Xqi8S5pw1gC5N7FJY7Cy0b67YY
qm1a3OrFPokP+BlRBU+gOKCOFo9GFq9UWhnMfC9+qTwLI7gZRg2v5VF13lTtVpdnhC/rdjR24GhQ
wF4qm5FkXq4VYE/IZg9NFV/yNrqLhXOMnWw/Tfdtyz7+qKETUZKLY7U3NfLzctIeCezBF6R9xQOy
jtoZnhPEstrcj7PFTmu6dvUGsItscbwIaOwfRyQnln5baY0rEXX1xWEBGwz0/dOA5weeJkuhc5CA
qeCyrfSVCoYp+JKqO0tZGSmArU2lVOsMAGGePUKKwdsX4WT/2hAcU14G/Wzmb36Gj8VcLMtgDgd7
rSoLt664qTX8/v1CGfiGI8QbQEAbSDA5CrXZq999q+HkMyDeptVptjexgsj/C7owSEI5DpF6XUB7
mBB0Taq8zWbEKf0Y7GZb209JcW9O0wFS9UaxOF0BCy0aNqFZ3w7hOfHLtdqjx9Ob2yIdd0nAB6cs
d3E4sJ8jfE6SbSRJDraNx67xN8psBNTf2lptUZ8Ftf+1NgeEjQC97TLBb6Nh2DHXw3JW4Y4VHBEa
eWjFftIOsiWhfHjTB/QuUXScfLg3C3imZIOYwNLJ6hBOyaM+c9rteq/O0n025l/M2SqRzPQnurgP
oXy2q0dlXozGYOFBrKlddIosiHb2sB1M+b0LX1PWYXmcEQlPinNqodwBMDsr/rDtQnUfdO9FhDTe
PyvjADUvXI9N8zUu7oPBeknDYzdXjyljvm5aPgJAoWqvq1BAIs4ejFcdN1mI7ocQRXysZnk/NrYH
TJF95RL286ZQmgto1o1Q1bd8+D6ns2un4PE7TxVvgkQ3C08r1t6I46iRtEd6wIdUvZHlU2otsNxw
n4xBslId9DcZu6io8rXvgP2Taf/VttsZlI/2MA1vfU0SgDypvqfztVPQIK1zg0pMTeaRMw0FBRxT
TxOlsyl7f/JozZhP3cBX3TBnyDvNnG9AiiFKdPDxB2NtPzJ76jdkf+RnAzXuylTjajX4qXPbL159
eL4TckjrmONRU4tIoLrBojMnBoomI1sbVc3WxLHCqcWjOqtnOwYMJxdq5SS9yMyyLVXDRtTBczml
eH1TT2T5c8LNQFt2W1igT+pmnSXKHWSBG10TIEEd0362Iwf3JmNm/CqrhZyQ4xrSWCCWcssy5EWE
222N9rkvxTaGnx8q410l4Xfb8am2GzfIn4Luw4EYmgAsipJNGz0j6M7HczwKipxNpJbrdt5nfB5L
eXYENZLGvBdDloiLoxyRCpYS9m/4ZE8FHqVkXet3Y+cfZ5y4bXhZcB8K0scFvjiXeKKD4kFLc+gs
b4bxvSh3ftqf0MN5ar5rcLU5EwgqhKgdIozeuoxdihy/XHTuC2hhDa0RkdWdrQAQZZWVMR7eAAvK
RPnhAI9hPU0ONuyeTw7VYilegyJGFIbxahJPvLIvWVpvwhj3yeA4946T36ZAiCqOJVBqv9Vh75kF
3oh8dGvAo3GKExcNsBIgBS2QV6JI5curmF8xxW6a+DxpEHahOeN0YpO113V3soevWUNfdeS0otzp
Vr22iFSIjeeYXbTv6YgVMNGQV6pUJj71QeQ8FojrSgBsprkr1Q73gHnQ8tOU8Nm7HROIwfWdjhlV
xsmtAVVFoRWn1Oiz66PTdHt4w6B6Am8x7+thsJfIFrMo2cboDWef1rVpPqK6h8gVVxurT2FOJvUb
cPxv0LrvFKwJKypvgohArPOnj0a+YTP3soQV4BcbKGt3vskzMbP5qc6nH4EKifTiAKqCx2HfOYi2
Vb6RhnHKYwwozUfJOVZwFGNF2GZ4qwXGygqdg1N6BVtFktSb0jpPATVEtF0+81PwmKcPhVR3PIch
0VdxV8PSwVGIn5b61cR1cmsGr1K8zsPODO764F4w146jfgvf+t3H9hdx/MuC0EuDGuMt2vDzaHBW
phiu0q1VRus83wPqRD08xemODtxZUqLkNlzODiEDeQuLvhtmWBbcJPUeJaVa3VOLoUGPWsSs8NoW
sdNLarTbiggBB+2n22BWJRaiORnaXqRPuB17Z69xQNUrYMUU/DhF/d4jGzf2521qjW/ZHILlyZSS
arHxEkVgS3ilasBsYLSHHtOuDSJJhTJS5efJ+gBPEa+g92PX7kPCEG1u049yoXY0RLLg3Kga6QWl
4aKdxyYF+ig8hN0dEnlU2b1JVUbZmvPPUxVWBrhNi/QbfivcuGENyN+fLrOveWH4EcFM05j03fj+
66x8aP2tgHgKeQeHUXpTAw/IijeLDbgZ3Tj6gPxkRTc6pakyv/yDBKJC5Wg7HpM82jvhwa7vVP+m
jTEFwOWQ/UPbvSgcghnUHNU0OyLEeohRPedwn6lYczo8benm1fNgqgcF9w7GWYjo35XscaAZkzrT
IWl3dfeGzaNEne+DX4OnrrJ/4lLxJ3h6XyGV7iroS7pYqhx0VM3yfSQph+3LmDYqFgtoUASeUzHO
4PAuNFLmGT4DjqNIAZxgmWdCgQ4wTiPM3XP11OAwmge4uDj6Hv+buTNZbtzatu2vvLh9nACwUTZe
hwRYk2IhiZI6CClTQl3X+Po74HsatuybGSfiNV7YDYezgEACe6+91pxjYryY4nedw7uPuxHRUOxF
TubVMxRoEXFCsjmZawqbrePD++ov0XjueU96az8Y9OgHt0HdnFD9QCCgdtd3gFFRZ1DPR0BNUnGS
q3yfdVSj+TWHOYQBUKYopCsQcyp96m2oZXH1OMml4+mjq4MylTTpD9eLvNNzeVkDKNCzxjU1cjx9
oOcWjuRSA0JUwnjHUQqCVVn76uBGPNXAfFZqzUEHkzPaOi1/qOydL4qjqvyIvaMoa9coKIw6fCBg
dRZG127xDruow38UUvM1YBbKp3QryRlLSAUBeXodTFxUcUj+TOYqhsrKbTg0nE4SUiFZbnGYQGhW
RhoYeNozjvowFzCId/J73Ie4VU9tle668t6oF1vAU/TRI9N4jsJPzT/WVX2mXOMWRxfKH4El/q3K
IxcT/D5NfNpbeAHF/LYQbWclpjsQWoHbW+Ikh3GBuCPqf9uuwlUYGOWqtYzo0MhC56ZD0jGxBJiL
FGYg7LmG3ljvMcan+a1/tDa1l6uOxog0l4PaJTFG8aoXGv2BOgRLiXm28x4VqzM3ka+Wyx6/01uv
0kiT+J8YWN97NVA+mgrUxTKbBnyAY+nL1yIjJ2YBmbNdTjX+ZRbsSXrD2I95AFAp6yH3DMzRD3t2
b8BSEGd7nsZEdPIWz2m8Dy0cmmzkElC/pNSgZtZmToeOeYE54MGuDAaW+PLgbG7qUKUTaVTRm25H
096KTXOPyHSAbyf75UYoRvIkAX3NtnWgFbd0gPJHdzbPF30WVg+1Z4CBtHX1KqNt3bU9NC+ASrpw
AWz0WBmr0i1bdXzWVGIVkG2Jpzpt1cfegliapmb2CdhKaW9hz3Ky9HyFsCgJ4smH5YfFrgqK4Iqm
x/NQOINFhRwOjncKWuqaEqYaVlqoIzDLyXoJ+V4BEFCtOt0QK64o+RbJGrJKAmLsqnw1gHivp5q+
Yz9KKcKPJnsxug5MoM49+VnebTxhWbeqw1Ic6rRaQQ9gNfIrHZBHonvDMhN6c8l1AL8ZEn6gvCI0
XiOaqIfAUGk+NmGanXS7rmw6fvAk5DFg6zLIsYIiA6AWm6zO0iST7O0ITet/ZBXckUWPhwgvThPS
Ge+SPn8OO9KuXKiXGAjsmaQuW15IxZaISzKW5YlEieEMRyd/g2s0EJuCPWI2NApAFAIcnweAqj12
9aRHq2LqIx79LK5rZ1DZRlE6DK2bQhWCH+bjhVu24EdOY26xsJlNo1zR8otjq5gFSDHcGuC+5oQM
nAwXg9pp1xr4QRVJxA/AhgBgkWxF1nOPsr2rSUo3THbRSVLrN79R5Jus9uW7VXvBAS+VSZ8/z236
BYncP9flVK2DUM+BLQ6WvJ7oYdFm1Via015uHz1zSNxerqo3s2dWDAyaFaOPreFa1Lip2ATJ3ALA
qP0cMIjgBSv7o8gy6DGSkRNJVBCrI4bZZ8q0BRWCmSV49EbUhU6LgUg+lZlahuuo1Cgey5BR3FpT
AXI6LXzjmdVeTNjjkkSBrxBGbbrodH/GX8YdhqeuCjAMlqiNnDE1K2vZTdV8TTOyox3FXFq8pkqX
1ze9k9Js5w9TuIvVAnsFHTtxzGOZzp8ciiheGYWO1Uz3OJANBtsEB3aCW1uz+wEDGiNJh3EPb4Jq
9QTMCS3A6hAZRyvOwxc5rmhVZyPwB4XAp5ZMBFeWUypDI+ok1lk0dOAoOETrsUemaMF5/NkC/rO2
xgLzc8bOt+8MhZVTqbIat2dWltvJxu6IUxHDzZJZsjxnlXl0sWwekksbpuVPjyPKrfIkgdcxogOj
0wXhCcBtnHTaxCk5i+5lN9J2i6J0BuX5g7jFtWJuiHMNp2Vg0yxXQkKTRhEzgBggnhJY0vvTV4WY
olyqeHtWsJKth3Tw9RrqlGQyEaiS4ocaG2m4qknwWhCGcUjq6opLoXtSGuNFbWc/+6yyycASHryk
SJwU6vpYB3QCBihpUPwLNNRkLBj41h56ywuMY2uncHpkO+UU004M6ZZGwnDD9v2Cw09DYS8XH6U1
lD84YCerqo3Z3nR5+ACFXy6glsOIa5BEXZpJxdkUTeJVremiGwHA0SEbcLOmmToedCmPHqnPmA6U
U8bWHyllAVJrpuuZutG/WEB5wYeNdf0s890LaDI0EMtmAkAWNpQYcVfiMQXYTzmFOh58kVy9JlWC
SGSUm4BQC5UhAsl/m9JoIJgRyAV0HDh/GXLWKkAEk3ijRzAwSrAwux7B4cdIOsPJLMPs4g8Ze2LV
dMqTwGS+ZQmor0YyBlgrMbPtgiCBw2BJqf/GnG64BzmAvjEK5iZbO0gPMZqOtWpKwRWgGsfTKirO
mTXKTlRk4wdijJL59SSfu7LGZSsZpN3YRW29SZUdviueaFf5aFBF+Yo0vvWim3M/YDdxZO9j2d61
g9cJEAJN5k61nzqNmAHYPRIftfFH0g0MD0Iv0G3rKBeJR7Vtk4C2itO8+gTVg4VQjfjmnCrDgLuI
AAZ2jN5acVXHsqINagy3VNO8mz6Z0Ca0ARwemAMKoxQL8FiU/jMpeVjPyhZ8YuSzyqe2+qLHYb6J
8ctB/k+0a9TPBbrmq4TreGne96VrUWqr+1KC+r0BBGUD6qFv9+LrIVRhOwxNZRFahmI6bTv7ZkvT
kCuKtYBORpgbqXFS9Tgp96IIWnwHVQc6rtZbvdyFQTDRim0qEZ5qhOv5OR1ND7pW3GkeFKAiMzNI
2ihV6Ep3I+lb6hjpJ7sKPHk7pp5ePShaXXhbC/UY/GoiRsqjGbEFLgw/bMVrLAgbmbFyEVCPBeQG
rPiLrBTonRopw/Jd9xYAoJaKBu8qI8WY7B1diwWklKIiO6T1C8MAHYECGoGEPsJRHYNcvHc1ZuyR
c5YyvTcAHIwe810JDy9dWr4/fHRaAKyWzyT+UZP39ixytT0DTKtf0CWZx0hW1S0uwzPc6nZbBQoL
cMxSgkHNrs9DE3w2JkgtIVtrUbFdpWGQkPQ4AshuNG0Tm56ACKVVb74oIzisNEaQEdXrMeBkwi52
VyqKJzMrWDBko1pHcE5rQZ+DPs1T1PRfsFKYOmGE9Cm1BPTKxDBfZDlbhbV+qLT0aLfNClQIJXJP
spwEK0vIcOn6kSNH0ZHXlPfWOubgnzInD0cZwx9FXKpWVISGutbHOaeAHWgReeRS2DKdM4BV1k7X
6qeeEBK7Ntyx1kjrQWWnps3OrKXKVSd4RzrFG/5akz55WSsOw51VMr1mJcuYrTtSlSKQWw/heGi0
p2HOpOkIAySUYcYi+E3+ANfS9appUUlYUQFy5XZ3HZr6rRaPaL7XaQsTicloX2xaTI1mHF58ThHA
8AgYVRzwXWyX1dkPNjUGOKX/wgh6kUvFbcdHz1NfEMXS0DLWComdZpeudaY26vPUtntVEQCS5Hc7
eoDFBngsX+eM54tcuAz2ftYDpGO6zLC9zFG69l6886FtoeFcaA1VkdgHUFGUdm/VvVPDH5aLYWc3
1S0Mql1PPTYzq0upWWnhj1H2H7BbQL2TlqwAbtGO674j80apHT3qaZlyZEPkzunZdPQZTwN4NAio
PyT91YCDhfn9xfJip2grZ/CVjVHcmT0NBdiFIvzhg/tYmD6fa1gAQcPMPYQnD0B/rTaOzzcX4FKe
ZAhX/K7GMfDxgeC303ZHtAFnXQ8WuO3G1jHzTpbXwr+n5DAFs2HburFQbSRLv1RFROvOSVklCQJ2
QcQfzb47mmp8V5F/xuFPEdBcoqNWEzMSig8B+19hrGNxWTtaMRR66ur7YJQXuTuwxCLcYqLfx24E
70K2pMdkgErbPJk6EyMQ3iI5Bra+r8LmVbdI9fHklVWIi8+s0VDjrWkWh7YFz2DTqWvaVUBYhl0o
blJBFpgKt7UZaGs6VK77VD+IVCHlhAzd1FxI7d0HZiBn05Fux7qF0eXJOEiz28TMEKbqvR1lN0P9
xOSwIZF18okV8YF5V4LMk5WdXqvgoSPmUX6OC6AF8iOVqpO155wDsiavmokXPMH70OmuGSq8lMeC
TFXfAM7TxPRl34ktpS0BUM+H7Yx9Eq9EatybjAGHIGGl+jHC/pRLTrH+QrFoUs8JkHbujP2jXm9S
bzrODNoqvEUhbxHBW2XbLwO9WvdEcLYgIitgTLMFdYQMABReI39Gte5hHd5z3SQgIHITGOCycg/N
ezvd8+yeJJcp60k6ad8mBe5J6b2Kvq94uYMvFYJp4zHrooNDLgPnXjdoXm3zsecY1Iynhnj27r0D
ayqgAMntkcDGRayqD+DzkN9ox2nAXpY7DbDtUeY1q88d/v5Jy5chvyPuz0H72sXPhH6iNDu2cE0Z
IYivAbDJaHhwqQ5+UV4Czil/ZJ2IkAWBLFCyvnowk8sCFQ8jbRQw9nifmE9OSo4x94ZbnneB3+UZ
yzz16Od1FCnwzaKnuJcWvjjkjMiZgbGk5uZLJ+Sz0hqrUpSOOebPeVavE63dmgDGaHKH+t0K7qZ/
q9PTfBSseeFriUkpE65WO1bN3RwOg7xTmuY5gqdMFX+sCeMdmugjNtRPI8SmJDBtG/sCXMF8shPN
MUidSUZqcp5/ZmAuCr9kwV7KOSyovAlqvArx2nv23kygMG6S/Es0n2BZIPSRT6a+Ksm6m45SdbPN
F+R6nr2V+51qHbp0P9qHOK7XwMrxh2urzMe8K5/76dZEd1Ozf4Zg7Iiy8Wgg4xHX963u5t0tLO50
bbXy2LXlLALp/EPIkXHMj8J6rfVTFVeuwEBt0iXuV40ILg1dR1Y7xfePLbLzOPlSccerg7rpcCMU
MmglydxK8QPWzTX19EbtPsZ+a/fDsjPIAqTqNBKbQmwjetBcTKd82lD3PuXQgD3qo6UA9oyBASFy
Jx1Iui+5tvgKkCEGueIw+zwq5a7P6WtlgKEkigfa392gwdVn5QkfGpJaKoBG4KlKzjiTt21YleTy
CRbZAy1iT3sKR/OxK8pVAdeUR0X1CZyY6LMaaJuIG/CWKTIvuaHfSgqZUw6vkXZUITr0SrI0apts
4JqhFOURRHErFz8b8DiK4XYyC64d74RerBTC2gLSKvx9OoZb1DbkJZbvHHyo0DIqNhZsH56yz2ka
v7UG0lGl0Wj2K0Cxu9IkVXFGDPQaA1GmvqZMkEkM21obf6h6tUtE7kxEbaioV8LQpof0VSbnWAHS
Xz9h2nPZ1Q+AGb8kO/eWmeEaYj3JdzUcn1WT5CJRLjjE0etHUAJqzzYaV5KIKJTESm/bnW0lJ31s
nIofrWDoDbLa8ec1bOJHVoN10M+6pII+habdE6W6JtQsNQlLXh1sR5MpGyMY0nx3cJS2foD8i0JU
iMIVKJOnLKe8TI+lNH3GtM+jivU0fanFFdmnq3qfI4xpm8cYiyHpIMq7ShCZbkt7LwXvNpym6uaZ
kDjJRpk4HaWQJkfjcWq0Cxqu51h7j9i86tAViYyGT3EE7PJYokTUqFb6+nlK3ztIIQpVdNfSGW1K
J4zkg2RrcMiIs2PR6kiau/h6SgUTMPAPIWLz5XaPYkQyV1gXAzo6q74BbyqMb0QenTTdJoI7WGre
yGBXbHzonqALNml2k9t3QD2LOGROPuHrDy/1jCMsyZPBettNwT2SlVWp+Gvo7pvCusKz23igAKah
39hKs5t0nFu0GJZ60zn2EOxSOWVoFyxs/aNrUa1sOpMZ9DTSyHgy2Jt1Tloq8mQYUiVX5CaBGa67
lo2SWks+T4VBtfEJ48IZ1Xdf41hylmtmBzWAIpLe7DA/CV8H7BYe6uQ26v0+rJsVjJ7lzCz3GsKa
CQvIpL0lP3X985jp+2gE5SBVAIB93ryG2F/OKrIYL1UHIketd0k3ItHijEvk+NJUUkgI0lMSqjs5
iOszzgcD5BD5EHRMKweCAsAcm+Mt3YTSHeWqBLrxEQ4l0KPFRJgqr7s1d7vXJj3ebXbO1+WwglfZ
3to9kS0GdiV7oZxNtqlg11zq+EhQIIkMvrbxqQ/qGxwXQHsHpppLUB2WdJXh/ZQkNrB+8c4CRV8p
iJDnkvaUt2uq2HEfmYfkibFELG2ku2k9qV/eqzE68l1GE3bXSCJ+rg2QOISBsWE55aqB6rcYXd76
/jI4KMqeuN9iBy+vaZyc7DNY0cBKj23j8BbXEjBVj2YXyobuEmgbr1syuaLU7U7TyjzkRyDXbn+O
oQwhZVmAndwxPj54P9JyC5QbJF710SL7WgmW/PP0om+bZbfjzFTyO9EmlM8yAPPJwZS8yfMlQKR+
U5+YGFCcHbQ1NdPcMb5IL/WNqgZNFZktK+s5VckoXZR7bPdEGD1k2taPTvTFyENgmOE3OzXqGBgC
g4s+IgJ5nkx5Fa6CfcC+KL7M9MazhIuMVq+P6lA++I/FGQDsbFS4mrts1370kkM3ckFJpkYHOrUk
KhND5a2IagUvNWNg1vU7SMJttM2c4E4VxysRrGtM3W5zL0g+euIxYdw1b4oEjcG9pyNYzxGdzFCr
6sse3nP9s/Ju5vim2Le6fiGKi9gGCPR9slJnjKkDF7Zk8FptVAW5y8ocroxpbMMZ9F3tfWZfnC5E
RcgHdRt+zYXZPg+GQ3NJrwEdUo+SxnZpBE02JJPMAYOtrAE7cga0NBPp864M5b8/gAhiurUqCaKD
Y+UaK0Ammv2Y0cg1XZl2hzPng5M1VOIoXCrxmfG/CVpOWaJ71dU9NbsZMWXkFVj7+8r1HgFPhyTb
rrRryp2Aclni+e0e9avYT/Gq/ICQyLWGauE/6V+k3aIpoBTwED8sjHXodKvhwIwnXNrmAivjeAvi
rca3UDySLr6cmvk7IaNy2VQwwh3YnbQUodeHO1IAulvJfp/+NOtDOe/NS0j0ycAisiGRLS4eMgYH
fDyxT8z5ycgfQnR/qH+7FT/ysATColcf4PwYxvfDuqYSjZZ0TuSCcc2GKn0P8KvmFE316l8R4sid
O1z1jZjOlUJOwRqJr3/XANCGy/amr4vdsEPkTYVChC/Sx0Bfq2zW/CvClfxsPPkr74UHZtgrHuii
pXIfLArfAzMJMlEQPvacnotbg7y82UY/gOT1HOJmY4myqB4l3wEbkPyUIyJLd5pyqax3Qk4i3/Xj
Zf5BE278VMKVeE3Tl/zVuiH7ly89dKf0SAwt1L+QuIds3SgHOAtq6lrgB0G81PskciPuU1ton8GZ
Zb5iBBKs0JfTehnfrCeApvCoPZJxXRJk+JP8gYk059yp7/qDLRbiQXX1NVaNA+sIJTeNBsnVRpcH
ieRCDu7hxSspaVfwsLgL1diDiPXqD9K3aAT2XC+UVnSmF0bDTrko+DgYpv2MpHmFaK/hlSOFx1Nr
n7RyZfSO5x0EyiLlsam2svwa+OukdkvWQaafyYL91LbWNsRf9DUDlbeaL8SZxPcAUNIzN4PyGcgW
mwkVVFye6UDW9Uo9mq8cHJCXN7pjfVQnirDrOO18eosUqNlyQK4lTmZ6TtAA80R6hqs39DXgGDUO
/sO233aAG4FS61/69GaPb01+0q2TDey3eQ0MtPXpe+6vbSfaT8jHAPNvCDXsPxnbC/59GI79+0yZ
k5YkFu+mj6nBFrpkrCFtZFKlXqWLvI/P6XN9IaJg/PTOrEPNruLhGndzxwKU7J2AqY4NlT/l2IyB
eYthe1O5YzhhU/gwOVPzlwMurDe9fSuKizy4YbeitiFO7EaQQQKOEtHZUd0nHHX5n4SSQGSulgxB
WJWepf3kb9S9eCWnlpn2xjC3AWM4xi6t0yFxHR6a9EteaTTkrs0upgtKl5+81eixKWhYXSHVco/E
khx5N15V48nea6bTs0KwRNdLdKA9idcDm41/oxcp/TQPBvXVbhIHhBbkkMg7lqvu0kQXWEMSDrgE
bSl0gfnbZHTNJG4H+Mcgr4Z+qgHVEaLpvX+Y9BXrGCokbeRMvhCn+pCt+PViCymZefrOfwh9qr1F
/THdx3eCS9qjRTrLz1Rxhmg7pJ8FHyBBSujaFjZPqNfeC9aPLs6gJD3JbPl5R8yhC11cENcHgYxA
S8QdXwEtp00iHzH9Rkg8HqVttRKOvDM37RLjfRStvf4nkhIIgQopgc1aX0O5d6OD/Yqqj5Nm97NA
j6A+asd6W7/4P733GLXfQXpjpI/hdaG9RS5nlkJZSs9kxiHaZxEcCe8gqh1Zn2P96H/09k5Xt/Fj
tFP5vcvM9e/imY29HU4Nxa28ROwxLsI3W9qV1E4/mOrWr5ljUVk7dFX3fJwvHT3mJWMs/CFuuc/j
jX8Pr+ZacouzQe/sgV8g5nc+WO4BM6EICabtSHwXfO0NGqTuZVqPbplupx/GqfoZvtUH6Yx2k142
u8XBZmsl16jcBGf21Qt63BMnUnG3r+mz/GS82HA/l/z9/BMu2Itf1FdaYh0cODQ13nyGQheiEzB+
tsTVkFdl55qCY9UjBxHVfk7lfdc8ZUg47e6t03d6fCnKdZSdItLNJPPWcmpPiHNk104qZFenDNSm
8aIAntNBGfP2r3ttWatOTFMsO3NQKP3WybRwWagI9OM1M8bLEB4YAcOeAJiGUeNBocD1STsw9pO9
ycXb3Dbugr0e8KlhiuHA8tn2nez0DS+L3z5AUtuqhv1Vzzo6E0ND4LMBWYQ/L5vM+2mpRbUJxegj
Z9POQu5e5EDfpuS42TbDV4OaQIsUBAX5xi+fBGt2nRmnUPpU4A1PFk8S8V6ebax627szaFvU92xW
iiDUNVY64jkiMlLUghhbv3z+Qo0WSu6RDT8GSJUHt2I3DtzaPo/V3uxv0Cg5Qcr2mrzLBbtQ9TEL
IyeOIDyM2rqHKFE9ScMJL8wfObzUlLyjexVTc4eviKyFXZCfs3sos4OjE//y6RDI6qLs75wtYoKq
fZcSO4DWqh5EtoK9t1RNOKPAVcm2z1oEps22LndwAuWObdZ7qPIH3zpFqCfbXVy7U/PHl+k56q34
SWJTQsBJtkbqw7GybddTyoGgaN2gcFhbYLURVMCWJBJSLWd5WXwViMo5OSpPDffdLSVr27R0HRbl
pdCugrALRukv1aVpd2xArSBDQDaW+hwTi1vKO8eJ9aDyQXHM0Rz5o37hCDdWL536QH3Tj+eiPJO4
29C1qN/IFtOVvfHUIRhWj4WFzuNgf5IFUt/ReDJDL5DWvlbMiTWxiiWWZ+NQ0noszGBvZa99m2yV
mjyTRHyUiL4EgwjlnaW1DYkG+RKs8XSwZ+tCdtWkUxouR8RodXHP37UW6PZ2ynY5YjULRWCRIoYK
q6NGuhrQtc56AkgPfeEJ4CdFVcVhGFvTsJoFNvqyKV5LZA/GJeZcTJTnK3mb4ydvvTTiY3Im7CHO
9MaWZbEcWtuIHQk06gLM9zbA6wAGzn4auddyzaYlOKN1KLUCdlF7rgIkO3G5BS35rMXWr9Y2w3OC
V0aDmoG+RFWSgRLBah1IodtrzR/eJcIvgoWwVp50TsJ1qazt8op4o7df8mk9T42zY0/eaILi05BR
a96njPEmQWHSMtWydclT3eAQKlsQ9DzZNJ2llpkB6PiqvJlkFg00TPWU6FXCKJyyKB4GEe7jvMcT
RBe3EAkMcuJoKl+8IILcV50CxbVpi/0YhLCOqVSmIA4OEPTsF12KkPDju0pkxneNt4ttQcOIiyAc
CjUY+SXDecxlaCVb0xr3Knr2bqilvVm3TcT+V5ofVUQZEJnhe9xEzcqWQwalmN6GSFgXrylDfdOQ
PMsXl4LtXZSWQhNTyBIPuaHDvyqHZnqtO997JUgbzTk5NbQpFe9CsFCyziu93yIMal68NCh2iacm
5x7x+E/gmeqqnfLwKZ06Dh1d312Uok/W0DxQdMr6tNNHxCWg+bLjBG9zqxDsEfm0y2I9Kl5ginsH
OWYChIzbZMoJFmsY9wbgfDi0NYtAqoNcgHCijA96mdLa6FtJHECrMrJvKh9cKMSnx6Cnw2AHeJ9q
CB8cKPx+pASLa+GGGfIQF7Q8rkBTo9aUMB7WRtYxU1ZQDKpWwjMdduF4UX32k6krYBDLiflYEjP1
ArLRd/wwQikaGVmbP5lVzXQqoJVvYPJpeojzbWxKBxlN0tbA0eJISi4h0I10SsysRk6GwhOyXPlF
JoDi0UfNkKDGRYajoZTLXdPLRM9BrD8OJrYMRh0RqHOlLROTu9F4bQxzeo1DGsnR1Is9ZHXFQ13n
FxsU2rxSYzBJHHlYT3OFWZ9Kqj0iUoDqE1FKHGz67t4aM3jM4lmgJUY1EtGVNPSKDoZHqzU0GZZN
kjHNj3qQ9U5YD61TWRMnuQL4q9Uk+B5agqBJ4hg//R5fZAcz8lCHHGH8Qql36hBgt4yUxlsXgg5L
46WzIAtVVpg0FjL1Ub7WvU5lFGpWyapTVfZ84JBoYwqlIAGgDo12eKnRMjQPvipKdTWpadxyTCkI
l2paUSwM5DjLvuMIGBiivuedoj0pko7crcvNgRFV6JdOUnkoZssCWHJMeiqNba36aVX4Cgkj7D9y
JZNYCoYESz+hlqe205tDjLXrWTSRxcldMLaeugx/odpMxUEK4exiU+x4HwuTZC5H9WcoaKqpuC1G
zeDQHXi29J4Mo12/FeqQxucWWDlpMBgH5L2fp6299TK9tfdDZaJ/DexWMZ4N+vjStZT1TF90Nm3E
Z8HHTt1YBnV3VMuxsHdlabfhD3McaP2QrtmpVMUJqbzgFjIGt56VSDL1cFZYRDGGmoLJLg1g8K4m
ZHLBIbIt9o0gteanPY+EHPz02hJrwOS1cfvK3I15+oIfzZ5r10AjEDVAaSXdM/AmFmtSJeunEZR3
xKCHNugusbMu35BbMuTPtjQ7dlMvnvS3iQ2PjTTOu2ktkpIdP/AVVELYsdo8KY9WNvWUsUqHDITn
LU6IChtpH0yDSmmfQzqUm9c+FJrIfgDc7xWFqQ7zK0tZZY3Zg5hfdRhOANrnSl8bay2Je7xl5jA+
EpZUSeNCgRTkJ5mD4yrEIL2aymTc/Nri/p0ZYAoIlBCsDAhdYLLMb8SCLi0lNDTzOai/DzmiWBRt
EO5BPT/a2vnX1/pO95ivxeTUUAxVZrypfUNQqEPZ2BqiK7xndQuUqGaVLzOCZ/XHSelSJ8DoiSg3
ZQnkYPfra38HFPxxbR0gp8ZaLGR9pgv8CcwS6JbAYTsSvlAkHEMan7hqCXjyr6/y3cw/X0UH6ITK
AfHP3z5Nv5HYYAkLXbZqxDLng8lF0p77dr4Ng+F3AKF/uid9xlpAe7DRaHwjIhRCyJnXQ5to0ajZ
HIfb1PjNx/ZPN2TIuq0DljRn+OJfP7ZOSzMIanxsarjVrH3HsTlhbTDJ7P71J6fMP+yfiSDzR4fq
1Aacoen853yzf/qCikTVUhUhJqU0WcvmQA1OE0cm9FoztZVOxhbl38I0jfoSs41G9ej++if4h1vV
OQEA0FAUS+M48tcfIBokhMBJQ3JlR0BUCgHbdv2agwD9q19f6R/eAx0IiWbAXSX/xPz2ocpmNPoQ
Patl9zIbBab8tUz2urxGwLay9K2h5L/5cP/h1izL4uZ4IkCwfr+1sEIWJ3tKtUxq8mdiBM53xLf4
NNXMoi8o/Y719A8PJkA8sLIGsx9euG83iIAV6vHEU8NehbVcJirFCze//hD/+RqGASyT9USXv31d
uoczZkCEvDTn6NkcxQFKH0zSv77KdzYPT6WNYUCeMYKofr9jclvcaOAl+OQkGAuYlUP1K+Byv77I
H2/Rt2efq7AgCgA1MHm/QTkauZItooWYwdh4d5PgxQv0e4mmQek7SNrAqTmCSUDfFTTlKClQQwQ1
w8Z+7TVsKrV+jdIIfXg8kg1Qxg+//vH+4enhpYQvCHnFhCj3bZkJEDEiCG/LpVcp6QaB2uB0I0EM
WYG+E6h++ZtvVvnOKJnJJKpimMzJYJTy3f71TYSPykyw5P1g1UZNTBsiZXBPWIU2MgzH52hU0kNk
EuoGu+I338XfHytNpmI0Zsos77v+7bGapkAbDZOOgNCtq2a2l5S09l9/nn9/priEpuu6xhsJaPvb
Slf1wMeNkWdKUCwX7bnmq8t66zc3Mr9jf32m2BdUQ2Wvs3WFb+6vHyKFxlSMBetpiWJGtW4UZrsm
JaEqGpYGYR2j9rtlTRHfL0kFITRlZjrpoJ3s+Uf60xJu9QbKPZP9vVU4ktiB2Jii/DSncNOiRyt1
/Ued15uSlkremw46rpe4tXGrYtD89Sf8t6JGM1hZhSpTbwDG/P4JE2HeVAMydMbjI0LGV+CwCy0m
nRUFZz795uv822o+X0xnbYDXa1JLfXtadWLHcPxgVoJ2eG72nGsdhj33Zv2f39O8pM60UVvY5re3
MDPsLjaQOyzlnnwipOSBY3rjtdClxyaRKZzo4//6in9/D7mzP19S/ev3mWXCSgHAYJELEZflX/TG
ugQzeNwvmuJGmUf74gkI6W++ve/XBWqqgXriLaTomNf3b89RPk3GqGo5tC7OmkWOZdvwTkpc4N88
ZggEcjr1k72Sg3+/mf+v8fXrz/z0nn7W3xn3/x/S61W+s/+dXv8YfP6fxXvwnr7Xf2bYz3/ofxj2
kqn+y0RbBkmXDUpVgbj/178h9pIl/wuCKYWnIJWDX1BZ5/5NsVfNf6mmagLOBk8rW7LMN1hDNwr+
73+p8r8AkbIm8SWz+ikUrf8BxV78dclhq9RUfjQDWjIYTdTz35brXFW1gaBbvGBo4Vyrt4y7rY64
cL2qc6YqHp0CD35YzqggBoRewVi1MsrqbJXiv0k7r+W2saVtXxGqkMMpA5hESVSy5BOUZcvIOePq
vweeXb8piEX8s3fNHHmm3FzAQq9e3W+ITpUeWMekLXHtNPR1pTDS78sb3ccwQQy8l9a1mFT4HfJN
CKFgYxS/QT+H5KZ68XM3wLtYaEJOT0xPvIMVYN63cCJfAT2GGY5VMHiIYaGfvaD7fxL4uZD+58P4
z4Jl5EJJsJBecBeYlApg8Z3ct/LQFrvcgrmr0OXvGP4XVUgOkLz19XCSeOEJc8UWUcXFjgD09eQJ
B0JqpWFahnZYquIyy4xmAQ9GXdEfc2+4HVg27I83xQT1VI2EBfyOIQ+F3S28C3qU5kpOKluDKsc1
+Fnuw60WqG9phvtSHT1xJYzgwSjtOkdV5gUN2ydkf59MubSNgnEmBz8wsXjYx7WyL1rx3RkMgMJB
Cqg6ACPeM0DWskTzFn6kHkIa/QtZNssXrcziD9GhOSr3WL4iE2ACE0TjEANpuoyq/uxYOeA+feMF
sbIwejSVNCY7kmdu4ja6kVLjp0P7tY+x4RAwyd2EsOcfRSuLnoQYkqgKav1BT632rovL0xACJBA7
RD0yeB8048QxV/XmDw9LgnUOD4a2rZcuRC8dcCHzc0BRDCQVmdFcUWjdnQ4kf20kVblvuuKY1C1M
OpolD2osMKYb1ByQhRZ8l1OgFE4Iji5wRbamUSnIKgHfXhc9MgVhVTobyWFWmrihvw5LwbyBCNna
Gj6A61SGTZHD8ngya4Z5VZ/H+7SD2bi0gMGkeUib8PrmGfP03xLkz15VDdlCOXoseOQxQZzXAygm
+IhlVRGA/LvEd5epllPv4Awdpc9qzA9G6Xb3L0OONeOfWt1CXJmuxueQVtEFjqCKHhikHiUI87ef
yIAWfg+FwPCcTmBsHa9HlEYfj8/LJEMa5lhmiajI4YjwOeaQd6bltaJvO35oPitZ1tqml+28pHwu
NEc4uEXg2KUJS00zfHXfRAoofbp8HxJ8oQXOYKKdlHjFqeXgbDGU1e5cHa/RtnZtv/WaVR9Cmh2q
kiyk1bamQXJxaecuzR53h8QJ4fyJhrIzzNS70XpmX13+Bm78FFTGr14Dkej20YtXDsB4DMN2OqQ3
WkhUW7PKT53a35LjXTBPdWdy3xDzW5oBj2XdvechnFM5h7lfCXgHD3UDsgQmEuH8le8wAtXcCI2s
EGlRwBjuHXXSG9oFuHE5zBAGPHTox7ZmeN+ZNW3ckWuyaKr2Z1j90W+gKO2MQdk7igDcNWfoVCj7
HMWCRytW+kef5isuCH2QHlU3AntdmiJddb18laEWocIfiytxVDtpswrkxCDtJMt4q6X8EebCVgec
b5Z5DxawT2ErmKvAk5Hnys2jH3mjOoH4vfYyxKC8qlsnhfKiyyMRQHVuUm+gi1dXB0NTqqUUex3L
o7oqOxR+uDJIm1SJAZ4ZGCkCzirvSrFB4YIG9iqFgQeEiSlz1iTdPs5NdZsYyDg0vRXtEbAEA6i0
wi62CuS4YIg6UvQWupG6EV1QnrXjxg9RqLq2miG3VJRKvwrgsGzqBNaAWWX+o9OEwqbSMY4GWwpS
vKpw5DLQoRowBvBLHVN6CckG108AUSX4R5hd+OZ5xYikHuSbtHKl29ChyZcoRb8pPZSMfJAvgee3
qDDlu9AJ3/tUNlZQxtRVJmXkn8Z8Ez0LsVhnWZSjwWAdvGZu6K7G/LsyTZrIIjqWO6NIajKR+Ugr
KcTmNgDIkBnOw1AAuTZifK0tqXz3nQKVupqMlFUBA+M4AqbV7ypDr5ep0kh3QSWWb5GHJ2LpiD/J
+M2N5kTdbRNgAzhY4jgiUdPvAoOTjZrk2a5qhPbf1aDkLqqd8cZv8S/F9lRL1TcTTwGHDxvXL06Q
iBchVppG3e/yuD+myn1Sh8cOMxDmBDNl95cT3kA4Fm4VItlcu7nCfE4nZSfGjJiYNqgoleggy4fq
oVfWlqvMrHHMhZ/Ss0H9wH2NdEkj6svJngyyoKuCG9vYEEOws+CP39a+N1OwTJob45NEWRl7hNEy
gyptup5c6Y1c1rLMFtDB9IZDRPFU6yXCFQiHxHZuPdUM64UE+gNYRnRzDqKUojcC9AGpqNwAvl9p
31qGCNcTt/z5lvjnhymyTG1Dj2c8MiaVjWB1Q4uZZ2YjuoD+W2pwx/G34XjZkdP8Qx79rov+ucoB
lXYI4aAcEYVQIlBIk+MbnLhX9WiW3KC40GYPvT7scpFLNYMdJLW6k5oM3AUDQM8B4jTlxlHnDCAk
6vLJG1SU8fLJZqExgwfQ560SNQCJ6xJQvJUG900DVqAqZOb1sK1MToXolJccuUNPrYHQ0g6U+pKz
51/vV36Ejo48RlejwvpkvwZ1k3OW65lNWYW9PcSAfierL2X/6/r7uvS6zuOonxfrljoeEO242Py1
xXu9jA56ZoH3vo/aucrlUixaf8jiY1uiyeLksk3h70gqEyi71Dxw8bIt1Jy3PhxFCIU+qN7rS/tH
GPrzt6hw5VWpsSXR4KY1Cdh1YZXJDAXtfgixw6wiwT26vZnZOC3yXaS3TVWY26qgjlX1nLnyUCYb
AfvJlRGbx8HTV4YWRXTjnq06Cw5uUNaHMPS9jaAb73Ht4TWOgc2dlwQOM8kIMSZTKBaZCW6qAleo
4aK3KDo9eggF3XxOGjdBWsVqOguwk98/QzjLVqEfwjmrqIhVswQdaTXBrWnS5VUyWAq+qBp7yi/G
OK6c2CJdZmg2egN6DsStRDZ9LiPVBPutgkjiLKBjy2y4OQkio+uB9ypG4UktKbQBL1pHK0wBSgdY
53Ga1fD8JZFvD5CGiKhFm/X3TKvstqp2qlJ+N0YaXBm3J8OvTrjhjXCljRgkJ24E31pNtk1ks7fp
UK4FWXitG8f2MlgO4D2R8tjBens2lei+l9OXri7u2GYPMCFWbpIFqzZNj27LiTzw2vWwfuh6Ye1G
2o9EEuONXskQiVFrUOKD1ra3PgJ/lureCgEDVD1pcayCpCcAlsia7t0Q5Nci0Cu7Lrx8VasNAmIS
yMoehS4EH0z0bQGKgP4DepV5qXjTNt5DpWAkinlntFEcGL1OObwaaZDZTp6/mX2CAQZ81gRbXTDh
jrioe+sjr1xbSpr3dkjwCpTTVYNXvDEECMdK+0ptQAYkBpIxIRLASSa8Mnzml+Dnu8ArAcZHsAqY
JMtoZ1ZZCWUEmZomDQCMRgMgvA5jWDxBb6skQQu1Q5dUB5LVYGpHvx9gD6gCsK5mfmO04gEXcrRy
+uC18oRfRaQj3Tzkr1KvYaQa7rmqb5LeBFFQQGAxRO++NvzHRiyXtF1hL5lMRmRbKWTIQ/reKpRH
PEoxSASc7xUHKUOzRVHactHqwr1mKQ9FKawSXz6VVLtqbDy7Wd/epAGIIBMpaWQvDnoz3Iau9Sxb
xRbryW2kNU9DrC57oQK7U6SUPAAZJeSrk2BdJdIA2zBdi326hV4jLU0z+VkX+Crq0XuXI3wMGDHK
vX7ZgBtUAvqrecfFMi/vmTz/TjPllad9Zyqg1VNlF9XptpGHWzkiE7utuLGQSbNhRqNxK610MUXH
2RjsIc5OoaQV/B4qel/9ZXFJ4xwH/dXuikLf9j4EAjWvIVmUWwSA8iVjW1sN/HDVCMmLG8Fv8ev9
aJY9CP6jxY1Q6bLvjcots1F6D5a7s3d7udr6aGBZQrcVPAOeY4kubqQjPtY7dNioCGkAbr2ueDWK
8GhAQ1t0qvmgW/2ovY3AHAJVtfiUwVqT02zjcb9biTJEiCS6D9AlsVUB+E6ZRh+53xxUMV8j3b3P
Qgs/X5RR7Qjz7m2BnfmC7iaQ5QJHYzAGJxAMmI229PZdiXFYVd4FIcS1vDRUVEwibR0OLdhrGd6k
0QQvidY9Y3GSgrKOH3J0n1VH/5kgDku+5AsUYO+RE4JmVdG+XgJDSd/8Rk9eCnfw7bqRfjcV+NjY
QoKjF01v5+f1hhoMKw15SA+gHV64igSL0lQMyNVSuK/Aix1RTwjXSdA/0TgRlrgj38hdcgDd9dYH
bQwCa0RxydWNHsu/PBcnt74VwH1C6ojy4KOKOaRzdNF8E5zO0DkaBtVZehRy7uz8Tm2b+inWep4b
bdS8/x1ViCNZ4o2eKMc8N57qpn6OxkasBqQGGb82WnWofKBd664GzJvDLPMpABRbR4t9GcXg0MIC
lHm/E1HkK1r1kEKBkyV0PSK5P2okhbvcpwOg9Rbg3LT9obb6o4v2FtJxJIcIH9NlG3nCe5MU33M/
KlbgIgwYo/pL25vmkiZM/4BO1jHvVVvtQDlePyK/XrKp0vhHlrBlonCdHJCpBcZEyzkQwZvtuzzh
d792tKZb5x2PoWWhzpkpXKpbGUhj9WYY9DIpbT7XG70MgCiynMyOXxpcYW9wG4cbvuhW4aF4hK31
M39F+rS/kRehba6vr3asZablAGYVmLHpkoar5KSlYCl00Jzcze0iE9eu9l5Cmbge4Wvxz/M8izA+
77NZjdr1qdv0Y4Q/eqW3ZfBDV6KZBtClMmoc6LMILjR0LD8HQYBELOvIy22pSyC3jqI8/kruoQQg
VcgYY3N9TRMMwT8V/Xm8sV4+W9SgGZZTq8SrITm5xX1IoyV2X/3uTQMCi4/5HVfoYwR8KMhmPIYu
xaaGkCQdJAbglmktbgV6a8VunNt+RpuiyQ40BtExoeOROjSRU6TgSTdFi+A9KMVtVr1dX/zXLUNY
pn0id1X1a+drqHJJjUWAZ6km4qnwXWkergeQx0L+86bUJW6MUF9xujMla1Lou9CPo0aTKlvYQlvZ
qMtolUPG7xaUlO1Cv4fdskhugfkuqJf3ydpbo3X4vZJmLpRfdy4/w6JOtugrMguefJdt5g9Z4SC5
nRigN99S5xh1p+tLvfDtg5UYZwpMnxgwTMcKZtcProzsoa09AsBloUheAvpbeysOyAUM6V15I6+y
Y73NDzOhv34zn0JPh9+pEPRqFBN6uHOO2utoWAATD8A3z1a0+ePf1TK+o9E1kxC+7p/PcSffqtwP
XiCPcRv5oSkOGjJoMyu79OLOHqo2+Tq1NFLywQ1ru7PpL9XQDt21sITK/9TshVO96zbZJphJCfKl
ZXFqyCN2w6Q3Oz7u85QQOoib6SzL2yFKu5NsCX4MtlwbbYs2eH5EVHupPtYrGm0HDJCfK4Ran30q
pJmMPnEnHnMT466zHzJJuKEmN6qWjqvPhJ1QjXL0AwjZUpWZEqkfeW8cLElb93J0p/jS90pUwwV3
hQ+8L342BgqcoiMCW9TX3IJPvsxObM1f19/QpRc0WtGRsCFWgEP8/KwqI5KZnuCZELqvbYH8fITA
bfR6PcjFF3IWZLILmr4cytBFpSdqrIOCykaJMMj1ENrFGBpJihEAc+TpbdoMtFSiKq6ZtUgPUjjk
lFrUhwPdqQWafD9roXuCNgAVU87o/YrWupGhmdEqumWWnywASjLIT7SfilG3m9TDu6XulWZphGMf
HD47GF5lRaNuLdfsLL18yZv0hy4mO0fE7t5P3Azeh7NW82CFSOBHZiFO1VQfCEr+UNCSqku8ZoTB
5HLRO+DAG0BguQHJwRt+eIZzLKC2Bh6Ietm4EzzA6F4IB01R1FcXgojR5I+Sl9+AffjR9nIN77Kc
m/td3AoUtKqojM9wWoDg2ItkG4pGdldC0080G+GUpVDPnFkXGlh8FGdhJh9FkyEipeFaZzc2UhFI
/SzhlrkbfDEo29G0WcwVVn9e/fQQO484OT2UJhvkMsEeoCu0URdeObrw+1t4PY3SbdRgVNhDA24T
9pWwzvFHiQvkmwHtI0xeIoIDZryrxMdBTAUwyN29WorHQMY+oa1GAWT55fpW/uOrN/m9dIJVSl4R
33fgJZ+/yba0qkRn/GxbvfhUyFxv0TgASubtTNOx20bdxw3cWCd/CtMIZQxh4xrmQyNCGsSPHc5z
rkbLtBQe+95/uP7bLpxU9E7NEYCq07Myxz10llq13hSRxLNqRkqivzfr8iU00NBFTwmUbayAFB0a
YeYQuRQTECNAmz/4nul8rzabsstSYlrNIVdi9DBA3aDO6w10Y4NZP7e5cGOv/myJoiqIIePW2tbD
CveFYttm3jc6cUgRmes0Rcek8MqHwCt2uYtBCKoNiSHcahDgFsYghKu+DHd9om/qPpzJ1dKFL1Tm
i2dIwL4Qv7TVFckf5NxzGxshmpVk17cGred3zwZ7pCzNRbWsoKD3c83eyw/kb9Qx8549kF5AtlNo
hBpF3GaV9s3GL48yB6nhIZHufFzfYOPTne798yVONliL5KASVywRX95FnN13fQvas9rgjzqzrS4+
TDqIILd1JFOmo4BaClEIHiAM9w6WPApt9J+KNAfXHpPZl+X8DTKF2jsRaCpgC42tQC1EMFx21h1d
ALOnVe8bUK/nwNuXag6ZY9wCh2uRRaYYwMDoS6lFVtQu1xUtMGPVKavA1u+RktwJKmJEi27Zr/Da
WoX3KI1u5oqeC+fwp/iT9K7FrlRnNY81T/b9qHVl/Rfv7XyBk2yexViiQ5Jo7KQVYFrv0/KYuebq
+jaULu3Dsyj6BOGXDwY0jDRkH+6g7C/R7bqj5wh98mCtSypHoVvREUQ6fXc98PjrpxvmPO6kHlNp
xXR1zOszzdjGI23jZPW3hFNYzKzbtIuPpV48FU34dD3szFvT5c/fuBEJvpm6hNU4OiKVNmI889om
CL8/xfD5xtAnpxqCy6CxHN6bhlKGuy031UHZ1DtsrrbX1zKxPf0aaVzsWcLS2yaSTdqPdrBLseNZ
uKfk0biFubmEjXlovicbXCmux5x7bZO0JYqg3vEFaaD0a7a0xXRqB0h7O7u08T1c2x6Tw6mrZdmK
sE/gIQ52cS9t3aN1lJao2K/dx7nC6VLiVyERgG9QLK4HkzcWxwRi6taAy2oXuffaIpDt1NoWvkKC
ldf1Jyhf/uL+Rpu8tbDBy7GGfmULrf4tTrDfKvIXtWvg1AexwAAAZlgXRR9KyfQmxEMGPSZvTRN7
a2bNVtUMJgzVj9QYXlJNRwg2wbc36h4FH40cIX9S3eCVjrOwqCSrt+Ugvs8bfaaHcOlIoX0g6yqW
12Mf7/PGox9j6n7NEvoGtIwRnEpDQotHnekXXPpYNdoyAAXI8tr05MpquWdYlxEmeqyVgwrU7Pq7
uFSj0wTRdZlLm2SJU5ZRL3V5U0EzstulZKORWW7CzZ8eyI1pR6fZXX3plDwPN8k+OMA6mCn8Cdet
GD8u842+k97j9bCI0DBZwFrhxGr0JSg4ecaV+NKXex57ssmVRI6UTEcj10C0WAdghwSqzEb3ipcO
njoWBGgIlfb1B3zxDZ4938lelx0db4SOBYsoT5lyt4jap/8twiQhBV7voq1MhDAUsAbAjHFofl0P
canP8mmXTJIRTi6eDOqhsdWTdaNvknvLht2g3ejfzY20krb+sfuGrIj73VriNbHHH4AirsKAxZ5t
+Xymj/yT8s/f4pjKzlJ+2vtOYsoslzvdzSiu8dMdRvkOeZmf0o2/aVEpXzLpAsdhvrZ3OE3Es/fM
iy+V/qQ0NlKoK8eddvYbeiXuQq/hcQSQHBPlLQFlev2JX8ovI4nsPxGsaVESOLrR6mME40PrfmnS
UTTn/IIvnp7nQSZJDOV6o2txy7SBTlarWF9IK6ofO9z8RLCrW6crb22srq9rwiL5z+s7W9gkAQwN
1g+4hoz5pl0XO8sul8OWod6iW+dv6DpvZuJdOms0nesrA2IuztMiObE6uWkkTCbbU2OjsLhGZIG2
ffYWngDe/WzWLmK0S/mbOlcFXXyDQMssYPCAsKbw2DLH7jFvWCimcx9aYNle7ayTsPmYWeDF7+Es
zuTT1Ea9aXMYGhvXQZQAOvE5CyV6WDJwq0ZUy0VaVgfZzwApdm+gU/4dc+U/LxSiIyBZeklf5gYx
EIs8FtEm66ruIzbAQbciKsW5JNwpXbg1HX3ulV4qVoD/ciSadE2YF37++toxixc4clCB+VthWFkI
6txHK+CkfPUgLV6FTWxr3T4kUW3mmKxzwSeXnm6I1Iy+ErJcKvpvPuPU0gLMKUtoMKZeIqxiAbnE
mXc8fhTTWlAzARCxkRiMfOmLJFmUm4n1zyFNt3KDmKK2FpnD4HyysWay/eW8cBZusqVkT6nFvidc
vm6wSVokqxFWn62FF7dZFLdj6wEVEjyX/sdlTl6sBrg4qgzijv1C52WcH6hUBOEbHafZg2R2lZM3
WeVqGsQyzj8FDZa+XKjmGjO/JVlwCcI6XyApI6zmat8Lg0SoNGfPdnJ0cOvD1kcjqrhvdsaBrbtQ
NsUt9q/ruQvm5drub6xpS0Kva8P1AmIh//gkraKV96juoJ0u6/viee4KcTHfnQWbHCZR0Q09Ir9c
1q1hXanxIZaxesMe+H/bJMbkAMEV3Yql4T+LUtfdlgnPwnxFQm2JGubMlrz8tf+/D2+KfswMzC4K
xeDkaLFjy54LP1hV8Q5FCui4/szSLtanZ09wrDrOqoo2FkPMbliZY76W+Q46AQ6KmGlVwECoc3p3
2YXy/7jA8a2exbSCoHWNkLeWZQoea28y3i8annW+ekfvc6ao+br5UaKA/wfFwDQNw9ImFbjbDoMo
d0O8YZc8GVskphe9HTzIC+B0c8SN6X7kZGCSLUMUAfysfWmtC32WWQMWQzaaMHdlKR+ttAXo0SPY
07pq8Z5GqbKSyhw5nWww9vhgW28YYIzkHV+9F8DMAUKh81vP3Qi+NP3HM0sE/cHQEoKcOa0eg74T
hirLgUvX6SuNFNSpmhDGTu3bQjUgOp26LxWyKGC0tnGHBGWoeL/hugrLvMTZybTQ/LUaLVrrMjbi
WQki4Po3Nr2kwXIRwftCvNO4FMIu+bwp4tIxakcFPWLgPdEOL15tBy5sOP8WIpOdB3N9vmmNNsaj
ilZVU5FG5tsk7zcokuRDALii0HpaRh60jKyP11oO8TWFNzKz57/kxTEetH5VhsKow2qe5OBO8AbL
oUll4+6wQbpqj87VsOj25kJaF5ti9lwbn9f58T2J96dfdvaRlXJkhYNb5ZxrhrI0GE8rD/2dcXLv
dTs4oYT7dP39KWOunQb8Ux9pDFMAwE8eqCkXvuiZDTrMUoUCrdX8DIPqYA5Kh8A9yjhK5FknPW/C
7SCiqdV1DvI7nZOhxquruJIhKAz3J1h1XQrgo0IcDCQnpkT61gD3vkiCQH8sWq08lRECaG0a4W4n
NTdgPu0Ib8mNaIX+tjMk98lwVGGXOfQYy1ppZy4TY0K8tszJCT5aqIGxqtGLhiS0aBUZlOicgs6F
vakqKt+qKtKBYcr/+VswOkwGtACcmFiiaZjhu3IPGXHhx6/X39nXdAUt2tI1VAO4Un5BwPmVW4ay
ZAD89aqtUhgbPTIfxNz4uB5meqCxFUfyCz0rkXL9C2AiLKOikgqWo6VPaO/VSCkXgN9Qas2SOczJ
pUd3HmvyegqmaJ7kW5k9qL9GbQKoRFsVMG0pzVElLmwEUDyWDn7BgHo8RQQkYY5+VwsyTHdPfsPE
9r94Oed//6TmqPvAMuKEvz/SXhhbLYwuXlhC+F/kJUBJMJ6p8tkJ07zk6m00+AYvp4atkkkInQe7
uL3T2p9et02LbAHcmSJrg9ARGpu/r+8M6c+gY/I5QfkGD4VjAwis6cRXL50kFkZ/BwFrjB5zdyis
fbb2R+kwaAfdHe5tAtrxgnYDH/ToSckms5x8pwBVwdUUUAQYnWXuZUxs2c3VwnDE3vZ7T9sKHWZT
bVVUwB1R+nDZ232A/nOiNa8lDLCqcw6ljPw4Ypumr3i2qLVvISzIIOpemOqfjN55lTEs7hjY492X
o54FP8GRvQavAfkHylm//EI5hUF5D7xjj5zXXhbbH3LDEDfkZroIGNuugw7baXOkYGYSPn1RFPrw
xa2lJhborGAf2mEMZaf8H1snLJ4VtL7wz8NsnWNEuf+jQmNxlV6ocSEgJdsdBCtfB/FotVEV0dpT
3R3gfZxTFSu/awbX3BZxl+2NPDZ2WDH8kMXCbpir3oRDke2wG68XKpwHQQRvFggoa1qJvO007EqQ
BsOC2WcUOxSFBJMCK5ioEo+VlDLZA2D5oytwzTUDlFaHpqhQ883vtNhyb03Jf/T6aFdWODmRshel
D/paLRx85lJOVg++Bo6ebLDSekDN6qYdDFTt8a80h6dkKA9A+W1sR37ilg4zsi1OrpU849T4Kkai
hzxwvDL1YudXWr/0YtVbqQZ60lpbmJscqTgYDArQaDTuU0+7d93S7gTQ6AH2MTmux4WiNSutyMVF
JAZbIULaSmhVdx3iMoTD6xF70PfSMNaS4n3rsCTsZf21KODKxo5jK1WlbVxMi8QKnfnQS950T0fr
RO/WYY8+qqjXr6GgMiRpdJ1fivC+4mnSAkBUMlMiXcptoM718UOl/T/Fvna1axVNFOV2HgsfroRX
TF/hZKPDjNG6mViXshvALdh8fJySMR3O9M5QqUaAhrgsQg3PkKpF8nPm479QosBwZjpOaQ5OflqZ
Z2k1hJo4UIIZ7luVa5jlJPdhg7luTDVsOt33sJE3IXYdrSG/F22/N1J1rxrtDG3vwjHI77DGlplm
gXidHLdiC8vXHXCQUIOPOHvCxrv0n66v9cKr+xRikswlYCtW4hNCtsLfam4AUWzi287FmVQBYHM9
2MX16PQfFTA02pf2o+UaWu1VMiWK12y0uD9FtFZD1/l2Pcx4lE5SNzCdv2EmR22Ymy6yiEoOWm0b
eA8KsvORHi9kPLRa6T2ofl0Pd+EKo3yKN6mgcU725KYi3tg7KR/cmEmOv3bNNep+i3SXIt24wr/u
HdukuQ7yxdeHJp449hwR75qEVgpXrgPuaXZUlnch/C3QQYOBIwKpxMurOZDQxRf4N9y0hxJriVpE
PneFUn6q8Z7X22+V3sx8fhfWhMSyBfr6z0hx2tFUE0cJACEUdskIMzR8iNw0a/I+WqR43Fx/dxcW
9CnWZKsYY0nW+sRS8+HYRcMWxhaS8sNM0ppb0uQ1Oa7n1EUgQA7QH6SOBO18dGKycDP15t+vB1UI
bjro82pfCmca/65e62RHodj7yb6lc6eHc+CeSxte58IoSnzIwHyn3XyhUsSqTlkO7vUv8DXR3083
0lZYSg/Rb3MBLu+1/2bcz4qljclo8mF/ijs+5rOro97IIoIkxEUOeDW28MKjtu6WiARs6m26vf4o
vwxnuB18ija5N9YIt2WyRzT5FN7SfFinxxLAwQ9piTXWFj/ImYnspU1y/lQne3GwyMXa+FRd6zGE
mC3ge2Fm28h5mFnY5cdI/uUuZ6DlMR5/Z4/RkzxKAJlAwS68/adpiCDCzl2GK3flzHzNF85rnuLf
YON/PwsWKLGfqlQfNnK4Sw9rj3Z2P36BUIxvins9SnYmCLAvFGbueD7MLoMFUXRRgg6/xcix1qre
oMutlBsftswtKP9gKVeeeZL6LsJUI0Qwve6OqStRqJYGgIIuvC9yFdsqHXcXIYN7XKGhfxPqQvOk
DjoWJb7WHnMfG7ow7aVD7oAa8gNt5vy6tBGYHemSaUB5/3ItNepBLizZKOw02stxuq4KAcMzCHmW
aV/fCl9fjiZSRikgDaDUI4H2+eXEdN+TUsdBOnKbDQ6Gm0J8vR7hwlc0hmDkh7whoJqpJAKukWqU
Jk1rI8Wib+Qlwu7v4yQjypfKklHG7Ib70lcFpEurThrh8KY4agJ+XhR4BlhP3IA5jrF4eqo35i68
aW+a4/z86+LzOws1SUhFMGD5HMStLbv5U8zHijf93AP8+rV+Xs4kDZlK6CEdx3JwiFk3WFdZwRKn
GFvYYDbzrrz9N+/rbEmTLJT4lp45BUsCaYt291ra4siZrrN1s9bt7IifRzcT8usZ/HmBk8NRoO1a
JwIRBz3dwkTc6YL0WOr97vrKvsA2Jvti2nhUBj1D/Jk4Kr4kgb/IdjEzrvR79Vj/kJ5QaU/seGMs
vZc4XjpUjCuae+JTtK8PczlxfGWfz7FPK/6zg89yYg3XNGxDfgnCAYvCOiXe6LWSr50YkxjLWV1f
+OVP8O8r/dMBPgsXe2aBAAQ7KLnpVtgNrvINgopL6qlduxO36sw59gWuPX3Qk/MlFGJBdIQ/OxZh
OjikCiZYH94Kg60VD5buZ7KInudK4YvbiEaNwTV0VDaebKMuqetOr1MUwIxnnHCD8hY6+MyT/JqZ
eXF/Y0y3UObniosTPVbVPRCb7D7/ntNMWeEoZBcv+CeCpNoWR91Y/NvR2/hIkYrlLsi8VPoi0ZMa
ZTfQ6yOnJSdF/S6WH678WOK3pqZzUpiX1mjQQBw5GGMTcZI+KzlwYHdqLYcp/pvDQ1xX0ESMdR8Z
m+uP89IbQ8uF2RfTKcRLJ9dbWXZqJ81N9mWA2pK+k/MtDYOZ+mMuyJhezza/6riOCD6R7CJ9qCjP
5sZoBrC9vpKLz0wbDx2JgxQy0ucgksZAqnCF1taxoiuUjYlKnyEeDDrJ1wNdmNawEf5GmiqwRlLj
pWCG8F1e4lOx0JfYNI3HqbVJ1hlz2JnccTFpnsebviOwvWj1O2PSxPJxqe7rW38dH7PtuOubvXqP
ANxCXujfoo030sNX5UHczk3Tx8c3zZfnP2LyDjNPGQqp5EeIe3cb7kdYm27/f8CjLuXl8ziTxEUz
W9A08J8UxjrLRaFh2RzKJRZGK2gx3Gt0G0v1jTyHjppb31hmnO3R2lB79GHZPvKm4FBydv5OtiFM
znxvF3cpIwGExPm0v9C2i1YUZQujJ1s23ZOG2ZuDvtMCK16znDkCSLlfXxk6SSa674pimvp0auq4
1iAlGQTqEKH3UEeIRDQPJk6bYdtvS8e0E018M0IESyt6pEf6aStZQrYmUH85lnPAtOU2cs1k6zrA
8XojRMrdGUzUY7R17QqPAVQ7/DVHq2SUcwRBfNcxuvK6ZI/vzEHrqlvJASogVk6BQS/WhVmwc1Lf
XFLo7+g5nwIJ90gVf1WhaaMlJweSP+AWw0IYvqH7t/ZNY+86ib4s6h7/dL/ZyEbwuyzNaOW36UHA
NgaVDP2p0bp8UYfpRtP9pVK+WJKPTR9/1hhQWKsw2A8G1oKVsZOGGle89GcWIP9nhZsych/0DM/T
PMaVpV5qnXqwZMxjS3efGBm2fXq9bYXkGyotD12OCa8JVM+XypXBQCxyha3cPUUOOVNR8e0pLWNh
IJ7ZVjhUGYc+RAhGbgCUWwsK/4VI8DzDz7LL3V0UxUeRYWYKRzRkfi5ZAkIx3hG+qi0Gws5sUD50
B/StlFo/uXny3mE5qKI1YyRHM4vAs/0261RGrpPrkFofdAQjYnzI/aFVdkqB9mj22ufJWyM+WQH9
MFOvzG9Jm2IVgt4KWmLlVtHz5CnVIu//aLuu5bhxbftFrGIOr0wd1N2So2y/sDwOBHMmSH79XZDH
IwriNGTNuedhqk6pyrsBbixs7LDWIeraL0pVHZRaCha7AdFKOd7KZNBOcWefR+TBNQgi9cayJ7VU
YH6IXjCriseD0pxBTCJ7aadckmXy7E5bwhG9hm9BHACp9WyCbmEJwfeqw3uuUaHfTvuz5mTBuEwX
jJNewOEznghoy70YCtbGZNo/+lZe7toy0S9xXELBs9a/FJUBzbdxXgK8M0GYGvcQ5LOln6rRQp19
gpgSFCYnEGg19E3StZCCNSL7EtPxpEBjUoqzUFOrGaWcyk3N7jRB7myxM/ycmUBnUFU8I9U8pi4t
OVA7gvwmCrinWJ+TY12XUP9L7OQQNdXO1tDAWOgOXqDpp8iWQePY76YFEhLmeN9m0xc6UIjDU8iR
KTaqHJ3yrdJKD83/0Kkj9S36kKBFiac/qG2st/FA3htkzjwDnJLQNQAhZFOdZ1JcKqmLva7tdR81
sMuEZKLbE0XF3O7Q70CIqAa55SRBTbWTkTW7YhhjF+Q+rkHkQCao52vaQc5VL5u6r+DngTJgk4Ic
icRuM6fSfiqw1fW8K8xs3CtLivEiYu+nqPcmNb0YCoFQslT9ZRXkoNLhkkfg66KWDZ13DSppxve+
nMFd3INgxrB3GQDNXSSyK7XkoJSE7FGmsFxQ5ATjXKIWDv3LpLDJm7qPIEtlSgVUVzX86FKiu96Y
cnBsWRQkXbKvpPI7MOMczKk66REGLIkENkxMZ37IFQgyqvGwnGvMwR6JMUFeQsbxaJOpc8F6pZxI
DdbMLO7IhegQP5sdlJEAUa1a2QHmrQuwe8WH1rbfGWU5YLja/NQNyPHU0MHxJjkqdxbSP5DYTT8v
dpJ6NuSBUPSMoVcP/UatovfQtTjryvhtNqRP4Hg3fJlCoxLsMB0Kk9FRSscgq8mxNSDmk0gFWhCk
yutG851UgDfTrjDVW7bNIanANYlh1RlacOw/Sj6Ay3gqd3q7jO4ExW0PwlYpBI3QXaV1PQZgGuP9
AD4yaWju+975Okcx6HggwZkXTemiUwXlKrQr682hk50bZbYhv10gwu8GEvmOCknLVMnfLvJ4aFCf
nLoOoQoIqBK3r8wDdHGQqI41b2rR+WE7ILLVJDCPasZlUZSD3E2QZdIxfmz0u55ontTg5qgUFxo6
x3TRAiXXdnVjfTZtaCFL0+d+Kd6MNrR4F838iG6IEwQQzkpb7CRN/lT2UTg48c8l+pTp3V8DNX+O
cGdfYTPNWTODgAKETjaFpKEN0lCpvRtlKxihQ4S00hnqRnC7dw3IInQoMstLepPYemhCPhLXN5hn
zegv2sY3KZ0OtiaD6jUDCfJtQypoEIAXrRj3TlMDjMhJhnivVWRtQEg1B5U9QgcFQ61x91lizIwa
BJmzrzaUX0FIGxApd5eW+thtTwL3stnedLhfKKlB9FVDji47gLfca8G9BuJhH2RfQRJpu3RQYxfc
tDmkPKLmNnVww+QFBT8bnrjR51q2vlkl7hHTOjYW2nUbabnLywYEozr0hKGPmJtSAIk4KPgNS5hH
Etpe031E8Xwzo+yHpasnaDNDfyWFcPVCPDL3l7GJv7Z6cnEW7JEl7ZVqgSjtArK2AopkGUhX7+ZC
PbeQXG4Ly7dAGYARpX2vdgc5nW7oNPpZJ4d5kqOqeinj0Scj/mULo1eT1h4WadEOipXulCJ701Vo
GYsByTIuuOwvTcXIjn6qp/FWqeSdPWaG27bJnkRaMPeTF8V/VckdpgyzYOjit0XVnhstuxTZhAOf
fsAXCscGimMQXYcHhwQX4ILEQFXu2vQcWTkEepd9g6oHtI1jUPVrU/5Wo+3RaaJ91ESXxJlAMhyS
TvZU6fsIyXgzy9EdWR7kok6hNjigbqi6ORkCZTQCYnWBrZTn2hg+xdBPruczDqWHUbrZH6V2BK8C
OVfSd13+bqRv0D8QtpnugW9thx8L6UJwhyUIMRzXVm4NVBEgW/JumbWz3IO4LQfXH4AZeoMXSo+g
1D7Wif2hnsFP5pSQgf5QqdQFfbRH+wKyyd/tqMez6KJl8rkoceodjNc5iStLwxfFuklxg2pp5mkK
aLiaCRrzXwgA34w+0ET1ErKAlRxycZQc2rK4l+oJ9G+KC2rnb8uCmiVOc5crZdDOo46d6+2AQFPs
jpL0U0abewR6oBx0LF/L5u+pCm06lSLeahEzxNqxtKf9ROKgUcvYxVjYB6fUI69Pq499H3mOU02e
s9h010UtruRCCmn9qdbhvMVcf0aEgi70wXg3QrN37LPbSrG+gCCjcSsp8tE1AYn1rg+pWYN4GGLH
iDvpoegJJF8M/baOU/NALPRv6akeqGivDHJEOjSdwg5iNKQxviCZZLvmnFlhbGmLD3O3owKiCzlW
lN1CIdCeZ6YeQsJN9bUewtPp5BiuluaAuky500fwLtIUqpX9oH1M8PMDCCWhAY02rd9ore52SgsJ
YNW6B+XhGGhWgtMkmnLfKOZgkg6/H6lzDUomfAPm3FRRTrUOXY0n1VtAS2GAkRBVdbe9ZyxH1V2L
HfBaTA9gJFHwmt14nEP8CTl7lLhhmuceiksLd0O6DEg2yp7+MfuCWQkIfoMoB112YHjFNe2WniiZ
srVkLBZZB3RIob/sWeIBochYEhCMpwfomXvJ0bovzmg0u3Q+5NU9/R4dGfM+34nyfhsPsCd2uXcs
iOfKph9gN2mjczMNb8EXippEixBcmlNRrmBzczHIiAZ7AwPxfFKiz9MetE72ENK4S1xncD6PbZtC
Gl15L/iM7Hdz73MblavflvikRDGrzgLyoQEpavNId9hLNzs0h9abMZAh+npMoeOqNT4lsYDAuzVh
TT72h+zoBAgLwdBl3YNzMPOssxrS96z93d7X5/KY+LgvvgsWvPG6fbJg7kPO1WLrmYWfwFLJ1XHc
ZydpB/pzocds5VKfWOJSEnmCWpTd4CMat4ydi+ou8XEsbyM39kgAWnJ0FojmUlm64drn5NIRs9kb
BpLGSHng4TAMwQSkvL6Bmwdh5TDMdVcJj8SO9SSOwPQi6fHnriog/w7ShiglCJGkj9dtaSJj7O8r
YynadlvCeFSsd6oHgrMQz8y9iibdY7+PUQGQAt0vzrhSvWrnAHpA1hnQPQRafTA57O239RuMbuz0
GwZEb4StAdunFBEaRNFYbobbCquflxGBMzZb+VTXuyVGrPXz+g48I3VA9hhO9GiD24FBqxKjmGCj
C0C05FVHEkogeoP+mpd41G9d5QO9b+4FVplr8m6E3n4U4Cygz7MuqmWuRysySjZSZH3L3+setMaR
rASNxBSoI24UUX7r2RATW6dhQHDLQeH0ORdW5URT3aQYEE8PrNA41j6InDxwkWMmBrn5aQdF9+gP
h9J5mxwUQJuKtHIDm1AVCSFvUWelILm85SHrVXEQ0GtQfZnGagyRHQBToN/HyMOCMU3wubaOydoM
d+pBf1RZagQzFODZ+B3xyoMexEf9e05wabiF6nYH1W09xxf1Rm+VbJ98OO4QaEjNtbaBTWwQM5+c
G5ZcrnPf2eV7eS/KaYv2kzsNdjZrVQU9YIh432qD5MV6hBBVMHGzhaHr3WSp5hXoVH1ULVWPFc1Q
VV6Qo4j1xRN8MXbR8QcMyno22hQV2QRz2VMbZWpo+TQ2mMc6lgfttNwoFzavp5wxHyiwtb1n/5ji
J7BzeVGspe4w11pIJ30GVCJdIxvC+d3tbXu0w93tFKnXGgJKv4YeW6SQvkiAqOU4++3b7l0SIjAT
LW2rPArne7TJnWC7LpK2wnRySE6jr3p4wSVB5GvnBVXgdAZVkMgBhRa5E602gzHnY8um9rWwDNHg
7Rg+47lug1+Xzy8SbNEY/WYwsV4pd8RRNQXjfgSnpJ7sTScj1JKAXYdtMAXDe2g/yEjGiKfc2QZe
8VOHO90U6nldp8Asu36m70i/7p2v7J7FAwmk/v71YyFyIe54y6RVEiWGq2bR3YD0f2S//W8G+KPN
RIKHDP6SQR1Vqu9s5et1A/8Ch48eyfVgVF09p0qLDZvQlaB3p57CE5H+USuKRP/bIcbjHDoXCf1E
JBGhpNA4hyqzjF4gmcD4mIP5dtiN+/k7u7Kb8AUnga3k310D9dCnEKbVqGeWA/YSWVC0Cihul+1I
COJJ1oHReoXvHDR3CjWX7oXn/jp8WnzXelMnEwofOIVdEO0KUD0oxYEttET0N0WCS/xfYpPf39SS
OZSh4LCDxhTcUgcJVH8LXtYkcIIKD7Pj1/5sx0JcE20tBzIRkunoDsY11zu5144IfTV01ALfwFWy
QMFOyrtA4Lfsn7z2NTl8GaADP6PzmkV8PZIJaPUaLyTERMlOC6LxkvzHs45exqfu4zRjM6sqDOKl
7zZd4U1N+B/XxMEJrY2K0A4mNEy/HJDlgXz83vZtSEMdMCRcv4DVRXA/oLn76bIkJ0ojzMT8vpGs
cXUjyf1/v5EwI/zUYjdSE8UJrDK+jCctrMNpn6Fbx0aiFjX9WBzxXUdpJGmfGszKWJFVFh8xpqWl
8Iogz99kaGRgZGWQgALb/d4RCUpuX4BM9xwinqiW8b0t5qLMhZSxMCZsUefZO8U5RQn4V5u+H+Ej
E7wMd+L4aatvgxGC/GOZc6NYSTBTMj8c//6AVD0jrzQf2LXrLy/YXvbPPTuJK3OcB2UJ8qSyBXNd
gK85uNCWcGq/ts+ScVD2VtAHSqChkMuUgkkg6tfY/Lgr65w3mXLXZg3b5jlWPFP5MaWiqeWH0Zdr
C+T8Z5HgsihT/Lo4AGqQq/Ks6WOVf5whbpO5eLf41Jd9bcJwlkflb1lznNQwQk1EEBoLFssnv0gH
4tQowy9JJRT1FyRoilTAhbAZfT/u58OE8+oxUSwTVbsUNxVTGcznn3NPIY8+765D3YP3X9lTjbui
oqVEKTPBSnTGafVNRZpEuejJToISuTcFmD8MyA/M091kfu6ZgYHS0Fl+a31Wb173kl+tmLu80D0y
5VbRj6GZ9G8XsBTJWuoOzQdbwm+IqKtTvN5QXDD9AoHQ0lWfhzr6SqNGEOuJdp670UaroZGjwpMV
468aM6cZgnRzFI3VbCakV+igcfdYZi1VhzFKHJjdgANL3y637CkC0oUUSKy+Z0Rw6bx/QQC2lcnE
qAj65w2I7KKL/ikO62i8BWM8aOAmKr8vEOMNxTm31dsh0s6jZN0YiX00BihcaoKLlR3QZ862Mszt
7DJIlRFpMFzZoPPI0eihJO5SBar1ZSZfc5rctGhUuO7hm6i4sslts2KZS9aiXQE8hfKhrIxj3/4l
p+DbcoQZjc1QCC2N6NoEYzTSMk/3Ffq2S4py66+HLDgbb7KdfJDOZC+74Avy0DtwfWmbOT5Mof02
yLemplqPFt8C+zkjK47GzXfje2T6kNDsA+ibRS44b8EbNArpHBgoPPuOK7vci72NC+hhMg5DPO4q
F+PIAN70K+MthLivsHSzCbaQqdMx7iGjq5Jz14QYtTGNwAUr6tEIZt9kTSs48ptOsjLBOaaR2mpZ
RjAhkfasR/tpvnVaAh6vUjCrtR0TrCxx7mhQlci9gU+GWi76GpGKtt8nH+rAYaWExtUOAhfZ/lSP
m8dWvrpGqFFiWI9xI0KJINphtBvJUXo3HaegRxQrCgK2g63V8rgYBEqTRprFOG2tTx9eWNpNrQbJ
Lka76Htj11/IUZ1OwlVuvntWZrngQ8KoXT7XMNv7zcfxU1O4M96WVljEnmYjLnAQ11b1rRKwfJIo
+bD5ejYxgQQSatBKQDrm6R6PrVQimT89EDIeZljKwNvV+Syt05hnUaVm63paW2NffP1F0VRROh2s
xU2Uo7p/iov8XTGqgcBztm6JtR3u2NEp6uyGznhn4fFahqmPdoAd2b8ghb/1KF9b4k5fAQ6VatFB
4CftywO9xEf7NPi1i5ym8PG4+cxa2+LOnzKXYOWtsSpyogFk8cbbNEwVT/chUh0k6Wcxg5bQJHcE
oelIk7THB2OjwjqedQnYU/AQKC/QhMM7axa1Fm8B5nqN3CHMLMnSaIf9XGrFdSIQg0lCn9+6ytc2
uBOHnjxF7VUs6oGpDi2zBmQm0W06h9AvdiDBt+DFgf6FYMq+y+gWt+aDBQEJ4eUg3F3u0lUKk5Zy
ix8yhdEu/VQcxxsj6Pe/jl8BcgpBxLyJ4KuV82lxeYqqvOjhQeZ5Qje+tgcJBk4GusJupNe9mdfW
OGxBCyiOYYXlpYdkPxJ31t3oTr6rvkWnPkBksa/pe9HrRgRoDgcxS9JPUu5gic+KDOIDKXAkfjB1
6jBf88BJzOhQq5+sVimBD/tS7ouD6mehdZDuMDL4HVWonfC62rod17vLIQ8aZI0+Rf/YgxebFbr+
Iz/CnF1zYH084qz4VoS4tsehT25Cq3VmtLk9lFol5CNqFAIa34Z8bf9wJYsz8QIwcDj0sSEKBI1d
BADxMHkNqGeUScBYIbLAwY3VqZVu5vAWJ9JVX6+hbC0nQyyKnER7xyFOX2ZWIaFdMMT8AngBoo9W
j4wKmy9rF+BM5pOjEOUEN5PDgQutS2WSGiApNIT1Y3bDCDlRo7R28+EF77KtKPTRO54lxs0F8rXj
r7B6DhTIsUVte4jGwssw/CL7eYDnvwSZWkn6WSCoFyLbVhS1ts9hjZn3oEySsMOGOyJ4AuWTi/EL
ADn2WPOWzD2CncvI/MZ2y2n/gsv5uic9y5dXSkJaBzT4COPYoBO4duhZHj+bPiscqZgLARkLGvcE
iL6ZA1mvm4t01DI3nbGB2S7Qj/YbGgxer3k58dtDdaw8J4AI8XGCy+VoUetd/bbc69AArEL613/0
OAjfPI3uMAYOLq8Zh4nVzZwwBdngjvl4uk+PZbwXxHjbZwpMJgZmKBnv1lNrpG4b2kywlh/ifZLs
FzTGnZEIONVHaLdCn6qevEFgdPsj/2OTFwCkY5t2S4QzpZXUnef7pmhcwbK2Q+RHE7wjq6VEMgnL
Yo6MRKFbvJHROoWqBJqCITSH4bX6rFCRWcFu8gKA0AduIyvDylq4LyuFUMPHXIZbHKBTpXritrh/
iUUeF8p5bloV0Lsv5d8LJV5+y/hnZozKZbeicyLaVc41SzBUDWCkRLah2GlFCp6+DxW6l65/u20M
elwRd0PWumSqtFUQekxGAA5VNA/po6uW0QW9jUdLHd/IjSO4wNgFxaczMLP2+xQY3BXZNNNSUoxi
hFI3n0rLwpDOJ6X4ptvU67Mf19f3L/HqozHutuwwxab1Mowx39ThJEu7k9D+6uwqf8p2sZDBV3Te
2I6v34uTbOXliM/mODsZc0mVJmKU2MxDrTeQgxHVmcDtxkJi1mOQ7C1jQccdm6BkOjTJXb6v0HGD
20Qc3fxLqAqKTyjTKirIwZ6ubjK1uG40bCcrsep1OO5rzJr7eliE+XwUBozbAcGjOW4zo1hVC7Dq
wpwKij+oz8vD6GbRm7n91HfomZ68FtWAOk99tSi9V7nOo3Fum8dEbvOKoTXKkhMIwiX0MEGsBGVJ
jOqGErhcxBzh24f+H5sqV6xXzJm0YJtmElcfzQ8z+743OQQS6J0ef8T4nTsfXpAR2EbSR6scgBvd
LMnJAwocGZI+LYZiAOG1OZxHi9yTR9PtKO9adkqQg9BOyXG+K8COAwE4YV/Vv6D2oy0OtVWq5R1a
5JnPJvs4OUJE04PkIrhRKjAT+u0YCBxnGwIeDXLIrRfQfkszGGRv5Dj1ul2BeusFE1PeEsQOXlY5
/r+ggCVcJgflyZAOc4WIFj3bRrg0T5dZ7pRUtEyRr3I4PlRTqpMJy2Rv5cHw7Q82tFmG/DLtl8vg
LwFx7ub9mPqC7RV5K4dBC+jsi3yAXdZMtvhTe8sarOIT+6JFcfuCUymyyMGQ3MVZiemK3xZTafdo
sbN24v5JEc7ygwVxHDuFBl2dUMWtdfzVrdk1D92aL1jf9kvoH4fl66vIP9SmWcLacNSPaFhjpTFG
RYDSWHSY3rDnyMs2VuBCfNW1sQn63wkMg0aQJSQkF8qFGMhE6Gi+yzF4sItuxC8/kVUOfFJ9qVSb
OS6lmHW2jhLm8ZRGFvmpAAb4ul9VDA6IAnF/TG0wgAsGgzCUVQQgWYQp5eyIUvkLFieyyv6+ij/s
jOa6nKr4lst5xJtdIiLuzu347dFb2PauLCREUuKywPaZhLglJtmUbnK79DQSdFpVxtvrx120Hg5l
qG6AabZnKNOeK2p4NBVKZLDv/TwgfVwQByjSoGqjzZCTXUb0gs5bb7m8+DoSgInGgYkEskR17uHz
6DHH4IdfBBACYRXoAZNRKihvxM2wovPNRTKgjM3shGX8Wz/aYfJY/qIe6SU5QtxVDnUX/LY+WEX0
P9cUZJ37pvrPzupcONNqkUJ79vhkV++TO2lExuEFV6/gU/LqcoORzlEnwVtYfKqYQYNgn+oB+ATR
WZGChO5w3TtFQK1zWAKt9bEbDazwFblbQTSsc4HMEkGWcGFvmf8HWxyMdHKTax0mysMOje/MV8BS
hADNfEkeSnAidA5QkAvCiDTGzcMqWMKyCK0Qw0OHPqiKEKQN8BNh64BoJzlQqdlDXh+3dlIcfopW
x6HLNE9Tj9nMX1+N7aSrXE4nxaO3L0jpiRbGgYsppfpkR/hsf+4iAmDmk1lmbHSpza6BGAPNthW7
jn53/XAJLPCpK2vMW4OU2LlJajEvc98qcnjdwkPLxhXoN7iXj1zKcr80MKE/8Cbmt8nuoQ5y+1+f
sny2KlEis2yYk//5lxGBEk+u3Wn21EHdZ8OW2L1FH4kDCjCqN4oBGv2HdfVDoO7sY7eLUt/2Qb4A
ho7jC8JjAcwbHGLEoHBDvRxGpRv9CBXq5WYB/7Nn7VRfIphHFeaJBYeYz1m1UaooPcv8vXqARXCS
DQ42KpCIRH38qm8oCOgMDjRKW+n6pQIaZtk7Gu1N/Y08yWGxXNqyE+T+hK7JhSI5YpFUntmX+/Pm
g80thPIOmsPQegdJxqeBaj2CVI0mOHL/qyTDyhZ3o0xjt8xqhLAbkxRh6U94976BVERYH2sv9zQi
gMbtfVzZ49zDsi0lsSWsDaWy3+N8fz8QX3DeRDvJeUgGhag8guLOK3ZyM1ZdLYxzEKJGskwybQwL
SFA0craPlTuaSj7pe18A/pso8miKby1oCkNOOzRIguQk6E/jbXxMpmOD1pTKXwZf3DzB/O3ZZbOy
x102lQm9RlqwXZS+2HHYlWGtf/6Pa+Li0VLBY8aiWBMraOlBgtFrCgJBgsbW2BfRym7nnFYr4iLS
yTYixpIOBbkfC/xe2eOxafssPWr9eEH2eROFV+a4u6Y3Y8XpDfbBHsYIn+YpXzS0IXIRDkJUQmyr
Jvhk8s7c2VKgYaK7vEGFqQh7bKgoMBU4P9890FUDGKIn7Ocygyo79fTuQ0pCMraCZ8vmpb3aSA49
qNOmOdTy0OPpHI2udTv66bofilydA4zK7pJEb2DA0b6RqnGbTA6sRnevWxGhIN8wQCCao7Q2zPzP
bxObn6Mri6Uyu1rfQtwXpOSuIy7odp/eXUlLkrSzcE++4u66fqxA6P3U1hDLVNalv48V6GnUVULV
gaK1sMzBvv6/AyFIhZ4ajAs7ScCnAhFIy/HAf9Rloxc5pwIsfua7JWoFQcd1Z7T5Ir8UpQ2Ii2Eu
tkJ0WHrlFDhD5wl8keUyri2KgwpSzhgdcWCF+WJys9zYJ+0Y3bwgGBX5BhdrVPICGsEEnviKp8R1
AIT+8dNPlRDHAmUlfIPdJ6iAaXsH7BLOHOhhGki+KZo62n6R/QNNNj8mh5FJ2tg5Fjcrx7EA4ejy
roY8YBPfFmjNkSL1YpEMzEX7659vMwZemeXCjqqfbMnCqGyIzhU/q7sZheL+rFTlp3IgNfotx0rg
MNexHgWopztb5+D0KU3sbJyCRwPcLCh1upSRv4M+8PriBAfgAUZXGVtZi/N6KeGa03hjNz+M/mNK
7q+bEIQC9sPfVzaIDhmlQYONZj4MgeOiqIfYY1QP2nE+iCFEtCQOQqqibadah7mh/ZC3WNUxtz9e
X5LIBBdtDKVu6XbJPHH+PGnnJv/QpcLeGfY7r6DGQ4f/attwL1LFLuEF8+iz2dfOGxtU8jt/LHe/
xBtEb9nrd7/90F2wsiiplZLOzBlyzEFV4FaXGoFnbzddPB4mvktgUXLCuE3/vXL+n58oYFl7epzo
WFnEyrGRr7gwBaCocGBhEOxhaQIsGCjaXxnbQveZieTkgZOKkw8CvOebAmZNtondwdxrqFs2p+jN
x4/HK6Il0WhiM/HxUpA2Y1JOccvyzGrm0xtWYUW9U3yaBT75wEe28knTzjoQ8yLaof2pSH42JBcg
oMglVQ4vQCSmlQ17wb42gSNaEoceTSsTqtswWEpvxuXcgq71OjyJDHDxBnWMpKmZV7TJV3B4unUs
lM8W+PmDKNDqs8R1rpLIwZnCJbW39vGxAYkKq0Kb+9rDJIVl+9fXJAjobZULN/I+p7rDXv/P0xpi
rxNa4zCjjHPdHlJYYx0MLbRCdnbpsubXfheZr2xvXp0sDjZie7HyhSXnH18rLyUTEvk7X9IHN+/i
QJKI1VRmjP+biDDuQW99Kg5QJY3vX9DSI/BHvpbf6uhIa5g/SjfmrmStdiko0HqQFHulCzVRUCaJ
rjJB0MZPU0sUbLz5gKtMk38sTgEu3titQPlcgF84ywKBb4oWyEEImZeCpAyk2nAISIE9Bdan3uiN
gQGqNYI50J2wviiIDzT2o1ZHcO7TeVQIXLT8xsKD/FuGqu3oFaoPm2BgfBVlywr++TnpcswtmVb4
jH/+uBBtKPeOGaGPYpbMR+Puh5pAgnYWQKQoKNU4OJFGdCVbLNZ5ALDokIeM2jFOT6xhMcVMg3/d
RwQPW762PxOoW8wzvpahQp3EeZPXvefYN3mEMEsPMVF/3ZwgQtU4QGkrKoG+HctTxpuR3lXpaVp2
102IgIQv4UtTvRQzy+S89uIUoTJfw5fMFIMgLSz+OUwKPJCv3pNFVwzCFhc34NdHS6eZiSL8zW+k
yxaErqHn/oz7V83yQtMUhFNmooI9HGRnsnnISSZwhc2VPJrhc9nVYOaVXRtwhYQE+vhJjaRXHaaV
CS4lpeWz3RsRTERLJ7tTLYFixbG+dIZziOxM3tPOoP6Smm8TZ1bCpLE/WCPGZ7JZuKeixbK4ZQWK
Ax5YhtFhTw3rr8L+WFCBtsp2DLxaKgf1heXMWssMsGFcPfaM++kGsGuArBk0ea4KkYSDCDs2L7OV
Tbbo1aKKWZasooDNTK4Ca5Im16pq09MXApkEqJ/o5SJiNBD4Js8alybVQCFlg1oLWqutrkVXGiQo
iAiGGY4/e+OuVsbhfNJOCnTbmRk1fpvP1r615tLPx7oOFoN8vw5Yom3kIF/RLLMFBwfO20DDWhp9
Wy/8Wb8b6s6XY8m/bu3hWcmvzZJNVDkMaJiA4PvpV2MDzhml+GozCgRgV3svST6jHKw1pMok71s3
gzASuTK0cgtZNreOwdo2dwzSdBnrkd02yJ2q9jmlo+jIb0UfawvcOagXzCs9JOO0eoS4ShJY7ZtG
/WnNP/sOaEbS49T+rJaDrH+0x8ZLMHhwfX+3PHT9A7hD0UU1sSS06kAz5zjrAyg+f5SvkX+010bY
j1idPEWrHFUfYcTS39aHAcp9EGqZMXTWHDAQI56D3YoS1va482AUztLPJYAUR2/fVh/LCJS2javK
4GeW36hqL9hEkZ9wR2JY0mTIM9gzagiHdZjV1kRH/CHlce0ccE8pgspI2nfscoh7L6LtpU/BqW8z
HeuoVFzD1mPXstsdE0P3KkiW7pyGQj7BnDD0ky0eLZVv0ObrA8dK76U8gqIVEmOuWWAC8bpLbQaF
6+3noqZeWaQ8jfG5fyfqf3G6QsVqJ4mTN+wQXtkY/mLWGon0NSuuMICIb5IjxiuPFB3VL4reBQfW
4eGo1aOpY2ujltezgUqQWfkk7F1DD9WwPb6guXQrO7XaTn56HVpO1khGfHn5mOw7iuTl6JHFU315
n91boqmcTVaytTkOksik2I7OzLU+Gi2aW8J0ZNS7Iiv8doY6H9mhflX+zbgq2cWpj9/L1PZK+wZj
iJ6IHmTzbCkqklPoMMFMFHe2zJHMhRw7SDta36sMvBaqvhP467YJUzNN3ZYdh29jkaPOBKslrs+m
/jshV0xIyEnefMs6863kBQTOm0E41vOPUQ6jKvTopM3MjP6P6KLXxrhNLAZdKiAaiPpEDcohLXF1
cHI5Qp7JTU9drYnDKNlKuslM8K3+/Gm7HResbHEgU1cy+HEGCy+Lcd4veY71GPuUWm9V6zYaU28x
pK+O1ByicobAXr+Hgocf9wtqGe0BTZyuXGYeVGw8XOqCaijbzGeA9PjLeEAyB6uqUFrGZqdfltp0
ibXrlMYtWsgwWcF1392K/FYfloejJtXRSKzAlq3s8oz4mS3fDkTyF9kQkIFvBgqrVXGx0ALRwQiv
EXxbs4MGenKJZbTXK7LoZSDwIZ4/A7tnLJR91+cJSnGAJzqFDoOGVWRiLhTMDvJrrW1eHqs95OKg
JiLznDY489mMaRU5wOhadgSct+Bhlf0kf8HAo8gZOZiJBtJCpBkmDee2yetjrh16tQgX9aNefbru
iyIP4UCmLYqh7WPmIX04yovv1EmQNiLaDJF/cBhTWLnSOmwP/1/8g0OZua1GUB7D2rOilziQubYy
Rcb/nvpiXLQNeg5fh54iW+zvK7+vp3Jx+tR+FVJv9W38xii2Lg45QO8FXZ8U6/odDr64b+Pa+WKW
uNBlUjKCrl5YenX7mmgfOfyQMzK3oBZ6jX9ci1LY4jjwqJakK2sDxysjhyIGWSxR/esH+CoaMhMc
WIyO2rcduEOe39/itnbRznFokWaF3EQjQ4s/Fn4QrovDjNiY4sp8QCbelvAUXwNBtoUcYMhyq2da
C8BQptCRv1vKsakFOLuZMV4dKL6xpZlpMRH5Hzfv/lzsYfNjqZqq2boKIWS+ZK3HWa8mgwTQBQ0i
+A+DuHHrmx49Su1uFtJ1bQY1K2scYMhao0uq/gBO+lEhN+qXKcR1EjZe5JsJyHNmvyB3LyhXbj4l
V4Y5/FAhivDrrZE2B0a4qJ0w3uYVwwtbbLZj2JU9Dj1GMPdPxMBCH+6y6KMCnUeYlfH4gFp39eYb
6wd4PT27tTLNoYkxRHKVjvAh/ZyYN/ax2EOv8mCgsR4cCA1rvhXx5LBD9iwsXlnkwKWsdIwBy+An
b+rohLTXrdaAA3lSPIjM3BpJvx9F9Lzb535lksMYilaLPoth8hnGCM/9dtJjZYvDGE2RaWMosNX9
HHK3PzS7CJJNQ+vDWTFhJyojbuLMyhyHM1JUmXbR4US2TDvc/LIo721z95r74NEIX+OOpsTMMnYf
vCrWEpw+vr7dpKVWkQHWcPoeG9xefvoEoMYXt4fMGo2ogb1n3iG+7TZjoNVOcsgy6rM6yRJO+pR+
KGt0oXXUbdPKN5adbbculd7LTn4pRPVL0Qngq9tyXpZxVsErn3/B/46ffGnbknM0FuWw9jvS+5PE
n+AEPEjmrUJY6FrXeWLBmKMv4eLIoSrVQZsYoeAQiNySA5G2KWVFLnDSOsySK36za/NzgpYEJZD3
euVToZjpZhS78hUOSYrSrNAei4UNIItZ/IchjF/0G6DnedH4usgiByZaR6oW80fwztsuqBuQDIcD
5robv8oh7RkqZ3FWk+3alduAr3rXXVkqZQuTchXfp1NxpJX8Lpvm1G30OKh05VWx7eOu8kXvrAP1
aK/C4POT8IK8giCE4evesZb/jWW/mf9y24WKnzuo0PCToQeLkTW3C0xB9mTzjbBaJAczyUAbCB8B
ZqKkc4c4tBdRqeP/SLuyHblxZPtFAiSKoqRXLanMrMVVtstt+0Ww3R7t+66vv4flaZeSpZv0VAMz
MNAGfDKoYEQwlhP7340xk1LsY1XFfW21gdpzy/3OpCZ+F9qHzqqJU+XjEbyumbM2qaxBYveeU90y
KEHQa4tMLUqx6Da18eGy9C6fbrFXZRwfr9/x3dDkBUL0c7ZZDwZrkulAypss/87pfrXloU8nB09K
386llf5d17MB5H+/sV3gTI/WLIumN7ieZ8V+ddM2WEI03WTRPDcWsOAMWr83QFmiN8Z7dTJmxxiY
k83jybDU254V92mfPxlaRb18JuF9FJsI87Hd3o9n8q4uZpSu+8UxsTjMKTrz77Tq74lZvdcmVCZR
QM+V9VEN09IxyXTosW0d5BQnqx8+2MlIvGipMbvG8tzRtLRy+oYAGpvvM9tV7TJ3FT06lOb0dSyN
6bAqxqfr33j3amyOQbgaRpmMDLZmOnTFTWq+X1PZYoZ9X7tBEKJ5s5jNalmB8JaMvhRNCOAjbW41
nPGbopdd/7CRTAjd0Wtu4V4Di33lnY7J2XhfBSYov0PHOsaPsp48yY0Xm8rSBCW2eYihsf2TZd2E
iHBXmVXZf0RvZBK8rD0PfWlF+FpvzhXtBhIbRMHLamse1YmNUzRihwWqj2HOGu88PsyJZrY/mOaU
WBnRx7Yr9HEpcY5vCHBlWIJFwy0mJOpwnCSZH61EdXLSeEuXfm6VEPMWmfFlMeNHFSvuw5Wce2SZ
JFUXyf0WPW5VqPZqZrDhSZu7Rvg5byW+VaKVIjlMrpNpJC0+n1V91zPN7QzQ5ybSPvpdB/uiJVSw
Iu1Mi7XIcZD/9Lvkn+fD4jOQ3P2mRgTF3R9E77JPKFiUFYO/dJyAjAiJnnkSQkGFDNPaf7LAVma/
qGBTBnSN2kkCtFfKKX2by76cEMFPo83aTINqFNGdTVunXU8Zm53r/kUqkGBQ6hYaaDLox0tX5X+3
PrzxOblREtGUdGo7xBawSMDXPoIPMLADXn2XmeL9tMYLkkgRE+YR7ZsWn4lP4uTqAVSLQX/mm6jH
2Zc/CyS3WKSLYRN6UvIBcGR+h9VoGE5U3evfSYYghENZR6e64nbfQjeXaYRulCmH6xDSQxNijRld
DEOEdNfzoYEOLPf4AtJf22JtKtVvmeoZgs1YtarCEgfI9Ka3jSQaMAQ7Mde5ZWcp0OJb1f39Pu3P
PFn5Z5sd9z2niUXshBooFgkXmJbTonczLjDn+0TjHydsfWaJXf323AbjeJR8wH1T+AIo3GXdspYo
NAD4yjjJ7/K+wX/BEu6yWtW9vszw0pcGX/c2Bh+N03/wSL0upS4WHPtRTSkI3abXFuutKvqPlLo4
bl8Uk9KTeu9E5VjX1UUXC44TOEdClT6ry6/pQetkf2OOHWDqqPJC/18piy5WHcu4CpO1+y3aC9Xu
m0O6l2MUbvqQYaMgKbI3Keb+PX/BEu65FmmoEVTAQlmCk+4Yic+7FTovHt6Dr9STD97v2+YXRCEm
MMawtpYaiHVe45lZn0t7fbz+ta7fNl0ctycmxu0KDRCJcm/UgaH+XVjBalEwdPy4jsR/7Ot394sw
gg3pihldmhbutV4Nd5OGDX1x6he1etaH4eY61P/jcF6wBBuSJrRbhhEqqNeP1ln7yFsSEzeaP5DD
DMZnqcpLVEOsQM7R2E5UgeXghIJM8f8hFCyKQ/RnfZeSO/3sAjcZk9UspnDRIaEaWIEN/sLeGQ4q
0LI/4BGS6OHzcW/AdG1kbc4NYxs+rTryJZ0sA8Q/yBXleH6dbhCsqZszq4c4KRZVlHBnw6H7A+Jx
iQ4+j2FsYFDfSJKKW0LTwlauoco8ih1rLM2DRB2/X1fC/Sj7tw6Kg/ZRr3SaHgIrnH1StE6u3qkk
da6D/D+hzguKYCLGcdYiI77wWf8d8ZT7kd2iDX3BEsKOeBknvR8gEY8CjFu+SVY/v3mLG9Yq/zfA
0cXZeiUcGlJwJFv1fo2Ek/kL6B3c1ses7PS+D2TLL2QqLliModFoPKZA1LPGYyZWECH1LvlWEish
jtUPbZ1qUQuM+R33H7qXerH3A9zMfLOmvBN8VyQ0CRNGsHOCMcFfhUnIFMoANyWJ0yiFUyv5m3z9
BkNQv3SoV02r8h3/K1e/3ePbYAnq101MqWLMa/9aj6CDxuQlB7D6f9QtuHuHDao9nyBRRUZtFClt
M4GpPWTN4MT0M9qEsejPfYtebFD4h9xYpUkr5qZvSiS+7niBSzOf6ZB+PSD+iAZdJpagGYmRVXXB
4PRpe9tU35v0NjYl2aF95Xs5OUExkjLM7GHBx6LsXq8+RYZsCaL1GoGpRNOwlpP3FalMQJgq2s4q
xRD9YEf6XaTo33VmfMqtSIdBV28iq+RrrMxbQ1m/zivzzLW+AS1NoOT6ATMSx7KbsYArPNtacqMq
SOYvhLxfoxyJudFv0tSfjPUrM6sPBkE/6poHcQLOWX2NFkexC7xaSyvo2qpxp7r+MWANYlboxFt6
Kz9MnUKd1GLnws7uiGlhh3iXeDWmZ91qxt5ZbaGW21X2fdFMf9EmuyvN0jdoMjsaFMEb66H32ZRX
mG8C/cEQ32qx0nsJ+skdtesCTWu+khIjHWuEPc5R/G5i2Q+amD/WpVY9LasVpyBK5ZKpv1lanR1M
FnuE9ecu7TS/LfLVxeOjcptkjHydxj/SPKZBCCC/tVXwbjRDhV9SY1veXCrHieQ/e1SCCm1xyrqW
KAr/TJeeH5+RwkBZFqOGbgq3OszSoVKMBlaq0B07Pfb5Pe8Ob+w3jNMDyQDzsWVi0zARJyd0Ukyr
RRbE75pTnwo/PTDdiYIH9L5jN2hWOjeyzq1dFWWGbatYGquD3+7yYqeYcrRjG4hrjMmiPLld8iy4
bjz2IGzwnTND10xbF9vDw0mzJ7tDhVNX8XWKm6F/uA7w2lYwzICotoUFPKrNxIdqk+n2mFB0hUTk
S6QGY197E0YF/h0Ij3Y3FnCJYCks3vg1DknQaqvbTalfxol/HWb3sDayCN+jIyYbDBMwxvqBlgNu
/CoRhGurqM3b0+K/YCNI05Rml2Q4rRFx5TJ9j0ZsCzKxYK+P3LnPJHkZmTyCHV+Sli20BVpeklNJ
1Ps8jk7Xj2ynLsS/P8XmJU2nps2EwKiew3FlLZ5t4U8+36V7fFtB5rbYfuaBAllKsbGvb7/xTB6E
bk4wKwszynRk05JidaviB1KTXi/rhJOB8EzQBiQeIyuqIghlauOXTklO4axUTrLKRqn4m/a1OrwI
I+h1EhVrE5kQZrVAlkNq/VPfRzd5xd5nBjnTPlQxAZ3IXr97JnXzycSF6ggmVjVmkK7KPb7kJB1d
6jZYfpq5ylfb9vj+09z4k5IJl0eQF85YIyB6sQjFNvfLc+2V2iYlfyjGJ3ZunyN2voSIVU7uQ1Vk
urkj6AWcEAJkxbBO1Qq45Wz/gGYGGG81723scnFgbw8EC3vHOdAUp5Id8c7Nu0AWvJZe5XrZrQhv
2gP2SgxYvT4E4zFtHesD3y073TQSxF1RNYsyC7scmfFqZUGl9BbNeSqoeUxn5vRT6rBkdUj/n+sX
flcyCk/Cu0s0S6QBpzHpJ3zH6QDT8phZ7V/mqPxLCCETFIXEbqMQLt/UHobySzP87y5LUw14RZVh
+N5mwu22ypHQau2mQ8RqZ4xvYoK1J1gQef2gnh/wr5R9AyNc7irpzGYyANN7qmscyo/jaQoy9MK1
fvstP85PcuO4+3E2kIIDa6KkGu2oR7FG+bAuq6sqoSeRiv8Tr6RiuoYHo6YZuthelKtkCa1uQpT0
LnvPGYfs96O7HJQAdMdYcSkjIN5JYDBNxadSOZ8BUcVX6mrHZVQkeKWmp6VxqV8FPXnXYTPNfK9g
5bgk2twx/BdogsUw4z5J5wVoNConl+RoKzcp2DaXRXKOu/fVNqnNdIqAQJx7CHUzrQuFvxw1w131
4cgsJfJLwzwUfSnjP+Q+WPxmmkp1ZqEWZJiicZhACZFMGi5UPGEjo7XGbmHGJ0JG7Nuphy9YDfdk
6u23aS5lO+Bep4SgJTpKUPhyBJdOsINd1WmZYUBbjHeoRB2yu/DYnNjNW7ZcAgjFLhvzyDqDZbr0
LMTqWRgtKl57ePHpU+GT9CDR/D3dgAyWhWWAzIDuX0J0gxphCcLKvYkKhzk9mUc+d9D76sE8D6cU
Hqz4S4K5d6G3mPzvN4GIqaa6EmHA80AflXfGIfcqVwHbVnYabv9wE80eIm63zbck4RjFB8NkDMMa
pQyH+C5+ID6P5uiD6St3zYk4qT/c6DIvvY9o6jYmZeC4xE+39mWbtLY1HTCUrOFh6eXYmhsFWlB+
Iq3XOpkn5zXfIdRhmq5TRPMGpYyKz5ZpTYdSzeP5QB7X9tR8w+pcrz/WhgNzbbn9J+tQ38l89DOn
o3APiYrHJcbzNRuFWUFJc5VmWR5a8/MyqPGDWoGbvj9Xd9r73Lklh+LEDhnKRHHwubw1agebROUX
ZS9gv/gRolsK87BfLPyIZsEGWrtysOgZnSsjchdBnmDzVnwuvl9X4x1jR1RQhlu4OCYhohVY1XBZ
+gqQRfy5TSK3Ns7WclODvuU6DtlRpQsgIXKwp0jV6Aog9BnFHxe/Q68kg4DZ1yJyMj89Ze8Lv3he
qD3d9oEezJ/W+NHG/Ik0YbxTYwIz80Zo4WE0J0qGhZT2jGoxCwi618DhctTOESqBpSvjatoZjeL2
FXggfUC+RHSTRsOUadSU+VAaxU81n0OnHcBFZVSrg5t3Rn+15cVNVXls6T/M2JFn5uz7OrbnDvst
DktGP/Wa9qgP9nRrLYiFzE7NP13/OnsfB0spYUERPpiG+FJkOZZnlBF+IgGhUwZqwlHWq7Lj55Dx
o/xGq3AFYiNkSQsGjggg0KA/8XYAvvCnD2QUG3vqrCGbYsGf2RREG5dGuWMJpt7iaDlY1uSPdnoY
0ODhsEwNwkxOFLt7bBTJZcKN8itCJ6ZbU0+mYjn0tsPOJfY1qooT3WqFk520TyA9AvFpTr3r32rX
SmgU7zSqU+CKjMIMSjOPU7ngKBe/9Lo7ZAi/ZHg4KUFxKJ80WfFj50x1SinIvcApQnXRuS4hs2gZ
Ih5qQJ6mFZ1r5FowtvWhCQ//u2gXUPzANz41KZDlBDsdnheT+rGci8gjVCnR5Za8N7rCQ8rMJcy6
7ef1vLZscrpqPGL4+/ugNZHst+zERxe/RVClNSGVHddI7et64Q2YVsmXh0QjiAi/jNZfDZYeVaXH
6Cxp/nzOZQqe6AKXf47NGRjxNJG5BS5vU8OKUx2uYMaC1cQvMj8Jej90+vwU+yXWW77hXXSBLcSE
pNPaou2BzRlE76jbftGOFmb/QCHK1z4m0tm/HS4oRNkb5RLcwqzoJpZMQLnM9gw6ey/EKuvJZecp
QI7Xo1i9nLjZcm8H6c2b2oYu0QVHEE1WhoUPkPfXbEvpRefyiPErbzkaslhq53UGSU2TN35h/kOM
MEKVVcPCIKlyM/iLH6MClgTG3fPC3D9oQNkJiS/ghFhiUdKmLlTATe13Fh3S7r5vJY/1PT96gSGE
3QqrCUspMPpDfaL+euQP6F/dm2/ZiMS/1cv5Cbah0+yEYrADmrKUrlo8DH1Qq6bsBvA47/Xte0ER
bj0xwbs8aEB5Q7vcjk9EmItHGB9Fh+8VtI91lZVaKC0dEBS6JQ3SRbld18qviOEMebD0d+Z0vwxT
5ETqR6VHt7blhIPyWc2fIrBmrsV8irvMa+tJ4mL4Ub46BMT7fDJKs/HnpQmiw1jUtopHqaZ8zTUw
zdmFBGHPiUH2Fwjh3les1/ty5iXAt04GcoW/JpRw2kpoL4myQKjnxqLpfeaHfA1ghsYi6yjP9+xl
R7YSMu5fNna8LZRYM2rgvdIkeX1911e9nKb4TuvttojMCVhWXntmcUSTuKOaD4YOSxNHblnWTlp9
t4nsDbx7W0xD492syJeIoW1DNNBcl8ijdcN7Ak7Laj731hE0Vl6DyZCkLRzbtDCahWXPyehfDxZ2
DdwGW/CTtC0sdA/ylEKdBBmo/9Bj4IZ5LIHZN3IbHOEy5Fpjg1Sby9gZn+fohiUfqfpuDL80+XA2
18UxiAHi5sHBtukgBYPFdTH3cpV4f6uoNeMPtN0LL9NIGcxamaIZ8UCt3/IRCvRPYA1XwB3zMP+F
V2HrvKV9nQFPNzWKgitWtAjXZSyYmneagj6etXGzCOwKmu5cF43fcfFG2lg+aKg6yBup2AuthkhX
EzXGTEh5Xy6m1632qR9uMr25r9NHhPmyo9xT1y2gYHRYFifj2ADwDVeS+z5BOIoXn4lcrGWzV/UU
TCkOXU4zCPdrWQv29vxa1rIMv5a1SNuvd6w2zDXFqwPEtXCVgqKoitqkLfhUQOtsIWT+YNmyK8dV
/ZVMGwQhpigSazaLAQh1lp/VpnOa6QMxbidaB1K+8j37eSEOP+CN/TRAUz2XLcBefSzpyUmx+NFu
sKZZ7xoy5vPz6j7WYTCwed5/MKyH/CzrV9uzKBeSCTFGlZtpOy7PkllBQe50r8CiQN77V5I7ebqD
G8JrX00wlGucoCnOhHBjXMROsQYJy1F27m9nWW12TwNBboyUOR7fBKnly2NM8FZLJpvXTO13mvr3
UsseKPwfEEVh2PZmo7gBuyHG0OOsJmHblshWqXczHoZ1/7nHs77TmGspH2fySHJbYqT2dH4LKeg8
JcOoJesMXga1wKaqGXWURbmzk1x1ltVwkmQIrlvFXWVE0wm6XFRky61XnWvNiNaoBKr3u6zSxA+z
+4dllb10K0qTSEuh3R+JTzHdqi+Tteg9DD13LJ2r3dDUC4+DN39r3eWIoaLv9P11CffUZIsoHKk1
oa+mKsMJLSO6269/h/Egcdp7CJZu8P9ZVH/VWhOVVVYgmYrHT0mcdv4UYSn4dRn2LtUWQbQYbQSC
F2LDPeqxg4ScR9La1YoHOvznOtBzA7qo81skwVpgCH2xp2FdwbdiP61jd8qH8mOR63czi0Mno/i/
HXkhjd6llrRJdM+LbcEF29Fa69zpWI2M/sbOV35QN8eeFva3HnQfSz/2paZx98NRhqADGTzrdUiQ
VlgGGgEvPYVn+Jev6L4and6pTqVfPrUzsu6yMqYMUggKirAtwrBCfFXUnWOXp9WSrdTbywBT3LDf
Ugl2cVFBFmWYuGJoLrpN8Lj71rnF1x406Z/yg+VhK/Onirq96aK/8S2jKEjc/UaHdb60ymZS2HEU
jeuhbmsHtBNtIanMPtMZvVLRDYIQeSBTptCqwxHSuxB9sMSl3zTFnVsPnTnDV3D0KolTq1gxPJ5K
+DpOOZOMLkTGgk1q+Ck6PAPVm2en/6TetvJ8//VPDP9xeQJrqzRlHeH8STW5i57dVTr1lqJ10b3r
tHV3g7ZaN7ZrxyKqm5bYVVEPDtp38ZqSGKa9d+/FxxCimsImbRKWuM3sDmsjfzHihJ5+t7qhA+L/
Pxhw4cJd+ziCpVKQi1LnCB9HPWNzg44UV4/VFGBvibCDqHRljZN775ULCQV7Fdc0WwcblrFBkcef
fCwiAtP1wQJJjDf7RuKumdO7fzBQtv+VbST+TTS7oQ58+ZWNuG/mrEcg2vmYJMYA8YhHUhbUvkV9
1bM/gZy/8mwJiSv/R1+f7guoYCA7i1ljq+J0lxjt3+yc9bq7WIkncQIyGOERqodZtWSrjkIshmx6
yyGZlx7K3gGJ+EHzqxgNaihdsVRavdr1c7DFiA2QpdXEHt8kWquWpgh/+qp9SLvqWI9IC82dZzBF
EvjsRVrWBkowxOrQ05B0gEKI52Xt4CeV6rThTRGtDptk7Z672rJBE2zypGhY6B4hlLSMj6R5HJsn
ySfbeWxix8fvk7MEs8umkJIqntHKVySOlc1YS4uUSA26GDVIbAvq+UQj1VnnxyR9vI69qy0baMEe
T/2Ut2HerwcjeprN93U5O1b5+TrG/vkhtEJTG6DExpVyRmScd/V8YE3vNevDNNbOv0MQrtYatVRJ
EiD0iA8p6/1ppZIobl/lXoQQrhUzw3VN1Ar8psq7KRtcy/qsFCcTL1srLf3r4ux+FDRXogrKDJ5S
uTRPIHkzhx6Vq8MwY3FgZ7kIyN2GtJJT23kiGXg7YL7C1AjaygWRQHSUz1nUzIdsNu9NGzpXrpr9
LtO10LUj2IqsUc/zhLq3bgfXJdx7SlxgCze4N5slUiiw1WA+zB51jeN8pJ79WDsoIDmJ9OG+c6YX
gMIljrI0W0wbgJNBnbJSXSzec5LSkKgJ/92CkQcMRbYabgUL7/jP2KQHkAGkaakApqQ1HFfFHtAq
8pDYoQc+oSBJ8w+2Mkkcy879AqZp8fEvlaKoe4nZFaZSN3GH+xWT0FdoPTpKvci2Ou3lItAvxZP8
KK3ohAonOFspMjoWchEvw6itbwZ8GPVNofYWTGTg0GxlnYwQYA0z3I4QR5NxIe2e2os4IulGGjfZ
wBgQ2n5y1DzQbVk+dsdkQAbU+k2K03q1YcPKViUOuVVqYoZoOihm+/uw6u5QpA9rLKuT7Co4szUC
whpkIcQSUZj1UTEvMFBND6biNfTqVQlCO5co+L4amAQdXjraGV5VfNJR6yPss0MDyB0928i4eVVg
+EXrTV6+ePLs8q5cGzzBUrC0HtSFQK41Lh3G2EnrcsdqrJPEIu0Ev4a2wRHUG/sQTHssny0Sn7Xm
sS9XbyQF0Johy07tBfdbNLHk07coqJEKaFiK0PnW2fqG6XUvc58X6lhH+TE+L+B+ZZle5BOLA0xL
jSLWcI6YF0CmVLlH2++hcA3fCOLKzwufl5fbs7y8JfmAjB/8xiROJTpQ0NEzH0zyqVhO5Xoq+o//
7uMxwQSiBUanJVd+TkMEAms39hiW0kbuG5cvoXN0c5TctGwkshcSDVYNiSi4Hw9v4DST6Kb4XolC
JDgbfudetj1ltxqYZ9647elSPCGaShrFMmJ+E36RxGG5ZIIC6K+HJ5pb5BqyfxsskKxjIxqmEUTd
xIj+nK9cRXAbKHYjkg5sNzFqrgtoKvz1LvYt/7rG7Npm1MgoBgVtpJ+F2GfFboZi0GH9s7n2Omof
jXFyiK7dhgsJrFnioXcFRFSAYQv0C9iaJRwpDPNaKjoE3FYo/NrR7v6zODLjwi2VeNO3YIJsaqkV
hjoDrDY6VHdsT8O6tPypIZMz6H6W3Wn5JPEKe84U5PRQQ9gt7FQS7p+CXHEWN4Ase4YqI0GjZtOV
365/s92gkTy7VBNaYos5ffQ2rsTkpzhh9/SUuIXPjIcMBLOcmUu3/dbNA7s8SFB5tP3qODeogv2K
ynrEHtIWcc/4myEu0p4Z4uR8dHt6uRVROEhdVZJ0igEGhvPEq6r+Q416NVagvmss4z7LZCWEvQ9H
0dWvomkbcav41GhmlU16MiAGN/sWi1er+4yuEtfKlVs8wC2GcIAES/iqRemh/BjhVpvmrk0xujUm
mJCWjuvw83mFxZBgxAAoo6b4pmlLEuakRwbzF01XqgRIQ/vR7eSFTtf8gV/dPUCUvm2MZlANiPhB
G1+gxfWYU24sWVyvTqjZsVPXrUQHZSD87zcgmKcx51pFJEnqn9H8l75IOgll/z534dt/Py+GcdV5
pNr1jzHTg0YtJSZwHwJTHcSG/SPiqAwmCZNJZVCC3oodjAo4WvtVclF3Ag2mWrqKbl4s3kRq71IK
M7WiJYpHmIfYXVp4ZjDOoyueTo6ClVPoN1u8JfFb6Y6HvTwmptrRbwHDh6e4GHoXdh3Pqq6h7+Ks
ah/72/EdHykZyYk6GJ/FSnBwFMqfSDtPTa7oKkwTXMqrQDzSkzo1QqDmteo041MxpI7ZHKzmPKK3
uAl/SI53xw5e4AmBeL/GZjJVOjIgzzHWC+PXm+oQF1BiLM7shCkGoFiROZr+hRkyXZEII8bfIHKa
QY6Ow2O0Z47KFmc207tWtVvHyPuPKdgTWgxf4mt7YTh4divLJ+0p6+briSFP3rFMIy2BV5m1cwIO
eKc30KMdlrEr+W475hdVHQ3s5Rjhwh/C5daGpM/KjiIcoHkemOa0Oph/StxKS5QPZg92iMEefoz4
L/WQHJUovCnnqvMo1Z+aiPDhsvRoGCgIJXH3H8lv2zHXF7+N//aN4clWFhWkxG97Mx/xTv/bBaJg
JCYz65KQALH/zNNOdexYH6tbduh/yla/7L2UmcHQ7AR2Hp4BEKB6dSh1Iw95uDL5huGbGeazFR8L
ow9VeJJPNOyY2As84YKu9mh0OR+cMEBLkNW3MSmd699rJ7K8QBDuZZGuUZcPkAgXZ2g/TX3ljOHo
jvqjOZzi6caIMgniTjwERMyZMIbOtleVmlVt1MlIIROWiThafjcl1smkH7K19MxKVt/d66e4QBPU
kaglprsY5LOP9LyekvOvVR7hjdzEPVsYIVK5wBK0Yy0YzWoKyUiTu2mmDKe2LwwXPSTnMEP7lGvY
2GReF7m7hk2QDHrr1kX2QTFo65Cl9Meig40qrdhNYfKZVQf9zMqjmeJCh/3Y38XG9LXUrPcF6yMU
DOufdZpjDiIsPBvNWQ6rFV8bMe84L4C3pkDpc5QzUdYMJ5BX2519E2GUxUXbHWyTiuX0lGaeBtdC
GuNnpa0e08mHJmfo2GzH+8ZgT123nvq4WG9A+Pc5arO/59ZQnTAu7WM7YtVjqTyaajs9mTko9lMl
v0WUf7tM6rseBBTedVXde3JdnK9wGxIQ6dTIjPJmSE4knWILrD9MTg6XDF5RR3nIR0mcu3s78P7R
OceN+ZpEBRSVjdKmy/PKYu3IBzBiLNGVdj7s+S7ecP0PjhBPT+q8auoKHBoQN37mfDB9PnaoHquj
5BT3nAcksQnD4DHvwr400GVvWZicwdwSOhKD5Cbzm+nR+rgGTeVED2i0CAwvTxzCwDok8Vv8+4j3
Y4ss3EUQtWEdDM0XUIQQN2usgCKQA/cTekFvsTloHj9eF3XPepoqlBg8YMZrGp+G1KESUZMvsPtA
aIdJsEZiy3ZVEpOT0Go0TyEpLBzmYqpmYdrcmB2ioxLyHdpeXH/41bCVeBOYkb5fF2rXovFMFcEL
BUopDgKHupVHkQJdaQ/lyVJ8HdlakDydnpedSTWTa574zbZo/Iw37rwKUzXthww34Ddf5T85VPmU
x55qbsGE0+x1dcjUKlkOZnc3hl9X8iMzMPgVrm/7bC9nKGii0aaW3XKpfgUp//vmQZlkgmuYZ6se
2gQfTUHKuw7/DtPcjaPZYShv/0v9EKxkH2Ed0dRBNp6Ymu7Xm18eb3on93i7FwyDOcicqsy0xKZj
LdVmo1hgSmY6g3j2S2dXEpOx1z3FzA0E18+N/qEJuNN1/qX4QFyl+vRng84ZChIwzuC7eIZbHAbq
KhMa0iwZ+K7yb8B5rLsBrzPNXLF5b0G4p7rLt8IfQde6utEXepQ//vZyYReiCldt0uakbRugISkM
P+6iEF0exuMIwqYs8eyfxR+UYva/ILPAQmbxnJEQ/vWYkiWNApNcZ2bQKw9rKuMg30WwKDgYVYp4
T6wxDqQGYSGSHYdpaT/MinpIQxlnBzcLr2zUC4RYWWz7JEtBmwAIjEbE5RN7qG0Zxl4nJlTcpAzj
LvCbIgtdpCtFNxrxAkooTA2p8XvslaqdrIk+mmPzUzMn1PXt/kc66Hfg+5Fo4u4hIv0BVhzMjL1q
fU5YFZJZ53GICvpbI3H68NN1s7EXlfPeqX8QhHtmLhR7RygQzLrxsuIvNVM9K3xqy6PefLsOte80
N1jCtcoGqsRsxlFO9ugM41PedO8L9XMV3pVJBDavORiLozYFQ3W3sKMVpZ7kB+yFW1th+XFv7vWI
ufDBCiHsNnevuX9EibuHBbYBwrklLNsSM0ltS+xen3Cr//ccy+7BbrBsoesIHLUZbbix5BO8q2d9
046clQQDvLyuJO/A2L0UW0Au/OYgtaI0594E4D+LEv/FSmzGtkiCfi4rIq1lBNJ/q6vz35vqanuW
V1f3jMoWUFDSuixDlNyhI3PyhKaZ1fqQyrhWyd6lg0lE9sKyifWKfwO9Og3mQCHUUlPqKWRBRsYa
AxZnJzsnt9ZofB50hHgR8s9uVKWdQ9v8e6/MkRO3FJPw+W1cT+80TfENVn7VSwtPovUIn/VXYVa2
M1XkMDBtcqJhtB1CFuqFyqR4VVfVkju1F9tvRRGiDsK3aWDsmIvytzoMYM3+WKK+uBzN5EMx/Lx+
gffMIcZmMToOPgn1VUtOjDXYc0jrBcw0mLxD+xnGHK8j7DrjLYQQIQ4RQZ9j1yyH6j/oDkPLNs//
asH6n/KT6oEd3mP+dcSdCNHkU34Y4tI5jZcQIU6ss8oca+kOtWanbpsOR6OePhRtdMoG9ft1rB3d
vsASPtasr0uIBCLOr9PfF81DP0R+3Zh//TsUIbYIGR17PQZKPLa31J79BRti6Ro7b4Hh1LCUkwqL
/Vk06RPwU+DgbOuUprVP8VwYaokse6YVR/aCIujDNNs0qoZhAb0aTzLmXvNzdjjvhuVMp+qDLNP4
vPVViGku8AR1GBojmsaMS3XkROqZH51tMOSsfynvs6AK9O+xZ9xkT/Hnxi1ApzJ5yHc+0pvsULrk
HnSVQXtnn8y/0QFon0K3kijr3vVA8wwaaHSdT6aKNbIel3PJdBzHcmZPg6/65SHNXOsBq1ZPxUP0
AzsTZTeSW/hXJ7KBFJx2R7u6L8FNfWg97cBnUervrb+6fHV75KmSqYa9AhAEBL2LrYOLCj0Ml55N
basUDY0j2F28fHSWT0MwfycfOSWF9ZnzbcWZE7rk7roq84/6WsQXUMHJFVltDskK0Gz9GmG5+Fw7
ITpfCfJxpDpcx9rrHrqQUHBwOTF5wQLnOf4oEyf9aHyOjtTP/P44/cg/kc/DiBI8kee6+L97TUjh
O+YJbIIdQ0iwPt3PJ+gvKnmY46tOlRf7nTzhJTtVbg03QYrdcFq6GYLygQS+Hx6bPZXqXC2fR/cX
3ceMnGntN/qxxnq6o+Scd43tRpMEy1E2IBw1C8ibg031Yxs6pbce2ak8knfY5YMtbvf5OXlHZQq8
f11Mzs2to0QkvuzadEzSlgFWe2cF2m11Nzo/+hxzH7z5TXo5d9w/lOk32nOguDnjJc3rdlIXKNMh
e49BH7T62G71ZL6np+Ew+72bfrW/xI95IHObeyWZC2Thok6mhnFodcVj4sxpSMKTgbY3MAU5KsbF
ZK2Se98SUQ5vFUPiDa2Sl6qk6HqngaYUutsYt//H2nct160rUX4Rq5jDK+POirYkv7BsH5s5g/Hr
Z0GeY1EQz4bHd1x+U9VuAuhuNDqsBfbbH0OKgZZQJpy882vfC2ska0GM0oypJc6JCJ19PlJqgdiR
niKbPMVPRNlLltsVX43Mng6yX/k50OGOfXtUdW7xZMtU11/BXELiOGblQl1ukifg7K6jf6IepM91
+NSF3YGkgouctZd2zZ00Tk5TtT9QJrgZYvUfjg1tPKIM9M4rCJMxsIQ2+vf73hQoHqf9tPGI4naV
b8SWEKUiGpchCMAW70UJibJkZjNCn8hyLkh+0y7ZX7j5lQg2XxEOM3JOoDT1Q638boDqIJakS54V
lzgrnhdd4dyc9Is/6NLbiti26EwmaFofsaJpHu+R0VrcpR9/yIt4v3TAlSH1U1fX3+uBt8zNG2a9
TuY6s+Rc6EXUwV+buyQ38WpCHa/hgWThAtQHb9wtta2WXJdPrePaipmrTbZUIcPUNja4VTwT3ApN
fJRQBtN7HijCpvtZr5G5zZCdnPMlxxqn/pWcwBRs/TZ+AsD01+GcniXeXAx3UxkXtMiCNectTtM8
64CAy44leKovNZpjLr2romCUnpV9T2wehNWm61tpEeORhDlXxbiH0hrWlyk7i+HeiHlgczwZjL9J
krkgjYjNFI3RG+NhJxiWB0xjTm/UVkCwPjPm+ROmQJ/GMALedpm4F/TFtvIfsWnZYvZiGgnn/uf4
E43xJ7MoLqYwY00Syb0ibvfgPnE57pFj4WzrCyFiqKc6ZHTe5FJDM8zHwda86gQuS8/8JqM4urdO
CeDVumPPcS+cQ2PbXhoSaqMxQDFiXXckUtgtbimwo19fI08K40tawE6MooYzC6PGnrQEI/emswjf
r0vZSmjB+5syQIuR6sWcx3vvLy81EHF6eI54P3uqI+20ixbofszFAXkljfroo94kMUrYNgYeUCok
DX5623ujY4KcUEUtO4gOnWKb/8QPKgYwRFfR3PbcH//KntE8BCgN1cQUH93wVcSWjsAWk0PIN6dZ
tEdJ2JGkeAStLI/wZ9MAVoIYx2H1AggEC3H2lagCfIGxj+fkhXNsm/HBSgZzbHGdGxmqNTCAsD0b
LVraSQ36tiSMv8VSfzK70MFwkOqZcRHa6AfXnFzIG5/zFVsht7n6CuZIxRINdX2Pr1AQcoNK8Jic
0yfprtgr3ryreDH3pkWspDGOpRpDcw6ptHGogkm81GG7FzSea9n0lW9S2JRyOwjVZMVUChqr3BnJ
xV9op+E+N2xVcuXKHmN38X69K3gdA9vX60o8E/glSj4Aqhfih+/S9+FUHIpgumt/Zo8y4JC5rRE0
LvhgkytpjJNJVVI0uQabyH4mX/WDtgtdYo/P5c8ZlCl8ojfOCbKVfMGMLJPIECd07aFq9osy71Je
BX8zFlqtiZrnys4rc8CcMyigfNG6iPJzZk32UBzGUP6ba2Alh/EnS2YIsUZjLjmRgraqwFqn+KpR
7jlGtn1GGkDCJVkGZg39+2o9jayRTJSU2deQZA7tynJqP/bbI7jyMnMnn8D/tbP+uS50+6DeZDJ7
CBBnK8snyDR70yXa6FVAUhg6zhX3H8r+JobZwkYG328RykiqARFyb/gU/htWZp0Xr0Jej2dc9Ks/
avubOMYxR0auJJkAzYhyYAj01XArEF4OeFv73mQwjrmz6hQ8L1hSGHZOPoFzZU6dGXP3y+frR7S9
eRSngBIqoKuQkYRIP8tHJLaRHhw9ilVfOe0TkjroyoweeMzom1u3EsZ4en2uAGZuQRgypN44yE+1
nj5dX9B2gLCSwfh3kdRg76KhSHrClIpDWwFSf9kDn8kF7P8nHeyTMu1C99Una7/wbtTNg9NQXtHB
74b/jC4WlSq1eaUiRqZt93Q/ozvl2HwqHMuh3U3Nbdbbicsb4tp+3qzkMkqp5lGfpwvkisGvtDI6
4dEykznEo0mdIahuaG554Kx380BXYhnt6TJ9yGW85fyJPMTmi5Ty3ONmxhxzcL83lFEZCm0kZiMW
luKh8drCEsO89VN0HhzrjoaYPHQSeTMewXQGwMmRqvrQvdgLJungQfFkAy2qM7ndLgUYBTDvl135
RLziMX0wXeBTWJ6B7aVPhTowuf1Im1u7+grmUs1iJUPtFl9BEctjB1WLxrYcLcgvv3J0emRzc66b
l8RKJnNJqNEYgYreoA+iMJBBEak79CpPCocaTf4lKe2CcNz35iWxkkn3YXUxZXNRyFmmw50aR7T1
BrP1pdRm57pXoEb/wWevhDBmaYp4NFgWhGCk8aDszD0wyA5/AJrE20DGDKcK2BJKDDmdpx7K28yj
bCOTM/1EuQWUt9m368va9t4WgDFAXEUVlonzmhz9cWlCo5Q7HdOiyo7sMkf+PrsF4q6/ipxXwhiN
NKJBDBcaOU95eyjryS7jNtArTpZB0anT+HBYKzmMFhr4aamdcflpeo9umiY+6+D3dJMivEyTldhl
NrdBadB+8L7HC4Gkn7IWc+rLOJzqREEPgPYVoQewk4Q4c6osCtSi+xyXhuiYJchR2ukyht3TiM4A
W0yS3ZIBCGiSET1oSXUA/LAWkNr4R6+Irxbh17gcjpaSeshuYy62OeZ9f5iG5WXJ2ouqifeJoBBv
SOJTGsefprS6z5v6LDSpL+BFr2bhfZIDzjTpagQlRY/GHVCRLuUcXiKgTL5UevgpBcSq21tJeFp6
3fo8zXSVctRGtj4IN6HWgqqepLagphjeE7RTStoHvWqB8Jb2EZhL+5diGPegoL3ptNzvw97TMiBI
iY1jKMKzHlduJxHsWwqAwqUc7UQeb3BF4rU8yaNTCGVjS53uqKPuatFyk5ldEA2ZbpfIyoWqaHrx
lJ+bqL0fC8mx+uVpUck9Dn/XJqqt1E1tK2JY2s0CTxj3btYZZ9QIvbR5QY/9Luo+iYP+HGE8QkF8
W2Jys6zFpz5R0MtvLq4Q5ZE3CfmTEWbgFIlz1Z9b6SLL6kUe5gvGMc9jGd5GnXGnNH0AlpsfnRl5
bV4fQUvjmh0uBnXcy2Fi9w1o/7raLqw+iPL0kW6PlgMzrAS3bAh+GPWhlR4nfXHAIRWUOdgm4so2
JoxWRdJJ0iq7ijAPgPaQLHZTFbRIubVvZl33VX3JbavvdkkFwooZ/MvVTRxa7jC3+7qZgWIFYoG4
AIp0qP8QZxQESfStVeSDGKY4oiUHOa9F/CFC7btTT40w3bRx7TamYRO18caSeOkI1nQrFHN70Sev
WJRPyZzs8Fe7TqynpStvSdwewlA6ygvc2EAeSjAp2YuMUGOQUzCgFBhaIA+q3tiFtrh1jYEIw7Br
7Wcx6phyWoCJ3ndfO3F0wgEQgW3kFUbnSxHcR137pRGBKUgzb4oGsQupfSkc9pF1jpfpXp/TgziE
x1Zqj+1cHMypKG3SpPtaBpB62UZPqa7faQAwS+XZzabouxgv0Ioh6KbwoAvxTZoChABkjKMeYb7i
q6xXziAVXt2rJy3UYq+Qm32oHUpRc5Ne6twmERIvMVU3Xbpv6dSCphjqaYKcGvNp5WdjlDAMvIAE
Fti+fqIuhzZBHrccbFOQnQaTbEZV2+XwVWvLb1lJ4UYMAV0Uqo2H6iHpypvZrD15QeNcKgw3ymAd
C0OJfIy8/Gx1M3S7bDEcZLwWHL26R53uZ6N1z72AmZNJGJ28yYNJk/y56I4RaaB6vSncamnj6BGG
Lmvs69hOgBtLlHEvimXjdSFiah30H1UpB/oy3HUawTgUZj8Wq/PyuiJ2NymSkwjpFHSpemhiJbXV
vPO1yvpSa9JzKiftsWyUylXABGkbsoRk5TLszEp3qkRRHCAn12BhTW4GoXbSNvqORn50NSUAGhb/
ERu8jRLys9LU3aIKiquaSmb3swZsw7EEtVCy68h4C4ikkyET0ZEzwyNt5ZGx3iWJdQJr6sOsl/d5
Uoo2oJRcNPB/w4jxyyjrd4C9/jqIRPDnHq1FojUve52k9zFgUeveuIiDgAY0a7mpayhmoWr/GE15
axSVJ5PEL6MeBH/qnUpPWFYIbFjTMyCgT4EgCD/MsMvgWwZzX+lTyKn3bsbrq7uGiT4wrA8U8Qjh
5RI3QSU08JqdI3apO8+8hhsaqbLXGpjxMAGnAZoI0N3vA50wSYYO6KtIW8yw5NpRJijGodGS40Ky
TzAmTmC1FUCu5LHlMmOJFW0RsDQ9A1OHItqDwrmqVc6S2BIZkIXnXOwhIuri5wF03UR+KPTcTov0
rq0yoNDpdhYb7lKJ97U2HjGm6+QA2g5bGcSssegSyYRnluGZTSVY8m9tN9sACrK7oXyy1P5rNuQv
6mA86FIS1JivGuGq89l0s+hLVQmHvryLdMPT5NwPe7BehdUe0Pq3dauYdpU/Z1F2EI1LuHTo+4s+
9Yn8TzHFfhrLB1kAp1Ks+Zx4bCt0We85GyLlmdAaJc6YoNlGAdygAEyGKlBTG/4AvUZ1kBG7B68k
jzBrK8BdC2ZiJiAUZQ3QiBDgTskuJAY8gtmOdqPOqV3Uua8P1SkLo59DOPJKDFuTNehpwrSQiNov
nkvMI1CKZ9FM0NjkR1YxOqWQ7vQo3xeh5fdV+FNBjhkPCSW3dbNBQlLA1LtMUA/nbP32Drx9BfNQ
NMMmmcoM76XRIS451Y/z1wUNFakrlXt9X3uDJ4Mr3oPhZb6wF/7fh/oNQLagDxxdiDo44d4bd1eP
Y7ToeDkhyYKobaebM2eBm+a8ksA+LfRRV+GHaZYLuyyUxalcmp/XN5EngznJstSBk6xgFRLm2KaC
8uA8XpewmZ6x0FmD20VCbzdb9urTGs0gWgiHewPCPoEE1WyDsvlFOyZeFog36EzrnfABXbjWOb8s
6MjjZXY3H03rT2CMVFhAup1U+IQ5/0kGDbTo+6Z70vRvJH4pSOelYeeVBkEgve/0u+vr/w/hJixF
1oC689owuXrutj2mHBSgh8NDDG57S9NT8BCnbt8G+Zn3YuNKowe+kpbjQZ0OBNKoUQBa1m7OA16I
xT7dzUcuP/XmdaCCClKXFRlzMYwRYICKNEqDjQ3PdBwz97MfbbnvhrNxr11UewALV+61n+blHjTV
xd/kZTHmASZneCEMaTIucDQiUMuJWGsxoF9ruoMT4pjg1lQVHi5vIpjttKawK9oeC2xd4wb58h2t
V6UuxQ7r3ciLPhlOtaeYZX+VmVlLZra21pRSTTEC5IO9l4JFY3cfQnCZzAoYLv9oRmErlbGWyPib
pW3kpLao6qi1q03pLm7b28W08IpNA5AN7Mms3IpahEed0ruCWP4T0wb2tuZB3HJ3nfFKdT2Eukbt
Nd4LD5qvYDijewGJHRFtJXQtj3jtRd+pHabZ7PCid5wQ8T/km0DlwrAX6PwYf9Gh2xvjlfGCyd/s
giBHcsF55qkvg6PdSRSCGqWT0qPs6zyVpqf6IWTElMO/khmV7iwymh2e5L60SG4shoU9i+RohcCk
5rglniRGs8HvkuqziTXijYoxOkqEHY52dkACGWPiiwd7je3403Wp9EevLY9RarzyNRD1CAhahO5u
mrTbgowcHvnt+2a1hYwaE0EDZmadLFhWtEMCJwAg0i3gcOzUT87FJ8EBbXrh1BdQgp3Ls87TnW0r
ejtBRnc1PY5LTFMvaPhu97oz/hiQ8EBMOKHyW4hI0sl/g04KJ/Umkg2EjDEdTRG72j6H5xYhkODJ
+/KnFZRgdOb1kW5xAL+TxrxqVJI0DcmgOMbD4ILR2SffLEe6+9H9CF8SpMcBnX9nHYBji5qHsEv3
wj/T7XUtolv4QYvQqQuyWEqn9aHlnOSaEdL1DjI47pb+2ObHECD6poHkK88ZbKrsShjjCwx0WSUD
wXKrZfT0+ZjjyXh9Oa/h8rX1MEYPKJF4aqkIqrFTfCrd1I3OFNote5HOSmOjglpjKq078oaRNp3A
anGME1h6kXRVCckzhVieOpq17N1OBbA/Z41bjSc4q99nxlg+iLu0cFIgiTLbzucKrew0Iz+c+fPB
m0HJShTjALISo2CEbmedSBmmJDHvrFf3RqbuwD5ykmIDxNRkGjkrfA34r50iY/hCHknAnodYJew/
leHwtUzRrIo0m1ENj7mMfGa2PGRifymb7icBjpkWpk+JkEtAdK09SbfcJkUG3MoOyownslphtNm8
j5vkZYiVu7BWfU0zMM9WlS/Xz4a3X4z7SGo976IUH16IezIMrpLKQdd0boSQvJbgtRCfX5e4OTSy
1gbGh4zmlBijDJGjhqJptKsOxSdtVwTNdxTXnHQX9Taf+mDzvYi5YNA1oh8CfXDvQ+PWaiWjXHAx
lOrwkgjqPkRDvDeRYS/K1a4cKqhiCy6EpuMhblGN+6gavyWzTf8LEWqipCm4ik6g/ysQz42fKRpF
5mAyH36rd+IdZhu4Ldrbvvptya8P+dVrwBTHYoyKHM4rGgNlThdbJeJuStXBH3VUQWyjXipwNnV+
P0pA2e8zXFN6u+/70ol7lEYKdR9BG7VUOsRg8vFmfb7tNf3S1dpJN8muzeLUrYho8nziBlYVxiRk
07Asiw6TMdaEpkMxISEOq1h2Vg9GjP44tboviahzRcjzlrk9gzoj1KXn67q56e9XghlrmMO6yqyY
hg9E9xURg0Uat9K7GSOsZDCa2Fhd38ox9EE/1/sa/W8h2G2Mu2bfvjJ+cIfQOPJYkoUpUmHTyG/7
M1SPIgM25yJATE3RuHwB0Hmc09u8Vt7WxxYpQelZmLMB8+6AVz1ntwpcrs5tQtu055UU5maeOiGx
8oKuKugw+UdvzaSxE92pJSf60e7kh8GTPHEXQo8F27xwWz+ogA9mvfoA5t7WR0XXmgaqQlwUXW7n
c+QNNkWhEB//YByMJ425q7U6mZvBoMtFYIkswjE5Ia9qy/CUucNrZ9z0WKulMdc1qeUKPHXQUDOU
95MloVpzErsMZY6FE8zxTpG5rQ0ZoBcyob5xP+ybcxIUe7AgHLn9MptB42pFjEMR6ySRxAyH1Xmi
k9yXSMQAH/Ol9vSb8it9UQtujIRMw3mObFF303kvRdKQ+4HbYnZyMLu4mcuSBj7RLn1ODGesnOKs
IT2p+kCpw9Y+wPuj8RXFnzLgPSg3B6TW8pn9lau5GLShAEXjXvOF77Vf/dAB7niZb+DbtGDGyudj
eYgeQiRy7X7Hz1Rv9oqvP4HZeoxhlBjjpp9wMg/ZoT1mJyFACsPl5WS3s1+rzWac9xANiRjRxbbu
ay+WH7rSPWjZfGDf7Are0W67ubejZdx4Xk2aIhMcbecVl/IFhCUphvnAU4YOLM2pHlBQ4vdkbCcn
3tbIVnnyPErLEuxRyPAJwEa6HTu7AE1z5KFX6Jx+RipMBjX78Il84Tfibhvr7xWz5Z9I0UpVqCE7
3ye77O6XsWY3vITttq2+iWE8u7lEihxSV9fPX1Ryk1jPivnYmqVLeMhnPI3RGB8uGYKYZtQ8yTOK
/07nVLg7UJB34qO84w2rc6WxPlwuzCQPEY/NB4xmexNQktDUBh6R2uFzjG378LddZDzPvGTZnGHo
yi+My0KMfVuB0iHTnFiKv1+PmXhqwfgYZLdV0OfA7MRDspN27U4L4MP5E9HbK7IozTT6bDDm+D6C
nwvZQHMgVhQndvWZ7MmDcoxGVBGiEwryqq94Y+aIR+OFm9XhSWYOLlmAtwh4bWrquHzd5Shcksw2
vOUwngq/PWToGYw+6/fX93X7nYTr498FM0c4yZnVA2Sb2vroCXZH744WXsX7NZC9AEoys8sz99LY
iL5NNI2DWlUEkhPwQ95vdL2keKw3COAo6cLijvfyF7fcC7a42A21kACFVIolmTxrn/iIMltmAvGY
t0FeH4Un9qVWTzJRGhk5NJBMjI5+sI6xP9hJj9BKdhOfF65u1TPX8tj3WSFEkhUZkNe9IsElh+We
Emjou4RPQr+hSe9kMQ18ePVOyaJia81zOmCmEyxnDroGz7qrBCpqYMFY+Droz4Lc4SZh6LExAes7
2YxfbZaEGhZkDz46ocgjBWuhz4AuseN7xSlAZsQtSG0kft7JZGy2imWrtujeEl8PANGjO2iqBQqj
JXgk4BakeCtkFHeqKmmWFkiTMfRZq47uRB5mA0AK5ZS26AK4iq89G4H5uxUyRipMsp4ZKmQa7YFW
asDgUQWW0y5nPOgOmc8NZWkUc+0YGXcrgo6+bQG65I9oR3bDQHrMn/M9IP882syfOVG461whEAkK
37yreSuYe7daJpiTFGSsCM1vU0gw7bTspIty+CNAsM19BWaRYYJW8SOmPVDWFKGEsfiCZA+nLqCk
KNPBvFlAdvEHhrmpOitxTOwoJFGtlBV9iKD3e3bM16d57EfBEnri8+KlNnXy1x38pjNYyWQiSLmz
jBlNnoDr1yKAUKmH1HrQ9ciXFW7KjbObbA6gA21U3pXYTYQeiqP5XUB2/fNYYTqigE8Nvesro0r/
QUeBJyGpSPmCgYgxCiMsytzSsLK2GWunFvRnwCB/jRWFU2/ZPrU3OYwtNHqtlQYt1ZGwvx2m9DAn
X6+vZPs2Wi2F0fgo1QUpoS/UocEliHHFnfxSSIjy6RA5WpI5D+KtS9/E3QtEBcuUjQ8NAwDda5cF
KPy+IdndZ0F26fVgod7cqE7x2H4GEsof6P/2Rr5JZTznUAizVFWQOiH122iX3BBdzkZSV/9RJ95E
MDoRC72ekAkbCb9FadQjUFMcMCcmYsgBENm5I+54V/u2gb2JZNQjjnVtMVusKpZzjL4BOdGKhke1
TG7bVEk5cBW8LWQUpZlnUkYJni2atbMwLqKFf9FR+E41GB9VLn2aa1mF5Ui6nY7tfWIcK+VBqIpT
0je+8PP6iW0b8dvuMe5pGfQxIegs980i2Y2RLy5ZUM6cXdsa+Fkv6rWgu0pS510TFRIYA18zQEl+
RHrEkb6IoAECnXnkmw5aBCUeWSXPyl7zJiupxVJ2pkGtjEIB1MgGARxawuWpo/oNlu1P+VkbufRU
W6U+AKaoGEzBKLn1YShTMEtgv/eQau1oYB1+lnOPuPrhV+4wa/b04q5pxxr34t4MxFaiGQNHvNDF
5QjRf4Hluak4K1mMpaMjOh2y6DUzMsqHV5q4wvneUqI91HdU8ARx+yG33fRKJmPqUdUkjQb6Z+qm
DXtyreNrcNu4VmDu/iAK27T2lTzG2pNIitK8xRpHJNUFO3bMaB/7iSOae5qVpbQ3KQ9mn/7mBw+6
ksnYvyJUVVhqkFkohhc2AE9JnxsRaXbJbsfE+wvr12hXF0Xc/EA5JocznFlFUyNpdmzVnVWlezH0
rwv5j2N7k8K8SZJ4VNoW6ElAGDcD5fQvCndr6zt+8mxbL9+EMY8RqRgaJRLhPy30JPeosOYY+JN5
F/jmPbfaOMbS8lRY6l5DOoRqRjsEhVcFutuPR92WnOEuPoQGbxc3MjA4pLeFMQYXD2ZsFVUNxUgP
ho26GBBM6Mt5DFJfdykaH8ZByhsr+JMHybYlvAlnLC/UhipXNewqqtqFM2bjt2k0eZ3nm5r/JoOx
tlrHFBG49ZB5jINxmuwqkez/URMZ41oKwMMSASIoRm+2W3aGpwSj+yvc4r2LeZrIXK0DuOCaeYQw
jGF8z0akr9oB3LXV9HB9VRw5Cs30rK652aimxCwa0MVX7cOclDW4liI3KrO/OR+wgKEZHGOVMove
3IT9ImmY9sZL5rOo3uvt0/V1UB364Pnefp+F18jF0FqMhP5+gzeg8jTLoK5aWjvrguuCXpOI1yQx
CZooLJB9Ul4dEi2W/qbRo50JnRHwb+ZN81ktjfGA42gYFcmxtAzjaPl4ykxOhMXbO8brzQBLyJWB
OodcWFxB7s/l1F/asUG1tLVUl7OBmy9NTLugaI8Gig8AAz16N8nSdojnUMB3wkTUMfEmnjJrtOwm
wUCjUvxMge2Eqcm9oCT7PtIvJlDMr38GtdaPx/j2FYw1gyEpsaS6heLH2jHMx0OcOnmv7xtsdBlr
9tjzgII2fTDYOZGqkJGbZjmvFrEsWkDMIPcUtHs0UgZI6AFzlRfIbVr0SgyzsAKNsblYQ8y4fNKT
IFNu84hjzNsiNMwtoXcElTvGBKrQ6o3chNMgmPzKAZcY96emlzkOlyeF0fuki0mG+TVUDZrKmdRP
bd87ecztjqQ3wwdFMN4Ww2g/AAswXV5SMXfk1AAcck+5fOiUO1ifczu/xLt5X/gCF6Jh065Xgunf
V643t4xOGUsclIS5HLR7OJn+V+cE2AngloJrXWYukX7UWy1TYGkkPqbz9zm7r/uX62a01daGLMRv
GewFQkLw1JkZ7EizBze7z3S3uWBM64IEMihZRHB3h3sVzStafqi/agZ4Rtof5R1IHhL3yE1gb7qW
1ccwiilJZYJ/+BiaPkBP9kG4x/e4wp0Myg+zda6vfbsusBLHaOi0DHEx0rXT0Y3xUvrUpssLOLR2
McdHbxvD2zYzWlrL6diXM0xu0QTHMr8Ueh3k6V9AL7w7TEYlxZa0JCJQmG64D9VLgqxjXN5zdm3b
4N6WQpe60vsQDWNoHaHeA0V4EUgWyjED9uvectD37cYXDDBAOfpvEm/+cfstsTovJhDVRaNHPR7n
pdxgTpg6YQHd7AXguP4WHuHdbtKNWC+0Fos0l+FZlPp5yjCKoJ6kzOAo4VYDxzspjL+fJoLJ7wHb
mfeOfCguyU79quymJ9RP7InCdLjmMd5N3vJTcSrg7fOMbtuNvR0n42TyLEILtgH5ZX4aoZFmz6Xp
3ExNvJ2bygSp5oRmbsWgEcNeeNZ2tDGStlHNj397e/5eDds7PioNhdDAmQFqz24LIAXEva8Ng33d
CDjmrDKewyytSBKoo5qLIJzOVnhr6v+bx1AZjzFI6AYTLJxLU1+Ae4F59IPC8/48i2ILwWZtzvNS
YR0mQpm9chyOGMl/iB7je7RMcUOb7dh7pQiM62gUNUyBf/A6W1DZyQ4DZWeAdATpxTigccHjxVIc
3VZZh5FXPbKAkIdebDsVBVubn68rwnZ2E2CHEgbAwSTIRoV9tVh5HUG3aTJgeOzvUpRcoz0AKXBV
Sj/GHY+MS94M91cSGYehyoNeJBYk0htb/Dw89MAcrPbNp9AFIMeh32sTtlLZl8gy0hLhz58YLAia
G77r2D5PUP5pCqDj1Q/gWFUmVPNg9nTxwBfADFsPpAq4ZCNQPEDJ3/AabDbNbiWPOU+tRnyw4Cnq
A83PD9PbPHsoqoJjeP9xpOAosjRLVEBy9d7v92XTFFaKDSavCGpArdCROJ4cIRjOo216/RMvW7D5
tAD3zb8SmZtG12dNBpgAjtTs/LrUXGsc7UosnVZKnQYIFRGwm0Rlx9Fd6qU+hM4rsYwmGV2okkaA
2HRfPvZg00Dr+kE7/Go65Ta7bBojRqpljTIHf0DhkodCqjUL/PX/gvNSRLMH1HwxcRc52Y1wyx/a
4Mlk/LSwzCRRyokq6ITSfemaI9DwYjfHXJPwRCHkxNTWT8RTHOK0KrK6deRYL4AamkrORb9dkVit
n3HoegUYu1wYqd2KTnlLWxeUXepmznKZHApgj14fLujs1oiACSCp37tOd2gVxCQFsZaxg9TKo9Fa
5gHhR36ZbOWpB/KCX/ygmj156XGEr3ABr4uO+MJujjykwG2rWn0I4/tng8RkMXH81KpktDJM37RL
601eaxfgu2i+NTz15h0+Y8emhNmuTMTSaWsuQJZujN20AyA0Ntv0Q9Ged381q/duuxlLNlK9LY0e
MmlHl/55PGcBDXWGS3djcUO3/9hTzUR2SaF5OSZ2aww1LuYR95suA0q+aPxuHm2lDG9GodfsOEWC
uEpeSklTXSlZXEMki51bczCo+kWYJM5bcvs6sH5/jsHEedJMzFHI4E/iE7W2hTgJfYgfaGoNRS9+
UWj7hN8EMu/FtiGWWdP1p/lwWqb6qLXS/XUnyRPBeJBywvvbCukjIBSctAJclsTrEuHuG+MZ8MvJ
1NJo8hcLqyS/7htYw+AZAeHM37ftV79lybT1UDIxf/PeK4zjaEZyQX4ZI8XSLJzied8CSfZ5wryW
6lHshh5MmGh1Jo6WHSM3e2rdyDcer2/vZjCz+hDmChrC2UpAj4XcZUeAZ2IclSU/albjN4rJaSXh
iWKMRbfysbRKBA9FPtt93NlDcj8NmjehqHF9Uf/h6n9vL/vgKabczPMFonJARCG3oILXB1RZQMiy
/2/z1h/VgOmpfbjP3zaTffxgsKmbSAs9ysB6YwuKldlKBEYhMK1flFB5Aq0lZ6WcPWXfQRF8XYgX
Fh6P9Z08F7YGFDA0r7kZN1mzGfqt1sbYyFIoSDxM8C1T9mIoz2HqZymvRMSTQX3B6q5UuyicRg0y
xqYu3J4oD8DGmAGhPnASe/9h8W8KwlyG+gyv3b3m0JX7GbFzckQ84jX5/eSY9gzoEN5LiCuRuQyL
IZ06M8X1+/+R6Rk34dsSGRfThSNwqyVYtqJP7jwAjRgzfcLU+ppS+NftjXdujBNRSGGiixprK9Tn
UEv3vT460pj9j1IY/6FokYn2eliXirGeUQGizddSHjgGtXlOCsalFQVsBLrBsvg1aSpkxQwdFA8W
mg7yEhGEmrh0yCWendSzXJnLT0Nth/Uba5mMboBphGQjvbeBTNs4FBZXcAzQKWFCXXGmAGDsU3D9
xDYjl7VIRjuMbpjKgT5iaSNvOryCy1AYhQ5YWmjkbTEty+sV27rJ1yIZLZFFoSqLESIH8ckUQcP8
4/qaeL/P6EcH0spFJFD4yhL9Rij9Sf+bzoPVEthGdqkQBlLrWIJEnM4zD1Vkg/3VB8kNZs385YxR
eO/6ojYzRGuRTIhljrORlNQn0lGB6JgcdHc6jK88unx4lM2Lcy2NibYqpRKjTsYeauMgHQmRgqgM
74Te8pPGeq5IcRD1CACeaIgZC92yjbQWfFFWM0cwuvMSARMsj3hzYFToFfN4NdnVtdCZAGwlEz7K
0PdWmD4rUxiQYnSNZmdZX+I8c2O0kNpNKXqK8F0kvHcMDZuvyWeupUrIhVY2cQQMuTB3npznfF6P
Z7VSbR6GPkyoCnsD0KV0Z7JwLS2BiNGbaPwD6P3N7LeCKRDK521pIsufGWdKnsbUdc8BaiOu9Fh+
lw8gtSydBsMLmQOs14DeiZHT/EltfgsaHLhloGRHI/Nr0fX9lR/Nerjk40xdn+LXfnNeYnTc/x/S
rqvJbaPZ/iJUYTCIr4gkl9y8q/CCWkkWcs749ffM+rMWHMKErGtbtqokqzGpp6f79Dnwu+gBUpHs
AcU89lRkQsvEKS0BVALOdj/OKmxw8RX8uc7nuCKzgq9oHNY3RnbZS+JF4JqO8HpkzYYqSHs+haet
XOK6G/4YPk8gIAnUN0IKw72re6OtHJkKZWQBTvQjRjIkt7aEA9f9CZKFwA7gAU74xn/ZmKsKBIMM
IZnvh9vKCm31yLpxem8b9L8WGDBqun+McS5fzLqQjLWIoMf/KoffAwOafePWjb3qHhZGOL9POz3X
pux9RPIhuWEdEwwIBg5fbxvh9i8r9mtIPM6/AlOyqLAVC96Eu+im+av/VH+LocYsu/khCU10GSs/
/uQOQLeYQcHRLNILiaSZDI3KipfpPtj1gqXv6YmlQ4G7tJV2M62xumoLc1w4gqq6SKaQPWOq+Avq
LFZdkZ04vV4fFftTLrzqwgoXgYRF2KqVCCuBpO7lenK6zmkjLxg+X7ezNRpuD0YZ+LSTApNXztSO
Zs+fR8Cdv1w3slrKxjP+1xJxm3CmQSOkClsiJkuk7QIHecUSib32N9IHbGoupk4GOSjouKEFzTfV
1kIadZMIp60nhVVFYCgfvEwc9l19R/2tsG39UlpY466/VtAq8DD8P14u62dsYZEt6eIaHOYyJyGL
5Hytc0j3EM2ZSehbJFJbK5/q3NWGT/6wg5ikNYS6lZbo4njaWNDVbbP4Bu4QiATgjwJAK5ZCYJQG
gsnaKXAl9GaY/T6MfGtpuVMxhqCqrxQ86Ls20exRF7+DRftR6o3JxOPH9Xtpf32g6+Okhgq2ffzN
4/Slagbyz0dwEzaVmXdONiLqUDYC5y0jXFjZT9UYtQxIE8VPrer0xSdC3evjWBNsgbrIx0DYI2ux
acSs1XooEQywEeyRSNgldb4jcez26QsRGquNpp2KHSSWe9EALcxwkII7H/THQinZeV9uXEvrQwaN
DiGyosg8YHOqfDBEy/noCvJ3oerNluZ2t+VDmVe5dAS/jPCoTVlrYwCkkO3Opl2XAfAhF2jircTX
TkI7k9o8TD2966ixkcnbMsu9STSS5QKYgahbRCrahm/x/jdFoUVw9pcM6umke/P1L9eXd2M6DW4H
xVXUBFOCkUq1GJqgRC1BWSmPk2pet7N+/j5mlNtFMuh0tVmBnSALzA5Pnfg45s9l5wog5rxu6l8c
64ctzrHOJFLTYYBjlU+sr7XRFmln6XfSzuyqu7Zd2CQvjkgl0b4H1RQC7fYUFv5OqV9i+V4kp67x
RGMrMNtaMs6Dqro0VZER46Vf3MhohGzUwDSircfh6uNM/phEzmH2NG8z9B0gntV6RwfOW5hkSxwD
c/Q/VRPTh32ZY9lu1c7eWL5Vy4qMVNH7rf+e41/Mpm/IfR74UGgQD+1+OLWgHdZNRmuxlTtcnciF
IW4i274Dr1qfi65hnLSE2NrwAonHjd24ZYSbRyJMc1j3qNQWanQnBPIu1XrTEP7ktoGmKeglIHNy
QVZtZDNK0PKMYzyN1jC+zVFiU/nh+sqsDgV68+x9I2uUh22msl5WxA9EhEdocgH7WxV87Ys/y9p9
mOGRmyEqgmnOIoT/Ze0qT7dV3/07a6fvfiNrxxb64vwuLHJ+t4+pPkkG1qjpqNklPyCk45AYBeR4
6+yuPxNVXURiAFJIEGc9dxVNWLeTwHwToxWQG/cfWgGlcVtvWwJw/QW+sMdF6aTQ6ayQecALPHuD
Ygskb0OTmFB5AUqBYRQguga6gdZsRzNw/4COS6cL6+zCWxzlfG4qzXi/XWbRbur7phIt2j6qACdc
35qrHviXISjInxvqo2nw2w6vx7gKMyAnm+ckmg6dPn0rB3QnZKEguYo0b2EM19M8C7vczonJNI6N
H4yYXuO7YKbQafo5vYK6s0BUcgrd0mlTkJ2RBvVOewLXitV/zT26cfrXX0ngHcHLBRXxCz7zroc8
yCizXQUWp+OigzBFB+GW22TX58VpWRjj3KYwZ7no90g+9HFm1WVqCf0WUolN2zUT3CmBIE3YpzKW
87/3fK46tcVouAOS90qYYhmRqMt/FPlT2Whms9Wbs24DTMdgFMD68ITvIhUnhKqUusL4VyY1diRH
B38EGdD1Q7C+MB9muLgnK7XRnyuWQhHUHcJ2O1Jfr1tYdZTahwU20MV5VnM0CCYyll6JUrvWOuhF
yaZRiUAbbW2BrcFwu4zkITp/wLsAwAlSh8hbQoTYt6B3Yxg3lT06ObjMZbR4XB8g21iXG0+nkmwQ
xvnLnee2GnK03+AgBRpUhQyl3ZMql606i38MamEHc7ERHqzRfutU+7AonU/pEJdTmcnV6BqNivZA
MU0tQwg/9UWNbnJisHeA6OFdcJPIo+2rkiW2YE5Ru88hOgrbQriJZ/I1CsQDNVrHT4mdMAUdWgob
M7O6Hqz5W4WCH1Ij3JFU2qoVUcBDnXpqzClOXJVqG9Ikq7trYYI7iqoSTpCuwjUs1uRn2vgejXSr
KpraMlTRub7Q6/NugKhJ18X3GPB83sNE0pMgoixDPDkFONQguBWaidOGZvxd+Pbe+coa6m9LzaIv
9K0uj3+C+oQIxK9P4M4r+u2DJE0lbLYktMCfb0+gr23b9u76UFfvxoUZ7tAmqSAG6QgzlSF6Nao6
rV57PQGDol48CpLmgdB+Y1evbpaFSe7wVm1laAUIjdDhHZlZcChzurEd19MSYCIQkQQ3AFDmTqqc
AnIoqVi/ASjS3NHcIbDmm9YEcWtkRs/hGwIbm8iMzv2PBvdhmTuxulhLdRfDcljJLryFXWWfr6/Y
epS4GBw935yRThKjHmHib5BNY/n7ejeCcS91cq/YeOqtL9bHeLhtWKIXK84E7A8JYAaxQWawNnYb
A1rbg4wTWUMmF3oy/NMBr8kOKAN4Dxnwvc4qj61vqlZz8u8hVHuQK1tFRR7ce6GJDqzt+uvaBbww
zz8pMiER6BjBPPLvpuZTR4xjR223BL5ZOMvfHtC2UgAOoRTvV85Hjp2slEGHmaQQqqRqbpZ9fJMn
n6MarVf6Qa3Dw6xmG3O75jUNUYO4HzyZgXfZ+V5JodtQFgL2yiiNtiaDEi0Ld2WSP4nDFo5odV8a
OroBwHKHHDk/QMiZjlOo69gq3gi3CULBb9pLjgBX3Q03zca+XKXsWlpjm2oRbSghYiX06qLCEPZu
maJomkq7oZFdNBZaWoum4zZ25vhHmb9tbFc2ZxcLiTVE64Ok6io/p5lugBWyEdjl8K417kLClFGs
zChZZndg291Yw/WJXRjkzuCoGb7UDzDIeh+MwmQcmzOa+GdHef0N8MNKigX7FIK2EoG8FebwfGYn
IU5qX0hHtyVQbZSpbfSto5HUaYLIIUlw7NXAyhPDU5DvvD63K2fEEAmuXFnErQ3h+HPTZRjEspzj
KEqe75Wuvycek3DfZNRbtQMaKollrsGbz9npCkBPq9If3PH7CJwi8kjEym7xk79CkN0K2nvtXRTt
BOSBxo8u27if1BWPh1MJ60SVgEXlj4qk4FWBX6JIljQQYWr9F0nObYEOp0LQqRsjDaofE4gFK7t0
Gj/hXfelzON9PbROVOGJHn8LyySy4jx56uJxLwWGpTUom2u1KddKZIpZZdV+hHBPgfolxIagqCnH
mgXNK+zWzqnyGSn4QY+dNByyfSuWj7SjpdkpyVGl4aHsyszRhuwvJS2p1ekDaj4xCb1wzOTvyP1p
ZhUXDxUxBjNI5AjsgEwoPmh3sxHutFL3pljBE0B60IfgmJL4U1mS2ZSgHUqK2lbywYkSfdfHkl21
0CdN8SFZJDtDV5780axj8eH6vlpxg2fzzTkLH3U6OrBbeQLaV+nvETGAZEGAjN/jhqG1nYXuGeiL
agTqaPwbQVcKeRi1HvnJWIz3epCnN6VsfJXSFChYHcoQUjeIh26k0Fo18GCJC7+24jJAhRRKxrVA
O0DawdNQ9gYCzqrPzdCvv01pFzhQrFJeqwFqtTF5MSJ0LcZzeMpKcuMXYIUUAS+z5Fk9Arq0o5ny
YgQ6CLS6XRMJz3kma2+ynKh7GkYZTEN9JQmmZ1ppR5rR5yYaEjPURcjS9mpnZX49PRhKQxxkU0pL
GQYHUQ186hwLh0yodnNdPAhjj/4nfWhsZDDxmwQwubX9vaEltpoCRtEWvqlAKM+LQrD/NQMEj+dk
svNiyBxIKUs/s6jKb9Vo3NGhLFyaNfij4+/XF2TFeWqqSkQDIrcSSAn54CIo5Vmk0EpGwrDdSymw
F+0uS9zGDneZS4NoUydgpcIAi3DXOtjR4cJ4ooF5qOt0FOCu/64wRNOiwgD6ym1g+0rp9twiF3QO
YkCrRoXFd8F7rKzT74RX3ZZB+4UA+DuF/rC1Ma+XUdO5Tc6FDnQMJdFgo0SfiXRiD/EQmPm7zAOU
3cPGqY7bI708XRquJU2TCaWgz+TjeoHIKZHKAklmZOsM6SYcDkX2ZYgm6EdH0HTBj27euJMkjU3f
+YWPyFRmaClDkXBfsK9ahBq9pgTFLNbQlZjlyYIm+m3etOEdrZPIo62e7wO9nZx5GG+nFMKciMJM
aRxRMjB09DjNSWa2sVI7KnSj9QKeoRslK5vR9UTn/utsBI4f+J5EhRNt5N0IZXRhHt9CtanNvIp9
Z67Ia9HWOuqM9WSqiRTcNwIZbajLz3Y/F8Qp/Xon+9CB76TgCJrj70GpPGUyKDtCII8T9ZNQhT99
UiKAVjW3b6LPQYTurzg96FA2b+CSrMrP4czH2dAhAyi2D5j/l6ISwCmhlbEVN0LpQb/byrsMGkdz
gYxmn6dWDQgmKcbWmqCAbKP1hpidL+t7sVRKlyqxeqS9imeWnMIf1hXKUb50S2i/m+lQWaPQPNHB
2GXhIJhQt47usKvizPSbrhLMFgS0DfTjx3BfGiKEWYzkFq/K+F6OxcQZY0l1uyzUjnnZQZa5V2Tc
cAqwu2OuQT17Gu0W9dgbTU+OopD4VjWpEOTNogyXX5ffDmDnAjJb6hJ7DNpTJKGalESQjcNLwVSh
N2tDYUZ1DC0tdkIiCTs0Kz4JUk5suUIbvpZMaOD1y8gVU80LZQjeSElWHQbSZrs4CIPc7PJBOSpK
h/9LtuKxs0OSi7ZOaHc/lLlTycFwyrUoO6V+V9nznJySUXwURtGdjH43DNNkqX4X2oGa3ZXi4Pi1
D6gg2gy6UqCHOk8yK0krF6Fab5WjvxemwIYmggUNeIgkS0ryEnfaj5AWoVn06KLP2vqpRM7daZKO
2n5HxqOM1HOjVOQUJLEI0R5woanDNJ6GeKKRE86zAAnvIP88+WrSmVHT0FtB0w7hLHtJ1nh4zkVW
M0+iRTpgtPv6RhvHFzCReX1Y38b95Bid0u0iSX8RpPBpwjzUYYLbIoFGN0KcKRLv/EIPbfDLWC0i
zp0RD2j+0f36JPi17oV+dxjGYZeMY2blSHFNanUQ0xpkgvEhDQq7CPsn8KerbljUgqvrGeTM67Cw
yrQBqJtgYiC5bHcAGtigkxO9ePSJXQNuraozIqS4/SL6Q2s3YPMJM/wetUVkawy3Ne2fkFpArmDq
rNbo+xOKjmC+y3ZBKJotFLFsUUjvJUFxo6S/U1QQPIZo5yvG1BqnIPTiBLQJk2anofQogepxKIRP
Ea7voIk/B4QiIksj9RATbeytTtMnRxrTwI6K4ij4waPf+3czQd6iSHbwC4cK3KlsTMm+UYCQD4zb
hgZPoV+kli9ld9BBAlNsMH1Sh1z8qwia/kGKpZspEkCsXvo74E924YwATBiF2G78KXPwtMERxuPQ
RBY1dUlVGhsx7to1CKp1gvy1hrDy4r3bgZtUDnJRxAXRQZRpFu/bPVrfvQa7NHAY3/E2UFC6TNHC
VS+McoGeFKRda5QwGu/D+7Iw4+fslkxul+z8E1JpO3BMHFHoChnM1tNORvtIdTgv0w+cGN17JpiB
NtGfK5fW2Tdx10cjoi4L5JgIBlUVsseTLaej2ZMvcUpcFKbMpoodqZe3LujLmPdsKvh2rDDo1R7Z
dxF6E2ak2fWeMWn7dvppRoMbxY0JeVk0v/5Gg/yWZS77FrW5JpD03bIT0eek+iE6qcuYruPMNhCQ
9J4qpKzhAVtgKzBZ6f09HzcXDMl5Gke4rEG1+rnKbIr+PRyku/roe2NkjrXdQmcIsIG7yiaTUx19
/y4bb4gjmRFYWTeCpNXI4WM78nQWIC1AFwHbjkgVvJYua1po7OSeSWP8xryzeb2IU0CtTHUGKtP5
6KgAeEBtyhkrDhbzD9ZJxg+/NcurS6zBBcoqaiEI9M5DolHXY9ygk+hGRAFv5w0dnxLa3kjyRu5j
JcrUkL76xw6PEVfzCeGHDDtdFptzlN8LkvSc65u5KxatXk7dhx1uy9ZhKYeTADtUAotzsBN8E6J5
HlicWQ9SXv4RTQejwaZER9GP/cNl3lVlGjpaENEVRCQ7jUcN4dn17bc2eUsLbBEXcSt4ERu1brD7
JBX4dtxk3Vzttcm7buU9P8rP3dIMly9KQKWiFZGEuCW0ord6jwO2x3sgtn4ouSXslO9zZM7QZ2Po
3PRnFZvSkx8weYYvkPWpb5nW138naj+fW+4a8PUqj8cJc6tmP3ySm0UFjWmwoVwf+dplsxw4dwgo
3q+VDnVQNxRnT09HakahvO/11C6jYac2UuxcN7jSKXQ2Lr7XHEI7QtDqsCifuto0vjNtH6YiopTv
fAqjA66kpz/ohjq3yh2Ocu6rpmI7NXtVUTfeVZDZQ2iV2fMrPNl21+bahbmY1/f32GLfFsOYBRBx
YZGDcWeYta3WOJI5u0E84tHBJhb+c2Aw7+2GuRVts/PRcg/buY0LvRLercOoHTxIX+rUzj/Fudmw
3hTNK2eIZQt2W4BPwUFn6da+WmlUZ5+gqhL+QqGZhwSUrd40NX7FrWqzQpXz9b3E7bIk8wQC3Gfp
efouuoGFO8vudoAKKPtDCga32ttc+zXHuPwULvcsGcDaRgLW3gdPh6ceMmhyAfv02H0W3Rz1ps1k
9/qh+hg75xYzpQlKOGJES0+qYkK2golJAitz4/+obOlz/JbeKghbjP0m5H7dXX5Y5tylRAR9ILjt
ACrI9+Ali5//RhYY1jyBromJyfxGi/JaiLCcYM57FmXZEJmFCLU9/Qxu5hvDivbFvoNs5nZr0L84
kI8xco5xRNI9FHpYgypzZE2QdinvkwMyxyAETs341jikTupJG9DltSTc2YbmPGWZoGKZEphtbfD6
9Pt5p9udi1qsDxqUbX2e1RhwMal87NuGSVkPbFLnu/TYpSYiP/gQ/ERV3DbwYvDQVJaPgDQKvCa0
tcksJFMp7qP74j5+2KS6YIfk8ob8Net8YNaUSZdMIz5HezK+d29M1FO3R+hepG8S2KogVLIReK5u
ZYiUAI1pMBAB57FpmEdlVOJKpoJwzBrDzRXIeOKps3Efse1yMbCFHba5F566VQAhnAnsiJ7uSarZ
ef0urU1gTARHvBut2YGyra18aVjNYjPUXynzw0/KVDbArATYCc8E09U9xS0L8/F+xBtuRoADSVZr
BJ+f3QAGVN3LvQUJjj4xk83O6rU5VvG0ZXJikD7gy2R5QYYwJj4ObjXsaamaujiaSri/PsXS2t5Z
muFOLI3HmooCzOTaYxO9KgimRC23gvoxE16k/FFXIZZGJrMhP4Vi3vm+O2THvk7MqvWtJAtPlQzh
xGq2sxw5mjzA66sJrUQfv2RN9nz9Y9deBctv5Y65kUmVMssCQtruoGITAGkphoXbapvx+lqIoBFR
ZpITon7BzB1rjTapYYScs947SqiZUONC0uu5S3Jb6hANpchspMGdUXf3YviQ9qpZDprpdw+NsRe1
DJUMzaUikD0Qe944FWsrhgcYZazh+Doeoo7z4I9+hcd9OcZMYATExhtMGqsWJPQNozgrUWqwS3tx
7MQCzLmjmBEX/7LbFBRaI3j0N6LbtQSOIWkoBKPfDXgFvo4RdDVFz3kHDwXuKhVFjDA9iQMak1mY
iUYw6Jvnu+sbaOVMnZnk/ElRtWkgJ73kogxsaUpplwLkiSDt9Adm8D6GfwQ89yK+Ktq4zKZMlMC/
M1ssEa9NgdOSamsGVx7kQHswlS/Ugi79U5jJ8MLNiOHsG9UUvoFU2OwdlOn+UAgPWKcPa/zjQDGQ
+SgKWKt+yj/1EQpLvq2BhgtluB4l2t/KtrzTAnI3wJlR7qYphCrzxxlGg5LsCl+xRAADAE9yWqly
9PQVdQWg9LxZNYDfyXHlh1YtIi1ZEbM1vKnch0QyczpbgZKZySyYRkntDJ50Hm5bI4d+nwBsZ0J3
6vCmkfzQNeVkthEyvlmVm6OSPpZV+2WOfFvJoL272VG2gp4+n1VuS0b5NE5djwEybjPxLXczD3Io
7vDceluQv/UTt1hB7lzrUT80efVuC/JRkQk2DfS3qOb4+nurt2mQOZqFIykliE+gbiVBQ31waA/x
AYuBSyKrd3LV7R+3n1cr3ANsPmVU8DRG/MhDH1QpqwKJThJqlZjPE3XryJZHKwaFm28OL6zVUwaU
JrlHCUy7TRvTv9FF8zeaHy5hLucfwl2sCpKjOenxIbKX3ms3Os7mbFX3251E/7KFPobMXYtRMNdG
GcMSY0slEP3rd8k+3EGferOLfKWl42xUfORL1WhSav99elF+cceb0Y122aHdsTxW6wl7zdPd7WVd
i/CXy8qHuD2qgGMiwm68n48CSONcAwqV6FA8NqBIdTYjz5Ur8Mwedyz1Wu7AXAV77HJSelO7+Uen
Pt11z4yydCumXns7nZnkTmeT9aIcNzDJQMHkWZDMKTGZ1doxDsNTWFvVXe5tml2/RH7tHp6tGKjt
PNUqmPVPvjfvR8BY3z0CahV/gIvSDCqyy0rVEVXzaV25zYxijhW2U0fIhBDTB3twZs777GvZgCKj
A+aMvAA58aRpTnGDQvf1i3ltVRf2+XQvQDJjJtawD9Eds4hrVxToRu/AypNlOcT3w7pwebHopxq4
bdDxo97l0n2vjpUJAWan6YJdkSumDLzG9UGtno3lqLi9mk/COKMtR0LPIqMLTr7+zRasu/HB+BNt
2rM1fPf5iwEmQzEadIC1/MjI4lnNgZ399He8Ddvy/O2/HBl3f6APQg9l4KDe94tg5rYhghNfA5UK
8ud3KHNtPqXZXF1YhCIPepmopKKp6fzGor2itSDg+/vcA3CyCw7Snh7AU+P5t1tVjtXtuDDGZYTq
eOq6qFYlN00eZ035Zkzb3KlrIS9d2ODyP6My0CzoMSBGECyD7GAsD2VpCwCNvDPht1bb2cLwsNWo
tZa2N5aGuftP66ZajdhMssCGrV00mvlTWDnVSyjYSWXKdmgRdKdZ7DGNOXDql+DJtwarsMXKEWIz
fNGFm+7T1qyvvCINaOxIqGCBnugC5KNCGEAPSUndqSsPqPeIZpF80jNFtKvhfuNorjnXpS3uaAZB
oYZCUlDWGycfxFMMHvMZINvfU9fbssbdILlSqOkoY2SsQDfc/iMLN9z9RqZv7WgCJwVEPdVXULyy
FAsyVEUooLSMeZhx0grze2ilQuFVfdxUeF07LEuD3H5KNOKHeQGDjLBruH2ezREgVkYK9OfjA7zO
0NEJjuY57uExTlNVyMiNIOCIdrF+YGyuxgsj3QXfJwJGryudjc2yOqULk9xm0fK8keUaJrXQZEKX
9RcCzsDeytCb8Fuvq9WbA2S1vwbJb5gZ7dy6DosM2NeWAPalyon5BRbLhfLTVg587XLUJXQfvx/A
i5wWAANFDnJ7jJA8wjK0zTV0OSv5XVo+Bmh+xNv80/VJXds12J7In6kKpP74ZcwBPBK1uID0DZ7F
mZ7ZSbdxxtcc7NICt2oVZD6qQMtGFwztZj/9GFMVZN8bUcWaz0JzGpyVAjz3hQQqoVGqdLUM/R40
wEk6cp6pLeuuPk4b+cCVvgdklUDzgfBMk9RLITIjVssUYB43oEXnBVH8bMTA5ccDoFzSbd8Ze5no
w00iElMng3t9tVaKM2fGuTNeTeHUZHKNiudYOqUo7/P0UVbhMlESCxvfvG5tNeJejpV7OOF9VpBR
bVALQuMDKyEDtVNYUm4xYKtv4mr8C6nQ9suG2TU3vTCrspfjIoJCur4t6xLdpX/Ha60EOC15YDdg
ilfyxva8XFD0/KLrF8k8lNJw1Lkz3koQlQVE+W+escaDnoXJ8LPxYevGv9ijnCEuWJO0UMhVDfjC
TkPviNG9Bp12GPz5BlRdGwWfi33CmeKitKRCw4FawVSr/JCKxyZ5SZvAROo1xHptrBY7v2cRIWeL
DXuxWgCitMBu4ECE4FtHrbCwBAtYt9Q0vNHbbo+5cFicOS5eA3g2LZUYbVy9EOyy4pOibalmXWZl
OBPcKUuCrg/RYQCmMXbXADtBnok57qAvnumu4FXuHwAm3k2yrDW24aU4ntSj21kb4b+E2XfabLaF
Tr7Jpf/q7DkrnCvOWzUII6NHfaAZC7OX6W2Ykq3mGnJxiXFWuAOVJH4TSMIABeH3iHrwUtf/Uj6h
dg/4iWoy+UIfcrI3HaKg63vx4qphlsGwAGoa9NtdSNcl8kSkCOU4NDJCe0DqWjMAblrtR+U/e8Zz
Sxc9i13eiW2CWjV5Gn6Wz7ndePq+3fXIuQCK7H8GInu31Qp6GY1wRvmQS1aDOGJVVeUuftbc+YZx
F8McQi4nt7ZikdWD9jGZlNss1TyPYcfwi2kLrbOm2U0o7V1fr1UTKhi50bm+IgjQt5IigD0ebkqN
zLh8atuv1w2sutyFAe4kQ4ICvbo9RY3Q9+/V9IdGggPpP83jFmxidectDHE3ZdH1TVeOMgqx81fd
J1ZgHOTov9cz2Ab4sMInF6t4JGSY0XPJkm6g90fncXpjeAwHssVasrE0fD4R+tldOCYKXAXqWxZt
4spEcijZOEfr08bETXHxXhLxlqHs1wnuZbfuD/U0mWkGyYC/ru+B1QtekcHyJ4MY4ZIcAf0mOXh2
YEQVjNlEUtw22vkOyzXbSlIBmyzhWmxuuzqXnFHTt4g/1sa4NM/twTSqgjAHRtUVmwQjTIT7Hq4J
tRa6MdC1JUOjuMIaN9H6xJO4D6OKfFDDMKGR76jDo9hs0SauHaelBe6qT6LKp3OpiW7SvkZFburV
IRNP8rAFnFy9gRWNQN6MQpgeUdl5TGHUc0AFOUZ5+fhOEgetAkew6Ik1ov9WC9dawLQ0yOZ2EcTE
idJVSgWDfQJZyTIeT1MUveCW8cQ2doGi965vyrU7UtF0EQ2+oiQh13tuLwmTuFQL2EuayBni+Qbt
EY8Tqb8IdVSaim/clARNPteN/su0/rKqcIF1XCi9GOuwqoB4z6n3+lvisIbbCBqabn3Y7he7LL3A
Yy3GqXBXVioqrdwBi44sgchI/oNDLQGXQqzxVthP4QaZxuYAuTurKaZi0lKU/pPJYtzaLQGMmHFL
58Sbne5uOxxdOd0yADYgKSYsZc+/HtTZH7WE4oYR0HkWyAcpa2y933qjXLyIJNQfFla47dmHfhrl
Mpoou4Pu/c2XrR+LPZDl9ta1vxZlnNliI14cBQ3j9AW1Y+jP9F5/i13IMpyGY/0g7bZx7Jf1Mm5k
nEvJcr0uxgkhG/qqnBEqOYcRac/mZDjjwdDso26Y4EJBBWtrnJfsYJxl7iFRD7KY1x1WjtwFb+G9
DgL4KbDkt/qZqRtEFvWG0A5nM2LKdImt7eHwNgs+WwvLXQ6SMidVBKp0ZAmln7JTeIZV11AyBMTS
FTcjc+ZVuKfa2dJyXkcEFWaHfnZs1ps2tYBb9b8S8N/39/ld6KbffFdB6WAyCQqHrnTT3WxlltfO
58cHKCLPBEdzIWvRlgXpsAcVq13dslosechfZ2CJhe29fHV6YY9zPyO6GUP0QoJdJz2nXgOJuLuF
1V13BTIo9YgMVBCP1zFoOEd6iNmNmtQKAslSqvsm3QwCmQ+7XMQPM5yPAz+zWssTzqdylzyyLcNg
yUOEZqISiNXNJVu587FkH+a4qzgN9brU8Npx46NwN4k7ou8V939OFeFMZZGfXeugnWibJmJrQjmv
54eJOMsVnqta8rUMjlN81NItz7oSNJ0Nj/N2cur7Y95h0aQH4a69J7vgpDiqydDdvccE3LfqyVvz
yTm8OesgJwocsDtAUkfp8jtJF49QDPTylGzA1FaCGoyNRRkgsyDI8Z578koZison6EfSivyWCuMh
r2aolwa7RFSfcEvur4cX61P5yxz/Jha6ZCwKDfGnzmpW0mDmM91dN3GZkXx32h82uAM9R0qcoFuV
4acL1VQrqzg0kJVsLCaijiayBC1uZkHN7VBma3TcsatKkgdTD8tUfJr0BIDlt+tjW3fOH0PjDtpI
NUGWe4A3x0TGjq/QLRqbmn4Tzd868Vs33ZRC6lw3ub4XP0xyB6wEm4jUBVixpBePQysdJTm7wevk
lPZDYF639S++/8MYd9JyDbL3fYAXZePQd2bVqLDkveIxHdb6RaBmsbVZWDh76Sk/LHJHjTZDrs+Q
L3hXkIDMNEi6ekdG1b/aIkNanUgKNymi3ocfXCyRzKkfQ3mPtS4YqZW91kcCqieky5k6cv8z6hB9
Int92kopr4dPC8Nc/NANpBxS1uTrn2rJNu6GycyfmeHQlvZZYep348+pgzAymiu3CLVWT8TCNude
olCI/YTosF0nTh1BuAAw/+ub5roJNCicezBZTCKaSsw7S7ldGYCmFdGGk2QzdLFJfo0C5MnnJgQJ
pDeqjzOggO8nV0M0wg+mnL/JRmb7aevMafTfs15A3/2zWdC9yVlUavAoUmyWNAQ/Z6CY8/xwfdrW
Y/iFCc6XSL7fKMUME+EeID8nR1I+s5rvhle4xn4rVXRJf8Kc8sIa50ZIK+pNpSPBkh7xXj6lruHM
t/TUOyxyFr/5VvDp+vi2tgXnSgRVQLNQboAbnHzzx/sp2IIMrd6cixFxnkMcc4UIKTZF3sfOGBTm
EJSojkoWQbMZAZHw9fGw7722Bzn3UQ0U0D0B4wkb5bZX6596q3wJS7ADXLdDtyaOcxcg34/rJjPw
jmyGYy8Lp9I/ij1yr0ZjkuwtRRdOObWWFj8K9C2ERHT6IJWvcljYalyaZRrbWgBCzgo1adLuFAke
PJFeQdlh6+WdIf0fade1WzeSbb+IAHN4ZT5BspIl2S+Eg8ycM7/+rpJ7WlSp5pSvBw1Mo8eA96ni
TrXDWp/GKHrS1PVpi8XrHC21PC7ssS6xcQ+ExLmxlUnlHIkdVnafivJC8pCZ3YAGHnTBBupch1o8
8X7F9xRp8bB5csgbE2YG6jeJ9JCcOUfIq2oEsi4TrtbEKu2uLFd7AZ6Z1xti4tTV9rgo5WGTl9W9
/AU5H5CenktWQ6/migQaJXYyLFRF68ZxTx8XMN+b86tz2RUA4MWx+1jgfNl59NJQCnX0eCNHXgL5
CxjiX4Bh7yooORuHtg2G2RkWjkvmfdPXP9/9AmGbVSkjFdv4ev6Wn8hQUOPBOmL4k9TlzyJzzP3V
we3klYLWLjHiul8mqjNigSqSWzvZdBegezwQY94XpHwXWg8o0wIs0k/jwpnXewHAQpd15HIygtT/
fXyJtMasiwTOqxkVJ68+SeJdud5LXcXRRVZxb+/3X5OT3bXNcivWXQG3tRve6lsMb/0JsPnHnUJK
LSnfteYxCLoUHGsGdS2Z45wxOPqUAsTFyZ3yYPp4Bd8gPUeqE3ninXGT9o51w3sPc1z1q/HszhxP
3TjrC4xD084D9uk77JPM3LIQR0le8ZF3UtSxXGbZJGbumIBNkyKsIpRB646pjW0SUg7rv/NO9nGb
7/WCVd3QRV0xPwAiFGJbl3qtKSj8DYftJ0EU66+VUKqxLDokmClVnGI58GuA7Ct9k0vraz8MJeDE
4U+Vm3W57tpTJt9fNgm2CFNCDVXBaDW90J2tlSoC1AtBYkIfC+CMMrz2qgaXpbC/2psU8ue7r5bp
Qou4irkB1cAaZmR5qfV3nvFNBOU9MDoWq6mB3vrsqEfhmSyLEFTl4VE4EgAVXpH0v7wv3uRR36Y1
xrGsFh1A75hF/QfpXX8oydw9kLezkFQqEw95bALs9/Dydf4X//ImnEqLhEmeZal8xT7GcOg74gQx
5B6V5MQfkjBVxTwjtgaVj8usFpjsemDqvdbYwRbhRofIHzHm9LdoMcTc3uTR62L9VgzlECNJ+pva
pMoMCjtp1DNnkfskH00VTDcCMC2tQvYSY/DytDwYQ2htWSh0mbvCXxqjrxVpCHit+3LEEyjyB9ED
LqmtyFf5iBfl4Le64W14t3QY88HiI7jXr61lPoP/3U2a71X0tAHls1R9df0i5pWfSw+N/qvuC7sq
FWydZU4qgkJYAZxl/BmEFV4xlQQJzlbbMNd0pwBlwWVNYpr/7vAyZZiDaugdge1QrMKuU8OJ8nMd
fbkshO0/d1KoR1cixH0+E9SI7rnqXMWX3A2AW1jFeQLKZbFiNxlLgE2QA/v87rJoZv6yk0w5nm6d
M61o0WKOB8JbYwZFU7vCgMWDovHWZOIkGGzD3MmjvFAUp2Nc9lDdXeCXJhcPwJBvmEzN1YD6KFkA
4/8A99yrspjAC+AvlztbFlq7G8GToz5E86/Lt8h2djtJ1DVmhoVOvQgbIazTZOqreCb/JtS4pisP
Tn5QyDY7/4js9/pOMnWh2tiPEeYQiFsHChpAZdqXHLM9ZIKuutIOl8/Ju1Dy57swBawgQ1UHNEXw
dLIT8X7Crqq1DrY88CQxayuYK7YsrIiTZen3kjADFg+LiQK+FQNPUsztSXiclLDKUGDPP4k95wOS
7/PBg+/E0RkiGdsbdIiL5s0G3y+KK5yr40kgT8Pd1TV5lg2aQiQMnWspX0vwG1z+OKxpFaAp/Htn
NNVuunZJpZBD6PLijPOTqd5n7fMY+7kgobj4JNa1u5Z/cy5DxpCMgewPA+/vz5UNBfZ6G+TW6wBo
wEk6pOroXz4Yu9+6k0FZ11ApZlvkSPOMGPhMdoem6t0S2QYwAdsr7U66wxLqddPb6ojlJSBGTI8i
vCWvYsoMBbtfQVlaWkaiOWp4Wipx4pVwlf2CKeqOx7HBtLGdGMrGGkPBlhS5UA2omfVQuR3ipGgC
iAscC5cvll1+28mirKxA4QgsEXiSTD5c16MEOm3QW7v6fX3QnOYrf0SAdzjKzoxGbEw5QaAbt88L
St0FUOmDkpdN874UZWtaMRltJ+IKzVzR7LYFBkKzafaCosPlC2Qa9dv90Y+tFqXSqUjQeEnrRx3b
7o3Cq7uxSyo7EVT2pRlj3BekE2fdCxbW5+3ti/bp97D0EHYlENn02J0StCfAfgEIYtt6uHxGdoTZ
/QKZsvBVB4IygWoRkbcd+kDwzLPwGaAIaHIWXNaSV4fxwRXvxFEOpZhlbbFSmBmIBG6rm96pyRbb
M2Baz0mYHbHKcvl8HGV5RXHZOWYNCCU98JhJqxhUxVHsr7rkZjOnrs6TQjkPo8ibzCIFD8kIwRDt
NMnziMX5/+0olOtAMXVRZBNdqxrceLlZHKUk8i2dsyHAOwrlNDDh1vYTwSZE8fm6bqdAmQ1n5XLl
sMVgGBEIkowtsXzItjmNRkychMb95ArPZGF0spvQvDcCgEpjpIj3kOOJpDQdMwOFknR4Iovrp0wH
sEX/KS55nVN2sm+8HYxScNMS4gnPfNLNHM7Zc+4hl4p+Wt+Agv3Dwlt8eKlF0AnYJafVyDydCQh2
C/SUGrr67+14y/RIyjMY1hTFJzkC0dsS3Y0ybyyCXNIH+92JoVx8O5rS1GJB3V9fV6bbrwSsqz7P
hy5IfV6ayHZOO2mUqxd6sc6yFDVRNUjDrX3dJayfgSXu1C3wq1Bju2xi/0WgLksARibbfeSWd+4i
LVVBUzEAhpBpBlhZCZQ79SE//yauA572ZXHMAAOMqv9Ioyw6jgvAbZNuXCGqPvZXbD7mEVst3kRQ
ajHhYfsbcC1Xv0j9iUDNCzwaW2Y2vzsGpROClKzVAMAlH22PMo7sqLKuOrQg2vVl6etTvH6/fG3k
N3/UwbczUVpRzppaTQhbSDOGYBFR7c3PKN4ABbIM2y7nfCT2aMnb8WhacSnWR3CtkRidAyx4vM1c
EL+srvAy/Fq85m57geJn9swbyuMoh0WlBlWs6SWGB5CQrt1ndVM+ge3rr3zGvxdJ04jXnaVtYw1t
16UvpYLBkuzJxIzf5a/Fsyl6EhYaoXQdwWMjhBRN65I28FJ6s0twMSPsYnKMmHz+C+phkYvd2bCq
Kus2a6jpGunsGcVRnK8y89oAgbNmeRlI2aW7yydkCiTYFQYQucAeRH0pLeuyZCJdZ1IfV07of2Li
qDhyIRbI3/PhYL95kYB3gg3j9wcbozyd1ih5batQfLF/UHoggeqCNFrthynTRo3oX/RSHDa3+JEf
89871bFTun8wUMgTSF2jGCdrnoO0wI9RDzum1jMatv52Vx6qJsZKqWjH3CFGpid5u1HaAPKyBAlb
gjPW0eiBXcNelptFa70i/24mHJ5Mduq7E0bOv9PLZJpkISEt2vhXcRC99StZUu/BX+4Cv/QPMPfZ
amkBy0nTdUPVaNcvzVFr1cjkxGMUVD7maQMh4He92Xf4Job2/kJc6BO5w65vwLO2EvJVmHgnhaJU
nUy8oi9bG/vNZL0JpMygNEWjEFKYWysN66fKKE1gkY2to83Y0ykIV4amZLqXLMYdRgweFSsrbKOs
0RaP29aO50x1YrGODy0GgJ1MAHVoksRHAKYF9dJyX3hsrf7319I7y5W5CNsq55JvWqJbGg1saFZ+
VULkDJtst7H1PLUq2iayFprm+LOYplBL8OyTW46XYlYx0ebCPhXKGJpJwx9OsgoaDTISphtO/Sg6
m5trdtqhqBh7urv6RovBgTOcMnTxb5rbe9lUpiP042w2KWQPo3SWpeTrNCilc1kxWAFzL4PS98Ko
9bLd8JJFbhAAfjXseFS3bAloE0oaGjT4K95bMCY9LW3poHnadq8AnXBYmr86w5sEKnaloMT7HZGL
5SkafihV7l6+JGY2Q8hr/3MGKsOtiw6LWjpekSQaZ4PTfUlvB0BXpQ9YYT7EzwDvSz9xQxfLCvZS
qe8fFavZxDMaEQOoGcHN4pVBdCZE9qpf+rFbPnFOSf4+Onjt5VG6oDaTNEUkJCufjOfl0H1q7jN3
OG13BHFJa+3qawLYJR74GU8/KFdYYZQ103po4GJE9pY/R+m3y+fiCaBdX59GlZoTBUQBuBNBrjlJ
ys//RQbaUu+VvOrnCQsLyOZjDUiKheYvQvE3ofDt83yAQa6bFYzVmM/Fcg/BViq9crF/Y2/Jbm+C
6oXnf5jP8r1E+f2pFmCZyC2YhnwQkz0CDcRNR1etHOx9Zo9KAuRUwtHbGiCHCgX/f7tQymtUkwKS
RYL5bAKJrsnBBAnU5csiWKF+fzqiN7vUQtLMf155WAIJ8gSDL2hDxMmxbmV/GQ10TiMbp/+fnJVM
75VWXYKxPhN3uvZfE1122mIMLp+LGev3B6P8RraUxVRF8FYrcpjSS4+6sz6CJuZ73PjVKU2xAwbi
vsUpVFtGF+Qm4f2Ay44E0L7vbxZNxh6LughcZLio1e3ixvKne4JR3rrwoX6c2VhRV0PupM9ljymL
lC+JkOzPyYhkH8Cs4Fb3ekcFrR4wSAjk19x5fMR7Vqlgf9eUcylQ4gYfGz6nIYFIAOiQQ+yXiHKc
T8oRQ09JRlnbTjl5TgvhhGZ4HySuBMj5L8OxKGzZJwjG6Lq0lntZLk8s9booRaWqAAOB0y33pnaT
KV+46QHPyby+hHdmOKdJN4EPkFSPVq/vbUAO5YWLDWWPfDQDJBH3FgjVgibgLhpcjgwy3ahTrXSz
ogyP7MnXg+YBmJCecad+wmxkWGDwLXZr7/J9Mp8zMobU8bQwkUzSW21FP3djFS0oi4TqMT8V7mKv
NwRVrAOvNH9lTyYe+kNIB32SYmFzGO9fyhJrLSpKI6klv6zqCfRVi5tFi3o0+vFGXrTMAXMqKAPq
wIijb8mAWc1FWE8gZcTgflecshj8k7Fa/orX+Ffb1Zg8Llp3mQ2McC9doLWYwIjLkeMh2Zekqjqw
BIAJJdNoCWrZFONW4bNI6OoIgOGPbwFAAk4QDA2AX0HnfBTiFD7c0U4cFeU0pW4xwQclz1BJdJEE
uluv2mKtYdwelZZlbLB8NaBrdlkXmOFnJ5aKcHGrpD1Q31GQK1+EJDCEyAPO5bkRg1r/VbSFIzRc
9WMVQzAo9e/NUiFPG9VIzissyGJhtTsQ9hPtGgjUeMq7FZdthejWpXslzmVn2F25NG00ANVe0ITK
FevSr/EU8LA0cjSBLwa8g4Qz0MeMO6qJgUtkYCqAa95L1MwYKPkFmhWYYz/HneFGVuxj4E61C0GI
/05N/5VG+2SMYyxd2iJFkW9XZ0AXsHQMb/2EFMnPvNhVOT0mZklQfjvd6xzR7j63obDAjYgcsxFB
hWimIB0RsXcwAzRHwTu4WXunscTRjbMpQFVoBX+E5qYpPxgx3ebuh1AGY8UTZlSaWALpyuE33GZq
2JKdACQ5q2+s4E+wD5ifFg9Iy5IM8CTQwy+aUnXqQjpsU3M7tSDJfTGH2c4yXlLIjHg7OVQGkYDv
apQNBNol+ayblSthvw0t+cumzxz5kjXVUiAJHKk07qtatM2imbB9gi6557bjhwD221XDwBDmdcF9
QAc5Lc/MZVyQDQJa8m59BNBzeYwOcZAe0ofqergdArxeeYMhTBXZCaUcTTzJYydgfM9XUgUv1tIC
/DvQpDgulOm5d1IoD7NIwxSJr8WZLfkqgBk4E4L8cxkpmQ3ejodM1XlPIrZ6vF0mlVoDeGmZWyAn
+gXWpGwlOdUduKPM6Y6jIEzfuTsZHbeNzbBE0sPDCNvopOF4FR1AGgVONvAPowKAmuTJyAL96Q9A
15lJ9E42ZQKmULejUEFhhJDk0EpYB1LjEan9oThGkcMDDeQdlnLbdVzUEUh9wW8UA2iyHJbPg4gV
oHHA6jGKcqsLHmVeg4XzIekxlajoxUbR0cVBiL8HUPhxmM2jMfOWxpnjRGAr+Y/10W2OrZyTbS1g
CLMzeha2WNOjAeLnw4aycuGBV6/2Fi6IIO9wlIOeKzUCliy+IBYWfxnP6Wn8XH8GjmDQfEtTl2z9
YEgl5Kgs+Us/hPvdSal8JlUsawLdmeS3YgU2Ocu2qsxOM6xy5ZUzgig1T04tnkm920+L2wyPl+Uz
A4SOBVnwNDOgV4stAcMK2VzD9uRkk3mSKJN6e26bUAd/+GVhzAveCaMuGIOtxloB6xUpY+8qIC9M
rOtN1d3LUthhYieGutJc3UTBlIAw9IEClQvuwT4RBoItEahoJj0JUZWFVpQzTtSBJ3pbE9uYUjCX
fL98IqYUUwYfswUc5w9ER4AMXYpMy2HpGFLUPpeCP+S8oMC+NVPDP5ZEMGUpdxIPa6brY0ZWD94H
V/7sHk8W3agYQE+xSiUO9P+XxX7LvZ2LfjvGua4PhQJtqH4AYNiXHszEH8HBQba39DwgLGx4MYP+
GquaE+gs/4iTmu3Qdr+CUn2xSiY10vErhNAM8nALDQ9EdECwjdFsJD0Qjl9hq8y/X1OnbGAaTdMw
e3LDxn0telP2PEf+Za1kPzhB1YRutE56PZSMIs601NwAdPUbIA2cCQRgXLkiS1oJ/oM7VfX6Nvjg
LHcSqfyoBFij0UsEWmsQAAi/BdGwOetq5W6rJ4qdpCkA6UcD9N2N7srKZnNOzLzVnXzy57u3BKpJ
tVUQym6CfdiBtT2IjwSZqn4AOpXbgcdQfFJ4fBjsF8xOKpU9bYM66EKGtl5yrg75KT3uax88aBi2
be6kUTlUA5jMIQbIo1+OMBPda1PV1bazPH3JpNtlGG0tC1OlDMw7zuUSdbn0cakEKitnCdkhVPa3
Oknyv+oU2aIMjlnekB5XgSmX1wpFo25MBX6VyFdg8hfSRwShCqDBLTBaf0BH7CIrFzUVb3tjCgbr
pZMnNy4mIJGDzoV49wpdMh4cHSvC72VS2tOmwjCmBG+PVJWng6AiMQ1+AP7cCAk0AiEhLyaPN+vL
lCrpqqwBVFXV6WLUNkXGP8+nbn1ua6VylmS5RV53TrgzWiyrVJGXqYBqxMOQxjHcyhUIRFEi+asi
PptWctdlErAtx2Tg2D/rebYTREMXmjLYSMoYZcE68uLhsyzwoEiZpr6XQFWO0TY3jTmHBOJgBtUh
5F9RSBAn1Qh4QjyKbKaxY1oDCPK6qAK2kzJ2KV2jurXg0P7/ZBTM3WkN6QtoziVRwdd67zw32RrB
j53pPojyVLvRis+qkWB2oo+3a63UnoACNB21TftmaMWnTDMe5Rm8Ll1+X5XaUciXcIGp2fXa3o1D
78/g7Lipq/YHmNMtW24yv8+nwsnEQuZ8daab2P9w+f0PH9VEmVJzBd3cQT9i5TDF4qCfB5OjHccp
ICMM2s/LvvA1AaIdxV4kFVqnMdaqeRQBBQrSa8muv5aBdq1ieD3FCHsbrKBIa74jEHzGxiseKIYj
eOktQM/vBMsdwuRpsecr8QrBabM3kFUrnnDT3zeBGjmoa7W1a7ny9+KlDYHuZLmA5RHRiI/uzLv6
VHvKDxEEVtYX3m43y0z3Z6KCt6BvlSKB7N5PweQ9fF4XbGQ9Xb431pMYI0giJp80A9UuSp17QHvk
QtaCdRNjLaVQ3xl1grgM0BR/qsbERqrQcUgfWD5hL5KKWtK49nmSSKqfV0BpF8MIUGCXD8XWv92p
qDCl4VhzrTeSr1+tmKQxQGf7T54V2eA5IVADHIlEo2n100EA9hsf6MNocl1UU5uNqgRKX3R4Sl9x
66A6lQetB+UIH/qCpRkYZ4TvBvC8qWiUtte5thYtegn+MD81faAoz2LP0QxmPW8vg9K+TVHXaq41
BAmgl6rOfFWg9/89v2q8HvPky3XxtQjQsfiri3w7GTn5LmHU5KTpZwvJVHKQj3mYHi1HdY0A8PN/
kh6z0ov9GalQb839UBvxKPmRIr6UeewumXS15aZTZGprz4BuLaPmtpWWk6GWD3NlnVu0q4yiu+0T
3W2wAlSVupO0WriV+a9CwgoL5z5YnZT9L6QMFChalpzE+ApyoX435+2lr7JDJ2SKq0TxESy/GJcp
x59VHD+UmfUwyxZvqYB3R5S9znllWtuEOyIIcPUxxf/2zkb2/4hnxbepvCwGZ7UeziHPA7J8hS7r
IibHADcPlLb32rCUtdo0hQSvXp4VlOqaweQoHNOSdhKoGBvhmTnLJSxpqb6gVne1oOYqpI+XvyJL
iIHWqIhBT9QKaCCLtq/GvgUQCtrbMWAPzyBJMWSevbLuCi0LE2UVBTxvHyDRxKhRp6zWUX+X4H+k
0Irt6hQfQE4K6irhHN3x+tpMiRqZVQPet2rQIybyBERVecTXWcHuKsfOUvDyRxYrhQrw939F0AY6
zrHSNlC+8bgB81Z6EL/KgPzF+hZAJJ04SDSfPCMH40+cOrEt2qnvhVO2N6O7Dqq3VvejxgHm7g/F
T9FJByNGEE2OdaU+1w/JKXfnE7cFx3rZ7SVTNpeMeV20Nb4l2ICD4Sb1QHwfWh7BtZhumyveh2RO
8uzlUQFTkTYMxq25jifP7GG913pqP+eB5m3HBggix/HQBONp+9J6WZDzmzhM89B0zTSwIqeAoPu9
letNEymNDD3a1MFJcvOzZcbXisiLLWx1fRND/nwXWrYYhcd+gBUu1eRELVjMwWj+F4a+OwkVvWrF
aBWlQ8a2Rdb9nKgvpdkFm4Gt6ctymBkOFsn+vTLKLnorLhaRpIazY9hpKJsA2tcqV7UlrGGbJwD+
VpyxQN7tUcYw1XMcA/QaT7lCdvThweASSDGVXkeTErUUzQK9xPvvI05Y5cE6CpIaMiVTAm20DuTD
4BmC93vumRddmDVGkBX8RyLdWa8jccS47aD72n183X9D08QbToaXHqZf87nwYl/gXCLz+biXSIUb
Uy1HMzOQmYrTe+bEP8Hg4J5Pfn+jSGjEcaoHCQvMs7ed0Tp3S2e7BvjVmUCVY+7oL3aW9sejLBmQ
UEIFeSjaKi81kAOTwa8UTqBjeuXdR6PNOBmXDJMZoENoMQ6xrE5lVXYPHH9lk51F4pyI+8Uokzbj
WR4KlGt8RT90Z4INY7rlCPLU9ZD7vHY20xPqOthMZCzeAtbh/QfD/4fCzDLDf+AVlueZvaVlsEmT
c9l9MG15J4YKL/M8gIJW3WBpKiZmsA04BwlQ4ThOivigD+ETBG26gXEA1Xr1YTt/i4RhM8wayiAm
z1VlenXnyWDXKTsu+gbzPDtJlErEoLUcW4AQ+cMzBrmecqSmkdt4WrA8FuGA3VduIZQnkdKKeLaq
DikPYbWOwyhGtzV34igsXvsTzZGsQ00pLxMn5nrpQimnP6l9XrWKBXN+5Qp9BYw4lweCec7Hd2OH
mN2lUrooDKgiFQjLvvKbdqRFEQcQnZajqX/IO8LU/p1ESi2tVpXKXlB1bDwei/xTLIAJLP7yF6q/
k0EFmVJaym1MoJSy0YDq8UlS/MsCmO9mA7i5YCDFwiEI4N7bsFJtpRQJE3kvzZiZ9dqgnTxzcKWv
qw9EQE/83j/lvbPwwEuYpdC9YOr65Dyz0rmA8+hcVD4QywTAs8y+5JW+BXYal3NO8vb6oI27c1I3
qaqZ2eQjUnNSJk/xUjdgcLKb+7z9FKatvQmiRygyKTWHAi8EX83LKMi34apUlsTjHIcpxRLBDyrq
2MijSyqRMAhyHuMh2DbOgqdG4lQGiI1LZ7kdsQNopOCe4Ll78kU+XOFOJvlNOw85R2W5gaIZaXcJ
2COgWJftgzk/aMJZLBqnimKOR+adkfZaltrW5ihrvlnc12TRZuP5/FftvnQkykepzVDEMbg2/FQe
D1WSPG69eSiSKuyqysZOX+tNpdJ5dd7dtWp2vc1yKKgypo8S7XYcsE46rocoL78khjJzPjHv9LRh
Lk1Z6QJKS5s12BHQMbuOE1fZPnP3QSkTVAuz3swBHprQGJFhxdNrWCDEq51thslRUXlBgeU0TbB+
GyK2xrAhQH1TwPOPYLbFqfRx9rdJ9xXB8vuuAydW3NtV3Rw2Mb1LSiCs5IoaDvN2qpfUQZHiqlD1
oK83ngNkaTVmLlCLMACJCwrM91qdJN2SCzPRaicXPFE+LufydgpVd21dJRBd/YS9jPbcXIPh2udt
eb16A1oB99KpnLdOxXwaIkTmVTwCusSWHq5MR/9KYHsyH9jAsGbQ5ZjXZHyUb9FMDdiLpzLgdey0
ZJw2DewFZF5CEl73NzdwZ3XHDkP4XARM5vcnE54EBAHxhnLDI1AqhK1CfjqXwQSux00+Fi23j89K
PUxNNiy8lTSET8p2Bi3vmm00UCh92chMSJgIqP6RfT3jhc/yxAxle3GUHQ01it6jksm+aaS1HVvy
uZKzK6mJNV8x5hslqw7FWKK2n8S5OzVDUAp4bXSW8jcGvf8h1O0iNTZndCtkFNWGA1pmBJHf+Ewe
2QBcF23r0PJKCGwNertqGkquqo1BGccU1G6xC5iaAwjMCz8BkEtB2NCiE7+tz3KMu0PSbOJoaPZj
Jqyaryb3uXEAew8n7jAfUXsJlFGOjdCrYgP1+T2+lB7nGyMgeevfMfXsRVEGqA54CWAVBbtKmnZn
SPMV/hNz+niSZibH977iU33wNZj8Au6yJYkf+uhLh8qxnOBYK8ajevDV+cspj53kSzLbhPoQ+Pwq
aMFaP3UBQmLWAEpIvOyqUPD05o2hMP3A22+hW+25mulys8DvyWKgqMA+GXsAxmaczQe2du7EUM69
RkMi6gYcufdIlTnzW2W28SYAIQwMIlxN7FtwjJDt0ncyKe0pykrI07jVYITttZq7kurgsifZNUCP
4TT3y6kK1R9Jb2edM6cepnnFDGzP3Ecf0wnufgelWlNuWIUwNfDt5+phS2yCcF/8AoKU3dxmX3nJ
IdMqDUWVMChpGhhMex9GwYKrWauWG1gnfp7Gn03OG5MiqRitvWQKUwEWKwqv9M6WJbazKUal7GPW
zsaIuyeIX7LoGVGd8wFZCcFeEOXNq0rSFqMUkBWZzyWg+sqqCvPxCF65U5s+5AvHLNni0MvG2wsN
WTojmjK1FpURwQPvZRtL2X6qPUxS526N7I7D4mXNHeftwFIMApb2H4lU0ism67rIGNffVwOS9ECq
Acv1HyR9LFvfy6Oi8dgaRa3nkJdHXtqdlfVKrJ4vn4mpHAR5HV1tTAd8aFmVZS6pcS37hRHW6a9o
MgNTLzBj3fHSRdY70tpJInawewSBn3NG/yGXX2ODdt5C6Vo5/glHJvPWdoIogzLqJarLFII2BSyq
SzaG5spLfpkhAd1rzHFhFADg1JR/HPraqmuzkn3BwOr8Vv004+o6j7FHEaP31xWCv8RlWDeViHHL
sXKSqr+uwR+zLmowAZod+FnBMolhpq1Xa63+zBTdzYb2WAhIVmPlXjGGYO6iIbj8uZmlYgyeidjr
t0xd0alExzQRMwUFv1u+0oNsckj9IHcGux8dvNvc7vgHRTSmjqHQCYpHFQVbun8oLLGA8ipk6l9J
waKMnfa4VHYZiDcDGNllW3az3BbOWe3woiUzI7F2simTXQYz09cCsgd3cg0ftTQ8DjTM/SRHniNn
xsy9LMpco6YyBCuC4qGStqBemBQOgfIs1v8HNjVT2Xfno3zuvJZ9toyl4Uefs4fsJj0ZTxUi1Zfo
rH9aHkvsx5O3CBdQh6j3h5iiSHiQglSXVKvfG3MrDyqAqXrky2eCYSMhRhrXSpCEcsi9Vqaf38mi
0gLQBi+ysuBaCQmtknjzhtl0wVkASRyryNDFxCZUkMDVAwgcr3fE1F1VIy0401IwhvX+oGYxpMkI
jk0/EfsHcYuvszE7rJoUrtpfueKdKMpByjUW/DDniBetBJi5ygGSkz1nX9aRB/bMOxPlIOdI6a2x
m2Q/V7HZAl4d+X7OPusxpwnGVM3deSjTG9Hoswyhk320Os7ghbTlPLpZeLiHPCmU0UlW0dfjNMK5
YN5Cq51Z+4l5Svuy22TlaJZKqrzwmRLKWu+1YFGUuRdE3Fi8fTJAMhbrXy8LYA7w7yVQSm5UglXo
Io4hi/3t1kSnHIECxNKOMc+OJqY/hkZ9tPLkKy6RV8zjnY7S8UVq4ygD/rDf9r1XoZgdG6l7+XzM
ZZP9+SjlrpQ862KN6Jyu+UkiXJlmAeyAKratDJgeWIN0i2HDItlgnBNDPuhmF3bz2Nq9Jdu10SM4
ds5iGKemXI81iuqJgqVoLb0C5dlh3PqNk8vy7oSykWmY9XGsBtzJmN+MG3D/zdjj3AnTiaIDqBgY
70NspGNxU0xFCufmi7ezJ9hamH3qgznADOOhCQGrYtwScm1ZtMH1fBhB3sBzrcxDvv0A+i2ZFUuX
mzWUbsBrCyvt9lAVvL4qM+3TyAADIA8QKCj7xMlBULwpGuYJALwTVaKTq+bPugSfryZndpTr112y
eKJWiCdl2nhQW8rHnF1TkHWg+Y/R6o/PKwxDL0aaGHnQe/Hd8tBfYeMVhMU303kOCOwJCrfnBT2N
9KC6C8p3sVN/EtzyFN0hJ0muauBxbZ/n77zHLiNZeP+7KO+Y9n2UahJ+F0FfArKjm95ad43XHjBH
egUuUo4+f3ST78VRn2HMJAvJKMSp4tcRGC8CLE/tEo4U7qmodETUhMnqTCImWD3klsfFzp0tIEjm
WPX1LE6I+ZgaaHjXWpqE2Vhk4zSa3jjMqzWW8CrV+kvsVrc1h0CUu/MImCUzz52o5Ja4iDN8n/m8
F0l9N23rYnneRBjtkazfttYZh01dUJF6IoDcgsIBc/RlR8FI2t/LpD5eYUlTLppwFORWE1RCTAHX
qtoEg9k8kTn7TeBEPIa+vLtZ6kPKQETu5lZGZVYKi/YpKW/iiOMayK++dJOU+8MjRC1rEzepYyDN
2rQfoKiUBSvA/utBNtPw8iUypQHpgdwk8B7onbyyjdrKaEzNX4Xrbr0eG2yL2qUM/ZxeLkti9MZI
pqbA6eC9+xG/ukmWVO9KMNX8Hmac7xosWG6u4pLXwCA6pJwOppo/6Ep8dLbvJVPKGSlgL1QyQv0z
J7KjNuujpWafWqfTc8XpV83NjO66qefKnladc8GMhvh74ZSWAp4BEBXF+Iox4E6H9Ji+jFgiTWzl
WHnlPYB27rafHW/a73XjnVIjDbAX6IqASB31LSo3E8EVBhwafNgONMvtt662jcpWj6VXg+s29pTr
ZPINcDd09lrZ7Q1A2PioXYzBSu3dj6DSt2Fpo1jKBc3vMVz2DQM3PzfBqV/wUtEBp7/hlZLZQyA9
Ds4CijuHR/Irkw976RKI19oVV8zIGswEG0Z+1ZYVKNYHN40bb9NmMIeB1SvqTwAhv55i9TEpxQep
axc7BfwqssvWs/ocO6Nd4YqVHKRDdJAmxcP6u7tJppsbW+xoWok8RJ1zu8Smrg2Gqaeh4UIbMCwU
d2hi10oxNWzIUf4gi0HzkUqb8Y+XG68eED6AzjuB3BCjv8A7zo7zyeTB4DBsBmuHmqwYUE+sqlNi
xVqZpyk3US6S80DUYsWpFNFGO8gDBuOxHuPbWSuOVWzVODj6DRxnwYgne/H06LsRK/mMgXQDL+n8
G0Fiy9VrQCA7q1uAyhes5Pl3jkRGRvROImUwViNowzJIxmtpX3eksLzSsHNtBWpYOcJPjjRGiNZ0
zPpi2BMZrkznfxi2EDeh7wlvZRo2IlIdFAtQgxndWvMMUjGwE89yFXt5Fg1OEGOa5V44FcWGSEqF
resUbJkAfdkdX9rCVvzvxql2prB1s805R8/z/5F2HcuR60r2ixhBT3BLW1ZVJanVZsNoS+89v34O
1DNXFJqvcKffRpuKUBJAIjOR5pznzjeuvEm1LW0GAQTiegw2oFOf2eUyNMZiEifdC0Gll7bhR0H5
VI7mByM/TA3n9bhROUGGAp3Tiq6LAINjdbglY6xgFgr1JmJXaDitvOCA5xWauMAM4UYeVagcbE63
5BGYZx4I/jin/OdL4t0HsFpstlpTqUjwIjOuePkOuHfH3Nf38h6tQpiMylJulWZzf9+WzCLz16gV
IdoTdU9sKk9CHWj8UYB+Tqsiqxh5iMDUBrDmdbW/LES5qTQZpm6wPAounx5iv3PRHLfjdUBthc8o
AKkGOguwtD+wlQioNrogMRSwMipuKqguGpfbs1xnrlEBSi6bP6XNQGyz7ESrLLrz0Ak+6atzWdfX
+ye6teL1l9ADXzkUoWjNlIiCgpyAYXWgF8/aXxVmAib90GaBXQrPOfl8X+RGyPlu8fT3lchw7JVF
SMBwu0TDdYmXi6ioZ7MxedH0lq9cL40Jkrp2ImUXY5OL79n+yxdQFf9Ek5ClX9JnigHPR/XYuhxr
gUxg1Cz6OFcyFmbIIfr4TeUp16uXv9g8AJTgDYTOjT8gJ0YxGTDhG6vAM7uE6gOZju3yeF/E1jOE
ZkH/kcHoBJxk2HRJqHr6h/qFHCIbQzIfpNCibEG6V9yEK68Uu6kSK4mMSmAWIYrbHBI1UGYWCSbR
SgQuaDDmrGzLCa9XxqjEkCjx1OmQQ6fLVTsFca/+mRpNarzQnscdxOEtjFEJNaz60AwhUD33brhr
fbP30g+m3bmikzuAxS6s0Rp4sfKWzVwvk3GHbdhVzaRmqjd1NyH5AkO0k5cHIzXsFO0M9/d085at
jo4Jq/D2KIR4wgqz+FGNu0tUwjDXXysy7u8Lur+VKguVnanTWCD6Boa50T9FxuSIWv+FjFrHWdBr
MoF1Am+7B2yh9/apQrPSMAy4YumLfECk7wt29E17RBFrl2tO/lNzlYMIJOQOs5vWfAzBqVJ9wlR5
eZQ4S96Ma9afQkO8lalMIt2U8yZS8eLBfMQVdIxIIrVW/yEH23rnCn54Hj2qu/y+m01j9s+5qiK9
SivRtaINGErCLoTI1mrJ4MQKD0ttI1mMhOFKBmNozDnLUrODDHmqDlqZf8yH9qjPndMbo+kA6tAF
bt4hQQeQA5+BFo24dEcVIdYIBAI1D89L217nbhytvo5veh0/mLXup9r4M1vMx4KonPCHp4L099We
lD0ZidLS2xydl3hPks6qARh2X895G8/YqEivAdiuNcQzY7zwpBex4j3gqdb8oeCmrBlg2FYwz8Eo
uNip8lQKJcZIX2nFlI8CCsPkotiJJR55OChb7wKyEsaocBzKMsnlSvWIgkRWIFpjFHty4rZI3VVq
6EQgXry/gTyJjOYm1SiQdIJEMzikqDcowUnpbqM8Wl3XunHG9Sq8/WTU2CjmvC8mmNsRbWPzV1ok
bXaKbx6qGx9mkdrTe4fH6KDYCJHS1Fid6gOJ99BBEGwvn/+ItyhGDRF1hoB7S367SvBWoFgR+9FD
YIF2hljciHjTZa3UhHGUShMkZQa2GDxW5QOqPKILjOtdi8IBumIATDY6ml0Wlq75/Kl0eVs4RqxR
PACjFNscE09Z38wlDpC2eac7+SfwjXNLc2W3eFI/pG6J+kFs52CmQ8PfQf5YP4WX0i2dES2B+5aT
Lt28/3Te+38/htEmXUOL1xDjgIuptofuV199vn8/tjXoTQCjQUTN5qRXYXUz9MBKu9inDFr8otP2
I2e1EEaD2nzs6q7EQjDFdaKxz7BDEWYfPVCEuX/BocU7RUaFkBhTp35sECDATXb7/EsMSJjmaJzJ
pdzLDmZofwDVhctasPkoJ6t1MtGW1AsGCRe6TkcEaiUmTTJn+Bi70x5Pcqc6LgfJTZ34aT6NkfVX
bTfwoiv59LxXXmkResS0BOepXMBpq/8yduEN3AUGFLj3yr3i1hFGiIU9j/dlA88IbxBZBySjbABd
mW0OyUYydnmVArYasECSIx0lDMlZAOO30SXyqDrpvvo6ntQfo2ccBj/70O7Cb+W3+8q8+VhBwwaK
juhRQdmROXXTBDBcWuLUG6fax7vCkyqHfKYYI4KvIbD/Zuy5LW5bV3QtkzlxsSCxnPUwVsVJny30
jzqRF9Zom6WI/NoL6Sw+RMxmLLgWyhwzWq5JqM04ZmCwBzfxZXyYz9qJAqqkexUvs9EjaLCqn7oF
OFl/80BbCWeb2NspBPzOCB2PlOjrYMyqhRTgrjQqj3OcW5d4LYiJTQR1LDQhwirJeXDEl8KpS1vD
eM91OLSxNWVW+p0OgIK0BsgbvHanjW4/aPSbMhHqFFdXSRi0UVFR0kF6S22QQWz9wBF/NEc65uom
mBRGf0JrYTwUdAL5x+lc+ZpTnIIHXhV38w2y/hAmhgkAgd+aEjxS687u/FD9oHdKCC2wz/eqRWlg
gUB8StziTD6OF9PHW9LVcyu5Cfv/P8Pj+z1h/NEshrI2iPgU4IDvlONvd5Hwu+q28vPrJTNuqVPV
LI2jAidPQtvU6sIezOwjQF+fZkF2h36yxXRBs0Q1+4MxfuDoHXVGbFhlojQAaDZTQYGAkS4gEVcb
KRR8POiH8jacYMU9MAZ6yYNwpvs7W1lt8fZ2Aw+Fbu6bWMZHNkYpEqJAbAKgc/AUZh5wzloMpQxI
ShDEWvFVcisbLQog0HLvr3nbir3JZixnTZYW+KWwYpH2Sy3P4/xy//9v9Dq9XxxjJnMSxVpm4DaR
vB9dEg2DFaflbu5n0ZHKyB+V6iznMXhb5jyxmkZ/vv8B2w5qtbuMyQz7oo8T/TWopN2LKNndaMZa
1oEWF+zoGGhjQ5MBR5FeD42dX+hMknX/I7aqxOsjZptvSFbLMfoTVE+A939A5jyycMLDDtPznvzp
FQjrimELv/C7hCebau0drdYYa2rqvT5UEzz073wXSgXQ6e/IgaIK1Pl4fAHn7v5yt4LLlUJrjAUd
wrwlqgCFphl0FLkQXGKJPq+jaTPoWsthDGQogYJHpsHl4A0nkCsi0pKvJLGkj8ZR+kiBrF65cY7S
GZne+cRbJsdcaKxRjMd4bAkONVcyR+1HS5+ucuVELQ+8lO7XvRNk7FIYpGWik9e3pUBAIkizUaqj
mlYJ1FRQYfEeYps5mfXGMhYpbNE1iryM6i2X+GE+jKhP7g0MCKa9E6dW9kSZ48RP09fixcD4WvPY
2HgL7e4r0X8I6v4xTSwqZxLP2tAluLgqutfRzX3GRLF4zU+SLaOqLwCGfubWEDnmUGOslZyIldm3
0CgNz4fyUdmRfeV2Lg2qgEfvmHvuxP3G2VIoOIC6IReDyJUxwFUUy7Eywj4CTMDDsPghQCEv+krv
i+mIvPr3hsq+k8asr1dUE9EjbIF+Nr4X18hWjvkHYIoFHtiLZoeWZ8lDoVr6I+cw6T9mVPidYMYK
UwIWoSl7FeBX5gXMAq7kKLvEExMLGFjIYgLmAyRdwZFfkNlS5rVoNmwdzFJLzGSgsYsCShGHQmxU
u2GHaTNXcvGcn8Fph77Ty3isj/KhP4g73nN+wyC++wTGBAciaGgreoHR+GtLWXBBc80zan8/SJCH
1mzW16GSbkYXclkANhT6nWTWFM9E6yIZ6lWYlnobfy1OAbAzNNQ3duMOLtK5Hdcu81bLmOW2MMo+
oqkwSV4w6IZ0SfAxEB7DVgMn1nMggiis+MrRL946GVusow0R0HWwxdG+d0U3dQcQstn6hbKdFra2
L868NvGNeWZQsL3dXHaWT12KGFOk2Fr1XCC1UQAMV9zrF8nu/gWqJefiEsYiS2OSFUsCYQPapA0x
ArXyiBAitque4222AqZ362IsEsb/+2QUsJV6jSGMJvgiJNHnQMpSbxmVxor7HBSeQfwDudzP42T6
uoI2p3IMHiNgsgZ96KR17Yl5dTCr5ZoVrT83QWWpUfBsxMDZrMZz1Wb+/fPfiHHefTNj11CQTaay
RgJAGWqn1ScYbEnbhWLEA2nbijl0ykAhKuZr0oPxxXLRdSQGKiMSZxrgGOzKa9Vj5tEXUYX0oBM+
dXb4PDviKf4uf4tSl9dMvKXp6w9gNKGf00YWNByPpv+spQb9X7v7e0nPlzXVawHM+UehPIwz9YET
8QNySpRLpnsl2rG4NQjeUphTC9CuVnf01MaDeSkCi86n5Wh1nVUXyV+gzphXHjXslm1aL47xQ9I8
k7nVcY8AsHHu0sc5Kr24PIfjfpZ/hZhOSEBR/l/tp0LfvOt8gllJcTjB9UmC4Qc1ar9jjqe6kXzG
k8EZy+npvrytJ9daRRXG24iZECa98moLafgdIXdOu1DlIy8A3zSBq9187cdfLQ2z07WggpkBXl1G
8q9wgsTKjrSSjlb6KzeI2DKCQJdHfxkYKZHpYxyLUGppLJBXcZgwCnwJXU8IW64DQojeWdDuhWdy
6MXf7m/oppquxDK+Ja/KJSY5khI5QTPM9NAbvDfalvlaL4wxKsM01wTUQ4gP2kM9tiAT3tUh9xHK
WwdjOeqapMIs4brpt26vAlby9DubFT3mPzIXraQmF8BgW0NWe8cYk0aQ8EALEQsMXvFcIbGBnMbB
BExEZQt7XsaMK40xKMCoz4SmgLTxAFxeLzxMt8kGTBYQGkyHF7pvNSPr61NjbEnQYd7NEGEokz04
T4cTRVBGneghd8kIcu0KHY81bl3pSTWeLBGgJ3kxyP0L8QdzuNonRFG6EXcbGTK1iD/nQL9GOVp8
LGKh5viFrTzVar1/cIhP6UCRDKE/cWZFz+VDnFs0ORu6GKjJvPIE+izc+vwyIKnAe2tvRiVvmy2L
TCCLOiSmhjCJCl6UsgaMFs3FPikf4x1NinY7ZIcli7ZeU1ZxrbbVk4q3RM+lFt/0H//oMzAW3hvz
ScmQdwzhP5J9cJB2zY6mNvBg4Oz1f9At9JRi1AUgzGx5XgYsGlkknGzn9cj+0l1WAD31Tfu2fCTX
sgMqLCUYogDqCxzmLtXO8980euLA3z6C2XMMH2bzIM00Dw9gXVuyiqcSPSeUsinZLefY+avYZiWQ
3d1MXhK1wapzpb1l8zx6uqa2zn1zvu0fEb5JEjFFtCUw91au57aTFAkhHBleBMtcpsoylOXboCJ+
LTBbgCfZ0h1jGSNrHNHbhv4f0WwsMBikkFKCtyhw1z81e3FCe3ToJy8E9QTajaj95DfxbNVgcYxv
Qpl4oIwEVY0mkXjGZUbDW+5Ku/BAMBgvueBq449Rb2Vu3glk9AaP26KNlYXmNNLaphWU7lvxTWts
A26aZjb6weN2um+GratVMroD3AUQq3QtbD+gCylMF/BC98ourF5RABYk0cVTcShSh9f1vu1W37aX
CQ8yoVfLRcdqIyP3Vd20lf6ZozZ0w/4IyVWwxRhEV40/mLg7QRzlDFCangDMXxWtCKldO9EjOKZR
EuCZ2k0dXQljnGgDXLJ6oVH5pEZW1T8l41dZfvwvV8TcwW4q6kQacFrBmRbLqwL1rMHqkbA1Xiqf
B9F8f0kK2zZYtG0GtlcsiZhPXS94cyAgCueN2m+w0aMx/5+dU9imQVxswLkWuN0UcZ1kVnEZLiEg
oyrgCSmgH4dnUkFzxwt7tlcHcmOgC8to0mM0H8xPdd01Ig6swrzOiEJ0JdsphpM4Z0YP/k8tfJPD
KHrczaUYJjiz4VP4K33RMDxzLbzl2Bwlv68Q19V75WUcMP1U2TyHuG1TKIPz/y6SbsLqqSHEoJcZ
BOoQ0bX7u7sC83XwRNR0qsf+yBs33TabK4lMuKzWsbgQqjTzQTzMbu6CrvBROZf75DWy0Pac7aXH
dG97mVC5DhXA2BKssHGomQaZ7TkGvdJkR0AppaXm+/I2Ixn0/oEjCCiDf3S4jmOSJIoAraH9Tsou
Re/AvynSbMfkKzmMMyBAD40CGXKoXe51oA0BPTG1W6SbGxEztLxH6WZMvJLH3AYhKMBeWyNoMbT8
HIjBIcILe1JB9t1OhXd/DzcQZ3DjV8KYKyHFypTpPWy/eIh32kfakWvArZYYgOTF+lu9H+9kMTeg
qap6Au3a79oE4JspGDD+Gt/oPSj3wB6yxG8G/vJvH13GH6q5WiZzFQwVVLVBAtUEV4vdg/J7jETr
/lZuuu+VCEb7jaYXkxZtb14X9Q6RertTz7KE8sCgg8KZc9d462FcHMiqetlUZVzt7KBNrUXkmbOc
bXu1Wg/j4OR0MoNOhmY0zif1QH32NUYahj5GG9vkasf2g+FN3mvQu7KPjUry0Qxefc/kqLaOmdhX
4Jyd+OE1qbYfUO7Q7GFClDke0wvv2m1H1asPYKLMMYjQh59iwVWv/grF+FTLAmZOw3AHNrvHdgLL
SJodJdAqdUP2677y8Hb71QitVq/CNQ3Rb2Om/wpRrvQEF9APjRPndvOIBymmxqyKG85z9OjVhazE
kj4ig9xgzeHoEL83HMXrfWQT/VZyxO/aIYj/xfzxZkFrZXReN2MlVZmBlyLmkCrfqn19S4EcpANI
1C4/qJi0pBqWg81O2Ydedlsmq7hVIHyPOJNV2wqHp6kCuCQNd4U5b21WZ2LGuLDKRT3ILqZaHqJv
wTW9zefY1fetM7naS/OVZnpCb7nKBeeJvGnnV/IZv1LVQg9EGQV2Xk8AEnlpjN4KSWyNEpePki7l
D/O3EsW4FLk2zKTvDerCiC+dENbtJnt0+qu84/XjbHWK6DTDaUi6jL5KFvpX1UBAnZkqfSFOGKxv
MbJb31p/OepALAms8SIewx6thbzmvq2J/rVg1oDIWiQqKaXwU7+ggobnPhIrADC30xJBFmruDoW7
UB85F5ee0p9b+89yXx3sSpeT1Aw0qcApjnb+VUaIRbuDKYxs5vID5e1Y5G1zWTORSUaimfmrNAoQ
l3+ZLLjOU7JDfvDKc9jbCvq2NEZriJjWyYz3nNcqxW5MckcewelrqFaZce7iK/rlvV1kwpCiImWU
TfBnYZKYFtAofNRWbjkmcXUMJCu1AHBs9aFoZKte5rOkxmirHMgulr/p5ktRhqCJhY2Ytee8x4Sk
0D3Vs3iqY4zGEfADyt+lPrekuEfZz3CESX8JZbCED6VdjspB74irFKPd1WOIuKA9BkbrN/K4U8GS
PJqtLSfoQp5kdwRCuDagra/Wj2mhOaWZWr0qn6busa2X5xn4s8k0gJrTdOoMRKaF8RMkZTulAp90
Eu8T4btMul3Y1TYoabx4GS3QW8rBc2qetYhn2jej45WmMMGW3MpmnYvY0QRlvh4tTHTCovN5z5pN
B7ISwwRWPXhcpUnApRtrY5dKoGaPufj1vCvGRFZxsgD0YAHBB32V0muNFtIWfcK0c6g48wpsWysC
rwOQTIFcT9FXcOFXF3oBgneRFAgVMz110PThpJFmcYzG1uEQYJjK4JCD/1GYFQ3lUo1JBHss+wMw
BtDRcKYUbgXKQUDKcRR/eKk94bPmhJe/SvqvZTOhI0nUPNUJnK+wVLolivFspaL+nMriF1UcD+oc
7ksp1a2uCVtLnASAiwONv+rzHQFAY5nlYLgThIcEdIFRrHwfIsXJWnU3B8quEUOfs1N0J1jDsP5a
5jSM1tSIEkCN6eOLNj+Wfuz3Z/oAi/dmg7ameac+qGdew8tmKmQlWGWKnhJKBT1qeFRw/YIqJJJw
mRc4oU/BLmiDRLRrfO4TelP53hSDjUl6JazaNoKqo9ME9CVAzkeGtfQpAAXQK49K6lQ/eYEvZ4tV
ev1WCh+C61nMgeXoiUpuF/XO1L5OwyPGEayRcOw8d1cZl9KrxlRqM8zF4P0eXS5k10jw6ISHBpIf
UkyZaoWdlV94cQlvZ+nvq1UOi6jMGIfFeQKJuxG/BPwoa8tOwR2alE0TaR4WOdbsUsnIKjjn4pQ+
/E5yGmfRo6RmfxkKrKUxllcslIr07auCGihjieCSRlcUjep+5FxOmM1cEtEJRS8DMh3iu/fbR9Is
UIIBTAetOziyPfrLrkMDGqWQgDP0uCPn9P/9ee/f5DHHVXetSPQOFjLbV/v8sfJKsGO/tnvJFvKQ
Ni8Fua0eb/IYd7mYUz40IeS1GbCuqtbOFF7rIk8Ec2CA0CNKVJpYUlS2ltzN+7AxASyYjV5vdJ8y
eYDgyF/K4KGbza+CYhz1WgMQqVo91blgcyzrtra+rZjxQZGQjCIGaKmBAwY65gR0CtM22e0eVCho
f+L5vK03yFqDGL8DYHctEAzsMFg0wdiL0oZvHChdBf9ubNZa17IYr5GKc1nncUC7RJNrDVt6GDz5
F4hPrNCNfeMcPi8PFAcdjHlnGqujpuJw3yOc82bbNus8T6KebrD09NvaSVaGKsFJ8UcnOpZ44XJF
cm4Niy7W1yMYFxChe8AVAxmCNYM7nmYqxRj1Thk7zZW4qUUGEA0l0dBhjphH9JzMs6LQl2X3yZwp
yf1OcGsnbPcKuggFbn11M3BaiaOfs7LiUSEOc4CWHaQrMbB2+b+pT57333SJKzGMtct1o9UBJYPU
ALr/om5xqnE6LEvp1kCcb3uDA19Djcsfxm4ljjF2g0mMpgkJ1HVSj2EF5EQZSOMtjw9e5slhjBzQ
ULpxwvwdAjfLuCjWaAd+7oau+rkRrfqLsauRsNclK36mxdzQmxJLjdGQgCH3mcuizfsYxhyGyQRO
ogCLbjS3M0IPDLVAweRB329ewtXWMlYum2K5mAYojNmPxwZsHGpauRxLuqktgEBSiGkCIZadumqj
djaFEdZGvgWa1b5EP6bBCo8xStSdG15JT3H10O8BI8N7om8mPRCg/SOb2UWzIGJS/s7s9L8wWFZd
k6ts17cFzrl1ohj8o2Da6zmpq80M3losu61tAtYykfJc40kmAFm0ugTo1Fv2GGG56M7gopj80DxM
fnYLPcxI7YbPnE3fPNjVwhl3QnCeIXA3aUAy4wvKW+2X6M2ihQSA70ywdbws2qbCriQyTiVQwdKo
9zhm0zx32s5QgGo1xjw3uWnh3qSwg1ZLq0ch0KI1LwSvhSMBhTP8AGg0j7ouk7rnkxwjQZq4/dG4
6hxV5iyRnbSKEfgsE967nj7nll4jH6m+LOhFvn929Gj+MHerJTJGvNPjsJFlqjxS6BSmgsqrEakg
nahra4qGx0pUb51R816+HI1huRSFdMkNBcN8Xre8CJ2HIV3OujaT+Ktbwc5TCaE49UmMhdFRGPEs
7RQAQsYoqMnO9IGWQP/O/a62kh7oyh+iwUluswgShR3xafYROOTu6Lyab25fBc/YaIyxGU2zGEwD
0rLT4lEOUUy/aECfeo3M0SEogE7qQeAgSWxpC/gvVeCxihIeHoypMZUsTusUF6KTrmEYWVPQIhuH
VDLQQTHnqIaRc189ty7BWiBjWeRSBK/dnGpeFQWHMK5+5VWVW4jAl7+4bWtBjEHJDSlPgxaCkIXa
taXYW/Kw3IJB5Ly6twbCAStrwCJhF0HGygRpU2CORadjCzHAsniwKXbiaaFVAh0E4If17Xc5W/TK
5+ZQXowDqmxnQOA+8W7gZgPm+kOYmz9FopTrBRQItzsDV5ZmVxkSX7Wxnwrd1YboBMzID2LXnpVK
eRySAjxp+kOXCtdhHGNH6eMHQQtSi1STS/qcE4ZtZtdpG5Suow1Ll/8oXUhq06ltTn0KRWHIv5B9
Z82e7lV0cvmvfPdKHFuwqKQojgsJ4kBf1AenIH6oRbTgLroVFoHX5B/66VAWuV1WptVgeNoodYsC
DuVTwLNcmzr/tnK2itHU7aKoATRk8sDZCIKqM7Dyduhossu9ThlCQVWxi/z7F22z4rreAEYdljAe
ikCDRabDijGiTxWVE0p2w5W0ZfvXkpiAniTI8zYprlrwhRaXMycErkr3aivLa3cWrlxVp/lB1smt
JdIvWlnmWdcDMG4i8KT4NBTaOfapJolHY39/F3lLY1xAUc1hLY7Qom4BM7v2yQhjTqqAJ4Ex+5k6
a2Lbg2EulP2xBDAHkTj6x5PA2Pgky8kgDiUiglw4TkPhdB0PFJWn4YxVz9Ry7mUF25QnH2canweX
pvh2/yg2Z6vWh85YdG3JxQSteb87XOrH/LH3YUwwrk+cvLSEm4KqoNxZH4DKh8cAr0mQ7tIdlXv9
upXKRXO5AAk1w3UKi2OpmKc6yUFYZdqVTA6qoDr3V8u7vq8F9pU8KRtLlAghj/YO0Yd/B/B0ClHE
a9zffG6s9vX195UkocrTdGlwePS5Ee7QM//ViC3xl+KgpW2xwlPv4KFauPOuQEpJ9qJjzB/n3kpg
mToRFcwFApqffeahuJW36Vib6PgMfDoJUrmUOz1BPpL3vtp2lCtZzJVD+9BYDlUHHhK3zt0mcv9v
7LX9jn59J97Hz4ofX/V/AUrwOvP0hxqZwGKSQYFCh7rfWy5p1vJeGbDZeIFQxEYVfVqBb6IxASSi
VwnkH5GjPFD2aOEQvE6LdmfzdRc8063c3kF6a1cdULriWLqt+BMI1Sj4qBgoQGMjNSMrNZCMSDLM
GGaii7RTHiH6nNVCcXUQDmaasEeIcxEM0AwXVfEEMrkE2Cvl2Zi7yCon07R0w2jsCPwunItAD4PZ
MHwWhQxHalxRdMaNgcB71kyDMnAuyOqph6XQvSAK7Tl55ty4jVjYAGK2quJ4TO2PAZaoWdJZSidw
jiIAx6BMhE7E5pvpZkfa1EkJYVA2dMijcq04a9xq3nsnmlmkPtQB8FEHBCtk2g/ycsgNQbSz2kQV
O2y6Y6OllQVP9NhMym4MQaSw6NqnNDQ/L3nwkPbJTkrMr8CO36d970RC+20aSpnzlRtG/t1HMm6+
Xwwji/oeExCjtB/0T2bqJ0W645wCXeof5y2bhFCeIHQPMVYekJ2VnueQ0qLNhEL8lXZ8Vh3TL735
yCNL2DDqWNI/wgymDpmbcVY0NYSR9CmPH7J8tDLQ2UpJ6kryE2dlGybunTDmodAFciBPCoQle1pr
Bf0QgpbJRcnF47Vfqfc30WD0SS5jgjHnEaKiYyWhjhTF7v3VvI6J3jkntmY1Y4q0kEOobPh1OnWn
5ZQM1uKI5+mEqor2Pfoho6lRAIxA84ISTGzRZF19ivGItern/kJJcvoLH89hy7i/22W6NSszhk6J
cgkS7PIcIQFbIDY03BwTEQXqy4advNDhU8A0ibvA5ZW5ti/ImzbR31eitVxsk3qGX5llZS/F0YdC
EPfojeVdEZ7WMv6rHdE6WgyvVyT+ivQ5Hp2pG3zWHloMSKinBJEQTYf+xeTHu51lXFek1iTOIigV
modgo+wkR2V5WTgZia08zzsxTCxJVEPS6gCKRYkakPt8qnCGYF0+Gn4BMDMdaH33VXkr1HonkTE5
khZmUtJAYlGCiayxRkx8JeLHYcYE1m5EHxJBj0ZsdNZ9uZue7c34sCUsguyyVFYQK7c/hnm2+tm0
JDBYCoRDjbXVGLBeIFu50mSpW0YRknp78USAL6IYsF++mRimp3a1OgfufORN621Vtd9JZYxQY+TN
ZGaQ2rr6geIv5X7wPMCNYpT/iAYwTglY3vbf/1w/wvinLMsxg9JDXrLPv44vzWdMSpd2g9B5uZku
UEVrG0PgaBgAMp/m9Lb0SboQO3CrW+QC2t3lvlI5rowwpohMxCyTcKYbIHl1aGVOsNcjK7Pqfe6Z
Kjdh+TofeMcms5gjgVaICdD/kQF6kmAUer+2deBcAr35UQP61XIkn5dj/IFWTgL0g3RnTIZ+im7K
NTkp++hLK1oSL+uzeSiAkJYlenFBEPveJg5LWApjZ5h4XAgXFE6bGJiJhTcdVTS8wycE2AzMJoCb
ll+p3vSCb7LZLqOkXYaqSonpKcGlR4gaBLzH+6bFV3QDQzKI5xWRsVVqFpSSIiJkrCscbzpaSvZr
UUWOr90OzVdimE2U0UwZNZNoekODRrFWbexWi7orKPYUJ9Clh6KKNCftmg/oqqotfYgPYtodw3n5
pQ0Z4JuWprLApLG7b794n8Wm2KaqNEAxtcBunoxPklPfMFP5ObWHAy3ILV8HP0otmXPLt93D216w
ybSijYqmxMzA7yK1JwT2oto9QDg7YATixRjaYuUkCc8rbQZvK7GMMTOmDmmglN7lylYP9YG6JI2m
5uV/0WqwqbiqIeoaMvMauMzeX5pkkkIThEVIkvfABtB+tHjv3D+7TcVdSWCWE8hlgbw/lpPFiMmA
KvFEdP++iK1edfA8va2CsceLnMPxEFyO2QdZsyc9zzfaj4lmv8QL9uLTgl6/ZEZzNa/nbivV/E4y
Y3jN3ljKMgfR6Ay0dRmdn2gc92nxUnFjcCTcX+eWhTNkETRlOvC4/2g31Zau68EqLnnZDMIHYgBg
wW8QRYgpbFqMpp/x832Bms4TyZidLE/jQaeNfiIRMeef6IFLZqM4qdMUPcVmUyDCzRLLyFBkxKPQ
DcOkAxSUAmLdMpGceAzOSxC4jYqeU3WurpFAFGsRNNxbIh2CGTCUAGUKrXAC6GbadjekDNyunA9t
r7lLXu2iEcjmGFW3ZD1JrKEzfkgwRbKK5O/UgpZFkTKnMHLgkkptYCvdQNDxagp2rU+SPydj8RU1
KeXQK+jVUkfjZzMUsTX00ldJWgqrGdNLlgaeHuaOJFbhba7lxBkNkNTJY/ijTYpHUygkqzHT3FqS
6Eri9mD2ijcG7eKWQfsS9gl6dNoot4RSPMtlfolb2c1MAIlmk/icDGS2hKC7SUH50GjVd1XDaEix
YFYG1ACppYp0FHy8wad5CqnBN5dFfpJKh3LonjUVfA6gbNJ3AYyyR/rO9Ns4mIBOqji1kHh12t7a
TkD5Bbphj5F2qKX5EDcyuAjF+bMUGKPdlAt47EJ1pwsAOsnU3orQG2jpbTxYugL45jLOfspRUtld
nmPKIpB+RBP2KB3m6rBUcGZj3IkPbTSbD8KsV/txHoaDtCTpUxWj5y0UMhC4FcgclWMj2Eom+/1c
uFMqzV7Vavle1bqf+lyMuyIVwXML/gy7XKLaVUeSXgTJmDxtqX/KE+ndNhNvEdg35Kp7NsviZTAM
lFNKsNPMc3KR1H4B27Z2BWHfrm8nP4wCB70np2FOaqsvBsVS0nk8FkOyH+a4c0DQ/WJAhX3SBNKn
qUkMLyaL4qTyZFh6T4RnYRGnUzuL0jmp1Wgfx9p8RBs8GtO7sW33ROwDu4d3P8R1CZC+Zvgajk3i
dkUKwJ+kTx0dgCduXTTSVZ0y2epFxFpduevNBOmj9lefZjexTXdEmn+A8O9DQwAHU5jHqumPwQw4
fTN/VuloqDg9NOJyrhskfsoEJFTa9ynTrr0eirYm1T+yFAipQQRvi1R0XHXWmAEfqiw07M2iApXD
TCZX11XQdA3h7BGNFhHS4Kgp2eLOhXRNQVJjk6A6jYn8P5x9V5PkNhPkL2IEPYlX2vbT42f2hTHr
6L3nr7/E6DttN4bX0K32QRFSxFYDBAplsjLtSU4f67gVLLB+lHaWTKe2yt04ysF3MfikjbfKgvrf
lLvAGvnt1DtzKt2j1PhNnYW7SWnsUjePepVH1hgg3DRG5b4Z8avMCKVMaTxXZHwlSjHYtWyAqzio
fwZh5lTltE3qagP1C6+JW3QgRg1A7FR/kMog8sC7+9EInVsqYoz/Wmn+JIGGKNGeGz3oHH2pz7NE
RlvXGtAOJE29rbqyd+XQMB8MoY9wQVJ0Q2tc05jofpOYYF1tDdDTzbFy1Osi9AE1uc/qNtp3amIr
dFqkT3sVNHJi8aJIBT2ZASQ7pfRDJUHvkjKKH/O+jhqL5BBzgdZ4NVttQxY3JUV5jpRRwTRfB3r3
MvBkkm7zQfiogkW2tFj18Vc8mpn2XGjR+5CG37Sll6xR6Xatfh+S01inEoD70xkxlWKReNpHAqjc
MFX3qFayso+irnQCQXgTw254ToUgssBUAGb3MqqtYi5/KE3+oIlibSNg2A5FJNrm0J1EeYFnFh6U
EPx4GFhJXVEsDEDeQPjfKhoY2RNVxmkaRSCN1aX22yGS0XECWLbQSoyX1NVb2Bb4mGIC+qdC0e2k
Nr1lrvZSbgDIHt2H8fQ2Z+rdkii/arn+NurqVgyU2ItJjNuZfMhAvA9G4E8gVH4UByOidAC/RJJn
lhSGv41RL61+NB8l3Gi8Aa9Nk50AunhDiOlFWXdXE2Gfg7bPKkrlx6SFO1UqOhsiUu60pFt9VLfo
IeduRJKzYhAJ788sb8qwxQCRJIKOViM/ww4OyAigqyUZ94tpoIUSKLVVp8RbpvLJhO67pWgleMLU
YYdjj1VGYA1rDfGQRsSwgyDxdYNAXcQIl9xu+6A/L2LTWp1Q9q9BVs1viy4Lfm0k5kNYVM1BCsTi
NS3kxjMQv0HltKmdSRtFd+l0wxLq4VCUy0Yu6tcaM0NLLbiYzXVnrVVsiRiJo8TVNxLXtT3K6kdT
RLIrlvX3QDaPSxPkthbmibtI0j3JG8NaZqFwMX852qkiKxaOf+gIqWALYgEPo24Uo8ewVdyBECH/
CTZxdzEBAwTry7GauwdoU7yNUqlahQSu76AhnVP0pWe2hmR1slJY8pgldj2b50gd38G/+DAP4r6r
ybZZotaphD63Y31yxjl2cboTb1lqlBSacKMueghhFP09b7STasyTVwX46nB6+laTpH7X1mSHe7pv
1fYVzyDyRsi8KoWOkEkaniJVeJhNwydLvhfEWrqLDe1gipNjBEColNMeHdKDnk5OmAluu2RnhQw+
UAixlVcGoCVQM48RpGdkE2hiY+V154LweiOnih1lKBvGKoreuVWFMtRSAh0022TYlqJxSA1p2YeC
/lYUXeMtgfY7MdNtOMg+Ebr7JIwzXzNV00nEebLMOkJ2G2uIyfOlditxdAdh+WbM1aFXw0OVkPcR
rt0elviuFSN0K3T5JBSIGKJmQ6pph8FKFCdl0M1WQIpAssxP5VF4CiuoNehDAfZmvO6zWAeOUkmP
tZ45fRw8op0QY5RXp2yYzbscYK7J1CMIihJ7DEWL9A2KDWIKcJmqOZU6986kx15JxRvDSfoYSrOx
sji8JyK8OiDsnSeqxdkUUG/K2uldKacnyL1UVo3huHYUf0KB9wOWOLyea8WoyyiWSTE7JVVUgdIH
VO2GdJGtqi/98FPioXJWQ3MTqlKGhLRGVD9nFS9qpFUy9EhioZ1LMcZLvUuc3KapgGKXNRhQpIST
O68lOpf2mFopDZrkuENXaymyu6YyG7sihou3jgdUXcvZLg0x1VFIgLdhoEOKaMQLDuXimTTO7bh/
rewLZlEJ+yaZGmGrO0uZZ10EzVdP7lJLqKCNRfai/kOTK2toeDDCtfOAKWNFReNN1b/wfxiABsX1
gjRbBy8/CFqX1I9QvI+U19uLWvs+l3aYRDSLAiOKI2RPYZ3vxN6wwyL6qYg1l7t7LYEHOQy0kSDC
C0Jt+kMuDl5nlKogACLlSeNjY/xWMBOaVoolg1tILFLww4XWEDVOpB/QceQcwrWihYlLCleAkUQZ
A0zXxoNST9BzTiAs3YNoWVQjYN+VndAQW6rAAasIsyUXohcnwnsWBrYhmoMzttkH6YdjJQmcws3K
nmP4Dr8HzXbIy7Lq2l1Xi2mFXqdXpsjGyGLaUSx5ptHyGiJrzZhLSyzeNkRu0MddAvpuL3/JP4Jd
4Qkn7ZS8Vt8x9OzVW3kjACn/2vi8IYO14tSVaaaGImUZTtM44WDFW9pKVO0wATSJMtSFwaZ1BD/G
LBJ3lmt1b1XIqxMNdCQmYdwAot4AmwutZyE2bUnbaf0PteFxLa2N4Jg6rTjgNGFOkvWi0ZjVg5Et
kge4nvQ2uorTPhfQwqEUuSj8+b03OoE1nSQ3Pk9Qmm8g4iBtb9/c9Y978SMY1xqYIJHUshJyr1Dd
cZZD/kKZCEvoTKN3DVAnZbXK3/U9ktCEO0i89pBcbQGz0dkUhqOSwzqdXe2e0p3+yWGCiQe7OnJb
biuAsytrTMWl04q6J0qPK2No1XEQ5Q7EzkVky+Bl9TGZO+y6Sts0Wmj3c/UqE8JpHq8eK0giYwAC
r7TIcoeFUlpgaA9ucpQTu+jPHVxy1MycF2alrmSa4DYEaxHB08zSSo5ljT4UCksQ9MSsI1RIUrWy
58nYVdPsd2JiV8M95xCtPJtXJhn/X+pzOBULdcv4fqjVzScUkZ2sO9Hxx9kJTHTHefXBtc1ENwJH
F4ASTOnT33TxFARG2apmg80Mlid47I0Whu6Y8URiV0/opRn6My7MRBKwMXEJM7Ov+3RiBRwdO2hN
YvqH3+tYQ8eZl9aY25iN+agasa5jIE4J3RrMlWjz+cuD9kBOwU/5sYdDKN9rzG+kDnHQ4bz9IXl7
ylzHGmjrXMdD7g2ZsfhTIL3kBpK/QueNVtK/iOlxXa2TuYkTYK250aJik4mqG8avQQWloF62Ra10
EmHiLGvteEJxSpVw80zwqjCvCHDRgGvVqeyh9tUKYL9IeHHj2saBr9oAG4Ioql9UpaYuT+REhYVs
xBSKArydgTqpypuvWT0fwMNLkONDU4F8dmsvTqMMVHZgFii2CfsODHLhfv6m7ZfNsoeyK0gwP4Ie
lLG1N2+MrfITlbuU1+5evQ8EMDBcPInSPzB7mZZpOuh5LwOQPLr/MJSBfmhD2/ozF9W48uEgFSpD
8xBYQkP/LKFfLDfQp4nO4CLiymonWzCqxROVWPlwVxaYmM6Up7YIJUn25sp419LOqRX1gAl87/bF
WgnEL82wECXR6LO4QjLgAbDvVuR1URMnDk7D8nbbzvqGUWw+puvhGFlvpbeoYgQasovmFJPnKuG0
ST6bVszFxU0yTR2AKwnTrIyBfpGpR66VT9kn8TmCkA36DXcoTR65vEFrm6bguysymG0V6Jheu16x
kXt9Av0MZoWSJyDEIb6Y3ncb7Z7SQYLm4bnEvBAv2l07ECqGBcGJrEMymQ391HyslVhUdC/r3oZy
G4DcQyEFp3G3dovgLiQdr7SpyYCIXC8tRlUFogAqaHPBAEX16al+aI1wNsPQGg8b/HVJ2Dvq9nBr
kQeyS2pquQ0WYspeS1716Slt35SQE0bSa3J9LKgJVAQUAypHmCu/Xk9ax4vWTaIB1Mawrf1qP3vg
6fe5Qwq023jLDnNdxbIrZr3UDU+9zz8wDuFTlap0K79JGPeLuWCpT1zqDXvsvV2qMA4g0Ai4mUi+
iz05NklVbdpJQiVR6Vyjh/JZiopPMDTJZuwNFI9R7P2Z66hPdgJC+3lCn3/IwaShdpUHxhB0qhpX
AAPwRu2N3DGF5lwt+PK11FmkCA07auBVtemom9OTUKHSKGdLaC1L+3OUhBOt6kZ6BFTrLOiuqLYq
OJ2Mw6ANozUWCAj6btmCXvuj7ZVzIc0Y9YQVdJPQmeiHX/Wc/4IKwXsiRj+GNjiBNvRYGyDDVpsK
8kiieDJaTOI1fWE3k37QVKSw7YBkdpxAdpLrgnQUhKwHl1TzcdtzrXiWqyNkMFciQV+2gmaz8Tnp
IiPTi3fqVsNcYHPkEZ18jT7gvmTz8xFDY95gwpwsGyJtjHCKBGMzzqgllqWXKNXegGq5ko0cn7l2
/S6tMXdDkJK6TOJR95LxUSmhPtKEbqhya3JrV+PSDHM1tKrGN0oDXI1j/FJtKy/yDLeHotnhH6UO
Hv/ISiyCXYRvRnmJ6r6zYH9MVKcz/CeKZDvzPj9RQSbKr5LfGyf1rj3QQY6I6iF7UC+1eTDGrw8d
zgMScwNswQpIouhuXEQGjRElSluJgWf05W5KjE02cVwazwL9/xcW4hEF3qYgxJPFBrIunav0f8H5
fb0K5jVtVd2sWzQpAeDIAwuAV9s0Om8Iahlsh/VDOWCYU6nJAdf8u5YgniPq+Eimkjdnt7ZWUDwq
KBWip/OF0CuNc5QBcg2Qs6zsd0OOLkXdJoFz+4pzrLDE+IYxtGHWyADEoHHfhqY195yrtlLNQFXw
z0JYWRxZXkpZT/HRuh/d+7iLzi2YVBTFBm8LBS56BLPhwAza6oY/rLi6PCKjqCvJYFtmsdR6pgO9
YGIThRZVQYUco/jH7Q1cAeNgeRcm6E+4OJONHqatGhFwevwv+F42IEQDs/OE4GH2wIm60ffznhv1
r7gw6H6LOv4g9BHZCCJpBVNSExWTDcC5dndNgBZjrtt/sbpLK4yj1KNEGusSgB+KtJRBHDh9DvTr
loE5Hor4JNvkHkpzLq8wxFse4zrxEhRKWMPwsJwNsjEN4E7D7P87NIfIxr97KH3hp9djbYyhWOZF
RHfnerDH9P32Bq4dwEsLzAtaCGq9ALGgeaQDZ1guqJusEnlKVzwjTKlHUOquCZoo8Oq29KW+Lq1U
WZ5uL+Rr4H+9VYxzB8VL0UHpHY6iuov6cSMIL3r+UwI657adFbYXagilesSu+DebzUSQ3Evq5RPX
2hyKp/KF6hSItYVpxPfmUXDFrbQTDyE9fF7ynEIfNDtBwPcXL0JfwXbTH4I/BtjDZAj6XF9syTBn
QZ0DCrAdHE22pnabQgI28oD73ZHfNVjnwDT4xB8HWMlEri0zLgVcSGUjh7AsbIrt6FMypMZVdjTB
4idXKyNS19aYB69RO6Igcf3nilNenfg5VK0JguboINYgRQntwa+eEx89nRwSkjwXQ08nE89DbkdE
zICIRfoyHaaNrTTTGhHmXbDPXrwbLIyTfFC+bj7d7kqYKYHxCVwIBpI9HLLrj9r2WZpJMSBwGhrr
cYmmOtgk58h0m6reZKLp3D7NK1B9bO6FPeZqFnmwiD2ebRyi0U1iJwfvBASqIlRgQRftFb943Bqr
fhPFKIiV6HgAWDIAuRNb1MMArAmlYwu1tkba6oTj1NYP6B8jLD45yCNBmKAWB3yy5HVnqgbXe/HZ
9ESI9fLCSq415pstBcb8w1HABKthN9sCnHoyCNA6EIZE4PDj1bDX7/3F4phPlqt5AX2B/32y9CGp
rMwDxN+Pt6aFlNbKduqBT4K26l8vrDLeZkQMIZp0kVN7FErM/5CPMTyoWc25bqtvxYUdxrfMYo7t
rELdM9TR1mLJMvNvt8/8uge/MME4FBOaD0rV4gg2PzJQSraWBLFheVu8gq6r2VN2/PjQ/aYcDbWX
UYoK8rPzzPvyO0/KmnMXPr/0RWg2CmlTjTmOadsqLoBJwNV6o/J8e7nr/vNiuUzmakJEsFZyLDfa
JlvJ0+1lj1v+XdlPGxXc4UATPGTIuRrVyriK7/+PuwHiXwm/APed2etRiDJTydEHpmLdYIM/Ejc+
gHASpZf/8DB9bdbBm4GJ5f9ao4f4YkNnEZo3Ou06G/OyUaYhA4hsqtxUKfbmGEHTOK5eAPZ9MpMM
s7Mpbyhk/ez+Mc/sdNmEojJOMC+LBfRMjpp6z/mWNJz98hZdLJAJd82FZFqlwsLgkcdqSye6pg0l
0KV0SL1XvYwOJETdzCdPHMurr+CFZSbeDcdoLjJ0dVBYjU+fY4eO+dR6gg9I256HrF+/GP9uJIse
mKW5LnMZy4w7iIMB6V7rsoWReouzKPqjb2wnS8wVNsmsdDNe2wmt9HSx1A8QZuWfOlpgm3+gtK+h
PT3Pj0rh8hVp1spXl8dVYzy5NqpSCHgx6sYH4LiP06bbUanC6Rh6vBL12kOP9jHNJkQ8vhgwub4a
dS8EmTBVOhKlwAdaYDftESBudEvwcy+8K79ztnblKl7ZY66iouZK3QiKiUqP4lUejSpED+yVXKr0
tV2EJY1KIkK3D9iW65VFBcAIc9VQPADtI4Nj9q7agH9+U/k8IreVR/DKFPM46XLQmoKsml4sYOLL
WDxBNw+k1X2DzJwLt24KQBaEtrL5pdrfFHKRSEqNMk89WI0Z+qW2bQAxXKac8+J+YpCYW4BV/THF
HMN+zAp1njMTR2N2o63wJPvVdjjXG9DOe0D1etVm9kQH5C6gXoxjizw0ruanZ8UV98KTyNW64C2d
+aDGJKXyXMaBlyTPdXYep2ZPjNDWAaXlHNIVP4N4HiJTKGDpUNZgnBoS32w0Fay8Bk7I9M3f9KAS
V7WU3yXa9XRA/y/i30uTbHdgAMvAIPWd7uUyHtw0cgBUjf7u9v1ZGFsYD0G4stTUiuqbO/Qb/MaV
bNDXcVW11qLRq/Uwh2dOF8WswhkUTMA6qPZ46lHS/YYk1IoWW/fMfeSOr2rp8MqPa3WtK8PMKSkV
YKGyAUsEK+DsCfhWSA31bbwdwNE52eBCd+szYDmpx2sFrAU1V6YZNyB3ArAICUxHWx0SNyEyQslv
Dw0oa/jcvOv+7eJbMp5bGCdVgDV4gu38QlVt4+OnJNs9P/vkbiq9mhcBVBjMy1yr8KXBt/43lX8L
nGIzf9IR7rrfooc5fL97N7YGb1CdcxPZ9koqdEWX5rmJAyu86WgNTGgJmg5SUXRuyycoBnEfjpVU
++orMrFUR8YyVQjWmmDYSs8mq8pCDNw8Z9VvI3q57WlWAo0rW4yjIWKUdFq40PvYIUPsAIEEXs3n
ERytLglxEAFzNN54tnpA8koNkwWeM9Knj7GuG0sihTt28ffYqJAFx/nD7XWtX/8Li8z1r5DKy4EO
D0rlFzFgiDuINwJNHQhuWO0BM7lW8SzzFIhXJv7BI3hhlrn8sZxVfTu28KJZ/6yFZAPQqyOW6o+u
7T46wTjoC9AmQ3Go06XcBIt51xkChui0kjiYPgMbNERnjCIAFZ9Y3yGbvgMG4gGNVbC2hxjd1IcQ
cxim+LNWJwt9v12bRxvAWLwiwnAnZw9pfeDL+3uxGMadpB1pjdnEHlJkvLLvPkWkJJfWKnhFQ/pX
3TLF+JIKmZgQQrMPTJGhXYDNC2RUt1ezepEvFsN4EHmSIHBELfQNiESfpWpPAt6ho1/31iqYPCuM
hr6VqLOgPFoDQB65PSFYpyPgEDE4/tWTfbEkxlEgQdcXzNbisGmmlYAl0ihCqwh/39443qdhXEQs
mxj6oDcpL7rNLP8STR6Ajm79l20DZhgYFYOA8ZXZtj5OEwjkiIDtLrrdksESw8dFJRuScjFnq1+I
Tg8YoEgQvwDNS13735GmGF1wyoUT8ARWdkZ0eRfupU0O71AfFr+MrZI8S27qAZl4bnzuU716HP/8
EDaT1AyhzHpSBQB/tC9pA6mCBIEs6EeNLQ1PxI1y1nOrfP2Lb3lhlakIpmhIQSEL33LSC9PKAxWE
QBmHmGClFIDA9d8tZpPHoKJjtqmqe5ge7T0tzc9iglGGTIx/RZPeW9MyHspE4ZxSZfUQXZhlPK9Y
YqRcknH3gEIC3T2xBLh+Wd6p4rFNtsVgVdCF2/V+hG3uPcxUyE4YuZML90ys5Xf7RO7Htzm2JLdz
YxuU31CNjy0Zeoi8b796oS5+KeNWFdOYIfxDdAw7GPaUbctO5vg6ZdWEpsgGcjSA2NjBnFKvMF07
RgZGf8xdOJS/KhEMHXl90NpsZ6jRK5Bhv4XmWAKRgL3SgdANgk029ppFAsXp8+V+IMpPozOeAbb6
qREdE2HFuDXKxtPk/DTkI6iJMBwvTruhzJ20AotKM2EWsJIhNiB06eK2ibGcmxaLCxt9dua55iF8
V4OXi1XSI3ERFGZzLpl6gnm+BJyrhTdsFJ/s+KnEJwz0i3+6sMP4p2FQjWbKa8NTHidHsHI3i6wI
ohdgF4vsBXmZ/EhB1Muv7Ej8+p1f414Pfy9+AePpq6SZWzPrDRxuyHZ+NGfVpaB0yvah2PPW+E1F
dPkqOet2dQXEdxo4MHWT8f3oKC510COJGjHtDEXp9L5O92UBBV+cXBe1r6ADq8TTgMFvsERx8Yvr
Cc0f+4QWcy6+cC6JQz8VeBlAoHSiHD21Y/gBbuV/IedZAwEhOP13tYTxjlI/lyXRMSkz7zBdm7wb
e+FORtkNUE27fhud5aWFSJZTuOFj+xjzV0vP0ZdzZqoyZgBMQ/4yqVPOkihMsal7C7GMN+h378O9
eEwcyiRjPsbnZmfsjJf8jkcku/oWXdhlTpdUm6GgNUgCSG5aBoYsshG0JDKvqrlC64rg+MIOc5qq
XMXkdRwbCMEsWu+P3bS2Wr/eNVv4Za/Y+72zuBglpIxxkVXd85u2t7eYsMCFOe4XDbwW8L1VaxlB
4wh4B6P0mICUoZNTDhP7+vn9d8WEhcYaCXytqMk6PAfVP8Os/iOt4oxO98DPG9dLqaYBxLSC8tyX
GayslQYoBGBxkZz0FipnsxWaGLvSoEdShdD21cxyp0Td70iEFPeEhKFtUTaDblFngYliezvWWH2Q
L34N453nEhVf0mDtyAnv9F7bCPUhCiFgWhTObUurr92FJcY/VxWYW1paLUuAXoWOoRc1z7ctKKtB
zYUJ5ooMsiCkeY3oIvwIfo07cSfbjVe+hBvlR1CB1VE5gGnaDbaG21ndb+L/WGwD3Mj6neFq9z0e
B+Eo3hkILil+UXYqn5cLrBdLL34hc7lKqcS4e/SJuhDuoJqJYGd+Md66LVUAGF3xg/L4UgSG6JRb
AFE/Jjwe0WZw58N0Ku/+AoYEQn2oREFhWyU6W/wOdS0hfRfizRRPZfmQCY/D+HT7o9AVfXGXFybo
sbh4HLqwBpqyi2h62m3j3T/iUPxrtf78X9ih7vPCTpsIgURMBLRFBQC9lmFgX8gTBwAvH7KRbiyW
LvhrXD0hx6l8BPWR3WSV3RSLleWTB24IF+yR90uency+9zE4V7pSXnjSX2jAwr9e/FDmxoWZkqZV
jD2nBN3prttIu2gjbni8zCtEq9QOcCB4pDCl86U6HYKOEnKqtGUDCdx33OwH9ZzfTxFyGHBaQMAy
tTNLfVtcKluToeNRbvFo3uknDDncJfY+2tavt8/C6hP25yex1esQLArSiNvhQWlmU7W5s8DnSVxV
O97S2fr1JChzW1OHnmYCmJsixZ9baJqL7c408x8xkMWWqgb7Pi5Pghru4h4jb8VwWIrqVQLfThmL
T+qgPwwjGCXk2Ak1spGXzA3q6JAK6RakblYQJocBnFNzi8i5RasjSO5buX2AmLDbFCanc7u2cahB
mRKRQWYtsUPoRV+lS68jU4jDY5aIHgRttvH06/bXWZkOpuzif6wwJ7OWpRla1iE89LY5hJvxVD0G
QHW3frClIkfp0wiePNmBCIkjb2ixJHjgQbw/x4VYd3H5G5hXQhPnQu4xaIB2HLRWF4Tx5REg0AeM
JaIPIR0UCFIg0nLUXQ52oGfi0lIohiAoMAcp4Rn3uT1IbtjZ4Z28B0eWf3uTeF+CeWKWrjdSdYGb
yfAwh/2xyZGXFn8VhF1uA/NONF0stw3A2p4EtesZcRhtLfWgxAIro6fch7tm/09a0djjXn5NX8VN
Zi8/b691heD2k25exrQ4sGQqiy+WlQ7JxohQkMpVa/sJUpTg6/GSHW9XV0MwENv/a4l5JbRZzyUy
ZTR1Gt0I8/aJB8Gy3Wd32Ss5tQ96hr6esT/G6De+eCqQQxl1V9GKqbidYs1JQnWXLKajgbsGfT73
9i6uJiyXa2OuVdsUoijocPitC3wXVoar9Y2e5G6vWmC1fRu3wHlO1uJmoBnkte7X3t9L68yFWqK+
BpcarKs+4qBN7HeQgeOn36th7aUd5mJkSr9EcZsaXoM4ZnmSLKpFOyH/7M90IoNXnqGbdusbMhfE
IGMNPiIsK2/Dp9wQf8eK9gKJ7L20RByKmxUWjqtrwBIuT0TLeqX49EmTM2wFiLABJi5Ayg/w99x6
7I5caml63m8sj2VeLo0eZVhI3HsKSPUAS5ig45fb5hNc3BN0Q5sTP4Li3UFTvr4WMZ3myRvc9s4R
bcBZqJoGCIyoBnR/9x/gVrw1MrXAuJfGGbyH/4xfVYElDocMJhU/Day2spQXIf4PRBsrulvXX5Nx
NXrVyTEwfKi62eZs62ja58cCt0Pfge0286i6FO3/YqDCr3aKDdqydjuc+OrNvOUzXmjUimXGS4ff
0SOD7kpbrVL7tutZIXa+XivjeroCCttdgFtS/w581Y2/ES/x0sWOFEsndnuPpt6dgFTXtMbBmp+6
5+Y+eSD3M953MO3pYPnG+c7ueY1GzuU1GZ9Ug/ZZgXQRUmDRU5s7Gemt1KA0hfrl7Q3geHqTcUrg
mYuNosSRrvT4WGlQ+q0181c1F9/zXHDKoOT4+tUM9MILsqU4UgtElQs8LdKP8IHi3Ea3Pel+sNN3
nae9dU61LV+EN+T7OpSPE2izBI/lYOXbvHPTbbkNn9InED28KLbynJwIktO/hDypIihBTEJJgj9T
qYv3bxK0Ms2jgY7RUc2cYBsfBOgtI9DlVsvoIWb9GHo40F03USwDj/e1T4HwsalOpZL4KCpZMUHj
KyN2KPCqGKsd3Us7zKWem3oQKzojQh670kp+tggXqSh66YogW7GlQ3PA1LMbu9VrDU2QeauAZec0
e3W/+29F2dUymm6iUonZCjqtyDxQphmJy7w0eG+daLDSdBu9G3fQSKIIDF/8ET3MB/1QvIAozzY3
8yHZ/Ic3mR5vZvcxBACaLBQrNcwDMC6GLCVUBucpwVZQIqPC6Z+buwmRI5y63eygjWvFXmCTM6/O
sRYNqCoyCdQVTAPoMOYtUbJ+UuUI8St9SxYH6sX3JuqjNMOMvb8DCqsqmJNkWsjAZADjUdKgyOSm
x0UX7+MTdvmY24iPZ8okBFANbyh8Jaa6ssa4laWrB1mWC8MbPHOngCN6BJJV3nCj4pXbc2WHOUNG
JCa60SLwUP3qaYCUZ2mBHJY2w350tV2caA5W/eKFVmth/6XZz4D2wj8IS2zOeoCOjbgLdv0R/Ae+
6ABWykdh0WPAHNArS0wtP5JbsRASfDY6P9I+0O6QSulEzuqG3ydZK75dWWMOZUUgArfoHfyeT6Hs
kpM4T5HXtCAFtobX4KeeWFNiB2AWodM5oVPvQeAoOPpD+GoepfPPGEyaPCzKygt19ZsYBwkeUU2Y
B1RpivI9aEWrMo640ZYpQyG6/3n7NVyJOK5sMU6yrs1eA5Mtyi/Jt14Bodz047aBFfI0yGD9uYaf
sxMXJ0cv0zGZos+TgzHY1zi3jE3px7gfSMpbdGm7XyCKcW5b5W0hE+SMUgfFOzC6eFKJkpISid8D
ASLqUwpJtgHqDUbEqcasuNWrVTLOZlF6dWyhLe5NQuf0XeyMggTi7fe6yVyVgKqYM2O87gZQu4Qm
hKmBw/H6ERX1lCLrECmqaeQX/S/ByG2leri9iysxGRb1xwizi5CWy+dYRajYob08LqBBr0ACbvxU
qo/bhtbSqStLzPaRKcx0bSgN4NYDf9iiCVKi9n5SH/U38YD5g/tRsrvRum117T2+ssr47EAxy1So
sb7Baz+0x3FvuoMHptcnMbXG5/JIEWcE/VMQivYA7kd4j/vvIY/MiPcpGY9OAkTjWo9PqSTP0DjB
eFLvJCUPDrl+I/79lmxDlgyAcJgq4muy0f3FUZ+zt8mbXdWlNbRstkdvcf8Ti+GnNMoXh66jhEsL
lSK6o9dHtUR3ttcpee+EKgdo7fH2Kw4dMIv34Bl023sAwxH2KhvKQFPj7Sx9YveQnxq34x3oNDN3
fuxqTBWEGPEpfNlS9/Kh4uOOqVu98TvZHYrLMqulCGABCjzUX3rsC4UUqR6EKjeEq7Cz6jH+bAvb
sxZTQdT6HtsitPNiLVkv+sBYD6A8j4+t0DgxKV0gcnhAqrWUHjPG/34Owrx4c2lGQUqZ8pe7drZo
sB+hrlYqtoiF8tHpa7NxV/aY1ywLjWhoWuqpfNP/FNFw850JZnp3QmqNx3072cQXDyhhhHYF9eLK
0d57aClNHJfJXTnz1mVm0+l9ByfzWY76HEw1TgOM15Ct4hUU1xAYV+tmPHTUpsEYpThOAICiVFud
m7vcBqn2dnI1sAfMQCPQcV+eDOGqz774vIzP7ls9CkQFcWilKdhNDboVYwT26S72JlOxb3vQNST5
1SIZv23oZT+lBB5UuQNZAoTm53O+BfjOiR2eBti6t75YGeOtizntc0HHhVH9WoeiZroLMmCbrOBe
dDUMWeZ2tckPxJ8W9GpDWzpOz2pncctwq+764mcw7ow0i6KMkAYE/q/Y0gRKejW3PaifGgs04DsA
em1evZazzfCi1y60iII6IRKWTlOn5kxdtoIro+7/gy16///fbhAc0de2JLXoVQIIGG7JQN2zXdvD
/n/UenueuORa5U1FNxKaN8hHQeTGHCAzKULBpDXbzqHFkdYXfshIyTEk8LjsyQOx6xisU4j+MXyF
8FuxWjd5jp55h2s1OYUqCv4BoZxosGmxFI8tGl3wDfrz4AArhq4GfgQUd2zDtPszP0Jd9UY6SMow
xYp/TJXZ5xDDR9BzwTelGvbd2fg+7Ik9e5JrgL+IW3RZ6zjA6/8xx7j9NtVGUtT4rMZd4EPPLTsl
nmHn2+pBs8VN2mI4n25wbyN/tcNHXkC+Vo25ss88A1od1lOVwb64o/QWmTNttE1yF72VR4q3pkgp
fGoqEA0gka+d6Y+RH8RNBaoL5EA8N7l6pRCRUJwDCGrRFb8+5pA3UoNO+zzmkte8x7tmUx4ESPVY
mc2dLKLfkr1TqLhQYk4DHLFsKULpxDJIRpQA3zBReAAcbnMY7P4gb3hV1DXnBGk8jQByCHZ3jdnl
Dlr2eSrXuhcamSMuycEItQ8VigUcv0935+uC/thhntIJ49+VMALALmNGSwRVc7DN4IKhi+QJ7mBr
fgXFDuh895vxXnrnGF/zUJeLZF7WpM17NVA+R19SCLf/H9K+qzlunYnyF7GKCQyvjDMjjaJly35h
WQ7MOfPX74G8dUVB2IHX38v1rVLVNJEaje7T5/zBBS9+51QncT5CNKPMfaoMVgMGeWQRS8Dbeuuz
AjIEQ8AfwPU++xExXjDR9Uau+lcItPlDCxCbHWzXPNfH9Vp1kpMomyNaPeYmjbe+0LcZnbt6mB5o
75AW0reNCG4iHBZzxro+LqOyQZ/Zdjt4UUiV9RQ8/2961OcLv/glfbq8M1Re8LObR4O5J0spg1Kc
jYGNJ/1eCaRn6DWW8OSxPznSr/y6KRykmo/tNWQiAQ9AbvvUX8lX5nG+Et7Zgkk2GP++4cjXxVKB
d8WxQhWG0eaKRw46I7QryGRRLWGUte7kyU2fk8mLH42Hy7PBzbzsZ4Nx+Uul6AClouFXDoECzu56
p3UT3Gnzj/J59GjFl7rYy0bpwb/gGAzGAbV2VHSVNEZBJ1VO0uQOuOu8yyYEJ9JgfM8YJ4M5VhjW
SJbELdfxd1VnCVRVhKGeaDsxjkbbir4xX+GJwDogJzFdGy7tIUQt8HkOkkPm23fTL1GKV7RxGI+T
NzWIzlRcFlMwoMRLU616kAcinJ9opRifYwH9byW0o0Qi+W0NXs2tssPLK8VN6+x3IONo1IqYpG2B
Ah/dFdgd3W2/oRva1UIKYJTh2UQeQGiRcTmtsa6NTYlzjfOI+mbpz/qN7ffe4tutWweSp31FR97l
YdKZurDnWQibvKHSo1ddFEy1anlA3W2+UeSpR4pNdupGDtupFD4veemD3dSyeLZaTkt9U7B8iCi8
+gZEKG59/nMZltcaYNpozqZY+1p2RC1/3NB1b5txLKVc6Uan0tv/3gBgsYU2+3ob3cqgg49u/i14
gsyBrKm6YqBrDtO/SyCjrJLZQ4nifIXc4BxmAQS8UYeuHsRlUB7cDa+RN1vMho1HNdLlCXljPcQ1
fJB/xU0gzy6FPKyeFUBLEvknSnqvHHFpfKnQZvYXTzBuuAixYdCDKUTHkN+PWCaxtq5ViWwo2mPs
F0pvvQbj0XiZnX+hmgKI680W421QCswlKUI9iQrv6iAqIWggAM6dQp0zVxLArLhhNwCmlLidFkDZ
4m9nmlon1RMm+Exx9eWpewES87o4iaeRe0/sTDH3RLvmK/j7iiiIikdz/dHKxJHbIrh89rlXxM4I
s1S9Uq0gQkI3IJnVsGjNX7WUgn3WsiA/kZXfLxvjOpqdMXatqiEyZtBjBvOgf1+a5E7WMl+W6gBS
X7fQzUwENy33JtrZY09eXg/mRLHzekgbPSQfnASQ2RFdeHx/okNyRKFc5GiBeL/fC6spLQRu9MZL
0AuL6BdBSkBoqZbyH4g8Cvfm25lj3FeiRDpEi/F+UHPoy3Q/oV4suBG45VIQ4/w3IiYMSuQSNKIm
NWH0p9zQY0dSyu4wbcqhqlBazDP5Qa3s06DbZ7kuRd0r3MvBQN8XOPFsHDJm4Vq0ZGvqADRHVfZh
ulk/tmkBI4Gdk3vJbiZv1OUHe8rCNVITt8nTQ0n6H4k9fi+HaA2LhXyxIIbZ6vbNIpWAeNqKYIL4
kbqBmgDwJpCOYvMtMZHTZdHQFzefqIRE5QEMg6QHpIOfQUfvgkv2kJ4lQIxPyc0KBqocvU1Pi1//
hUI2j3FAR1fxf9/CHKu47Aapm9Y/FWfwlgbLtTSBfROt/GBs2z5npdPd/0VvIH2NfIgbdnaZVSpl
C9Q7Q2+C9KM5lof41PjD5ykUe0IeIfG7ETLXGkSLuzYFOBLP9dkH8usUH6AGe/pTWW8ekgfgi8Lo
JhUWObhHbTdEJhzD1hznEdAMtBSDyyQr3dq8v+wTRWN7PYq78CA3YmmSUlTwadkGotHBqN/0hqv6
+Ulydc8+bz55AnYtu0tlZxbV6vkX2tsIX/++M08mVcvmNkJr3Kk6atfblXJDkTTKWQzb5Z/q//bp
qxvdmVpRUWhlFacakpm+ad6v/a8kLp00PkmLipldRFke7n2zGxvjxdZEyWxCN+gUrIUTnVC2Az5i
ovQtzaFwKHkLWKu6c3ES5bEE++Y1zN8NVcE4UW+Geyib9TBJpm+pg+By4xamdsf+9fm8s9Glyaau
zUzrkuVNE4Bo5KA/pX56zk82YCdotEPcN/nggHguK0e70yHACRTIXyDdBY7g1UHtviSJ8W5II4w2
tW80YHraxvAK61ueA1yC3r9SBThzdHpVVHnmemFLJjoUugyq08IscBGrqjSqWGA9XK5Hn3jpZ/Tb
y+gXXt38oUKt1vbjY3SMj/U1OVEYTvSo/M4zB/lwUU84b8n330L/vpsEXYZcMZnBV2misXOJ7kyY
uewquDnovQkmWIOaHpnNHAdo8CzkwKFv92VwKodiMpcXiFtTphlgLu8AuXGthxy6LuqNCYpLyi2Z
3oqycNy36v5zmHtH3SB7P0I7GSlxE8/vY43szOAoJyWsjwOS8qkwC88LifcWmRsHZauo08YORYAl
d0spPVlZdx6TWugVeZ5jb4i5cIo+Mk0I1YKrD/lhYP0+UbTB5tkBzQ/rKqI7HU15rribkpv02ltm
bhxz2SrsdZwlusbdHZGdMkwBJ8AaOtpJgxjE+CJ8jPOHa0FRFS28FNT6fu+iTYVKU+MOktBJF46u
cV8fVnfxcmAZqi+AMiers6J79C+4e+lPs0EEMJUWYI601599HctLPa1LuQJ41JvePOClCtVvG5i0
cfptKGDIV7pgsu3vhtIdGlUUaNJQ+aN1ADssKPxBAJQ5UUo66tCkxsDRWYv0jnll36i36F9BKXQ9
iIqF3Hzya7/b/7XGHBhDs2zA4zUTKdUJekWJ2wIWAoxO/gkQUm+8ErXXc10S7a/7v/aY4wLxs7LL
SgOjk5FK0b/OIg5UbvlzPyLmnCgjxFyVCiOid9B6A0Kp1F+uNNw0vnSODskD/ns7HqvTfNUfUg/h
L0K0unP+KVe8/xDm2CirnYNrV/0TRUWfk59jSDs98uMKz+SXHupitif0gHTBLmwfVoujRwP4AjVM
xKXEMa+XQLFDDZ39twrwQXlYraDyyal5eGJRppAXTO0G/NovurtukhbyvumIAUv59bJsh1qpnLp9
0AfZwUvNBde3IJri+oi3zaQxr86l7Vo0icJgszzasea2coTkXHItq6szCmE+/LtuZ4652iECIs0p
tFaA9xq8BVUkt3q0r4bUGY71/fQyAp1M1bFmb73WD9az4aigL6LQ6DQov8SBCB4tOruvxDe7+W4H
I81nOt+0m6+/WT71Z/OB1p0m1AgAABcmtriHV1UNUyeQ5vnQZpDFcjuYPaEGF6/6SpvouyvQJeAm
GMEBMgsxpyp3hXcWmQjG3NDqMVoYYk1xVaVPeb+hXWvfzOf6rB0QOcfOQnARWEH5OITlY+XmL+uJ
fOq8+mAfRTPAvex3n8P4ZhnKXn2MZotAyy0nmo9FdrAiYUzFPcI7K4xPHtpRr+XeQuyaLJAxMLfG
L+fx07gB7BuXz5U+bMFUNR7avENlNe8reTmYFgLqYm6daaydWAeswxpOfaY0h42YYUlvMXSxT+dy
1hSQl+l+SbJDklqP9RhFzlo+X44LRUNg3LxkLGmcpNgp6oy2tmX1pu6xGwdP20RFQZElxt0v1jZp
KLsAbW5TpdHUyebbri/c4l+YNahy9H+7n/Hnm55oazbT3V9a3rSZTiSSRLi820H3+z7mGYAu0NsC
2wttFtfzEuQGOTRlWCSgWNJuLq8QF0wHxgIFbe6yLX9QE9baeo47CUcr1z7lxqdcCcY6cdrkZK7l
wca5grK1V6DBapnhvkGhMQy+FKu3kfpkpd/XWeDL+d5s9z2MMwf35bLJLb5nWcqDkQFrkV61FnE2
6Xum+GO0Ot1wu7afkHUo7Vuj3jzBhHADr90HMO7dXGIjsXp8gBzGNwT9+PE5PtKiLk2YisA7vG1r
Q7NRVXRFBq6EOSCQ15EL6AHjrlQn7TDFo5+hfSselMpNkTF0Lo+N57j31phDApXCQokmGhPpfeLJ
1Ti66Wr/SyFib4U5IODPUcFbiRfK0II4gJI1Se42oQ/MOoj5fbnYxZ01tn2GRIs0SxqOIyX4qO8t
6FPLPhKNiUO+AKAAHFZ2aGUsXeEi1eA2J+xs0ZbhHViQNFqQMgUPPv59f2ALHQ1RSotvoI01xmfK
TpXfU+XKDYoNtKr1CooIpJ+Xl5PHwoJ+sze7zA2RFHK5FkYPp+f2rzAIIOuONnQcAcvoXv5oN4y3
xYN6KJ7aOyrTJxw6PQ1snIl3GaQdQaxHv+T90KPaatQNfO9IZOWvUgOJZ/rr7eaiReuqCEvR5hLZ
Y7YwkB+J3WpICr7inUERWQV0f1FpIc3vzr3AHv25S8Nj9nKyINffrSYuMKXxWqn35lxzcpAgTht6
CyluqRPx1vOS5q+tddD4taEGxybwVxjVa4UmL9AgAajXHe1iNDzp2+xBZAH1Slq7ac6Rf3k3cZzD
O7PMZhrWui1tCUONdeIr0ezppSChzLNAUXogVdEpJQ/jWbdpnDJCK3rpinavAqS2i2AM9KAxy4XA
+80C/YJdKGyZdpllYH0KJm3zZlvHMyvfvuVGIxgJr64GnT6sjYWLE7rVzL7oixFZPwKFnTwxD8BO
z45ZJ7e6lICBeOq9NgYeKje7a7lXfXWdnbFVY9caY/fymnGuDwpIVGQbeuGg2GEcjw35KX1oIUoz
ApGO/vO7BjObl6CtIYKrg5eNhykDeRBQtmlgBHw/tQ1IfuR+XqkyDai9gDGNDmi+gm/7t6IKhAhB
B4qxEdlkG8lzc5oSTZHScFwhXOvWPkQbgvZJzyCh6UyH5Et02zxUJ5D8Uq4LwZzybpR31pm1laMt
rZGRsQPjPjmqpV8aILUskJzvA+t284GOAhNFBOHOU+omN2BGBBnM8PXywnI2MlwqxD8ggkpXlkl7
Ralay1IaZyFBvknKH4a18vRl8i5b4W1jaLyiZxisYHjHsZiyurYks+uxfzKQ41PSG/qKI3/ZpM0d
084YcziLFUDdDGFoUKBPEJBlZ5pAdzBNgp3K8TLvxsRsVPidJIsnqsPYK+AOKbx4/nx52jgWIKSq
GLSjH53eLNICJbGhTi3EaTK2RgzOBnCbCVaG7jHGkb0zwczVtkLQW26Bjf3DI0N7nimOVIQPEI2E
mavZ0LdOLaDYqs+g1ix+Edxol+dK41zY70bCXCu6vE5dN+lZCJLl67ab0WamLd1dCQAgWBil7bdN
pIcu1TcvbVPDgSbUS6XOvRONU+PbdZzDnynf5Li9qwb751hmv+p8vC6JfdVraO5qVrfQrDBRWjQP
J2Xu5NL6VCnSt3ydFqfr6qu+JiFpx+c063+Tinw1Yz0VrBbvHEGRBF7DMmzFhnzWe+c4z/NkdPpI
W//tH8Mn7LlXvmQ7tD8nvijm4kSbpgKaOYumxD/GB3EtQ+DJLLMwymo/7y1Hzh4kghn93SSmwBly
4p93tpjVKxS1AuwUtqpcDVaC/HtseLP5VNW3Vqo5WSPMZnG8BABwMpRowUUO0U5mS4LfXFosuU8x
lVLhgszBOiUurd/YrnIPCvL0bvkuBsrwrRqQRkajJqVSeL+AkVStA4HHDYvma5nfLfN3SRe8tHnR
uonHvIZmUA1OV2fulalNEdRVGh2ZBqbX8l4CQcfmLbHTfpvA1QziVyqGkhw2G21eaItMb6SvosQw
78TvPoIwuYWisXO9oh9hAnXbAUtF5Di8fOR5Aex+oKxSV7ShHBh1chpm1xL42tCTkp7QQuZTpN90
MkFvUAbSUXQseJmDd2bV92s4p2XayhaGZpxXdMKmK8h0I087U5kuGYVeX+Q9eVikdxap79uFmzKA
hG3eRBjoMT0oKHKmIWVsS06iU8E7hvtVY66DYlh1JV/pjFpHUJTr8kkyvs3aw4DRpSfB8tG9zt49
e2PMCcwaLcngdrBFwPSMSpBLRaWg0YVAR9jHQNfkki3Gv0xSpqRpDMHrFpWXsPmJp84tIK+a05ke
VDUO3eQLRic6AMyDVYEGUm9rOOkZHnHP0/XrAD3Li4+q7fwlDIrnXWgTnvwqRayyWZ5KStR00BpE
c44MfpzeSUZHKp1qcPoKRTbkkJ3SA2F4X4vWkr9x3izTv+92aGRmdSW3r5bL/GAZqNzqSA7kof0d
NaAicfUf7ZF2f5tHcXTB64yDA9cNSouDRrAPXlVR0nbaMvARgQ1PejHcQnESyR1pbTF1++s2WEZv
eYpK5/dyU1KXJ7qYeePffwHjEyRtGysyphl4gV4hTJ4x39O6Ji3IkFDxq1PiQ6/32WiF7MO8F9O7
0TPeoVMmta4zksENGrjDoM8EsrPNXT4PobCfgjtOvJeQf1KI+YG0ojGtEWqTSRYqP8rOWTpv83La
YUoh3boj9/7Yeypo8dGc81ek+DyfoeOdgrXG+5vDRFAOpDUxVrrS5Io2jr0CEdA2Jsr083AIINMC
ANSil6j8Wiza7eklK9ax0uCfUH5HglED2qQ8x+cf0a3mo7cxoCt62Wnwzu/eInOKkn4D7BNs4OEk
Dc5cmBCW0b2pF0mvi8wwAcI8rGmiLDiseGxfa3N01CTj2PelIBARmGFLw9XWJnafYK0U5XelPFRW
46ydIAbgxai7GWNrwOYwdIAcDVloVaDaS2e3XQ6TdjQ3aAfUoiwIz6XrFlp9dYrUANP7eycnk65T
FWBuwsgmt13cvqgTqIQubwHuO2ZvhLmCpalVO0jYAdmrWKNjLfXipPocgs8bfGNKD7STIV+bw3aU
qu7Qx5LftJo3DOanyWw3J6uHA7R1PxWd/Fg2bZCs5AjA9ss8GN/UOX5aB0NzzbK6VQ39YBoAqpkz
CPghulOUQWnr99aQXYFG4xzn5QtYqo6XR8cN2XRbpbhmKkXGltAl6MUm6N0GdxB6XpKvk+Qhv2nG
Dpr7nrYC9BHqIa6gPgAxhLgXvDH4U7szzqzfLEVzF0UgTqNOuvjafweA7AR5nPh+Pqu+jVbD7o5K
bdn3+d38iJaG0mnAxkU5HjI3x9VpH/H/YXb6B2lbAH/QQA8qc5r0Ym6PMu362RwSbKxSdYj+oCu/
tz4V7KzX25+NgejehcoTsglQe2K2bypPW13UuCfAREV5I319dlovu8mRMszQVtl7VC1ra51cjHzl
rjwhpomyL4TsFZPxbbYV1ds2S1mYXJuPC1BNN5DoeiKITl4Mj3LFJJ1b+M15EdW3eW5ob5jxdsbQ
QRw5muFUq9oZ1utW/7XVD4J9TVfo49z+NzqWTFZeurgz2j4PZcikQvT92BxGzOafjnwRLICbBtgN
iY13yoLYWYfadrhUZAgge+YCVfVkRvXTnFgQ1WoO/ah5SmwdgAx8kMGSiYfSKthPPG+4/wg6Jbvr
cdI70kotTtNURe7U5c5Sav+jCebASvocjaTfoiCfvi/Fp04SIVa5b7n9IBhvq8ep3FdFl8EfLSDk
rbyuQsz4p1msu88fhU857qwZoOQCOAl1F/ZdnK6zNm/ZnIcQLvid3IF2BagS/U6+pe1h0F4RknDT
7f1hZxrQCoY2CRgbdWaZ5iLJ8rZCXgxwjCez/iarjVNDS0dVFsRvG7JatSMjMhYcCP4438wyS2fq
m93os5aH5LY6AslP1R/P6nEMoIniWKBwVx8uWxQZZFaytiYQfVtKhhfeSzL/JKXgiSP6fepmdttd
VqMxT9YlCprmGMmJI5fCliO6FJeWinmktr0xFCA4Qr73nj4iKIiddlFRWug4ELVQccNbstsYzHUg
VamhIrUZAV01XCvoi86/WccUJKJyoHxvXBB6PolCal60RhBTI59tWkQmzBwu6KaPx8LKwnIYP6Xl
GM6p4tp2fqf26nGAKtzlLcGDZ1MBNsWG3iAkzmXmzpG6ZDMyUuRh9GSEaFEK+jNqO3MAbt7tleEI
j39BhMPdJjaCGxukOJhdZlb1cVbL0iRwWbLb5yiNN6sAsUt3wYddsrPADAoaGH3cyWUaxqr2fWqW
39MyPJAazM8mEVUgOC9rvLJ0mb6qsWwfSHUgcml3ZVXnIV57RAFRE23tekXF+QYU1WO/dBP0leBc
S2Fxku60r4Il/Hgm6Afomgl4tGp+qOXm+UrapW/gR0AyDF5WykChHm1UIb//lXT1x/Wjz0qkThAk
oXjMFsTIGi12FI0F7E143FLCBTws0DxBlc/Wgwh3zoEPv7dHx79zK1Zp6UnWbgRg98WDkp5nzQ7a
GYKg8KSb+DQ/WV6L1vf+rk8cdNCRr6ArFWUv+GO2ZaSkgf/+gK2wm6WT+q0DXBcFE3kYb+ZN1Ij0
MQjDMBF6v157usqizPMe3eYSekNCCaTZJXIyWu21zRfBZhFZYRyoXczzWjeEvOJjgED2dOmVMINy
v2cP4MbzxgMQT5et0vP2/jy+Hxpz4o2ihN9OlzxMR9MdYuKS5Uci3StL4Zjx7NiJqPOSu1y7uWQc
QFR1Rm7PGGUlaw+5PZzIKoyLPnpqMB0h5UE9NfA2LM81iXNzjvUFnM5PVMK5eDRA9/dQXemP2okm
ERsQXG1fxy/xy+XJFNhlcwamknRL1BjIG1rrCObOHvmdbXiOe711LFv+tCKacS6b5E0nmOnx/KIc
UoB1vD+BzaaZcSYhUumLzR2s1DeISP+Yk6LDdO5sMEtm6Ok6mKlNT7nsytCPREkGjY1hHaSBSI6J
8zqgxlD9UTTIRH3E9bQV0UdNxYD8KFxS7w//Mh7UX4HWEDfB8g6djgQkGuIN2wT1wvv5m2xLMpB3
lgLwLjiLtNwNSvpIYiRfL6/Tx3sPgJs3O+zWiCJS6z3BsEx1C6yi8siq+qMV34K4VxDrcWKj97aY
Mt1sFPo6Eoxpu80AQ0HN2jjl7oS85oxOji60vxo3//+leNi0UOs3UNkFvTwTMctNG/XVaoGyFHLw
f0hjFF+cLOcu184MPQ67C6fry22L8qQIs64OZhyrAuhtW4iTFpmhf9+ZscZl2iCoVITaCsZmxEme
Yo6P1oY77PK24Dzh3s8b4/TrtFTHoYDL6H39pJ7G79BnPU8QPUaVxYicJhTR7nDKce8tMh4DWc3N
mgAZDqegAalCGSqhHYIRwBNa+vh4M5GIswEDt5GyAQbz/SzWWZ01NUD4GBtSJsVP+RfYMgc07tK6
Qh0U32mJ076rA5psF70QeI4Rj1REspalKSC+e2+8sJu4MmYJfCk1NAuz2dFBd3B58TgdvKZqoptP
NxB9oBrPOI9uLZaoqrcyBNrrvl08xaPMriQFI37tAvZ+qkPDM4CnNW7R4ZI6QJeeSi/zJY94lz+F
N9XI3+CJLOO98EEIHan+KVYbpQxNRXLj/Gpe8VRe3Vi5k/P7IbrLVf+yQd70gisFmFX00ONVxJyQ
SYOOhLktVqC2OV7g0A2Rfl22QH+BjUxeaxf05z/qQBYZrs1XuYa+6mNHnaKbqqx/jIUmAK++wv8+
GELvsQFJMZ4o4VzERrxBPLfPFb/HA7ZThrtiG44kHkKtmO6NNYa4nrSFwA8eE2nyigQM/EpyD0Tj
SSmjb8lSG17WdH68ICmYS8eoHY9m0jSOoVb3k7GcsjT25hItA9NsX0cy8Qfd8AZ7PJHG+A2kZrgu
y9EA9Av9H9lBb1t/sKDXTEYvbyPAltWTWnfnNAdZW23crWNxWCKQhqvSV72KRsAqkYWcyEFOasWB
Xt7oJLX6bClNSEr5WTHGb4UErrK0a2+6RsM9B1ReGw1ulKffi3K9UjKQwQ3W3SIPKL6qmaBdgbc7
rbcZZgmq6mVpM+jkliF6T1DMrFxVL7wWDW/4+FBrHvWuDVJJlOLjhhJ7s8w9mEmxYlUjzEJV6bXd
GvAYX7+lAm5FaB8ub1fegdgbU9/7G0ORUKmIoe+Y9OZ9EhU32zgIRL+471lLA6RJwYEAaxLjUFMA
qMZhyqrQ+CafWhQAxhCdzd70RUePPFXO3Nz8J0Sgz6sF5i1RfY/++sdz8madCQMJ0FTlBuYtcCKk
6J76laJEZY9QiMs/F6p0/IfpxFMLikAmR12ykVdF12oC6S31ulNST8kXwcuH6192Fpibdyj02TCT
GM28UQmO6lX9lVTSSzWmL5dHwt38OzvMohVo2o6hZAhPGVIKSnrftkcxdRh3dXZmmNVBH6+uJwsk
nIuCuKBQdjP7ytbCRmmcyhK9GjnVGEDr8OJGmgF0sh9UGHV96DMgc8H+hlcj3v5qeZf7ibfdgM3A
jSRP+UZJSFT13zrs39umJ3EXnNVGHVlTCYo9OTxboXyuQydbHxKEuegjKcDQn03HXBUcb178vh8w
c9+poz3p04jjrff6CynRx6p2wzEr49Nai3AK/J35NrnMzpy2KFaLFlIJYJScNaT0u9QTaiBz/dVu
BZltma+NmaqKVoYdmW6TpPaitA4u73zROJgtqVd1iRwt/K851l4VISdMynMmckt8N09bJWwQG6MG
ybj5xoq2okJOE8/T4hPF3NvwhOndAD5pMeqeP6Y3Y4yb15Aw0XMZG18zXoz4WMih0QrcPH9l3kww
kSs6KnDgasQjeTyH0lzeTVHxcHll+Lv5zQRzhNQ8bhq7ssuwTB4nLXUb8I7bd3a5OZftcOSN6Fl9
M8Qcm25qjDgesAXGzmm8ERQ3fVgcKdgx8xrF1UdHP+ZH/bgdJFf6TEKanZEyp73qSyd/0YPam69E
CUNOYh0fRaCoTDQb8Bg2bJdzWS5lyBcjLlACzas8TXbIw+RSt1ydu3N8K+qW4D7zdiZZkqg4zWxJ
yvIqjM4guCGB8sph5MvoUsI+vRcrWXKvg7cxsrRQumQvUxNjE426mbnzCNJ6CSI6pLK8cVFvM6UT
hNHcg7EzyBwMKGaToQC3PWhV6udUQvamtYlrbZJoT4mW73Wud/5fI2Mx9RuOIISO/O1a9xUQ9SO/
8ZtWrBP/L9L49MR9iHwIsS2gG9DcYzK+sl3khtTDQB/pi9c/FEH9BPUYCJZofg+57YOo0sR3aTuD
jOdMyiXvjBTRT3JE0eBMedLKa8t5VXjwVQHSiUPVQM/D2/BoBLObUDvDfDa2Tr2Ba7nz/eSZz9C2
duuQKjqPnvw4nZLgBx4ptyZlO0eVLXJqbz2MuPsNWRCXKa9UDBemm4UjZEMmpUoD+tEEU94UQ9Da
m3XojDiwkfXRifKVjOYGiE0XlhWu/EEKqwR6DS2UVLpuPc0mEpS5ihrEHJ2kwcodstbH3NgeKyCR
naGKb/Uqe4F6+SdJaRovX8wHfS1bl5DpwUyncO0q27fnJjAM8kPutpuhWQ5a3T8p8ebKLRJbVfTU
S+SpGUgHdKqhO73W/FCJsnhWrYJoYZOP0ToEZVIf9FV6KmfwpsSJJ5XSYS5X1Z2Uzt8y+6dtSo9a
34DdeRluE6m7S0ZIT3QTuOSr+TGNwYwEvDYosbTViddk8IZmAHjaMr+sRnOO11ly8qiOr+S8sq6A
pXIiGTq5HQKyaVjdsVueVsMe3CU10uesaSVHmlt/i6F7k5vIxczRuamqR1AluZsxpk/dukCyLFfK
IB9RH1OGx6RqffDQgISl3H4Y8haAk9Oxo2UNOltylag+mmPzNEHyxa3LYjrUJWA5Wtze1PpysNry
V7nU9fWWyfdJVhzGpj8Ycgwy8KE5dpZ+rc9d9TBD3z5eW+B4kvVnZ/Wji27C0pGtyHL6tPyJHBIA
ToMpO2lSgp9TQoNZpn4yWiM9bdH2zaq671VnfrdSzGzbm5I7m5azJcW3qdEEcSDfr/53VljwylSo
UZ8vaRWa8UORgdIDdwck1grltw2Z98u3JzcQIDSqARMvsMHM5TlrndyhPmyALWs4tlaPuVR+XTbx
//A0bzaYWHMerLVKrM0KkuvqmF+lp/XuVYjTMQ7iS4l/R7wZY/woImgwcOTg+o3M7efSF5OTbeWD
1i9VeHlY3PhmN3OM/1yNOm0zyL0EJNXu4bkJOpDRd27HXmFPgiiX/yrfGWPcZ0qS0Ywi6MQnIzrH
Z3eDimMfGqD7elle6M0ECLWboXhxR1DDi734y/80WBaUo052N9lFbgeDiRfQeNPlj5M6gsIu8/83
Q0ygPaVGpxpI+wXmekego7g0k2+Wg6PblWDnczeKAZlaG52QCrRT399I6Swti5EaUIWcitol3Xal
k/ZHV6+CfcKPy3aGmKgFVS0snAm1qsFTnqEe4tXDre4ZBTTiC9whWC0jEyAguPmAnUkmvJc0c9WT
BGMjA9KmSlYdx1b+nBe16bS5TNNjvVM1y7HO7y8vH7eOZ+0sM1G/vmRN0XSwnBy7Y3dbQw2MYvw7
qnDzL25yZ4ou8C6kyNHG0QyNiW6YorlfkImWSRZM8nrXN7HuDFH98/LYuAceBTwV7d1QUWK7xkZl
UbKxioxAW+rrdIagUF26SnyQDVOQyxRYYk+bXeY9UplwLdbwJC+l0+cFaua3k1YKThv3DJhooEXx
ApW11xTMfgpLWZamegLpezGHK15KMZqBa3k7/sPM7cwwrjJSlURdbZgh6DcuGpT85cZT06u0fr5s
iDr3D1HdzhDjJldIM6qbAmp7tNt0EJNtQ9BfI3Ai5GaKkaUqDNHQ+Bv+zeSr595N4bItZg2Vqz+X
G7lGtHBToo/nb6427l29M8V4LDmOW0mVI4isL8CgjbYHzmPv8gSKTDC+KpHrQpvnHD3+tuxYaXFV
RaKnAN8f7obBOKdxXm1lkmGDdqi09+svPJK/9sA3x+5YOWR2RBSHXG+4M0gHvVuitpzLVMuRiZDB
Cd2H1pE2xIhbfwSHiUXwzJXdFk2KnaBHd7F2lVu3yfDt8vJwTVjoXNWQUyAfpK/Stk4AN0NwY5Tq
VdWkD9Fkhk1rCa4srv/ZmWEmzOzieVJSmIExP0/0e7JpDjGLa8AFBa6Ou+F2puiId2ujFVvU2CpM
zdkvvfvUzYILSfT7dKi739/SdWlUKv0QW0hRJKbTTP/jmlCftLcArvlJjWiVsruupisTLcP5w/+2
7Iz/1CQ5o1Q74JzZjkS5GfLKrSZRzxOHZBxPdAsy8uC6AasIC+yLFUhqRjL2b7bZQV8Rp16jhy1T
PhfpetWjYdrJu/hhTXR/Qmltsfob04xjkK6RUy5FN91YfKrs4rrPIt/SF//yFHA9O+5eSEHjNfJB
U0NJlrTJJgBja6UB0CmOazfNI9XtjOa4oOJnzp0uMMnFuFg7m8wxmGajmdQKBW89jE71t/S+us3Q
IXpsrijgsPaABzSB3BDkJriHb2eVORGmZA+RYsR5OPY/zEFy1bhx+0pxsqgVWKK/xN6WtL+ftu4R
1KaZ+4R0er4lEZj6Kll1tNpwE0V2pcwUBNq8I2hTCUI0tkCxj4VoEG1M+tlAX0ucjU9oTnyutUUE
feJtD+SsAQWxDKSZDObi32LZnid7NAOln51Z0b2SgO5/VZ1MPg+5CKvJvcJ25this9HnsxZJqJ5A
bz1MtP9D2pctx60j2/7QZQQITuArpxqkKo2WLb0wbFniTHAESH79XfQ+3SrRDLFPn5eOju29nQUw
kUBmrlzL+wfxm9ggT+dgOfkP9HJWv9XHApe8FqOtJD2fSLErO8sb7APUjU+Ktdlzm+/ev1wCIDKg
PHSK+b1FMKP22GWshRn1xtxByuo47YUjXKsBtrf5DyQ7V59PQGr+2+AitBFczuDWkFYQZg8VqBfi
wHbldDv40CveHAReO1rI9lBhBcoW6M3F0UpB5El7C0crBuzJAjuleUT7FwRYG+nXqh0N479gYsP5
WtJrDRETSZmii60mZuR1Sn4LxsgXJuKgaORGTXzL1iJISYgzWH2KC65Bm3ngmh+WgCK04bc0RJXs
6yA8f4y/vONiXYv9iweS9Yj5sNOp1A2F6F06SOmUlhG5Q9M9mpV5nxLwU35td+0Bh4m4f+/nvAcX
V2xbkDpDBEGzMvhob9P9VkK5tZUL50/LwTZ6hqgOJrnRENd5D45vMDMWIX3/ekGrIRGEWuBVgXej
M/95QSqEKbvWxDEzWignitrV841MaDVeXFigny1UYafjEQdBMV3N78FbFohK+ZEPLd34NCvyCgC0
XhhavOazpCfojOKSnBkXIU3igQbYckjptgGC4e4fpZBo1jg6cJ8cpR8FynV3igI6OVtt2nX/ZIAL
zPA0DGV8XrRm6iKqxFzM1MCbN3lT9jgQ7ljhQ2YB3sF/ff0VVwub86D//9hbdtxGzI0JLcLawfsP
5v9+J/Z9APpDNz/+Vypm805/WFs4DRDNAyiwZqd5YHdzItPt9QZULhIq6+Wu2bwL1p30w97ChUgU
TpNQYE8EM8I98xU/epnpIrJDe6he+qvxfmM/V2+fixUufCnCmDqAFzPf4t0UgMflSnG1+5mVQ/X1
q21+udUu3+WOLmKnlmhtnlTmH/AouPZBFgXN0t3gAgnuTqd5FmJriaseip4wKKqYAVDLIoJWfaZD
T6AqdlQWTj/17oTmDoBIDhH4iMlbExbuxqbObvFX0AafEgzOA0LLZ73amHZd5FB+svdsJ8/TfrzV
jo0jdtsbuuoxF6YWHjPRhrNUQwC1IbmlG+FTNLQPXy9n9aF3YWLhIs3EUj3EKGdgmcBKAlmQT4FS
eYIcbLo1Rbx6H2DEXwdbjI3WyOI+SHKTpBxfMpAjch8lDLRO94heuqHRbH0lNu/NX5/JxkeCnhm1
0fT7HLvGDFViFbIeQUVxs0WdX7StLzTq8KR6ButFkLDGkV0WDJntKPwxF9IF3hJ5c/zE7TeRQo0i
lg4xrnX2feLlXTkB9ohqB9XPkcjRnozOkpo349Q5XGgOZNk9LaZeIo4gLLnVwl9VUrpK+YPadVAq
qPJbILmeIEU/tE5a7PlQ74Cidcux9hLdBo/mc2ad7Tx2JhvdnKgM7GqvM+g5oI2Y5b0vOy0Ykt/U
rJ2YmbcJJe7IiU/Cd617jSuwNoSMHlSo2tbidygkGm/QEzTvRQX1nVZ3mklBs1QfnEK2vkWm1hGp
rgW9XYJXvcpxo5XDeTTDKzLmvhYNp8Ia3RSqQtzswfIAwfO2vKkK07PMxK0j6sV0eNUZxmWs6iDB
ny24cep7UCqM0CCy1fCYZIXb0uaOmdO9MZk34RS7nQjnbiy6reqdGNnONkMPkAcHTeHf1TDc9mI4
m1NxlcrS18LY04ZvaTscUQZ6Kmr9uk5Qfu+TF73qdjr6wtKIgnIcAsPKHvBgcwp8rCzD2J6VuEX6
g8ZXjKcOKys/ahMPZGhOVMsDl/jWUgYY3zpEVuc0IJBpGurZmnYIy5+5ne4JZFgLHYgx9GeSWnpk
mM4ywngcf+UpORjd5FXWM0/v03R0VcGfC2Lvw2raiS4Gl+c9TYmT82jP2icQqTrgFw5YHHlooLmm
Vl7HVtI6TZ0+tVbstorq86r4XsRh6Ug+uVGLuzyKAcuIdqEoNyDwq0+Zi5OxfP0J3aBWAewVK6Nv
JcN7TPRnVmyh71bTffvCzuK4j6RBihyjTKjdmP6A+6d6AMmpDSXv+IkGPLBSJ77733P9Whrqeai8
IMyY4LZYHPs64QWZYwyoUyon7WVQATDtfB0015b2ycoiMI9KQVJTGQGMDhqwnWBCleOia+HyBzTZ
HfUEleJrvpUmr8RPDTPFIGNU5/mIZTJpl1nTaBjYCUKuHNHIS5yCqa9Tx/dJaW2kQX+usUX8/GRs
vnkvcgRl0JOKAIqFLpv0s8hh7wOwoonzj9Kmlvv2KXmc36HwdY9Crql2os3azdqL4tOvWLxAS4aQ
DBg8C9rKncWggIcfQLteuMPdLMoRj/vtrHYlO7q0qS+IBC2FVGLKgbKcgTwgLzxpUDBtdltydRtf
c5mzKLLRjHCuPWP+8D3BzQKA33XUl6e2STc+5so74tOKFu5qVH0f2iPKK1QaV1rBzmZo/e+rtjAB
ingTlQDVIIugYua0BLgYh10oRbyXEKlxpwYyrBHdGr9aCV+fLC3CSjlI0GBHFGdvbI60EAGPzzUC
58YRnx8+f/v/x4IW/s+klaYRNPCCgpnfpG49tgmY3Kx2T1qenau2uGr0tHYG3p4IjYMOdDNeOabP
zKqCr3/KyhMNCwamHsVagFiW1Y+itdoOYMRyN3bXrXik8cFIj6KFnqLcmsLdMrV4wJd2mjZsQsJX
9NaZofA2ZfW1FeHYQ33lRc+2arPrjvmxtMUjTQv7iHU1GpmhVSeuJqv7Xm5xs6/wAOFKuNi/hWtC
GDEFWgnVfhHkhas44wtI5xVHu7dOJMDxc1OgmHBbb46zrXoqCrSgBySYqFuecGDdBM0FQO+CvtPo
PS4Tr6FbUJa12uk8Nw26AjIPXS2BjhATISQhCJH/6Aa0bmee/shSZNAgrI5kP/XPXzvk6le7sLg4
Gni7APgUY11IZ7+bghSuhJyK/7WR9c37WNYi8g+dVHhiwDVIfIIsstPZvkk3SWM2rCxhi9bMtxcB
nxBUYE18BbP+ubyx/QJYEndMHOI1rqgd6Wz5/fpHQ2sIRXz0X0Aj/fl2HVKFpgYFhmWGM4tbbkBp
SjjluB9mXQ3ANKd6I0CvfrQLi4ujzUeaSWWOZ2PV3iXM9AW60V9/ss1Vzbt98WbIMDyqqA2f5bOi
e90dT6CpfU7+aIYlPeZit7iNVr/exZoWJ3u0xjqmKnZxIN+5VjtW/xpv7dv6W+/CyOK+SUET3Sfs
z6f6w8+BPpkHAOqswDK+SoFCfoxR2UDbqhdtfbDFKTNzA1oZKWQSi+Ih1jGk2g3e199rffsYiqZQ
/EbtdPFWBhF8r0YVyXYR72/sEtRs9mvZyQ2oMvTj1q5SMLX+y87i+dEQ0k0iA/zG5OVDNEL5gxSA
gip019Vt73eh8pNJ6skSst0YHSsSedUPObJrFrnC0F5CUbzn4OeDcELlcnSf5GQdCZTG0bwFG6jF
D0M4AJ9qGg95yX5aMswcdEw9DXiVqYGeQTVRZJJ2Mzf9sqfUZI+EkSthVpjTqciJVmPnNhiV30+t
/Toq9EnJob0Zk11nTNbeTuxdNOqubYz2jnZoeY+HOrJf8EyHSEZz1xSvymj4ppwC0pG9JJFLFNwn
RvNdDauzJQrp5gMOOohAlKi4q9T+UGXGvtbao5LUO2Fnb4xNO4tFgWHbv9MqO8Sj/h1M07tJU56b
hnhWHn1TprtszLxRlq458BJzqhV4IaWLSsJR441b2N2LbfXfTZ4dhQKBiabLDy1HeaWLz2mmnmRt
D85EfoQReuoENXllcDoLrB6YNetM+1h3SFswANtEkQ8YjmNaxV6LQKJpdvbeZmJnlaFnadUxT7gb
FtwxMCeCDL11sqI4hGELCTaeO3GYeUkZu0XWgypy+l11UnXqqXyMNe0U4jvKiPvMHO8yUpoub/o9
rxlzs3zY9Up6HZW2x1PrnMzcLfa76Iq3uustB9ywpTsQrXftxm7cCXhUFE0in4fkAVD4HFl45xtK
eQCWw4uLDuLW8Q46376hJa9Wmu2EqBywg95BPOWhMpPIAS2iQ8MIm1u9k0q6nSz2nRnve/HK685H
ud9PmuymYvq+NtVfY8M91ciPCYRTKSqS6JX3t+3YP5S0+G2E7Q6i3m7fEtsxmgzjqswAC0wLKuRI
yYQzthx3CT/hpbAbpmQfxv2dAeC4wjgw82q6cbbXM6eLQ7e4YSKh5cxSgHCFjs8phHQM0OniVoAX
HaocE86S9HKacEeJxitemvuq1QLW2Feq1t+KUrZb7+nVcIa6HzyYoli7hMYB5l2XGAWA3lC6z1Wv
foL6n5+dojcQJyTTeVbJ3la63TK6iKEkT1DoAFH0rorvQabqmPrGrbrWsgAHNPsjV4CbfCmQZaak
KSAggysIrbQSOiNG5HRO+vM/bSKspiUX9hZXXj9MiDUW7NVgF0scE/RU0QvzSuaSxkvRU468LVaG
+a/8KxO6MLm4APO2DdNhNplLG4MTx5zHbgzka76FVVZXM2+Q/wBRaBoAhC4siThJwZkDVLRN3Zn+
eE70E+2MEYjw2vIHzLCoLvfi4xi6YJ9Ndl9fh/Pf/tc6Z00aoHUYY8uKsRlpPJcFXkilIbwwxbkt
MaUPMU4yFZ4FNYqvza0uls3UK0CLgj9ncUAFtfmAliIE8vKGO2IUoKcqNNfOlR0nNsIoH/zMVH9o
rNh/bdlYK46DmtE2sVisE3o8nx9qbUc60WpACZCyO/Le8s1KR/VSuok8m1rYOszAqBRSslRpnB7z
4lmxV8xodATUTJQiv876xJfx5DW9AdbPJ0U5VMW1Ue/t1tiNUwpmzpuhsZ1x3Hfx6FUc7Bk11kab
3qnzd42EzhCbzxPVdyqWavAwMA3mqXrpDFkQiwcNkYnYj0WxJ+OJQNsTm+Ua4wAllB3nkd8l+5Lr
b2nIvc5SHbXSnT5v8PNfkvzA2krF33+mdeOxJnFk9hJ37azSecT8JKARyYDhHPagFy+Khn9ePnTR
s5b9lCaKCZgr56NwMCrtxFHodLg/laLAjYRacC78LtJ/UHDXFBnHT/2ZsOK7lDeTwv3538DGOp0u
DpSqDrEE4o3Y4x13sMCFygAHVuSbkOoJccllurITBUEzvLpBjgDwSewTSG6BVBKNh+jaUFv0SYQz
5OlV3PFrlguX9wpkfyHERZAtVPTQ9r+zGqJ48U1P77tc3UXRi54YV2WPy6hIfS02XNrfWdEvSbp9
S/J7Pc5PSlWeaUMCEl6HjbhqQfAyDCjj1/aVaYMmtCwibwwTvIhAf6IDhAMujdJJ6vu6v0sk6BMt
5GHmAPKbke/ynjijnTiNiaGqdrji6a+hvsrSux4iH1qfXdn8zkStWxtMvx6ok5QQY1U4pr+xBGEd
83bYy466HO0MK30au9ck/SUmSMNxjGLhbsym8L7APC1oFMfq0RAwV7+l+DoNGDPKanyzo/ykybOi
YjJFeTcK1ZcjxqhCDecXyoxqjDNcuyHn+4oNXmGedUteFdQ8FjL3SgDQyjq+6gW/VxTLL+G7St46
aFOcjKk6YnzioBWvpYBvGXDr8dEuhE/twePw/JKGToxRzbF/SfhwVzbMj0F2mrHcSWsoydT7HBsr
LMxUNq0zASjTDMQ1W/0YcQw9gni4DVuvZYon1PTI27PMK/gNfyck/8W1N9Y0cDoK4LDqyZ4cu/53
jr2WU+ZSxItOjpBN7dF4UfdZCMLOBNztGjKSpPVmSGGol/eDVV2zXnOjurlmTX5UZYc38ezLbE9o
7hMuj1J5bWpxJTXTz0Kwd6WIu/p1lYcHPKedEozJuWm4pOoeLJo6ekPB3Q2Knii/mdR8PGQ9CSoI
2xzrtjuHeKRfTXn6YoEc9TocssIfTVPdiWQY9qo94rUaBTwXqcPjZM86G/xkLX9kUJn06r7NT4yB
d1ArizdVsBvWoDuYxcPZSFF3LrubSTLDr/sG1OGtemX0sXD6JN+pAp5eFDkOW7ePjfIdgnSekhcg
dCMqmjkJaPEKE32rLq2vcH2GjlAxOhWRzNdGk9gui9L6TAbjZ0QwdlhUutxXmQbwxcjlvqBFXLla
DgdQ7OJ9stPWG/TKMxPmQTT2nSqg508LsIhEjyWP7zn+w9FSeifMa1+tq0PSVJ2ThMmNpdYBs7Nr
qLl4+VD4seh/FRE/djafnKS3ceX1HJrpMX/RlOncsPohIvlNltcpRHM0/WesaGiwZca3UWT7MYRu
m7R23M51JyLNLb6g4dFIJo7dpW9MRDdKkR6qbvo+3yphBtYmgB6Tkt1Q0fzqe/qL9WBFEGnn1+Nw
xsDsb0rzb5SFjwnVA9yRN10ExDJGzcfIeCz3EjRiEGeq0OJilkus/HfEcz/s2v2kaoEkk68jZ+hU
6xwRxH2tMpw0hdtCqjsBgRQfj1FhBGOKGGq3HsYDXTajqqYa4qVSO8x/iVbjRPSDB66D11YvDZzY
8Kk3hhNovRDYQhOhht6wXrlL8+SlKbPvWhq6ZZq89Y2+NwacaRDXuGOD/S9VsGk2aFuM3UPbdr/C
BAgrwPFvimTQgF6eDmrf9Q6pyS6OQKjVll7RpC9KhZd/aTTMSdTQbwjLXNVuvLyKDl05PBKjxy1W
USQFMDwh0KC8jlMP3tWij/0itgPFsE96BOJApSxvppKcSdf+SlN9l8n2VrWM7y26xW0Y7piSzvNY
2sFWlcBME+Maf3m2j7JuL/oM1PtV814PteWC92RwAPiMXE1o0p9CDjiFMDusj591LcMofpkqQV3Q
X1JAE2iyJvz8sEB4R3Gp6+vHsgEDZslDJSC8TK+RDQsQtViWEw/hWw7SLQXUH5GlHkJpll6doIKf
2ToEubPsCiT2565DaWwaH/UssVytaF/KIb+XpX7SQW/kyLYkjxmBoA7lYDCJCPPbEdxJMk73lo3B
OmUwGC6ujjuawONRsdM6GBuWuBGUs/EU+T4q2uDog+4qRN6HA86DsPGHyA7Gl7BCLJqQrWuWq0Iq
q+2GIEV7vcXcLm/NBwh5HZj9qtk1CgYPSjT5k9IIt0V7xZ3YdPf/oEgqW85NFNyqyQmr1O875g0y
OckMNYX63g6BGtOUWHhVWnptE3kY8fnZZfyE567hthEIN/rYG2I9qGlR+/mA0WNpIa2rvb4s0V5H
OeLrZ9pK8oL+JdhaQNNPQR60eKQ1etebOHpAPepgiWrYqznlzcYjdK04rkOe2bKAWobCyZJLUauI
oEMFSWPD0WOAb6tgfhyhPV7thJv/TH43GM/HZ0WFa2tifqX8NCNBwBeGXiaE0RbVwslGMGsq1OVr
JXQzYl9HvH1M9Xyj3b2Svnwys8iYsjCMmT2bSVuB3Df2unZwrLQPIqvY+GJrkP9PthYJTGgPhaYN
6OkpZXsjW7Bvsuol7KZXYaMASvv4RVEz3UkSEdi9+F7Y5kNTUb8xtJ9F3xyHeDrHPLzDzKavgQsv
+Nqh1uqzn37eIh2uEaBpoWMrWO7PDEAo0b7FQW35ER4EQe4L0/0vupyfTM5Z0EVJmCXQM2QTTLZ1
5wjleaTMF9VPZCYbnrzxmZfYQYNVeiY6bH0fS7fJoZ2D3EBisEvdnKldKwnjUKoAWVMTwojLxo5K
xrCyNOB2S72+pSQ/DWp1Hib5zWr7Y1Gyhyatb0ca/4rH+L6OkpuxJEdVmTKnb/GUM/UtMeeV1PXT
D6Kfd7nRqmloxfyDtPp5GvhxUuvSoZUKMEwdoH20Vc7ZMrhIXqld8ayLAYdtTXHMic2BWCru+ki7
zWT4WIbQpfrad1eDxcWWz8Hywo8Gpe3qZoLBbkofzSh57nL20Oqq/7WZlaQcG2nMiijaDKJfuCsy
FLUwSAKpaBXKxx1qVkgqbFz3fR7oKAhXbX5TRNlNWdf/1QL/bXnpv63kZhxCbzkwGxQKJ+iiNOCg
3ATGrV4qHwtccszgZTORKYYZtJ+cvHgbpo1wu1YRu9zCP39+8aWSed43NWfXeEdFzGsB/zw0Bviw
4334C7IPxlbTev0Ou1jTwhnjmozAv+GjmSf+1B9n6DDIPOsZNC1c4ROP/RoPeIK6X/vKukt+fLGF
S3ZdbSRJj4WOirwe7fJ6iPSdTuTD12bWj9qHmcU1SUC5oENHEKurc7dKwbaUWW4GbU1wuCLNlN7X
5tYviYvdXNyXozXI2KxhbzwSV3cFUItoTWq78NWAMJHi0fsNg3NwWtTdPjnMvAEXDmN1FleB0bKC
xsPEyjP9NrP9Q4/eA3a32ZxyXyuMfzL31yWIZpTJ5xNwQCoyHGpAt95qb+a3rZELqK45of+6RWC1
hqf6ZHYRWVA3StuQwVsgSXQao/yY6lV6GhRwS3TsrHbmzu6m4yhDzxbmOQceaBzYAdxPOzsjP2te
3AhjOFAr8cssdkGA/VPT+C7T/gvBLCD9P77/cgC70KqYKXOkRWeJoS6DCanTLPvb7Dt/aoPJDOx3
1YRi1jZR27z1X3jCnz288ISi6zAuOd+rFE0nS99nSbkXhLs5MK+habk11TfO8OqrYRYgoBBxBBP7
wveQoJsMIpKAP6MU11P+CImSH3hrn6uRvn7t5+uR98PUwu94XkH1YD5XUdTfTDSZeStQiPjayPrp
hdQZurlsJuJcRItchyRUI7Agw8kP0T6NoCHIQP8k/Lj06B48bVtYhtX4dGFxES+KVrfR4cW6yNhR
R5rxuRralywpUOIZhuM4bKn8rd8wqJijcI4yLajqPgcMkncpRHixxrGI77OhvVIEu+51258sNDF1
DTJz2iEaCYgygGHXEn2vKN3Przd61XE+fsOSUiLnlaZFLX5DlXwrhhElixH10METdrwRkFcPxYWl
RRqoNtrMnw5LfVa+DlLHyUB3Opf6QxLq9105xU5kbU3crTrrhdHFgzJpxrIuIhhtqwrwpemR6MkG
LmD1qWUBQcrwlDZwBj9/xcoqpG3b6H+MoOLoQX/vS/CCI7WnjxT/idclwErHjKBXSbotoo71cwL9
AKCEKSgFDe2z9RLdkTHr0Y6U7gjhWoxm7thzaTm6o7qaP+6brebW6o5eGJz//CK2lXCQtrfQjxUQ
+XRsCdBZ2hlb+mWrbxIGhXFsnY0JpoWzUC1tUJ4EWKXulSNHj5cU5fcSPKtfe/8af5KOLZrbuQDX
mWxxBHs1iYbJyBWgg0FD5qlOgDEIa7zmu1H4tju5k194uEsh/TvpzkN6yrca3KsHECUL04IykQV9
zM/7GUpoLeUtRdhh8YnL7on3Ggq9EqSCefr09XLXX5gXxhYxrs0bgT49qkdp1kWubApQ0xPaeCJT
aq/T7acibSF6Ptz3gNI4mRDc1YZZDDNFqbiIQoyI9OWbZcWTK6nebVxiazOD4Jr548YqsyF29Xkv
urSppxrYwCAeUPWsYyh4GeNLFGtHTYXGDtdR5lcPKIk6g1V7Sm2f+TS8FOAJBrkkyR0BIgBnzO2T
OUI2rdKvQL/gQhXWxyDsLdVRjY0lPxli6gIQSINuJlKCjR3+03Jc3v3zMLsBlS5LM/6aODem2O4l
Ks1Di99bEfUMQPGtlYZPgH//HiOo/hn8xsirAPJMVzHQNXP57iqzlF+xplgI9eBgSuQIzEci3zHP
uDclNdB0AW4whdKjUOM3Yo2B1iiZ23Kg++whf5pCYIW6pkaTogbUe0Bygo2koO+1TgmKB7Qu3CnV
/TGi1VFtTdA8WRXxStKMDsiujV2Spk9ZqeyzGvLPuknOmOm9pX9QHzT2+6o7NDlY45sOsACm+D01
/bYujpRhIIgJNAOiX6mov1d5dAS45yaV9rGPVOpEBjtiFPhkFvkPTSkeeBUeY5Wh0G3flmb9mNXq
rcG0YGTluyLH+yQWtxpKw0FYdD46dCibD3cqJU+d3TxnZQJG6SHyc9L9TKZun8a65WR1usfwl9ew
/LHHTArn5GgV0TcQJJ4MG/iX3n7Qy5agf2oB958pd3akCwdzBwegJt9p1rxtOMEcnf7yAQxnQHaL
GOSvefLMsKOU54C8odNcHTQIEbs9mGxiyDEgJAOgtmFvLVri4UcwImahmbFEVmPU1K7bCsgG8kLU
42yR7zCzU/4SbveuB/K3+m1bvWbtPqcQroHYFzWhwbo4rGg+ZcrYY5H2iEp2V+beVLGzlqcl3ku2
isGy6pFm3eYJW93cD7vLAoMRSxWfHvctSP2faKTdx1YFJVp7Qn97cDhH9X9qzSfOjO/KxLxWiR83
tnt15RqGcwCJxv8uH9tKSOqp4uNM3AZ5a0hfChHUbwBI2YNfHJJZz0R5Vm8xzZb66bd8I0quBnGQ
FPzb/OIBTtOpkWk34QYOBmSaceUkpgfC0fv22YJgOsQcuhNUvbfgM2vvHLzEoYMJDRw8dRYvjQ6U
+FERA2uh6RgyzuoEyMLhjo7Tj9xCV3gk9gMatAGj1fPX+03XEutLy4snR0dbkIkO8DSd5y91XSQO
t0PpFha5qTS0DdPkpgl7tDKmx3KanjHd8YJf4zBV7d0KJTzMsUFYnZi5HxdT6NdolKNhDbhfHxmY
Cqz8joTj1ldadVOMbuFAUrwNl6DUWrZtXBc9ph2s1gdy4Mks087FmyYIUxvMsHCXqa39OsX/KZPo
0batu6/3bY1DQ4cCoArKboiRofXy+TpVZahYCfKJgBLjKPLedipgnZSJB005urhi0T9A0Xdu1JVl
emNJsfE0Xs1wLn7BMruYalGEaWwBCIUZY5QodkA/HaU3K0Mrm7Lzqw4KiXuDWKZtmEtkXixAH1aq
cFAUJfL8h50ibwJUNpSPQ6nhH2LYCmiRjT1e9c0Lo4vDWGsNmlmGzgIzc4Cb9dU97k/maTs9wMTQ
dtSdX2h/XS0X9hbfdCoBbem7AdkGR2GXGBVAyGX0qLXKcYxbZeNm2bC2rKFwWg2lmiDSZUrviTw7
lBlIliD8bad0gxtltRkBwpd/fb7lk58jxckiwACgVUGOxVlCjQp1IRc8908AId6DZ+a01W74c1d8
sZt/Is9FMiNKJVeLHNToYqx8SNPb/GRN15IxPzVaF4y+6AA4inn7tdOsOipEqTB1ryI3XeZsWWSH
Fqih7T9Ed5iX2828c3S/xXqx+iq4MLMIm4mdA/zXmIhAoE8G2PKWafnertSN1az6yKxKy0AQRv7i
EWgaCAsWMe5jko3fbGgYeRDk8oxueG0Kcvh651bTXXphbD6OFx8srwBBrFGpmbU/Wr8Bft3JPUyt
Qfs9oEF4tT1FOe/SXy5yYXFx7cX5pBhtqtkBIFoyfAFM1vt6Tav7B+gkZlZmxq1l0pMgB1WNFmcs
1V9p98pDw8siHeA9uf8/GbIX86AJbxKtpjCkqKprQblJJeDPBU1PVG0xiK1u2sea7PlyvPhMVioq
rZSIUj0jwGLE34yQ3P/fVrPwBD3XAI8Z4XacAg8PAs8rqsrfbWKUkLvMt+oRa8VBOsseEWBqUY1c
1Fenum7rWZAs4B3qkKHhml2443Xuc3aspb3xeFh3iQ9ri0uFKyWuMgVfaop/muMRyRRKxhmeMVv0
aOvf6cPQ4jZh3BK9VWNZg9IBSp+7ebv1bFw3AV4toOMgkbusb6S90HX5x+tMLp0KqMiaKRv7tRpQ
Z+6u/7Ex7+eFu5GKqbwbCTwbitaYnwlbUMp3p9ZgO+hw4f03pb7F0T8PgZjZ/Td++GF74RkjRSmF
WHiNy6n2s671QUn4g0mInOWAE31ta3UvISaNGUyAu8H2+XmdetWxIozwuZj8JhMAe3u+YWH2rL+i
3YWF+Rdc7GQZCs5ie/Zzk544FAdCsBC4Pct3I+/w5EZJ3rWiUN0wuwo4Ab8JXso6AuFfdAdl0Vlg
sDXmcv8/w2lxta/dyAfBxSxBrMSQgpjbdjVkPd2sD77e1/WX8oX5RTCxaNuOwDcDUi0npwZ5ZVu9
D1Eb5KCmKq9AQoJ5GMBd0sqpyq031uo1jfcqbmoCnNqyYITElcVThwJgkcWP1gApHBBmqkn98PUa
V7+sbSNlRcaq/kW6kMc9aBATmuxK7XdUZ5gGkxAwvcp1w/HaIts4keuL+rC2iGAK1U2IxTXgCyUW
cnLNbdtHtc29r9e0+hwA6gODrWAas1FxW7hrETeahDBTACENRz/ONMtQSwz+RbS81fxcuwUuzS3i
jFVmNCmhnYVPdVCH2DFN6Q2kPUQKyK+MzUR/LaxdmluElhyocMYZvHJQnf59dIuz7qLUyd3D3Fee
yai6GiVAZ/QgXLSZTq0udpbT1THVgYrf4m6Quqn2UpV2AJnIBgNg8grN3CuroU+Au3ZhuZUrzsFr
GXoglvove8u6zmRqMbHL+Wn3hzBOdVp5Yt4kvP94/nvtmkXzDVU6rA+ls8X+1tRUJGuQcQx18Tts
QcUzYpqvUpPABpnhBqHxan5zaW1xJEqlM7k+hqhigDV2AlgOPFseRkAGVyK0ZUH+humJ1MVj5utD
snbwIWqNJ6yKYsRf07GawYquHRHSgY2FfHySfVcHbuzjNkMR2GDSq5o0coZ0S5Ry/XCCXkYFn5lq
YmTu8+FEG2H4/6xd2ZKltrL9IiJAEgheGfdY89gvRHV1F/M8CPj6u2jf495NcQsfxw0/2I6wO7dE
KpXKXLlWPviogLBv6Z6/zDxqmZce9c6cnN7DzOdGzFn9nJQyFeJ/eHEv3/8goYK6ex1FnpTIR0yy
dGZTRa9iVAMb46/17uttXYtw9MLa4nOOVau0eouHP9OuGuNnOThquiXCsnotUjC0oROmY5xs2Vts
0O7vKah43dHL98wa7sfBmdnRWyitukCAmgY4UEzmAigdOluZzfoHBAUKMaBsh0m2xfmI4C8Q8ggM
4JF6m1jRuEtdyVHPyApMMNZsjzmuDc4xyhWkN5hf0zDS9afLxLLe5uAKxrshl6BBXcmY2a2UI7j7
H1QRZABFFzeJqp9Cjb8aagucoriZmgljPHH2gcZWaObA3VaReOz1FAURcgJvtPP1h19NFi5/5OIW
qEsoK00gXIAi1+j0P6adfKN68Y7skvstNcZVl77Yj8UXKBUWY3hcn9HereJQPbkxKvmmlNvEhCjp
08bC5gfgpwjMGRJpqLyqnyb5hgy1kL6qDDDSEAx8yJCw4NOu1IzruPBvAML/0Qz0rkvBjdZvy3qu
xv8L64vUE1jiXOMjRSXtl7dNrQXWBZv+r7f9AzHPtWwayJK/l7twtjrAxH3DSsOlHHORZWTHSPw2
tnStCnxpY+ErHGJhgSIi3y0M6SFo5zm5KAJgJn0nVXFCS2fX6P1jDNEsLQs8gE22AK5rOuE4Ur9X
uXAhnzVJFLQg2zLKCKg+zNepnaVGAVqTADWyeI83BXDUuIyU7gzKgf0UYnRBqbx2IKDxQ8UISF8j
xn+cxoDHlpiKB5mcYkXzmHxVKZZehC/gTv6ZF+rd17u39YEWIVbVI8DuB9yYDY/efahZy+GWpNb6
Afu9O4s7qssMCCeAVsJVYoxPxO9+KGOE9Q1UBhuX02ou9/szLMm4BgmTJrTCWjQ0MExZzl2M5V+J
RH+VVHLdgl4Awmu1GQ3R29eb+H+Eq7+XyBa1mExONC3MtFmIRPegrQKVLe5Rq/e2NbZW4RQXzsYW
7yhS6cWggJTLzVJTOLJD7fI6As+jZPU7SLy+a8hVC7usMOpn5RUwMmZ83kq0Vi/mi52e48zFE1ZJ
Q5kkKgh3JFBN1A+J0ZrK5G1s6ryQL0IlWwSrKslk2rYwMnrskJFz5mSefvo1192cyW7rKt5a0yJU
jbRAszWR5oayEZh9jcrCpJWFmdb1/uuVbVlaBKxJBndC2GNhcpS7MhJDKUp30bgZGDfONluEpZ71
adsAlOOy28FGgEF26Pp25+rvYKxI0SVX99IGrc9qIqwDogUPNRRjSc6PQboeAIpAd4NpgHrkVDxA
gNEqesyAMozjql12lBq2UR1fbYGButiYBSPQtF2SHbKsSBNaQDmj5sGuloL7Qm1OoSoH4IlhL3rP
PjAcesiVAg6E8VRblsfRROD7N/DGGWRIAEmBRuPyqSxFfqUTYYRebUyeUorOFrX/UUexbgGk8hoU
sfu1J61GvAuDC0+iWj5MaYeJrEn00W02yeA1YuVNA3bAhHOAU4MQFWhweoSG/S8sA5AHCj8u469l
BJAUBsDP/KE1RiyZ4CUwcgP9OaV7i7PsGhyuJwxBXKe0HbYu/NUs5sL2IjDU4H6tcgmFD3aWgccD
Hf5fWUzv1MiZ8cz7N10e9A0gocqhzfAJ+xH5nVz6mBB3Uy2xGZMeG5E9CcXfiAsrFyVa/girHBor
MxPxn1G1awReAhPPvTxNDwH5lqct5C5V8AqUG1/vcwQC4Bc1B0AMiIHHxyLWibaYogmM315d+94k
NyBFeC/5lvre5/gDKxjZwsmcKe2WL41aLZQpG0G43cVgAaEgH5Dfv/bClebijFwGWSSZo80nJFgs
QkpoEkJGtpeQeqXdXUR1IGXIdGh8dgYwYVcY430T9sIOc+1lw/zn1PMP88tw1/MQs6J4JbvdId9T
VMbGm7ku1nuhs1UXW91MjlkjQPawqcsYJwK/rGVWI5hT3dRwQ/nj/cZqVr2Cc1DhAt/EPkGqclKD
QQvisN5fmJvGqlVvrgwzN3mo9oUrdiDt6K0Nq5+vjHkPf1tdxLAmDXMiIC/tUYgxeoUT73HbO4CI
Jl7FHOlnY48gq8mui+fA3QrYK89vGAfSZtZcgYLNMoxNudIOTYLMva9AXQsekfMDrmOrq+xir/8D
vtjPR/xPe4vQVRbTBPYnsN6P5ZvfnkBPbQ76TRFvFftXP+XFuhYHHFW+No55BGyvKH8RXA38yNnz
xqdb9UnwGaF6oqjKJymNxoBOcjaBLov5aYR5xTKzRSXbZJQPuj/uiqbBnC6IQUgZPjelPpq5VlyN
xPeiodprMt99/XvmfObPhHHeXMA1CQBBxie0nF8PkJqNMI2SgLiiT9J9RFTPQG2j7fQjKtgb99CG
uWUxFeAYuStVDAeV6mhiOlxqwn0W6aak9tZUbNFPru/134v79QS5SLkxTR/JOWQN3FqAKEFDETPY
LIZ/vljnMA0mbJBGgyJteRowy6+MJMNpwEj74Aa7DOpXnuTggp/RE3lpyZuzTitPJ/QrVbS7FCDe
UDtdXHp8KDFZmbf6rxAKiYTjX6ol4hqK2vbX/kHWvhg4/uFZTEVpnc+h6GIPlb5O0qjOoOJh5vvx
LX1gHpixbPqs/6wsCazc5LqzfROjcof8CgQYV8NV6BCzBFFWtZEo/6qULp318rcs1531o4EiV+xV
DnRZdmBRAEhleE6s1Cz2BGSi4QEMMYetPVhzowuzSxLTSldTVUC91aM6EHqJQu+GpNsK6Wt+pGqa
zJBj6NjqRfQpWC9VU9xmXvKkQ8kK0fyo3un3mFO1inuA4TYO4tqaUDpFLVObJWKXRWkIuPcShj+g
zyV1t4rUzefD+O9bJxjIuDCy8J1U5bUeDCCyHZjxUPpi3yvJj5CrB7kNnrNYixyuyB/+EN/QoLhB
LeDcoaOKJPH2aydeeez8+UMWjsOavIjVAatFkaiMzJmGYTiWR2BN/OvJ2X4Xrx0aPGcwPzV/TnWZ
lY6lGiU5yPFcpfaffAhUBOjMtSXQfqNuVdszhWs51YU9uoDQ+E0URtMs6krAr7GXweAOHfreBj3T
brv+vnZPXhpbFG6AvKMjuBcgAVDlx7GNR5OlEThDmi3CuC1Dc7HjIvREyN60wgBBB5uInedSZo7F
9NGM2cPX7rGWTSGXwuuIqmjGLOELcUaDrJsAU9fyjx6qJaVu3Kj+qcbYSfAtk6d/c9Qv7c1n82Jd
OuCndQTCO7zFBlt2Su06cEAApToQoHIl8Rps9kzXdvLS4iK4BFHCeqPChYEyDeTqgH3C8LvaPH69
j2uJ2qWVRVZaNgHE8boOFb3y2gioRWQ3ZBKofDZZVeYvv7wIEBoA2MObb9Zr+HMHOdRMGjqAk9vY
/fWGSKzJy/Z/qQRt8ajQLWsLP5RVWuYGnRnA81T20Pd6ilCnLkC0qSbUiqm4z6TiPsrS+5xmPwMj
eJYSSLXUumy3lULMiqRelXFvqGPXaOk1Fa2l1sEHZrLfS1X/rjaZWwT82KdgxYnT0QXLc4mCLL1r
NfbG4xZKNPr9EEre199rNY+43Mb5TrpwxFovQ1r2s/rDgR2SXyXYeRNBy7aZR6zdN5emlj4fNC0D
RRm6KKB6a+o9+g/mxmq2TCycXPIDvBRi8A/m4R2tbfY2K4BFAAntq8YxbsNdflt6/32ZAx1BFCAA
X5Epo0uUDOiPaTBRcC+ruXifIvnB98dbVYs3jtZKB/IPO8tXc9yTwMdkFB7t721nxQ/ZlRTa7EkH
i+c8gBzsscC7CCyGVtLuty+0ee8+H7i/l7mU8+zQ/iRQETVAiwqWqPZlwPSxHL99/QXnW/grI4tz
FuujWkigTnfTfbuPDtxRPWIn7pZs4gri4c+9XLi9rtVZP/QYFWUaWrczARvVzngePcTheM9zlti9
qjyOA8g0mkgG513wlPulRSZ+ylPwlPnh968Xvu65v3d3cThSORB+puGiy1qwHCoRarHq+9cmVlMg
Dlg3RnI5HnvLWohiiCSGLOVc2BZO/CMHIX76rEGrLsGcjrslE7TCAjHv8W9zi9SvFokmSQWW1Mqh
EwwPkYTRY02yxTQ5bf8dAAje1aCQforZW1x4dRybHTilv170+r7+/hGLtA9ks+2kl8g/GwiKYT7Y
ouOWCvXKbOgfC1020PycyYEBKglXdPSVz3pekgFGuCkJ37KhfZkQzhV/fIihgR3Jxi24rM1WJY8D
MawhkX4KyI2wlN2kvLShzM1tKMlkTjkoB/AZPgExbAEfysxqVPZRRRypTrbmG9ZyVYAYMRUIhXZF
WRbgORoBOhgG5sfkzOwi7qYa5FXaob0OQQ+saXvwvO3xjt2GVawGlQvLi3zBYNCqbtj8jFWNHROv
WiJjaGQLfrOa3V1Ymdd/ccmpsqQZHdh6XU0AWi4Ck8XIExRYlBPAx0C2vvsXXndhcOH6RRFTLdOR
BkkRA+nbVVtv9W5W/frCwsKvNT8AzWuLJQlLtvLQI07sZlZrdiD2t2UbEnM7vdxIFjY+1rJyw5ph
StBd1F0QUZlq/yHR1yh/+Xrn1l0RRShQ60DiZFlLUTJQOCqos7itEfzMY/C60pLagRzEFjJBkOlX
wSaUab5UPl06YCn4j81F7AWyQJvICJvh6a9UEjIhO+XwzwrSZP3L/bY27/KFM2YS8r6og7hSTOPI
a9JycCs9akC0mCU3gidowdcQLRww/EcEo2aqUAgrRt19QcLIrjJQ5Edx+ySP6FrnJIJ+0LCPpORg
gKAyIAVao0IfLWbguuozGoLAP9pwvtVL+mK/Foc2gDQn4hT8wFAGtEc1i9KZMVe3lPpqDH6IKbfq
rRO1nqhSGa0kXCngQlk4PGZls7pWEWTxvmUH4/iLwajC+zb9J2iv1XfMb2tLVw9FqrV1QlDTh6gK
hrpntZWZTd8AE6s1Gib50Y/WPNK6PdWzesouTC8eNuME2A3eO2DZq57a5Dodr6dwS+Br/W6+MLLI
s4a2UPu8Rc13Dh9aakLFXDcNB2Syna1YzQ1oRcGaVNhfH+6tpS2yLiVWhlJKQXnCA/1lDCK3DeL3
mErO12ZWT9jF4hbnWY0g54VnPnawDs851V6SiG0Wfbc8ZHGMaVjxmurwR3bWoe7ihI0z353aYCo7
0BSYrfYCxUvQiLlbiAsyb9OneAXmCFlTmIaBn8VRyMukjjnvEtRjhUOseRrw6O/bXVFY/I56My9I
UtpQR7TlXXDPQbXVHaP7f/XsoRxte3AcYDJisQFq0giQzqLgJJL7ITsJ8RzoW4nJqsOgwzQXuBkY
TBcOI9OC1FyHTiBGWAsOOs3srjiEYDc2oUanosX7Np0jN94sja5GuAu7Kx5UYdwKxcIzyMl37bFz
jUPrbWEofxUBP33JCzuLPSww26QOBuy07/ptdwhDW3OMexR/cZvP86XKod71h+kuOwde64R30hP0
Vz4Ipvh9h5z5fqvBverUF79nEdmlqi+DxkfsqTvdUvUHEA1bA8j/w60rZOvDLjKygYxSmFZIyyuj
OA5QHKDUmMy00q+/DgUrMGXk5hcrWmRi0xBAR0NFoMP0k9vc6gfipDYUgEPbwCH1IWljYTuv0X/q
nreqRqttUg64N/qkDMDVJcwc9b268nFW3T6ZQLasBPd52LxoRWx1ET1BI+OModVjl0WHSYYMrQaK
YKHu0rTYOEe/XiCf/ezvH7Icdi9DiErKHcu82vY98DXvtFdmQxvdi86Bk1mVXT7J1ESVxEYzxTLQ
t0Jf+Uq4yQ1ESPfsPB70u/ZVOtV2eG5d3ZtupBN/hSTzxtdazcQwZk0UgJIYBnf/zI2mOO3yJOkh
JOQqLrP4cTr2O25l+8FLE3Pr+K3mmpqK+iGmgz9z+vhdVmpVreoQ5fmY6Bli0HWe2bVvmAK0S//9
0igACKAQAuQKo+SLUNaUQeqrHe6LGfMgrioLZ/00l9o01Oe32lUrxwvYfKDygXnQVePTwDqtFEWL
QAnMjBIyx1C3LmNrErcba5pTkYVb/WFmkUVIfT3EvMAV8P+C4wBADYQuHMxkCuaq/vSMWJJ7Q0RQ
EfSn5sSEYqO38rqxnJV79Q8bi+hXQWUoCGsIrMqH/GZ8DMHJyUzZLU6SN5NCQLdiw+Dck/m0f/oM
pCAQTAam6M9FQQQbr5kAMO+sah9JAD6liEPZKnOMAP0iVr3HqWbGyXCdGIP1te01D9FUFawGClh4
Yf5P00zOWimdIAoTJ9/iCARwyJAKEEd/bWXlhKEeiuFkMI2A+mLZYmwDP5RiQOowtfRTKVuLBG+h
cQPhjjbb6mauLujC1CLQV2nd+CHBPEJRvkMSXjJuBu3+v18N6mYznZ2Oht7ycwkR56Tp0bSRC49I
CtS+XJIqBxIAoWlswfVWktjZ32FuDlBoof75gaZASyAbg8oIaSez0VsP0h0bl+NKlvOHiYW/N4ov
EtTHgFtQTiJ4busdYHQmygaNcWo0qLwl/+aEXS5qce3jna3UeYC6SK4Ftel3iTMyfiea7lTEmmUY
yb6R0YcG82IOeaCZrqH86QOMaqf9uLH4tSfQH6tfOIwmGjLJMb5mWWb8PJXJ9VSxUyGxu2yQTCMB
TlzS/Cs2hq99ml9F9XTDYs1O+vw4pMXT1661VpDGr8H4K0BVmv5pfrqEpKE0kLk952lePR7Tl1mL
G9BJjDWVqS0wBn/VbjL1zl94GYAurS7yXBpLnc90WC1bkBKVdxGqtbkOjYhy9/X61gLBpaGFN7OJ
cYZUCFetDhKTrLntyvQmTUI7kiQoidBsCyeykkn8sZ8L39YniVZMzMfnjGpBY09H1trcKvaF3alg
qt7M9dbuwssVLlw7bpDMswbuNBeR5mnf6eo/s75b5UxD3VrdwndTGoVDTLCdkn4Gr3EGfSoOSR/5
FuxmJzkvv7epYTcCg3l5eiZQUA16lAZjAmGGWz/EhJ7KvCZMclMMmNcSkNQKGm7Str9j6o9pTFwF
Yr0hv67iyYL4sO03itdlb4VyHdPKLOp3Ln6Stt3JOXfGUnOjRvIwJURM0AvjXDdvVQ400ABGfk2x
wwrvYfWlV+4AoL3LDVIhFRH7Ub2vQ3wTKnlNdiUzyU4DctTaB5IJ/CY5VV2ex3vgn2boBBR5hl2F
H9qn1zWkKmelsUK81/R7KEWH2k+RXnNrDIzdJGcHBim5uqqdIPNNBXooXQoOCZ5+IKpbYSafFXEV
18FeS9kOal3KVIEAr4MMGweFOiCUAQf62m9TlGCEU1PcjNpop23yWpfJqRjIsxzKlj/poK9PMzNU
oJfEc2fsIfaJ624/NiDVG9vQ1KXCGmixE2o893Sg1YY/lt7O6mpdm9k5KEJYp+2EJj1D4cXx69a3
mvGHGqOqgFmDYv66A7iUBkEVEEZdYeTZ0gBekSXDFv50x4LeTKPOS4FBztvaK7HUSG3MGOBhteze
0xDCVpxaMuRC0Yv2Cq1/RSJlGejEBAK0Qm1sD9Xk6t0TmDntsU7MSgxmrJwyIW5VWqMKBDlUcHUd
k34697UAf950Jfe5g2R5qOhjEZJ7KCLdIKd3fTWwclZDR6e3efjBRW62ymgGDGyzaWhDYMamwQ/U
f6DfRpxZfG3uCLU8MROADHETWqQpweOI6ho6JiH9ltCXoUgtvJe8UjQW1JrG5HWiwCcb7CTxzOxA
W9g3UNQQz3HPzBjJbqznJmsmB6zT9hAAURGLIwST8NXBb51CMpZ+Bwbf1YNvvQSIVfGYqu9CqGDs
66DIJVyuXHPdsNVQ20dtdNRjcvLTBAAsPT7F6nsvbtJSf5dZC5HnF3Ab4sVGd6Ok3OVBceRN8B5J
5LUwROv0k7aXg/B5AAHHSPtdCUkntczxIUuIlpDRSsNb9HPdfDyrWeeEYeF1GgS3ksiMwGfR4ECO
fedofvwUhBoE626i3Nj1dRcgm8ch43dRUX1HMQiyQY3T0nCvJokHyP1Ja7VzLaMWaxRXvJtu1Ua3
68R4TQTKegYA7Nh0XKmB2OVjdjDiziMQ9KAZtVV1upWn6NgoANIZxFMNDFfKwbU/CHSlKBzvKWt0
yC1NJ6mHKloV7uMS+mXDHQ1/VHlsKclLBuIjzWitSR6cekyemfYU60FnMi2G0JiaPfvdaDWDfMdl
EBRKP6didEiPCQzOrV5AmYu8lG0E5rlMXFckMsumxAh4emCDbhudDGbU4MesyuT330L22k1FB3E4
YUoJpigwYdvWrw20D8EQsM9IeBjwxA8EdVIOpuMGWxVYAwRauYRJlok85ZCZ87tvZQUQ9VSbREU1
VGOQ3vvealCvHeRZ2NhLoys/Ua3I8JEn09ueVlZZgee76rglGRzoDvDohYklR6ifKrf1+GFA99jP
A5fX9WPRyt9wsg96NjhNooNgr/6hj+Am1+QHPknvfZ+e4Lr7RCvMMEbYSFFK51AVPtQZKb6zFvKN
ca8Ih0oCqG4tf6Ip0s1aAsBbQPZ2AFGwG2tleQiU6Sdk3BA961GYvQboMPDvjZkWOkTcFPYzBJTT
FqzDWH+EwJ+MbC9aYVdVuUub0tEH/qap2PagO8ZVgl4jM05+5JuM0oNKfAMKKwiXiA16I+/xHLON
rHtuSYYDo0hmWFZnRU/g0foD64ezpPsvLKpALdqkV0n3UWOL1IhYdReDfHVCjgUc3lCamIPHV75u
KsnhwzclLe24vPUHTORBAZLnpwyeqBRgg1UgnDxSl0AuLypvK304BdFTpw5uBN7dyD/PrfkkTKEY
V9gZFAITjGhwKCE2RgYXuh2m8BvwGxYGlx1dHa6oAEQkoi9jp++YpDl1V12BBtyKuX7IQGwxC1Sm
dWkX2WQqVe+C5MbMCYQBeeFOpeIYieEM2XSLyWDMEWZPYxUzK+HJYBoQp5a6pyKN9jn3seDBzrPc
jWSwYmKgFsJDGJs2fqpVZIMQdM/12hkQVEdauRV6KUQtXvTwmyw+QAN3paiFJanlAdMYkGQedgOa
l7I64bqA6C76E6KEch3G4agf2qROHEi7eQ1ljlI+Z36643XgSOlxFI861BAzZHhRzm9on13PazVG
aBCokq1XjZlh1GziEPdKJCcv89cKny5FMxboZk9tn0OQalPa7vtUAT6OmH6hmCy/mWOdLMgbHwhA
+b5lyHdMaxzIRYMm+aHq9Nt89G8G0e98vd7XiepG/kuHv/WGZvro6zVZ7TBFstSE26RvdyVu4LDo
b6UmxTjvYEEQxuLdg1G8iyjaEYJ6nXqfIAKoeLOWo/BKopmYxd31kBBsm3wnQ6azGX5qJHnse9Wq
YgyU5tkPDZTSYV4iq8fuK0CCdxA0xLCbzyorKcRVoIRO3/5MaW/RXLHi8KOPxS5uh/0wsrsGWnUU
2YbOvcDIToyNUDQEzSHEEpuysKposn28aQLjhvg9lJFOE35NWlR21sxU58E5FDEu4crNwv2EcRCc
+BOg8G6IXQBu6ZTqyJQYeFkHs4cu3EATywjw7GAAUWeF04aGVbLKKYrHEhJlU0mhS/lSFL0V5L0N
BTiZ5I6ax9Ss49xLpMcyUjwuFExMkH2GkJ4G737zXCcyAh2ohvGolLOHbojBKxQdVJAoVcQC6DEV
mGrKxFUpl3anhLtikkzWVvs4g2o55oY8ZrTHQP7IFW1fofUnGfKurEdwg2iPmVJYbQqGbqN0hnRy
KEifa/yEGOrCUtU9NCiARiWedkrgX3d0ssMUeocxP4YBJGBZKzkkl21J4baKf2+RbQyQ2SyzmECX
lNiD9hqJ2pJl+RQECOP95JaFb+bQzlVklLhUlBgSR50E5LbU2ulSZEddFz6h0gwtvMCt6tbMMG/L
4xcpgvCjseeR5lGBGogGBZ1CcziuRuarB159ECV9U6ripqbBHGmvQr9zawlr7ZRTSh9oVp9Z0+LS
hPhNLcPxmaVOvjXEwQtIYc1kejRSlNC78j5K+UHv44MaIonVPpjfnDVIv+YhpDKl7Irq0ivV6+uu
eeiLxsm0wAHzu1lEEHronnt8r1KZTJ69gTXEQgLAQ26VgBFzKbOrMbCyVEDm1EdQUSFxHPNdPUk7
UYinqnvKa5TKOlPrEf+CvjjGEbUhOWvJfQXpwBhBFTEZuYFvxKYgqaX3PW7w4ZDUdzFaga2PWywu
v2d54XEDv01urdiHKk4MoTUmWaSPcQN98yfk1ZgcTwEqRRoNnc7I0jKAZ3E/pP6LlkxuhTqWQBbZ
pWpuhdKDVA9ejBcLYeUD7dhjkmavXTW+lKRzsvaZdyDYwlRkRr9DkA+KGghu3L+i4X1Xfxug1poV
uGnqcm+MQAV3/jWPG6gf6hBFhFIknjjyB1HTk5br56LpbwwlsKBm6QxatC/i4g559aFOmKcX6j2X
63Opd95QAd2V/GjnhD/WgVGC8GLl46iDhr4CSqmEFqkknngECPKcCWmI8CTlr0E3WY36Ms1JDxXn
JKRuQh7GqYP3Z1aZFvhfoYIoY3ukASQ+Tx2Rrwi5ySN2qpQXAN8h1Qp1YFwFplCCU5OOuzAK7hqI
NSCHw63WnHOOa7DvnxD+zn761kTMKkFUN7Q6LubvSQtV3hqqdn7+JgEY6CfNruDGVSoKz4g/VPaR
NVBgCOhhKNtvtYTxiK5yghhM3FECgdB3XnfO2NbWgGt5/rFsnI6Z0f8cugxpZkzuogFEdapU7JS4
ftFx6fFEeJHyLKTE6aU6htIwPTSt7PjC2IXZBtpgfst+VaNYFEkNjF40RouHddPlZi3KQ8EF+NKh
3o3TEEGHMpta++tqxVrj5rJ6sER0QSWRIgFA9SA8zfQyvP/fUdmZJACENtvcuavVPkzyzCRzs1bj
onrQcaPLATkAtAZhtgFxlt9sFC/X6qPoRf1tYVEyqKEVXugz/huRG4d/PHcqsiPSI3Pa2LyttSw+
WNaVNEZRAHPGoyWSA7Cow8yvZCWWxCFbocs3LSiBlI3a4sb6lp+sYCwM8NzIPaG8aBGY+KjT5OFG
1XwNQolJ47938RNjRSaUHuVKvM896hroumcVMxubuPoOwEZIIatbu0nX3P/C4lwKuoALpX1X6ZAQ
hmfc5/vhB3qxdmINUGK2/hlV9Wql7sLe/Hsu7OWNmncgV4LqjhrvpITs+uInTTkUvkNoc/cby9v6
aosC5EinsZpqrE5P7oFCNCsWmDzYcP3VKqcKCVdAJgiasYviYwqpq7TuMslVpcjR+h5XRWyx+rkM
fnzt+uuGmD4TGWKAewle8xUlBS81gFEUGikMV3fV7FoIC5ONaup6tRhEYv8xtNg2EMEm6kDB84Rh
JkzupwfqNt5g4mlCQdrmm8gN2rPYbRUeyVrDil/YXewk6nFaxaFc4oaK3dpddyLgT8P4igtR4B3e
0IMFrrHBjkA/5QYWFKc3O5urW6yBK1UHKx66gYtAKRU9WMYLUPEV2Q4IWUYCy1fxLGv/TTi5sLMI
lxKNWeHzCAiQku2KujN58z2MWudrh/nVAPt0uaH9NvP8gaP3V5Pi4rQlSRKWfZWiAK8jJ6QxVI4T
pb0mSPCoFt3VcoWMTVIMy5fGM1HDY5dgMHhoQSeGfvJ930vIksbsBmD8eq9W0lYwXz2f86D5LxbZ
T8R1kaTxciAMyFntJU+u2XAfaVuNmNXK+YWNxVanVWqwSge3V3hCEeQ47f4aZVXO2yxAq1fThanF
1SQEHXVoBaHLYshmxyBQk7xvfNHVeP3bxK8jdPFF8acXmeAAFSC9TfeTrf+c8WCNTbmNQSEnt7YO
5RoyEnMDBHOcMrQcPjX75WgsBVOQIA0ATfBdhceuzUwxsxl5SbnhsasOcWFscR3lescSfTbWZGlq
kUHbleHkhQXduvhW76ELQ4t7KOyyvKkShLieSFbYNxP4RUXsRGGBvBO0AyzFJMzGt1tzD8CF5Jnj
DzOry6Y4r4aymSg4ompIbqEq6RjPwWFGw+gmniD4eB7df21ybTsvLS62k0A7iYYpuIZQaTUb+RDg
uTlNb18bWYuZl0aWWzmqdM5b0OeVC3tKwWNsCGeIXgZlS+7nlyrBMp5dmlpcTFGc0CkIcEEUTPpZ
9PkOmtvfeDyVTqKKmwp9JKfmykfYRr9qnZbaBp6EJOCqaOkxwZBWkAPv2iY4Oz4EBgnmrKXB5X25
Jzqahnq1JaW7tTfzB7o4rtGIZiTBVeOO3KpfkivM7F+N5/44GDhDnc1BQXQHNmtH2XjVbLna/Lsu
7OZZWUUYqZLcbJQhUeWVg7FxUlcfMZffYnFVqkraTKKEN+cn4Sg23WWPwSP4cR3itp74TrfgLKtb
SUH/BKibTI3lHJwQLMknAn6hRDuS5GcZurlxw7XG/tqb19f1285yDk4K5SADBT2an8fOATshyBai
XxQE1PonZMOrSY9+YW8BldHC2teVQeTepIDsRLHVI+cmAOgonf1KxUebnKoSPoI21SP+IXG34Fzz
DfjpVF38gkWUCEk6ZEmFW3gwDmSInBrVO8glIB/faYMLabSvd3jVNy/MLeKFAsKthDJsMEvEeSzL
+5yHG/35Fe5H4J4A6lTQ1mHg81w4J5otZU19QMciKbDklEeWFBfoXKEKrhn189QNV8UAXq46Zo99
p7hSI++qMdnrMtoRclp0557w22jy0bprY8z+DgDko26uWkLu+70sVwW6j9H3WgsdI0ZuhS7ixhpW
L97LNSwSF4nKPI4ywLf+gr/9h4NDOW/Pzq4+PHXUJGaGOBB+LN8wWZhnFOTBuHcdH/Dg7BDbvk2u
06sBZIkoz3ztAWuzpvg8v80twpMgQOH1WQOGbWK1wIz6T+lLa9d79j+sXdly27oS/CJWcV9eSYqU
5C1O7GwvrCw+4L7vX38bcmzRMCPYyq26dR5uqjwCOOgZDGa6N5WD1winnXZUxjNA78AbOty5q2W8
AwSwo1agqwyBOPAtzF0YKiiVOmRQLfSq1fwshz+ulvmQijhbYWPGgYck/UaAaimod5LfnC1dS3OX
W8rknoIQBoLZIM09DLCIh8ZbEDS8jTCJt4PsAMuclI2c1/iAdKSPYK7b2KBH/yBvhRcPh7M2CkCv
Aep5Aw8nZRHNmkiPm4HS81pbeQ82mi1G0faPza1vOAucnTysfWENGnB4UYLiG/o01RRIHGA+cXbK
62GnbjuOa/zlkB+XxoChIKL/LBBnHDxS3lumYmP66bKZIR0pNZB+xYIt4bIcuzs0d7hVnXNuR+tY
fDRP/32xViKaAN8K5o1RuITI5C5QifePX4/JgWbIPJCCjn9Oe/TIX1dXysfm1+SBockXfls8svn1
NOG4IgZawkHI1FxLA09XvcCvv7UVSJMon1CjoSW93jQGhFIpkQ+3drB+KFSIW4HxTjMgP/dyM4d+
nqtSx92McpaPu3lrbKLdWzXfVsQQEeIW1pioLQ2yoLeUwJfWCuWH7h5PB+ReucZrp5d5KJYM9gws
3fGyhdU7xcIu47F9q49mDsYvL4m2BhR0Kzxw1YPLcRr6V14d+YUVxjGnWaz7jN5z5xvVF380CAum
K3/SwN9rXmCa/CyIWdhjnRQyim1iwd5wSwMRBta89AtGJL38DTN46znmwhrjpMIoSGNDV4f412zM
vfnjkdT+oOU1X4UbXqf06jlXDR3EoPDNV3xeOZrDa1C0IJFFB9NGQmvxZDY956PRsPn6mz0bYYNC
L5cB5q0xeqo0mEyb1OhBbfDUl3W/0ah9GeYS53ZF4+Ype8x5G0fMxYcJ8lZQPOXDtVFcyWjh6NL7
Bp0puu5zXHI1Lhz3kI0LzZyLHTShnyMsHREFQ7jopdvzGNjoJMfTFzu40AKZpblX8cRsosOUDqS+
M55z3IOtE851H0VmghJ21kZOFv7S44+czVsN4YvlMOcryIQ+G3qkXJRP5zifQoeg+d2y6xB13Dvm
eMla1FlmiXwBrK54TiZ2FlyFROdgBs2oTrkfk0WSFhw9NZ5F/UAIvT5SoDU9p5fQwHZqJQOfQu+a
g36TaTlvznU9aVhsJpNQClGixCLajDwR3dxl5lHV4/wi21WZp3IZuHm+wSSWaCnvKtUC3kclXgOQ
BOEJ8bRzcCywNc2iynSAPcXe7KGdP6FWxflSq3XwxWGSGaSoBE0hAUY9cb2Za7y4qnhwRXO4U2Hk
E/zlhhNWeFrIRo/PUsz7WIea1uIg15FOZl1HUfjPQf7DnPbGxHw1bmqYNzN0EMPh+gunXVhTIjnL
xQmYCPYJEC7R69T0gbKz00kw4RzSJcVcmGM8EXNfmiDVMIeRfVssrsqMx/C3iroLC4z7oZVDQR/x
Ew4+DubjXkNRlz/7vB6Yj9ZYIkZ9GrphIJiUpC/zaPqbDi/z5JIKv7zpZX7dPRYWGdcEpzD65Arc
pJ6Ixp7IivmwyLXFpIxB3c1RMKOEVnv5DrihO8+40fq8OfL1BHWxMuqqC1dse5UUI5067cD9pUWb
8pd8oADr7d5wQOOPF2YlestH5LiMSfFmYTgU0LzepnDKc0Ind1OZyCYmQ1B2KRy025v+U2Qz/LdQ
pa7ebRY7ysS1KRuq3Kxwt8kqNCJN94aIEpUfJwMPLzkoYjIoIqJNmBR4tTvwBx70jyIwndFjgLkN
qn/Ey09Xn5wXQGIyQKIoMuaHaS5HC1BK4DUYYBWcFEwjIJA6MB2INijYuU7KWykDL6QbMI6Xw0lb
FF/7D2IC5R3Vtm4p32wHyumfZ03yLFbKitGaUwhOzwDR7k/wpvPS/xa8jx7DytEGnT4l6IBDigym
oDh7mBXvdOxev/QuLDCYMlRWKwfQYDkMJr2szZx7xV5YYzBlEIeR0NIyCNzQqxv9F4NkbPiAJkm3
KG4nPNnzlsc5chaDJWov1dVcFhaYTNAhX94o7rytui2VrosnyHJau/KXcv/vWG0xsGJoxRySCVi9
cBPzUtkjx+OT7/FAzGKQxTCLHkNWyJipVM6ECtsT3zP/kfxwDXyVNy++IQMudWGNutkAxUAGjg6T
/mfU4ZovKfZgjLse/bHo/r4zhP5TSUZOuYsX3y0GZpoeM5BCd1gn7bz7I1Ih3rw5vq/mtovFMvhS
DykqavgPmoPQN2MMm1KKXc4RPI1hkM56Ge8whjBBxgoFNkN2Zg/s8s74pRiAnGiAt/uPGLjlPE2A
jAl/8vU3NPAKB5Jw0WJvp3SoOBYE3EAsId42af1VmqXIbXsS25ZOlCtMJ4GEDsyKFgac5GyjTjH0
v9Idse5kdO6b07e5n7x2Ftyk67ZxUzn11DlyZjjBaNnJqDmi9ZC1VwgJrpzeVNlNbEXOqHUbqdCd
3sBgVp9dtdk3FeKjShi7c/BVDC7jWd8XleWIau+ErYrpDhSN9BCMtP0DuH49EwM/BuapLfS3QxkD
Y4DWth0mWxPxBqEKPil/9MGICZDoWunuVNK4Bdj00qr8bI6JXYN9ZyAtmHujKzVBh3v1m5R3Y1ra
Mvp4FRl9QvFlZ4HeFDcYKkqSFEiKlcIfzGDfBnjI0/Kr2Eh/BUUNCiv8/4a0TdAuTzBZOUs7qfic
Jx/T7NOsz2gLFvx+rDZ5IDtJhg4BTKChU9Yl84M6906Plu8sN+1K+9kk4WaevxlKYM/yzdy3O6lC
g3OEMbAE9NPj4FhoJ7e0qXXMGF1q3U8r/q7X95g3d6BxBB2g2Z6zepvIidcNitcXORSx0bCL8ZgK
khY5ZlVy9BAFZHSSJr+gE10xHmb07qeR1Lt0anxNijHo9Vnqxw30freWAFpUtd6kYDbGIx8m/ApH
LCUnrPGoiLJhakW2CRqvoYwcTHOK6IuPMaiTyN/bProx4buJLt9nLbFDOlCF6UqMm82xcTvWN62K
buW6uyXxpR5CiQWt+LnRXehh46TxAwgptnT3xPSTjglrI0vcKBN3CPCQjZJsMlYOqObtQovsNLG+
DK3sWzV6q4ep+6wHY+W2EwkwqZdfyXVxN+rid13sv4W6Cvq7Sui3s6AGXmvM3xVitp40Sr8nzA12
svAhUQtlIwaCU3XzxyS1vmVidlHo+daoQr/BnTkUMFmH6ZI5LS+03LjMCDoloERaYiozDL5C4BEP
osl1UYIdJcYUkzR5QpZuUbDbEYNsJlFzEzCvteQmwl9RkxDN8h+63sQkXFTb1jShy7q80vX5btR+
ahYxIfQEWg4p4BWA1yHtePaZkEiIpIRahuesuk6cvvpPO6c5zgTv1BO4MKFPS/BgG04N5Di03oae
T1+1dpr9Ogs1j1aYkBf3Vl5rkYVbwtXowetvZuCQY4B2DW/EjZM73MxvHaePFpnAZzUaeDzzyAIv
mUt7tyD0eCDzwgHfiS6O5xsutKt1t8VeMgEPCluY7aMtaU91t8J5nBxH3Y1bDVhPlo4LZILdjKYt
SSHQfLQCOsSVAn6Kub6VkgqxbzA9zhfkrI2tG2E0WQpUFckg1RUO6nuywRB+uQGlimtOv6Fl/Jtj
cNXzocOjShoUTXSWcKlFFWlMsxSt5z4qzDQVjJxop13PoHmK7RpTmzb3YrS6SB2NNgZUodAzxjgN
BodHUakhRRsj421AHLxVriAL7wcXJUhjJB7b7HomuLDHOIyE0dUgU3AsHgtIT0QDVDSRByTrd4eF
LdZfLJJmqgjnpKQGj+zgx1IVrwhIN+pVynI0xnpLaFkjIcOY++ms7IdM2oVN+EWcIGauKtJtNWdf
TnvLahF6YY8p7GBgpQtqAXdozF24U/hJgOB0p+9OG+Etirl9qeEwa1VVg06r165NpUckLq4MC+NP
oCnoYs09bW49f14sirl/JaoFeWIT3tjtXdNXLt/TlLJ+2p49/8B0uijjZHgJnxMpiXxJwKRQS9C9
W0+88iJvA5lY0wymVmMEGbVnw9FsfR98Bjlxs6l3yPUaJ/N7p24xJ+rhuPk8/+d5CBOBSg0qSDlB
nBuD8HMZKVtzQtcVmrEczlfj7STdhBc7GVVjAFaGAx1ntBVmlzbZQGAeWqVubUPCYy/lvIf41SsC
CLpBAGWiFs2SrY2W2E4YpBM8SXDr4l4tMUPZfi77u6jAGHPQXs0RfoA+8Ra7Wv1b2GV2dWwNM8AP
emQNO0oXSXhV5X3AdbBc2GI21pLUQe4GgOUTQ9kAhVn6pvWGazNvXQwwd2opNYVwfH6kzHpvb/Dh
WWOhecrjuTH+j2HguItsRaw0oHtQQ6zwrDCwXmlcWGNwOS1BkpFnc+5XoUN+5jvDiz3hOvGFhwjZ
JorSpQNBbJ5XrobxhVUGqNPI0qMqB86cw8+3HlgX1hiYlqJR7QqtFjyjQodb6QU75cq4Ki4nl87G
/esxYItkYGfTiormKDSRxjBLhY5ZvXL7jbQRt/3oc+CM45tsaaxSJNAJhYCz93MhrQe8xU4yaNJA
mV1r2kPBiPIuETvazNeGD80s+pzGy1F4gGKxgGK1bTmAvtIrp+pbrhq7oMDkLtSDWlQeNLA3hG44
indIEx2SDl5PzE+czeU5KgMz49iI1tw+w+f7iCS562VgRkMzcFsSlFcXVc43F8PXX6SePyYE9V7G
QbS+9F0z4xC2ruRBiVD8TnsRov3hReqx4ZR0u5r/FHbaY1V28kMXAhUdFqj5oxutvaz20SZxmkd2
cX5awdlUDCW+XCaJprbplJA+KeLh7QVXGO/or2YWix1lgMYSk6oNpyDyRaG4SObsVpL6s655Cxv0
Nyyyl55kUKxNEB4OXGsdZEhDT3VVdMu7I8TIuGkZd/+YnFARlHEomwO+vHdijIPU4Nx+uThUmRr0
luNbYeTRsCHWdVBWI7StaNq9oa2IfpBXt6DFZjIAk6PPP4/S57ieuqP9nv4A+vNPmWPQxICkrR7l
mKe0ZsjygVqs/o5I6MS8mQLuPjJAQjIxUhDwIHtwiSR+dFM39CpsopBvCjRD8vjZOX7PtrrNko7r
SQskkQaQKVkYFDE/nwbi1cvB8UMdnHTh9WkuzFExYYJnbG4HkMMEA5S9RPu0kVWWSoiK/knSQWT9
0v3CKM4nYmLbcnV2k8p0xUZ0DNCd6GAByqJ7IUCxfPDl1ot6FL+Ta7GzXL76wrpXYoYacg6iDBLj
lz9DJmMul1T8ifayTpUn2bFLfMu87je03zPcD+0HzsrX49zRJIMqSiaitJLj2f6cwthfIs/RGgMp
kixFg0kzJEw1Pl4zp9t8h1ZCc0M2tACNV+5Svkr33Afu9dBztMwADBEnfezo1r6aIuGSVK4fiqMp
BltiQQ51McAiG1mwTXDql9yB/r/kY0cbDKBow9QXQTFiI5WPkzO6kPdGZ0KifKSFo2nHr6Cun8Oj
QQZYoAXdzFOLshGkWW/TZCxs8Lts5lz7/m8OqTPJSZ3nWVi3MS30ad6Aq7Fnbbpmc+gfB6kQP8yt
nwATZMO0Uwwu+PLQRSME5dIABs86Aet+eLTGIo3RpsZAzkvaeStj4AQ0YZUUZljZWZetdfA6roxB
kiDKEkvAaxJa1Y3hwtzPu9Q1d0jvwPpk47m+9XlTI+s+ebTIoImij00o50gadGsDSn8Y6R1RSuyz
PPJohoGODHQMhojx4WcHeeSUP/Ts8ovBPAdh0APkhrklTdjG98/p/yXDO66MQZHJqma5LQ623sum
+5fM5GiLARBFmK02K4rMl8eCOELXgxgq/So0BoRwAgmEc+mHUTE+1uUQuGLXRLs+bO+DqJR5n5Oz
wayEL/SgglapkLOcUdnn2aL/vshe8iRIDCQvT4Wx95SJeR/zIK66sFUqndI0Atb1/nLAejr7/C0V
BlhUgEoTBHjBi9XQmfPCiVtI+n7Qq83po0d9/XXafLTDQIo2lh2GWqEmTcYAKaxox0K1Jc23sIlc
sP5yPIN6+ylrDJyQXFG6YICHlgm5isrAm6SuAu+jeWPq1RdSkWspsX6cXuH6sUDo0QwFvB947n3p
IcaogMezQ9OK6pMtwl3lm+4h3NU2+ptkrqwR1yBz5rW2i0jQY9TtnKCw6iiL1TGHvtGSAiKNdJ5W
vKNUr30z2KBBdSqQQf7bRrJ5w6x1XQzNS9o5KXnZNvam8TDMCurCzRuGWXn7qDNHWwE7uNG301Pi
jAfCQ+5V2/kbRH251mioXxzuZu6qTjNgLde3uq/RhJmOxVvSfnLpoBRXVnQVuSwZogj4n4r265cG
5zCTykaDWl86aBCilbRLsI80GzDIfEal5aMVmLdFYzxABXU/KsIVXro73hddDe+YIIR2jEjFGZgd
7rqq6voazVVFmH1PZ+3eKINyQ8BLF/at4uR52dljqdwaTdc7nWb2G7PNc8yo650zd+Z3RdRu87bn
PZWt78zxZzGfItNSYRor7MzjTSLaP3Wqv6GiTHf5FSQttoD5CrUBDoLIwvkh/9FOifQXbZQAcapx
GDHmF155W84AbhzGXZ1N2HI8+v+Kg1QB5WZ8r5rntctaFhRR8KIv4eu+dK8Ul5cQLblPp4fOZ7y9
H2N9Vc/G2Iif5JYRTzFquXX8fah/KG1mz2j4Og1A9Be//lRHI4y3tgRaCDm06rxEBVFplG4Uw2/U
CyKoPuhoDVLhssRNTVfx9biNbMyfCnE0jAHfC8+2Ldh0VIeIfrIpwAKoyuCvAwG9Uxk+/zq4egG1
RFlXDLB1o0WJiVtK14BkMcVyS3f2dOUO7ZZ+uW03XXKvOIkruDzlmdX8ZmmRCVx5IpXRSHu435/f
rNYplrYY98zgLSi10uq/8Yk2yNbf8q+DE/jZFmyfToR+RstXL9+wrWuvxUfDBluaDxsr7IcI29oF
wUMQRtdEyD4Aov1Yz+2QDF/TMd0OMkEbHpfubg1slrYZD85kq9FD+kmfObWiPdVYbEJUn6g0E++Z
Z+1cLg0ySJpgoGmUZ2owvytEMMJ+rVP/9KnkeA2eUF8CjT6bOtpMYQOF5XL3WFZ++3MxbwsZ/Mwx
9w49ITxw9F6W7kGaAvKa1BYhRAG1YNxM+SFiLWld7iHd40ViIKZ6WFRo04I97UNXjuCsBDN1rQub
WEchDXxmIIsOeUp3K1i3NMrciBur6hRCJUNMs3EsENpGPC09Dr4YIoMv6ZCa0UyDf3g54gC21fa9
ozdrcX25KAZfdKOvU6mExTPiOvVsNlgsbTH4YqB1dY4J3cDsQ0rrXHibRjo3DZ9AOH/BnyuifnfC
HlunRyJFkjyDvVj8XA+fx0zmRL81BUhlsaLDOVz44TyMRheU8ENEosHR99P3Ryobxa2cGEsDlU3j
Cv6b5M15h/yQPS+Mq3EidQPtgDwjNKy7iS4aCqSzTZFVDJPAtlTEmNw4x9b6ZzvaYs5ZUaUEUl6w
JX/vZdCLpb0j2PRJByxqzU/Ln6/4rvKXk3c0ypw80qNEH+po2HtkZX7/bMhfPt/RInPyTEWQjb6C
xRFUJYM/b+XsB6QaNvUeM3bSj9MRYR0wj8aYo1ekmOOwKMNF20PmA02yuddhiEHVf+PJ39bnX6fN
rWVolvhsjqVRI0lP5FrBJ9SS0Gu7EkTlzaboDTcwCK/VbB1VjraYAF4ZjYrxGuxj69Kp3QYHL9jh
/Qid3OFG/3h6YetfDYQZlFGVngTGWgtG0T7RWjjnIzPD+wa6V9e2sEb/fXHECe5BnUQHuiGIQ1+O
qj0djBzBfe3KLp8pfPXCbS3sMXmDpgmKltEQ11t7upktdBk8y6nnq2JX70ufd+Fe9RNct3HXtRQL
DNYv1yfqiaQXEewN1oR2Jd0VymI/Wuq+sILM5nw6njEGV/KxkEWosj7WSjTjY7YJdpjQAMEo9BxA
8kSnPhMM9nEfW3iGGWyJ2jpEpzoOX21mtjRAdCDv7DbaQqhyc3qNq7nlYj8ZTJGCwGwVBdJfMdVt
CdNNlsYfhUD+edrM+ilY2GHgJIvaUcOU1/8vazjaYqO4psQaqPtgC2+Kui+5jR/ErukqvurJoc0/
BIfW4ldpw8Igc8SNRG7ySsLnslB0srTf4obgXtftW5dsc3e2AxfyMLeUVIFsMJYWIM1VhZszX2/B
UquDihuRR2Ypv1OIOoHj6TBcTh8q5gv9kj50ggPQM3mZzKrnmKYGQTVLN032ZlvpQZAovRz6cWRX
qT1tkm2Ce5B+WUR2W9v9hjJ2hVfaHceTqKe82uyFXdZj0yHIsnKywDRpXKHyU96kofStNZtthsEu
sDFQaaYRkhqRU+TGN0x9gZo+Dj4NdekoXXnTZMptm40ZJg+D8Toa5e+6kXOpZynuvfqVlgSBYA1J
Ofh7X+JU13Ri3pv4leKobYJZc0odr9spqS8GaLxAPGeExphSfWsCI/X0WP2g551kR10D6ZmxA4AO
g9tM6e8gNCUbMlUZaHKFXdua3/W4ck0zETErg4GOLuAymlJvPfXTGdRDuw+k3DKER8pQoFw+tvRR
hgKB3+fKs8UAXdIbCtj6DrZob93x4Yd/A1z118UXYfxm1usZEwIwZRgPYuRXyY8u4swL0197aucY
kAt1WQItJjUxehp44Hvxh9BFnmWSbWPxGgA462EzJrXNO0ipAOX+aLSWv6hGqwK0S3yQ36PbU7jm
QwzPKgN1ldUVRpEEYMHsIycxCzvFhONQ7DiHnHN8DCaNyXtZHVLAzp/Hx/f2na0n80fnYIETX2mY
CPXD83hwVpPrhTmm/pHFRkbKKUK2W/SeEMQ7EPJ/EIXEG3Pxp1Gkt2Ge/+ZsKeeoGSwiGVBhswiW
SOnKjwxhlo95DpAFn7bGcxMGQ/KhqOU27dHwNnppfqcGe0HnPTDwfITBjliGGDJpEexoRRfEeI6Z
fI5dC+VcTb9QNtNWJN9Or+qQOZw44AaDIY2kqbPRwS0HSEh1ibolEqReM8Me4sJLDVAUqI5V/+pj
XgWbgywGgyyKPgRmBrI+T00/aFkLkbeLWryrY8zPC9mWs0p6uE6skmU1mspaLXDMX+ZP1mbw3pg/
afTXnzLIgEoWgaejQBT21aseKRPyNVcC8/y10VwX1fdQhvao5EUOAW37h0TyOm/eNrHbuJavb6NP
4kf5qttAGNbBM4KrfMOo3r34MXwofqLm/gtznp51J343csyU++CYp2039vRR0RwrhyZCegWBqm28
g9gc/jJ0ML9wdpNz7kwGyuIWnNMSzXxx/6P9wdA/hBLXvzDtYvYFTJ94dETLOrOV0xC24IDGoei9
dieC+2CbXtD5z3qfuMTtz6L+WdpjVheZrazkDXyFfjpK/eNAIxxJIKX+gUDbG9qt173zuEIKC4sb
rowOmTCmOPbYh/a+B+XVytJiOxmgHvJUnDIK1B1EEqeC+DMkljkOsn62jwtigDkEFUcQG6BuCS91
X3XU+6XaOp6n6Lk7EFvz7tLrl/fF6hiUlk1NA2sDtpIWlBIo3XuJD4PtZnLNrbwtlPOQ5bhUBrKh
aKhN4QSDTRu5OdqUqSJvAuYOqnKN2zT53Jg5hB+9XhNtk8y8rV4PGUf7DH7nEUnjxAJXs/ndhMD2
bfypcIiv33QQrdvGG+sDb5CL5z8Mbo990IyZauFtXq89MbtJLMnhuA9nText12jkLLJk7OnZdUjO
CTzc9RcnUBLlyIzosB8tI793Dpuzg2zNuo/E3IqsCk/74OgofhQKp7Obc/oOmeFiMXqeDwLevFFq
qe6grmwrOrxDu1TjHDwaCedjrQe6Z/9jiVPz2jJAbtDmfmhI16WmXQ5hOXu4RwMn82Arz9pdahHt
Jk1lzlPU+lPt8awf5hwX65yQK6g1ZXZo5q3imQ/pV9opAY1YzBG7PcTOv4quRcApwaMk4H1ABmRG
CYGdUF6/uvmaSx8jVAj/8QQwqCJHojGiAwZEGR74TbX/DK/w5Z3mF9p/b1Ol+0seePyODI60SY97
d45pCxU9RtkeqInJaNUTt9ru9Np43sngRxFaULmLVcMbUylwJj2UnLGpM6+YoeUplzU0zGPrH/eT
pT4wlFFSRShDYl5QGewkFi50q7+S9OGmacsLuQ0v21n3LCPb1IGEsBjPkJQHuQwUaE+vnheg2J5z
3RQg9Ffhl1QTKmvRtpcxzNXaBm3n6m74lbz1MuXxlLDsq32jQkI7Ahq8nIU7u1dtkTrJFNgXJ7LU
y0prgzNh9C833GeXfUWP0KaimEKyC6BNb0uL56raDqHaxz33XItMXtN1eZ4napX5g2PemugJiW5n
DMTKh9LgtDU/Knen3YWDNDKDNJnYK6AtRySMiebUwTf02XMckmeBQZoKPZqjJGOonoR3aefJMu+e
t35vPn4lFlhE9JVBJRz5AlS848q0u3Zyym7iHfH1S8nRDoMrUdobnSoBMukj/rFQ3N2AS56zZ7wz
xbaV6VFkYGb3IP6R715wgHBHiniAoTDXn7aKZb3q/8xftx8IZnWDbbZ74/g1PaGv763Pu8i2ldWK
SuQswwk+r2rE3UkGMWrQyUeovT09ohyrpXxuJl6+oNCjsEAnUQhCMHehpXJwRKe/w+0guoVkeeRM
9RbSN5A5iK+gmx194s0Ir7dIHDFYYXAj6JHPSrkQAjfKyIa0svar3mWQ+glKG+8ofrOb9yi/SBsZ
bzm8hJ2ToSkMhkgxIZCnMDCdk4GDLS7Uz6YEvjStzwcnnC2fGBJ487IQNac++XQav7jey8DL1IxC
E9d//Gne0ZZZ+nyDx5S30CnxvJfBmnGeMTAaICLoT1f3CM3SytUfcstzi4LH48KATh1aOvpEYDCf
f8v117Lyuvbh/VuIqgcVhFItWVZY2bdsCPJ67jFyQe8mmPY7bCGlBH4L/8JKOFgaY0vwSmROWtAg
PSmED8as2kTlFQdW4sELCwyegUOQ9ALq7Z4q+3Jo2I2577qQFw3k1zgGkgEZW69C7Ftlq9/wdw2j
mIdocIY80+qaFtYYZDFaCGqFKThOG5T1PbIFAwiVM4kc0fQD+3q+AqEKt9SxEvBeLJEBlVqzIFk2
hoUPFs+N7ORutA88w5dBCMCjO6UQwUQFmKKjyYouqbLIuLk5xxUEJScIPVTxburV0A5AdCkHmh0Y
vG7f9b18tsVe/pshE0q5hrp5OaSbJEbNOyy3xJg50ilrudxyTYfItIgG1axUJIoRV8+MdCvY9MIe
9diFvWzQ0a+tgHXnEZsau3KSe8kf0B4a26Vj7M6BjeM3e1UFkHJdzXMFz1o66EPNYfwVZVJolyrZ
VEHuavLo9lIJ0bdIDh3QV7cO+jq9oM7cf/whzOFo1HpuBqrj0mwUvAzZYHz1GzecodJUO8TTa4dj
cP1gHD2IORhQ683jcngevXvXmAbPFhNcyYQnd5Jg4vuxdfRd+QvPFhNLJaEVtIoycZ8jerKWLb3w
VyaWaoPYScTC+ZCvIE5vg8gWCLPpka8Yk5Pb4mH4iD8Euw7cx4/HQE2sjkGka/h4T8qEw9Mw15uU
CdcS0OUy2cpAj1pjSigz3PsbSDnIxl79tS6OVCMGJ5VZSxtLTbdZLW90peTUxThgzV74QzWQCk2A
S0J08XOUTI5eaftByPdmW/LSO45Lshd+qSrKNOixe48g+h6uzNXM5Ihn7G0/t+ZuHhJwBYKu2JGU
n4WabzjAwfE9mQGOXMLEbkGFLEBSZNiy8zgz0FEWlXO1Vl74HgMezagOWjYgs3vcvf9HS8ALewyA
tOMwClWLMG6FNtonP4cObiCusRFK0LdSXjReoXQt/X9hkQGRvsxlKzLAhxv24mezr3dTrbtWLX9K
tfpD0UY/raTbyFbiJU1bb4S2+FZlKq+ayvMcBlJmqdcIKNktTzFiLyHK786yeFnLGo/McqVsSaBt
EzO2VILOEVwuo63YuXjbddQIWhpvZ5jkHD+2NhAk4Ccop+fo865Ix8lf2MqAmSu1BLYy62lGKP2V
QLodmhr55m0laQ6OsaPmSgSqpqTFRSHsIUtlQPEoxqigkl4IjcnpcuIgM1sZGNtIbvWEahRE6LlQ
vLL6CdEq+zS88Iww6FInhQK5cJy+2mxtodzNeJsgjX/aCO/Esbd9DUqpY0RZfc65LfKip8IgihWG
SqN0fxDsSLT2luIyhYoTdxCFhZLCnMANA/wPs97Okt9CWLhC9yNQL6Wht7u85nyuNcm0FyeagY2h
QB+xlOF5qdvr/uz+wyM251gftCcWVwXStaUip2BveX9OwrsGsZKtSS4pldEigqtXiyK6dqWjwPC2
bgfe6mgUXqwOqXkcmxS03r86DoSoFNMWplBNiS1DpaWTvHe0NN4YcYNy/WjrpPL+7eCpzDUnqySB
yOSAxaY/q5eUpM88yKZN6mXrN9vT9lbRBEUhS1cUDR25zMnrR3FIsKrMzwLpYqrlfYWqih0H8ua0
ndXgubDDHLusbvKgl/HkoZRgr4MsdGpncsaRU6FH6dXZXhhhjlodknFMpgSLIcV9iHdIu1QUX0rI
NbhNnDLufUlXKqecQQV6ennrCHY0zXaGyXVdiz2Bi1B2+RCq0xfiJ9rpo4qYZK77f9tNk56NhUOG
qqVVHWTKPU2/yeMvdc6rrnHXw5yuWsWtX++BWpNPqS+fdIykKz57PXWxE1/NZE6XZc29EUodZMLb
H2PbuKnhi+hBaWpha8xf//E7McdLaFN5iMvnXPk9N41V1Fi4BBuo9b6QajELvLFX9vp4Dx4aJxn8
BLeC04vinGGT/pCFN+SqMnRNDO7QsW5+DGHxgYjDNptFzunifScGKrREjntRwBG2RgjrGHYSVE4u
o0TZQtZG6Z3Ti1qPKIvtYxADA6fwjBIZyJ9h8qdEEdQVbxsm51pk4KNFf4melfD5KH2YnN5NLtCx
twnTB6qxiDZBPpUOBxVZwu5JThXRCFDMU27woGN91XGTSvzoshxc06ZdE6mTfOHsKz25J44bq2SX
tmI0hDJWWcR7SvynXYK228njvbI33yAiST/TKXMMkMSWEM5VUYC93pQfhiG9LnPoRvXNDCLmVtsJ
SbtvDf3b6UVyTgTLPRNYqji1KDX7RlONdtHnD5igLFCjnFMe8HNOBUvZjRUpSUq3U0AfxmN6l+4g
jLtJ9qYL2UWqSPOmmWXexjLwAr7ULm9zPfS7tBc2whxHvtEN4NVR0M2q9Lqrk6RzUIfn1jc4YZbV
uAvyMMut/MB3SJcs3QHRNFt0ZrdxmhLOhNtcsh1wTKHsx6fe5X1cBofIVM6hmehYrvIghKVN5M99
KfC+K++YMPAjzO0Qty3ysNGbNhXB0HS/FR5UW/AzL+1c3ljAGps+aI+eEzGLAZ8ZSldWr7aZnxPz
Js0mbyAgiiWTCXWqpvaVePoRkOy3qZpXrRJcWXMISbCw/zRJ9ccp1L9lvcEpAK5/ZuSFMiZKRUzp
vgwroVg2QwXqGyju4eEzxMTglNu5dZtClFs2UkdIfXk4K/0FKcyTUSaWCeMgyaHyh1DwvR2Ua91q
2PSjNcaVIHKmRCIlwKdld9oUQSnp3yRwsULL8sIS406ZQvI40hA8jSpKrvQwqe0K0265Iti4aAcb
K5+/9AVoYdI89PM0Nnj+vHpdWiyV8S9SQsh3oP786oWB2ynwl0D6vK0aw8AqD3NvNS1eGM5tvF2P
o0eDTD6s5JUo56ZseBGYUe1R17yuITz1F54RihiLNKvCO3DYKJDRKdto2rYFiRDBGh6lDc8Kkw1X
DQmieUR5h4i1ZyRIwHmvsOv4edws+gsW65BMdA6bKdgJcYnYFzXxm6D2Iey3Ox2DeQth4CNDgDK1
RAP1Yo053y7ZtvnA6VDmOhqDFoaZQhhQP6DF/02FdHmMWbJFVRRESa1hcBQMJ0FGqEm8g0p/8+uE
6fh5GKTA/EqRkkGhzYE0pEp2Hdqm2Dha/G3cGo7oyS7GLpw6/0n4U6ccmDrMIy18QzaIGufxH0B8
vPYpezokzesmWs9enlfJki0KGP3BAcJGDkLgVLJ1qQ+foqJwFUl1x7y0c5kzFbqepx0NMhBR1GMG
Jg08IZhRPzmNGH6M0uznoA2pU+aQrZGCn6f9n+ecOoMXBmkLtRCQJqlXwWiXO+uCElzooW3ci95b
Rgv/cmk/rpHBjkCozNrsh6eHoPdcbtffdWXLgIaZCYrHw+oXnhJFYzmVKTiN6ZAtTQJByI7ZXk/a
6sNt4g9euM3687S+cAKPdhn0ssBFFdU5RmtLObZHwyv1u8i4Pf3p1hHyaON/tF1Xj9w4t/xFAkRl
vSp29yR7xvlFWIdVzlT89bfYY3tkWtscj78LLBYLGOvTpMjDE+pUca4rJ0tS9inE04dIDlrZNyLF
kWvRFdh3kE9WOOeVy+CT10q8yBOF/HV5q+ofLy9j/8g/GeCim47WqjYyxvrMpr49f+mqqyT/14hN
MK/n/mVboi3jvJZk1BAu0YH7L5HIRvlt2R0l5cNlG/9xo54WxMUw+mR3vW6XLIaZ/A+PGDYGYR3D
h8URoi3Z/fzdEf+0xrf0jUSq4iECOTiLmKbbPxTwYXfzkjXOP4FPN5ZphrW9NGYSfDG+v9/RMRmK
hJEUWw+jrZ9U0jiTIkLRCA4539mPE6PQzB5WEnKrRLW7FMbLCkVP34nzCE0ygVoIFfpAfi27st8Y
d7Fv6K7u2yEUS7KPYiZJ0daxP9/4vkIF187QwqKuGE7a/dMaEFom95dPu2jnOPcQj/WSNw12jhiS
C2fhKpmgXbnf5HvypQrnIPRs0dUcY3/nFsofJ1uiBXEuoq5Ax1syevHltRECB2S4TL3pJw6ITa28
LJh+OhqcwzCWuqKQkkatS059M53cevl2+SvtYbK37xHfsLc7E4ObBgrKC6Otmz3N7ZBCgs6G3J4J
Zgq///jINCMm7viPB//n+vjGvTSU87I0Z4fIDRAIEVWCM8/37VdVNYZxhnzH3H0Y1hA66YnxXrCX
Ao/7W6u+UahUFWcf+Ofjk8LN4/zGbA8TJMy++/ftY/I/+FCcx0gGzVxUVtb4TjHxnerseRQTwpVx
rsPMwEI/Dj+nL/4oDhS8W3zrvjUlaS4XfDMDjV/EgeYdK5rrwMqr7ly+ekbRnL2EF15KvoM/g7BU
L3Ts5W+VDOGhP7/xl2xxDiTGYBhVZsRoj9VdUFYdIWvLmPbR9GDYbOpAXMlArT7TndoTr/b8DF/4
BXwTH50xCwJZTCr7RjsZtpv7iTdNzhDEJ+jdF44BXBAMe5VLdVcJGzcrfPHQiyCU5Nv7HfAgqNZX
GACOwJogKZ/13gxWhMZ5Z+feLBNBBC56mjQueaJWDuzCsELso+sBO9amxSWVHK7N5BZr/TD23cme
tFMvJWCLmsxrAOA+dGnVHv/OJfGt/76RS2WR2cWFIqf1DbCeo/StQBW48IdVeN5EN5fv/idqQRQo
o78ogxPcXL6+O1iFAW208+vPiie9ifcYyil3Z8iG8gyCCnZZLh1lzi3NtpkSqipSkFsLuZbJlJzi
qFgPhTx+mTtZBmNSrQRzndCrRrIjASuO4AHTuGCnyAqpWFtc5WoOpOZO0j70WXD5tIhMcBGOgkg3
HVrUPRd5dqf8m6RfrensXTYiCKM0ziWVUMEplh5G1Lly01Z38uZw2YIoz+Lrt7OpmkvEaEBfmosI
LfLZjzrUVsTeRx0H0bdO1j+PzlUHsU7A5ClEkFLBLuqcf7FAA5+qGSsjSGAjK1uXQBlWsI2CcIYX
45P1FIVw43yZtwnkWfZJWFATXC6di2b6es46a1WiIO6CtjqV2SvdAnG4/r4Ht4YeOyWd/3Z9XFBj
I1vMShM5v32wwvnYhqY/nwjefUb1LqqWsLtzwXnonPOoe6XWR4L6HeC+QWqBlkSxHFPp/bl5py33
diniwhW4R77Ua8taR5sa+IPoG+ODsL79VM5Q3RKgHtECRRU1nfMehiRJwDij34Z2KssklBZqDCyT
AK33l1bzGr89RpYjjjEEbosv+pZRZ88Z40lJq1d5eUsgNjHeC+6CYDf5eq/WFn1jMaGw3s9vNbf0
yXt6lbrKF1xwp3u7iABM7DhcOC6/Sb8s8QgwGLvfq+ZncRo0pXmShgpxWiF4WETOiy/0avVaqnl+
DoG/Mz09PqRsXBQEAuJxUaFFttubAkSfRI3U2UhdyB2jFga31OOAKtRNHVmBReGUoMBfGpx7WdZI
ozYrT8kneGhHWr3aldwV6orPx6ULXBrPFEpx3800hkvLq69giO7etvNt3/kDlEKiG/Od4IQK0gqD
czAdwYRB1hJUqjAf+4RBfs507D7K/6nwYnCxCClQCKlm1HYYbALfy5UicLIPIwjJJg/tFm9yrEG0
QME1Nzj/0q1thJABV/Cn1ItFA9CtoVJWLwGDa+DoiL2L8LByAUtXRMjrgatidpmufVG5jIlzRr0k
WH1gY8QQEVEczc8fd2SRC2k8Ky5qJ1bZ+qENJIYvCk6pyYUu5kDW0mJtHqgdfdY681RG/SmrrI9x
N/mUmNCZt/61F0mE+hPtK88EGi9zlaYsfv997Oc5wHmhPc7prIusV3gREd2iflcqoYo5vggESWt2
VN3phZwz29qayTkdWkbRZEdIGP58LEx4YrhgJp/7dk1HvL5nMsLHXh1kXlin7hkMMILQ0OSczaQu
BbiR8e2WsDrOx/VgePPprFD7jNBpfwThyd3wIO8iMeKy7VC7M9IJDLyYFlyi+7Yu/X5WD4MhY4jY
kK8TI3oFJKmnya2X2PVVOoNkJcNMxFAexvHrkkYva9//LF/ypKFNQ1drns8BMrulTMPrB68Dc7vC
jo7AxfNcoVNuKnHFBvP+3MWfoZsXAhAeEF4b4CKXDHB1SOOchkNrOLaJbmXyVQYQ39HlMnOqdLnF
mOr7NEf/WW7v5LQ+JN3iosX1WpasB5AoHGxjvovs5Toxi6tOAyKkaVYHmXTmtlF26PsM1Gz2Zy2f
VWdsmvfxMn20shJFIOKUGJBzmkr1Ua8ZPIOUnl7L36z8WzKZX0tZdVD9PFC6oGZX+3asqi7pzDeK
OYRre62O4IOfJQ+UMUcSk5OZSeFYqc4Ua05ht9dSCUpE476CHkUyjodO6l/LhOQ+7fLBq/L4VRPL
rxU9OtRLdqr1iDhypjg6mV/NloyuTOq28kNXR96s6oVjRrO7LuvRLEyfSrR3umI9VnodEJlekUo7
RZ0BrCqejGEFYX0JCs+6qZyStLdzg5EM/R8rk10dtSBBUCAIW3mgfTZTyy4qGYQICQjzf+jn9d5P
/TxhFiCyyDzHJrSzGs1E/5kPJv+Ae+Q/kIc/byGPv2+VtYCwHClD6mX9Yfba1elzpw5zV/2k2Ajv
9NkbHpKTiF9QEI9YnHdfe0LrocPDuVLyvuoNv4712llHTYBbF7l2i3PtrWUla9e2GRb4GG3N73Vf
Diq/AlPP5QOzGyYDvAgSON0ANoILBhbadeO0VlmYmvF7KkW3Rm2KmLD2P5hqGHgbVQjD8BUgTGtS
ICRAhQUZk1ANEndpndqtKGbq86OWOpkDws7MifoX3YYnw3xdqM7qfoCwNBQKswcGHX/UjK/HB8MB
YekzNOP3A+WNRW4/RwPEYkmKpX7vGSYuA6sXTjtAmZBxB7ywZwhqGdPAV9S082O6uYDRMLYL0RA6
dr3iZ+M7OdPdy4dkf1UbE1wkHutxC/433PHNqkqgpv9gVbuXbWOSC8LRKWzXmCK7UeUYsJkbUoB8
xQgvL2y3RvNkhEdMmEUhN1GFhG21buTx8yL58XxY638XNXZUJbhsbL9esrHGnQ2pMUC8qCxA6Zww
opT6zZcFuZQdMX0rT/MSiKJ5i/GMUynYSx45Acpqs1hNnJAmvcZTrffXhmgn94PtzeK4YNvoEwLs
BCBIan+autRpKKSl6FUWf6Fp60hTgFJGrr/TasuFriNJTNEZ3Y2VNj+A887TstB4inFGN+JMKfkr
CoONNc5Fx8Ok0/Kxy7UZH43/gCx7t6O1schF4DTtc7Ky9f3ArymfmEqE5rP2JaieGbc0ctNn0HTv
vvAby1zyD/QokaO/QfrsN9Mg4ajIUCYzoUjza0zRdEOSmhTICxb3/jHOYze3ebLGDzX18hyTZEae
yEYhR2BXwvV2dvsjEikQrQP0ftkPsA/1W6C9Mce5AYLVzWTF4ESHAVcn6eUv44Tpz7YBP0opylh2
r/7GGBeddasM+gIKtMcANUJfhphe3bishjI6eXuc3fa40GfUUHYP68Ys5w0g+FEYUQ4SncpYA6DD
ARcEW5dyHQ2yr44iLN9+wLQxx919ZUbZLU5B5vmCvFt0Wribb7c9QQCKHX3R2RR9P+7WKw1toiwB
5bLxtvcb6rMCO6bEyNvcRYKGpu4aP1SuMKjfdaabDeWu/GgoUoQq0Uv4bfafxY0tLriwm6IqSA0+
N+2Get2xD2PdS2vX+NqBvL72gA040tZp1xc2MHToOjEBQQPD5L+6malOR4mW2Ny/bWDsR8Qby9ya
lxr7AcIiBKYODTaTANTpg++kjc9w5LvB/sYq51Y1q4uXZMatlE/pYYndfj5mCD3m1yPkjontq2/T
YDX9y+5uP3h8ssp3UkxD7QxjAf0oRg/kyDdO5tV8WFQnJx4mUqDe+7X4ZGMCUBT871/Un1+X76hM
fZq3MRNjsDsmnxi9e5QRLUfbQdM+FHc59u/qk0HO167nWW2Fkf60d7R616t+qooQkPsX88kG51g7
6DyYtMIn7ILqWJVB6WdgWyiPbRnQUDjjJzgwvzVRDKoptC/LcOhspgRp3WjmWDl5Uir+qrX33UIM
RxkjyWmkHDBq1DTqtbsC4ulubQnSuno5Xj5N+wCnzWni3K8ipXlTt5hAzo4QJ/eTu/6fJsjuMozo
nmUcS9BANqf5HXMchWuIUkrRjnD+WE4ljQwrMsqRfJnl3pf0JLi8QtEp4pxSZHbmMBBMbdkaRG6S
KCRd8SqNUu+ymf0a62YjORekWlIU2ymcH2PVk5zonfwJlFSuDAgcquTzawOtuaRPHeUgPFa7Qzsb
05wfWsY6jWrM/Z8nhsZjdqcdzVD1wbwqWOTuXoKJ1kZmbGrw8L86eNTC1HKgOqaf7JO+Xll9aLSi
G7nrZjY2uBPR6bM0Sv2ZcdUKU3RuflSEx/AZUo27sfjGGnc6iKyDD8iEyCcbtjKApnPbcLRBtqV8
MILilAYgexEcFJFJ7qAMfWGWK9EhiYVpmUpx1d5trjRQv+vuCmjItypMPwtMivaUOyBSMau5VGbg
yg3psc8xyazePEkfCSPy/XzD0Ai4hhUo4PLj9ysYDYjFpG8h9Hltle8rbz7E1zPa4bL+joYv4yjd
2GNeZlOymSsy6f06M2rQKKygcRGnr5j8s3W1ODEoSgUN/31MpmHqBnR2dQIu21/tVdkyVa1KQacv
Ka0/ROSTJdW3dt1eUVPzYi0O9bEbHaOZXkHx/M7K9CMUkFsntmpX7tr31oRKutZUtaPpVHKktpYc
PSO6J0fF67wAc50U54Zz+RTsutrNj2aHZLtJS23YA6MtL5LprZT3V1Qdw8sm2N38LRXbmOBeUwyr
x2sVd1awxvf5JDuN3jja/FVTBbN8Ijvc987WZEiXGT49Ht8WeeHZ5qkoE6daRF5dZIhzeIWuUaje
g6AfNNBOU7xerMXRsiAdvl3euP1yz2bnOK+XpxOYiZjI90sRd8yxXfpUnOMzZxTrFKlGKGIWnpY+
UBMlj+aNHN8CgSQ4efvh+WZ1nMvTlxIDOiXEpSZ38vXOS1dIA57LdKY7+r10F7sN+p5CMsXd6G5j
l/N7NJJGuSeILjY1LPR0a5QinpEOCKzxmANap4vZzbDGMtk/A5AIvh6PObBTkmHsuYeIZDk8WLN6
1HTjXsvRYasW6yNJW8Gjxc75hdPCQw00Iqlxr+BiEzJcm3L9MAMtvNYvG0h6+mA83boyS1NE8lIK
qO0YidschzCBqk2zHu2QhrGn3f/dveMRBoMO8hSTItr4TjL0iPI79/f+hmRos0TOpWToaJZLgVQV
Sum+1geq10KSifp1GcSu7DzjFuwHHD9fKx5rEMtJ0lELPZSX+pb9majNGjnnMpaGXTUm3uPOGwoH
uc1BTSaoMn8wa0TC9s3sT0f5oJhOS6CR9IZG90sTCr4se84uHVnO59T53JrDCHCq7pzR7W71ILmp
m9xmB9AtfRRYE919ztPYeiZRiA4/VrH+p3efBxaQcRx6raQoQSppUEHyGrPKjj1j+trUnZiKKp6C
J5DvaLYNUtGhxcqq8WH0Zq/7aLylHgnKQxbYfmc0Tn18DjfWmcb6wgfk1UFN+G5KCVJzwMZYwaGO
ncjvoRzfHesT8wrZOylkAzjpEthh9NJR86djzDfGISU/1G2Nnbal/Bh31yUFe2F/vHx0BK6V74LP
Vq0UdasiA67Rklu02ZtRy84oeXvZzn8E5T/dwG9d8MVU5aTAagCZ9qY6HEJ0/E+sOobW+0thf5vd
40Iaq6Z6m1Ww91K3c+a5u3RiOLfTdzFYsDUTPHiNNX8Gt88SRCUN7H5tD+PcHM0ewYbaNI4lKSVQ
Ly3CEcnQQGRU5K5eNXEoNVnvo9auOJok0+PUjaMT56v6jxTXkMxde8MlkJ3z7GbSAiNp5NdWqato
F9nNR6sFF57WZatjl/KHue+vZSX2yrno3WGM7pRVGXxK9d6ZY8Mpuu5QDvV1Py/3VQ4AVpbGt1La
KE6RVq7eEYBwaPKp1ECgVbdfZjV7D3WTMIJmOpW0Q03Su1kp7tYabjWX3xhNDUqm+h6B1pt6Gtyq
JvdxDvx/P5GrVbLCLDJu7EGSnEVfMDUydUHWF4esNe/x3PqtstxOw3wlTVMMWqLhNdHVzjVn7SaL
pvdDMX20s+Y0RnruYrzFq+v8ahzoG4isDwFUPD62Rh45aZW+uXxkBRmLxbnwpGqGweyQsazd62h+
lfYPl/9+9v9fOi+c09byWG7tCnSh0bCqbgq1XjRS9cqZ1vIgjcuNFC1e0QgV3AVvBd8fy9VVj6YG
HvVxfvGRbbtzDIiNiwo2gh3kuf6apFAh/DYBMN0ng5MrSeONiSzsFwneWpv9+Sa1XGzaZ23CSsOH
x0EXEGzflkCFPked6VxluvDZ+OqCFc2dEkV4GCxJHhwilUCf2m1g2921TXTwwldtkFmW18frVVlN
jk7lKwzS3/WrcRur69d1nkEYZ4XULkDLsvafWlVvnaQa3/Sy2Xt9Z3qrGXumnNylZi1UbhTE7jxh
oG1MJLEMFuN6k2+geUiKm7E+2D71kxhznVpQeorsRK40HFXqXT7yu6+NqWmqbkOmUrY5FznGBoDI
BJ29CBJT+pu+/9Ckh8sm9hsUGxvctdXqNAU3IQbt2GlI3PzAcJ3TK0bUUUKj5hm4zt0C6MYid5GJ
nmYTOqKo8RZF7Nc5bbwqqfxBV74quXo3mCTswdzc51E4lZloTwULJjL7eZvjbzQ071XWVByD5V9g
5XqktrFP0Ysp7pUBigi5176/vMm7UdnPFRNezBzdt+9crGDLg6PGg26U3qIjqabvLlvaL01sTHGX
G89BXg9M2ZGltawgOzrVgQG+Hq+3qJ2/nzxs7HFFpEwiFEJlUEBgU2Ug0nzbfFFOkoN5a3aOdL9l
swqd05nPwGbs3s2NbeZPN1/SNEYA+yKMOTcEohaW7KFR4KxF5NTxbaXGrmBrd/3mxhyXC65rrklN
hK2lcAaLjzIpBs39NQRxiRcD4iO4maLVcRFZpVI57w3AwBNs5gqQb5tLx2zJPIKosx9FmcNu3rlZ
HedroBISN2UpAUEUNkfVW6/Smz7QHLBj+F0YufNHwW7u2zMtk9gE4MjfxoUSK1baBH4H1Z4bEjyq
rqDc80iy4IomSPcDavPJHredbTrKbDD/kTzyT/mB9h33kzFuMxtzHYauArDUqN+ZU5ADJp7PmSPY
QuYof3taLYtAoly18FZyjhSAL/hSpkKfGQeWJmBQr/AZnI45M0x2Fv41m30HxqUJv369bHy/FWnr
sk5MVCNUmbsNMVVyRJb4fj8QWY8XH0Lcn4mTANEn204NzsXnXv79D7r5AdwHbUYrTbQZgOTeJwHg
S8AxhKkLSU+4cPlQxYLruN8y3NjjvqlWj02/EkBfqDd64+giEh/8xVc99VC61ImSt0sge2WQLaHw
8O59aWJqsmkTC//mv7TcqO2YgoEvHD/U/yin+NCHpRuHyKlf90EeQs/NS1/V3nQYB6Tdl7/0Lr5I
VUD4bMi6jX84F5+nbaIoNcCovyuQ0VDk9XYfsK01zqlLSy+VZQRVFhmzNkRHzMVE0KlvAp764lHl
rUHuIBNlySpQuUZBWede3S6e1t5M1HDk4jqXQUeN+QbBhrIl8Pd2a5E7uXonzxZNALlTbvaolRhM
WpRaCLeVO71zohhxxVCwjyCx7fDOs8bP9h7L7Rq5sDLKIimTZQxovYSOTbShnCMEr5KZtzJe5sK8
U3rbSdsX6Rk+rcfgo0bVhNYBtbCeCfDlX5qkc//SJunWHktLN7FNpxcT1LMwcvYioN3lr2XI7M83
1iIdoqlKCvlNW6FZ2Ejpp9ZKH1BvxwNmvMuBfve6ITpQLf2Y5NGJKt3VUHefBfdiL9XerplzNMsy
kr4Hs/b3M/onY6ACp4axjF9XvPRZrGYFjsyfgybZdf7v6w4n+qspvWyS0QKMIDRL28kn684gGFUY
Ft9SdNEWij4k51qaWWuTUlWqUHs91o4e9GEaZgueh9UvvWdoXIvscW7FsPRRqWI8whKyx/TqhxLm
M5WeRdZ4pzLqoG5rDNBWQowSQWolZw4Yi4EAq72evn+G2xRZ5DzLNP84Jt8tqksKi8UVU9w1jfeS
J0qo2BIuHBZeCFfp2yiyDfiZqlFu01R5WFpy6hb7JjENV2vs01BVIlFcwb0735XN7V9KMsadBJt/
fhcue2oc9F/vApWgJyxbLIiKC8dObZcmmidwIyIbnBvJUAKOogHL+YX8oG+BEyKonzcn+UAqEf+I
aA85fyJ3S5w3M4z+eTtZ5LvODfzN9xotY87LBra2JUnGUyMuSe6CZzY++Yxf3tjqy7kEjkySAvPO
OhXH/rCc6tshHA/kde7WrZO7vUfc2C18+lYKMcEaikIX5h4v3QjOxYxrVZJ6MaUgtj6UKJJXs58s
HwRnZi8b3S6T8yxNJa9Vmw5ZyJIJpoyhHmrXvB1dM6x87bMhwCQJngTCuRUtNqa8qsF3QqerdLmx
rJvavDc60SilwHvxE17jWLfKPOE10O9IoPl1KB8ZuWXnlEEqBJQLrh0vdBtDrSCtbcDW8viNXn0r
NQHWcC8H2nwifo7LIO04aYklBckRsLiQXrGZHzE+U/BpeApcI0pbWSsNKA7mn/QBaYAxeiWdIKGt
Hy8fOsHB5rVt1b4zzHpA4rGmMpJ1QJac2hb5dtFX4YKPpaV9V9kykENlg0LB2sinWZE8Wy7u9Sj7
MnTNx6QkoM2mjbOqeRcspR4m1hSQuPg3qoT1dNGR5AKULlPpoHfnGO83li0xhYDIGuc7ihxpT74g
ysuuZdAzKbOLeXSPsZ3rsyMOF0Rnh/Mi9goJ+3pso2Dsk4PcaioaeOmtmUp3pVaGl0+PIKMzFM6H
NLlkjVWCnQQJm4bBYmN2WCUidWUoEfrDnZiFbbfksrmCPHsuZJo6yR7hil+UlAh8Mk+XO6cUdJrJ
zxD9T1NWwU3hKXOl0s7MLMPiJP2fObcB0Eg8wScTHEeeMVfTobGxqEj8X5IUi8IEXt9WMSZqrhq0
SVjdBtilX6YlhHUb0do4R2PP1biQEl+LnY0F/Ouzw7qKHeItcZQsOvy84K2dgEFPf5p524poP6ec
IYjKedrcbv0RUsbkOJDaIaR3hvIuy/+t6CvJePjLc8L5kUy3orRkxQbWaVADQBLy8EengSjCToPw
XnOuxIYKsla0sBfZvjlddcf2lAWGlwz/MKiOmFDnfJcuxHQ8Ta4CxZTMJmsUKEV16JAKp8mbwUo8
kquJs/bLtWpkV1LSJ46iz1cgsy2dCIPqqta5ExnvibY4jTE4q957ZYEqbJu5dbN4UZ+HkTLe0QSU
15p0KzVd71Bj/rwS5TSSZHWyMj80Or3Su/SQQYfIEXw5QRrAM+/mXbvksYI55cfQ/Ec+/BxNFtFX
40l3SZKWxrDgq81BfJAsZz1IbsnGWi1nvk1ORHtJi2jj/nl23XhBQ9p6orDaOuRnEQDtPwBg5Vdk
lUmtsc3e5B4WGZN8iuAujZvNlOAjuQoaiuIZtv/Y0ieLzMltLKpFbQ7oazw56EdoxPPgHv/hoJ+s
sfVvrOVynvbx8N3an1Ga78eaT6bY47cxRRVJ1Xsb3lnpvvQEWvXdJ7tbBCGJyAj3BAzJ1CoQ0YHb
SgtvTa6jKDCgEHv5iu274qeVcAFkNdjd2AIbFahxEeZafaoUyfLaWk+uClmdnaxIldflJAI7i9bG
RZLNXNiokLCzqF1164NCvgn5OPYDkKeVcV5fned1USerDGtdue6l1CtXzb28ef/xbj7Z4Dx91GSG
TRiihJGiw2ekp9xN0uOPykhymoSQ1P3A4KdJk8Nb5K0WAeeHSvbPcSYDw0USw4BiikA8ziTwGjza
voBKj00X1hdM348rAHxSDizVAy0z0HHFjl5AgjP32+h+xkRNSmdfVyb/8jYLDgsPwJcHuegxMIS0
g4C+61aK78ZO5IxF28o5jxlabbbOnMeLYvH9d+3pI3L+o5ygvAhW2JeUCM86Jr8HB0+2eDdSKWtT
ULUKrU954YxQ2q3AoeZYtxKaL8krEO0ynbU6NDypcePasWJ/vdUKgE2sOyVQfcZnLCrLinw1D8uf
rHXpaITC5XdJiNgv3Z9oBeGMqOjjct4mXhtjAWe/FCyGd6bJuWL2YgJ0xBzmgajFK/A8PLNfXGay
UhYoreTmK61rnVGx/tLx8GR+pZ4XJa3QRM7AzgwGQ/uaHlrwi6CGA9JdMGB5+SyqyQp2kcfeL8Ce
pE2Mg0Q900YzJIXGL4bu9deMjEo+yCIWY9Eh4dH3zWTEnawA6/jnhfRdwL2q/LwlPOC+iPJmBLMR
ZmGATU217mNXLq1bACOg9vMJ04I3dpRiRlW7jzTr32gih1Vujqgbg+Qsf2W37XWjNF/6qEn8qTd9
VSm8LtN6JwHkw7nsDkVh1W/QfGLFdqTjt0LEmo1Zg9TGl3yre6aINbsdFxwID9JPhy63SgXZRaw0
jtnH17F1Utqj1ARqYQmqkgJXz+P0C2uUB+Wc0o9vqXEczM+tfvjL7eNCHhkJRdyraHv9f7h6i/M9
spGOM8jHstC0P9M1P5HIcKCsEtoTwEQjCCTz0ktyMELaBY5XKjgrov3kgiCIjulyP6IyXvWvpQiO
P0vc1Poo2FFBEMlTLPXj2JWIERl46RG1eJaJUcHRda6hUWepIKyhBQ1kQwMRmme/Svjz5vKIctnq
i2pi9EDN8n7VQMw5gCs+utFXQe1X4NV5OPkU16vRETwijQwiPu0u1oVIFsFN46Hkur7kmYWq/xmD
VR6KICtuEgUcCtB0AxtY5LTy+w7TooWbpoKLJ1odF//kaWmXdEWMBV4wZzWDrEwFb5boO3ExT140
g633yOWBKsnIO6qbjoHxkKVLBIYEZ97mAp5Gy9IkZ4VOoJ6SDLC5zrdU0WpETpjXga8orduBYsOY
F5luV4ZaO7EC3XNGGYTWOC+iVrliZxbee/YUrsctMYQYUi7aQM5prJq6mMb5OpPTpD+0gG2R/LPA
ZwhCYF7yXTP6SSvi7wH3nw0NXlyPLfNgo0STMqqZ6EGl7b+qnHsTeY9BKcGpu3iBYISrriSqBrRs
nYCQsX+nTQ80eifYMHYD//MZhgEWnm1qDu20Gvaawv88RkPbctFzarSXjxzssd+zsZeSKZ9i+YUZ
kWj3OOcwFpncYMwMVES5hWhWc1uRrK3IAucViqRYJBU4pZDE9wmA7fhPT/CF2Be49IW4wEKHR3js
D0/u6FWv2Iyh8WA5QHyjuNaKutEXHwt8H84lpGtZZGRFFJjEPlNMIQoQywyubLvZeoxr94t2Vuqi
SvB3CRVscx6ibDWl7Rb0Wl8ifnM5D4A1rspiARxdz0yc4juTwfdk8S+YDH5mArbMQ4a6eF7r0sTz
8edZx+X6EWxxTkPTUM3JWTEnTdwBkPPSVywfQudv2WOfLc8Y8hBt5vnab661DUb2SYrxbr1geezD
XLgQ5+VvbMFfgaTWwlb+ALWDG4+JfjBESN8EjPVX6Q5MfON59WfBnT/PLm3sF20+15mGSB+ElWdR
IRcRae8mQepm9Ss7XG/E+BqR3+ThRIZd00Jl+riPgQFgl/ePKJFnde4EPocHFGkjBuDzCVvMOiT6
9dOrMN2JAwPh2jifE8VFVc5MJ+JFHVfR2jgv0zdj1WQZGlXFEdEoY1LIXbMImeiOdr0cei0UOHDB
E8vjiGopLpEunWM6pixElLOykH7zXRRQjHAQbSgPKTLivgIG53sU+T8hp924Nh5TRBsgDlKmnseO
pn69HkYnOphhhJj1b2t8oHriAha8hmWeMUHAF3iai9EkbHHBStvpeiHlL/JqgmiSxxnJ+TKDrQim
Ih1N5Owggcc8rwWxhMBz8WRzc0ONVM4Rss6NdFen+RWVBQnfLlXq9jBw0cq4lpWZGPg8TNxTs/3o
2wwiGK/y6lD3MXIPoQrMbjbNtSh6EG0g50RMq53GZEYgO04f2unBBEmBJQiW2W+/8PAonOeg81IX
RAJ7ZlR1iqdKhk8MGqxj9JWS9bPAa4jOHheeDHORRwvrZf3vzzkPGUqsKlktAN9ZKITyI+rYEqub
M6Eecf+WfYgLu8gjhsZWzhYlzuMwpxmYIHKnbIFMld4t/XVR3wt2UXDiebxQnESoaOeYz5R7/Z+o
r76kJhmdcYT+e2LhXGa2fteo0z00Y3xDq7ylz02nbo2TuihrkOVq5Qh+keC78vCiVbEKXe8B9+zA
/NL3Djgf31gPxFUc4zP4SAXWFMFms/3ZxCpyNKjxyjzYi55W0dq4bKiXpD5VdAQp/zNgxfcCnS3z
4KKJ1j1dtHPt4jeMolAJVHSMOOeSTTpQDiZ7COJbs8T8cvzXX4pzLibIwanElE3ZkMaP0VfGcMq0
60RwbVGKoHLeRS9HfW0ZmAiVrN9ShLNmnaigKjLJw4lKVa+SckBmyUgaenI0oDuShnV1twTElw9W
eifqZwm+Go/zGfVBB5oPW5o2ubNMRw08NX93v3h4D1XVEcJRL71fgtvMY3vKZM0Lqzu3rp7OCCOB
YESuQoZ1wXPHC2dLc9IprIB75sBl/cChQXPeI6j3H0y/PrZfS+rqg5flnugx3yUk2YQRvJA2iPkz
arbQKi+NfnmfWhDEG/LxH3uWvq65vHgVgTCBZdI7cPS+nYAlcOqsvbHs6k2pToCTFQPie3U8xkP3
yqzBYGIt9uSonWS49mJc9/LyuqRW4urIyh2tSu61gXwTnA2BN9S4UGg246LPGnwtRoQdSech2epK
PSm6/wwibNHZ4FxUpHRqT1gA+SJPv3s2ADMD140lY6idszZOAyk0OY0xirH4hf2lCkrMLdTHZTwN
6DhBsBhTJq6ZCaesd+/0xjDnJklL6iJjmamV1748dE6rCZhQ2d/wW3yyscC5xsbqtbRIsjjsirtq
OtGifL2QNSTDIWrv4l5UcNvNDn+aM/kyckWhcTkoeoWdZNw1qa9MbnRgE/Kqn51sD2w7gnN5eQtN
vqbcKHMfWwxedK5fTD6o0VUHdACB7Zbrc+sXu1HfZpns+G4CkXoyDMmUOimwNKgJyAbwspknyZjJ
HzEyDpJN1/aa4Vo5vFAqAgJi3w+rydecpf+j7cua48aRbn8RI7gABPhKsopVpV2yZLVfGN6G+77z
13+Hkt1iw5yCWnPvPHTEhLudBRCZSGSePCfQ2DAsjJSvD9TfI6vveZ7Klrns/WqZtT+T2ZqMzJvj
/D7W8fGqqHkqeVVdK6PxwNs+CmTfc9PzV8sTsq4ibfuuNrZvhQ9mDitrYlQL66qtjSDwqulgetFB
1/eLnDZkizt3ckFjUUtJ/mUHVgg2dIiaZtJzDGIxzWVpYLNRqh+2ANz+u9czsfZcKGUw9kkWeQ0l
P8YCQnahsTOV8Umt9dPYtJ5uppeR2cWONWqygRvZAoWQk5tq0k4FDmhhgRxPae0wlLXst2tCb99N
LEBbaddacwIby/2wVGm069cC4nvcYPnBZ3ZTrEAPKqhVqOnDDdojD3HbFSAKpYeujeyuKOxA+z4V
0ul/yS6+7MDK95g64nGlhwHyFW2/sIA1AA4cK3fcFS76P/2j4mbfzsdSibuLpWiDk6EaCuBctX5y
OJ+cdIK6PPe9wgJoquu88+akH1EILyBmS7Mkx0ckXtfd033lcQzM0uAK4iiJLR8mOn/NM7Hq7NcZ
08NxeasXum3En2rObFRq7bJRXcnSJPegWHIO+1I3s+AlSK9w5OrNL62Zj1ZJVx4hhJUE88cTKjnA
73nklOlXGWYvzcvFKYrmqvWaw/+4QiF1yaNuVDWKOL3Q5y7Nita84i7qLAlo/cyDepi7vyQmN1PQ
1RKFwJLkihZYHCb//c0nO5ti0RnSgWCxLpBWmCkUdLq78VAXJ+YsxFt8dv/3a12sO6dtDHCJ1Sj7
5sS9BZmvXWMKH1Vn+XtZ4udi0RnDL7SGiAaKNrNag+s0obvJ8negsh3sEKzv9jhqssRws6D59u3E
4nOSRoVZgW7Zy83xZDTtT4iIADOvPfoQn7guurCxmyx9Unn3qM/9N40Ol1SLjo2WuZ1GP/eWIjlN
sh8kBJ+mtwgrlw9M22eSHcOqsnM58aXkyIo1ajWkZZmCRPQDdU/JLaULqQw0goy2Qi8BQj3BQTu0
BwzU7vSDrPJx/kHBXqDUq3sJL1UjC8sB5xSyclNyQUaUwK2fIXSAusjJg/Eo8XrZuoRAQ+kcGbWv
Z15eVd1P0C23nmVEyS6JG49MfeOYetYduqrv3Vh/EcKsCwfc3joY7KyLmY4u7YuLXhl2aWZx25qN
vQppRxsifZoseZV97mUtq83p4wiEPRUO1QfK3JIEQSxzZ36oj0mPp9aiTBMdsvm0FLpTO0xeusXz
VXzqDQmJwHbZ682NxXJ3C0XmqVII1KAujQJUxHZwMA6JR7+YBuYr6gW66Jz//pJLW6x5JzNjFbeG
2MvK6THRm2FXzG1nQyTnq88TXZaTSC5usaAdKQA4h9PLHfP/5+IWZ2YNDBZpM/mVyv4ulb4XJCdx
JkN4XUUTLyo+4oCy3kvy26i+1I0dC/Zdcpv1lQMCyP35z/eSif+ZPFNUVSxKiCqSLppMtQa/BND/
tZITnOZrEDy+pwq8/XJ8syQEQChS1UDxAijSvdygCyXgdAvu+XfdodvXx5sxId1qi3rKc1YAyjaX
jgFdZi2sMRAqw2n+F4d7syNEv2kaisIyFgTTZXm09t9+v3Rie/Tk/ehtZ3uzJsQvQAAHbepRY+79
U5R9n/3nprkaC5nuynbo+tuMOJ/VoWE7hDW6gXkXuoZaO3H9oUEM483EEqlXkXiOUTNNejRUPlJA
lBwGcfiKNqiNdFkNPj9/51ehrYz/qZNR8qaQbdoSuVYryqfM1/XOYvtAVR0NiGBVqyTw7U2iYmO1
a8tvWNvQ8kFnS5H39U5RO9AUJw6J8CxbWDXRQD3JeYwkfsuEmDSEZRsZC2PGP8nB39cHkH0qIUhE
aNY2VYsVGnXr8PqgZ3ej/+N8zJN9KSE2QKRm5APH8WbjfuhyO21+njcg/U5CVEAxYoi6ElGhgjYT
xiohthO7maPnl72j7nU36C7e0UKRfSghOoSo9kXtIny/qDQlF7E72gu7z8JvlXuK7OKQWPtjlKoK
+MhmHIuPcR/LIq04SVUrRuknKe5hf7SVC3J6pQeevciC7i+EY+UI0e1c4+8YJc5T0THgjRaiybF8
QqDuopPitNOvyVhA5OXz9JKTKU5FBTyKIpZgYAvwRqeuL8riP5KTKftqQgSZjHRifo7rHkOLE0CM
1ssY4bvHFrdn0t4iljgM1YRFy5XuJWJxa0dO43GRZ5+LHSY0XLhFcMoPFITSvHRLjzrNTenJMlTp
yRFiCu/TYkyW9vN0N+8z3dPceO+78ER2mHcNWHFkDe+XhvaZpEocmCKjmRdxiWJPGzZfM3X8Ad6C
fTU06Q50vspuiDLNQSGdupSYz7ycjkquuV00gKo30UcbBH/9vtGG2k75oEMKuAttqBk8l1k1QiY4
PrSMHYa8fq7IfJwn9TlumkNfRk4EdZDHMkrv9CxJXB4qdjdhdi9NeHehNfRbMfBdQ0hkMwJwVIbe
IO3KyS6GRtLWku65EAGNWSlGbiI6vBI1RBMmgZQdvVoKbOF0kHvrdtHkzVmF4FeNY1YlFg5aEXxK
1cDppsxWIZehZtDkShP7vB8tR+bMBxYHtjRuzpmyBL8mO1lBvmNNZ9PqWRkO5+38lzrX38sSJ7Yg
U5Nb48vZfR37Va9+jf0uyHH5LkrtLfFjlWHEvloE/oC7MT5Gh15xEm++Hp1mEdx712i+JOKJTNL6
bGVJusQH66A6zF7eV/eBbYK/8335hexgiuod0BXJjH5hGyNXqgNw7PSCjw1eRtPUhRZdFgxkyYA4
ywWoW++3C4NIWgHBvSDHwbIABLdrur8Q3PKBQqlRIeYNehESavQxqg+jqzso//a3/LioxjZHtM2W
6erKOEoOq+TCFPv0xFAbNfFfEhBtT61foBtl/AW6aYgUdCM9r0KcSVhPFWt+OT/ktGDHf3NMvYt+
RnJ7igNfqYF4Pi7P849Wnc/v6B/KJIUxqVYe/zqts4vTmrpgPX89rZialrKCnw+jf+iS+HM51yQH
qM4cidvS46A/5PFVO30r/FkSQyXfThOnwUgzo+oX4dst/YJ/DRyXbeXy56vIlqZhEfTLjO1yIykQ
nVs7vv4O6qDzd4Qm8kl3+djmPSBNe6oWLqal09wCyc5jyGQYC5kh4YGmDTzU2oWlm7e1M5otBJM6
x1cb20+fJR5+3gE0VQgrrOY+V8CLB556dLEmaIKQ1o1AiWrsrPAkb4VsKs++vXg1cUKsHGk+aDly
t5ypE2aHqdMR86RnzEkTbbcoqPK2PVZZ9lAZzbU+pLtAGz9NkfUpy6vHkE+zd34Lzj9QtT9a91VV
1aEK9szIIHbsd46u+DYxr85bkVxTmjgvNk00mKJljFrHNYWbUXWD06+tXnSRjvKtfmmZ/fecRhN7
9lGoFIMagxtjcIqn0Q2As2v30X0JxEVvR5fF0T9Gl9Ul2Sdu5MraFi8jB39YJzohGkYfVC7ihCLi
h/FcYNx5qOd4FxN6a43oArCA3epd1x663KwxcGVadpi1kz3U0X1bt9/rzhqdXLWyh3wadlVEd+Bf
OOlhd11yVBBq03qsrequn4PHpuK7mkQgKA76D4Wy1a9f/GYVXLQkHFPk/P8vQ9nKmhDKUM0KoqLX
YsBEqsyOot46tH0NLWFo/pnKRRabT7qfQpxcpZVbEugFkqK0Y95ltpZRWaq/GRNWv0Z4Uvqdpbbd
0vb9XR9CZvM7f5MjgjYTxpU1IdgpDc3qZkGlLpfGzfhrjHwRsyr276GV3LwQV/aEiOf7kRkRHWWH
NzWrEXTQIBk4cDeFiM9RXXBI8smFTR0tY2V5+WWrM4Uxif4VMfDCL+Q/EUiDvEwdosXi9DaxJ+4N
ruomgfvRBHJlXUismiGgirEQ1wAg+BMils7cfMrxcKa7ftoNLo2u5L3L7YxgZVR4xJXFFCfZIhnb
nZasdWEj2/luDXtD72R7JklYt0Pemz0x5EGkNVN5i3yO1ZY7RM9lUNrTCMjxPDnBMINq8nNlxjYA
wTvKrvUaidATLZ58durLGyt7Al+fjR8NZXnJLbM94rr6ZUJ9XOeMG7TGL/sAlmKzK7qyJQSvJpy7
vlrAMEst3ricLxb3fWnLyGHeMltC6Eo1FBzGCGHev8qPBOOQ083y1KudXP7wkgSmlzfSyoEqUmom
XXQmjRbaECiwxBAv3C1KDdqOmp/lV6gkVogAJhpCGDxcElpVPSVjsPP1zlPrUx99UaOdJEGQbaQQ
l2hoEgIJwVc2jSV5Xqh1lzfzO0ZmZbaESDSGCWn0V8wnOf07W5u57OosCmEniXqS6rjOvUY7mQ36
11Vu1/5DEEirgrJFibEmSKATuMAgP+BhkpMoopVUs/JJkaEe2OzqI6LaQnGQjM+LToLuKsdCS+3/
7XiIcCWSp3reL32UxacnULtMtwvW7D0T1Zs3sgVovkZVywT44J/3VNJp1jBbaOUpbdo7NTWOYzGO
zvkFbRkh0G7kFjE0jYhAnUArhryLFQitjPualXYefztvYDlYYv5JNEItZmDMi4rc6UkdDnQ2tcAL
youhucbgoB3Mta1WN/N0Oc0yhOxyuv4wp3ODaDrhoHMRNm0adNKWE0itQoZDboW22TNHB9cyNQ8s
eiK+h9lW9/wSN687QijVNU1jkI0TjYKDomwNEngKwNSoJtjT9TTuWtc8sYMGEZu4vS53iyBKNO4f
5cjqzcccsZhqqkwnzBDZe2cWtSVnpPDSuAdx0okUij2UEPidEhd7ZDeR6fb+Tqn+0xUAeQP/k433
bLyKx0kWPrfOE1VVYpmmxSkTP3c3T3NHYgrBvCOIyzQXnFuedVV3t9Cf2WmYGLMT6I5L5pW33o5U
xcI51C31PwQuA2VC5DPMwGvp5VRcGRhYNu/Of+PNdRlct3SCxzL+909nLGiaEaNhEdBYVyzkTp4W
Ek/cVD3EGcIQpKFCrocIgZMxqyHtwk21lBbj0jbQTuhsXdlFhwUhzL6UdG9lbkNetPlkpEsvpXXR
cyjllgotLAM6l8IDIM+qwqwDMBxCoeiRxwX0eaPwm94FieuPLL9MQGNkF4ZZPgxWn7skDprLUil2
zMBZp3GQn/QUNIgROi+FUe1VC70oxbhoO3IbN2C5rKrwYLDhgeTDg96wmyZv0utY7a7Ro7keZ8PL
x+GLGkSP/aTvUqV8MiZUXaphBx2qhyavr3yDnEqw87lzlanunFHtWEe14hCt/MwD5buZqdTT89G0
LSt/tBJfcfxBjdzB8EM7ixvs6NjtsgFiwFGW3IZq/j3V+mPKgmM2+rd+1vxVhPUpm9W/us78Rgf/
ziSVDi9SUYnQyVXX955e5Ffh1N833XAPTPWNr8a3mTpcDRV1dQODa6y9rZr4OAXKVWCEhZP3TX5M
Z813ihlMJnUYHea8ZK4SRvrB7HNq52Zf2VUWHgFRugpNcJ8FeSetA2z6CP5jjiqARph4mzAz8pMW
6M99ujDEHXvMLYPI0mX2tGucClVzf3Cwl8A7+IDYsJ8QccIrjHnv6YZsJSOUWVQnuNi4JjYnAii9
a1U9pN4wKD8bWhxZFOc2JXgkVMPP8467GRzXxhbPXmWrqFaMVchUBi6DVHdDB9wdF8gSgBicOmdw
0wOI7i9kJLabu71aoeBMnEzjOJkaapShbQ2WDaSb7QPcL1nbVv5DEZQgkojoT8XAP/Y688F/tISM
YQchb8MdD/lh6QVSE4FWRl67CWpb21t+z2ovE2jcpH0GezhmbJ/HumUrRdx8VoYRN+4Altm60E88
mmMwnKaBRwmTjlgvL5k/4tRqzcJLp1VDDs5MHGTVyOtdYU71jhT6fa8i2TP61LSVvL4ZSugYGJXi
scp8UAPtstLZcN9MXCZDsPU0odw08AkIIZZ431lQAGSRjx1ptOohydUHM2xu6lrxUr+yM7/7Lvni
m/fQmz0R/Wrl2sz9FvYCnpj3zK/zE+YAR5sUaedxNRuOQVSDWjMYo10QlBiira3MpjVLXb1SNFet
5puO8P35n7X9q6CNjNiCf4gNqjyaSRm0BdvT3vpC9OF7wCL3vInNzhsUcXWTWZYOHWvBpYYqbixd
iZdc/3XEsuCX2U/MCe0nN93VpqMFJ2mPcdPBVkaF12CI6zisM/76mHnVDXhVeH/PvNXmLq6MCTlG
FFpz2NYwViQFroW4u0lzGbn+lg1TNSijlmaYf8gbd3EVh4YxYEHhRaE9kLT6SEwy0ZUhjJuaAQrj
f8aIrMi60a/UV3TP0LtL7tLhmwFHBwkxOeHclgeaBlomBlOJwV4q/quYxMe8Kvqwy72iMmyznuwg
/W4VT8MY7nxtd/4QvvBRiMFnbWzZ3pUxC++LgUwaLpPY7FwK4UjuF3cR54E7m6CUyNFLAJdgjOJx
flB08qTH0z7MqMNNxY7JdIPZL5ek4yFDlTmv0/3MF+SIUdppXV350Yg0uS1jO81LF0mK7xaU5840
KrENcpeHLml6Oxu479AxipHL6BQkwbWrW2DkCUDQrnBVsuTNmL9esvA9lSCd5jTUIkwBUrdT7mtl
sBvfcrPpK+h0nXm+ybXYwbPrcH6vN0/q6rsKrgekbBrlSqLs/Ww6RRqUVUntnjfxQtr15+dE3LZM
xtEdER5uhpX1Bah7l7Ht0U2+xUfdUb+aSIcA0MD8e3OJzHGGvnvhxicZO8L2uX2zLdylfRHpURrB
29UTyR5YfOMrd9X8pJkSSDDdeoGbxpsh4cIsmrhRo9EEby+GjE+lXldO3im5rcUZsvjZTf0QyelI
LxKr/VSBDtdeYE+pGn9RB/+7NhbHOcNDOiXRV7X7mtU4imNo50Z6F7fZrRWXSBrxL4UNlLzDIkca
aYyhE45F5M6sh6yfPx1LHu3CYDwNQ3pTsLy0NT4R22LEm2i4a4Pqu143ltu2NLHnnoV2U06hXavW
8zB136k63hXR/EShrxsQ/xqBwJ14xW0FRQXa+NTR9Dl3oyEtbcUkNwOe6E5nWp+VbPxuGUwW47aP
5tuOClEgRDstszCdsR+ar2zO7SmWtZ4Xpzp3MAWni1lkkbFDhgyKjN4NLQMNkVg9hOg7nXcB2VIE
L6snDO50ORLVLKkuWVN8m5r+83kT2wedWQZF+Qf3gvCuHTAk3MyE4WFJ4cTV3mpDsJzTHauQooSy
hGwzT8Bd8NscFURQspKw0fJhbk3siHnenekWCzECf4fK1rJLf36uN5tCHIkKf+jUgeBWHT8bgWHX
Te8MmeEEVDZkvu3Mb5aEqGH5aWqig8H3UXbw+y+ZdQgi34bYHV6Q1uNoKpLz8XJ9/rE0ouFiNXWI
5r1ULVY33mylKKctYaoHJP6risfiAo1n/HNy1Pfk0B1CXxL4pSaXPViZVK3OMBodX3C6a932CEZ1
tz2QB9OeX9hyZUnepgsQVAuRE1ko3wm+lrQJbZMYhHAx/zp3gz0FsqrYpgesLAhOxttp6PVlQWlI
j7mlHwDG/ysgWWyTMHGh5eqc97jNQ7Kyt/ye1QY2me9PBgv4PmPqc4gl9Xl8CPowt30//VFM0Kzk
ViFL/DZj1sqq8NnioMYYjTJiUMOcPimk+ewXSuU0KvQ/ISD4PMdJYbclPXUDvY9TZdjznHrYmGMN
4XtWm7ltNPG4O78Vm565+lFC8IG6pKbTAVvvB/S2S5fa1PgQtd3eUomsOSA5SCJ4NRqKJIxbI/T4
TL9kNL7S+uAjWkToQP0+rCJu1R9aP5h7uGOh3dVH/wkdDzDWltaDvi9PcsS1bElCuOmsJG4t9Cj2
fnM5oybZy0Y6tur16/WIyUkITQPKICqgkOzKBOuQThpvisJnVqBUo7R/KVa7DzvpPi5/759h7W0f
l4WvXCSrWF3kEc7FwJzWrY8pUvbdwo+tK3t9P1/JWRgkQUCEqxZ6SUq9anMvMS8mBbT5auip1rzX
TL4rW0ty7l/Gnv9YINXwWkaRxcCL+Z8LnGMl1hoVZZKat8ZBHbQvkREjwR1rl7D0ujWb3stVtbe7
xlft1NeiE4tVsOeWBlSd/IE4RK0vsyp0kig96nlyMVmNZ3TzkaMEq7P43gz62zkDK0A811dVlF4m
be+e995N4IJJqaYtzRUdXap/riLOTFZPlclfiEj5z8bhR+VnalfHDAOIchDMcpz/3DQOg8SiKKgJ
gRN8H2VbsgE3T9RjzNcoDia1Ets0qqM64+6bycnUQFdVVM133re+XSfpRVND4Vmy7k2/Q30QXRsT
JXmxLVcRtdXCBL0AyA0DbwROC8sxvPJi6TUGUPkIE1tWId5OnExKdLwVdBwZwRWVdA4SZIJsb+gO
99g+SmyAuqZ41+xBBVbBbu2kXkgk33jz2mC6blEDMVcTK2hJFFErDnXgR8mFqjz00MI2vfPbubmb
bybEohkuvS5ABZbv8yGE2PCeaZ1kEdsHlVFmoKqCXoBYARtDxS+MkPGXvvC/nWbeRLGYK2vCVZtg
NgUbar1a+3dylpv1c0QRRBLD4CoX625KMLd+FlUx3sjaXnPbB5TqM1TPmTc+veCzwMgjO4ubCQzX
UahCU9rSxWn0rGma0Gc8Aj1V9wOdpNFu23Svd1x1KC++MwWCYlTjkh6fzOpyjFZ3AjhWiyaClJeX
6OWJ55/r4Iee3NbBYLMivWJoqp4/ltulldUyF9dYGcwqHhoj+Bhe2EKjC5DIXhon/z0jjJtOhuq0
pmEziWEIgc0Mc3BXqE3m1YbTpBgRm64bz/wrceIBjF+onOt2caMc2Q/JCjcDKrJqbmgcyFcmxBRT
QaM+Un4R3v9bKPpWLoE2yHJfLDguEdsb5RY348JELb6Kv6ljemV19ZGq0NdI+4MSVp+on3yjiv9V
ssitzV3ZffnMq884BEYSMLZgigGcnX0NA/F6exOl6iUmfN2ySS5r2nooaDhxPn+L2vontA8OY5If
Rq08ddooYavY/D2aCcyISlV8c2HTfSUKhjxToHoV5XYTHoFNsPtQMjO9udm6AaQFPq9liq/6NuVx
C4IzH5sdgaqmA3yY2hq6LnV/n8e3M3jl+sA5v9NbDsrebIpP+zSN2mruoaOTpuo9ZI++pcmwz3C6
rK66mQo0vPpEcnVs7uXKpJBGaRPKq03R8705dE7HbhMjwKUvQ63IFra40eoEEajAsajAZmYhQ8qh
egkArPbQzJ6ZqzuTjYHdJPrh/G5uvrNBZKODigLPXlV82pthTNQBfWG8syFFzqEdlbr8CA7ARde6
yvatJ5Ou317nm8Xlz1frxLhkgdEYWARe5SrvuaN1hVeySz1VnaS5aaPn80vc/npv9oT0EWM+XOe0
AAEtVx6DsHaNEZlUMMt2ctsZ/rYj4tDawoDYL15tICHr2a/RMD9wlqqT5UzNqd4Fjz1ItNJdlTjv
INHaCrOw/vtLisl+0fbzPAT+Wz6A6rX3ijWVk2VsZh9ra8Jp9YmaK9D7/AhEUraxQihruoCk2dyi
+rSvj/m+P3T76qgfpKxuW8SR6yUJV/9coq7WZTFYkhv2lE71k9G3V7xT3CKtd5FeP7KBf4ZW7E09
N0/nz6hsicsZXvlESXxCsiyGhGZfYnK7t3l6i7kwym8i66Kkz9ogZavddAtjgQxYhJqGWPGawgaj
zxogmv2+V050jxFi53vR7Ex7p7pAKZTOg6zItvm6YCubQg1sUAYLwQYpqzCt+aa38w6o/1b1hyHF
ILgFwWtGhePDrGiKqmWucGGRGYpdmYC2dnYHbxFFzTA2up93NDrUUoLjJZ8SH5Jrw8J5KsqGBp2G
hyQxr1Vdsy3TG4KLin4LanI8f342xTqYgdcA5xbyZdH547pRyyEHJBUIzmNHLhYQLMixMcFQmq7m
LaIEtecX8tfysnt/LvLNsBAHajrV06yT3xRHi8yhf0htzVkw7vJa1OYba71Q4WtWQ61oU8P5y0LZ
hX/UQKFT7/Q9v4hcoJpAZC7Z2s24CsCfRrjJ8I/Fd1e+yWlKO/+3XtO/TV83L8c3Y2L50LDyLmEd
eJwGnYOTb190f8XpX+C/dyrfsGkpYyPa3k+06TkwWITrYpGB+N0Yc0vhWwNG0gmFl7/tj9OysiYE
AH1Wg3nUEecwPX2FrJQ1zE3DY9Ux20pax9Lii9mPf9T5z7Sv8X9LCNIW+wJks0kPxF6VO1S/nosv
qEK1/mXaqyhmXwWZZs8TqGY0Y/+hb/+2O8KTiUZFMU09fu8rp92bINK7RgE2fWm1O0JmFHDgdXkU
vE7R/j0+b7zwOkDJQR4bN++AlUHhaHeQCFSMJIk8pWqfrVC/9Ju+c1PFkjxGtgM/1Qw0OHDSgOD5
pw+N1pSZYYtTpj3o83EhKm8cMnnBbvqxQGlKHQNPst76Ztxf2RTCLwf0sB9DdMkwzgjo99cQdMWt
CdhQMUlCxPI3/XGqV5aE27sfGqLoIzIvTMvvY/926AyJhe00fWVCcJwKguKDuUzKFbvebZPHRV0d
ynj7JnkMnAwzozLNiBddhnOLEo5+XyitApl6KExV+UVbcOPTyHUvS8dHZdK/jbwp7KJUPkWWeeK1
6TYx99SwcYYaLLgTJB1SUuwtVv7UrPBHFiRf0Ot/VLLhsZ5UlxjtE7gsP03VfIpr/T5r69yem+6m
yLXKVkvAaas+c5RKuaPLLHnuOwONd22bX5s53XeFEl3i7enqNLkzlAavsS64N0JyaI06cLVJv4Ho
erk7Hwy2vzKQqgu6HiT0grP0TIlI2mAUw8DoQsOftFrW19n0f/q3BbFEOYQI/kkJPTsgIsAxNR8q
lF+Z0+8Mx1oKvoh+ssmMzRxlZVJ42qqzMY98MWnVz+C68ZWHglQuZO7cUH/4n/ZPJLOkWqg2VQa6
BQhy22WuORN6SedNbN9mq+UsO7y6q8Mhq6d6kb9aGFbG6rQQg6kPC5w5NV28giz3vEHJmRD5K/1K
Y0ZeYII+zgs7Me4H7f68gc3KK2OARwPviS6QOMuSNQHEFjTUcXRv2KnqjXGpHfxja3d7/n02TuY+
Pw2HSvaW3VwXsgGMUVADQ+NCRCN1RvWmRJGldgf0Aerb2F3GYj3Nw8v2JpKmkZv2LJ2CJZMRKGcI
vqUHPEyrEfYCP7jjTX6hpo+Sjdx0LgvdfaBPOIYbhHim1TEjFURQQFGxcHP9oqj4F5frlmuhrmvh
4aFhmEPMGyFKk9C8BUsmJJqA/Q4AkNprFaie878m/tf51S3fQwzWK1ti2pghcQhSChJGMyz3VpUA
7PujHWT9xM1baG1GiBYNboE88LGk38RTLzQf/2IPN48/N9C2wR4SIPgFh06KFkPLaoUKI9RpzK/q
U+f1B8Mz/kMuFU+1I9e/lqXEW2dxbXL581UMGXxDj8oKJn0DRMvR4DJuSeLU5udanqIqFHdULjaK
lEjJcj41/p7ruV2FkdMFX5r+P+fPxOY6VkaEbLLnSqmFCtZhKZ9UvCT8D20UXpzAWTGG6QPhNIT+
jNu6bf393Ex3ihHeaSn69ecXsfUeAoR4aUWiH2uYQmCAQFDfM9bj0h33MTjbsv4/aXaZmndxMjmY
qpEEvs0P82ZOJGdVWnPqfQpzHQCGIOXJ49Bp02/n17T5YVZGhH2jAZkBR4GRaUptv/qUjpJosFkN
4NB44BrH9B3ylX8e4Shp/aqH6uQ+zG/a5q4rToW647SzleQLme9qcOE1waWWPEfTlcEfMvqkTFfj
zD9yzFc/Q/AkCxxuoZmj8qLrzzp7xPNMKWUEGctm/RH5VjaWL7ry1tGsptCsgfxOL5GA7pITuyeA
66rQH5IxGmwG9JUpIQdvxqhuswm7CoyPndQ/A1ZcGs0TGWaHjZ8+cEZWtoTbqs3MaJpr2OpMFAPn
56SSQrU2jyHjYCoD6tnE3Pc/dy5vm6TQGOrVA9ToidPY1XCFabnGRWsQql/lST2w6fn8sjb9682m
2CXTMqtMinh5xiiXjGUQWEmBI2eSoCGzIjjYiHpNPlEaeuEwfAIhwlPidx46k5KJ081sEzVFE1gR
dBwBjfznDjYKDyCGheT5Qxxb+sZJRxsctT0gltBwE5y6G9UhBEoKYcPLj+NxPpgusNTugshQpM+/
zRf72prgu+Uwq/0UI5P+G0EL/YBFWqy1I+tG3/sXH2TzWxsVNhTtr2zOx3qBGSg3pjNcBdCUdYrv
jRs3duaGEFHT6w8clrVNwavVwGdwAjxLKv0qNb8U2aNPPkI4tbYheHMNYqDc0LGZi6sVhbfo0zCn
GwDl8e3+bjr4bH/e0bZi1dqicPlnUwdsvqKh16+xGyjT/ccPQWBESxT2VUO/I9ooCcRbPrc2KEQT
lmOkl0ck83iQYgSnym6b0voBRRWpvtdWxP/bEsbMBWz3mA6+Vi7qox/QmZDZEiIJRnYDGnF4OOSU
F1bkX/ygAJCDH1QGeHl5AYt3GWYILfAHWGjjiRQCTTDgyTVYaMlU9MijmDthUe4U4NHQPwQ5l1mO
bp7rh1EhnZ20M9tlzPpcxbHhhGn5WCjFKQyI6phxV9iqOpm7sjYerRisdZrWJg4NoBGbqeQx1s37
dFZ2Y4gBjDmon1RW7Rozv4Duj02V+Uj1GdRzhT6454/l5gtivcQlyK2u61gr/VJbePsaUGe0t0u7
oD29tgvK91DcbX7A1ZYKQTMKWGeai4TAK/1OdJpuX5lc5K2JrVR1vTQhYrZzhMF9bgBC3l4N0zNn
1xm5a6vaLfiXTJFdpFu399qaECppbzU14RU4O8rwoq5CEO/zH2FY35QWBk8Jm1ytCvExx/4GVYon
YxhCW2uGK6im7DrSY1hm2Je5eUqhWGfnle+peuyYVgJ+JgxZgniJ5buEJY8VUVRXTSwM3JuznTTT
yZjZk1UYhTN1w1Vp+HZmdl9CkAl8ypT4oDXQALD+j7XraI4b57a/iFUkCKYtY3dLcpBsyfaGZXts
5pz5699BO4iCOA2N3reYmoWqfBvgTbjhnCm/TqXmapgM7JNY1VU+h6ltdWpvG5nmTlhq+REN6U8V
+IJ2qy6DmwCx2Z3j9G1u5E0QRdppjTvdHiP1DVBIr9qsr4LLqrjrsDaawfl9dATDPmJ0D0YdOdgt
WpFotfHxshDm9S5ZNOf4pX6tpJlgKuhP6xrmHPSBKDPdz0Q2h+Hc/aw2crXGOAwDUpuPTWB480lB
Fvei3EB0dZyvx/gLmE1iGBUGU31gxrARB8MDIAZBQd9v7fAqPvWppy//T+/Bz/5onbQALAHHjK+f
ENToQKhDgyQRIraKLlbjAkBmraYezmysK6gBqRUeoSSeFTBK3NJ5DWDAxqY1zjlKptRQi+J4Wf4D
Q4E20HrsMZ8ECc/+mQAopKpsB/gZxgit5D6MywVYlKt+W5hAL0TtxRnNwh9X4zgq42ku9ausnt52
Rfshz5dbUhuClGjXWZomUIewMA54I859pdMyGyQFaFNq3Yxywjb2gEhxqEEmk9ax3ViC9ORfDv0o
kDN3I5RS1BVBMfcHSLFyGKiX+iJQr13nvDkdZ/ZUH6s8z7oyMAFrZ036sVqlfy57lv0DYTYcw9K4
RBSRnkbSVpZNAMFDWYr0BCpHFxPAmGfI0xOom48vAC9nkfKZK3uUx5cYe5Sr9JWRGzyxvb+1vxe8
BnZyWKR37LmDQU4D1b+nJ1zXEXO+icYGt2LqUakZvb7KuhMix/ewrq9VNXofy/FD1RY/KIArrwAb
392tWlQ5VLU+0xybosmo/izirnLSBHSilz/BeaiCu5InP5DzunREfa+azzSlk6dcL42NBKw+MPqD
0ZMAGjf5qoMFLN9yl8hOGzvXXCEcx86zED8C6wHA7NEB8MplOMWAXFtfl1c+QndcvyYDl0hDKwIb
CTzYiDwUQAXS0QTT9N9463PvMP8/2llznJ2GAaCLtW9fLGARoAcGRpg5VajGBYAWkYZDhtINydY3
jZn7U0kEHbgdu8XpHsVwHxT0r5WUhiYIwxPTzsLE7lTvss6IJHBWW+StVuWVDJSq+JuW3bTJYl8W
sDeYh4FfYugM38d4BpExyNlSG+AC89V0uMsH9B3iJLltrDmEV50bJ6vzazLmH5dpeNeUyH0keRBF
mJ2s+8lv4JztOMk59FL/pZMa+Dx/4Se+BC9jJ5A8EcVpxrRYStFoLTh4TEBYK8AiUG5Ac2uXxruK
sX0MneCCiUgipyTFJFVlUTQAHQE5MVAve2KPR8AnBYWTBOHB/JD9aD4yCNkJzO8t9mdK2wKYg9e+
QZ8eFIHpjagQv5NlPrkDTqmqdJaGpKnLQG79vlMcM7rVtDYg6ncDIFnN2tl6mLxGkQnKhpgfRA+D
387o5bJM8rIDz26ChG8AcnQqMEb25Z55V+QoBtwaAHT40r8WLqs0sLd3bWgYGbBSV5u7YzoCRows
qDPo+qvUVsVoNToOhoJ156cBpx5XmiQFhuj+O2rlrh/YiOKUKCYUUB6Yb/DBQOCA5e66mUpReXIn
YmsAkvt7HE4tTHNdBjz7sXF8nF30HTF24wDRi9oMhZBRLFWhgOl291TYLDHR1sJYEd93UImkJ2aD
gBgvFl56JtixQNYl+kwiKezvmxpCNGGDEgsUEqppjPCjc3LjlAGTH4XrP0RtpvHhslvdDUCbk7G/
b2T2NFzTlgGaSrM/onCdKjdL8emyjH3XDUvWCJZXKJ5zT4WUeZMPLesY/3f920sfAcvzVxZfiY+V
hkZVCeVIk2skL8T9tV9IlHsrSK9Q+ncvH465/GfWvJHHPaRMJe2aIUZpVxo/kXayByBDyibb4BLO
Su1mRBtR7O+bb5XPAJsAxgg6/Zk9eJrfBRKIq93Jjw/Gjxe8EXftbCOP/X0rrwWwyZQav0Zg2SLe
fxyB3XWMG3mc/tMuidK0R1utOwFoyKOr11z1gPKj4C9JwVjoSiGARucRpF+ir3hWi0ufkbMDYKAt
6jpA9kh+xsgvtC9tT5zUOpXZieiqPZPOFjbDzqTcl6Ry+YRUJarWVMhpenfy1iOb6uk+t4Otf5z9
6FD7uZsFUnLo3MXtHb2/itw+tdXXTBc9sRkuPoxRZsn6hOT3Vf2e3SRq85m5EDEtCR1ALcBKl2YA
UvvST/38Sj0V3U0uBCLaG7TA2YCeamLMGQk2dzZNjn4PkCtvJ486BnCkUhd2M9q9PWIjIJOvzfxD
IhwJ/hen9yiYO6YSqyQn7B373yu0zDCeq9GjKM6/yrMy6zMjFtMMAymRP/WFwMvtdd6318gTN0qS
bEgRJtAC7W50O8xLmlcjgEcDpOEsISwoNum9MQLNB9ZJjpdd7L/49L/n45GsqgF11c7ENBq7yv/F
/vGTo3JuNkqXGvsj+HDjYP+qjUmdzSg450A8qfwvaoJqB0VgZLNAT51sqa0tMAd+n43h6Ctv2B78
S8iUd2O99iiK8zbYK8QknizBny+fqfExmv2KCspR+9HwUQRnbdgW/d05bkfsadS3sZY6k36rUBFK
1e5ZdDZlhOQFG358bDLVKTaUIgmSCKS5+kMUfx3ibwK92w2AGyFcQCIKs6y+YHjPqq87yQnExhH8
hm5TFD/0VFgo3WsjoeX+eCxOG7JVGYw5T6JADkaEwNIdEAC8NaiOlYuFmxds1+2eEevLhs6eIs+g
NDqjLVaMS5TBesdiTukyuNweyJr24qIz7Qkh9EUCOfNalKkdcgnPTIJ5xdk9kxQN9MwHVblDc3qB
K971jyaGC86Tn8+QL6jcVEYT5VWg/inuAE5fsasgccYQqFnt6QUZBTvHM6eMIUnAsaEM/Azlomyb
ZKkGlSlPdMBDj0FFdu6qIVsDuaQ7iMa4973kRiBn3okZa4OuhijBuArTVryKlNvsSH35IF1Xh8u2
sWfo4LHSdbC/G4Am5xRVUvqq7CZAoaugDCLJp1n+miitnc5CyLO9dGEriTtW1CidCeiCP6sqf2ou
L1lUER2K816pOodJ2iGA9uoPw3pPrNwuyLuyuL18d3vqCGAmE8VaxDSDH0JOcKKmzJI6qJsDAPud
MjZF4XrPyFA4RZFBRQUdU8FPo4qap2FOexRPH5OPxfciRz8cFluUPO+dZyuMy3SMsAPTwkLKYNb/
WchkF/1rdtWAkaMpqJFqmDziH+BSb63d2tMyiK8ZCUHh/Wp4/+pyiNpVu+fZCGN/37x7QtNCU0U3
i6DBMjVAv+A2+q+XVYBdCe8ctufhzKcrFKNIqSX5NH9ARHbbvPPV5IFohzBtD1ormk9g3/uSPM6I
iLWCjD2CvKHCDGHXL44+jj/7AY+MfqrtXm1E7kgkkdNAIHfro7piSremmW0VBy38ltDvYVO5mvT9
8mXu5QLby+T0rx5pr0YUNacZPM1UGW+zNPXWNRbVnfY80VYOl2aPej5TQtgbEcWmkwWudMkZGlf2
85eQ6u5LQ8VOI6pM0QF5qoUksmYas3HtKTHdeirQC5MXzwIIYhfWfhH5tGltDBrYA4bIs0+Xr3Q3
ESFgJP4jnYvSybSqo5rjSUhvGKnWmYrZdBmHKGZyGBWzaEhoN3xtJTKXtrG6vJBoFqpIu9kjlCX5
lTOdZ1peUl0XSuNsvB+LPC5SpN2vefLu28LjZXLWHklp0sUgK/QL8CNE1I4N1Z4qODMQ8bXxveDT
7SUe24vkbL0lBUqwbFeob8CAANDfG6aoZ7b2OXjBh9uNNRtV4Sw9bdZh6NhD90kDVX7LkPpfPbyA
aPB4n5zBh3UkmZUF1CZWNmHVIcmwMwfUGBhBib+ognr9vi0QIqN4idfGsyWeRbHSZJFRl+0jbA2N
1+PbX9gXUYf17BbAhMLe567tP0rki5hlswDJfETB/hWjgLufbyOL8zOdpYM1JMSKTZe7DCxQ+ZAB
KzBzFAr8AIYn+6p0YSOQcy0jXWJLK5EuYDXMHqrIobqolL4bwTciOF8im3FNyIr705r3jfWzCD8L
bEx0aZz7mCIsfNeM3Gx9S8urFkTEDF0GTYi/6DKiIshuUx7rQn+08Fzo2vjHxBgitDY1NAQPvZtq
jg4UuyZQDcbp6KMxDx50fwCYnY5833CnF+Bl7jvNzU/gPEvZyWkZWsDnZNNY2UE5GF5yZN1ARu4q
WtTdTZE2wji3Ii/RsOAbAiLdemeq76fEcmhpvm0bXxoeJk2Eb7qbRGzEcT6lLIZBzQh8tGF9AZQy
6HjK8b1Aa3Y980YGl0DodZpWK6rcgXxKDgVWhFHvxfoI/CSVscXZjp5AoMCP8NA98KFZXCgZa+lO
3nxd+vNhdAZ3uX7BqB4bT36WYhKNYnLHMNFj5L7XoJfGqFsTglwe2pbyrZjfzuRd0qi+Ib+Jlc7T
ismvzNURnHH/Uk02Oa0BwJEvoMVAPlKLWksDHaTHq6seso/Ulm4wjoj1AUuAN/8vseBRGmcCa9FP
TaWiXHL2lvop/QTsSK+36xbe8kWxQHQ+7l4rSQEWp47zLaEXnifs6TE8KMEIjh+XCtGC9s3u8YCc
HcyYmpDzBG9gcINj2xJQruq3Irk3p8YGJY1fK6JKHrux53rzKJAzCqziL+Pcj6gkyPeFcmXRayt9
0OvDZTVh/8oFKfyEZSan9QjWVpS5eurJU/4FjM8P0MigJosXZ9ItyeY3tVKJLHA/UPw9HT9niX3I
niQK5mIAxdt55sn8mvusvqZRIPG+pO60H/oeBXLRVdNqTZIzzC8MSulKPXXkVBT8BBrJAw+RqDGB
OAqvwiglAGS8Mkwe6Ttj3KXX8Qk4L/bljyeyOo0Lt4XVp/VSYkUoyn/0LuDUroDq5MnyDwayAZKr
QISxIbpFLmMvi74rqxZWUJd+hMmvThVR/ogkcI4k7/qmlk3M91S5dK8VSjB06KUI7k30pTjfUZja
LNWgZ3vVK2e3lcFgjH974jNXxyZDSStKFk2CjU26Wx9/PTsixQUy3EvexyLL4vxGiSqNDAgsvI8N
h1WuAUmHhrgHRszJp2iBYVpP9EYVuCqdhcDNAddUNoc+icqgNomNjS4bIcnXta90+Sb4cPvZyN+r
5McRF5ophQngq4DeWHfDPQVLQN3bs3q0wNwSH8gVKewlfA1cgbb5gjrTp+0BCfBGUjZzuWqWU9Z4
NWYixhbRHbLPuhWB2Q1dqjDxmGjZR1mp32JtyI+X+gEMKqKCzW5KohIVdFAot2Lw6aksEAtF+izB
itMp9XLQvHTZvQYcl0S7V4evWnldqh9qEfLI7qfD/DkwtsG8Q/lmZR93Zh8l2HBV1jdabdnA1fa0
Wdiz3/UfGzHcpxrWHMBSOvxHjjGX8agcLMOuZfu7+p7ld/Khlg5CN8zcxbMgupHJ3adJAFAWysiR
NQJc+TBQPtTfdYBo5ADRkBxdP8/Jni1P5I935zPwIf/eKh8BujExQyDgBp3VdG5pZNdaFAZhDpTN
cvFxiCCOtatRQX5prLkrMMfdPHojnQsHfb/ERBnDMtA6OnspWcA9l2ohAl0EerzroerjQziTKbd1
En+usjY5knxc8WfS3Ql+y26CtvktXOAgTalVwBcqAyxfLu4QWZ+LMnsfN6onlZOrRKvbNyrGNC1M
+Y6YKqlVyx7S8H2dAG/H1D72GTG8sqgfsqiOfcwei973IgPggs4yqb0prRg2VpPGrRLgLPmm3Is+
CdO1S7rI5akjCACsscAUJQ2iQzr7HeqFUTCAnBiLOspNfFKooA4kungu4EzpRLop1UAXYYBlObfI
dVPGbzqpivx5DQevAVuYMekiXODdCZaN6vMLCqlcKRjOOZ8UJoc6DR4c+L4EfKZsEwolttaJwFcZ
CBRtN3l4VDSejWNYY2KWI4kCGoCkdz0xG7c+sgIwVtqQSKfeZYG701Dbg3IuTdLSDo4TuTJF81vW
bUxcfdOus/fG1djbkkM+NIndfOixDmV6K/GXu8zFwMnD5V8h8Kv82kGCisOgp7jmQq0dqz6BANi5
LGHfPliWhO4c2sOcHhFpkOOoAvbe0qefabEEil4OdhEPgrfqbqQFOcZvOfyTpxsBYN2vmJ5eEoBk
UjDlKPp8O6UrQAoSYWzYv7dHaVwZEZQSqWENsHq2OxelKMpWoJkDOSmriJl+Bz4zt04E+Hv7AelR
KKcxFklkIFiiC808HvbcUVf8Mi7DEbNXLogg7csfbj/B3dwoF/8WrYnnJgIVOram/yS4aABVR/Mg
HiDYdzePZ2MXvkmU1Eoyw5JAEesaZ5OCJl5sat40pWJLyt2qi+KKQC019veNPKsE/WrJxtJnPwxM
FW4mRtvgt5sJ7SxyQW7vN43AzYj0hgtnkZHVobpgpSzTmgNRAdqbkHvBd9u1BEp0bG8CMwbbI0+P
prSkStIZKVmXp71XdOObKO49NZ/eZDS+6zBoHlTadKRkuG26DtGq/krl+g1ts3s6Kk4H3vBGWY6X
f9XufW9+FBfAlqou5ipnT0zlWlmvpOTBFFGD7CvsRgbnauRpWZRyNM5r/n8U9twIesma/+6XfBTG
Fxvn2ZhnK8OB2qJCrahy+vLr5SsTnYdHA85ly1xBtRX6o2WHwRBkgXLbuck77QWrWfvV7s15OOcy
qKmp6B2KDq9pEQq0gXCuRaGpHuYpzIAm+QEEPsFSlm+oVvuCG2T/zrO0aXMozqtEo4XVrBJepXcZ
OA5QoPQb0wUsfoaVUQaNQ0QQbsKPxjmWNCedPoUyw9xbPDDvoLtUflMDKSh8WdQ0OEPTXDof504q
uTbkWsO0EMbaFgfLWiHgGEtw11Zj6GmdHNkh2EK8MqXAAsiqO6sOr7VUcy1rej+V8Yeiyj8MTYM9
COmtWWs3oI3CIF5fg19xmDI3HdXWztP4nTaYfmtZHrjeRVFG9Ik4b7Vky7wY8yL5SewMoG4tPGJ6
88H4yLbB08URhxplN9ZstILzRfkKJjms1SF/PukByLE+lp8YlDjj9Dg3j2c8KlVnLt6JNyD/xcxA
qqxiJRbQXpx6sNFEOi6MYh19///KQi2UxulH2WaFNkrMg/iq3yt27ufJW2qDJsaTD8N0L1JIoUDu
a1ZKM/dYjkTs8brCBc0WnFavg5dGCtqAVq5weGn3rUof75P7lnVTgiTHwGQsuGrvRsUtcrtU3DSx
x8/kC8G8ntOaR+DZkKC81k+Kux4sp17s+hDh+U7uVJhJ0Ljm2/iW2ki46R1SgAQtPlCrvZU/dUdA
BATCH73rlR5/MxenEgtL+k2IlFgbB7atn77LpEETBNx9R6RhB4AC2gpM7lyKWmK4DBNJyHDYUByD
oV3fGEHkVP4LaCRYcHjmh7AspsgWsyt+i32SxjmxCOZLZn/xmsjOXbD0/EBjCl4vH9zXPdYe5fGP
RFPr16xl0BV/YABQkr/+hQgjRjXdf5JupHE3uWALthrYI2kJ2Die8oHNuKoHKXRMVw0Ub2g9cfV1
35Q2UrmAnKlyGhZM6v8sIG+EcQF5aKV5IX0NKEvzXTobx8HA+9ci3mvi8UYMF4/DbAUAW3/mkHqC
/PHy4RnmcHjNVDGWDBBcUFeBIwN/3+T5cjMSsNjjzcTg1lBE+Fh/n330TV3mmWDrL66es3/4kmDO
9SqKNBSqhfyw74M2Q7aBAUv8T3Che4a3PR7nbxtlwAOuiGK0g4f77NDcGF50NL8jQ3QjV+hS2G/m
z2Qy1jGGkmdgFeHpZaZqnYWTyfb3j+ZJwWbREHRB6rZX+RXIm0abuMtBvlVLwSl3xAKX1AQnBogj
LcLXmC1znjpLRa+9lH+W2OMo9ArsSosrxSLg0J2k/okkzubo2pQpIRgxnBJ67PrAVMpA8MX2DgMA
BIqoBMBVrN48vcPBMqOhHJEfjqjljeBqu48wWtJf0Q/R0Xg/A3ACh7szBaUDkVT2940ZhEPXm8Bs
yoKqetcgOvb6P/mQ23PV24Lz7Ricvj0fp5F1bBSxLHU5Vqf0ILnF3uYXwP8xMA3Z15zyPQjeT9jx
PYkmhnbsDXDuwOLVQf4D2kZObmpJpTSNCWjW+xOeuVbV2mUsamOe386cBUAK4CsA7KYQ/Rx0N/eo
aEtJYrConhkUzXvWgqO2hf/CD6NjBLpfB/S26hxhwWn/eI+COc3saDGN7QBYMi22e8Z701xZ5F0b
2y2gtw6tt3oWWe3pTrxPsmcT6CmBiByw3lBcTnUwLlcCdQybHIOpOkP4zbJagc7snm0jgft0EjUj
0MGgdl60vsFgDpQYe31E4EX2v91GDJcqDl3VmoUxZ0gVl5/h4pQAggpqv/phFTYs/lMI3hnM8pza
29fl/fr2Frmcb2invMw7PQtGv79e4TirG+z4YpewvxX38/f6R7oKJ41RaoZses4tNmqKrSO5XUpN
OyNVKtfdx/5QHPND/l6Uie1+uo0gLiI0wPxBHaTLglVRHCCWB4TepqYIBnPXe4HahsL2EMb5/nCm
kH5tZRWXl6MbludvczBBSkt07ELlQeC/dh4UoNF6lMUZmmKt/axIse5r9uRFV9kXQBti5FD1yi8i
qjL2zZ85E2zzgacXOdGzraJ5HsEWKFvIQ9DUYfkIS0ZeoA1714fU3LSAFqYAp4uzL3TlkrApwhxy
evACRl9KbLylTuJMIJbK/OjO+Bw66fUqrCCzr88fcCuYs7gQuwpR10WgYgPGCpDBgJdKgbRizw57
DuY/FEHPag/uVsc4HgMjY6AmfKZgkH6agPSm+/rHzsvqN6qP6V6/t6cakbV32siJXJFr3vmKoFxE
REBmhOUjPqCHcRLNoYIpApXENkgJT6UF7q41vy7CxCEx/QDwDLuuRYyzO24Z+KLYSQMvAeh4nu0I
SUaqGozHJB2Lgyx9SevMFZjCjnE/EcF+wsaLkKij1jQhVengKHGpQ4ChX7d8oyyAP2ydxE16m3wT
uZS98acnYtnP2ogdSVxETXMWq/iNGjCuQIrJJ7Oy2xYZhHgtVHSXXIjr6WQWdYTaZzaBGjSq5Lda
pgkzI+Y5OGt4ci7ODAu8+oesOp9r8arKYwXdwW+/Ro41vwD0kP1zl8RxxlcrGOmKKcSRdbUNFdx1
y41s1N4IFvKq6r3LyrKnK0RG9YoxPDwHHshDiWoFQbUBYNrBrCqLTcZSdRq1/n5Z0N672ADBGSGM
SwBk8lzIUfCas+QCVf7U+qZZ7yTTsDXLCFqtALpBba/mnWkq12luOYmi2itmJS7/gB1vigwTDsbA
TuPOPiMAUMxOTky/T1O3adPvvUHWwwA6KpOGof//E8ZpZlKUqlkzwBpNv0WrKMDKhh+rkdO3snNZ
0p4NbI/FaSdw9dZRNUaUcLQfw9DYTS7Aitz/cJuL4xWyHIFx19JfFNnZYcU8vRqwefoarkRUY9v9
SiYYnhioO5CMuHwrVeJKbpIwDqS+c43pI+1lW83sVLx8umfWeHgoBrQRK64qVx0aVlmvogrM36+B
a9j7SlthXHbSlmbfaGoMbNE0tEMzc8ZGoHF74QwWjNahrAMfgcfrSqymWNoMHG/YI/+ZWF63lI5i
flrX7KqKSjubhxs6i4Zo9hJWTAf8lcozdmTrMpujNKPz2PV2OryXtE9hd29o76Xkh6l9D/PINsnt
ZY3fVUgV+4YaQy9VwLL9NNAMVVeuDVBNfT339NPwfj601ckAty9whlZXHGZ2r/ZRHn/IKJakcVWw
UTkVKaBgNI9Opz4vnEa616MxoMByTYhwdGgnoTU2pzQ4/azLlTZLaTBCYTP4AydivIj/6dy342PO
VhannnTOV3B4a6DQw27QdfEGOztO6IL6+lgSD4AAvhGo3mLnAF4nB/khvWJZhAhzYddGNtfMBYi+
6g2g4com+m3EKZr3Yy67As1h/8Tzc1oEvFBYOn9GrAWS5jaPmFv+tbHGtjeXdwzIBEWHl+Cf70VX
0CdZBkMHxbYJp6m0nvJ5IDojpR68qXDZIHoNuIMgkmwjMP2oeF+MzgueDrvODSCUqKpYIIfny6eR
XpsVsWYsu39CBu9FpzVY/NnDhA3WTUSZ9L5BbqRx0Q5+hXaZClZYpqrJFdt6/3WpY8AgFy9/xF01
AZ45SjmGujMu2/bGEo+oOixRa1fLDYZYBRL2YhCjQgO0Ilb5DX5HKK/TdkhL5ETq0pwWuXbBxoZZ
xMwrwch++TC7SfNWFhdcFatM9CpnjLNsPlzFDLDdBSFWL1JEWm94+wLAtD3d0DQFXR/wy+lAeHvq
PjEiSmppQDEfOCODZ9naNTZvPaIf1RMbuBC9C3adi476HrpZiOio5j+VZ1W1KmsMMPC8mHoDzHKA
0R/Vu/poHGLfcsw7xcEDDzTt53WTEEzCQu7rPaXZ/gbOEPVhKTI8pqugT7+0ytd5Plz+joJ/nwee
mtqSmhJmbf2coXHEYGmZRZqy9y7QQaQNfBisrT2DYJIwJjMbKZY5/3SzyJdfHZHsZLr5cu6IlPVL
+u57XnMrmTfvnhYlsKBRa3MMOznk5U1/aLBkjKrHGW44d0j2mqRTB6M2RTFAARoUp6S0Xeo2adEp
fE0XbS/Ab4Wxr7t5uerrMMplgjYoCM++67npplS9qcPlQMrsyjTitzEJnSqmgtFHumeJ8NGojBko
0j4re1g6AZ7zCFT0SK9msIMtjat03ddkUoGqjQGbEoCJyXDTG9NqV2Z9N+rKFVmqh4ERuOp54YZa
8QbPmhvaxXfSRH0F09Nlrd3Vde7VVMEaWevFQ4g53Cr/jEzYH/r6JqyrmyKa3yWWcphG0xkKTJ5k
KjmUVnqdqMVV3U5+upjUBUe9I5XGQwTEimaagJBRlt8uG85uBrm9A3ZHm7sHy1Ytt2qKbdOxtA39
kFC49PB7viz22hZ2LQVmEqNJ9c9luXs+fiuW0y9JjaxslIAyhqKPUqcHE4T0lWwb9SjwDHspwFYQ
p1td2s2lgkduoKg1UNQBjGi9WQ1RUNwNwVsx7GdsrlHWkxqLj3CyGASSnQ2cwsvGPoXyOJ8QAQRT
H9YeaCaYwzxPqJzbsr23uCxH7EXXuBsotwfk3rlDj3CWDEjdGH7DcwJR8bjRrr/dGCcXtqS6X3pU
l7C60k73FDNguTTao44Wrfk+nubjZX0UqQkXoGg7RlJZoVe66LVdL9iEJtc1eIYuS9kbLmF52h+P
ww9g4NnY1O3MgghbfsuuIga/NbpWwDA3RAARgjPxo/nJPKeyzDAb5PI+NF1deRBSxAvM2OK8R7Ga
StgTuQwsqzlmpK1RM6C5Rwu5OqQdEUWl3Ui4uT7Oa4z6UvQ5chw0gaNDpmFehqVqavluxr4BsO8O
ViwojYvukHMfsRTVUSQjFwVFj51GN9CQ1hJtYIpukXMefRkqfVLHuMVVceTl6zxZRwnbq72I9VB0
Gs5rVI2UdDojIMyT67U9NdNdnQj8rVDFOUdRNWXTmhIGALDfyUjDGKzMqAP/aDmKcZX/xS1Rilq+
ZgEdk7PbJpLHRUpgUOBpAngA+KHd3I19w1nDh5fR9O3n0/SvSH5jIhvCeMzmnO0woKBvd1+Kxi4K
m9x3X1I3+wj/MaJDpDqG7hSfWyf1lodQtqcH0Q7Kv8SAxx/yrEJBaBbXGDv/GwMkz4RshsiCGEBF
Ux6iy+YZeoZQNqV4RJBjm7S/ze+7Ob8ZwDDOrC8VYWHsJoabq+bsvQnldOhYgtZKWu9q5uAn5vqu
ibDnWqRHAO7caCTyJ7MOXuOngeRjsnKepfDjpmsBRmu9Q3PqFzLef8Fb3RuTA1GFAvXVIQ+b0Vzq
MLc6qoPQJ80eXcmOHTO7H6+i61+LW7WBmaRBuxFlLLs+51EqH4kIzfvIHLA73MwDIp7ZrU45LJk9
z/F3vM1vL1/o+c3OV37AxiETU5dR/uG3vjG9Owy11MNoCNqZE1jYhvKaVEArJbG22JXUN15T65Nj
9fqDGR5noj6ofeP0Bg20vPHI3F+XPV4BZXHSY+x/jFXtDOZ6CnUlxZblcN23yTuw+3nlVHQ2GbrY
0cL6emnHQycrLjHbj+FYT7aqYYxnBmNYgOXDj4Npanam0dFfSeFRogZ0ApgFMfCIbK7ASGiHynqv
TSVeB8DOaQp6FUbWT2zMu2A2S+yi1ZyuSv0xrz9L2nhTJ/KxX7UvchUeM5R+86SQndxcrsc6cUAD
p9tJN8h2KEmnQpI+VO0i2Ush94dOr4/6Am+ZTl5roHQ8Rh9iszhW2dpi3Ej/qWe5bzHu0Tw7Xv42
e6jNjCnl77fhFHCwsCEfmpitbiMXtNIY+Kd4ZZ4p77EnzzazIqcxkKCIShPn4aJnWsGaezJqyRa6
AE9Vv8wwGCSNoHxUZyPzSL7Idr+UDzCI3K3DNLKTdbpOQtWxoilx82y8rQB5Zc85eR914eD0M/2i
gPvILkl9VJMkyGMLAz6zcm0AgsXWyKdEGewWRdXGbucW5I7E6fL5fWEtD3Wo30xq9HmMmsoZZDSd
5WU5dvUYhPM0Yk/zZ9kXPxSl+WcI8y+qFN3VnfYVq+Ifp7JX7aXW/yFjtgA8qjy0WF1wLn+VXfvc
XA2XeKDDEDVpg8xKTa0Jpe5qtDUw0LujpN6VtGsE4nYzA0x7yvB4CsIoF7WtRcsrKpVYx63j+6zF
3HvzXYpel8BtxHBJPXru/Vjmg+RXKzCE1aDVD9mQO9EcDFlqT9J32fxiqkGi5F4CcuQ8F+k60yhe
4wxoOgF7HNzYs6kDUqiljGcFgjeKfZ+Ug2bYnWSrweIS1Pzs4VsSupe/5N7VbkVySZdWp4axyk0Z
FKvxpi+NgNbSW7BI/bgsZjfx2srhPmFCtanXZyzGbvYOX7zGtZt8YBqTgUFTQDnxjUIlA3IMzeX0
HLXW6/ZtDLD8ye+O3Z0Y5UthLoj/bBtp5yrG5nndm2umlrkKQCVv8VCNiYmNNXrDrwLLiVj1BEOE
BPBiaD6dok+pcF6L3d0l+VyqZcmT2mYR0sxqqr8qyDfMQr5qkdb1K9gCjOL0im+5PS/3rlKNga4J
BfHi/wbaD5zkf78kX+qLS7xIlyECe9NNlDgMLk6JMGqknLJ/AI/iounkXT4dc12XLpNzbSZwttMF
864BOM2coXs7kle9s7dnYja50RfJmuc5bDq2ekBP2vV6+IOXLwnRUPYc9VYUb94aeGXXBZ9q0CTb
LD9jf8VGRcuurFWgFSIj4Azc1Gc0mC0cSitvCnLd6Q8zXe1yDXoT1csqCId/Ln8okZGfN8I21zjo
VSqtMc4mnaH8IhANDehFtjaD8hNFvN1EeHuTXB4iNaQC0DX6vJ2XxDcoIzAoLPCcZF4I4HfkdQDU
lxr7BTsjAvPml1IBVxdOYYJz0hu2X6HO71IfNDadCzCMM7UqtgLCHy/jlNmLSJtT8/tGaF+G4BY+
nzoMqJci8j6AHR0PyB7NhGK6F92z6LCcbxlifVyWiBTgBSKeUQ1uDlLkZLyzwJGQaAKqh92otD0e
O/5GhfqkAw4Yged8hSfba9lvZXGOBQSdRQYjSYOqjO2x1e0U7EDmkhypecJ7BzvdN8Wa2ia9yhoh
+PgOjNDWjZ53TjcHpWoydAPAGoJ2SYD7R0q7Ssz7LAI1kEqIOxhl0JPiSwoGPfyCnLoCWxXpEeeH
Gtb5iyLosAyuXn11mNVY0KOkQ2aDpXxx21l03Zw/isqy0TvGxPTskSzmyWFKeSFmnGkJN7ebqFUe
t+tv3Ods0+J+Le7zk2/JeaJMUlatlHGXr+l+7Q3Yn/tPsqFgBQTrhU9NBCPuS6xNrIZ1YHty9GP+
KWc7V97vzmJ2lF10FsXvr73M1MRCEnJh9f9Iu7ItO3Fk+0WsxSihV4bDGXKenS+stNNGCMQ8f/3d
2F3lY4qbZFc/dPVDuRxHQhEKRcTeG2osS3kGLdP7sK+xzFGerOlk1xhH32LXWo02RLUp04ByRBvz
z8W1rEoNzcbi0GD/xQalv6YH1acnDl7TBi8uYFw/tbr10HNmepEEWF0/lVbxs2VBMMEDTYg7eaic
4jPiIatZwJmthffpRm0wtYKt9lgcBh6M2iFlxwSaxL80ghN2rJtDTPwqaLcqrqu+cWZ76Yek6Cot
jKJgHmAAijTx7QMBFMTRd/muDbdhpKuh7szg4hUHQeJa1jbKckl2paR0F/XMNeizateuGmqXUWj7
FtSH7eLh4xg3n5V/BIEzuwu3LOxIyAytoIC2daByeR/x8PljExvH1ZyXfhZnRgZgvZm24E8GlSmv
2kCEitN1d3jseGnItoL2xrFZ0vfHqqB5xoo8ADIwMLz0Or4lBwV87/u5uz+n3/SgAKK9sZGrlVxU
4v7yyp+d8bNl1lky6FpTzzVHkH9BRBI1RwAtvXE4Ga4EYZJMX/63jV0EuTzmiRobigyixLhMchRQ
9Hcj+zoQSMqbW/KsW65vzifpbH1hAcbwtoQ74i1sHktwKP8U/5xFGD7RhNg4l8tpr65Q0BDQQhmE
r70v74p7GjlQAzOd7ofm5zsUKqG/IJ2PN/T/+YaI3WCeMaFHvXiTDlEcZu2s1zqZTeekzN5DPtPT
pmqnpoM3SRM4xUbs66oLcAfcNyz3RJP4GBfdCkDr6//9SxYZpYUJdgjZxRA+/UnOILzJmSfQviB5
/tT1vGVvcZaEVbUmnQM7tAt6qEPZEjXLmWGZuoZ1YsHMR7/1aF29KyHF+9duL05UlmSySkq0o6e8
RnpnemZfunY3eR9/1fWA8NvM4s6qdDpGQBDLQBWT34MQEgRdnk0e+nZDrHa9pHK2oMWNRRtwyKgT
aBpnmvYZ4Q3myxnqjQfXL1au1NGq3dzIqqj7CUm7rZUubq26FI3S9KYIitRVj81FsYtfu70mneY4
YR5tJpBoH7ab4utv2rN1Ly4ve9KiWjcxeTJ3zeYm1u7vyYnq+InJia2Ds7i0DNaEaF3OCNT4sadA
EV+M6UaStXppgSLOUBkgTfqyFiejGhJcKoZBjIkcpeqzrvRRDxDZTWXsPj6fq6v5bWpZiBtMQwyC
oDEGnnETRB/yuuq3xLy2bCwCmwkNyYGwQdlB0An8tT+gfeil9hY6ft0BzpayiFrU6I2+o7iRatDn
8C+ZJ0p/Bi3y+/JRwf9hssAGixoQd0z5Me63pjPWDyLDwDVER2f8wyKKaYmhWGmB+D33kQ3Qzrr2
If9mImtrgn7arFOtBU02k+dg8JqqALj+eSWSgYGrfeZ0GrMn0R4G9DA+Phqrl+6ZhWVjvInCpuAF
9K9nvCS3j+GBPvZoDeufki1Yix/n1hanRMQJE5J3YDglB8a9XnT7IT0pNt+IyBv7tmx657Yi63KC
EElMe6ehO4Ax3I2N21rK4iQoadk3dgcFydrXdtIXXoTer3RKb3J9zY89pNI+eAqnLxt25xO+zKfP
t3Be+lmWZJtiZm2AM/+rZ+5auQAj/5ZJKObx0TT405qhtW1lKri1//tK0FoEYTNLlEnwnIYK0J+m
kiyCWqVa5cFQ3MbDl5Z9T1q+9dVWd0/XKYh7TFUFvuBPI5WakT4xkEM3+ZeoLLxhvInqzJumAFrp
row7Z1QOaOticFRY9x9/utVDCZNkhjVAsXjegLMvl4guIVM9M4p0xy7BSwV64h9bWD2TZxbmf39m
IU6gsJcV6D+GJAqUsHC5ddXU76w9fGxn7e7C5MPfK1mcCkW3CzXVMRgQDdLR1AvDvq9V0Ds+JMkW
rnpr0xY3v2zEAGAn3CzWH4zuqSQbS1k9dWdLWURYveCc5R0afayunhQhL9UYDNu2uXHbr9aLzrbM
WL5Rc5GA0hjsZL/qRcP9L24ettP2PyfRP10vWj0TBpnbpmAMAa7mzzNhhEM+ZgQLjPBqoyL1gfb1
leHR4KX/8alYvRyhe/mXqeUasx6dgGaE3sfcp6UAParyDW18PzyNKGUm2tuGvTnE/iMUntlbOHOW
JywEF/fP+V1MGvGfgmEhBK6G+mKC1e0Hhb56HM9MLvIPNOKTToLOODCAvYBK9olGnjk67Q/rHoN/
SAm8WflnLBzd9Mk9ngRW4UrdmcEahZttqwqvHt+z3zNv0ZnHc2HblVLDE8HbPrqzSg75xe9KfQ5G
DDwEOJTmNx9Wm596cQtNDeSCohK0gjzy59Hp/wAK0YoMMn9oUQH5H7/1Inhm0OWyVEyf78rmyYgf
4+RHYmZeD8BmH6eOmuBRyWvXIoFlSlemijN04vnj37D17RfRlU6JaaFhEAVdWz+LuLtLQ3vayMe2
bCwiK5VKNOk9Rh1yU/o1m4BO2Er5tkwsImoF2JktIyzDMoST1Ddci7yPN2q1ynEeCBYxB/PS6KwY
4ANLxP2sBA3uRxRVhbif55Kq43ZRfOs8LkuAlItyqFskyino6hoMr+4J6KnrA3R4AN7TrI2LdvUC
/O12yxIgUzhr4hxuZ4Rvpl06YRT7PZDKkRU51uYY/2rScmZtEXSaNp5a2QIxOzMAzjyaiRvuaRA6
n1FKXt9K8J2BVwoqw4C7/RlSpiFrMdQHdD9JHBJoII8LhTcLXI9eETmfwF3OB+4fYfzM4MKvRlFY
vRg05GS7+bCYrj4+zDMixJEs0Oaigsu8LnNtPJA3X1jrZ3VOb23TmrkjFxHU1Ls+jkO4AzhZG9DY
yv+ek3X13jozOXvoWdCezCxNZINEsAb0c/6eaFvvUbnBJQHw5+YSf3bCFxtsY4AT0yJgg0CvauGO
RCswtFlbMwfsBD5AcMB+mzcaMRLyR+ACB0SDYrfnCs6nBGBXIs65/WVeYBkJjXUwOQQWuRbhc5Ft
llVXPOQPC4tMoCeyBt8Ukt75UTRCYXZwpqtffaN/xwD6h7WFP45MSzTMEM29m9EHIb62T4LaS4Bx
30mPeWSLrmKN6ucPg4szGkbWUFcDDJby9HPWAfEULHP0If4F4A8/AeBfiwO2BXo5y1Znqrnlc4VB
J7i3Z/U2W96kByQTBeTNmNsl95+b0d80uIgDU42Zbgb1zZ/0lcNh2hNvOPZeBBEMZVODcm1w5Y/l
LW5asIYlip6i/s8jfafUw75tweRqqZXbpqX61SizZk/i0gcrkHFRhG3utG2ofE0tM73i3XgpppYf
oh4TuBuX59pZPt/3xf1cU6qN6cwuswSGm3vub02Ur7mmZZjoYDMbkPvle9gcycQrBa+DOp0Mp7Zj
0AKr48ZtuYZXtM+tLBzGHBpMApj4smVdHwjq8KpeQdThu25+pdDpay4TNTBktDF6tbW2hdfUehW3
vQ2VkzweHYPfhvbDx59qPpDLuHq+rPkHnMVxtR+sJJJwy77ZDeptPqgoPo5OVWzM42zZWdzIRAVn
+ASCc6AtiZPhcZFhjHqQGGJMtyoIW3u28EEjnkLRFTh8Uded2kx7rMhW4XtrNQvHq7PGLAjI0gK7
hlhifxVWD4rdXVWFvfXmnqP+R99n4UldZ+VWbaCK/98Xr1ZD9PlZWNyxFWpaFhG442YRw7k5W6GV
Zx+My5/8bzMehOhvm1Qyq7Hit/suWVZmBteqsWGVVscRz7D4VAaKm4rj52gJNk7Hkl7FHCGjPUmA
2iNhWG5XGKBHw2j/x161ZWQRLLKCKElcwW2BrJbF5JRqvWFh5dGMcEQpsRhSPmREf/otj0lnlzos
0ObWmr6I6qIZXv7NIv42sUx5bM6r0Zy5DZr0NTMLVyuyjUWsb9NvC4uUJwr7sVRLWGDh6MTFQ5j9
C+Dm+TYZiw8Rk1bTJhXuA4jJDB6TxU8Zxv8QSX9q/GdrUYuQTY3RsroR0ncZx5hjVAUWyzduhY2P
v5xtop2S1hhtwmT/oLu0oo5aXIdso1G7tY5FxGZWD6q2CjHOqkYXtCxeF4uN77+eLv0+xcYiVA+a
0HumwsafvPAG3hDbz6StBS2CNk3GSGoG7gUju6T0Sum6jeVsGVjE6oTzIS0nHLZYVA7hJ21TBWn9
NvjtMAuvr4dINFOJ/foJtWCnebwEUAt19xnFnK2vsyxIkGgoQNCON9dMByoEpssBe05cCxT6hbHb
fuRtHOtlRSIkdltMBjynKOT3ySaxE6dK7Mlws4WyagmzKyASopBaWD6Ya24xEktUsufBmZkaPfUw
OmPi+ajvxB7zz6C5+jdaG2gM/TY6H5+zVIv3XAXzBC66WdzD/j63XZXvqVMe5K7dbruuVev/MLfw
38qkHU8pwN0NsZWgYCpgTaYs/EmABSehotqFnf2FEUDUJs1G56Pdo/J+n1fZjZna+S63yujQK1Fy
bbdxtCtouBFg1vONsw1ZeH9KSKJSAlG2X+M7v+ijbMjIzMM7rbP/+Dqbve8fmdSZtaX7c8At1ZFF
QYjnu3gSzOmaU9reMPAQMf9jW6v54ZmtRSQI07jkeYpsV5u6OyvOfNrT65Dj9cnGf9En/uM7L2IC
wF2VHQvEBBnXt9KkMRCHXHj/04KWoUAnkI4sGELBaLKXZrIBz4RukpOV7MKutqQB5y+x/FIE8rS6
Zs4eai2+VIR37ZSmUJtSy8QxgXDU1Dddq3xbfwM96MbK1oL2ubHFp7KrpMuUkPOgHsHgVBSOIujG
vbAWbc5NLL7QEANs2s95tTHstPbe0o4x3XonzFnFB3u2FH/uQ54hI5yzaAzgYpg7/abtMXroGfRn
8WGbtW9t6gKTnH9/peWze6oirrZZxjFCGgYSElDh3jrqTuz1zlboXHOnc1OLLG40VIUZNcfNLbMr
MVw1LbC4DXVya5Nta+M4kEX2luehTdu8Ql0T05O+sdPAoPkfkalZW9S2UMDYgiOv1W//2Mr5R53d
DALMtfpYSmwlOG50V8MjCLUx47LzK4ePn5AK31rl4m5oBVV5OODbgckfmcpV3G1kqFsGFqE9q7LU
BvFwFFQp+ojCdCJ76/GwJsj6x64twkQ5WFPZ0xAMUkdrR1UHMqXGc3QkN1Og7voL6Y2/Zoqv2UXs
Na55indkQ6Zj7U7BIARkaMFIqIPl+M8Pl+j6yPoINVtNlGAlTa6Koga2oNqVgxnkeuE3Y7tRSFnd
2TOTi50Fp6udSx1Xi4lWA0ZrU8XcuLxWM4fzVS021q7Cpie4tQJFc/DPwaM7Y989pyHiieZarv4s
b4onNKaCrRbpauQ/W9wiGLPCjidDwbHhY+ma1uhXANzWMbgR2Zs9bKWBq3FZA1MmPiB44JcsAEkT
KYqYewqYkMzHW1pfZP1WXJ5D0z/i8pmNhWvbQi1rhEkeqJg1hW8nc87uk+qYH8bDJ5qI6zv4e02L
ExnGk5XoI3KqX32S/u58RuN/ffZimubvzVycS0mKujBipFfZlPpaIx0QyG3co6v17nMbi4Op6UY4
dRps9C5Gh9VrA/JwP0evadDM5Sl2KL5ty7+tvoPOzS5OpW6xWFMLfEPtvnerg4REQfq18hnGBLbp
x1az4nNri2xh1K1SbWYFrHY8zEPmODMWZjT5LnZFfvPJvsV6IPvr60FT6c9AVtuRUqp9iSzIR3vt
or+Ul4x5Q+TQV0BRffNZeoievn7MC187fJxbzgv6/12ELPEEvVVCZMnC7aezzp3AMEEiHTw7T2oy
OZaxs2pMfyS7j22uX7k6OooM4kc2JFf+XDARrTZIiqNEfiJv43Gf7hTfupyVzX42ELcu+dW4fWZw
kcOodoLGpgbHlCn6Bk1gyWTLPVZzwDMTi9zFDiFxPU1YkwrtNJndG14eUHfcTcPjjMTcbkCtBtAz
g4vgBra1uAJ7cx5U1V6mV5luOBnZau+sHo8zI4uI1qUTkkyB5G/QfmjkHYVPt4AkQpmc9Ag8kdNb
JbY6CMhE1s7kmdFFNKvyISmhcwvehaG4a1lceXXeWF5ogq+zCJXWA8Mmlh3nFujtUkBuMvUitKKb
TCEX1VRcypQH02BANBmC2IMevvFE96OmuNcjA4Qx/RdFDsc2ArcbUdrRxbTCtTlI5ihFSdwC5xUy
mOX3ukivoOd0zIFPd0TevqcyxcjWeKem8m1sTOo0XXExWNFRT9hjaCjf2456dq+Bds94tjR25H16
FFp/UcbNdxmFR6OnyMWSYfT5lB7rotWdLk8PYCLeD3G5j7n9Iim3XQE+UmfSI3PXgb/Gyzt6FUZ5
kEaNP0X6S0HEcYrDXW4mF1WRfBnyaXDsvtszWyYeqFaukjp9a2K12Bcs5Y5eaDu9714GtbzkY/eg
NcaLEinQLIzpO7S9G1dWGZhMu+u0kqFj0pFgXLx9LHp6awsD/Jz98Ko0+XvSxRcD6f2UduGjUsrG
UZr0jWIUyM1RTtgVSar7mcEup46WTouZAcfm9jtLjIfRtAKD13tToTc5kii3RMI4ZIC6JAkPKCmx
WZXiWAOmGUH41Qn7AQRKl51kb+oAzI1VGAc+ho+0b/ZGVN9GRH3II5CgNblwKWjbvbwpMq9KKJpb
Y2h4BphGd0yoG+Fyy+kWl2ClRqwwzZwHgncOF5Zj4XQ23e3/GCAXl16MAWOQhyFe/Wo8pd7wE1s1
U6bP5ZmtNtDWquYocPYE4syULWDdqGxWF1l3MsILTjeS9dln/3HPYIKEzJMAEFpfmKgxNy2LBmWF
EFojbWo4nQa0RT5BZDrful5W0z6dahCdQ4uGLGmN9KlLYtrgOS4FmlqDN16JneJ+Ou1b373f5hYf
KzJIrXLAV4IWJDT6W61c2t1WT2t9+37bWGyfYKXedhoG4jLzOyTEHJnYDul36vj145O3Hnr/sgPE
yJ8ngWmit7R+rv5kkVOGmVvAKz82sZ7RQcKLzeNE9B80+aE0S3VskGMBAlO6hlcGtkfTIIW+23DF
j3wIPja4mpWTWeUK3M5QIVzezCzT9bSmcCb5WCgQsY71ndqjGGR4TTxuvL1XP9SZscWtTEYFPJg9
8qk83bP4oYHSABhlD3Vc+R+v6v/Zxt/Lmo/lmdOCH5w02dy++Vc4jtWDcbaued1n1kIz0RMrxbrS
8j+JsWI7mjNTyefTzefQl+vZOLUArmEa6LuW6KXM5IqIBjNHYjz6+pvmaKfoldwAmXgHKj0vLjxy
9/Gurqbivy0u0Uy6yVNMnuKsGOQx5riFFeBykl1ivQ76D8Y34vzqYTmztsiDizLvugQA9yCqRkcb
b2hyDWpuR/SbclqrPnBmaQ6ZZ58PpCSmVqYkD5L8G2EXWfnct5mnR8RjWujrHR78vQ2awsxntXEf
tXuNP+bTtyjiXjl+Z22/dXrnpf3jPjj7QQun1PMGnckaz7r/frRijo0fmVq4ZFkRIWUCU1Vr7amp
XGUtAx+MiC+MuvEGq/Mjtf8+VONW/3trjQsPZXWaWpGJz8s14NF/NQx/kuLan6ljzp/wH8u0oTGh
Q5+HMmuxo4Nit0wZ8B7g1p1dvfbaK63z/RRDPXYEUJqmfjVYLm8mcNTWXphtcuGshoizH7DY57as
hahFxYP+CCS6V79OX8HdWYMr0zOOusePYHPVzY3gvmYUbzdoVxkmwsQyr9B4DNLQWBRBZ3imiLw6
TDaO6qxBsrK1Z0aWwxhTTDIq+xqDDAY5tUp4Z9t4nUNG4MiqBClxs4PmJsib0+8iUvxElq9JVHgi
mS71tD2QhniR3qMI1Tompw86zXMnasNblcnrvBiPEsM3RtJc6oxfR1rtdqZ1iBvjKidKMCp56WTJ
dGuZySG1whOwdm5rEi+Lo0tDb/c2huKN5qDSq37sTrks44Dl1qGeGvw5jOOBOV2kbmq1V1INWBI7
kCjxUgpFV57vTK65vLD3YwOB5dr2B5K5A5rNpEicqOHPIQDiQ/JkVfGXIif3ZV75RV9hxE+3MKXW
B12o++Oon9L+C4roR6vIxTxftiOYamxk7ww99wyR+6XS+0RtdybUHbl+RXLDj/FWdho7LZ0UWpoF
Cw+liqeUPQB8gZKLuAV1rlMSQZ+itnuFJPMjGZDzTOKQRuoR87pPVgORmE58C2MyOOVETpHSMpeD
MF6k493QEagTKjH+1/lNM7h5/gYWWAioZfmXfsylE5XJDWE5ZjdHf5hGv2P0lut4UxT6wbKjPYCS
92Gb+I0ib4gO5EHGb/SM75mhBEMC2DhF1IbkHkJIdScoQcIEMlGH6uOL7DAF3henzqxcMh5Myd2o
B/NoI1E5I6eKQV8teytYC9pZkSPEPrLGDIbwyrbzu7LWHHCCH7K4zFyghRzKqYtmcuKqcemYFgsU
W3vgcOaxnY5KBUB78RW95g6mbN0JhUqdLLJrp56U11zc0kHtwGxr7nVbhUTKddFfM5U41mR5nf08
FJrXRy36HoCfdp2XNtM+w2SLRbTjNIIZ1gBTpzAeQqNzQ+2Kde/GkN5pgu2NzDqprHZCyJoXtmOa
P+g0uRqOVi2ka7UxqFQuRPwo1SfBQbhb9Q8digZCnQVVez9TmzuiXmhVuRt54er48219mOkPa6Z4
6bCr9HzXzVUwHRxwvDiF9ZshWifqEr9s35UidUaS+K2aOTEFop9UDkutQE2fEu2xbcE10j/0Re30
NtRMzUcLRzqtAw6NRw6QhVmZvsXvaoFHrKa5udCu9SG5iPPLsiReA0KdokZLcviS2NMesFKHGclO
q19BbRY5Kldca/w6tZor2y+NAQbntN41cKgqhlQBNFwLs3SoKT0jKVyaa3cNf6uIeWjxNYd6cCgd
HCN+mb8nVEp2GL44mqXld03lkfS90Y6yzH1uEr/VIDvbdFdGaR7U6CXTVadEVV6Lnjro2Q2D6SbZ
UyVUZ+BXnYwvMugyqwLcvem3kRkXdokWWqc+shyNLaX3EnvYyUib9UVujfGd4DvrFfdCOz6ZgnhT
QXbNaPk2q7yCqi4rLmRp+jYXfhbpx9oSvkGCHJonrZldMWM4JKDLq7jmVJjisyf6AtQsONhA1Q/t
DVNR94ImEN2+jFXoksbxocdHK8dTXr9aRPXKGtMP5rttiUNCv9VG2LhxiheiGjrVOLlyfC8g2I2W
sMd578gQgiE08bTeDGgCwiN5lfLmplQih7QvMszdCcN+Rm15+gSyZ912adOdBhPzJXkWdCDtqKvW
bRPm5Ga5MyIRxOEdqyY3ZuDeUSsVbMHpYxkClAcaF9J2Dm5f19IkJvQhdm2iWJMpToPjJlQtIAhU
jF+mynQhoBA86tVVgZ3rqcDBKY4qNPHC4QbMxJ6ilj6yOpe27Q6fJeS3DaieS/zdUX6j0Dsjhw5T
VR9GW7vO+he9y31iXfN+ugNRtItDBb9tHCTIjhn1fot1ZeqT2feohmdyR+lbWz2ChfLSBhq5j6Ew
UXJUyX50mnCHqD9VaerE9gC5T+EaInO7UHqTKq4z9oqA98WK7SvgwQM7HS6MTrnWwa3u5IaKTfxR
26g7cV8mlat2D7QonWgiblLWfjo+E3x1W08cO51c1aJXhUrcpoRkjjxl8FKaVY6A9CEkRA4AFDtq
F56U1tjr6bXZJp6u3xS1csyMUzrE10lp7nJd21XgYQaS58qQFiQFE/UOOhNHra/Q3QtdffheZ+aJ
paEDFhiHGDfQa0K4R/EpKo+Wjoski28z+0socLuwe7T5+8Lwixpab/RJjdOXfAJRvi3DQyry3C0I
9ynZySrytQQb3It9IofbRC8chG+n7jEnFKGpXl31DLeXfonHIkihCj82T0P5reG4SgrDkeMl778N
wnom5UMJD1HYa6y8msWpLsk1mNYeU4GfyBpgZzHFhfpUp6ZenahepUpv0PdxX7lGj8muxHZ5yfF3
H2jWP5VTEyiKNTmQsvHtRNubFX+hAi0ChEQ9sp0yUo5jDDhcKz1p6V4qVI9Y+4TdFRJ9GbBohOIp
wcWLeSJn6m30hmKMQw77QWv3bfJQwF7Rt04XMifhAn9kwDR14ljmd709xDrWPCvn5IbmJa06x34j
Y19RWvwG7my/tqAbrTQ7M70eM6wjaT09eQ/z7KRoKOL3t2PzbSbcxldQMvGq1rVXIz7yEGxhJHFT
Tvaq3b1qIWbfR+grEYdUCHFK+9jWN0YaX0txkQK6OLbPqCj5cBUmfrD8VqcU1zv1xwJkj/lz05h+
jmCdFXd12OdON1KoROLvGHwwbL22sTyEI3Wpnlz0U4xiE/aKmW+kejf7HwwyT63xChG1QzSBv7W1
HGX4ysbKmcIUW1TfhlHiTrnNUEMlXplrh7K7LoYEIa7yEzrsIdHl4wAfFIzQRs2NXtu7SgwnDFe5
pN1XfRwYlXJtJHyXtc1r30PTSneYhXHOnHkZCAMKyLPVcQEvqiHMm6HXUrh4mFAxeGX8igL2rlYs
BywK+8aWzlRfdJgYM9S3frikqnHssgdpPJemArHn2jem7ERzhPFUBtWgvib2NdjMUdZGstZXXlQz
EOfvwxQlFwi8sv6HhW5IyqPD1NKd2fOrOT0c2IOO51GVWwn+y8cw7PzCfhrx/cCs5wLthlxWwWbf
qmAvyRvdaefyrEgOTB0Bf2lA6J9cpfQ6ldATN7pdnIk7gykISaXXVdwPi5dseBmTwmmb7zYDDgHz
mnF4D+pjh8/Q2yhyZW94Yz+6lD9ZzPaT/NWSIOuuIMPefDGG21K7nfrazzXwLHQXqsClwqFcZck9
1F5ferBtD2Clyw3ErSa7YXmF8emXsKdHLVUulcpC8Et+kOnZ5HjzIpbYTXShy+p+0AtvlC289Bk8
MT6EZ3ZKdB3C72NkSHGPFC+Dt8psr+sxekmqSycQjALEy8r3NDIckllObNiHOJV+22AxGVBPNq5A
rpykaeI2mfykr/xxkJgd0Aq3yZB9Ye5JCy+aMINPG/fSwq9SpsoNgU2uY6vzNJT1w0R4Q7GniB+6
Xu6s0AhqHd2Kup3Hgx1VrQLVHgJ12FNL3UVhEaBN4CGhcJW02kEMwWFK5PPyjov6VKkTyvPiZGqv
o9l7dDCvo+i+b6CSO+ogVUmfuhy6Kvapb7ogV3s3bEukNRF8IcW1b9x3Cn6RlR4aO7soWDkfZTQN
r7vReI/EnRaxw2S9iP46lMRtB92ZqVl78mQrjatJoK2r9K4nGgqm10N4F+rC75sGGOwXCdVhWjK/
jK51MjyFqnFNcXJpW17zIvb0UX2fajwhVKRn0gom0Mdr9o9SEicyQcI2ocZnxo4Gi5BTgE+ofkWa
S4AAwKZVeEy5kgp3e1p5A7cuSH9ldbVbd2MAJo3raTSRxvVunD+Sejgx1EDI4A7jHuwlrsguONAm
Cf/SAu088euh0X1wB/vJZJ0a5TtgKGY2OsIAq3x76IHpm6Z3qSKipjedvMYR8WUX7TtbBH3Re1ln
7g2l8IwYWYsJZcaiQ5yn+xblPEX90XfELdXbMbuccL2Z1itoYnB9vJvC8LjI3XhScNpbr0c0yWV4
q3V2QGN2OcYv1pS4Ai0d8KZ7qWpeqKNZO1Vyp7f9safQpAtVnyvGHZfxcX745IXY6eV92jY3EXK1
Ce4E0jown/uKMiH5R2HIZj46a/6k70PEByCt2mHwcr17yQvmZmCtERl+iuCv/QSMWxcdrTCIUxsD
QcWLFYHUsEse7cj0qU2+Wdz8nurkqMdvEb7KEKm4aL+FxinL7sz0WRdAP5bxLsqfs0zFgwANgqq/
1kN+A3ktfwjxXGXolGW1UxS5AnqS+8Ysv5W9flfT5mtBb0SFjwutS4Vme3tsnqaROZGSOlZ+SJPq
doz7oNRvZPUVT4NTO8AtuIkEccocIjq3FZeW2rgTdt7qZDWH5Z2lpOhWwSXL9lmW8PGIeVUjvFjt
L6LGOkGz1FOk5o9hjZcLulrmeMUyY3RYhfmupqDfYhM5GNUxDGgJryZdQOsbs8KjNcbbTUb5KZoy
n3DTm0blNCq4urh1Y03jKWor7ijjOx9ea4IUpbS9TNaH0rT9Mt4XxHjoauhbVKBuKEFSb/kqQ9ee
Z1dl8zCWaFAqNnLJ1zgESB8vgdHonbh8l20CFVJtT9X4FFEFKkUtPGL+tqnQLhtwiFVxgR7vmF93
QwslDQRonkBwBYrtNyAwKCEcAzg+tAtHmTlR8Q1fi4/C0Vlf7bMSfgOBlxpURqO4rdMb6E+BMy8D
pn6YApkoO/Cke7WJnpa8yogViGi6pXF1yIvON7XmctCTl8qC7gsU59htLNIHi/E3fSqOhsafJjn8
H0vnsSQp1izhJ8IMOMgtKkmdpbLEBquq7kZrzdPfL+e/i7ax6S6RwCGEu0f4L5H2r+i4mCnf9po5
/JVKySuH5y3/sImNVUO3MGRYMvW56XJ0r9h5eYvxadAFbZniRLYZPOKDbWifQ7XeB4YRZkt/TUvL
tZRnlQwwLW+D2HcPx2DSfa7K5zIhH/KRB6JuXuW+ZkSH2OjvMiJPuftYMzbdKuV5oLNuUABPXXnp
+t+0pIZVA+asMNrR3xf9YlSE5E7xKiN114XZ6c14stP3Mq137MgPdLndxdM53qKvODbcdf2IYwbY
q9nprLelMZhrsAlso5cTOszxbSEnKdifSnHrbiOuNwyXmuZuJvivQvcS/RxTbtTSWnjyIp8wYz4o
JG1JYR1YEprldpvafDdLaEcbw+/nxhfTTIkyulKDIIQUutCzTVHhFWXs2WYZGNytKfnRVIa9ccbs
M7xsjjMDhbb1IT8ayjh96YVxsZJydg2zdnIMpsFn6j9bNv4z4uFgjM2lmPIrkLP5lOpwxfMIo2v6
ID0Huks6J7jlul6PlZWFyH+c0TbJZcbOjGy6HiodW+yl2jjZsRGMUrLXczCeNnWTLAv6raQqaL+m
2Gq8lH918kLZN4NESRGHMR2lzrRTK1PLgVaJfqWpyqavIf7prWqnk3GZYAWmaD9WMcCGt85QGW7R
GR7wym/f6hZ4HH273f6uNB2aeZ6m7kU1NsOLtuVvhI2MmbzZWuWOCVPkUh6gCsPraD4tqxVk0d+y
Uq+PSkioXxqlS7q+dzSu5pR62gxcYQ+4Gcnky6b19HbwhtU4q6JwNhkYrxm8uNOeldZqQCSWvQlA
31nrUVHxG8VOdRfFlwZpghkvjhpJv5PBk+uMVxVYBfyMotJm6BMErmcruvwxMKpr5ILTc60eL3hv
OVaf+RaMfhnp9Hu59Kmkezb+OIvCJqjK6ZXamZlWUGRWnFoRfw15xzLAyb7FC2vzy/0ysx5QSv0h
fzHHJsjkOcxzK7TGD94EoKbOIzeR2P5BpntypTlVP/uPyksvdguIyn9wEol9SPdsozrb6l5NilO6
3qpaJSppdQY8o+ruQOuu5tYZlN1h1uIyAGtNf8qieUnHj25Kj8I4P96OTcEWuJcum6r6LVFJrEXY
11O4RpT7jREa5WL6phQ9JWlYpQyG2AvATyuCiW9eZbbFNMlnRqo3sH7SKzWj7ZudgjY5xjx1ZfzY
fGnE6iXW+pjZ9OqRCV4Zv2Awp2K3ySfd+Gwn009paJYALpKs9qOlP6WyuKp1ENuAesIKinoNou40
twVpdnMWSwlsuabKelPMN80wfLZaO6nyDPLsKkPQi5H5ydjVE7Yw9LqjDtHZpuczEV1oBN56w+jv
g3tZD6PPWf2zaizfaEYCWpm76Wi5jOAcqxJd2xDv2006VuO0a8fBT5TNG5Nir8WaW4ElrPQ3yqwD
73AoCp19e98RIQKgzist4GQ93bWJ5Bl8EJlAZA/HMe6euPRBLm/l+tFvNvErLJbGfXyfUKYXI3qN
xs2ZTcXTx3BiUX6XDa5qUEBNJNu64A0EbomSQAxzIJJfxeItahl6Ih1VNOednPu9eunqa2V+5VjI
1vSBbXQa5xcVdWfK9tQ2CbZNPcxysQNhcYZRuEQ219SPuvkHrRYGJJq7dnh0hdrQIwKKnTF97auD
WLNQUrQwSpX9f1DXQqvWv8zC8qWyLbxUyo5zqZ94q8BVglwpT8k8EAwHPMb4Agq6N6lDg3MvSBnb
cl7sfA+OgmmHyF07/9jy74y+Z1BPSXIVLH+Kpyd70Xh0qQc+4LPaLajL3inA/lDlBFL+q+XAaiA/
c/kVTz2Q3oJpw+xnTLbO9W8+6KwDLvcjMGrDUVK1J0wRTtL2rGL6wNGonUxa2KrZBrOqB12U4pn4
I7fbWS4jv+/L0xRftDJ2RXE1q8VbKj4Ed3mwY1+KvyJjcCdkwNH2b+FvxnZ25lWQhAT1rnaR8sgp
jTfd6J8GsdtG6Q3k3UtoOkteTus9ZZRMX9LzGlmulGsvxoanso59tTUxwk9r36jO0lietjxYEWAE
m+sEIZOXb0PbdsoK56Cg9IqrvVFOrDh9LsDimiG/pjHhNyZKjpOMQotljakgdmXBkI7okMSxzkdX
gOtV+gAqemvA+TYNQ2WNDkwe/sRy7bMHqk33m1L5+fr5/2glV7Sz0sXLxmKfZAytkrJtpJHWMh9M
VfJsyvB1rRxdloDVdgWgSTaVbr4sR215YzbHS4zsKHLkolXvmqmxk/vYF9IWTNAGfdS+GlQSdDEN
nfO87KRFJuZvL70RTV6WglGPvxOnbrG583EPnFulwD8ZIObwksXYf3em5StW9W+zqIQVo/6yRRPW
7Gcr43c80WmKusCicGHZ2AEHc0cF2E+ls/HIN9bC0mTrEJMutWK5jKJ/nfGkL/ugaDV3w9PYYe3x
51yWwK3sSK20sNbm10GbiaU0HY3e+uP2o22gOVJ80bvmWBqWt0Faz+XfpHpb0i4YM2q89R9SlUNR
3I02P6R65kYNBcoQxtQn3XCZBv2iS+1nXtbkx0kjdFAnyPmrbEwHezFfDD3yJ6jn3s5vzMGOTt3o
H/ocfcol8Mg05BS4iSfr6VWL432KXbqTz9n3KsrfuFxPXca2g2SS3yWh+apZ1U6U3lasQCLQGilm
W3fSOIsUOTO5TE3XP8VWv9gqC4rydwBzT/R4C5baGLBwNH48ttgBo9acfuzvSpWfzHoLR926Cvmg
De8yhwtTw9IpaaPgVtyVaJOUEFK1etNqEea1dLTN1y7TztjZeqTcUsLpe/ibdJlTig+hwZthT2ah
4StPdVa+iAGjUTUsRyBs87QSR2uMpzLldSE1F+mbSoUWjz3V2PcDPXmA5bZSu1H3KVeYR6xvQh1C
eZttR2QWQL8IKiY6uwojK96CKpVOaQl4W0ImbgqARI7GuN1cu7xYWu3FcwkcDzQxvZtWejCUxcnX
Mcilt//QI2itqqrDxLyO8lM+AIFM7JCWOl+M9NCIQwqNbfZ67HXSl2SQoqM/Df9RATfWUuOYQ3Wo
kjuiNesvusBJdM3dedLdeX6zk4yRV3XHRixHtxg1UnNPBoKw2BrdJuJQL1cDbddizgEjcSdacG76
JVasnz6BEGjCzdgclmqfzcY+WCtg76rSOgGYLmb2nq9SoGu9Z436MbHv2OOBCTYCBYQgnEr1d1p/
V4IdtmrtjesUqrPs0v94W6rzvBcC5xRaRudM/ejV9W2zzWOlsfBWz76lbiKuXyxW0w5gAHb6VeTi
IJfZ1YTUHFrlVj+KiKT0GtzLpDpxxuwiWzRuGZ5/Wuri7ZQ66qJeKj0P5EaGQosBnOEBtiiMiSaF
AE9OAmZZgxIQblCm41Ao53QYOTwjJeBF6Is/QgY2dgPyfu2xiaoreS/q9phMiQ8Q6ctSc+iAttXo
UhrZW9+ckb5+5MlCyap85uMtLQwgqfucRG6rxH+UxDpFxvw1x3Y41TM7CQoaPYJnkVyVqH6ybItR
6AGrzFT1oswMQPovwOXXzr4tY/Zq5zq2n1yIZJyHRAq1Xv472yw+LOZ/qUhPupSf4lW6KEnnt0n8
NLez/2BAR/ZLFWNPiQ9bq7wt49cCQjiu/7T5AUZIfiEvh46G7DGlMun33Ep8eUv9rZ58eU19q8Qf
q5/3RhufCqM5NmkV5PXKrpo6KLfV05qtdfpkNNgBCHVZimlzGjU+Tur2AipVe0pHVkyVZC8PqT82
uEvGgo370fykj+qPKlEtVrYzLPXkFq3pa03U+UYPRibN4aIXszck8UXWTPIVpKaLavcu2+1XWiiC
8xk/pVbWHgxYBCVRo0O/1oeor32a2JdWG7EAlXRXSVhDpcoP7ga1b3kAeni3S6CIZg3Wcap82pyr
nsrOllMk9B3IRpzKni3W66KC1axIBIzp1GnyO8KmNxNIoK+ba4ynmJMOLbhGNX4lavlX1ZZLz14/
pzFof5KseCdT71kQckWo/CoeVGocSR/4dabQ8/JNmIk/qfN5sqdQm/Jz39P6Qhl8rXDxbjYN/+TN
+ty0ZIF/HeYwWgA4DZuuoAckYX+Zr+X9e2KM1xYipCz7nbY9YnSx0RYIG8/OOnItaTsDw+7XKtrX
LcTg8GDYpmr4UKv2ri2qJ6nKpa9MlOAlOFqBY+jULKkzte2LZU5fmZRcp2m8ikm/mn1M398frUI8
Geaa/KwT4DLdDGwVlRq6EH+TDdy3ir+2ZoSlbp200TjJfOYxWg6y/nfK8kCqmmOd1olb52W4ytZx
QnFtq+r9Ae5KSZK47ZgrrNjRXVntsSyc6MVAs96528Eomwa42HLs4DamQgs2s3sb+hzScbWcJsW4
QtdfFLjqHC1DHqm/hlae8nwBEAQJTxMcVtTO/AMf7C4V+gOYB69ntx1d9CE1TN2Pu/mnaUff0iV2
3lG19ctBaqCBTaTghVHwhmQqvaKKn5IQLsOI/4qc31dO6qEAGWCROOvy4CoL6cdsmpf1wUGJTn9r
tvgqL6UPFbAvosV0YqShZsvPmPT4RUnkf2qRYIq9Ieost+ZzzmQmrsnek3oq0DWQvatdUijDMWm2
wZuthzajS977AqrVVJk2ttNfwZJOMKrxHM3DpTUwB4hWFuI0U+NOm66djaxgvfLYvMjDDHTb1FFo
Z7O6V1LtaYgUpweg62cdtYdt7MZuvWttjgBi+IjUD9Nqd8uWhUm/etIDCi031mtkTjGxanWL/KVk
uhQOemtkf1niU95a5ypVL/k07MtiDQcg32UWe0Mw1TEbjhm1O7ZF+Kn6B4jDUebSb+XioJBuhL3t
WzP5zhTNHXUUPH0aH5WZvq5ZZ2xQSzQ6kKCLdmoJg9Fo+DZt7boo0O+ap6u9m9Pf1ZLkZhu7ERCH
MAyISK/pspNkfU0sz9FVZApb9TbCQ2bzLPtGK/ljDfSpZNo+V/hTdHdId89s59Bsy32b/mzRvJc1
+onBvJZiu2/D9jo2yGFBjHv2EJhD/G6qbKCNFDT48t8F9EIrAYGKaHpaE/moJMZ+mTCNyZlGX0j4
hBbemX1nJSD7FnDyek0FAxNDJe2nleI00e8mgh2qD0pxOdC06Ji1XL8oHX1N/IT9XXWLlj5ZLmWt
009axmGYpN2mK24zxf6gd24L+KeDUTZr7WdFi+AeDTw7BOpiY2u6TuUzUcvGgTQ9m0X+LERD3iRW
T83RGPVfU1KwkrZ3JkBVOfW+AWTX5LW3gj4vsUDNpaMJsVy7WEIj1nZg5idVa/1FUg+VNbsr5M+K
i/M6sIsXDnsiXo2Ux0NaOFnTwPCjr+P6SnbFa1PhD83qa2YPlS15vJ9XBF+8FyC1ZSmckbNPKxcq
dhIM03xROI3Y8AZxP7j4uJ7xr7lEioogTEuQvQznqVR3aKdu6mZ6WQWqJCHcrHjo3IjCVi788cdc
RgxUgi58jTFWEDN2AgYcQc3vQiDQZoyxsbRZHf/7rnnFmWYUn+nUeHks/URLSoDLd2a9oCiPLtpk
37PVPtpDBUA296ExPOjNf0m67iJtDBszLd1pyYJVN/Eom7/YZR+s7Mt1srT8ota9DYW6BIVd7/TE
+JuXyXelzD+VgRxxGz2lJVRZ7SWqQCQyegjPtKGEY9IAJAhRahIIWtpuI813p7FrwrmNf1OLr16L
tyyWT4lg5D3VYOR2y8Q4+rqav6MRtiVcvRFWZuwOc+Epyh7uvEBpddLFRqkFLrhIJK85fWb9vSVM
kFO/W29j8rWAvos2eOAsekcGBjRoj1NU+WX1V2vxZaSgZJJ0l5S7pUrdiChutGFtvyL1fiE8uQ/y
REmW02LbYfEobZrEU9uwzIp91LHWDfGExT5UNS5ASxhTlkaeEqCydoXIgCx6K5TPyM5CwbzNHN8z
LdAH/ZAPu6b8rctrVlSBWeCakrhNwWqWkomGojmvWeGt5k5XRydCAJnT6/bjLWFwaLgXQKfW3y4L
Nf07rz67OLtm+J+vqruIcyxhoNOG7Bly6sXwymU/DYnfl9MRfO1YKXvTum/TGx4IXppcO2W/5oc6
x3CBH134bD4iDMWu3B1aG60B6UON/3UG912pg7l464EdOEx6HPRzBDizr9dbUg+76MGlFChCS2hp
80foezH/QogYG5ZUBYohupgMQIsua+trT83Ar9Zzzns2Z2etjjwNValpeFZX+KxggiQzXHtqNHoe
ydvE6lsNJB1yS6E4YnvHLcLtUafJiYt3WNJzqrY/VQID1l0LMAO9+1b75y4N5Tp1oupUkg2yGqNh
8SrVXxJhLFGhTAolWOTGrS2+sE9RlCSQ55SLj/Ylvj+iwpzyrnaR+5ATxfY5nUovgv7Npe9G7kHV
PyrKai6sJmU+lKDbO440gNPkThWitSN0pXe8r925UJysL71e/JY1MDcqsDLMIi4MvGxKjo310imX
vCvduv1si11u/GwKOrLnxx00WbA1r7eyNgGLwgkQtzOPNcjERmslAT4V23nKFudx9y0KCFWJHrpF
Kuef0rykQE6J3RGYeCuV99q6GMtHF18z8aVob2q6L0XPoGHvjLQyir3syD6BikgmuZjWcNGrY1tR
FUSrdC1V7Wzi8N1nX326nnUWvlnqaVa2HeSoukY0ImCksIWTen1cBLAhcxMeqL3TslN6Kn+15EtH
MJCVFLCJEw1sBupStxH8b+42GZdCO7FlKWZ0cu0u5h+1fh5ULiD9l04RwNir0QI/D17X7FTQ9czM
3Kk+l6npNvLfpP/lqsr13M1fgB6bU5TvD8RYTz9y1FiNONrJcHqQ0ZJW+xujbduy520eku3Iaz9U
MH5VizJtes2M+UlSBrhG2WVA8Jb3n4NMBlkI8pln9qkEoJ3vtRaMcRGEdD3/5DW7zMV9fQgG8O5D
wGH2nhZpPuun62iBfLL8Bgwz1dqXxRb+Kkn/JJ5TrUfAfve2vBrxZWwhvYeXSfknd5dO0BJuIFE0
I8UuYbG80r0+nlW3vg21eEka05Gkp1x5NiNkFgbUEVixms1uPHSOtu07FlmtGhRdxmwRb0GM/JLl
tDo2eOZupM8pxk/26PlRd+9B9njsRX9RqQTH+teWBqo+giIKzrI8NCSHRLstwq9XqpIhsAD4Upa/
LowcpkjXRoSOzEBqA1WJTuA0932RHIr1qVG5y6hZp9clA13PxiNPr0duhgLjlEs/BguyZ/tnTKag
kO+osl3DRpqRRLfI2JgAjbxkIaQBfuu6NwCDmah3k/mapf1NLp+29Iuc0mY3UjB6tJO9HIo2pnjS
0B5RzuZoNXZd/6fDdmsgOsga7FryJKG9qvrdQwdazAOoEBLn3vIic3DtiH56GMJ5lRytqE5DGmYW
rVgtoAFYDzFo+CWxuG8t7ilVtG08d2t04DWo9XK/2bAnkbSLEFGl5xHjv+5Wpu85a+HzieYCeVke
dAWq3DGs8tdE52DMu64CzvqTV+9L/5kNH/B5nonKpBvfU65sSl5S5LV2HFhgakIYrohL14wY0Z8A
x4g3mXabsvMsCW+u8Y/LQrP7pxT6YS3IwGU4o0CPb1t9H5rZl5Ur+wFdgBRvEYFUvxLIV+66aiUU
/+G6FkFSnRTFdNUodi35ZKqKs4mAPtoxBx5V7uGACa7jpMtNny1PrnOo9KCJcamUPepxtxcLdOzg
jjZr7qTVVYjRzGYV6m1ZkrDL7zalrsy4JeXcVC6UYhNA1uxmC6Npqhz2betOyW2Yf5BP+imWeE1l
BbKVeg9ZhT4EqXVtgdilrPpTdn24TdiRRlSN9UkDjJGVYESrlZpP5rTj7jYdOAGDwO2vkv6LFd5d
9buIr2Jm7Ol5bRaoL9VZ9W9yWy0H4K5rsasVoE5UEJiauKWx7UztvSvf5/UDUYAziM7LCFdq97Ek
L1t0FN19TW8oY/nmTY04h8RfhDnVk4yaWvq1Yk403Z7CPdbt57x8ydrdVK3ugyciHjT5qVjv/BRR
RVfBUPBQPOdm6xHMKDvctnyR1odSlZoQ3DZiDBf4HePhY1afePCUBvSGPX1eSo31/ylXa48zjlcR
qX1DUUSNUKG4/SCXI0ikp0o79K0ayQTiqAwrtTgk7Z40VnYIdcWXXhSfhSGcVtppsoIsXvY3S0Eq
PwRM201otPslc6W1pB8GqZ2cPDvJ/c1ITtTakb3Hg+MkMA8sdrjguaQ30/wYaXgGPDCFJgA4JryT
p2Aug9wSbjqtvm6/T/2+Tg6GzScWO7bN71s0K9Vya5vdXD3p0L7WlFNNXMb+Qe+dBL2wJVGV5sZN
6D3Fbe2O5VWH3Z6Zj9lo8C0mFjL2VZu2dYyaPFQn8mvlap2gVnqD8fTp2j2lYQdfV6HC/Z6hKSUN
7Hu9d/FnLcm71fiUCsuxZfu4KhDJ2y7Ku30TNRRB7b7PpX3SnqjGVMELiAhMM4onliLCqRw7JXIl
lXOQqbdOjy/zNnm6/lnZGvwHs6wMv+fzzRI7afrJVuWkJECT3Vmzu3tjtmx/H/dSI+8Xo/RTLiTJ
cmetnkZEkeoIkxu9VvZfO7cf/F02fm3xcz8sb9rSOITojBOkyus+ht1Fd0LGO5kKDsGKr2nlD6l0
6mGokzfAAR5it7PXpwKLjFyv3E1S3D4yfC2hL9MSV8OsfYaMUnBwSS6PQJ6aGphSTfZcHbYk+FIL
wFMAEsRoKbUzjVTf0E0zE1ykt7F7PEH4JBAXtwWN7vqWbp3qnYqYanVbz6s87ymJo7b3UoPq0hjP
xkACVdET1TPShw64N+LYJkeekQohOsTrzoSnYH62XWaHYkzpcJinJaI8cSpUQAmoKAu9XVvpPInK
JV7/rDiiVLZO9uv8LpvAQ9Hn9g92YHmosqm2eo/BOMi4L0YMrlZcegnxxywXUHixX2qfdJLrdyPS
3D65ILRCOflsWuyjG6hOic1rs1Ns/I/Q/yXJ12CEQjMCqBs/Vjx7OpGPmSfgZkjQFNpzL6CvX2Fu
pPZqdI1niYfU3jxYvUT1NLmJ+TxRUbQWykF+wQJ1SxXV2q+GSLxHo9BRDU8kO2QiSlSFyUZipcRp
lAhxgW2EMbF1zW+4iSON0w9Dvzq9iTWN/K619CUA9WASjFDUnY1qhSq5gq/s4sPGcy1szemmNyV9
MGoM49thFrMLD2GeShxmf0RVEHIUHeqW5lzSj6ksHHggdo9Q5rzyyC1jlyM9UhgAaCITkSOzimrl
LSOvjk1IRo3Vt7XTxJ+yss81HmqNVzZfoSCkmhXOf/yaqKfanNyZPWWsS5V5SPGsBCsfOVM8iSVD
8vQfbtI24ikVRSCbQFBEOCoqxUYDZH5bW79T889B2o1a42d27jf5fZZNlHp7USIbEZxSyN0qHNcH
LpOwoymYW8ulbXJNU/idYM+tduuRm1jwLYhJBPAuC4kde4ULAg8buuWfktvXXAYrJlZWYl8P6+mh
peqRt2wyPTsXiqH8f0V6Bf7N57jN2Uev9A5kvLlIr4qmXPXsPkfaM4/3ZChbmLH8g823SFLlXTy8
DXQuSG9rikCmbHLyel4GrbUjH4QpPDwQP8TaF482WdHPLlBlqvUiDeCK6z2qvx6NQTrxsbMvga+0
3HdBNw0nlTeu6CJYnlAYMzDCyNPk8ciodnKkh2nyd5SbA0NeucJBNHYPshbZgt5hcoJIrBRaUP3X
mVbZu9VRwiEtyLY4WMBB+oZ5JdNVakaL1VDTXi2UJeN6fOQqopStxITw35JZcV1QN2HUYi/Oo8yl
Kt5GxrtKIv3T8hhQ49S11BZyd81rY48kxZpxOF5tRmC+29Ty1jb30vlLzmuXDSd7S91lW3o11toz
ssCC2jaHEPCXDSHETnJWHeu4u3Xuxjk2Bu20qbg0Uac/fpGQkJxM/kwbU+YjHzHdFdvLaqMjBwUY
gSjjlLdm81vq87RBpLFcbW5eoqD50tXdo6BtthK1D4N4zKPQq3D/+vZHq4STb5mnG/e4Vfk98KTt
yzyx6CJakNFUnhAJvjEd9Q2+v5B1Mt9RZw+ZOKMhA0MChuEsq7zvh9wlC59XHK0tHF4T7bfu8kDt
VPxDFS0+xEQDBvBGdBxm6akCtV1HBslEfpVpG9a0vKZqe45gR7o+/uhN5X2lCihn7ajBRanqrKK0
eVDF3bPCDEgk7B3bYs6UHhwesKhZ2kL4FvqG8kOxox0Cml3XMKEj5e03ZOjIOhZst9LqbsH0oSxT
+va76eBEcx0gcHNKmS6kQBQ6KclHny2BJt+GoXcGNd5P6T5JQB+iKUwSw5WlOFSWwhtUyNV/hUS9
HJ8qe/Hk6V71947iO/27ZNPeAOfM9V+hqsda5y6Wp7T5YR49tOtXTdHvsho263k2nhq6cRN4J8vC
MaGH72qQQ1pg7XW1F2gQ44kae2nrs1SpXm3QhyOnYURyJ+TTYr38r03e0AXWTX3Uq8rvMCzo7B2u
PJ4VHWTOSWIc5O1IfIu7P3Y7HFuj/GDo78eCsZ5I6gNof5OZewHVt8Y3JCaxfn8slu0TMyKJ1IEY
R7cp37mZE/MUtiYce2mwhu2ARLJgoWYdnqY5DzvUx7b9HvFar5KN7qY980rWUedaoCTrm7xSyChA
fHpyEopCJ1u/zBFl8uPtwLesb8g8enlqGMgaFK+kV1JHujOgNXM7j9W3KZt72gsv4qQJXQtMG/pV
QaS5gqKryIGMMB8Ahxf7S2lDLW+eRtE8ReNxWl4su/+DqEKwg4KF0Z9thuhryhkTTevVGxtrr1gw
QBtQuZUb16qQLoNIJtdcm0fXqu7psJ4VJAqPwPaoT8mfsnhNe/2Q1PtFIlWxLYYh0GhvC+tqd9YF
jdwBAyHBMwO7ReyUGx8G+kgW7+kHITe3Cp38I43NjN122RiqvGwYhSmLtNPJWMMl7v9Y6Jiibrfh
WcfcQysHdYs6I3NLBic4NBn6thoWs5pQ7fR2CI14ovoEb/eyGtnTQOts0aaQcxt5R9KuWvWgCHx9
tOV/uPOqEFTM/YRsPjUfMhjy1GN2JOwQg4PZ+3mGU0ANUIKQz4pqQgRw/PyTLo9PVfzZ2uWYGqVb
oB/LmE4TiXIw7Y6oEIzlaQQ7mTKmPRkIknrIMKU7xDXFNgqvR1elKvRdyIyy7Mliai1FeNYLV50Z
QlSW7m+7SqXbxB3CAaVzmja7TlH2oicmeARdRAqzAbCfRV42scNMalI016lySo3etySLSSj5PpUF
5yW6SQ8YQZaR1SjxgV1A303ZsZZYap6T9dETqdY/NS0WVyvp2SeGTpxxsZq9IUW3Je//oTa7FCqT
E+oD/J61nJOG/lW1/Liaz42S7/FsDw30rVv9ZtWm23fhQ/Q1SaTcun5vVimU5Qw40uzCqQL5L1L7
qIAkZcVDFF2VwOqdhegxEkwaiHwFU4yvaNxP40aBWEaHyY7/j7UvWZJbR5b9l7enGQmC0+JtkmQy
h5oHTRuapJI4zzO//jlK9yhZKB7iXOm19arLWpEgAoFAhIf7pwq0zSh6FCcjZLhK3fwh10bgEqVL
7CQCZqGpkAvYAK+jb2se6hHlLA2wzwdUM2bcooAqBGA8Ak7MNQdjQkeA4tmAkkKDEFqjfofu8m3S
Y5IO/z5mMyRM2GUvwKAc5caT+wEl+4OeZHcI3TXQAwQDcmNNb+csuZslw+ubkwXwolx0V7I8uyZt
8Rrvrs2p++xDxkUNpo+AF6WOnoPOE5WuTMY8lF+eqwgd2Dq5w2vYQitJAb8S/v9PqKZjX+yolj+C
yfqoqnt9xusKrGHa7DEtc30AThdjvCmG61JrfImn+1793iIW4fEeoEk21zLuq+85OzihchVUIR6M
9wzcUqdeJNNd1WOKDo1Z/D/xjlEjCeMuyaEa43OBoyAFj8SipzHK0U4MASPVP6adfDJy/4TnV2H8
TCkgqgrGG5s7oy3wWu5sgiFXPECNqb1Sohe0D5K0eCjaT1mKOruE2nKMUTUTPoT+O0Jvp6u2n1yx
ciqgBC7qd6r+WaU/W4D8i/EuL18won0lNV6JFwbiXDic8ug2NidkXActbU9p+ayF12PyqSgkDAkC
p/UAFANo/3aJNNozcHYA4VYPHemhCpQ4Y3soihO67vu5VjHajnsCA6/t9YAKd63hjaB+sfTqsxKk
gJXe9BgL883HtrNuAJM9xv18DIDgG4LhOhhRJyh2SMBfJki5GrfoHz9XAG7Q/GecFPtZg/NkEroK
eqkc0p6N7+kd4KszqF2M6WzFmqcr/YQZA4Bdq6ICdpMEhxpXCtBGCh48ANlpGMcb5cGpLQCf6KAd
jcm695v51qKxE4OPq8JcbmeaP/CKfunrAojOIb2bMCjKEqgOYRmPYrSTyLOuj9d40eVpc/QZElKz
DBNFU0DJh/rrTGXcBkP+jaD+pGRl4+RS7uZoX8wG8gx/GgDtvY7QGkyLb53fnAE5ujLhRUlcool9
q3XgbW3ic0Jb0GdflzqEpOPxQ8ImNacZgIT6UZP8j1GUnfXWpG6d+C1QY4faUG/Tpr6aWIu/Bn8b
5jbS8nPSHpKO3uZa51ZJ89wGIRR2+j1mhoge/UTXD7c6Chcp0c5KG+VAPUjniNZgF8g+4OKbg+Kn
5tNyF2T+dRw0X9sRmYOufWbsB+i+R7hi2qvJ6k6oo/gpZqiMGuPXnfZUgb9u6A4ZyT6EM1ofWY/U
NNMCvEYpeyu33Z3RPTVVXztTgxypnjBu2Uq2hMpwWT602rekoE9yUXpSkriyMe8SqwfGKkWuUQFo
aQAUXyTp53LWO3ARoERv5h/nkh1gUHugSgMShbvEwhBf8lNWg6dclQ7bRDzKe/IUS1ZMFdtLCYXW
MseNU6dxH0JYmsljA5F6bGwfWjjaCTNpBxEHJuNhwex2UOTHl//7fyC5St6a4shxslFNCytvkLUj
R23wjIJMqIN0c7e9pPc8NPi9hmmoFKmjiVoofsaCgyc0KoAZSlAmzznZTyi3QQcXyBCJ7inBW7QO
H0Mfk9J9JxJMUt6TpMCyiZF6HTwpGuU53Y2g7+akRsItn6xdCKoFB+R/KP07dMcY/zE2iMtCxH7z
no/mrVGOFq2VpIa0dVd57X7eUxut2m/tDpj+U34CWvxh+9uubeFyhRw/GsVo1JA3oHybm3vJR0E6
AQShowJyL4Vx6PCesjCjc/RoSVOHOdodFZxS3aP8cPId/6l2JQ+vrTsImzjbq1IE35AnSk3ToMoK
BS4TH6MDGniBa9kogkNuHJqWuV0IDt3aV9Q1YFYUEwUExWR/X3ioag0TlAlByIjsYtcBOCihdUaA
I/6DZS3t8GRilV4ERYdpzRhiq1G1x3vPkY+GR9DYhX6lb2/bI2v+v7TH2LEW6woH0tdqMlee/wXj
ywc8chx6DPfBNXXxSPwYop8LkiIUnOzsCmBQUBnXZD8W+/89lT6IVRbflzsSU4HOn1Jhwkuu0a57
0BGNx+Cxkj5tr1e0XO4wlBkqAVYJErNieGZvCIoy1V9ZsLhz0AaY0KJIaPH+CY9SdoK8x37bwiun
En/UFt/K4qJlPigAvFiQhkhJGttynlxHDRhY1ORHneGWIgRDncQAIrfX3LL07RqgdXSV9C8NNnsH
sVZ15xcN3sPzp6BqUZkB6asDWRaUS0Yn9XPi0hEn2BjRnsvHb5gmBeVRhkq5aaHMpkbRuamHGNUg
MPhtL201iiyXxk79wh3hjX2bKVMFJm0mfY3hMsD/bHQhd90VqCtuiYB7c4VT/o3fWTw1GCCVwDsi
OjItIf2r/CU9SjumHC/ZrQzD7BLA2Ot0bkQBc+0WXy6VuepiqXlpRZBXQPuCWR6PmL3ELV4c5+vh
YAmCl8DrLS54WXnaml2OoAL8P7DQ36XIOm5vnMgCF7bqsEl8zGXA6yuUHQ0v7J62DQjiL09cGk4a
tOtSEMYZlhcExi4FktsvBGd39VLRwYNpGUhGLBBUvd0TC4WvXNOQq75eKvOVeURXp3YpJjvt2ktt
pROlAu/50+B/C4ucF0SNQtuWyXdST903+ucGF5l51TiSZ5oPtAPxJ2oSburFIpnt1SxyaZlzih46
G8mUwf+QCLu//E+/0k5/7H+LRXLeEU0ouNUR/I/OGJJK9hXg9Nvusep/CwvcNSZLQ9C30xRgoA28
FebRRPPo7yxwF1QsQbKrHRHXQ33e50DESPDCbRMKuxveBfbFKrjbqQ+zPtF0fCc0KSYM0ibNdBpQ
uq4LUFeZ4G2z8Ng/FyQVGH5PgfnGCfncrUwGo5QK5FI+9NPkIP5hqb7ddyqaQ9J95Kd/+S353K3E
paQVE9YJ0Ik+wNNFROmr0eLyIXXy9hwX2UygeIwbso6/mOFB0rEc/2V7twQnV+dixVCVnUTA7eA1
+bkzlV2BFszgzzvQj2wbEvi2zoUING7bsiX4WrpRHiBMadeV+rhtgjnvhuPpXCxIQqS8cYFXkEk/
zWl9pyXXwCDNSYvuPoqLiuA+Em0PFw9yBaJJQY/Qo6HOXiaPYXhPG9HNvnq/LnyACwl1XTRBqMIH
gKQ4Ac4buGX/0ttgUrgC3yZaENufUOQOXHwgUVymAXtmFWiDWUaFp+QXjDfXmNLdNiQK3DoXJfIx
rbXwbeIw3VrefwncgkUZXDJLiFKaFZQdUVnRb9o+dv2ctQn6FER//vBpe2ECrzC4tNafI0mechyo
uX9UzS8m9CpFJtbzS53qqoqXHHornI1hMuoqzpCn9BBdZWkEnvvG9C2CW2CmCI/9uRLpQa2frYtJ
Lhap4zgX0wQOdJnWe6tpr2lQuAEdXd3PUXAA0nVXGeWH7W+5vnEXo1xwon0IlA7UKTwF4l1AAIQo
JJfYsTkpfIHj/8utZcpgk1c1nZicP1Ilivx+QsMW3XcnVXR3qOYTJcaXDpVusCujYVzLV5mkn6n6
bXuZ62cBjWBq6TJ9Lzecooc/9yHo+VGMRhLDSmHTbXX801KYfjH1+ipb5OtdkSt6UCCe9JrpptTa
+6hRK+0oyKRFS1I5F51M6E7MOqp7l3fBfz3e/2LLxLJQfdMpn1U3UJlojRKdure2fFQSRe+d1dNt
Xkxx8TFrjTkjFeaCrK4EiRVGTnr1ozI8CRyCOTZ3kxEdmnwqRU3PQvny7c0f5sHo1/Mrgz4GhsM7
dsAxBefMLqhFEgc8LVcCiyv3zNIi7xdtoaFtM/QR7pkS/It7CA7uMSJqZ6gA701XYE2wPt47mqjo
Rpmtj/G+S9Rm69PxXlDtWoY8LDAuovWtJIdv1sfFr3ZqVSuywNfXuIPbv/hfmW4EsWA5gHIM6qQj
ZkKOpR04mUiIVfRpuSgWD/kUzUyu9NfpBnLr/F9P99pReLNMLstqJb2Ukw6RpHb+eY7/OnY5eNi3
N1H0RdlRWUSSaMiUYUQw8TLyJYy/dMongwJi1QPrpoiSBZG/sItiYSv2TT8ZgWKBdw7ISVymKAEe
bMDabFbdDk+diHZ87RFNdAOkyISa+K/K7VreV2GZTFge9YKDcSjszB6sE/p4LqZcXMkXBMyVwPLG
HLdxwIf2Ey6gCK3NT2CgY4NLfiXwRBY13kWVxZK4HSsGUkYjhQ3JuE5AeWH40D/AnmFaBQC5MMAY
kMDiitKT9WZZ3MZhwDgKrSAtvRazmrYe6xLG6tOMOKXVJOd6AKdEWJOvJDEOiQ82BwkagUUEHSoT
YyBaBsk0iZQA8oPu2weuoZLpIRsb9JgjCfxsut1bKdi1VSgnzm1+LUUFBXQzJ4dQBr5YB6tGNPjA
K5Sdz+AlmIawMNKUt77lpikFoi3zH7dPxeoJNMGupmMiGGTI/GUUyWGcqw38Ztyjh3gITjXA9bZi
0ytAg1tn29qa16C1RTWCOwLq19w9MRhhBd4bPKp8fd/kuWNKgMAlAiNrbrMwwteCFbWSozHCm0AC
0fo4oLmOik6oS+c0/MRGVczvZfh9e12rp29pk0sfJHnIQ5CWsgZCe5yrU4V2lvzI5OMqkFGip+tu
G2THiz8algyxcqobBiG81Kgqt9o09SiZBR1Kz+0niQr84jUn37LAnQS5LwBviXPWWZpcQK3cTvpp
9D8waWQgbZedGJwr4JTApNnex9A2hMBOCdr233TBStdd5rJS7kFJRkPRMLGNxAxsMhOmJ33tCohS
e/t7iqzweVIQhrHqA6lBLe06D5svOJqQ0EaZftvO6nFbbhx3AsxKKqaoKyqP3oPKxsbFcAf2eRc0
59ci+dRVH8GwC7qsmiJrfJG97kCm18dKBN4r+VyVwxMUJe4Ey1HX/HBhg/2GxUVn1QZYfxNcdMxL
2qf+pbIL23xhCwLZHfisBWd77dlDrIVBtpELg0rSm2k74nCza67zoDF3jbEcZGCVIF1Y36mFJe4A
pIExKkCO/MmLYNX7FE2xdB1X93v5Scxqg9wQpzkLj2UzHaEyCA4iwYLW3eFihMso9bqOcz+HkYn1
ULPnOBJcnqJVMF9ZbI0BYuhqBGWkNwLLG50CMJWY8fBHB2jxrTiPS4Hrpfr0moqzt+c/2Wl9EsMw
FLbF72LgwhbnbEklEYn4cDaWCUM9g0LXPLIz07OuR4R2OXKYZm8BYg7BKkV7xflePtYYPahRvWih
dTTk4LcRZTosoL1fmqmrBITV7+XvVHBTlKMEC+XUv3SMGwSAtj1knkHEnILyRy86RiwuKA++3ksb
ZvlnW6yZA5EmhL/wCCXzB3A0HMJbqF90nzXPuCFPaMM4aMNcg3LWHQ6xzQY87fGWSQCIJKjW3gOW
8vsL8G86KayjIm/awstV+VoJAWcDTwsmyOMnf6rLHdI3XbCr6wfkYpE7gWPgQ5sgwcOqSKurduyP
+Qwee/DXaoIouZoBEfSWTQDUNFSI3p5EYkZDi4kstO3C5xJ0VWjtIg9pjwPGS5LmZvRBbvSwfROs
rm1hkrtA276U2lFCdEGFcldaOkb5vlrgqd62sn4iF2a46xM0lvEvJXnqERt0kAAs7xh0qAR30mvX
2DxEDmDLuug9zvbmneP+NmzIXE22LpTawNsAdag94NTn8VCmYMBxmJ+y6c39YPyBLCHUoxYmuZxy
VA06pxqS5dLUgDjD0PYwWhAb6kF6Mr4Y4EYFwLUDpfxE9hqtbiAVfVUGmKQUfPPVYESgiU41hnvj
2xQgI5Hh0zgoKcAxCbigd/NZstMz+JL2rTd9sz4Xgptk3aJpURmjDYTyb9m6khQ5lrvC65XCMYsv
bfsiWNO6u14ssF+wuKvUappVJZkLbzq1xxDTb9qzbiEYWW7jQDVAOZSAYJd7MKvHos+5fjgvprlL
pR9GqZ2skoEtlL3iNM9QwLlhmQzkCJBX115yxPy8HTlgHne3l726apWgCk/xbU0ewmimNK9TCQFo
TG+BLtTnc6QJABarUXVhgp2jxYft/TLIjAIl8CB40tMOJP3tjgBpiikXfW6O2+tZvZ8XxriMo8um
wm9nrAdajR9RpMP7uoC9AAicDrOD28ZW921hjHMZiWaVZMhoYlCvPypnjJvvVVc+i2qNog/IuwdQ
Q77Z4iWpgLUbPGBX4AQPBwmDzpKFwWwRcGo9zV0si0s1mmFqTDlAF/ofWOt4mG7/GNbKBNZ/ux93
LWHSmsipjsdCZd6F0+MEpghMpG/v0lqv6Y0R7iKCqFSRzwymCwZ5D6VaBuVTbjqcaiYV/h9KtaIN
464kvUqbziiRJEKkbK/TBjjuvd891wDIx70AuCLwwdfX0eJ05eroWxqmODyC8YFxADbM7PftgBxx
gJAmKJfocC1portvrSC82LdXF1pYTaU88VUGVICEH+R/+sgAShDCArImO6EvOTRAddNMH3q5/VpE
xumVVuTvtvW1ALP4DVGl+3IMUa/XVJyVI9T60bKhP47hrx0DCVW+4BIS7Ouroy0sNggsUz4A+zSr
GJSXQVdcB9W9NcjHWCpOU46p/79cIxdhOjooYTPAk/r9a5fh4rrAwjHXFZb6WTR+l9WoGlp4qCNZ
qAG+jdaGH8+qSfBVGxc4PBtc9Uy8zEFkY40N+eDLz9trXH12XAzyrW1/TEzo8GGUWpJB3RFX4P/o
MWsPVlt2RWDgrDcSiK6Zfiv6uIKl8n3uDHpsOWWFA7ZUxpxrm8c22GFEDVhp6IWI4vi/BKLf39bg
bsLQKNQYEnHMY31PB8BMgQg3c1kG6K3Lq5TJ9mx/3TVcPYLfxSZ3IcoNiFRBpIN3o9YDoxoEt5Fh
gRBFgaKSBCm0FNVCy0/uZ804G1N+DEE+J02lOw0gSoqgJbX9e9bv58vP4Ry6bcJUV1h3h2pnTABB
k6UHafeEgeI/S5YXK+euzSYyIlDGIhXAi9GzoO2FjkuByS9Ptc1DfApLgSOzf2/j5BjctSnhgdVj
5pMp1IPYA9Qj4OY3yOP29xP6EHdjBlmFkSOGk2WvDmCQUufNZYahEEHQE+0Yd3uShIIPuMMzDoJR
3gD2chlaQXpqG1DR3V4b2/utD8iFHj0MkkRN4KozRAP89CbtaucPLFCim2y8RcPsx9vgpo0y2DJG
BPASipFNBiIe0YN+dQ0LC5wT1HSshpSyi3Gsd3L1Y4a43fYaVt2M6gqRVbwYiMEdaLNQTPR8ItSl
80eIcoAlsrYH5XnbyHr3YmGFP6clNLCqHOeUHR5oEyTua2zUd5in3w8QjhSsav27XVbFVr24WgF6
DyKQgqLCDprSuAGbTyYsFK/eNIs1cXsD8YvGNyvsPiZn3bqB9g6SBl3Zf2eVO1CqoYwHBbAXiLY7
3U700BItkDu3g0ZBa5cgOjTlTQzyX3BAC/JckQXuoLblDIK3sAi9PI8xhU53VBakfSIL3AGtFbOq
aoaIySJwF3yrwJu47XbrBoD3ZkNgRKdcfUPqs6Zs2Msjg4B1FuafjR4Dfds21iMomjb/GOFu4U4C
L6oSwA0YtrwYr0El+9qYU8FogVIRWlep4J24NtyA2d6LSe7MDoqSaFaAzS/rIxunaNgbhGK0gcEg
w9oGKciMkan6NJ3BR7e9XtE3ZX9fnCzTMP2YAu/tBRrEksAMFwlhy8JPyp1eVUXFXJZxRzDw/CvY
B+omAMP8D9gHk+6CqrHQIneWDYy8JGXxmrv5Xt4d2DX4y+KcofkDvlaB7wstcgc4rrVBQv3k1yuy
kbGDDND0t6/IhdNw57nxI4yATzgMVhaCF7zElD/Y09NQvvNz4w7EBYKD8Vrefnf/Lgxyx7tSMLpb
DmgAgFHvZgYtTRyMI9TD+4embj6rLYbG5QC8efEAMURQXs2hkuxCSMrviFacgrHxMi3FlDRpwLtj
OlKSge0pvasTE8TPPRjt9e+qllypWngOafKx8eMHMP3flsCHg60EuJSpPU9ARWz7/3rU/332NK5M
q48z4gwDGMwJMFotZt3xkphyEHWE+ZGAtccKMsGRY66w8SE1LoxFhg7PVBAnrQky8YjEuf40FR/A
3Nc3gnz6Xy7qy/K4aNaAyTpsWQchKNoD46DxtY8Yv3bbZjzU6LX5puFKbQ12jzjf+WS6qrJJEN5M
ZuPdejViWaCEM3DQOcfpG1WtC4oCVVUEH6u83mtVeJrVAuSZ4EqIBruZ1QeW2PWg8EzV8KC2eNyh
lH0GMNiBkvML4JvnDjyREQVJ2Ai2e9CMTXbugwk07bQJfIaYzs3BypUqDkXfJ5Akt4kDqG1SN0v9
hxmYAy3r7sZ5tAMILxUgR9AhJ4nnDfiVsidwbEFKJXBR7bRHPHtKUt/PEHCz4uQOwGDo1TZ+tqtS
+ZhDIjmQmk9xnIN6c7zNe/1Ga+dP4PjeKWn1gUBeCcw+jmLSw2ykJxVkOhLGQtTaBAEjJvYm5TjQ
dK8rD7HS7H2wzIcEHE0RARw3BLmK/qRE4I8O54cx11GdVyCr3nwxqPRMO1DcyZCylP1SkFqveuRl
h95VifIgL9UO4TIBXAmq8tOxx7BEcBdXX7ZP27o/ajolpqoA/WlwYdIE7qWpxjz0tAh8dNXHEJyg
s3mt0mAXtt4A0WUCLSXzE5iifdCTbltn98x7R7wY50JmPaRqifsOy1Sm70VHPmJQ3StGVfAkWr1S
F2vk/F2GIIKq0hpS1RFoLyARZEbNp+2VrBdhLzZMLmx1fed3qo+lsCv1fwvCEu2ayUWsBvqxFu2Q
E/0uhfTn6QXib2jnINsXpuKr9cPF6rioVYNmPyIg4/ZktXEJ1H0qcJUyOiZQb+3zGcdvjE+Rnz2o
ceKUUv0n492Am/32FJPLyCq9pPncxgDdeNGhgYBKYYNkB9N+2T5OUDv8o/R/YY/Lwsq0KHQF7Kfe
lJ5ngp4rVMq2PWbdKS2gxwnoIgzK5WB+LFFw9jcFeoPfOog+EkOYOa/H+YsJLukqjbmsogkAMAZ+
UJzUoeDXxLA/9Mw9ZFzq7u9WxIWSwKJJTGQ0WA0QuFPZEac8ymrA0HVD1QmAcxhceJsct1kZBEoF
NxhsyJogLwcfNihObfIIQpn9dBg/Q3pX1Itfm/UnAPb8tsp5f2r0MvSVcGd3efeU6hq47SGuCwby
oKdOHrdHaS4fwC5ym6TJXT8TNyDkmhTKp9hUP1J5fCrbaB+k1U0P6mP8G2ewjJ8MuTib/bQ3Glyr
UH/e3ov19Hfxm7kDkxqxH0GOgGGfBpd9qSxxwcVtox7wPXEQzH9sGySrzrYwyJ0Yg80goRgJ5UYI
H9fHEYB3qKzYEA+BYbd0SwalhATnDqTj4LOD8qw7etHeFFwp64F48Tu4c6VCuy2fTIC+GOx+PEIT
GN2w6vif0EUid+QOWDoOhiEFcIz/KfenDqAM+tVoA30L5rM/L/gv1sedsiqXy0SB8Pqy0gOduZ3l
vYZ+UaFn/apZ2OPuaPCFKelMgAmjTfgAhjGw4aHi7oMOHDJ6hjrapolBrCY5Ga/qyDlqqOFh27dW
P7MhK4DJypiTotz93YPvra0l/ISmfmHgahMcT33+8FdG+HdHTuskMgkb5dQhn3bdjq6Rfd02sX4o
EUZkU8HTk7zWHRZve5JPutwz0hwWvgAc+HUoX6+x/3Qomf+9y68W9ri9gwBLlxFzQolb868UCHuZ
JWC/Y/Ed/Lp/kmMtTHF7BOLJIKwg4OEZEjAs0nCT+2Ai2v5+7OduLIdwORYZs4pkJaBnPnQ/6mo4
SmMu35UlhFgMI6jcXhuPqLfKArPr7vd71/jZx3QOw4rGOHEQFjrJZHgGzOYRsqOCL7i+WYbMat2q
BUqgt3dbpxexP8RAlczZkwnBTwPCuj64mP+sLAhU7z+GuKhFyWBCER6PiyIDhX4EhVRJFITZ7fJ+
py4muCCV5LpvFeMrqBgMKb9uH7DFIl+bv7DbpwkEe7Qe9heL4lxdtUrIXfkI+5eJvPmm+k+sIEJb
nK+HTYXnHxSBPX2qA9B2ZiDZTdtzM5gHycCwRyZj3iWC6oWcnQNVhS6iaFph3SV/f19+QKKr8zwz
M7zazPQOvKJ+vM9GQTxczU8vH5Qny5FDy4oS3G5eMj+rxt6URTCqVX83MX2KSGiANITLUOJmbCOr
6dnF8pBrBx0iF1BwCIvn7aDBNuOdKy7McHlJrzbElzG9DAIqVPFBtUiM8Kxkx6KAfLDhKFHmDkP2
tG1UtDbuLGNMM9BkyFB5vixDH8MzoUUBrOqxtD5sGyIiS+zviyul9mtVi3VEDetAPAiuuMlB+1bf
Mnr+E14U9bk8QMvgE/R9b7L9dO4OugtOSC89RXsq8Jj1623xqblT7/dxXioUv0X53h+NT9SFWJdr
3WNUys6+h64o1WP/3Pudxew0kQ3gGvlDkAXQ4+hzOBBJHw1Q/8rABFTSIVbAWBD83P7Oq6cBKOt/
bPEPDykwQ1LKhReMEFLvv0eiXs16nrWwQN5uZJpXmmWp4IFTb8sj/Rq50HpCvh5HNtkljna3vR7R
t+MOX6UWVtz6QIQq5rGACkGXFh/AjjFUdF9LisBJ14/g5eNxR7AMUlD9T8gNVApOYeOTbKi2pl6X
YMCFeFPeJk4snN9kn2vLObgTGA8RulMU5X82FNeQY3CCbTb3RPAufZSOsqjDsX4QL4vkDmIzBX4L
dSgQsXmQibSh9eTG+/wWCrV25zQIOzt5Fwjp39bh1Au34c4cyDPqVoXatFdou9rayT+h77yrH1E6
PTIe/cnW7i0PQgyO9CchzpINEwfewquKu3CDWSnxPyKLKKH/Md7Ibb4rgP4xNNEkxepdtzDE3bZd
oUcWYXDAXPbPcmK4cdaeRnD4bp+I1f27mOG5fCbQd2cz67uZJWhW76k52QMUVaZOcPLW558WhrhQ
QjKQ2+fliFJWrpyGDGqYaeCk0p2Eybu8h9bF56a5yaP+8Hfr4+JLkfhgW45wIArw3Y5WD8U9TKIP
UFGO/qj2AKwDIIwETP+vIySLOwkFXFVSkooNHoZPipO4I179UP32WLnOhBTcl+aPFnexyB0+OS2G
CYtDLiETAJb7EwYoQFmb7QxZhPFb95OLKe7A6UOrtDqdCq/Kf0hqvUvb1oNAGuSqne0NW71yFl+R
O2BQnqyyeUbi0klACRXyzzlPRPCX9fCxMMIdLlkPQ5xYNjWJsnUoeQ26pBKUPcHg98oGcpa/0MiV
jiKUkmBx/BSRFXRl3DJe7RnCppOmHdGN/rD9/dahdJe18eNBCp0HOVbhhtkHYmNQ045vlYPvfO+c
cgcNofBUfNy2uO4aho6L2sLIDj+uaQIM0TUG8IJFeqhDCLcmZ9COxUQUEdc/3sUO+/vifIE7S+19
GQvz0YmNFB1E3I37d0vhrk/ZB0uXxXgJzfG6b64wEd8CimCBAnfbjsK8+N09bV3Wwp1cPUxNIIOR
M4Iyy2t+tkfI4nnKvXysD9LztMfYPqr7kKx8pqILW/QVuYOsxqSKigbnS74H7Pp1EDF2zDvD1Two
kn75w3x1sVTuQPd5MwcJptm9qP1mgA1Xz0FVnvS7vHicG0uwgWv5JLoyVFMVi1IdvcS3TtLVnVn3
+SviQtlbe5ZPopH6fbbDg3xQhKyIK/kWzEFVFyBkExOw3NessqTvKcbHXgNJdWLkFc1407qqDc5b
wM4FMPqVzXtjjvuWcZSo8xjP0LFLLGrrxHiopfCbwDdFRrhPSCu566DOivNcF/dyT6+mRnfUsjwQ
s4WAiHoGROwuQhnU7/2rOodkLbATID7Vk4c+FrHXrqRBixVb/PgayUsNbz3kJ5AYgZL3U5J8mXvR
DOC/eM0/2wg+hLdek0FuzDBmZAnxsUyejT2ylGMLJvpn2QEJ0L4TFYpW3UZRKANHoqXzbjJtlA1p
glbTq9uY6Tl2ALKqbcvL3SZ9ym0RXfLqV1zY48JNFhdWrVYsRMfaqVQ+lmpzknNBU30lpqnywgh3
Fvwx7PSJlU4G5TBDnxI6U+EIT72FELBNw/gg8FO2KVwMfWOPOwzlAOhET2Dv/w/dzxtb3JkgWUck
MIexeQPfq07zIfhFZVSf/oxsZGmMnzVoDYjh6Sb6K6MFbb7aI8bRkiPR5xP4ID9XMKZjphYsM2aE
rgT03QVe3uq9hIaK5Uze9mat5AhvlsR+zPLurvWxhNPD4UvizL1h58ZV1dw3UFzZNkSYl214BQ88
ziwpDnWLXeGGfO9PYN1hYr89WDFCXT3nkga6fhI+K1nm9Fr/MVeh8tCWNNlPEHHsEkzEmxX44QtQ
QTqlRs/JQCCAZ1mf2TTN2AUY/KjQ50XhkZTjE2SJ3QkaFuk0/dheyGoUvpwmg/198cUsJdcikiEK
B5BQU/FrfeXr31lgQWNhoR8wlhQpaJNoNHGa6jaSRUDZtVz0zbZzcceM6iJIGIiVjQGYH8AS5PpO
lX1m7E7mubSBYrUetlf1ejq2HIALQ3lDcn+MlcorIV8JvKur44ZK68Tu4tk2KjeMyMGKgTwo72Z0
ELXolGNeUY+PE1HBBRzZI1T41IE+lNoHyInsMtJBbbDct4kG8dYXPQCKIHkOCRiT6EPrvxR9s2sm
6lnlvZZfmco3PNohSiHvyumUjoVDzX3VFKBPt3a56sbSyay1faif66E5NiNKJHJb7CGO91kxgMGT
/fA4YxRaq0dX8y0nwI+PICsThh/ywi26rxK5HjHHJiM7rb28Osr16JQxJJdmcE5PrS0FP7IiFJyq
NdAlNhLsXIBVgHKJH2wO6hxsPhlwPngHHgwpeekZ5X48FHeVRs7BGO6VACRXU9jaaPJ887PmCL0v
7WB11tEvW6eb4tGltXSfNooOyezmc9CUXxWl94YQku1Nci+l4Q9F6j7TagL7/CjfjIGJ0Ye4PidT
Cz6Fksb2NIkSqvU767Iu7pSZ8lQaEmP+LRr/agQJpaSgOE7yw5STm0qpbvHY/y5w0NUAZYJRHz0s
/IfLNXQ9oD3VcLBVyN+NEHKs4x9qlezM9kc5C4aa13o22LeLMS7ugot18JWOMukQZa868X4y3Gbf
u6qLB0ax316Z0Jr6NqLk2LJeKRF7L92o/8pFub5xl4VxGzcPNJj1Bj3lNs0hLQn5+nbfTt/6nuw6
qMC2s4jsXWSQi5azkqHqN+BLKrF+p1UGPt+ndHhopK+VCdZt/Irtj7mesl0WyIXOvEqs2CiRsklm
UblWPh39QN3FU9E524b+JUhfLHEBUxqJUo/gkUJuo+wzF/JpOHs7Ci756QjCv13+vRSZZI7wPkZf
TLKPvbh62qpVtQBFGC+vTxYN9pjU3QVQgZvqxMFM2qgqJ1m9No2PknLVYNTa0CvRTxB9Xz6jU2ON
pizl/4UUSp0keAwdhtOBdNHkFM5wmMhhEimorCdCv1fOQ1ybUMnLoYEwTEbKn+HQvEC4ft5pYQJm
a4j7CrZW8J1fD+ziO2vJbA4qRcOUIS8kCBbp4SHcWzarMOQqkGOSyOJ6Un5ZHxdwgramiclagL9w
SEymgjWkzTO45I7bqxPs4GtfbrG4IUhSmZQw1QFDDuE3nb4koQgRuZ5OXtbDxRmrliRFy1Gxw4Wb
QOG8iKfdmEUQ3vysAVWyvSL2j20ci1cc4GJFqA322ZwjftZzBcV32VbiH9sWRO7H/r6w4GdjAWAT
vL6tOqc3wYJndrvAemlCkSMwVMq7tQDrA/EjRQVPI3e+KlQoSo2xdvkJqCJbJTpohfSt0EJnLgMA
MmPtOoLMcaobT3WM3GV7nesv+ot5/g01x2GRa+b/KMPMIKxTPiYe3Rl4YdfPmsAT1y++hTXuTof2
TZwPDJ1mJClkYKtJhp63jGKrKt0YZEqgmJhkNhRc9lo+PWSJdd2qojKscMnc0YtB2I3KGN5YLI4D
gMhKio3TZg7dx26wh6rr9jde9VaiKYDxmgZgoty9gXn3rJgNPFPpGB/rXNm1kyYAB6311lV5YYO7
KEpVinQNXxJrksuX9pjuWYw2snOHqa1edhmN2faq/mUvL8viHFeSZqk3fPZURW9g8GYIgNozkI0F
6DCTPyrMXNZHOWxXp+hpYzSg88mldjdVUERVVM9KJkEeuBoqF2Y4/4xio51rDf6JALmT2qMclnYj
um0E/kA5/8slfQigFh96lervUYd1TFOwjNVg/P9Iu44tuXVk+UU8hyRot7Tl2ltpwyPToveeX/8C
rblqCsUp3NezUC9UiySARGYiTcRqGWx82SyIdSliSRcsNeq+wj3SlDXwRDDHteiTU846J+FKD/vc
iv1RBoWueWUv5Qo0MS3spC8DtbHwBnSVCL6842EubLURQ88NVI5BNIApRHqAKzmEEA28HbCWYZ3d
KeIsOUIy6NZoiDUmv/r8oa6C72JXubIh33ZVArAWud5l4K6XymAvSNlVbALUREzyL6U0vZqkP+qk
/BUksXZjLupTJxQ8npH/clE+vpnxJdEs5oNW4E34AYH9u/eMD4G9rVofohhTAxbioQAGJELUGDAf
42u2cKNgqp3nJ/0hgrE0Xdn2aprA99J5W7N7oPO2420PpPS031d+w30sbcZmqyNn7AzwZuShC3En
qZ3J6GxoCConCgwz5bt/BT2/6fw/JLKxZwHQckUmODCaMKVY8Fl/XUe73AYUXWwFlvqcHNTSm/QT
r+657ZuILIIqi6hEYbNyRAKVp0EZO1eD+uY35b19W1A+NblDxJU85t4WmZaOY43TpImn1VxScpyP
WuF8xmWspDG3t6oAXqpksHxrKKp/13y/aZBWophLR/Ix6af39GZ0h5e2pQ3yQRuPXWeCyyp2GuWY
Gb84y9v0HiuZzO0riy7CYAViYHp4GM9OXWvYge6uda5B4ksJxxI+4dimrV8JZe5jJSpBhHICrkeW
egvgzS29a27kfPpZB8ZjbvIowXgby1xHEaOc6tDhDPs2cOQSzO2kFEw7nJNdqdQHTagOkwG++6LT
OPu7eS2JATZEzYATYOdSyyJJjKGgCaHSsMV2AViaZCXA/JDF+8snuX2QfySxBkCMFLnJFPQUZchw
A2bTEsZ7tfAuC9neyA8hTKyhTji6qSKl3wxIOKmyNcq6rS4legMWd+wKX40wlK7zQFO2Q8WPbXw3
QSsXGiplLM+iRttvUKJhIGeoPeUZNaqBZx5jJZCJRoasrsRJg00Lw9SRhslKADJmxrLdCzeaoNlq
xTm+/2JFP7aWsWp6hXtgxnAZ2pXhL/tlp7rRtWQ36JQUAAZy+Rw3fe5qeYxREwtZy1Dyrv20059z
UXmSap4InqrQm7E6MsOckOhNsR4jCa4qqIbWJ24++rF+quo3U579uOW9KDYTFKtlMcYsNIQ4n0zc
gd9RS23TQSnTpxw2POKO98mMSxrC2DBwK5hjEqo1Yor+oD92KLRptnTUgbgEIFYFsJmAKzt0z7KF
Bxr3ADftCiiqKUoJ2JbYUctqVMe5pxZtRmm5zlJr6UKrMwZbW3iDqpu6shLFHGTZTIlWU7rjUk8f
p2LYi+Dpu6yOm7qyEsGcG4GILiUmHYWlvMOpP3po2vW5z79Nv6OYEnqZ3ttIGLUfZnNp4QsQqUg7
kYiWBLDCsAOPbVVaBJWj5Vfd6PCz39UK5aVQdII4dEQTBB8gc+9bvzPeLi98c2/BTgS6ABWTYCxM
gxKrvZRIQu1nva/UuV3LPEiNbdO5EkFj49U9TMtJJNEAEX1jyQfikV3kFEcdkG/po4Q3dsR5VfGW
xFjOZhmnyVBxllXTxaAiKY+hwKtvb2q/ikePrso4SZm5e2In5CApTBufjB68Ddx5FDhqifIHigWX
T2hTNTWUEoliApOcHWGincLqEKI3Uu/iF6NIHaVIrVyprd4sXKkuf8zyLR5iHKiXzU1cSWXu3Eza
pBo0kTJkPfR6as1cAOXNLVxJYK5cKmq9moeQUKhveYK5XxBkkgTodA+X94+3EuaoKjMpkwHMyv6i
tBbSk3aEV95lEZuRz2op9AhXGq70ojAUFFJN0H70ivS4ZLqdxtH+f5LCjmb0ZAjROwApEXkeldwN
ABuYmot7WcrWODgM+h99Y2eUukECdLqJ2hc1hXJqmdW+Bkwj5fVaXKBDgb47gj8JXy7L3bSMK7GM
lUgCsVEb2pbSjaZlLPE+yJ8W5dYYbsZ5cC7L4q6RMRHEKM1Z+Q1b3uyzAgjXhpPk+99Y6QKQCQCW
rjtxzjlBjsqbVFVXehIluZjgfQGMmALj6a2VlYkV6Q9Vfs9ZH92ss9BgtZmMm5mQ2ZEb6b38NDgl
pgUxNQSMTemQ78eb6GDGPKXhCWTMBTJZchfUeE+p1rtA4iy7d4G6399GB7nkCNxuxFmtkLEeRSYo
i5ChV1G803zVKw8JwK80R0+QbtAeCi/y6IjI9G3ca8AzCx1iyX58/SzfV1c8p76tuRrRTWQe4EcZ
ZVLaOoGvRwuqpPyYmi+pXFlxAAhVUbdltbEvHy1PGKtCRbmocoiwqwv7o5yfyui6TL4uZmUvPC3a
NpymIamKgn7196ziSlvFVh9IQUmmtRFs9yW4VqkBsi6vZ2vWjsaPf6Qwu5dKMWZEejTUCJJVnarb
wqH4vs0LWiSPGHEQbOG5dfK94BN3fohc2jyWXIW/Ejs79LvL38JbMLO3wMGIKwM8Z36Sfsm0ap8E
PASJ9xb8s4sJXhHkfGUUrlimr6UGaBMIjinWBngLnwsvf0ptqbLB9ZE9Nw+1HTgwtFcDYPEySz2E
NoViseoUYG6BrQIhzDIdpbGbkaNWm0v/+C7Wt+TGIkapjtemRlDGCl5F7igePUd25cBTRiczMtGA
2Wd8ZB6ngdHqCOJpsVhuPWqSZNoGu3gd7K3pcNsAtmzSSiKbjyhB1WVMlFQl2w9wYWVtxX54Glwa
cyZPKY84ZTPOlYgEsiL0o2tgc/vbuiMlGPURndYnaPezq/CoIQkqwB41843odI3NLydtHZuiAgbV
UBEenpVBAaRVNhjQBy5tApA6MGTH/dvlO7E1zAL60j8i2FJnMwRLnkcQAeZq/32YJXFS2wTlJoZZ
0F+xD74B61zY8+rvNCxj9WUtl0n0hJWWj40Bps++xeDf8qJk38u4sgVg+9TfZ4HXgMPZSZ0q08rY
zfXcpmRE212av+TxU1Pec/aRnv6l9TB2zmzD1JwMMQKz0LXxVTuIVwlaJcI9YDjRFSLZ03XsFDbh
dRhIWw5jvY+MUetlNVlMA2yRtBNl+BkGTk8vIGZ3wLtoOGCIGT2RkgDMRx7L7mYNR1ENUGrgySud
1Z0EadCFfqpiv+rr76Kefp8kvMhqzGUIY/Daz4ZqlUr2TZVib+j0ySrS7DMJmfUnMIGJsURqQCIQ
T+eTRByzj9H6kz/Ni3nStfkoGsarsZTuCKY+o1BP3Tj4nHPfskLrD6Dns1KsLO/w9o6wB7RWoJ7Q
251+pwQ5APmDNjtz9HhZILWj53r2sefMcydSplRvjBK4bDWyXZjcy7pfhQpi3LK3mgCYiJObfSZS
WK+Rse1muYRVM0wxwC8wFqMLz2VKOPdn+/r8WRZrzIGFswxximXJbbLXx+QGwbRT6Jl7efc2k2qr
pbyr9Oq4dKksYMIBa6cX/UHG+EubDfpL2RqKM0rlXVJPz4I4HClMW5D6DXKJKt4qROkxA6SDYbxT
nEYYwTzeT+4yIfrN09IqFN7A5PbVosVc8MeDtYYteSXJEMd5iP1gxxMKn5eJ3jSNK1GMBQn6QayG
aUQFIU9spTWtMuC1I249jABK/Wc19PRXu27qsVkDthD+mXbT67E1jOZtZJ6WZfAuH/Dm9VhJYuzB
TAIjygvY+bb8qYfXCbkmwncVYUmb3+BqjNrdZXmb/Y/rpTH339QlIQ3yCMHOIL5GoQFWbpIpnmLO
t0JHMMRe5lYRhodkCDH6JO9bKX/pJMOJVcOZSMUZI970qlAYkNQT5JJYcGkQn+sNWiLREZIIu0n/
JeI1n1RvZfy16IHfKVYWZ/mb5m8lkP6+OtmsDcJpzqCn4kH1JDrDFjn6E+V7LjK0vHQD5wJvPu3p
lfhnhYyfndt4mLSxgP3rlsQpUrP3TCV5iY0htTqy2OhkAA5sdEwr4RWlzsiuMvKFTIptJsTtanI9
aQNvOn2rKqCg/GZgw2XtrAYXdX1BRq2ufA38fsB0xRSyZRbo/ZHfIlG+aZvkWKXTnrSKF3WjwzkC
jnTWdIKjJcZ1QgT321S0drD/X4jLkb7+s1LWfCpNlJRxDVnU29Ea0jsD3b+kTf4vRvBDGqNcTZzK
gznO9E3xD036/4JPRFRR1oGPqIrm2ctNrJthCQdYwd+tp7SyQ2V9FgKPqCpmHgieZICPZWxG2oVD
EKl69I6zgTbK9BB5nRU8SAC8SFzACj/NOx4c6ZaVVzVJUk0d2b+z10upkwK4VVRmEbkCGPVIN38i
Mb8WwdpeeQiHWU0qwJnJt6WW/0zFiTMluPkIW8tgtq5Mml7K9KKCAoa7ULUoJnpTuT9+w7jK1UH6
zOVWMTCHl5+KG87CZyq9HIuzWVa+WGhfq4ocijQfXW1R07smnlColY0bozd1Sw4nwV6C+NjKvNf1
VnS0/gbmIohoZcDsJA6vnRrPLJA0wTN+6DjOY1tFPlbKmNbJFEqhLCOQ20dCbima9pDO2bfL1oq3
EibYSBOxUEZM//iLkYJtFbnmIbMEHk3N5kp0CexOmGLWZRb8MBVMUEoJKiqK8yTZcyrSISEeQyRV
NTYSB8mPjtyZgjlcNi/YmDNoJ0MsxRTJDVGL67gYXotcSqypl3Z9wKOO2fLtQLiTcYdlIuospJ7c
xQ1gv3E8RElPTVq4S3K1YDas7x50/bqKf10+qc09XIljdC4fMcQYtiEi8u7Z7GJ7FHkZFWoPzjfw
Y0GMvoVJX5i5jg3MxuhpbMP7mUh2rYxOLI+8ZoFNvVuthtG7PlY7fZxxJtly7HNwQoknIeT1NG8L
ATqxrgDLAijmfwdDizCVyyxiy8ZEsVXxpRxr21B45XKOFDaXB2A8Qx0GAcZgqHdVPPzQx3onCdKX
y+fPE0PDjlVkl/ZzEYNIJkZdTTsIhWmFsuaCT8u6LGbTyasAIzLQ2CcC0pmx6LoeSfWUIoEhzVlo
a0I6W7ISoO/OJJFL8jh0p6HOXFHMQ7eJpdzKq/p6LgseR/3mdQbHAIV+wAuRBeBJkzrVFz1Svaz4
ogpPuvlFbCTM7uZWF/68vGaeKMZRBtE8ICGHmyyFuUWGlx7cumLn9sFizbp3Wdam1Vgti9neeErC
pJDT2I/G1M6F6yTAezXwdKlwmtqL+sfL4nhLY9ITAglVRRbwvi6L6g1giDeGWDzFTQ4qhEB6kzpe
9XfThqyWx1y51lwqZZKwlSbs7ihfC+EvtT1lAefEqHk4M1UfYljonbpewibCwLNv9LFtZm/c5vRt
AQZEKIACkVgYnMVAWqeucamlKnEAVOMRtGdePpotERrApUyJgF8ZQdTfF1rt0rlW5jj2QZRwrfXD
86iNHGXbDM/WMhinIeYVSB9SaNsZl+M7DSm/jW57UbiugNHVRDBH/70oPeo64AdhUVEp+omZ7KNF
e7y8b/9lUX9ksIcvDJGgK9OCRQW96AhEntxGHutTI7RHk9SI3wEo58iSiibF+Iii70mocuDIVUD+
ibL2MwGpBpi4/yyZhWhq4mYW4lQtfLRKehFa/Ide+F70+Z2hlr6Y3AKU12qL3CaTfDVLBs9gbxkU
eDiRUsuhxsWWQaouKOswwaPMWK4KNKOZzX2hPOXFV5ANRiYvv0tjAPbiaeDgRiuOjKfL+9msvFCp
dJM55kbhL9JsGX11EwWyFeQA6ax+yr1opUJ8qNI3RYvtQcR4IlGvsqDkTI5suUJoF4rqyMThgcjY
0KWUsr4ToNWJlO4HoboSRiAiKtLusqK938CzxQLW1ZANlJk01hW2Eel09GcgSKkX1QrM+Z4E5vOQ
TgcJSBFFFNsSSXb4d0xlsPyW4vdpJN4EFhqrCgtP0Q0rKoBGkCEzvDRerut7jOY6ZJztYZHcuK6t
Fin4XjE9owI3Spa7tZkcpLi2ApIfZlPcNX3kYP7enY3eRUkjdJNEv+1TYZdH5pUQm17YJ8cyxjye
pjt1BjgMMdvpOnGUNDgh8eYsoeq2aJbqB+lHIA3eFMeeJChHdWyudWG5Ssb+MZDNr0QdT305dU5S
CseFKCPH2m3GFZohwZzq0FRoz9+WwSBFX+rqsk4e/Ntxcq4sxqFXUphoJZX1/0/BbDk8cDuiIAg6
c0JYR5FVoDjVJ2T4Erw9FWGyBPmuGn7WytNlZdwsDGqGIQN1kUDlWXcxTXlGgDcMbgJXG53ih3xQ
bJEA7C50oxfNMqw8/E5RVnntFpsWfSWXcSFmtUhKISNXjBtpJf2bnH4isF0vjHl2YNBRQnMwcliS
8L3KQisvMUv6enn3No3kahF0kSuzFZgJiF30pPSDurxtMG7QowFUahpAuI6WKgT7MeBxo2waqZVI
Rt9JTMo57yFSKG76KHZi/U3OOcviKgWj6H1YyBKGAal/B0KsDd9XGk5rSdZwjCKvdWSv9OLg0XR4
DUG81TEmGBD2Ohli5H2MPt8P/fCoDIVvDAPH1/PE0HNdnVumZ3kZCFA+oZxAZCV2rZcnpiMnNTdz
vpW2XashE7moeZ7hnQ81/Du5SWfdeRUezqrYGn+fj2aQFDMiv+pxDn+N8nMacC4V59ayeFC6PrVz
rtWIw1HdaeavqvJw+UZtrUHHfAvSzwSI0iyGTABG5SEq0VkdKneYfibKQeXBuWzWFhDYILhBwzTC
JCZCHmsJEBIluvsB5AbwYRdNS3ZZ2MCrz2DviD354s4AuRovb7Bl09dyGZOHMRcMEEb0fPqut5Mu
/BYs5LjU0908Zk+X93FblmGKGnJXEtIUjIZnihCVZopIsfhV6DcxaZ3EfJW4aASbPlFHDuQ/glil
m0DsmBUq7JE2xZ7Yam/AQ96Fmmrl47HJlkOlqV4okrvUbOziE8C9ZC2cOckUDhSZOTgvxQQRnZBH
uzZVTEse9O9ivniXt3TTKq6lMecHCKB8qZEjg1Xs9pOBIhjw62KndaJd4YLT0s9e9XEfO5+Z/17L
ZT1ZpAFZvYE1DjSPBIoDthnHyHhTzJsaI6FcgfSZAdwzejNXNjER4mScaYcJulrj5C2QnjvxEE2c
GHt7E1di6GesxGR5ksdGIwseBSCovggxOJBKG2yZFdBk6j0aoSlpcWKPvJbLbU1dSWZ8S6nW45jK
OfrTMWIz7SnqiHZSD8sVf6iHt5eMf5nKoIuErkcONxgcNRO8dJJtVQEBV61mLScE3jSZq3UxVz1V
kBTU0FbhN+iM7/uvlDhyqL5dVn6OELb6KNYKgLlaofLLZd910YssFbUldglx/jc5zI02MxVIsBru
WKfNVh2cSAhgkJSXW91866PH9x9lZ+cAs6oAJfMCLRy8UUZJ+zdkxBy6vSM6JLVS7zOFubVE5hIn
IBya8RzEsLEp2MH4gsCRowf0nNlnpY6YFkU/FDjh2f6+WaDOkdWeDiV9DD8JfuPz8MS39w7jMkiA
q8AmZVtAZaEO49CEvi0RZTNLd3SuwARIzDcD8+Ghic3jQR9stl/oHzJZ9Qu0UJQHDdkI2nZaojjn
6Kik7inndCBeA9DOyeyGZ+/php1t6Eooo4sGkfUp68d/nnuSNR3J1Tv2d+E7vEbJbfO0ksZ4l0Jv
STHQ+v5HoPhvH7Kbl5mANJJC9SEQYkx9LC+RMaaI4ijCa3WfhZM1xT8+cZFXMhg7P1Bw4HlEsFNJ
nT2A9qGdPHP6VHiN6vqfpTBGfRa7nAwzGoF+dyqEh7BzJkox929m+Hn7xph1uVLUoFyQIUz62lua
L2D186SWl3nbnOBdr4kx6CAwLcbKgLIr/uzmu9IfLAJmFRuxqTvvFNG+fFLvl+dMzz/2kKV3y4gy
B5h4RQhXPBdDcq2KBaB4DyWBi6xVPM6Ho1yBoUMuOZLpfp0LNjHQjvyijmzY3xYrAip8PFZwky1S
D7VUWJl2M4hPS5+6tXIy5CfOQjcvtCqiY1/W0JXBzuB1Sj0plBgc+RvAZoFjLqsccFOhjbMDA5Aw
WvELRyKF5jlboUpUXZEVCVOG9ItW0c5Ut8CZlRG6VXruzMtTI7zN812XvAJpJRMRtgp2weN32Xqj
QdIfmfT3lcw+nZsB4O2xn+mTW2jEKaPhjrMuejLsugwVuUscnCadwfkL5mgORY8nFN3J5rbwut3o
9XvtWACulSNr69RMExOa6BAiyllnRmsSqcNTjg5jIxuqgKwgcv6w1YMxzea9o7c2cC2QscQ6sF2X
LKK0jtLdLIhuqE4817KxfwqgUhHVy5g8PSvyCwGak4AA9hkQzI1YFIwc8NaahoQzGMX+VodkmpQ6
bMLKV9urakmOivbDmEd75rL2blhHaLlB6JwR1T7Gq2ijUOlyWlXAArg387ssvIoMTlFkSwR42TVg
6JuAO2LLBI0ZDA0Jp8qXg+uwfq0mNxF5pQh6uoxqA6qMYJrJQB3CZI1ErhjRXLWx4hlXoq1gpnDa
AYHOWuxxz58k31gQ+C5VeGEF2euz/t9Uy3JFHxsFeDqNXZUY05y/kOYzVwigUb8bSpClZ49GbrO5
i8Je9WoQvy4wfFJn4b3gtidiixbqK1xe4I1Li+CCDkeh5o/WGcbwBd2CwepFRLNoZisH8D3dyE/p
ocaT+Q2TEtEzgIvROD/vck8ULcAOBPf0Cc3HN9gIiulQDQHunmaeK2UQVnINgjLTy07TqfCMfe+l
tx03KN4wGX+JYaKduNaBzxJopte32U5RspusFXnpo62ps7+EMLGONGAmS1Z105N98iq7y6nBIzb/
+huzF/Nnu3AX2YmH58VOs5pvgI24ayPLONZe5SOpFXPfNFvai6PFpJSGebAz8tlCXjBqk86qpzXx
rgalkEJ+zIK8u+wANgyYsZLChidDooWKFEmqJ8rtscy6R7WrbquicIDVfX9Z1Nbb5i9ZjLFE/4sU
yYVpeuIh3uXXwy0d5aN4r+HPBbQnvEfh1ljPX/IYV5OWgLwKKqinHmmlNQYTLkMrOTnQve2OiHft
3GHkNQzARVdcD7J5ivsM2MWjJSR3+RhZQdAe88K8R6+Be3krzs4WQRmwhihFFShXz16TldGmqhpo
mqfqhYFao+xk5uzOWfF2Wc75llNBJvKHGkFLxFlQppWi0dYRYG3JTXoPutoeGDlOBxN1TTCqel+E
djSBLtTiiD2LPRmxzI0dF5Jr7TBjfQ8zhjilU4FZZ9gpZ7x/J9oAnCMRYZ6EW/3nZdE8ycw1njIj
SatxhOThxUT+EGVnB1GasMh2NVV2qvASA9wtpl+0iggTdNlrhdoHHh3rjnejBh6r2G4ai2J8zzvU
qsb/WSbziCFSkAWZnBle51T73g13qRsezGtKeKl+42clzgwwjlNG9RcWEF0vZ4G2qSuDFJo4ziFO
MLQpoqzOzf+eRQZUBnLphizRuVC2JpuXktIMqOgjdTm643Xm0Slf7QbgeF6/W75c1hL5zINSaYQo
SAnQnmCNUdCcZAAgmuBSBg8oaoU7nZTn8Xp8ap/wHNvHp+BB9jK3ekvcwi0HII82b4X//049048A
MRwCFHAinwWP0pwOYg4gCU/v0DyQXSfzV63+//YjMzIYG9gQaRhbATZQzXpHiYRdqvK4dLau3HoZ
TDQil8UkV4DD8GIxdORutpLMcBMAiJTN9wkobkIYfca+rEVShV3duV7IDG3IAtNT/Pob6HUXzC5T
WFogYpwobLrkKmCejVxptHlNsOcFrvcdxdQBMXUDVpy5e0unq9G8wKR2ztLbxp0I/st94U3H+EoD
+YQ1A5p6seQdLzW4eQmVP3LZWpBA5ixPgZvlieYDJv2sLuN1b753P/8Vnf+9NLYAmcyxLEwdVUhM
X3qGL4Ef1UJ7Jf64SJNcTUDKMoGPoXimLzvgooq5ycgtz4i5q392l50xBtFUKScoh3lN8SUTTZvM
T23yePn283aSUdhB6uNBMKA9Qw6whBT+Puh5D53NdaiogaItF7R8bMGn0wTwzk5YR3YaHADXAlq0
+R6fkusQb4LYq3cCt5J1nselx6cqItp1gIKE1ra/b0UKYouoAIiiFzwpBx0csJGHwNWXDqZfOhSA
mvcQOSfRoxLRMoiXCOAvMD7BSAQy5EKAWuClz/rN5BgH6aSCSmsCronk5/vKWr4ZRzB48TGiN89w
JZmxa3Pdo3sb8JDvlS7Njt3ImwWrs3onsBIrv0meJo7P2N7elUhme+NBH7MogcjRFm6CQ+EBLaGD
pbHS/XxKDgv+e7Tq3WVd3TSuK6F0H1aWriqXWpZa7LChPA7aTlGvq0zcmRUIbrrWmXljeJtquxJH
f1+J0/plSg0dVwNYmSAnlLWDtmD2Pk+JfXldPEGMA56qLtXnUICuBqE9iXi6Kqey51AtyptBxWo5
TDQYZXWmGBl2bz4U+/o+ju3ki5hZ3aMOKOnIG6zGBTbZHvj45JcRwdc3/rgjnLzKtlldfQUTIQ4R
CEe7Lgw8+Q79fq7hl9fpbpysxcqv5FvJ71zJXr5lboFaS+r0O4GDU3ae82auKeOyuipNZwy+0Ngq
ui2+gG/phTZj9I/lA39Ibju2+lju+/j4SofKsC77psByRzsBWMqBvC6v0c9hb4ACwMk8Si8e76VD
do9ezFh2ctkxfeqsA/eyir13J565s9WHMNapL8e+r6VA9YTaoS6a5vqzX5GjwFzkwBQ8qXfqYfqW
7BrwralO50heYFeOueceAMdavevpakvMxRQLSYTp+J0bB+RJaEnfDaf3BD87xIXVv3BtM9XtS6tn
zJVaK6nW6wCNG+3qJGQekR0NtURMTFNud+VVvRtckBWXnnjkhSrvjUSXZDNWS8jaHJNJULjaLU75
dVNas4vT3yn7zAFcGoh93d4LYT6t6LrdAwQLMJy0DzJ0TCBR4Z0BvuZ5Vzqxxz0K3rYwFi4pgBQA
vAv1P44j+Zm8Zs5yNG5NkN7PTu2Nj2ppFz43G3FWrXi/hBShEE8c5FkZW7QERhrOAXRA8bNb0wv2
xS+MxtqxQz7nqD4kMfamkZVSEkVcwOxkvsrhe04/tYMO20ynY7u3rLS5I57Uhpwf+YdQxsagnz0n
mgJ1G7xiH7aW6E4P3QNOGuA+mCj/qR5UP77NXLkDG73B8SbnjS9/b65BN391weJ4ErqaIiROP+L7
4TYpAIpVmc6UWwMqeyKiHz1BWseaBCv+ftnMSJsr1yX5PQuKGIi5aHUIxFBFhpMZbfkAZFQ7u4kq
C8h1nuEoVvEcPyp4S4aFVd/weUXP8nd04SvhzE2rQUBuGHGieWN2EIa3Qc6sWb0J0Mp/eZWb/nol
h7k2c0j0UO1jzesW6FGX3wPq2Yo7HuogTwwTFgBktaszNYOrFHJvCdDlLltA5vnU+3G1GuYuNqCg
17ocR0ZzNpSbZj5InuQUTnwwAYknE3t0VGBR9bv6Uw8DHVG4jrIlWugYp4RSpZFWCp6P/0kXTXZ+
Ve3ArmU+aXi5ll5xpV0Pwv7y8W2/WldimXi5qfU5CDq8HpP96IKq/khvJoX/k2ycKcIOfnXgv1yM
j6UyF4PkxCzBbEmjrxmDJ2g5qo5F7IDrkTIt6ODAkha77dzKcNTWwwjQv/iI9+GlM7u0WjhzQRoh
D1KBWoZkX9x2J+OgPE+ik92Oz+ExdXN/sOUfvUfRpbLdklkygDsBTJgcjF17avdqbX32obb6JuYy
hWMcQAXhCqgOgJGofU8Zzjc9mh0r37xdRouXa9pMUwKZ4Y/eMTcrjROVZAIUYLRFW7ZbW0WPD1Im
i92fKBehye0eocd7aeeZS5Z0Ujoj8gzg8KKfpldjkVSc+qvDEzjkP3+3bcfHChm3Z6STWsjUDgMt
dA+CT7AkBLdAhPZEb3YQZ+JmcZ365vNstauM14vqsFPnMIa90m3janCKx+o2eW1uaKGoceUYTRcW
mV3qgEyHS/XGkc5OMdeF1upA5aapqGywjF+Vp76kgNU9pFBrFAE1CzPnVW1LLghz7lHs4BgVajQu
nDALg5tmJEpkGda6cYDUCJ2admiMAMUXcQuf8EzYtqv7c74mY8J6Ycoy0L1Ty6n5HSXzgh0JHGqw
55OMAs+JhpCYbuC4vs3g/eOM2cy02Ut9lUu4rYWIObB+sfQ444jYVF2AptBaH50IZFQ3qOkTbcJG
pngapqgz5rOFII53XpsrWYlhtFXKlK6YAbXkFafAR/UdtSCrOqKh1QWQu13YGuf9vRlrf8hjX4Jj
1KRqWmBZZoFmwqS35HwPlDCrmBWnDDP/M+q4Ese61qBKlT7B8iiBECnual9zZmDUm9MOfB78Ci3d
Llb9Kd4NgPvQZYLa8N9BpzoHZdvOZeAJzY6o36K0vxvm8aAG+q2GkXchRa/mwnvLb1nVlVA20o3Q
0RXWRW7Aqi6ypbjTrrOIX8pwYPS9lNkCL2LZuuVricy2NpkOTj0qMUA1HM67RapddXsMWdzLkEh+
fuIY0eIiAaRDUtB/RHdgFcuPgiHVw4DiVusOeKu3VngwHNRg9nR9POLAdx08O0SNmCZ6Umg1iLl6
VV6SJDRqJNgwz9EQ45dWy14iNG5ZzK4GHANcSyfVhQdtHk+BXn1tEQgn1lwVo5UOqm6XU9a5U1o7
UoiGDLV1SSMTq8/nhWMAt4wEiCT+fCmjbvE8NkU6w9rHFUpFrZUH3V5TorvPbP+HGI15SsliLubA
rDHwekTu5h2jevTAdW016CDhhiWbyrWSxiiXknTC2BBIk25onlwCqC/mBnzkjIF8xpW25UJWW6gx
LqTIwUa/FKgOT97sNl9qu74aXrLjcpA9cIpjdRh0Se546ZDz7mM80tZiGY2GioW53LYaGh8kD/wj
O8FNbdWX3PJG5yjJlolfi6K/ry5PmhtZM2J+HzSXg5ULX5Xs8bJ+8AQwsWuexMWSpTmirBFoqd0e
zCM8N7XlNtZrYEJVRVimpRTAjgi4axF1dBiB3B2fSp/cd4fRw4D2rr3tb/lVhc2M4VoyE7I2WdZO
i/JuetAKAttja3gSXPeu6BbO9EKONLHgqld0kK0Krco297iL1+1PccczTNu3HW9EIB9pikKYfc5I
HU9VApSRpa+drGk9Mdc9aeBh+m6+C4j2Iedss+d0GhJYd72z89whXuGUfng1EjuILNHTPP42b98H
tGcClABdVZiJ+ltJG2NZMJivavBhwz75Ufopcm9oXXjunnh3jxrFM/OuK0QEHp0C1Cfm6rXD0kqz
jOUNnoGSDaWPbP9Fq+F5rxG94qaEKr6hotubDRKbDKg6KUl0hOKjW9xqz+kh92u/23WufpDc2qsf
QFJz5A16b1bgQP+KSRG0+aB/grnvSSFkPR52AZzl7BrP8V1/VV/lPpAcKLORXfmhvVxV9vidt7Hy
liFYS2YOUUymrgSmGsphHep+iltkSuNVYE/+avSq/n+kXdeS3Dqy/CJG0JtX2mab6fEazQtDo5Ho
vefX30Tr3iM2xG2c1X3aE6GNqQZYKBSqsjLvci3U3D5KPg2x2mm6cBdq3be5X2Jr6QsIuaU+KFS+
5mXJO3JuZBAfD50qFx8ULuJAbYouetvVguBXMRR+hnix/vswRj4WwCYahibpyfxRhGJ9pfGB26d4
EAP4rCmMts9mv3BtgrpsxEGXypoU/fk9ek7ZPblLU0j2oeeALnpiguPPvr2orcC5tkg5uzLmZZ2p
6N6N3Oig/eHxZWprleDxb0XGM5L7zZLS2hrlemJWS4toEGtAQUT3g68dCAqDFJX0yA6BQP0XNaXt
JQI3h0ksIJVprpqw0oY8JI+xzFd/oquBSWnS2Km+9MhRxmP5acwmQKIfsc16Bm4fNf0f0zSFTZ0F
SaTKMC178ntzLEN3snmnBShUtUkdTbG6bF/7HQ4d68NunTUFQGZcA4BN/8HDESxiFPXiAiyoKPnN
OH8PDIGR922ZACkp6BmBOJX/AA+MOUiAqkQI3FounQwyi6rOqiFv7uDaBuUxC1CuUSQsKAhi0Kz/
plqtxznLc76H3qOvAFIS7af3LkUJjrWBm/F5bZqKVnCkRtTm+VfZVd9HVneUgFNI0ROB7KqV3SmI
lkRA4vaJ/BNWjHthbZe6XuNQn9N5QXzOfB0aLFB91D4Se7Z0r71rveFgoEwkOMtL5Mjn2SY6gsVJ
BCQW+cUek7petGduxdaVqPFgVAemWCdspte3bzFHeYvPgHdEHoVmC+YbVDzj0ZU45V2TA83KQbjh
jqnuN2INpGwkaNZSZKlTlTy8PBprB4Pgk5XmTec0PSSRBX0I9mMe5WbZy97tHdxMUNY/l9rBUAgH
CAIhzCxp8z2Ics3h5NicB0jIyF0wmmFbgKja5dVkpyu+JHCtGefPxlj9uP1DyLbQmQQGP0HZJMsq
NHypl0pQdZqcxOQM6vKDnKa7Sa6sOnH/ayuA6kJkDl8GY1t0HoFRggIT/2XiVXJohjHwQ8GTAZ6q
21Y2oigYIAwFJNAoN0GR59oFYn4q5Aggeq+aQP2aIE6jbNg0nZnVk8mPHeMUkE9EbZ2K2RVdwVWr
/knMJiQDAksWpl5WSg8Veh1JB/6HJqp+1D1QZLfXtnXkwG2tgXoCasdQGaH8W5u6OS/SJcHUYvyY
HvpTcqod7WzY9W7AQFW+S1A1lE3FM+6qXXjS7bQ2NUf+HqD4n2GCA/Upi/Xy3NyB1W+inLir5KWX
ZC7xOBFEz4phyjrUFj5jJv0GSSr+2OqVIerLdgWv5VEKxkkypzx62VNkV18ESKbLB4MzWY+UjUvj
aqup4kkepjwmluPU61oQNQyaNaFhcvtzyiRpubUiquyxxFknJwYuDSkDN86sQxEMpz0MaivjxOcC
vOA8uGNBk/iC/xuGKqf+reebXdRPNmg+LT0tbG7A9ESgmKEcmFrdnoKYe8ADRDVjbdJMiMEDk9J0
odkAmGiX+vBWKUCxpqrdFZoPyhQ3XhqvgbhT12lOWc5mOHV7ueIjc4yQ8vcQlqnAQyDjAI1jeJTG
CvX4zL69EVuVqvVm0wDQoQ27fszH1Fu+T4ByjL2d9zbI44Ln9mvqS1Zuh64IUreX4At4Mz4QP5gp
38bVoSoC8AsagiAZ5LqOG8rEgbo8TFJPVMxJhBbV6GSSGb3FznSYv+ZHooRburhVlBegphuPBenZ
8re1fSqBAFVw1JZJlnqhcZ8O4EGTGd62ddtcrZAKHmol5IGodQm4+KNPUiIPHelR8bS95DQYhGfp
cG49ha/sUYGh5poyVDmsiHD/Nzit5ClseLLL76KX2w60FYPWm0eFhgSy5VKugOZTECJc+89L+UM3
HoWaYWYLi6GCDQG6MHiRysBfXTtJmeCVLCYqnMQTXNlqzq0X+LpP3gWSVboVHBVlNlZaI5L7l44T
K7M0i4FhKE0rZCnZSUhZ7XGRhe/DTv8MJMCMSH83tMQv2j1n6xcsyH2JTWCVyjf98/fSL197VX2L
MrmdpDoj0bfzhdQCwxxvai/CYzObGBd25oMeuWHl3P6wxCdvrZzcCSurwL4Ec4m5F69sQPYSP+t1
Zaod47nHWhp19MewBPVpladeUkduVoLmJXdvL2MLprh2nMuDerUOVcuGju+W1JMfJmAyBEDkyOSz
6jbvbN6frceIBqw0ZPXw3sEsFnUcYtGIZTGQwXrqi/vFHq3FnY4S6s+DJe1nNByMh9nOIevNfEhu
bCUs6+D9FFXkkXT5K+9T1DcLheh9cGchNjFtiIeIbLb4T1eAm7DfP1smcQJgDgqMyPnpr9cv5TxE
MDnpgO8YCrpxr//919MMw0DbBiPEGGeh8mMUqIiYCshliPp7mFjSQfeX/WiPn6gQszOqLW+5skd5
vaIocRun+H5QdFswBgtEnxc8T/vBiYHp+Jvxiytz1A72JTQrdYgle9KMV087m81SWbe3UN7o51/Z
IF9xdQCmIJIBicaSpFiT3HCCNlLQ5w6vas0efAM41WGGvmIWFlC7n18LPTuDhdtOO8HMYkBsxBog
sFn/XojSXZot70FpPIVC5+W96EU1f+xSPbeikTPrcHJqKfbR+zoZnWzyQ32aiuQJzDduJAxmyxkH
9KodQYxOg8j/qNW8NTHO6LYYUwRGfBfFhnl5F3azXarBPTjKnrlecDtMHLqDqDm50vy8vTsb1xfm
pFCawIwYXJk+NcI8JfFMmJjkSTLLqn2ogsqaqtnjo9q+bWoLuXRli/yW1YdohkIrMnWErVLtPhXO
SDwNIwd7rRtzB4ocOxTtTY4H6GBIKl8NJg+8Sn6ce2pe8y8c5NdzTnRDLX7OJjGxIbGwBzMuIyJv
1TSufiUVwfDAi9qCxBEgl9/qb8sxw5M4Mws7cTVrhJyHYOkDyt3ijll23ognONAiKviYLNUMuqwe
QdnACGqQi4xW+Zr4C4REcPoAJypLM3rkbfYw/6ZFDLcYmLAHqQk9djVMVSpMPOhhohbFtrGxo4lR
Adu4Rglfz/9ZoPPrORpBGsFhTVWnmIKIt6IAdUq9ZTkXiRTUdX1lhw6U6VCLc4lTTq6c5F47TIcC
bYnBMfYiQSl8MpyZBMJb9qhA2ah4qWBID7SSbVjv1XJBzm5UOyOrGmuJ5nOm8K4h9k9tH7/GAL8n
1cfIQyfz9s9gfD/66cD3Uy1rqNx4Y/olaN6LjpF2sv4++ffVkR2GRCdi6dDCjDjQZb1o1cftBWy8
fa4+G3GflYFSbvugmsDrRF7WhZt6ErJ0tp9v5SUYSJUvhRmkCDROXNGGoC7QOME92vhVZfI/EvAE
T2YvA+qkIo3sMJfjlJWth+Z8iPasN9bmMVCJ7pkITUz8z/U6YygrkCoYodfbx/l9s7wLoX97K1km
KI/s+6Dke1FFAgQUCaeGpjQu5jiz8E6bLrFaCXVlT4pYlo2AlfDTKQK/d6qxNPm2nm866F800kYC
DohuR1QdP4+RpiGvcgcwYABOul/wBsY5Zj8Vt5azskX3HxrNaLqu5rAcL38t/MYn1XPtJfS1B9nN
Xf2OqYu6deWuLVKugGyhyKGUhIhoG+caT5jYjKDXW1qAFmTWCJKnYwBYCOcPBSMV2npErjdWolxk
gORXqi864IS4YwHR1g7LMXeKJ+NuADYbQh9os8Aw6xXJ+qCXyZbVKW+1KZWTCfPS4R0YNN1pF+yK
O1Q6/g32ZesYiMiXL70sNI2p+ztfhCLPwP7qFm+dre57XKDSXbA7AoBOBgbcTxZgk/xB+iaAOQU0
TyiN/lEZlY0ljNQcB0KLQitJnEZ5aZC/jYKpVp1z+4yzbFEp1My3HUrpLTQGv8+5co4r0ZW7+zgS
nWD8cdvU5sEQDADxkB6i2EeFfrGa5yEW4StVUTnJ/FIozCfb9mp+myCfcuUWsda1Gr+EiRe/Zv7s
xLt0zyc2/zmfpUcofWK05bPac35RWGmxu726rT4yKm6/bVM7OeQoysthgIvnPf+22DlY61KMKbR2
D20fgOZjZtdqa0PxfoICkwLgBBKi69UaVR1NOQ+LAw9NrNGsKiYN39ZtqgBwhzauhvcifc5KfWog
LCkSOLq8j8AclAMInzq6LzxwJ2WvC3b/lejR5XZdACzOmuLfOnogxUPABp4OSjHUCjEJsVRtniZe
3n3gFExjbwkJCwCwlejhvY1Emeg9AmNzvY1VM6Vik2aJBzkmHTIRi4OI6RGeAtAE8JKF6dfB+wsA
GHnk/2OU8tQ5mZMc8pLw1LwGccYQ6JYRgvnltlNuesjKCuWTI1dEHJCC6LHMqeZyaY0UBTIi/08r
1FcSuVHCOwzPsHAc72qhew5ReP8bG2AbJTKSPMra1B0nTUWeFyNsKNVgFtrXYmY96y/xhw676Oep
hHZSJg+Maz9Am28omxGlg9bpX/V9hcnj6ktxyB+EgwK4FdpP0A0B44mYmLKteOH96IuH4C7Zc3sy
tW8cMxkXUH/m7pEqlX9Rs9RXv46umwpGLXAxqdvMe3UPOQKveuIe9SNqKNAh6D+yd1aVdKuRcWWR
2nIuAklIABY4PIAAh1wscs1GH9G5euq+VLvJUvalDdmKFKIrJtqDhcUM55vH//cXudSWVuE87yHk
WXX4BVJvpqqp7qvPX+Re6GItVhiYvZ/9iyrcZtBbmaUS0i6vyrbPQB75i0R4QHFTdtmv863Lav1F
qbij8ylXqmAN8yKxtPNhtiMjdcf6qVUf+YKRym81TK4+JhVv6syQq2nEVnb2YNct0OGLKd9LD8Vj
5qRPmcXM0Ejmd+M0XTLH9bdLuSBQevir/NAcU5Qdwh/8mTtxGBnWvrJm97eqjFfLo0JQUhfdJHfY
S/WBQHcvNDO72s79yZuZaD7myaD6qUZccUjNYO2ymYuJPjFK062Z7mXJJVPThE61WcwBBDOF2VZk
WM25HdmZH5SKVlWj94U44TcQ+TEVw0QDb6rol3Ne6WKIlg1I2SIMWO/xZVdWX7TXhBGFTVgkrPUR
9njyu6NyBhTVrX9wFpD1M/Aw6kFB5h+YeP7ushMLqPMnT68E5Obvs3lpL61+hKKFtb7w+BH8vgNX
wLCTMasW7dhshqwNpskAkmAWRGOAA/NeNJgoW2PFKJV7SoNBZfTGXBb4YDODXK+NjjtdXseDRNbm
xXeXSXxM/jS7/vsAokgCtGdNuTIC3QU7utrMDsO1Ikg34UNVYoXCwyiJ1mKcwuIxTUsrD41Ho2Ol
dMx9pSKRNJQxoCyo35HxH+6DkN90zmynfu+T5xvP0gLcYhe5chkqCYpUleM40hK4nJTGjBrAS0Qr
sqRdj5r6t/6ETlkHjhFl3wpm/ZmFlykD1sKZ54eKUeVUC5gqJhHRC7wUzaTuaX4V7HAfv8SoGAkW
YdfgfqYx5ovJf4Y2WgnMMiNZ7Y24LFKxK6u1pipIpExfB1t0pN1ymD7Qy/OhvAZsZLbXvoLognkd
bGaiq3NLhatAn7s8USaoSp5OAO8QOfUdauDflMtC/6oksjpKdBFmamXQmxSX3EXcV8+io2CdZDxJ
82o/2dUub847plWSEd3YW1quEGi0lGuIa3dvuGTvMjux5U+JxIvUNT4ZFwDjgqVLL0om5r0aoNA5
7iebw4UeY55UBl8Mf/wX5c7NR9Lv70c/BDFGFRaVgQ2tvitPxnfS9oXil5uNF1YY9tAew1/oYkGu
zMWgk+irK8+F/sxGuTLOgUSFoX7p1F7VIX/Vck4l8R/y6IUzMCQBs0ZG/tItr6DiT9DHhtqT1Et8
kHz9lDyn4BkbdtMjxhEfDK/9FxMyrCBLP5yjoQrKXJ1JrIl3mTt8ETkz+JROgwP0J49h+YZJXcDy
EDqwdJOWcjLxR6CGZUx15z9Qb0UuEFrFvt+JrLYaa1upiMKLKqrfKrb17bXNzOZZIoDBzx/EovRt
eOGYxQhWkinTI3fKoKYdSYAauweDdGS1QCVCqHKPibED6/nF8E/6wRuqqRyobZJ4smQg9RgrXAml
bHP6DMSMof33ajDXiZVMws0qF9AqqYhSCduZvxJUB2bu8N61OnN2AakCOyRzppC1QDrbGfR5LnQs
kF924Qx506UyyyAzhUJlleYYLy2ZemlVWhFEUo61Be/zK6bvCzNxwxNhHBCcDqR76T1aoVaMJzwj
RjPOBM05roxL0Yvzryu/MS9Tmg5GVv3xeIGQsycnWSulYk0kFd0veS5CHzGiDRVj9hiB+liD5Bzc
HRgx+gJpN3xO1mOdEbBlKrsJ8CU10PnjgijfuewtK0SLsZksh6ECjKG2/ViqoGSRPQn8nZaIVx78
NLdUv/oZHzGpdNc8pi4T+8f6iFSgEeNZrjlSedFTU/dkB6RgErSAW6iRlL7gRHuUewYW0TkrgtOM
3/USS3LVYj9/BRu81w/DLvQWghbYjX9FPgcOfgz6GUA7gfaK+n5iUMUzn5BVngrQcgg7zeHPaOHg
qRPakcf4lpvBe2WN+pZ5D4ZxhaQTpeBhhHP8hilfBNPWBnoXoIEpw/AoyYGZeejmk2dlmPqYBmTk
QASNZfIeP1tcYU5Q9wwP3Vk6QoPtRbcbZ8H9XDhEg419SrbvkN/2aV4AjuviLA2Bj8BUrjM8Kzvd
Jy9Y/tie2eXzzTO5MkZV8KCtzuWKgsXW/Xep+T6yiBs3T+Tq71N3hpypk5Zl+PtLrA0mr8+HslMy
S68Gt10MxvlnuIxOjunqgpKCtoH6DnFQ4ZRMx056SCRGTsFaD3VPiPWoZkYGr5yak6K8z6Wxy3rD
CprMve3/DC+kQVI6t/xvKUX2SH942EGGwmfXMFjfn6x3tWVN1QtpNiHHNapTwQlekrP0wVgWqKjB
zwm/1BncGQSoDuD3Djilb2/VdiBcORkVKhbIBopcgayLnBii29GeuDvdzkwwTbjNj78L9yt7VIQQ
hjCUlhZ+lh11RIbqnNjao/FefSOUwP0Hk+Oc/P4/nge/7dHsQEE7L2pco8eVHOtXtJfvuINwlh/q
VyO0pafWSe9Ixy3Hyw7PVz1+0RoT095QY0kjlIXQecDADGPLGV+VJgxSg1kvtBnnwNhNLu/gMoBS
urvsJesJ9HzMTHC7qLfaAiqOAOYIIBl031ESmo7kOID7FQdCZE7rsxZGxZDMUIsMgyrQPAbtQhOB
eGl8ZuwdI4bQk95CCxbmMYQJxSx8dQ/mF7MEg5tsfv3CeaSMF/5d6rXaPhI5V8e81RajhG4OPDaM
/SVbLLFkUvGRt80tL6VCSdwESQ+GY+j2hp6uRTu1L00x+hAgSzmJL4FwH8ydWYOkm7GdrNNBBZip
FyIFGmlI3U/qspPR+xLscg91CmQnAMGiOLr8TD9rtzmxwJNbkwrrjMigAg+YAXtdKBF4SBuoicwZ
1BaiRaQxInvx1DPB1KS2kZjpV/UQnw2flVKzQp9BhaKWm2NJWuBLo5Xedb5yGFCmzE0F2B6fDMLG
T3rOOvvkrP3nDw3g6rUzdVyrhGWIQt0/nIu9TSgIS7RSBowCs+zdPpLoh1/bw5tTaRMUvrHLqJmh
Z3Ks3OEA0PYAFtTOEkoLVM8+w6s2C3X/nBidpwIOiItmvqrxaSF9CtIQMMt+8D7vlrbIJGAgDnpr
P+mQk8zBEvMI712KxjX/IUBZNcpB1t1/qefvt9fF2kvy76tAEENMPOGIv1RRDkI5zexSRuLOskCF
mmDIjLAiPUt9KMyq+94mDCEM8Xb8BMTyeg1ZBl3yIsca1FPvgAbSUVAaOHFWuB+9X2SYCG5k4oMU
yCVfvMz0g3LK1u6Fz//fdlKxB/OMGsZpeqBPpsBS8sXu55iRcd5OakF0cb1apa0KPiM9AeTpVjhr
5iJLfm24txfCskLHkdaoATaBlXjsTEV6kfKdVon2bSPb7avfh4pGKFRDakSBBCvyA8RLSAUwfUnB
68g9cB6gEiYE5Z3bJhnruqAEV/4+dIMklJfKaid4CvSzG6D5M4ZHsoxQsSKqllFoBSTRI7RScu2Y
1JjlBFPI7aUwYj2mjq49Ie/KqZCIwLlijiA0M/uTfq8+oZaJFK/wuhMLgMR4iWIq5NognjkYbyfw
jnmf30loQ2WH2SUkCySl/Bua89VlCva/a2uTUSSJSnCGo1X4JTS6Czuzc6+D/BI/mNrPbNc8QKbE
Yuwq4zajUQgyP01SQaqarTOhKI2ZCwyVK45Gin5PLHf8D98Q4o+KCLlJEANcL3Lh67mYFABxIS05
I3j1HpmnxKxFSUbGyFwhK1XfiscqZIkE0EQY+p+6oIqelJpeJV4I/cCqwljvwkIabPn/2gTl/31f
9HHAoexWC8u3vMEUiQI7Ec/EGm5FfpWHBC4yZI0oql7vnpCBgE0lFShBMJfvgou3lzt9YEQKb53s
p/BTPhLSXRaigMQ++n5eW6UisD4NTaksAnl7BPvWI/MCnCeyMSNbnri2Q8VgHkPufR3jpSxj3HaE
liZorItz7eWn1AIc9i71w9JM7kQbWmRfx72UYMaEtdYtLiB99SNoCIcShv87nTNCaFhvjN2sTPYI
LXuzGbW3rAIlbTcetDA4GeAoMoUl80N18sMRTKSGE9es3hjjk9NojqyoZ1kfsfm50UZOt7Q/ZUin
1EIbWcs0sKbGtygndCLYDj5vwjxBU04INadWg4EY24D9q32cILR3Vz6A89jjIDnB2SBI2BM0a3AQ
j9kDejqdKdr1M8bGwAzWnAygzSqLFYg3z9fqR1EJTx7kOl8tKho9fHkyVJTPWskWmsW5HQo3zYBt
A3RuoLk36Pou/vBsZLwMLGtgjODr63d9IpyUmoGm3TKjQXsOs+Pgx8UuXx/iJBDgYwsoS5R6P/ZO
VzpFweiqbJ3YtQnqxELTK9MMbkxwcU3HHtWC3q3uZPbwHGsp1Int+1xv2grpH1EcSUbwCZs94kPX
mI1qagTrlKJCzL+DweH2p9rMpEC3Zyj4TITLhsoF5nbgyqwo4BJ4cELsOTW7c+iodnSnulAweoEe
IyN5E8l3ocOgpgNmrUAgCtPBZDNWqdTClZMsNPEvcFd8yOzOl3YaYN+THfzUDoEPZmBnID2PS0/A
vUC8gKWAHI7HbJtt3WrrH0MdCXHhuQVgdpILla9FcCZTi6QXWSbH7lv/3J3Yc8qb6Jy1TcpxWxUD
VUoMRh/hu2hJdvqIt2ggQ+/vcovXCdh7J6cECKtwEDOHDPO9ZvyGWQI2D+lWrQUDxhooqTCtBDnb
629RzWquxQ3OEDqyb3nQv0FW9wkd/bfQAPR3iPyk0my91O1kSf7iBbk2Te18L0CzOBP1xJNqxWzD
H1zRMpx7Ezy5NkFtdN0roOhNUa0K0feBxgEhsizO/R2hucYzD71RIjPTnhXABmKX2XnaunLW5qno
IXKN1PQxMqbOnnqreMZovy2+CDsVkO4+t/C4HI+QZWZyw20mh+Ax1Ik4uKBCG+/6q8pJLRnZPMPw
98InANzpi4Gy4IjU8K85e2EMdMng1YTuM40BqfSJKyEVSCYUCUI0dnTInZDnMuSzuOdyxwhaWwnO
2hy1sWnQpJI+I2hFgq2Z4Nw7Xb6nYIPX3+d3rIi1+X5Z26PCs9qlHFh8yL3pjWjqT4cBShUKZnOb
C0UwY3VbbrOyRmM/wrqZNVVqEqT2g93MB8LoDUGk4qB58jF1A4d/7x7YpfGtSLg2S1XHxFqrl3YE
SVaavI3i0UC5lbGwrcAPeCT45SAZC/ovykK6gNk2Vdr0sjDujPnLxa7cxMaUw2Amr/lzYBqv4Nw7
Cz7DMrnF6CtnbZk41OrKyQMBl5+ItckentORvoN+9iXMo7ScK04FPDVTkHBzP4l2LWFGUniFCj7K
EEMdcALFGYSPHZmrcavjnDD2dNNXdHALEGYdAWP31wtrkjFtBLVKvRoCImbd9r4YTl9AgOdMIGS+
vYvkb/2xiUgU0LeXDB3KBNe2+DSKI3mSEy9I9tH4NuZnXfq4bWIzHdF/26DBlFwM+YhgrMELdyQ4
98IFvTIE7PO3S33CqTyBM5mjZ5v3xNoq5Zggc5CXSMbKBrfz47s0x/wHciGv+wCboOEsezJNC7mm
7jG+F23xS/3l9rI3v+Jq1ZR7hqBi6bgGlBJ9B6BqL5qh8LUNRYuvG+e/t2RoAiQKQCGNWTvKX/S2
44NSrUCkHXK7OCrczIDquRSZRsKaItpa1NoU+ffVmSvxHRU+U0hnr/AX9NpKS74H1NuaHggPBVqc
BzVh0uptOenaKnXq4rhrWqMbEMV61RZ03a34ym5iFmZm2wy0CDCnqPN/kDsrtaKAMBEBJckfOik3
ZwnyicrD7Y+16ZeQ0v7HCgkxqy3s25gz9D5GdnZM7yIIOri500N/CHDOxSMzwcYjaD2gZMPvYgHd
UrZiz1YQW/8Cyl9GiDjnWiaRFIa3ss/6MfB6j9TSZoz4ATYTuz3rScIySflNZGQ9BsyRkvLzYgpz
b5a1c3tfJZIf0JFsvSrKSeowmspWR37UBKk/RaKFEWgoWGiCZvYBMiYpwsMrUhSz7mUnbMHIGpXO
EOpnflafJpDdNHJuq4nhD63g1XLudm2xXxbRL8bFKoP6wIESy5rj4IiKjyNI/dsQZbxZJJyFietj
LxtfuABMMEkDslKlAbG13t0vyLqNRr1rI/FO1YPT7TUzfYnKmYq4CsK6hi8NAPu/cWcwBvXvCyTO
CJrbcDBUt1jpUSicYTYXMNuxmcmZP4G6QIaqXbIsBQyzbszEr3yMPYLAYjpwVgZppqMC8pF9D1mJ
ytLvjGPwkiT27U3YLEr98+GheEh1HMuu58dMwyaQjmO4W5AQO+FetotXyL7iHDUnzmdWwja9Dfcl
OGIVA+R3lLcJhiIok4pJ8V9tzhaPj+lD2cXvaJIci92AiZTGmr+Ui72wwtSl6PyHp69sU18dhdxO
kvsWnm43R0JN3fkRpMTAVdI4kxNmQGpCZ5NZ0GAtmfrSUtvA8IBiG79Ipq5ph3LBuE/yrBalm9Td
OUgzxpneDMj/LBSf9jpUci1XyCN6kl4F3tGifm1SUHEO498U+Unu8+tbCnQLWSgTLglB8Yl4ODoy
mC9AlnuobXB8e6HLGsS91CT/89eDMML1oiRjkbROQvT99aySDm1rKshYQyhJcnf9iBIJdMzM6j2I
zSYmV+oOVyqr8H+pht/6GVSNCMRVpRLWWDRB+hIwOl5bd5Coqz5SDBPl0IFHYgZ57dHKGfkgORq3
LFMXYJrHoZEK2ACxAL/OHIGWN1h2cTDg0kWapEDbzmSECOKat0xSN55Y9nPR1rgbJldyy33pTYIT
v6ujqYKPvLnr78snDDx+NoBC8Z6ksBxs8/ZbORh1+yVKKyl1CVpg+aQqZvLZ3KdOHFotZ4oo14pm
H5nRA54Sn4xls+xSQarKBH4uI3xjQmYB9cGnydbAok/mRkY7J2OlrGI0a6Op0CTIAcatDdRWf40+
k24IKRewsDWshVGhyOCjqOYymOEz9UfLpU9JpTKqxAwTdDe6CRqgLhp4qTDVZtqjksiaqWbsFd19
NrJcCOsO0a3PUluvUrsODFOPkdm2i1mkoiUuhWP07wynIO+eP8+CrqLALkngOKfOQqt2S1xLoL5F
+RtzX6Rspvq/JtT73W1b23v42xTl91VdTl04wJRadvdgqz6EVfl828R2OMUzGXTFpPdHD5bxS1dJ
+aAlnv5uFOYAsYbmuQVRJMJ47nGv6r0BDerRbgczBa80Zpf+hbrV5j21+g1kH1Yp/dx2SSkuAmET
DncEYRY7ARElFp87J9phpOAleGTJP29G0ZVN6jP2aVE0k4GQViaTow2xGSuQVlW/K6DI5BTv9i5v
PeGBzACFPPjKeOkP+owwHYMM5eb/uy2QXk4mmD8xLz44GbzVQdrMUhbd2FWw4RBjePsBX0CtMBci
Ts6kMvXaNLWXJtrLRHlgnBzG2siFSx2IKzuUlw7qVOhzDg8a90uJQW0BLK2VgzFtIlbOMVl3tlgn
r+xRUVmJkkUcNdAzpT/7PdGcwuCAbDYQEy0tqFy+hc9kaCJ6mE7sPs1W7nhlnA7Q4NaMlgVPaQky
jd7iiq8hypDPKuRNOFBSB5k1/JxEj02sulW/vrJMxewmiJZRBr2j17z1DunIVLUH7SntogeiP4rg
MX+8/WU3ws/aIj0CA4qDZCg7vOczTTJD/bva/7htYCOCXxmgSkyBIMuDyuHcD80bhvvMkfuugyi9
Rn1LnMDhMkCFXfxy2+ZW3frKKHHnVbARJAOYeRWNJpK46ZhfcgJ/eVisAKoc/0L9cut5dWWPShRB
M9b2wnQBpZC5zNYqSp/I/0QYwoboeuFwfgbKhnJ/e50br40rs1RMVRopbNIQyzQkqLgM6Oh0Zy3Z
j8FDq0F0N329bW472IAkCupehvwHEKaBnETH5eRWRGQb0me1AQ1vxqj9bJE+YlG/rVDfbuLbBAxp
Iihbjumr3JjGW/QV0AHBjOwcvZxYNElmNr02QDft/wYqe2Wd+pIyBGp6mZTRGq55HKPZxZV1Lw3j
YVTUD2XmMBjQD5Yqhm6ugQO4kVypWI6qGp/xAGaqBG3kIVe/hvrAc6xGk1IihwvFwo6A/G4g7SI1
hZXNoqWUj0b9OobQoGk5y0hj+/bn3rg9r4xTd0uixFk5ZOT2zOdzCm01k1MDqwuk48JlXjxLonnb
IMu/qEtmCQZuLgX4F9+9tuCqDwNfaVnaESwj1M2ShtyklgU+cBFCJ3rWLDR4URrSGZu3NW9xtXvU
JRLGagYWFeweKX5gPvzc7HIgadMzCxG3VV26skRdGmInauVgyGBwOhfP09P4YrRIrsCUOr780lBo
Xuv75r37oXVu5GQvrClx8ln+zA3+ObD0cA34vLikM2K8VTU0P6F6Isc69GBj0xC92w6yBVxeL5Ue
mpE6KOdUKkwRehzhLNyTXDbe8T9JKqt/TS3upT2mxwX6JUC2o8VshU9E+y92mbUBEoZurZoKU8GQ
a2kHKflLgRiC3+byEXrG5aLOPBavCcNpaSkkXS/DeCZbrIF2qC6/6fMXsWFcmlscLlebSwWbdgTB
esWj/ZodDTDy4THg5HiLI+bWpUkSn9qffczWuNyO+0zPvY99tVktZ2Lk1rZSQacAYqfSYmgQz1Fq
lyA31XhGf4a1l1SUmYR8MkboV3ktACdyAVoYqXI0g3FX/odU7vepoONM2nWLqOCTjVZ8d0EYWaVV
fFFBHpLsRCaVwRZb69XXo+KNuIy1FhN7GXpOhJNZPlcmGZ+JbZaWOevAUwFHljk5EvCV0KjYqVA/
q4XRHDgoBrNHk25fgAZd3cyiOUsh90eQo8ORzCQNUDBZrPw+27PqJdtfTMJ73wBGSwKF8XXSqIxS
3eYyOCpHzbqMI/WoNpIsLkl3vL2c2JPSm6742yKdfNdGMTdFgLkVodWtrOysWnlVeNYbcfs9szJD
peBKEWbhmMHj0UlbQMwEST3o6lmhQ/BeYQaKhsCsEbqJTNHfYIHQpf9nVxUqToap3vC1qpCoEn8r
gUYitDbLbgEY6HseXbQiUxcXx+2bYvsBCWwXYaW6UFJff8yxA2/4YqCZlviSy0+mAdR9YBKa6MmK
7gAuDK36XJ2Cj6hFej7vhq+3f8BmHFvZp46jqmdtMPfg9e5rsHtw00ssc4y5ls3sf2WC8tdwUTWt
DjBF1ncvzVCbIahL4rxNzK7UX5acf8gMhRXVNm+93zYvucjqYQUNBG7sE9Q4OoI/GswKPN+YP7GH
1+mOfT7ICv64DFbWKMfVRqFPS2XGtXeGhtCuORCh8H9x8jd3EgAuBeK7EOf7H9K+Y0lungnyiRhB
b660bcf0+LkwRiOJ3ns+/Sb6+1dNYaiGVnuRDnOoBlgoFKqyMmksaNbycROLJOm3SxTXQ7v/Lqru
MDul628DdIygbpF9CuBrkey48FqPVQRcrx0tfgF192IgUDRiCLh5dWCnWx63HtqTmGn18szB9IYd
ThYbqLP+bF1YpS7bpORE1e9hFbMUZ7a28iFDeYWMXYIU24ns1OLc6+diNeQtTJK7ZeFAAj8noVgh
xw/SZj/HwnPlJzbSOtasz6rrLOxQ1y8ZPKygCUKK7C2m/zEuAh4adpF9rUUEFcyL61DnvOTAHZ1B
LRZbONpIA63ih/QiQZcduiOk3iBB0hklstybNef6TjK/HnX+C58rBND6J/97YUQQnovueTBTAqN3
ro69F74tsDqrjLOiUv3GmIuEuSXAiAmDsnL+DIJMp+Yay8huYh2lwY5ndIbIl/oSBC47rFJBoJN7
ZNmzgeJ1tp+H1ywYTXCDmgJqEHwfMIytV44W1qjrqhF5uUxqcEYT8M5wE+3mE6ENxLN/wzGTXaY1
qtowjmrdKxKaT9ym3IoO2OUswdMgVA4mSovVjz9jnL7upAYUm6bjVqQnQaC0pYyacW4DkHZm+6C9
yDC1qSDOpm55KCcBy0NO/rmiW34ab0VuSqoZg8eP9WpdjwOX30LtM5dPKWQvEHK1wf9ZSf4dF/RQ
0E09xiFZvbDkix1qhyujr8KqwRUie8YrBhn2MmgPOK9FeGMjSdezDkAeMfsBzAP0Cn6PbuMYV+j0
SyRdrcGcmrxXJw3bG7r1Pv9Z7yXv3LUGWwFmaceRsdbVlONinH6Hl4FRibWCk1nmPiTVBxA4zZp0
d31DV7/bwgh1GtVUDKYpAtt5WyqHpCgPWuofQUTFQO2wzFDuMUyiEPN1APdoK7Pp3lUFyuoDi7p9
9SGjSAYufkmVQD7+++dC6j2n+IyoBY36oeg6B1Du0pSy6qlIM1bhaf2wL6xRV4UYFSXfojKN4gVK
+6BYUTDx7JCUBuqgYAxkdfTX9/CyOsoZ67QYhjzAbI3UoYEZPGvVtz6rzev+sB5ULqui7wOOr/oi
KQFJL4IOBdL5BLXU2MzrxFNzY1/msikpiVXVpVVATLmSzE4cHAmyzm49Ra4sgyAEvf9jFKQ3wPOj
CYmXSN6VT10yv4xpexKmssCQSLOfZBaPyGqOAGkHSCMD0KKfl7bIRbSxquVKxwchrz1p326KA1gG
N6xS0fq5vJihUp6BL8tEIY14QUcLie/MeMpY1xYJY19Cu8qDVAyCgzxUHH735LEDrVI+4JVFCHwE
jP3iOU7kU+sPiEtbqRf8g1YAJpiIaKMogNXwnBct9i7RWiOZA9wl7fCat4MVqj0jUzx3pek1LU1Q
5yUdZCnsDeDIe5fwjcfAgBq3o40U3C33pJvDu5E1Q6VSPQh7dEDt5JFkrbmnW/lT9k30hg0R5GEx
FqwFjeXPoo6VIKu5rFW4uYpxkyPK569asos4VslvzWsWZuiXlhLrIa83UMMdysJpxspOmZkVYyV0
PiC2nZ4UmH/yRt83MwEY8FkzK5U3BWVghAnWaqh4HqVcLgxkJqDtg9jMcv2H37FSivXlqFARwkEy
vmiJ9kkSSlyFt+k0SG9JDlCq0J2ytvTA2Ph0PeqtvtdATY7kHmNGmkK/GHthaCZoUBGAsvRAWrWk
NkXKKRHqK+hM50fWmL2yujzIZhgSNFQUoBp+P+Idp0NpskKzYuRFpw3Hvc6VXtk1Fj8iyc8E5Vsp
QWm7HsP9WPCffK29B9187IV8V4TpnQa+Pe7MKNI3Lgoy26HJT1w+7HHVuZ0ev7SyavV+sVV1kC9E
3XQwRn9Xxt1t1AqZOffgSBTS0OT04nkUQ/hKd5SKcCOH0V6XtdlU+vlbFCrptlLiXakNoDBKP/hx
ymzgF57bSdogtN8GonxTauo29Lt9akzfRbna6b7idm0Sm0Yfh2as85ti4r8zvhhr+ygPFNFdivlM
RMBy/ff0sd6iTetpsYW1De74zLvtibx4FZbQ1GpZXVh8Nyo0D0nh87yAl+gk7PzJIuhffwvN9G3n
jRvNUu+UY/khmpk7iWZxR2QP/0LlY+0RJZDJBwyx6DLG/393Hj6VhGqeUNvs3fRx/Owg26SAy7cs
nf78TK0t+Zv2zK7grCY9C8N0UjoGEb7lhIOSpKbv5XbgJMccSmIGJBSGF1b7djXMYEZHRe6Ny+lL
QlcPkC8qENH07kMc32SoxTDciLjJl0tpYYG6lGaj5FI1gYXaRs2WAGFAZxnAhWTXf/kLIMxaEod+
+68VUR9uDFE/1SOdXOzCa3got3wCrjP1TT9MbtbY5CER2KwizWopfGGVTuqKPpTEygAYk4hviCjY
ChuCffnUPMnJblk0zH9wkl+LpJ/4ilIJXaGIvktuenK/y2+aQ7r8EiqzOYsEYy3tWy6OigS8z2tJ
Lo3ozDZVBc1FEIcYoKyzOqM+aB0Ar4Oh3aqcWpujL26v+89a9WRpmwoGWhlj+pd0nNPBcEF7484J
cM2KnoPvRgBsQ22Pfpd8XjfK8CGVnJpFrhYgLsQ1WEy8pJciM51Ci5sAp+1LFl5h9fgpZOwP0H78
Q72ntEGeIQGJna17w/Z1x0hZDAvrnrkw8eX8xXwUE74oggwnjBIAoud77ghSIivexYn5TyFlYZA6
gJGQyJkS+ig/xf5HEQV3uhTa17/P9W1T6CaX3A98UyQw4U+ZKRSf/MAaLVrPV1RexsiWqBCt4t9d
QJ86aN+KMcYlJ7A6Eyj7bGaEfLx0xp+83XrRA6uTy7RJbuSF200GFMp6P8QQ+s/B8idTsBNnhICO
BPT++DNGj94bWqYKxqqza5joBzsGr0r0RPbAYyhUCoGGECfZzPxnsQOGu5hZ9wA5qF/ugYUZyg+H
oZ/iXseQH2YivkecDHGICuNwRgRkTN59lwrJ7TQyXpggpZEFzBYh65ktrYk/uaRwrjvQailYWPwa
yklR5UoMEMn8BzYpTsFka5kLKsON4DWHUvIU4LVOfzFvv3obXuzSE9tz0SsV30FPuXd1EPu0+0Jz
GvQTJQDeGiiXMXDZqwdlYY5KgcdwlPOwgPaHDPiTqGaYG2L01NavooUJ6nKIwwpIWyKtnkI5B4Tg
m8yCwut2djBt4rEa6avdA0xgq3hDGKiL8NSxFJFeixohLNIeBqe6aazQ1u3WqQElke8a2/8krUkx
MyFSc91jzhI0X/33Ypk+nI2aBj3hCmvt2W1uuicMTz+JW+U+8IQN5xC+7MYtjj0EvjAuZbVefQxu
gT+d7+JD9tIVjBC4Htd1TFhDAB7D+LQmdphqgRrxIKbqdu1hRrPPt0lfcXwWbaJYxHpdrwenhT3i
aovgVM+diMnnM2mZ4FY7+UPCqmtHNzvUgHweosVM6SninV+2fGGS/tgDmAV40I2eEUMEJGoEEDkk
iTC3ZZVpV+FnAIT/2k/q+zZaqGS+j/URBaju2EJfj9SewRHByGjW3zcLS9SlL3S6EvOErnIIrfAu
2lfv+IAH/QNudINq6uDODmZ0C7t9Bs9JfENUIKAb8i/FTgj5aoKoCnht6VRoyKUcGDQOQJGKvy35
0zg8CSzellWfWdqgYgOHjgVn8Dit0kNwIuJW1RE0maUJojGLt2On/MEqaaxu7tIknS9Keuc3AeYJ
a1sc7E418YK656zitd8nViKa1SF+EXblicB8in0xmTmgDjaLgXztTl3+CuqwBJo+IldGXjekYm/K
cgpqYs7q1dy7HpXWsuOlHeqEZL40FGPEg1t1gK5gf5SGn0YWm1q66/F8lNhlU5ZB6pRkZV73fIio
QwQ/9aNwN+2aD+h6k/lcRw9AQdzZ4GI6sLnqVmHOy7VSx2bowyLOU3zZbpdvx+28n95y6HXJaDYS
1FZw61uNA1QQE0u4miwsLVOpS1xWCgpFge/6x/oALcV95IS2jCa82Vsk1kNI8cSqXq2CVJdGqQxF
U+N+bgmNaIIJ88ALGpMz9efoPrMw/fzZ2bMDFcnejDJLslKH37ND/lrysPgFdCUiziE9O8yIEEX7
PIdvatta1713NXdYWqBikJDJmEwjuhPCbeMQ1IF2Svf/cWgYNvf/PntnLI1RwaiQ0AjvlMh3C7+x
EgVCGiwOOOL89H21tEDFHiPmZAwBIJNO5cYsm/5WyR6CRHZk7cf1jVubT/ttLVR8GYohGfkMG6dC
FyWApHe7EbfBVrmZfkRPnZuAH6eGW+K9sAdxgHLHIkOT1q7m5VKpwNNXgTD2Kn4AmW7ut8VNQx6W
bn6rvinO9Crtort8Exz7PWaNH4stquVu6qmOtNUe5jfjgXs0tvLp+qaQ839t96nQNKAWL4WtDn62
AnKNgaJsIzAXCJrqTlX0XGrhw3V75ABes0fFo3rUMVQco49HEgZwVHqKF25qj/WcZl2iNOO7DACQ
FI1on5CtJoxZ6nBf7weXEPcjTwBA3epYczKrefby+1LRR4/LIExHnP3o52TpO36HmhaaZD5YGBqX
+2id+IOoDzNbsKuo3IthKMhj1xdpptpMaiHFOEPa7fnRvVG3ePJ6YGfxmKIa151Y+jKiX3fFGOa4
PdV7CJ4APabdkMxk2P4F7Ol6bJC+DOjLYhRxkkSoDMMWfACVRfJ1SbQzhyCfuNIyMJTkJi4rI1p1
U0HkwZuMLE+iVV0aYRqHyoBhfkeorNTt5JKeLcvM6mWxMEOdPn9URj6s8d2yObWn8jXjv10/bqsp
1cIAddw0PUtHLYZHool6N/CClcWpLfOMS2L9SlqYoe76Wkm0ORN8Etj+G0wDg4HzX/U991iU/+vZ
6sIadczmPJESH+wvbvEz+BiBL37mbuttaCmbAsJT8pkXz7iPDkRYPDK5e8FBt50B71+Nm5ffQF/z
CWcMeZJiY8H4aiviQwI8dTtPbjP96GPGR1xP4hbGqBtfU4sm90kveLAq3YJKsx1Xjiq4CkhVJGtO
UOIiisLpsXxnJzTrUW1hnUoBxtCY+87AdoNdjXBvi9B8JarcoFd0Zy++maE2S5iKWEAyxuGgwQZi
KKV+3sNulbWb3BjsPHu5fjrW08XF0qiMQJH51KhGHHPFVL3pGfnHg/xMcGrBUTt2IP24yb+N6Fyl
m9ipBCtiLXEVMy8ufgCVEchq2gIzgjUSIWEO2YBgK/vAMcCTrXktocLd/cWQPPliXy7hhVUq7ARF
1NWxiuM6TOjQVUfOmW7122I72YXLVhtnLpIKQrWUZXw94Q2SaLYM9iPgnsstkbmNbf2xCpwqMssZ
8D/dt1l5wCpuaLnBVGRSW5TyJB3nFPTXG/AQVNjj+jHEVELemum+3mDumeBYyx1nN3t+E3r+SXxP
rfrIIqFbrT0tfwoVttBL5MOhwjaQaeH8e3MfOYkVHXTCPiygH8usBF2PUTKdFfjB0HM+0iC8/dAB
sodT+Tnif9lpPIidYlAY3cS8/BvE9+qD95eDASn0ez7ia0VdgwSeZF+8lZwwNudmRxHT9YSQqrNz
FbpXpaeAGJ0Ndl3NTxa2qXAFDFGm5kqDfsAN4ZQmdMfZlvMg844PfD1+MD6pzFNvl7Sps2wQscPp
Nr0bTmjzodFteAns5U7oGN8Z9q4fXJmn4pVWZ8IYtMgXGkdygZ9IIT6shqgMVdvMNWSblZ+cZeP/
HCnAOPH7h6wEuQa9JuZLkmfeGjHwNe6n2wiNFZD9YgzSMT5kc3TiTYliG8hZxNBsn6C5HpvdzPyy
13MZmZaTqVK9EGRStulBFdn3o5n6sKjXjPc1ywwVrYougESoHBEgBV7vWFjwmiWvjA95Pb+UabGY
kTfKSY9RHBEe6kNzE2/FXb8FVMJFQnHLv2Ko1AOqBcW+YaNsr9tmpE8yT8UhIVSntuTgtDyqUaKT
3ha7MDSbm8whF0+0HUArnN5LtTk9lp7v6O/lE6uay0gY5XNdefFgSUS8OdUZjhw0w0OrAOPj689F
HN3URR2bRd1+0zLwQgnzNigbdAnE4acK7Vbz+lasv5suseL898XPwMw75tpJhIx0KztJGzxH3+uf
RJKoPDIH/xiH97wnC2PIYlBH19FTJm+KDtJYIMA5ggjHBWcb5l1LmyX3wdxlKjw1NUDiao17Pj5o
Z+Z138aj6X2EHuo/YnAu95t8fpIv1tc2glLGI74pYfaCQPI+tD/jZ86rvfSYsSLvenIIeRZgcFT1
C6++3CVBPelYGhm8kTbBu3g338xe75AaDsRZfIuV8f9hNy8mqeCbjJgf6EiwDw9kZgNpojXcZdvA
IjMbzMxwPUJcrFGRtwMKTgxDAh/BYD+Z+ImcAOGutXMIXb8E9wWZwOFdBQUruXR84aOPHcbpWHfY
y0+g0sQsj6U4Jo9g9d73IFxujRsBeFhCp1ha6olhjTjj16vmYo2Ku2kQ5BnAQER12iygYhQlgMib
wWECcAUUipGtg8WJ0YdleRGVHdZhLoVpDC8q1MIsIc5QRG+MZa0nYZdlUdG2kfhe8nnyinEGJ3gG
Mu9RMCsLdGzv+XPnqqbsEpZz1sr+ENp+2aWxVWo3i1oao7AnfBIReBTfcxN5ynNzV6I0zQikq31e
ESxmoi4rsiTTwD9lkmpVNzCrLXvlIyFUHx9lC/RpB80FlSL6vA2Y+AVvGEzxwb+FILPLoZHE86Z4
LsVNTCTK6i1++UH0+5wzfE2IciCgZPR1iz3E06sTGcvtrfwj4XZVB20Y4GcB4mZ879XUd2GYSn1D
LdMrQT/vBKjQOR3fmnPQeSAMVsWBML+WYIzAv0cmEmb1BC1Mk/O8CMBBguLOkBE2q9ScHMkurP5F
OkH45jWwkP7+xfjzan1uYZG6YOIwL7mmJOenBoWV7sVvhksAn+rWeDJSu0KTW9x3L8w8eDXHX9il
QnE6+XU+TLDrH3nwywlm4NR749hAnOCfWtyiiMYBL6Mc+EXCo/KjeqhJje580+whOHsMke+iEbph
uM66z14sUfGWz/VaHmPAa9o+t8o56iw9DaGNWMmhKwfxEbiUFlolqTVWnFUBMmbmkb7nguDVmJPH
2QdL6TjHrMHI1Ri5WD8Vl6NK7wQ+gmieUGafrQxo39xpL9eXvnrZLWxQcVgSxKQJoeXhjdoTymeR
8C4Ed76gQrPFGnrBVCYGpdX6ZY7aLqQSwFL+Rau0Docg5zsc02FHupOEpoC8ZoiaXPzOSrlXl7cw
Rh1MXwQXdqSBgAHCqAeCAAEN4iFzWVn16pdamKFOY9LKs9iTQt3Az+YIiZCBZ13Sqy66MEEdvBKN
c1UacEm3tgiCxdzNfkQ/8m/d62zVN/I+shMeI4GM22W9mbOwSn7VIrDlU8UXeYzAppj/IznxkAsB
lWlGYOyycgzjpCz47nrRdWGUOo11J4eDrsBDjAfwHLjRRnvJQfLQwFMSS37UMmfYJg+99xclDNYu
U0dOEBLw1VWkKWfOZIovPxN5z17wKH+eKxmu6lw/gKuBfLFY6gDGjewrCqh/vK6LLH/YaR2gm4CJ
KmHBuCBZa6PyoVbPIlUwYAlUnXjoNSafcY6kMzoSDCv0+1L087HKe1wQkY4Pxn3vp3deY8UQxnmj
X49q0edDGWN6tNlFkHsH3bpbFvZnstVNDOfcBjaLrnkdU3H5TPQTstRGqYUs0X99lh7dN6k11Tsy
iT/Z41OOasHksaIKwzXONbDF4ZNBFhlMPFHwKgOriB7bKDPrUnKFiJm0rV7ri+VR0YWT4zT3W1RF
huGjVg+6dN/Ix9bY4FI7Bf0JAi2CWZY3nMB6TZIA/OXtsTBM3GmxxhgD8glP2mRQafspOwXIRlDj
SjGkTgpbzMLsujkVX0owRIx2UWcgqtBfnDt4p3w/gaiGPKyQI9vZVneTW9bls34UfhnTqN6wUHW1
yAU4cGr2M4wH2xAaJ5dYSM/1s3CxQqW94KXMwkyGl0i4Abjh0JRv1yPUeq9GuVggm7r4RkbVt2FH
+OfkY/Ccb/9rrMvb4EPdQcYGhUfgvVv1vxsBCbbHfb/+A1j7SN2uWVD7rUyU7CT/dhyek2YbD4w1
/uF8X9ZIHQAj6RpfUNAi8J8MvBKfeUc5NE++LX5XQSjaI6zo+4Fngtn/kA1d7FL+r3dZ3Eg67Pau
1Fm8Uz+EboU0/sHwMrcXXVYtjLWX1N06qqmSJXyBd0PVVXaHSRXb0Mp3UA2xYjTjqNFamREXc52m
wWv+qWjDWhd1jdZtIcliD7g+nsHb2eZEh4xrcs+63UNHJrACwcQ0Oms3V0sMi5NBhZO6iEtfn4hn
Tjc6L7l+X9hZ91rOb1kdMq7vP+Riv1xFp8JJVMiGH5fY0MEybiVXfCIrBLudiaZOChg5GtAsk+Rk
fY3OF5NUbIkMvx/HMSVdD+jBTG1rEnnf0G7NTHb6+jNX3ZZ57TEXSsebBJkK1KEBnfjkwVo0P6J7
aImSqZrtswqGS5zDfyvYqmD3hqyginFfKvFTI2nm6xqxmjwUICr8AO7yU/jhgys93GH8/XpEW29f
LcxR7spHM7RLSIpLxvlRrwESH6bN8pmQWXLbiPHKY9qjHLUZUh76WOf0ZXbDNxQIjhg8R7dDAugu
fTLs6+tbPY2X5dFjI9DHShV1xvImzKjwB184qBqDQGQ9cqqQaQIeHNNA9EABNyZ1gAFtAs0Y7dkW
TAxMg8vPIHB7m4m9Wl/RxRp1PwRtHPVthviCh9DH4HBmd584CgY3JuQr4UbfJLZhzyzRjPWO0WKR
5Gctrt6m6cuiJ/AeCbVoAjDrnpB4KoB9fCMg8QGvP9Kryp9SFZrK4knbhjuFwQizXtDE0J8k8niv
qzIVBWR5KHyMXZFRg8lpUFaD3hlgWQD37Fltz1XEgqRJCjD+vAShT8qWwE2ovMgYTCUHg+ssLnOl
TeZVGKMQPqAhPTst6u5s6dpVd1oapoJOnvJxjpl/DG52lu+RF4V81wJno74qVsa8OFZjHLg8DBki
zBoKXNSBrEZOj1IerOktSrV5YUYngkgtQc1wkz9Ph+CTjaxbHRlZ2KTZKElBZogygJlGt3smpWJ+
W2yFI5v2au2wLA1RH1FvE0BtVXRQSkwF9kNsNvJzXHxcjzGsLVSoLzbppeArEgrN3EbDfaiSJ5mB
TlS2jTfyHkrjYLdjmCRXLH0fLhdG7svFcez6NJS6GBwDICtC9yvaiXca6H2SW1ZisZpzLy1R8Uar
tBi0aPhWF2Ui/U0QrMfpPQCJ2GhFipN/VG7u+R8D8DxMQTFi4NpSqcjTKaHAy6NOHFQDcAh0RpMn
FQCRzJA4bK3kIZx24dP1/V21iTxJR3UQLAYCdQn7qpAIuU9mf5XSIizIoCS/bmEtYYOs4S8L1L0b
JOkITXBYyPLQDPjWRJ/PmUrJkozKVMof162df/CXTVyYo055Mk1qmVaYyj1WjrxDZ3YDoHD0WGHm
RAH6J/dArDtpJpowwbfrplfxI1gmeedC0ws0qb+76iB2VdjmICWqbcmFCN2u+IhQm0SDOLWBEQXM
TSEk2uprBb0dovKxafZRaxW8yXx0r3/Wy0+h3hx5ZlSoZMCXM3B3Nx+jpDopf2iSlymLLLEFLV11
QLlh5hQzq1trApWrESass0vO5tdvcfkVlHOBq1lCfMfNwgPr90rG81A02kSHMUQzt4VYtWIzPsFq
tFh8AsrZlEhr2maGs8lecjI+0ZTqPkDdjLkDcYvc66avTd4tbGi67IUjfJF1ma4HkcUPoNxPGQZE
YcRfpO+j3TXQftVL8JOoJIt4ATbeGdz0I5hd/TXe1E9g9WIBhtdj9OUX0M1AoeyNJABrHp63vZ1E
Frnk9DfCnBm9QaMcJVymt5HL5cp3pinkhzIC8g4ctp5qNLtSuhuBHY2Hxp44t8igK1F+ps1diI2I
+Irxxdezl8VyqStJkEDcVaERgOVmN6ROkkA267340e4h3fdBWB+L3oV+H6sBKTGOGI3Y1bpI7BpC
BRc8E8wCFDATm08cfyBgMV5Hh4XEnOgtPlXusOE24bF8yu8LImNuBa54Co/5E7+XNxBc/QtkIIk1
1z4J+fWLa7OdelHpOHDEpPltnbvCiIxg/heuv0XAowWjI7VpMq3EFmjl7TR/k5OXJh4tZXy7fqpX
K0VLO1Q0y1q153MR37h1jYf+gBFyM3oyLNxYs0Wwlb5VM/US17PThWNRwSuIZKHQK5xk0uUnnMyt
mWwhRvBXOu0kLl37XFTcGjCTGoBrPvFyLn2TjHAjCY0LeombsKp7MxiKg5Qbr4xtZYRng4pVpaAG
URwhUuQHgl0oPEzuYFKeyCknAJCywoR43Z5OQ3RR64vHXoa7oGWfoIByF53kXXAD1Qk7ddsNmFLF
O0Ip3D0AlXdveKPHQ6KeFaJXH+YXb/rSDU2qLNGnEt7E7/7Htt2jzgEAvACW1sSe9qxQwbRIxahm
ViOlzLDRilkfgBDGOwB4bBPCN39Xc2fuNPkSi9OfALkiSxMMtnaEEo6db/HeqfayR9AxagXpPQIO
8W+1e0watCDihUovedKyVr7WTlluNRWF4NFVGAQgA5Xj2QnEykuLYlPG4W7W/qX+sTRFJV9gbpZn
gZDY5NVjEP8sp9sYoPfrJ4a5r1QgCqW64KscCc342du6p+8MqHrWoZn9qHUz2nHgh1QNczoUtthY
I9QNhk2XQ/mPCZi7fuPqPBWcimbOypHAK6cdWNxN9HBAxi27KQYoWLQOjJRGp+G7kdRzQs2fnUmG
dGMDESwMxLSo+ACU1zvZXe/kTmI3DbCBTf43ynXXLzPw7fzuzl2m8WPXw43GT8HlzGonbMDXBay7
suseCQEDe9UMk3RPdeSMOYxLaNuH0Ueip2YjOVp3z3Ancu7/HPV1uqc6qmqTGA12lqBttG9dYmru
FGF+gKSJ8anZat7stD/RfNlhjHJ4SZBIsD7vmanq2o+gglPQtlKSlHgq+I1u+2p3nCbO5KT8tqjL
fa4ZJqqKj8C7PvEdBEPaFgJdhtcayo7PMHJZqBsj1B3FKN7nqvIi3FaiOu0VObB1FdMuMfo5g39o
C9Xjm9FK6lkxS7Xf5v3k+HG64aX2WEfZt1DCGJAYegPXbDF0Cebb2Y17/hU4O69tKlfLBi/OVVsp
832o47vn3W3XyFsxS/Zy5wOmj4gm6XtV7u75SgY4KAjvi1SzpSm3OUHa1G1my512rxm6p0YiOLJb
T5fKb+B2vOsDybv+aRlpqX6+EhYReACWCbruOKANkJDC44ALBlL3vSV+pjeTrW/Km9bKPdYTlGmW
CrhqoDZGY5xvGiT/JwzMQy6zBwMChvUgLC2a/Q92i/d6Jqyf07fFWjGiP5d5gbV28VCZpRAeFS5j
9bauZ0j6eeULI4EqNnVJkofaNm67Cv2Y5gMEtuD2kU39Vv8sDqKb3sguG2lEosu1A0LFWmlo0yKM
zokgkY/sQftCprhZ9SfGXXmG6CwWmM6zrDQiFuhHo6PjrTBljiS8Muny/lAh+b+vclQrfo+mCZQF
JoHEc9nrMrvdJjvxLXAmCJuRpKR3qq1kGSUq+qxsgOEn54tmscKqSouymMDJNg2ZWwye1A4249gx
Ukya0LU0NKkUyfs/eJ7d/rGCg4BcxQQh9rnL8/+d0567CYs1JbGIh0mOzRystjD1dzxEvpWv8+tZ
2dzVTpU3nAjtQWSNmh1noJ+qHsUNy3dW+wWL7OecuCx+hhRHNQiA4aMKhoNRm3RHnHmi6dSy2QYY
uce5DLawZciJISUj9pjfoUhpNk+Eo3dydTe+Z66L9T2prC7ihj6tEqyrd1HLkZ1g15rCfYtRYNRD
7e6F9UZhvPr0s1reYnF623eN0MEgUcNrTmSIrze5xBTRdR1eWGRlJHRcCS0iFVo6Lk+KgYO1wO+c
OO0h4RpZ9QS8toaCnM8ilmc9RM7I9sXqVC1uRoNEatLqAfiNkAyEdoeKKJ5dGnChzEx1/cxroqII
hq4INKlzKmkVXxPdXy7lTb04ShVjquEP4exigfyCxZoCkfMVpIcknAWbXjfnCA2z2DUsoUR2qoC9
vL5PbivBHDYSi4h4PUu82Kbcs0lBEw1KfhQm0vdaPUr8UU0fGSGNtYPUmyOPhlZFIkPecsEpvcvd
aOdv+S15IEM06aV+Yh669av2sirKK4OME/KMBFHlzGvZmNk7dxLv/E2/411QDQEOjooLsGITC379
h+LlxTRVBykjdBLkFA0mUiKILK0wyTTH+Y5PrQSsgXcp8K8s1Bhri6kbMTayLJNJHt5VH/k8WhPP
mrNkWKAHVMZJkWpZw0FPomE0a118HmQWpJ5lg8TtxUHIBNQ0SpLIh2hu1MJRSL8xXJHh7ir1VNDU
vBsaUlqOMV/eHqZdbxO2ZumkPki7ZqtjpJyJEllPi355hEqVMmLwjAZShaSB24yu4jZgtNp0b/yb
D3E91Fcrd/qmaA7EizomQnM1Ohsy5OchQADgPOUWaRGEjT4UZLm+F1p9iCe+diqOQESbg12byWcO
BAA3MGvLq1/yYpgu4eeZP1eTDwrQcMSccSOD8yKXvl//mCwblLdUAt+olW9ghEWD3kOUbRWWds5q
3rxYBeUtyZyoYhf6BugeiNJcu1G8v6GVWb+yF3YoD6nyKBtTH4ipaVd9aO68Gd5GCIQrVvXwF6OK
qxnJwhrZ18Up61U1K1sV30b2yNhR6PqP/BZVSwDzMXRkz4zPtO6DmqJiLITnRYWKxaEaBdLctHAF
BSyaKfBuIEcsu8ktQkjGhoxX1mrkNy7WqPAr9xKa+wXGXxRIhFqVX+E9UBoPYBKDfpWu7+UoB+lu
7TMp4Nd39WKYOmrKUJaqVGFoZL7Nt+IzYVricMq0ENR15KZhTq6thpXLSumAPPuigHn/BgOY/k4G
mn3cFBB51Ez5Tf3uu62DqT271p34iTXMuxpDF4bpc9cqYQ89dnxQ7psaA2NU/FTmzr5+uNfv0YUV
6uw1WVMldQu3EW4JiCm3IYN2lG/BNY/tJHxgLE1S1rKoQxhlVTTxMQwqRmL2zYNS/JRVBv5szTtB
AyFLmIIGjoemQpdajkdrHzzCecV73YBB6MLthHyvox6Uq5KtpobL2Me1ZS1NUgcCjBDaMJApNb0H
2ROpnte30a7fG5Z0TxQ652f2A2vNNWUCxtJ45MuaSJ2FIczTMG5wFqpSu1HxZjarKNRMRR32omYw
pgHWgjSm18HODIVekaf3tNWluJLzmjRDElDUydtsKznhjkVNs7qP4M7VdEOVeFklf19ETfSCgL4U
AaQtpVOavLXjN7x9TMbHWvWPhRGysQsjUxKOeY+WFigPCYgVQSQx9QrguewYHQlivtjOswV5Bxcp
DLMkT44U/ZaTAaJReOiBaCCo+926AgkEkeORuir6+NCpbWyOXc27oeHrdlkb0CAdVfQ9ksFSfQH+
WriBBMY6Nf/B2IZV/1n8EOrsT5XcqloBxBR5EGE4rrrPH0BIcxe/JAfBEpze89HK1M1WZkQdcvVd
2wEqBrRBPSjGBN3OkLuV2siMDeYDlmWC/H3xiZsW5VwxgwnCdEgE6tHtl2KL/054ueINkJiPIes9
tOq7i/2kfDfIZrXnOFyKUQfASBcD+fVTUv9hhmvpPZTvcoMqxYla4Vowdm2o2SN0GHzhX96rCJ+S
ogPvBYkgailqG0RKO4KTs+TAQaW8J6VhitojwwFXT8LCCrUWI526yWhhRQFBY2OKlUkGfhTonLQJ
2kPMu3wtR1quisqRFHFOMz3HQIfsYWD3PC3zf0i7jiW5cSz4RYwgCdorTbFsV3ujC0OW3nt+/SZ6
dlQUmipMSIedPSiiXwF8SDw8k7mhQtzy2XiEkvpO2SbnDhnbP3k2KjqRwDug0FuJ8Xcxl7QWnVPA
zlR/ksT82IZczd3Vm3xphPF4vddNVQ4CqvVdH2fw0ZGteS+e6XR9a8svqc2T1luNpyFqIcqaAkWs
D4KbRoNpbHQD/tsHCS6M74n9tdhhWPiO2+S91rC1MMY+dXxfUbKgCiFTM89OrAubPruXxwDk1KLV
DZGdS5OnqJDFDUQemKxeF5d1sl1LUYXGxLql59pUN0RRSisrxds0GVWrGVSotErpOVcUToi9hiYq
uG9UBPOa9oEtTC6JCSEvE5HuhBdk/tLo6NdV764fwbUrAJIkiCEkWTUwYMHAJIHudR0ig9MW6k7r
Ppl9Z0fh19bk9ayu4fHSEHPXpIEupmULQ5OGK1cYra5o7OtrWa1pLW0wxyzqZ31oivesA6XaMb/o
X+IzFAzBrSY6w4OGy+xh4HbyrX6nxRYy507q0U5QJsimSOZ5Dm8CVbNUYctZ2hpyqQAQiFVgqAL/
+fU7Jdkk1GmHDvhw1yO7lzQWZZuUXqLTdNYe0CMK8eBteie8zW/XLXMMs+XtaQrBbEIbRHTw0ukq
zJSwPXxH5LaNFM4yV7fyskq2zF3GSAyPNKfeF/W+7PvHoCy3cTp519e0WgTB3QbkgtYFlJKYeyBT
AtGcY9iJj9q+86jOCCaGrfT+PwxMrYEHcJ/gu+EoQ6zz1y8XGqYImIR7QENsE2RWBUaxfltCerbZ
gB6AToe9UNFCweH2uNI/zYZZqmLoECzEUC0koX41nVSoSIa0aNB/nc/KXkLjoZUcJLTFhWC8Uj0o
2x/a5+DNfH/s/YcUyNr9rqqqJummpKkfRCELfUrnaMITlubFMjc+z4FF7qaNjL5a6W3kzcKs+urC
HBNOGGM/GgK9IqA+6iZb6VAejX22pT1UxJN0hzKYRY6JDMXmukOtgtvCMONPrZhBAqhSkLSFnlhi
fFZHDkyvPb6WG0mdbBHNZiScOjRqU0JUY08J2Shld7rnBbCrMYSqQb0JcnAKutMZZy1L0ga5gNNO
XwTZnQSyMtM2Hvpn2ujnu8VWvr++c1yLzL1ANLUCcT86dqof2Y2C5tgKU+a1G3jzj2EXuyafT4be
Ah9OxWKNzC3hm1MloxuVVgpHEMuiaHBbfqGjmrRWn57EzOIscRXVNIiGqmgSFT/IP2Z+l0147aIM
epdDahKEepltUg5mfxvseiSQUOb9zuvuXnVJA6kPXQMEfNAcy8xSy9Ia920hfarju2ZqeMuiX+bD
Pi4sMKetleaqM+m9hykY9Cdupa0OViXD0l6ROvK4rrmKowtzzBmbjTzuBgELohVJmiZGJ4KbI3xH
ey8d89lAiXFPBTx5r4bVXj51YZk5fIKSpCop3w/FHFmyW3kysdLWUgY7QeYR0QVBP2j2gAkN0LG5
9Vc1xAwsyBLtv94EBtFLSYHOWUYvrp0UOqILqYBTBEmaHnM/vuUfkh1402xzV/8ZT+NiF3Qany8g
KJUmcwpoD3Dj1kfZ7rz+8FWziscWNG28VrPVLddEpLQkFeHvBx25HHms2VTgW9GPcZMUnr6hvZNP
aYzhqgkV/WiD13UJ7jDltfwx2+YeEzuY8fwT/pflz2C+fE/G1q9yjAiJw32T4SGcBVYbfk96n3eY
1q6upSXmw8pmkkNVAsH+tKfpinyTyq5PLAxC6V+oNJaPKSg03gaCLYKd9P46Qq0drYVxdiK4iUgs
GAmW6Y+d1Y89dNJvAgKtj76zgrTAHO3jdYOrpXhAMD4sMTFPplDIXDhTlPaK0onIPBWYqww/x7Xm
Sm2JcSt3lLZdkUMPB21NxwzMeD2ITtXquRue8+FJzzNL67jaMWtgufw5DJRVcyuUI0oXIE7rUgv8
yHdoWqWaq7U7OX7vjZ9CqAFd3wP6N1n4XNpk8CzPmj4UsgzPk/Ktg7iSWhebMgk2TV79QfCwtMR4
MYqx5RQnBCG8JN2URnWIOuUmzlUHgvbEHjTlh57VG/Tcc+yuvseWhhmn9gvk5tUaaEUhW7YhQLnV
XQH61va499G6T5l5Gt3Snq7v7GrzysIuO0srTzmp4xjooT6MG3pVoCilNujuEjBVM22Lrc9VpOR8
TZUJnBSC1i55RgW4Re4/fmssaXYm8At6EeXJvzG/l4UNoqDU+6M+pOVi6TW9OEoqxMJrsUhoTkva
UNI/8Kd7xCtvSpRveBcQ56CwiSw1iuJGM3AJCOp9Wb6Y/jPn060FFRqmrnVCNB35cSY4i8xE82tk
Hzw/dTAudczgM6YtCgh3MYzn8kY81uLqpTm63sXmpdAP7Qf/XXen3eXndivtaeWZRxa1milb2mHw
Doq8E/ICMVWSox+p8+JzgFlobZOd/4NLrOL5YhMZOMuoulmowRkDHbWovrfKzPbRJrM3nMYxLHOv
FBbmOcH2CQX5Ay1GX/+K615y+YgMtJHOCA1fKBJwI76J0nGaOSnw3xzwiwEG0RIEIxIJUVqPQT03
N04aOEGEgLDdFkdl06bfoFjAKSnyPIXBMnOohHoUkMKV+nrfS/eyvxe7w6SMTq2rtpnnVjiUnCti
dR9pOd8k4CP/IKuYkMDURwUPhzr6XItvYcI5bby/z0BHAHavVuwQUifmgx8g4y5wAov37NCHS26x
AuY4d9KYiUIJthjR6B/8ona0CZM9N3MBiaJgdKIoP6kq2u51joesPbneGyH+v3N05YtzrceE5PWA
GyCJTknY2V27n2PZue7mv1mdoiG7g8IokuC/WunCwOzNDqv791VOPPB6Iy7lFUXXHZ78tMTeaBNI
2KKkBSMFRCZ7p0AKKXbqQ/EKgcQjkvsHHs6v79/FHnOd5UkSGVWAm3tsQM/kq05CvpToOOVs4LoD
XswwDjhnbaHoUhh7JJQ9kneuP8vHWVcMq/TTF1nRXWSVHrUUDDISGCPG+VFSsk0VdqdixvzI9V+z
Or6kLTaZcdYsHcQ6op+zmSzfk27FuxI8mg4oVU5li3F8sH6B62R08/vEt6BIjJau67+At+uM15IG
2iTyjHpKlYxO2tzPoN/O5YCz66uhChIRhiQjLwDV1l+9NhtLbSghf+X5pX+MIW5cit9RvbiF1iln
R9c/78USA9MY6Tfy1Oh9PNYSR+sQUGe85MrqVbdYDHME8TCXtUAFhNVy4RBfsYseUiroBhUrw1KE
7nZKeZx+q0PG2sUmO52AsihqXtQmlUdSJnuiEmyeBqUedPm5DWoNamDHn3hnkrNUNjdXF+Y8+Ehb
e5Hg2yn6PDCOZcldZmtJuW2rw2xy0Pu9qfwjev/8fuzIgkn0TKlDoKg2nwaXNgeFjnSj3Ppv3RMI
Vqxz4IKTb2s8vLkEVNr59/RO663RSza8ta8/GBd7zpzNJpQDuZsAgPFxAMETcVToKlPKWZDdytb4
g2aUO6vbQyT7+pmkDnRtD5gzaYxGPecmziTNiDb/n578D+ktuoBrdpgIUQulVqhjlVb7xNCVSH6Y
e/NoTnqPF/m8L0j0Ug7DoW3yW5yiV2XM7DHTdaed0k/XV7werC72mgkfU23QNJlmetLICu5pJy3a
qh8TDPsMZ75ABuHtMINHuRnKfpnBr02t8zS/teuoQYHX2LVpdjI73UmG4BbyRU7cBLukBG9EAVGU
VNkWpp6iWJnuQC3oKHXn6El3hBRQZ+mNblhJYex7FTLCin8Qk+IuMtFlQvLxaWowQD4Kumtk9SEe
DUvo6vsmnM9RKB+Qd7pDqhFiuGqCSWgTrSKTZE8gIrm+y+tYfzlbDDYKemkIQYpN9v3J6apdIVd2
zRPN5hlh0LGhcu+YqUCcPL8kySFToS6s8op272NgV1yXMJlBYegqoaJnU7t7H2Z6yDB3UKFMQYeZ
ekADobLGzYGSg/GuzFUqnQUYv4vLLiK9QEgEQSATIkyPSLi2CQh0kpMcW9ouslGtPxToSaCyccVG
/tIcOnt2yVNy5j15ODtN5F8v1XjWM+JrgIk4PgrSfUN+9Dzy5neA/7DPCsgPdJk++FnWoEkgjda9
tzRtBngyaIloSRHdt6jqFXa7rTHsNDw2x3E/YpqFNsPykg2rR3XxCxhkGPs5I02PB0kXY1yUQMZB
bKdT4kNbvhCM+7E0jkYJhC65uh10/z6uXTFxnxM8pNnEg2SMfiM1uHP/kdKkWY4QAuG014Q/5bFa
H9ZQL/3XGgP6VRfNqVignle55c7cUC7P0o1ua6hycEN73soY4FdQHgrTHvCXoyDkKW74QBnEZlBc
UCFy7idcf0os1sZ8w1gzo0GjJYTKBTPBHlMz+wA9j+ENQQ2lO3C7HelT4dqXY+B9nEolJMgwv/Mc
RYfqCd1ekOBtT6nHpYBb30tU2Wg7kiSxIdLYzEoi9Q0ynegng4/s6+1X3XtX5vEKTj/s+jWpXIwx
R95XBoOIAVoylE80BtQPkJL5Oto4GWjY5NLbrQLMwhoTAPlCPxXVhFisDYtjG4NzXI1dLRI316+l
1ZB9YYbxfCMtMB8qYVFdFlolbr1SKdzrJngrYRx+VNNeHWQRDkHe4vFZ6u7H8fG6idWqsrZYBuPk
PtKIUkxJjXqQbLjVPW1rFzKQYXdOdivszWe+LivXHxhHjzRByzMVX4gOhGLgHDO9810PFcBpm9rp
K2eFq/HiYoVM/KD1ppn3MRKlwja4qVUX8rNbAXradeZ0x/bmTyPUhUUmmOgNXS/LAu/G9rWpbO25
O2UntNPWFhjhwwPEyr8UXziLXMeOn0eMjSx0sxWNIkdQDD6J3fCdzp2jORRNM/knno7Z6uvqsjo2
jijlOMS4BVIRmHCy9OJrFp1642FGIVURLaVNOM1967mjhT0GPYImNEtTAFTRmad8Q7kCKBU2X/Od
c9wIAxx9X6PrTjBwv7T9JiimfVDmbj2TLedbrfVnLo7cOwvaIhBrxb4qMgmxgVo0lTWrmptpRWYV
ULLVh/RzkuHdNjVOKWX7uhQ8jnV6uD7eMhdPYUClK5GJBdcNJcMOtpqnuWCq2lFlK8UZNuMdviTE
tdLvvCLeb27Ti10GaKpW8cWywzHEW+kfmlhIv9CSDyaL3+9vXml8PdpGL5WM/xHzg6YYEUSSyrQ0
nuER4+gbvfMiMPah20lwS1d8m2s72UmuBoKh3Jo/89/idEkftvryA9hGXCWXas3XuwQTCb0bpm35
BsVv3UoH9VOnNLzWqlX3XVhjMpH+MKChugOSj6Zgh/peMiF7V79w3GcVTRdWmNM4CJMfZj1eY3GB
SWbMEysYJjZv/K0+2dUjVQn7I7xZWGSOpYBmVXkiEdC07Rura+KbTqlPXS09j1qww/OQWG2D2WbO
QulCrn085n73W8ybKCDw9Ehq08pochIfRrs5hpDyDjYmJw2/ficuVskcS1Uo1bH34azpkQbSBQJN
DAqim6y0+TTRPFdhzmJgzG3fl0CgSH4LtXNBAsuPz5wN5BlhbvnJ1yfJpK0C6MB5AD/0LtvHuJaG
rzo6yEaXzgzx3parMZmqyuBSV3WQxTIm6wp8L2ECjInSxNHDl7r/wlnUuldcLDDBROWHXdCGFfLw
5w6Nk5Wnu3QC6J+JSt4jcj3PvlgPE0jUVVaYXYfXFWUv7jM7ftRO+bvyeTZaBVrjUmuQrTgFASvU
EcHg7vJ2dB3Cfq6XnenURDFqlBlxRVtgwkmLp+dkNI8gVAYDaxXcXd/ddY+5GGMQbM5lOQoMpEcq
I7bVWLLMEtrUw+66Fd6S6CdeXL+yNpiFSvmcyrq3eyO2SjDz9Hh2qX22uW5qPbq+fMAPk/alHmQY
NkF17RlcK3njJNBIpgxvpWbVEUgha5xu3kOSt0AGuVB8jcNgRIZFKqJ9rkeOECm2EWAEI8yd6wtc
DSYW62NQayryIjcIUKsEx3WJpGLjfzHRD6V1D83EO3s896DrXnw4RRBmNelgDOSzN8pduRs8+AcI
gLGfueHQOlNuc6OI9Qvv4pQMpihjnk86fU7S1pzyG7r53kVsUbcA8Re/oY+3SAZgslT+fyeQiI7F
8rNoeHX5+fpH+81dc1kSAyvgZlBjQQcygzG8RkgdOsqthDZi9Av+hxZFzorYdkghgW+YyoAR4wgc
DwOof+bcKlWeFvfqs+TiijoDHnUozYGYQWzYzxMHh84q4s/zcKeQ2xopeZ07Gcu5CXQGRoyuH0Yz
RHYoTuvPJqjvrMZIb/xw+gKGi3JTl+omFfqzJqu3upR6Csm+z5UwWX/3LVn9kDEDh4CpZxh3gag0
OUb76VZ7Z0L/Y1FpTTU0UwcJtPZByzTWinpqGiD0ZP8jKp2e28PjVOEUBrv6QFncyrvI6dCBdMet
bK070sU4c/59tREqo0aRtN3QgURpGwlb440mzqlmd/hp8m0lsHidresPl8WaGQDQSqNM9BQYTgeK
3tvG9v12tLMd7WCAiisvW7YexFyWySCAOWGMqKWyEzXmcSUnOERu/wI6lmcD/VYPuccjzOLZY9CA
SFMtCDU6TOcCzPV5bBcyj+SV/omPsfTPJbHZiVboRNDIA0MpyU3jtXjCU9Xqv/UQNjXh643aqFQt
AMksZbLUzip3nSflOyg9UcHmAH3Cn3pgHG+AiOckbFXDEATFb2m+Xz0Pz42Vg/yCTsejLYFeS/xr
Yj0rcvFKNlmBcSGfyFSNIE4zO28rtFE+l+bgVoNvy41hB5WT1KDqT0LOlc9xFzZ7IfdVJBO18zdz
s60MqHCHuXsd0zjnnNB/X9zzXQP+v27A9STPpxp2SlTVOYeMtwgGStpKnKqMjrUlKtQGk9dSebu+
hvcE+jWXZ1CjaiMjlgakWcYAbKWiG9zMDihRHpM9aPVVSznnUEHCOATC932wMb4IO96TkrdGBkd6
TRY7oUYY2BfnIX2Om4h396wmshY+yCCHQbKuCAgiZzMJM2vIMm9McnDETUe97F/kOvxO9Nhthcod
Cdlc32COk7Cd+LR44QcSikEp2klig1hhrFkNeLevm/nNE+wndLFjv4Mya5pGs48xsfNjcfATK3sm
G+NZUyxKPtu6yqt+14LNGHx/70QYvHD+N+Ha5ScwkUY/tH6poPl2o6KjTd8k6Ggz3RaF2hQJc162
hWuNSbdM6ZTPWY80kuJVN5C9p3Iv4Rc6TBLWmBniPTA5V4NCvXhx2KM+RDdHgg7Yf7tGMH8IMTfe
1UAP9JXj+GGMom2DZKD8e9BWuGmy8jQa06GD+pBsVpz+11W1s0WQpDDgghFnoSj+4SlGByLYPJHu
iCxxHx7lPeV2E2x/i46JDq3FtdV/Lu+mo4x6KZfmjUa819bMQFAf9GrT6/SIHKlKbOqMVn6YNrR6
ya3N8mwxYKOpQhv5KLThldQeoy2lwKS2NOjR8j4l7+QzqFNoftSVMagpuvLbFJyluYPywe76sefY
YLtIAzMd9C4WIXMkta+iIG5rc9z5Q8jLkXG2jR2GqP1UNKGGnmCYqdzpBxo00EkxefsfHrKc+4AV
GhMgZS9mBdBaO52ocFpxMh4xWokZ/D1xcce6A68jjLeLDJTkk1j1pQEomUG7PoE91H8olMi5/qlW
ddYXx01lEKQ3WtCcCYiEVAuFEwRcKRoubH1TeYJoq6fk0QdF97tqjfAGSv3tdfO8NdJ/X+BXDpX3
yWwQ+BVoOE6NyBK0wdElbislPUBXDrPKgIqWjXU0C3h5NT9IYRFoJFSgc5tiaMWVLgKJ1IoPtLUQ
7eKOxh3a4fkOAyWzWs25kOGNQKziecQrKNnTjkbVpSS35Sd+fMvbVgZPenDq6rWGAK1o74saIwPC
Q6PfXf90nKtHZYBE1dtBaQJkV2WPztz7OwlN6S336qF7c+XLsSnUvtB9rWiBV3WP8KSofKttZ2sI
yamRKtEem4QTGnE+lkZBZ+GSYox+iynCXScrihXLWyl7ub5xvBiBJS3tJOi5l5RwhZzD2/K2OcnC
TgHNOUEAFI5Wr7vXDfJWxACJpAxBUxEf9so3QwgtQ+Cm+Tix7Lukw2LTBrGt0RwJFGnqhFiDWOFT
hYojqsHDqOOlX9WnMO/BWdDJmz7lahvQGO6Dk2iyRIgkYsiTVb5K1DIZSIIwM5QwiGRaIlp2M8g9
O+Jm2vErk6uuvzDHYGYqCUUkjAgpFQ/10G29fT/HXF7z9VfQwg6DjuCDzJBrBDr2r+KPc7JtEisI
95oAVaISpPjIvdtq60wQZBYt+RiD4oPfbrIKJYvfwCBn1/aBrKU4DmG3J8NzZZzDQuA8E9bf/wsj
DEAK4RiERVAj1tpBzsWiWmX2jHSRRafNtW2813nsZvRnf/QYUwQ5HoZqCEtpGE+kroQRot0TqI56
o7yLi3nfjvnOnCTv+vFbP+/aT1ts/qauiW6MI0KHbq95NITVgJX0uKOV3ea9CNanBhbWGPyKkmQa
RQlH0Uw2bQBhWQLqCeSO6y+6PU6oLYCFv2ygGcaLmNdPxWWZzEMr6ESixj6W+c9bxNipHk1T8UKG
1S+nA3wl8IGZyKX+is8YTRBUKsDqaeKnqULVDi0QM+aaI4OXpF51/YUl5hatyjAxiiTGq0f7Eo2n
St+NwR+FsAsbzC0q5m0CvraJ1iilTfw6g3KltaCt5uajxWOHWw2CftqC4PCvOwdSJSFQBbwyIlWx
uu4+aEa7VTbj+GYavTWJD9f9fvXaWZhjHDETQO6nmYh6dN9wpeohKHikstc/kC4yHtdqWmemaoiK
p/CSap8a/7Mmf76+iPXDu1gFc3nONWmkdMKmifXGeNe9J/fBTqkdir783gLepjFXS5OGhRz4SF83
cn/qZfSXR0XC+TDrELFYE3OvaHI++3kb0JPay5g8gxhsgr5u9JTeDCAphORc4GQHXqac97WYm8Qk
WttDIwwNRcloieYP2X8qUc/ifC/eBjLwkOFi7ocB3wuqPKlNNsleu5XAFwPFYvDfjN4f3pCL3WRg
Qm5SdL1pANwqiUCeHNp6dS8Wgn19YevjKwszDFKg/yuMfQXwKoj+YIlJYleNfkvk+CasdcdQx0Mc
NwjuygEXaFbMVlgHu7SY70RfPc5z+6nKstqWiXFDCPi5BrM+YhLvRZsGm4TCjagMiYVJvrumCrZz
Fk1WTkBd3vWbQVVv61R7TVPzRKTxnJPqTJLiZPqgejSSG0GC0Gkv7Ue5fjTnIOcsnPNB31P5i9DS
ryb0PqfIZFetedcF/YSMs/5yfXM5rvnep7+wMQSVEvq06z8zVdcQIIYVtntjHDi5rfWGBl1FB6sI
hjaRJR2u/Tk1y6rwN43re5qN1KC2bzZIKtmiNb0UoA8rLR5b2fraLjaZYwcBp0ooGjXyZvU+1U/V
+GIqHEDhmWDOnK4GWk7ojFExCZVNynirmfGhhpIn53Sv+8JlLcxRwxu6k9IRV8okQrSskfZqF3Cm
0tYvyYsJ5piNgTjVpMKFnJfpg1Ebz+E4HKaxOjTaeIiI+ARKP46Hc7aPLfFPcW0qPpRwvMRPvTEz
91IzW9KgczZvfbbx4n1sjT808h7MwZg7bjMJ5Chl5aCHBwhifiWJ8JC2SPSEw6tvhDdhjtSWLKM8
XQrQp8vPs05uhnCyg1R+GEDy6V0/f7yDwbYD6H6sQ1MG4Cbftcf8NnUKm6pk+Q/VEa0iEFjhNYfx
9pz8GgsNRqYj6wVPklpv1Ft7zANLqn9cXxbHXXX67wtYQW9BhgESPGvkaF/1jwLI9a8bWK+vLD4p
XebCQjRIQ0kChKjCYd7IdogR8nQne/kOSWQPs2qmVTlTYTWPaErG5BqvcMtbIIMtBomCMK/gUWpR
WJm+M1oOMFPk+PBMW6yPQZYmk40ebPiYXjQfCuMY669Eaq12fAv15+tb+ZtA7+fB1xlsEeXRV4MS
p3DcgH2NOAF6QUbQnclW9RBxled4C2NghmCErdJjwIww3hLhyc+OZnCnzK+Jwm3FpR/hyh4aTNgv
duYA+m3sIfjzbEp/DbIvrYDwvY5+3HK2yI8CpKCpPfAkhtbPmAlaDlMH9wJbZBfNWNWTsAC3dwt6
xaG3ibyXhkfOd1v3wYsV5pDlc62EpgwSGrq8ZrahoExnVBIoRwff9Mml+KHw6ADWMxb6xSpz8Moy
gFpCiCuPjlWIo418rh3tQHZDHYa2LBiTc32h61x1C5PMYWujLBr8Ai5TO9mNAQoxSuC2GbzkkzhY
wnMGLoLX9F603nlBzKPwGPA15tcnFhc/gjmQoG+LAkGCvtiwp4y2hZdBFEUD1Q+Uv7bXF/xeVfzo
uJc9Zk5kE5S9oAlg3xnsCeoJxr4Ayaq0kd0Y2tyFlzvlsQc5se9QIs/MA+dDeKYsiflNsZmgZ6ra
pWeA2RM6eQffosl9ypYImb7b1gazH5emnOeJzJnW+kCVEkLfbu7oDDd0oD3zgp0BTe1qo4H/iFvb
prfUlR1iy/giqYeonGGxdQD/M/A/djBPhJ6u5luz45MMc040W87Xe+VfffZGsowMElfyc2E+Xv/u
69D487Mr8q93WoDpw6Q0DCR4mnvd1K0o6yxTuA/b53F+vW5qfcjl4s4KEwbERVb7I/RU4GLq156g
LU9059CSthUqsQcqWKltqtySPpc34Ebf/FEx1pBBNIMBG5DOMymSRumbOqYibJ1Zfleq9MHMBLsS
y7fry6QH5YObLMwwO1pVpEnqCJxSGI7a9NPNVD5JhrKt0PeEh441BJ173eD6ZbqwyOwrCUaFzDpA
ecKhw6x8cCe/Cd8z2SLutAWZBGeB67C0sMdcAmUrC3FVoemJXgLpN1qOelcb/cYvSK2egYUpBvlr
UY+GRMVmZnje+BBTh386bfSNs4OrYLIww6C9mOVQ5+srdHacxH2wzTe+o0Q39GjTtndIvNWDHb1w
jPLWxqB7bPp9qNCmp3ZjeJQUjyLtuP1aurMteKMHv7nlmFyFMANidpB2kNEVy4BmkfZtoLa41XAC
TSvapuinBuXtQ+cUt0ixeX+WH78YZF9b+uiTMe/w1Ph/OGTXpTOjx2pLKZeiEuUG+UuauNr99YXK
63v7c6Hs68vQ62xus4pe38kN2CM2IDxNH7P7DDMNpmvsZk+9oT5LXHUvO7UXfhI3OToLeKOE6451
+R0MGMQSaF7GAumqSAJBunIbTLwtXl+piQ45sE1TwahfAdw3FXzVXIMXZaIVJIllFrclXiHXN3T9
OQsL/5phwoNQM+dIn+E5LTaUxrXRvn3RME8n2K0VPVLqLOm7sFM5J3MdTC9mGYdtoY2WQ8gC9ZVK
dEfMpUjzcTK+9oqndKWFITubs076QT6i90+D7CXfRQ0knVFa+emwsSPcKI7p5cDSP0rSXjaVveGF
pBcmPYCxBAS1knIecrRale71JXEchL3hUylJtNFo6MxQvoNS+y5R57OUqxwzv7mFLjvH3EL9oAuj
QWkaqDZTkFlUKn2EYiyxIfvzH0pvvC9Fj97iNd4FuIICymOFbrVvCiAFzDB34qZwxAOfqGH1Wbf4
UnSTF8YCEJX7Yo683mQQcPuOdtQbm26ebwVN5oxXrkPGZR+Zu0jJiqiZ6csjKdF+Eb8U6tPfOQSD
GEM01cFcUWyEM4gCFLVF365GLvs17wMxkKH3g+SnCZ7CMRIkYPoOH4IT1AEpoQ36+s5B5V1f13ql
xYSslYYGVNNk5a3GOezGqIZaHy3vGeKWCoSFeK+UE6otAnRxQSeeema+uW539YAtzDIfLC+6qplb
vAuq4SmBjFDbojMOmip/Z4X5amYudRBmRlPVMD1J1Yuo3mvcT7ae4VoshflkpiGJ6D4N6bXZO1m6
FRuLbqGOCRL/tYHERgkRPSoBLb50BxBUntTHv1slg/dEQRcG5jsghaE81phYHZ5alRMErR7lyxrZ
EocsDnqKyTXkzwfDyU1iQbgcYwiqhfIN55utJy4WtpgnB7JOTTlgzBePVEq119hglK23Da6T/ka0
8hOPIXU9tbswSM/kAqeMTtXiUMLc0WCbZ5ASu+GZ5mZ0b0Yki0rjhtuMtApXC4sM7KeoRki1BDQh
Z/8ugoZk29h9jByBhJHR8hMSoS86r8OQc+Led2GxyqbI2jGhECkLxUHSJI/U5QbFb+e6M64/dBZr
Y1AfBIEJ5AzQ8uqfjL36UthU+nl0lSO/6Xv9+lzYYlCkxYgHaWOc72kvbUxQh1AZ2gmFb1of5qWS
uStj0ESEuhBYPYBZ40abLDTYer2lnpojeeILBvE8hAEVwTCDNEf+FWwaEEryG2dMtb+D4PfMw8Ih
agFBdiwj999pymdQo3jdLN20Ec/Melbw8pHe8XNhR0wiYRoavHwVz5+sZq+dkGTd5E6yl5/1re7b
Jl4VyAfdNqD+3yMNFlvoj/Z4/Hg8Z3nvZVv8jriVahRMUVAJIyvdGcgNCu584z/o0EpJNjw+dc4H
ZBlD465MMcKCSAtVa7c0wOGe82q1q3H+YmMZFImUCFIVoY7aRmdJXzEJdzd8NzNr9qQJo2lUHCRB
ZAeWf0g98V5Q68ujaocG+Pdkdiy10lKt7WSchak5pik6syXe9NH6lXOxQH/B4nNVY1fUXRQgBK8y
4uhjKNmhlB1Ev/pSxT2PMO03t/jFHANbfVL0ikE7oGnhuz8bEEEqLeoilSOBN4tAHZ3Y3bmECO54
Vu47katg/5tQ7PITGDRr1CnzcwkpqXEj/0gjN3dGAFpx7J/D7eCMnylrpMyrE6xfCxejDKh1ndQR
rcYQSZ6IYEvQnLFHNzbhTW//5vRd7DCAVhQilPs0RBDja/hIOXoMp9uMP6hID5/VguedTESUt0YN
0VacDEkAs5/+OW2/Xr/lOAbYipWOiXfZoC/eIB1u5Fzw5GB4um6C82FYtbxpniV9pjo4mnlrzocg
vNczDvXWOoD8/CYGE/hkSBQMuQ9SVBECCHL+Q6uOGnkgquYI6lsa8MZF1hlKzYs9BrDImHVzXNKR
z0EOj3pQhJ4MgYZ9F4nhq2aW6mRJlWI6kYqXT2CozzoYcyx1TtzJz02kgvM2fYC2SHoCv8G3QY9R
eNGNxkFr97kqzcaqRF2yJB+qU2Dzxyj3pKROPxT3178M9Z4P6Y7FMhhkqqsh7KawRWVUbSwjqS1N
27XqbuiQ8iw6a5ihGI3/v250vdV6YZUBqDTNpRxcLTTJIm2iQ9vbwWz5g6OglKi6itU+9z9A66tm
eCoGtnaI3aTf8JoSKBpcWzoDUWImJmavoCkZ6G8HIuZv8Fma5KiZn1KRF7GuT/4slsxgkxrVVTJR
evHGVfZpBCX5yo5zq3ujg2e0hNmcpwO0kf7+fjMYuIokv2tCAlILVaD5szeujiEPQRiISlOE4kkK
J4o1sHnl32RecysPcVl2Mo3obRVQPUH/NONRM2+hfuI2R9QcwYfLc0/e5cUqAxddMaUiXU/jzoUF
bgynxov+Ub9H4fORNmxCxDqzEh7zwLqy0sVHTBbD2p6YA2ULB+3ca/a5BdVdZtdb45E2VGKkd9/e
8FP06yOgC6sMkkl+PjZRjdUO+xojdk/kq3zXgcyB6oliVrmU7KhzDKeFpGF5B/a5rEQ7u7n7y+No
Mkg0Kv6IghkihkrN7C5G0yqZ3ILcR8pT3g7edQTieKzJAFAphVmul7hUY30Xy6iEmLNz3cI66cFi
Wxl4kcsxL+vaALIqIniTRGnrN9lpGCTo96TnwR+IYxgj0D1rPOV/pF3Xktu6sv0iVpFgfmWSqDQ5
+YXlGdvMOfPr78J47y1dmBZO2c+amiaARnejw1pJ/UdJDhOe25B08EwziYcUVORxNiJkj8LB0uvH
UTsVggx0wdq+vs71nTwLYnSWlOAmDyhiaSbng5UvYgwch8S9LmTdS52FMCpaduik61MQOtVptBnz
wQ9TcKRomZVPtVM2BibH/MT8fl3oOlEC8oj/7iGjkXJb/oNxDF55DzToWKJV39V2/AQyCie792np
o4wt/Uf9rfYoiLTUA2ewc6JNeMN7sfO24BeNncd8yZDbHEK0XrRG+VYo6cFQBydFZQmAjW7SYVZJ
N4qSc8K/0eTzPjCaXGVRMIwZMhNx1d01ARCtU9K4eopmiyA8xoP+bcpVN1EjX1i4c7m/MU9n6Yzj
jJDjX4IcI4nqAyQX0OZX0RVe8l2JmVJwf/v1q2RPz8pH45Z+e5vfIOZ6v64Jv3EI529gPCgZKBt4
+um801PnUa4eIIE6KBJb3QhmEMrzzG1woUr9a3xyFsp41bmOJzMsgcpBgyQNqWwcL8VpMazOzr70
Wx6YD+cms3PkLQnqehRQqkUC2M1Qag8UTrfvb9z4f0tiR8hNFZzqCeWBUza0fZLOyjox7tLwrHnz
nndsv3kHn8UxtmmpKmOMFkQNQNwcYC8sZafQ+u+JkkBGQMHeTzaO7zAWVvhq+tlrxHEz64+S8wcw
disVSSYKdJxPkSqnznWrbbZhXFqmuNcjIC1UvNCFYyXY+XJkhPJMVeHL9Umy9cawW+m50RcrbO+I
+V0GBF3Bawmkt/+KmqqMYZr7SdWVT9b17KDnfvtGloPBa27k6SZjgqQsa01ppBsZoeVdLaxS550V
bx2MncHYkSwkOrJAKiBvhGEvhqhxt6+hKXHsKW8tjDHp+s40wxDm1BS+CuHbxK3Vrz6vdBFciwoY
2sFOz1gOAFCn0aABp6T+rDqkbpxaQWUNsRc/JYDnMg76RkWjZv0SQvNvFtU2SmfhRCCr3V4XX8HW
WZRxGApVoe3KVnVYDgA2Tm7bH8lgA0Xd0Xyg/Ijb1g/t+JFi+fFSpPS4WLW8lM4EQHI9mEauwZpF
iegG2rFMt2HWeCBP2UQRJ/dAVfyaLMbOVBiIjGUDllrFtALiLisKZ6sXeZdg1XxerokxJ1kxFE1M
wXWKzFZ2tGka75IycWoHtPFuimY2DvQUbxOZCCgC4mhY1Skyo8oiYgqqsYdUBvp3QZxpAoieyc0D
rzm9yyUy1kSrJyVBHz9uISz24Ovip4egZKsyHbcOLd6zg3d2jGUpgcCYqBQys5H0m2Ksd1OsH2qR
VyNefdtdLowxLwK6EnMjxdtOvaF8IOpLdEObr0hlLTtCnM+0/b3yhRs/rcYul4IZcyM0elOGJupz
AkrSo4FYOZltwaicdNom4bsCFBJBuk2B7qAbitUKglX1j8D0s4m0uNfjqDXvdPkpjF2K01oK0gx3
skeFfFLfzWG2p+WwmHu5jiwiRbZc8xJ1vEvDlmyioamVvlNoF0Ln13eUXQyjLjfRVtz2e167F+fC
sHWZ2sjTxZSoMAwIKuBfwXt5mvzRfDF0XrZ7tYZ3sZ1sWUarZG1OF6iUskm+ad9pUKNgmhkT2sOT
8O2vju6zMHZRwagEOUObKUoK4i7+BxVR88iW16LLuyafadcLOa0S54mmIIUfHerMonQv7VNui2/d
C2bqaYZ90+5NPHOcv1seY3biaAYjuoQ6fTXUvkbkbVyMm6gwImtJ+5ts1ne5ApJyURNPfyeYMT/S
NHVipdNSDaChyLyLpi+LEduAkCHZ49wcqvj7dYGrQfGl1jCGqCtyuZICUGt1rxiHtGq7e1nuwciu
ulPvNe7kUlMko255Hz11gqUceVh/qy+6yy9gLFI7x8AdqgADm/jJ4uHVaFoUadN0AwcDJbaQgs9F
2AhH/UdjdU8B8m0xnzBpLdy7/AjGFk1lAO9l4m1QV4ur6gAML2KyKfvq1cim+ywAln5ovuVV7+t1
9T6PpjsqzTZPjKeyI4WlF8ChH4EVdf10Vt/aF5/FolcMuWnEpIWJVDbTgRKIADsAm0G2Lce1cyUx
AVIlB6kRiXB8iZ/fV16+WTa1H+z59GI8C8zijbZ5FEsF5Xuho3IUoq9AOxad3AGcJfdgOefKjkGp
oZDLIeUmyNvwpe7KPVnQE7uoAEWQCSeS18TrgR+LL5qbfUhIg/hITjXNGhWobtyHOzIbvVXXg4/G
MGeqKlefaj9tm1elek6yzAeymd8GAfgh0hOZYhdznk4VDvRPJKtWtdCqJ9lpKxCBLOU+Q1AiStOu
XbLDaEieDAlpCXoHoULCrZ3ulqI4BQFx0GtsRXEm25XWfStys4K9Ap/cYLrpvC3QJZODXRcYUq7e
KXYjmq6syrmdSuE2i8FHm7Q5GlwmIFOi/8oKiDxaSy1tlWAeLG1JPMBYon6V3Y8ascloenNs8nSS
BspXAmkWTbWRhQXPmhiaQurXpDJPiz5/xJP8FZxVfmAiLS4o0bYvc1dG36ItFcNRL1OOSV57tF9e
QcYkhwRPc9zudAPso8mqFuNVSsMJVTGwT8oheZyq6FiVCm/t67qkGaKoa6os64xdnpS0ijWasU38
9iRtad+iCnhJZc97Gf0mIjxLYuyvKUlCKMcavY+DU5+0H7pXbqT7adc7rV/f5migFf6gp1UXzyIZ
a6tkmTIlAfISUQ4e7Q5enR8OrSvPfzLYOnbTz6ixhVjWz3wZkKj35JZWThQv2cm8YeDV1r6LJbE1
bSkncR2h62jThM7khdsosz+ZiYg9eqiUVLaI0Zvr3mH9rXJeIfPOVIy5KLoSmYNS3E4E8qJDlb5f
l/GbCOwshHlkqmJegQ0FHkjcaT+U40/o9NglNPkItPaP2ZnSP50UudxP5q1JVPA8hTlCZxXa0XqS
M8LEHQP0noJtTdpKP2jhjQ/e9xs/eF4vE/p1YgAHIX62dIVbdWv48ecMobhNOD1OdAG/GDfAKMma
LpsSGuzw+0VoOyjm1GkhQlsj1Syhfifix/WjW1WPCwGM4TIDI+jnvgZ5wTJ+FLHqmN2wn5Pw4e/E
MIZKUJsknCUkyqYMfLrRI0GrQwu3cV3KevroYjWMlWph4Me2nWnNBwkPRdwDH+qozepOb8sbJRTu
g6wAfocx+XpX+pPeemqcevU8HeOptUOt85OyfwmmwK0GjHlHasTZh/W45uILGaPWU2aZjuDRkPiG
YTe3CXAUwPK5U15jQDy7vLcRR3/Y/Lwi5lEWqVBUTRPtVEMX9szR0NUhH/28IjY/n0paRKoMfWrA
aBhBtzH5rT1tq33ldm7r084Mgi484Y+ASS/lMoatUdq5z4YRvi8Lj1knP8Wl7vQir+q7brMv1sfY
tiqZi7CljVudV/nDY+XFGAXTDtFJwbKa78LjdR1ezQZciGNMWlD2o6CKUOFC7WxS+WKxSzXVMkwU
7RRemY5q2xXzwubhCZhTo0SCetBpC3Rhb6Wd5CY7XpqcY2RYbNekLP6ZNVUw3Zp2yylFaNh1GScc
4olhjExndvFU0ZOiWBeVeuzTpyHl2Mv1QOjifBgT0yyI3rMFwwY02Ujs1iKa3d5FnuaUfo/ZG3Tz
9Z3F04p1D3shlrEbajEbYkSxpcbdl9Htvyzb3F42wpdpN7iU8T6xv1Ujx5xy9vPzJXPhfOYEeAbi
gmilSgeQcN2beQNUMG5KiieGeVSSVFLqGSStn2kiOQVdKi2VFydgzgNeG+5bOwHYzb1+zVaffOf9
ZBFem1Iz2qLDfhohXsxzZYXjuyJW29ZIvOuSeAaS5cgSl0Y35g7ra93ZVVx5W39Pj+FTDzj95aty
SNwRqal+t3zjyKWG6crlZhFfa6BqZpg+w1gMiJ3mEzqwkcas0ZNjgnR53i5vfymPnvOFusgj5ucb
sKduxsjuIjwSqrfCozIHW0FT1AJwt790bxoTvZSRJmCyi2qopDpJe5hnlXMHeA5bY4xKEEedKtGH
z7/QoIIt+qP3s37PC9a5usJYF0k2pl4Gouwn/xB6VcrYltEFjXN77b159ma0NqLx76EbLcm/fn68
a8hYGCSFQTClwp+2o25Ho5d3ybFGhuCvpLCz3YUMXNQsRwPlVORbLSvtvhN36ciDIeNcb3aUG0hV
HRAhkWTBbIdVZ7cikawgL8CYk9t/siDE52AVk+EvmfCA4AVS6bMBDHjtKVFSSwkVy0T26LoU6vV/
vctnKUxU0M6loiY99KIg2RvRQUBSjH+5EOb6TnIpAB8Fz+2sF11Sfk0IWoRkcXt9IesFCOm8EubK
RnXTL8hKATXhbnbpRLh8T/m8DC/a8Wz8b5zmWRZzd+t4DqMugAVM/AUAfqByNb6DJQKNoJNdfDUN
O9sSpBO5t5je0munxdxiXS37hrS4Sp0j3NAE1L5zzMilNWzBNb+Or83XZnHplBYfnnT9Gp/XzFzj
cW7GTCgCvPeFxBaz1MoSwCikPLvIUUi2QpYTzTDCDFm3aTEB/FOihU+VZE4GaD0W/m8tbGUMCSei
FsDP3IxC43ddekhMeVMIxEXTpz+Nw+a6btKtuXJsbG0sFLRcb4uI5tEpIS5K88iliVueWvK2jrEY
edlHY9NDO0xtcbRBd8qek438zZvlvHGMuchEsowNRctUrcLPT+B03KvH3AcbE8oipsNjZl7teoT5
+9cIfiJrXLj+TDGGLAPkApgr85MeW5UXeaRAp50GmLbxu74vN5UbwZcBGGXciqfGDtGa3zmFi3on
eeeFBasTrZffwxqZTlvMkMKypwjSF/TNwyDTxj/tQ0TVXPArPqsdfW5eUx7G1hCQq2skR5RHQUs6
PwJ0aLPPQGJUe/ED18KsqyqevwbG1hFXMTFzKIWhlg+4fqULpsJDfAIdiI25i7ZG70NnQXFt5BOq
TXIcjhUX4Ps3+nUWTzfj4rxLU+j0wET0DB66YFN4wr3mqHetp1mLSyk2JU5f0Cq0ri6dBTJ3Jgtq
RRsWHKg8ijvA0ZySQfHAArFNw/lkTs1NEc+0sfU05cpOWpaNuIBOymw3oE45zTG5JUX0ikZTaTu2
8iZOE3C0LyDLK1HEqkygZhZKaAmR7mgkRLKCJIex0XZaKo2urhabEfWYZCm21dxuZEDIjaNwBM6W
LarNRqn1pyWbNkGb8eDNf+PAzstm7nHaLF2f0rzqSHGvnsG694Lw85ZiTuOJRPFTAEKOUTzu22Hd
Rp0FM8GAVLSF0YgtGkD2n8y+dPIkcqr3ZUOrcNli8c3iuuM6i2TubJ7C/BpDBZE52kr6H1Hzo8Yg
53UT/5tw/iyFuaZGQsR2WZAxNlv1WVWnG9LEW1lKI1uLQdtq6IlHpukQqYHbK7k/5fIRPX6vnK/g
bS8TIJTmGMp9AseW+GAbwKwXEHEme5mt0qc9dqGjHHnVFK4uMYFBF2hFY8yUEuNO2xXOsk/34S74
Ftt0TCTYd5vmqL/9Ef7dxcVlh3BqIGIjhQ2iKaCm+32mo401d4GhNllxmL6Mg24jy3Csk/jLqMe1
Vctz5VS1DHooRImcCJez6+yITjHo/xBElUljLTjtXOMkQzk6zA7jiMYsRG0IJ2Ca8alNBFREwfhB
eNTzvIUw1jBsmkwEgRCKcUNmxUJsJdHfXhR2tCY2I6JUJVx6ZlqTB58uv6OxwJEboJHCjW94Ppu3
JsbihEUZCI2BNfVL5cTpN0PjJmJWT4eAfkZBthtek7kB42QYmCCEUZt3xWNzi8bmRrITOisefITI
26mCtTyQF97K1m3OWS6bhB+LpoSSYysxizA/IyvyIAAmbnKX2B5v/gfMydXg4EIeExxI4ZLVEa2K
DV77o34GgEL7VNqmmzxP93QUIH+jvL76LbHQI8OJoVcf3heymcggBJjYz2Y2A0MuYFO2qzKx9XAB
wGvvcKwob53MNRhDLQJQyhR4zauhWhFwTu3UpeUU6S7VQGIufA39yVVxslpoDZ2D+8j5Airhl6Dv
YrVUqS/ioGSMl0oyMWNUBiMSDH0M2JJUQftEuxMbTIZOZgqfkuY3xkx6O+qkySKC8aWIzW8THsEc
+8ZVNOYOoZFfAqdHEyPTOOK1mTlFi6B3QjG72WD4kNfpy9t/xmNLmd62Wj9jwDLCzke1pfd+E21K
EzyMZuZ0Bmbyal5mh3OJVcaBt/EiqQP4BjbxJH4HKpmjy9FGqxSOJV/PxF0cLeOii7RIczWb08+s
dI+j3OugpIPtuMU1glKlnpC4aHkD0K6iWzwGss+Wo181SzZBQSArKvn8vAvN6uYGHJARIoTWzW4T
Hx09PkDsTgBjO/TArCUP82159xNbZnSI9zOXEG1kjFlSeEJZtRq8sgQnFnk6v37q5y9jNmbsSr1v
DSQYWhdYQU/yuwYWscQKOptSb7YPghM9VY751oeW7APWl6Pkn8WiaztDv+9iZ4TSKBHI4ySCsdUt
shRvZiZuktE4BEP5HZwpd2YVubmQO40xuEIheWKofIT6dJxLzcubDLwZoACpitxTRBNGKs/2Zk2+
SlnqKx0KYIW6C4vGBW7iWxoo27Hsj9UkD4B6UvBYSJ4wGH2co8HTMbI4jXjsRMZrnpc+HqSHzjAa
zEBhVLsxfF2Zj0iP2IYi7kojtY1G8eIs2AcN4EgFFNrKYmfUwrY3i1c9k3adCr5BjOLVg4j4pJ14
TEbr1uq/k2NzNqChzauBImKPtrZJ3jInA74aXovoQout7hTtlj+qIJGzRMYT6V0wTEIPzyfOT72Q
YgpHAirq366L8TnohzX6IWrRnep8wqfbSuklAfqacTNQGlO/KcX2uuGnRuaKDrKdzXXfiH02I5IY
RmL1RWuFiGzz/H4JM8/MCo6jozfqmjTGy4D2YRQiyhXZqd/RFT5ijHxBR4MFiHNPEDgOfP1tf3Fm
jBOJCNjsBRUjOKh3Qy0+58lBL19CTZCzdKHaHIm85TFupFLQytzECJpDETO6H2NxGjO3JzVQLW+W
kEunuu5AzjrJOJCkMZZCbRBoNu1wILOwWcJgs0jaO6qcGC/MQq+t8UQZihdh6Ddm0KTHStZtNe59
I5HeSKs8X1em9ZDp/EGMQSVd0rYTrSDkbW93LVr4gtumARd1UXMU6TdnqysSAmDAsxjM2aYVQGGE
bkB/DNJGSD4iLwakvgH4fKVTfc92vLZBqpm/au5ZHnO00zhN4iii2yWM28wShOVoTOrL9e3jLoo5
UFmXUvSBfZq10R1ui5t+E3mgoHD1XXdP9lLC8YC8RTHnFcTiRDoEups8ItZCnjrc/+tL+syX/rJv
smioRDWIZKrUkl/4uCYRF9Ho4WOVu8pXNmBNuNd2uhegZKJv453mmMfuuToJxwXvP390aDhSvxTA
Zrr+IatLvfgO+vvFdyDVbgTQTRRr4qJ3k0F9rWDROatdD7UupDBaqcSdLI65QLPVA4A5Oqf9ii6b
HS17yl9ovgnkL99jj0e2t97KcSGX0c7QBBZrp8CKG8f5h7FbDmgBc3W3PsT+HIMSoLHnLY+CcV1b
L4Qy2totc9AvJa4ExdkaN9I+cMRb3dasz+b2fcoFJ+adIaOupDKSRC27FCzpeeFGLW59gm4VzG2g
v6IBJAEQO7d/NIiuXyyTidJCtZDMPoFRG0H8rR4SmBkaaMTfGlS9Mps3w8w7S7ZXhcQYaV3CkA6+
j8AhAT3R9/Qp3LRIkoZ28aWw0dn47frlWLXb5yWyNMRJpqBFC2iPGz3NHLNKLXE5yPNNUT1dl7Pq
sC7kMOGNOiGXXRqoYnaks/N2sAbhJMSckhHP5PzSpVKCeDIIEaqFabNZkFEXA/m+N3ofZGhuk09O
kTW7QusetLizMjF0UfF4MbXUH7UZNN2aPVWCVwWBa3Z5ZKWCMloY8/bEUX3Bk7S18lF7J8pkhfrC
cwC8g2CsVNNqs2SMaJIV72S/cYwNWPFwrVRXvI19sAraBcZAeY9f3qkwRsskplBLZYNnSBk9hpPp
kUzZL0rIOReeGMZGpYEmKpUpRJsBXIwK2lP3JH67rl/r26cAsURVNVFmq6ySqBRtUiB8HoPaFRfj
B8nKYyksT2UucQq6vzH1Z1mMLheiEnbpBMcmgjt413ybj5GdPaSGq90C4vmQYVZ331YW6hvo+rq+
zN9Y3rNsxqkWYiGXQfX5cNV2ubvsMejSeovd+rmDztun4CtH4PrZnQUyegnATSnuVKQqhqR5L5v8
0UzACxlIgY+B5W0mC/5UyaYli/MWPO2vajgF9K14Q3rwAqm6jAci/ND1j+J9E6O2uaF0maijOKbI
0008xsKmroPeFtS04Jw1TxKjuXlXl5VAICmqutcgkTd925/S+Y8Qw3X5vMuMQx3Kqa47uaINmaMr
g9oJY2nU1TRf58fY41Ve173pWRrjTSU57khMK91Nj2hFNiy15KkNTwTjOpNpSpsIwFZI386u7JR3
2UO4o2O6+mbYtAJg33je8/O9+mu8qYO7VCUmCsqMyMLIZKNIsCrjyzwjLsmRRhXsAqOU2yiyhm24
0Y/pY4LhuxGIVGDPmg/Emre8SejfXNH/voOtFiVBjTaCAW+z6UMGYo+8Nd34IO1KdC78LyB3681I
GJv6Z91sRSjvYzIRsw+8Cc2zrWjPwBE7kTrzhaJ/zFK5tJI8+SqLWWXJ4wTyzxCl5esXcv20z5/A
WMS012olIHBe4DG2ywjdagYHaWI9LXyxSsbwpWpYg6RPxQMz6WxDGJ22ec/zwikWzfEFpBNmcAwr
y0udOT3ZXl/euhU4L4+xgZ2akzSmICx186wu9+KE2cqP6yJ4O8iYtLE0lS5p0Buw1MUpFArPMEbe
Fq7KAP2TDE2RZNBR/f+HkAHUx7kSFtpLu3iyJz2Cw8QdQOiAHFMD4rLYUXnoj9SS/HInL0QyO6cn
lRzNi4BnZnPSQTy7KD7p70tU+2vZtJW5c65v43rTzIVAZh/LsUwp+zjiTKTR4m2CRjlc/sAptstO
wzhcHHAND29bGR8BqBcpajU8pdvio0LbvDjfcxa1OiGpqyoRiUJEXWa8Q1QW4lJTzHI6G00ntRrX
3BW7/6Hvjv6nX87rQhLjGUxt7NopQNUt0dIDZnEfK13eKkgRaFp7KHsMxcYzeCS6A167xy7UrQlv
MXUQnzWp2WMMazONHRpUxfYUgaK3WHoV1RPUiFqhv51E3dIn/dgV/TEG/k+gg8yvad/jbsicmjS3
ZTjed8hBa3ro6Gnh1EZv94XoNonqheZ4yMX2SROUfRSknlYA1SrRxdYyp/ZRiHDM07Dvpm4bh5ot
6kBEq+d7qSPHrO63QTTcFcn0oGTkI5nGXS9hSCrVeLX59QfcxfYxLqgNIwOkhR3oXuV+m4aJg3jN
7gF/OxmylwCjNwR5taoXDuimMTEdmZu0VE+Dkm4NIAkCgwQNPBzdWbVd509iaX0UTZ/NWUc5DdMx
raXYrV1ujG9ltBXAjkC8zF2mO74z5u2EwiTNBXUuEgXUKqCgpjDxGDf6lm90sFfSSQ8MiD72e9nn
LJX+zyvKy/L9RPpiThWF0CkOjV8BQqByU9SH0ZnCvfPr7uhiWxlbqvRjhYQ93BHtlMMA+2esEds6
ClfxDS/fsvq4uRDGWNEpR2a5IsjxlMN9Rl6EELhRSXLIFC7vA3XU17aQMZ+FNmljLiNL37ogu8rR
tx/uase4GdHjaWU7XqGdu42M7UT77YA5J1r9djBWgmJv/tQBCJlWe8lW5XG8c7WSMaQkkYRkBmon
wNmDjZraPZ70GBjD3HJtp4+iAwpowE68/1EG8uL8frGq0QziFdzBFFx+PSC5S+6IB7Us1w6OsTxF
k3dLVOOhQkEtaHFV3pSPyrblRELr/vW8FLYNBFNAcqKUkNN8KGhXuBVAk0NJafU7U0c3CJ0c47Ua
c7Sfnc1U9KhVzAjXWtPS7Uxyd54DgCbp8jHLJve6DfnME1zZR5WJZGehkMdokH+mcSlvTWZY5c70
Uhf+3VN3NPPXuNF9aItW7CGimXWexV5fr2GqGpFUU2LJnIQCoxjh9PkJwZ18g57JrxOyugmgiNHx
33o/qS54V3E9d6afxTJXMRuTJJhMGBllY9DWuvfKay3asknJEgEC4ykeqAspI8VJQbK1wwiP6RBu
C9VqxHjxGcwVlQs9IjNFVZT6zG3j2QpJD+xGpLKFySnzOwFdjtfP/Dc6fV45cz2LQQMK0vRpyyVv
oZg8lAZTc/B0pIaoffgzbgP9YpXMdY0jvVVBD4OZL3NbkK86Eo3XF7UalJ4FfA7/XxQ9Mk0WgmxB
64WUVXYu/Zi5tFzrFue/Xft8ll5ICJMYAEI9agDKZjlIW81XN8TJdlyLw7kOny7kQs7UpY1ZjtDL
BkTM8XNxGJ9pI6/g6nYzW92Mgm7mhn9YWLnYQcbDAwNF1WYTrkl9WDzdy24QMIEp9J0Ca8wOJQKT
Riv/k+nfC6GMpzfmNhqmEpF+Nr3UxceUb4x64KjGekR4PjjGx4uA1u0WARtaDwjLNMWKFSww5TVy
Ed7BsQYlz0MjnfFqzn+YN0C8eqT+PXQNpCFO4Z26jxzTxoxzcqJFI7KPb2oYldjpt+EDzwHzPoUx
KoWZ1EUxojhnABuo09BT1D41i2AJGW8QmLe5jC3p1b5T0xG3YmplB8BxbgKMqYpLr8a73oz9aAGG
Ig80I5E+R37hYyD3JXRVF9PGJehlkT/kEtqu+wcDPRVEMkxdYcmCJqD5gtWQogMhRVm75gNtU3ls
cRGzm/nJ8Ocb7QbN3wCMw0CYXW9Nv7fnF56bWl34xVcwF6Rs5zoIK7gHfTKOIkKqsSmd66ZzPb9/
IYO5IAuGI0xVgba0bv8sy7b8EW5lvJeM3v1Y7MXV9vG30B7AmcGLrlZfMBeSmSuzkJaUYz+kaO6l
MNE1mIs+qFlNuGOF61h0F6KYK9H3mRobn4gQSJSYpaU8iz+a2xhQdOg6otAziIat5I6OGqHBdluF
SNnyIEjXw/+Lj2BuS20GRShT9EEaj5te/yS47RuNNHIvqS3p7frB8nSHuTRDE/W1IUKDI0we99Or
qPkcAXTTfokez+thkZiINNVmVALgL0gQKk7yvWwMohcs3WNoGC9Ei9w51P06MLw4bkBaPA12LVVv
ISn28dBXlrkMfp2at2GjNFYlKFsJgx1KVjpZ2WyGSLfTObZDxbTzXHC7tHCzcL4JFTDAtk1oaYk5
u5NODGtEc5CTJfExqJqj0izbVl+cPI5yZ4pF4Jw149tEQskV9Cm0VCHelaS1e2V0AtI5aht7Y1Ur
nDBr1TJe7A2TEUhCPTF6A7tvzLD6nSkAGGTR0Hoq3F8/hfVCwIUkglO6iBjQ/5gqU/BZIwML2Mfi
ARbEJU8TmgaQ8TxF4J/cquCFTFxyABnY0XhHQYCz2nV0pYuPYMKHplWG3siQ0FXBjNCeKKKhvDF3
ypbXnrSuc2ixMSQN3VBspiVOgmYwZISSRBuOCCB6S2lLoN4VThtJnjqkPCO1fpBngcz2TkLRNX3Q
Iqfb3YO9uQTJGn24b7pdQnbo/gIbRrJFc77Hw8+k1uDX23UWzGzp2DRtNGVoAonU8A04IoNtzs0+
7WvUAU1bEhQvi6vn68q0GjkYZ5mMv+mHrtFJhMoGSUNLlAqLDLmNbjBLLb5fl7RKrKVfiGLcTlqB
mGUO4HY6BwiwypefAGRe5oVflNAubQrYgxuKRH3yZTpl9wUeoanHyzWtl68uPoPxQVGopJMYIDyU
Hnq38TEX6bYA2AVYs0dLzLxyGW+DGT8k5+PSGRN6XvLoEXw8mDbob8x8F4vqO2d/153r+SgZZ6Or
UiRL4/wTJyiTLBBvOYWTOOZJw1Cg/uVnIBrfoB8+fQcNT3b827UyDghM7ovclQB0EJIvXfcQN+Bg
EA9GFPEimPWbYhLQ38g6SgaMIDlQwwjIrpgvgCIdpcqiTWmmle6zm7K25rfQb0vUliV32vCRA9Zz
KMZ/0tm3Z2hEaSkMeDlVr/mz5GHeVcIEN8U/FVzNqUsQyQou+SahLY56+v6d17i1bqHOH8C4GqGS
BLRI0FA1EXdipz0IproR0/DPLOFZDmMJh1DvBWP8dDSAM7pP3nJ3ABm78UBpJhNrTPGc4TmW9SDm
LJMxgkWvodElQsik6pGlCCDmaQSO7+KJYGwe0APiaRHQ9obxNTs2wWAfP1y/i7wDYkwdBu0Lvad4
6Eb8EuYfjfgGAHHruoz1ZO+FGjKGLIsFvRcneODwa+XPu/yUvFHuGgPcNaXhi07qtS+80+EtjLFm
XauqudHDGXfGU1pmliHHVoDC9PWl8aQwlizoAYlRE6yMIgIGU2abdX6YytS9LoanB4wVmfSgz8oa
6j0s6qGVF0esUk5/zXru7XxI7DjHJKM6FbVwekFqlV+XT4M8vMdP7UchbcxN6WVgh/Sur2v9gWcS
XQTUjURUFnG2LNNo7lVEMKXyCvRxbRNvazhYGCW/nE7xYZgtjAHRbg0u9+Lq0V2IZo6uKqo5lxNo
vqx9LOpi5+r3pog5F3g1JLwQwhxcEMwABKPz4eDNcPX5pQwTK5oM4CTfFryrzNtM9s0jjKTR4xHC
Oq9zZA+B7r4+gpHjmG4a10DjqqlY2UbYcjufOas0GCs/dXOdDgLSthSSbDzVJxmg+cs2PWbvIQIl
JG+fSuQpuHx9nCNkCVeHVq+nqQbeYJbCzi8fWd1ZLdrPOEq6evvOh2jI//8Vg6dqoLUNvGjp9pEd
bGQn8op3PQf/4wKCef17teENsfBEMoZ/Rv1ZncImxcBICgbW227iDSTSj/4lhL9YFN3bi6eZKveN
lNI2F3E3P+futAVTxPNiU8hBYLr4vEBg/RVmakB1wRyCaLLQszBfWSNXMC/KBnN+drqjaWq8E7hD
Iqs0p/qFJNbbSLFYEBHGsjEDvyBgkOyLmyjSTqoRP8QA+Zi7xJ1lctLw8u11cT/Fi2MMybZrBWsm
rZOI+kNGhicylpw4ZTXEvvg0xinpDWkawOjh09TkOA7dzsxMxwhAdhkWm+taux77Xchi7Juex6Yc
Up/x7xgbNuKtABfIftgSX78bndGnsBviDkDxkYXsPa/Iu349z0fOGL9xTDD0mKLTHO1ONnI+ezwv
bEMuOJn69fDivFK2EjrXuRQM7f+R9qW9lepY178ICWww8NUMZ05O5uELSiVVjAYzD7/+XVTr7Zym
T4dWP9KV6pZSivG0vYe118JR1jfhdgwdwni5sVzw3nv0mUEq0C0svg7RuW71/jm9ZTWUdhZYVANg
qQ1ac2W0wRbtZ0qLo5XcMTautCWujbbwcKUYw6mbt7MukUTp9D0IDh5JUN0ooWh429M/K+dn/oX/
biC+p7ewekWcT/kgEA7OGcEaPNiNypNfAsTbNoJQshPHOTNpHdCSPiaO0XPLkRsivTVH7jrTyMX2
LmyhMnboyJobspIdGrJ847X1oKKDhCwSbfGugyZs/Co3qwbrapB6MezCQFIaWLbe4lQlu/GZbiO/
4zoKTtX9OlnFfBF+WuqFxWIGQ1V9Lvh2RX4j4ljjIsy3aq4iWuuNz6i1t/ixq43B48+bfP2Z+d7j
hT1SSaspNoNRVvqXrKm4PqxVP/+DU/I9xMIMhVVT5N2EKKl3gjv7laDvbNoyt/ojbB7dIP16mziY
3o55P09tbU0XxgdsAoFVpAidRu1Osz97dUO7ilvgR6vDd9X4ipuVhgC6cmCWPUOFFbVVP+KcVi6Q
AvfNa++pXucObu3lu8HVHfOgHVE2B/TauNNfQZz6jn4BEKCg6BbjEkHCc93LXXlx2MI1y9GhARfC
hJdb0DuWvYW65hbacy3WNnrFPi0ZcCepVmVMsc9QSua5knPoV/iWdpZ176bh/6LiefHGL9uLYrWk
LaOwhpYEOxrdBq7thTvGjT04IzZrpa61uS0skFHqRljNCvV2A7r3YNuVtwETW11r/br//PncXi/W
ftsdtrA7ZFIh1KYgcDVuyZ/Oz3YaaLnc9jTTPc7SoZabIRGIZjuuZbx8kzfVXt7knvDXD8912oiL
b1kYpjaA+MnYM1QK1NtEQZojLZ6IfmfIOnJyK++52sTHqiegPaiQvovUY2yF3GSIMQaEi+oTpHCc
KTBR0YCCVgtB7eROH7LnwnjOwKFnpOyraxIugthVMwgwsXdr+oNiP9fFa1p81WO/4oCtGDy2MHg5
DAIoHNDdwSzDs1L1ybCmu583cO3GLQxe1CsC1RTURYsejHB1su0y9UaUu0jQzc8jrfhXbGni1LBt
0K2M/PDod+30nLemB+iy/38axZwh0ReBAjC0spQ1zmNKjNe4hfJGhPKGqJRqJZdyPQPxfdqWLLtE
yJSYxRySbNQ/qJIByUmtv89uB4aUGkq9g7PWgLOyhubCrSqsrE9tCpq4IVMAZytw29Lf0dSvJQLW
opJl0T4NOr0UBkom8cf8FpROuM/c7lxvio0NsrbyqPvpW3anoHFk5cz/h9DLNsBHZlg2/VtnuNhB
k+a0VRq88pTYPQqW42uloFs/Yi9KxbzB1h+IRl+klOd+sJ2fT8/1wrL9PfjCdnZmUBKjQhAwJ74V
FKjSOxRMwUyXe9VpLRNxvZZ+MdrCeBZ9FJWdiakKAzRj1BdbAPaAe1ZPmT8AOAB1rBkzBDKX++hj
8Kz/Qmvsuon5nvDCZlKRUmOaFRem6cFI7zrkHn9e0usG5nuAhQ1rCVF0a8IcJ+0ltR+y7ARmCUeH
xPLP41yvP10s5sKSQWgrE03Rzq3e9BOJuY3+Rk85gCXAQYxQFhrWBI2uX8bvmS0MWm2rNURTYABq
dRPnYjN0kDXpVuzZ9aL097SWiU5mxTTpGKAd5I4wF0RISHUWOte98kMFzVXoRUAcxrvgU953z4rw
NC/1Qcuz+3l1V+a6bJPtskTKQOJeBANx+751x6Lj0lzJ6q4cxiUHsRqBsNqYcyEMIb5pvYhV5ub/
EJ79c9P+LveFdZFFMYOR4BwBrQqGHFDNz+qcaGP3IKaqPjSIzwR4ZfhaeXR1HxeWZYz6sC7n54K2
HJq1YvQMm4NZMBseZMD7zbAFSlYg+8PDygV2r80dW6I1lbMWFJUpNGTWUDTz+fz3OO57KRbWJyZo
cc6MvyEjYvQ9Yh4/2iarWP21TV1YmDbLY2DaYngYIwhHtfIwVdr9/+10LmyMYefIWs/e/EAqrtH3
cTpo9vPPY/yHDNX3ci3sizZRtRSzvFI6coY0p82Tr/C+vAnwV6f/3aBRLPwShpcJ19wIkB3+jZDW
PIA1M0cWVqezwKrXgH0LEWp1VL0c3BIQmI4deNc7nNwzfVuZ98r+LQU2I9D90tpEuD8TgxtbBa/h
JtxQZOQMWB/bqTwBTfJ/SI6mzwP4pvPN8BtZnp+/4+rNBSGcruuqCgafJYFlo5QM/rsOTrr30bE2
9Fg9BG/C0e7F0YzAczB/Q+jWa6i+qxf3Ytxlvk5PkihoZ8o3Q3PzAJ1Q1UPigm7RTU/JreWmO3FG
gnYXY/DJazYzPd46ivLaJlx+xCIwLnXBNKtKIbebdjWvFOGXVvK4ssLkikG4HGT++YVtJLGqZCal
MzsL8GAP0KWY9xfM6Z4CBNRqSWttR5dEP2PT25kRoa80O+a77EyPQAP9ttFZGp6VzSwPEH6Gq3Xw
q67t5Sznpb6YJYRv2kkBU+ffTKGGNpT2XsNErZ11nEnT0KCB4pNvuKH/P+UGL4deWNxMSaw8C0Ca
Eu20Tw2KfXQrkV9KcXnVAioQ5W6WEl4zGdfs/OWoCwMc9RORbGwCX90bfn2CuOmOuNVmDU92tZ/8
cpyFFZbVoNWpBXGL4NTsCuiG2xB21Lz2dv3puuqnX461MMa6Phk2k7MxBt4RPXuD5qQndkyeZ2BI
/0tZ60fWrxWgLgdcmN2STZYVRNi6DspQXGehX1Kxb0dyawdU8lbPN0oF1Tc9OrQidSel+tPJ3M+0
YNvn2kudFLsxlGerDbedClaurIp3mpWgZMzcvq13DTrTRUoeA+jWdgnoE2V8q5jmsZkMP5rAzoRu
1Ko2vDbtdpLRL5klLomtg6U1m1QpD2M7bgmyZapQX2jce8q4Gphd8wEvlmCZMQxtoGEiEWYwD6qD
XheI9+noCP9FC5CokU/mS3iHaLZdMfxXTZ9GIfwD8DQB0O1f72vByrJMEKcg3TzCOWr7X9gLb8X0
Xb0jF4Ms7ohmTnkQK0m8kcNDS091kfpWhyxnBH4A46NLEj6yife02GeNvtPsjDdZ7jAr5XX0OaiV
r5MniCW5Q6Cu4lGumuWLb1vcq5Y0OglzGCyz5WDbQZNRuik/x1dlk3n5avbwqoNhXQy3uFqVkQGv
H2C95x6uam78TVz1TeeaEyBxdphDqZXFv3qwLkZc3K2+ExoEB+C+YYKF4c/YwQpdciD5757RqhM8
KMBzJL/X/N/r78/3uEvCDU0ISBfMbuPci5u8xTdIdXgQ9r3J+PAH/HlO8wQ+183KbOejtHS7AbkF
bNAG9FZbvnp2YKRkMkY8AkdYEraZ3OqrhoJ74YgNCo8eq3cWlN+Ut7VDfn2ZvwdePHysN1lJ5n7I
TFonK1QOo9UcyjbY/TzBtfkt7mtis1aaCpKWU174ebsdSoiOZL3TiF8/D3Q1fXK5kotLy7QgGSWU
fmCQio/gNHoKrzfd7SzWoH5lgAfYe/msv86O4bgttuTOfvz5C64/eRd7ubyaeaHYaL2a00UzawTK
fCDgFjvmqxjv/zjW4l6mMh0I62F+k115Y26DnXY3ixeQbXi75qjMn/1vRxT6l5ZpqyBgXEb7oaLK
oWiAgyRRfTLDo9UJXhS/LIXcUfR9rUxs/vCfRpvt34VDpqSGoU4RbG/Sju+SGEczUyE4MnmBBsiK
HjhDObiShXd6lzhRO/lJ2+3CxnDiVAXt+ANVxDaP/xRq/7DyZWvrMDsFF1+mt2HbmTZc/5lXr72R
D5lv7dD9/Vd8JHU156+rf141TNdqc9bF+i9uatFaLLftAlCEGIbAOEUglQvaaleyzguNpxrs8kb4
aWqJw7SnlTlffW0uxl5c356onSXMcjaKkw+dgJyznQmOVCB+z/ph1amYp/LT5i/usJRWGdX/nxGS
/cbdRc8w2EsRVPvQ+nPrfb0CwLiq13S5uotLaxaJosVzLNUh5Wr7BUoECS9ujI5Pu0TjxQnNYRAk
Dw7VqXGCW2XT78Iz6Bmg9OVHXr9dFRC/RtNy+UGLm60qVhbHEo5zhfJrCyl7HWAjea9u15gurr4A
F3u7eGgrpqSJYMAvsrHYjNHziGCeTmtG8aqr/D3KMmFgmFquIjn6D5LPCFWlh/Q0qzIpG8MZBtCy
r96XtREX0bEao39DnRmpAU3ywq0GeVh56PatOzMzKO4a++FVZ/FigguDpWVdIPUxyv6y4wNpshW7
frcuNLViff6WOy+sT2LoQjEJSBZrGt43hHlge+N6C2ZYG10r0/jx881fORx0YXR0CLM144BTWKcC
bnC1qRSkltuXn0e5HrldLN7CvrStnuZFh9MxOiavb4xts81Q5bD3zWkd9HRVE/3iatGFeSmnNMNK
wZL2juaDtSP51I4w4qAQ1ioe7uDTcnQc3YIzBM0bt2uV+NXJLkzNZMi2UPN5Tb3maCNPOG1D3IVZ
K+C/kFpZ28GFHZEjZYFR/R0N2WW/2M/Cb2jCqY+IL5GVAz/oaW2Ka2MuTMpkF3KaMmxnEL/kneQx
/erNtRrSyiBLLqJmGAPSN8CXEmnfamOj80qFXpLV0NeV07ly55ZNcZpI8eQr2nxeEAw8B3/qZ2NW
9CsQZP8VllOPw7uC8U9r3vl1o0IZoZZpmADj/auvoSlpmNIUJ3XcB5t2E4CrKz43q+p119/bfw6z
jHlCEYUiU4zAz2O3sa29FPFKEedqwzcaGP//TJa8gkbSD+mQ5Tj0bX80EnZQFPYALnQ3iiPfCstz
2g13kRCvSqIdlaS/6YxxP+nFfa8OjwULeJFi7mF1QjB9yGlwyHJxzIZjVpL7ts/3UYdXWMRrIJ3r
Ttf3Zy+sehdOYRtoyH7OeW4KloGZR9PisyT8mteztgkLvzJuy5oSPPqb0CZenbaemZcPP5/kq1HY
xSYsrLnoOgkKhTbeFKBUTT/NEVSv0U2qTt7P41y/mt+rNv/84pFKSWBmpYKoPa89wnAn1bPFVrZm
5WrYCyM+ou2HjjMYQUfDRb35hzRptYpiv4rosNDdYdiQx2Lo7/jXuYD9b5CZyAAFQj4ApTnylLip
0yAprHZz9+R/Q5x31f39HnJhshNmlhB1hC/K9NAVLZLA8QcdpPPzJl1fwO9RFrbFHGVnhmC53fSK
6hMaurFsuZ3rzhBIF3S84MVERlhUK8NeD9C/F3SZMexBrFYnM6R6TiXlXxMoXdtTd27fwR/i6rcz
/G1EZ+xWRZoY0t6b9rBG7rq2p0tE4UCiPFNUXLX5Vmd+dKtCckbhnWPNAcZGb27Wdf+ul4wu5r0w
JWGf6DQY/hZSNB+yGihUmb/Cgfcl3mPkSv3kkN+wz5kTKt9oO1BB1ch3rYbx1xNcF9+xsDMSnc8J
CILn9Y86rvlZ8lcRNgUuT3eT595NQh4UkLNc8wpWDhxbWJ9eL2xDEX8LHdVufszoBvm09VzlVStH
UQtEdy7VcWX/9caWilIRYwwBm8UBM/0SFUDvc1d/mgbSlRSxWvDb/lqriF613heDLsxRwLpeGXJA
5oym5KlATlrc/Xxfr5/aiyEWlqiJR6lGKuDAc+JhTsGmISiJZwahgMt9chfcrMVQVx2fixEXhkij
4NZPJXifVKN3i/o5R3OxYd0E5p96TYTm6pNxMdTCGhVqYWbgQsdQEqTKA2gQZQO/UfNXFnFlnGUc
SprCTkSDPq+/yhqMZ49zK7E8MABDIRsCEGrE8d/a2b+KIbe+5/cXeX3xJBI0DomaAaSnb8TksAi1
knoTuNMmPIV7y+19C1zHAS/9fmv9Tyioy8EXpmcse9apJSaN7o7H2eINv5rt6DM/vyt9ZbWaunIB
lzGqkrOpNBscG61G9IY2/Jg2Tm0gxKn6ldfk+rUzobNtmhoasxZBftjUOjrmUPLLYuQRWsKhZrsy
xPUT8z3EcvEGWhTEACZ+JG9T2vOkOSbjWj3r+k37HmRhlJNBC7tGxyDJlNyUZulIQ9tNHdsUVbGV
KPH9fA3WhluYYrUAcYBGYCKNgmxZgtBFrza1+TyYGu8q8+Xn0dZWcP75xdlvgmgSfQl+KSreIlo5
RfIE5gL+8yBrJ2FhgOOkNiMzMVH8LYlDodNVlOXKSVgbYl7Vi3nQuqa6FnewUZOCeE/e4Zw//TyL
q41gFv0+CAuTqwrS9dNcw27cmHEzcyhCdltz7PuZEdP+A4Ezfftf5ETW9mhhf8MYaW2lB+6rcsMP
qCvdxId6U/9WPADQvOIcU74edl53Rb4nu8Rls56kVVxisnAFAf/8U/8xi7/8L2w3gemmdSA/lj0z
P/WnxPt5oa/OV9fBQGZqlqXai71ETC2mNIE9JlXg1sqXQZFu0sKVUa7Xgi6GWWxnmks7kBrcgmzX
7NrTHD8Ojr3RPHW7Kme9NqXFFupGpUVTWcxPTHesJCcfc1JL551X76p9vQPPzLqtv14Z/ucMNXWB
rRdaib5UC6MmO9Qi9vOg/3BKwCmD9uJV6rirputivIXF142ASKWRzO+nmOIhzSNXmHXEmaKartAz
sG3q/xtFnmWYtoUnRtfQzPavVz9Fw6tGK/hetWd8jl79V/w9doJHnavI28FjWEPOXN3N7xGXd4PI
kIz6bM8GWnkBaH5lS3lv/vn5GlxPRl4Ms1hOAhh2YwegJDIfOhdIoI186V8tDiS/b7ur5cr5Gfu3
ws7FaIu3lBgBtHUEcIpV6A5+uI1A5g6crU4ACtL9XIKCaM3zotr12s7FqIvHtaj1PhhiEW2kMGx/
7KpxUzbtb62zNoYuxyPkoS2nhyJzHATDhlKr8ND7058V1ju6LcmJxLLzkiwsvaEh4q5ChxzvBu0j
rNSdAlJ2JUILdD1+TiZxgl45TNrZDD8Ffc3oVwlyb57VE+BApjpCyT04tK18Mg00qY/3gsU6J+lU
bWvFeK0bgOxAxeEoagBsujLpvs6isxkFj4VQPiIS8Kwlji4qv1ajc1ZKR69/JchfK83rRE9mIO9J
VruFKrkOb3IYEleTnWNY0V3Z2R9qViF1kZfoGa+TB2OgbqqOEOlqbxNd8DaOuKpEjp6wjRX2pzoT
79bQvIlu4kwKTw+KrzhVOk4H8za0IILAfsVR4U2W7tsAPfnU7kevM1UbhckwYnDhjYJPo3kLEtKP
sqMvdChBeSVfajY8izgtOEgJPDtMT2PGwDQG6fZBbw4y/Zia6Fhq3Taf7H0sIF7Wy22qiZBnQfeZ
F+XoGAM7j313CEO40VPuTb3FO6v6HOzEA5X6o1q0kAH41ZRJtp0S7aUczWOVT15eyxdjUgJ3qKaX
qEZbBShto1y/UTSyT+vRnepfUVHvZFpsYpt5qmm6WjieB/OPUltOA5K5FixWQb7tx8Ktmhby1Z1X
xNAhs/ITGdEwGX62ADn0BIWF4lfRlHutQ0mNhRq3+nSfVKVXjcHRKAQ4mwqfjbEfY1OV0Kq5aQy8
Y/azbOheH6RL9Ox+SG4rduzM5D3V0H2WZ4c0bfYwuSda2eCsLdL7Lm/3rRX702Dscdi3YyU2akJP
AzO2xoQCeU5NyAaMVulUYbaTQ+6AwZSHsYBYomFvC/mkSvJg6+hlHdBWYz6qgcVjFQAUsFK0MLFq
Gj/paJDOWjCXRX0NXTPVjccX2j+z5M1Ox9uinjt9kx0d+80kiQMMgUOFvRGjCTxuQFyjyk2I/Oa7
JJhCJ9brYwj2s0FnPolvZC938EAckwx7Gdv7nkAtu7WcOgx3uUIP+Vieipi5o003UzFtWNjtcO48
ORm7AASaZPSzSvfYYN8KE7+9qyGdMUyPYfdAW3RvojlVsrcKNDCSWHAuajfuE7drgSOIzTugyfZs
xH4BO6BM4ytEzHaoLviZDbmBnniDlpsgB8bnlM8K03ZNJDZa0m5IODjTUPAeZ7wt3svGeIwC7R4a
HpuSQSDB6uvnhNqbIGy+bJrfKuP0RFONN7JwhulWs0o3q0uvBBdH8GsA8Ie2XgeuRNgqrJTq6sA7
RFqxS7VoU5FdQPsNxGN4RaOcJ/jngQDrrEjA2lQ+jHF0krghTTncRNqHJDeFaTmqkp9GgipFKzhy
eV6Vwa+KTpX11loF8AIV0k9HcwrdUSs8yW5JcSJKiYFTsOkexHin9YYLCi60wz4mTcRjTTjxpB9w
up0yBLA5fatawNqLP8P4HIQfo3UkgeRgRsNcel4K6QaZyilK6DK6Ka3a0QiuDbaqx12zwAOQKI9i
2mXstgIFSdZ7fSH9UTzO8kNDou4M9aOmIzjuKz73jzctdcskdFj6Wk05L6jmGcyvuwc9+Uhxjori
GXhMz9Du5BDzCidWi0K3kSbXTONWms0BeiRHWYJPi+C1I+fEUPnU6o41nYFUdbtE9Qx12Le9cIIM
0Lox9JpOdxoa8Lh/Iha6sYxsW7GPNNjKVrhGAeZhq/dDk7gC7FZZb/ASdKMxsmjt+EqBfDTBlh0g
v4BLaav3vf0RiGcW3Bf4CA0IXzlsdeuD4IWPh48wgnmP7npxX1fPVYCcZAzBpwTs1ASkQrgvZlu6
kWnyGGmmpNDBB4X9/R1OwqXppxgFH9RXYSBywLGsZM3VHqK9OzHdNqHlGlPr9OKORk9GC4BD8Byz
zp3Gd/Ay4KGD0lxuOtD6VmvT09tfRD7QtEEia2MmHxY9E5o4dSMcUcG73CRdBTms9K5m+taSAX6v
ugmneUCNp3Xp2vYj4jFO+nvLOs7noWpSPC3gLpU8R50OUmhcWijzbIMRcCI8UrrKITxe4+dKsyOq
H9sdj0xUYq3bRgU7PHTER8XiwQTxGOsm0W4GC4IByuM0HKasBJ/Ub2lNXj+9N0XF24ZuRrVx+9Ry
o8nAQ/eqk/caHKlWSvB4R9zOoOfFLC/TIk+qn634HbDBwZPgJBbh1fQ59RnE4gHwjNDdWApe4jVT
7UdbZU7ZAVpc7SzllxjuY6jmBcGNTDoOjTJu4vHtFHA1o1dYSfaNeTbzBP8nN/2oHerMes4NHMnh
d9kZvFGlH9APgt2NMKfmpVNfEuOzsxCN4MKj1d/AGe4HsY2T3M2m1G374qY1Bqeu3mMqnbprPVJ8
ivCBaQ+suzWmt0mCCuaDou6Ky7tJAnOTDwfb+gMXiNd4VBRh74UZ8KSD8EEiXDsEqrL6BGSZj2rM
AUd3Qu3d6jpup+r9ULxGPVY33nRK5upW4XdFsguBg510xYlgjlqQdlpigF/QUzeG29EPvyIDvgRh
24r4vcGcHJetCqEHiuop3Sny2TbOqbULMFwgTpmAgwHudTGFuziLHJHIJxBqOSnDYE3jJAScSImK
xTrmgh30UXIJqVYSjI4yvojoNqlPbJA8JVCR7z6m9gy9aGbgSCn7oY14k9yX6Tki53jY1OEjyR+N
/s3EsRa+Fd3E2UGxn+zpvkqEk5YfA25Y0byr7V2bCggOwRCAoSRAB7ui+DF5t/vPcHpvuwKSnmej
Oei6OZvUIrsR+W0tWoeRO40+5SwFpfx2mI6q/QEhdJ09huNTxwAaxkGO898GEzy3tox52fii2scx
OCPh4yQRGg+mj0SYXt2T08gOqjKC2HePfxKRI2E3Q3CqE2AKgS9O4cXZ1UumzI9y7CQjdZvUdE1I
dlN9G8XGppz/WigevCivs+k7Q6teSjJum6nb15Vr2IMXQkjE1Ac3hsDiVFInM2rH0BqeBBCaQycT
rUPeC2OTtkAfBa0bUnDtNIcCCuhT3+quEuufUQLD3EL4i0ROAih70qMVyj5HE4DJhsGpvNUrjQf1
Q6H5RZZzC0YxbL/yqHDiHq07Ybev4rtQ4s6QQy3ghNTMjYoPWPg/JkGyNgURbDd6yEg7YKRNtAIU
xJsexgLy2UTJeB9vbeuhVG6ZEvPIOoMIjZs4pVbwpRHi1iZYVihcdAXEB0Htk5BBEqZ7HOzJl2DX
5Wk8pd4AizSAfStJHmq6j8cJ6dFa1Jxk9LNhGTf015TsOrwAab2fjMoZVMOD1+1m46EI4wcF5qrL
3wryYVQ4d+G4UVFSnzLN6bXQzTrDyZUd+l7xRAT4hF8ZWsJSeT81vyvIKNm3OUgJOsNwCviCbW+g
QBPuuqjnHWxjV8XnOIo3WnM/0gcJiW1TIc5oYu/gKOnw7Xom3JGd+4CCx2draTHPZeqoyCoOeDGA
AuF6fkdhjMzAPge22JZxBN9QpU+F9tqPNwp96rP3kR2j8TlBb3HeeImVOSQCICydvA53IGuII9gN
aR9zW7gkwWHSP03ye6qFY9AvMtzIYJPBsJR26MpY8j4xbln1XhdvnQUOhSDjadtt0ibySQqbl8D0
Q/tYe8sqExaz9S37GOrV3kxeSIY+8uYs2StVnol9Ku2jFZw081R1eFaqpwzhAk3wCMFhiC2b6xHj
RfMWVjEvQZZZpx+p/pXneNaC6AMgSbgDxPRCqe9NMNsDpOtXWuBT7aZRmjM8nXgofSNK8JJ3XqC+
0sl0owQ+rPIYm885+wiTwhumJzmGO6ER3oJWl85n1EBRSVDXFIdew9mExAttnoYx4tr4oKahm7cP
BA+hDN/G8TFl0BUMwbNpd8c2D3nXnkc9x1sEXSmwEaQ9nCMLt1JXQWidngdrX9ZbEn5JCSQU5g1X
zDP7EFnouPKGBLGJPMdw5QPZOBqaQm3Y416+keQNk9xQtCJM5itJ70z2qRrPoj1L5cMQLwXOGZV3
Kfu0qvAePgzEiJGDo4WTiQcGWpus9tW0hd8OuKctfTJlblBILhhuogHpmhzNobTkedXBZMagyvhD
YIBDPFnDSzN8BrLACsc8jn9rNPEt/UsNUoQ4gy9jzan7xCuVLwWHfBLAdA7wCnvpNgiJkc/hUTWL
sb0Xhe3ICYFThbceG0ZQF5o0t4E3mOBKqqPlhgGMlPKWhjlqNr1DSw+Vc1wWnUu9dPT43OtwWW04
I9qvfHwgbbYBBIIr8rMkuxIoVnVsvUjkzmh80fwVYEEubPlaakiaySctjh8KVTx2rMKjqPEY3rhh
Z7fGcIMIDKfpua5euuC1GdRtn76w6XcMSLSV/Yq127QvHbvpHRtbVNXwVAQnLUq64Ifw46445yxw
R6nd05DeonB46Kd02yQPXVXweJ4cbrMevoiY7qYi98KwcirW7eI8A8gXVQ61brZD/QJGBE9LXqmJ
ELPYw8FVx3MI/qO6CwtOrJNZkpshYm+iRjhkwMwygC6HnWowr0X0Ksh0qJoQZDqIKaCn1yLgM2vp
pvIIHUKwy/8eReRE5YNtRZtIAgqLeEHrMidBsXzqDzr6kmtNObIAXPB2Cl4tHVQJXKmLD5piP8uQ
K/affHhIQIEc4qzqtg/COpfRzM3R0VAC1jOVKo+MwENC9mDGd9VAuKVnx1H0TkLxJBXTNoKnaGXV
vVLkKEznTo2mGwjCOl2YuZG4p430bRiR2ERWRAPBjZn5NBsfoN+GiGZCxgUedBlzDcaqhdEagHpp
9LfIjHyqGjdkKpy+huaUMbhGX9yy0tjlaXurNViIeDpbNVoigD4ex4NKQierDho0J+3YAcW2y9iv
MqSOoeLDx50tkmOa9HyyLcxn8vW8gvQg1kxFjC/rYKMOXxA8Rv6E8gRvalX9sfEHAWtdkU6IE+Di
tEdiQwIrzP16Aun6hGpoSAGRkvWDNSTbHME0mUYH0o6cxBXUM/LG4JUZNpxEiFOG3oocS+vRcAzn
NdsLoKay+L7Rzfu2/qLZ/YRMQzd4ZgRBCHOCi/Up9JcQUV2ff8SglMLzEQ28loNbkYFTyl4ZeuAV
A0zsaLPlNggd/dEAU45uVY03CCP1LHAV+uMEEpxCq2HeqP27MZMGPrSmnixL+EDplOCRH7dSTW61
Okgfg7AIP5tYQkjdiBpEhIoab2FMPmu0wOO2j6d0ygVyq6JFnwFIFmcfojItk09W3fKhEdCDRBAf
4kh0VnFvo+onWf2aGv+PtDfrjRsJurR/EQEmd94Wl1qk0i5b0g1hWzL3feevn4d+8U3L5YLqm5mb
RgPdUBbJzMiIEyfOmT4GXfIKxPSIs9p020jJb3UOfyil/E0GMBZGdU2v/lEe+oMa6n4uVFcODDeQ
yxvOApYVcfELN60DosJUAtlEGpWY9btR5qNXzNPoaqNdH4qqus0ma3aTsVT8iMEoTRZUv1SRnPMb
pYsHV5gjv24mIvVpre7xxGp2kh15ahd7YV4pfDv5VhbNrgqG0BlyiljjZ29kzC0Ud6luMcdQ6KUn
ivR3mdiaU8k1oS/tscQsk2991SIK2NUPSwxGo5cwhUR539XN/WLV91k8FNvO7IZNU9T3YuJdzkrS
oGaV/BxynD9n2XKYO72OSgUHOUkL3MAOjurcAr8hwROj4UampWbSjyohqITxFTIz21AenmJb4dZZ
dnY9fM9HMqeyij9MSfs2lOhyDbWf4QfZ2fU2kCNyZCu/rRuxj0nTspw5uKhtjlWt7uTomFAziCTb
JP1bUpKOjcYuDzIn1b7FI9hg/ihZr4LtLREnY82X7fxo6Gxv7S5QJk/wvtJq2ylvgzC44zWqRGtj
JWCW2mtfgR8t2WaouVMo0+vSphB5nsb7JEYtM/itcQBa4l3NXWqV4nq2252YZXrwuVfFEkAUG26R
tgXwio3irRoSzIG0Fvux01WnA3pt0ptZe0dZoFZMt1J2xQgcq//GTJE76zCbMwjCq0IVOGHbMQrA
g2GjCxW0uNrBeM42czr5cl4co+JHoqwaASFs5NJLCGAwdDaVIJDpD2KQ77UlOsoyCtDD3Sj9sPT0
WkVbdZMsL6ruG8abLiwnXCul4EVAEC26jd0/WTImoADe7DVHq3nMrvghso6yR+GxQ37dc06si5+z
kYbfGO0tLuSkCzbBnLlZ/NK0D61d7apqK4nkECjmbTGpyEC9FsNHO6h+tkibuLoGT1PtaDunvZ9U
sm9nuVNLnHeVDxtkvjaqHFpiq9o8L7wa3fjQhOJ2OTW5ja99O/hGhlyzlF+PTbIJlNsaBX2pJ518
IWl21IEiPm5xWuL/ngOSgGrZa9Fyi5m81/OHi9TcjMgMDk133WSoG2rBQ8j9Z4KtmDiajHk7bSyl
6Z0oqn6meorSeVHsQU1U/Uct+ivYpz1F2eJJAb4xGM0vlFEWPfcijrnjpE0n2cBst1n6LZ46Z6Zl
3vWvbax5wTwcE7141uPM6TBiTULQIjiCZYhOkBT/XhLju5nIzCvWfmQqj/lQOnM7+ojskSx1li+6
4cEc8WKwkE2aR1f0TJNEq2+Bsbe46sow3anTfTKKbU6t3DTjVilfWrvT+Pb5fhbLdoxAzlflB/vY
ysYKJwP9Vvs2l/xOzB6DLbexFru1YXoNEVMH2cuQ0K9M2YMufRtI2RFVW0cM01UX/lCth1k8TUXq
FxFpdTq9r1jnABu1mfTjiOSerOhOAIYp5OY6sCdOgbKv+tlpLN1tR+tAP+mXLHNj592mSnSn616k
OOWMdW6oUccPxY0pwo1GKJgTmiLUMWXR+F3Yk6lx1hE77YFOK0w4ctCeSkHEIVu22GDdaSEc3+An
7J3nKTSuuyi4keoXwsxWqzCsUrNrHEc5Qq8R65fd77Y76orJ1WTuRGRehUN4WPr2OuvkzVrrL1W/
s6X0upfCrbYyxwcOXWiNL4XEzWfLV2kX+6bVcxUW4S/McsjebnW5/Ck0HRthBDbaQXkMtcIZsviq
n9ODbqVXSaMejMq+ClJARS325iy+k3HRMfWgcKZQ2gtuywzQYtY01Lrf1OwtH+y9Cban6kBoK7IU
voZ241rZNtBScC0Ljtek/uzMamdX6DLqKqcr2Oe5alJAaDvCtyNKtMY69b7Ks7t2zT3a0pcSBJGT
hv28j5d6I0P8BQ5zBu6BXrmbM/RksEniIdks2wkwsR1+mFwkkvKkS98i6KAi+75Iqptx54SyfCjJ
uLrsPW6AEFMv0BpCJXhG8ySrvPexcABbKXtMVLqFMwegN/HsddO70sYbu+axm8wnwXbqdN5K6Hct
9p1q5Y5V892TJ4O3mwF6W4PX2a9BU+01ijbkVZisrzcT0ECo1k6y1F6YPTfyT7UJnY67n9m3vHWl
qXes1nbVKfTGBEF+pP5GOlyzhLSONR3glm2K+sqcerT6DBKle4bohW5umvElVo1NQ/drkEO3IRi0
LZZOVXZY7N4p5WRnLjhG0pHLUtUJpbsmVBxTRYkzuRq5vqxS9gL7sEQgUOxq037SB9DYq0QZ+EsL
AnoPLfXCyKnTh8MI5XPNZFP1qlSR9ql+WKNBMvmzjSrc7j/m5Kc02e5g7osq33RWvBnFaxdqntKl
mwntzWw5LNZjEt1byjcrwGpWAauP78o43Kftr6RJ/FY/xEggqMtrKYiZaec2PbipSNm1bzn0siLZ
KYIoA8kWYoUF0YMKG9zWjpBaj25jRXHCpPJQ+0us23y8bRlFzoNxExvlJqy3U3NjBNeL9iGmhwFV
oiSqsO3elnGwMQoOIqbC5I5S99gQa+Vgq8g0jtSjNN4KGzg104l340Yx31WutCx5zei8TR+2iTSu
frMYs7/+Igu39fg5liqnV3LqiHu5ubWNX5FlHdMhOZj99yohvVju2/QlSgMnFoiwVPcGpIOhO9bB
IxOElLHFRqRvihYcbPlZtd76eHLthcSVtobNpaKSbqmWcPJyvhmpo/XiXdLafaLSGLJMr6p+5E3k
N4FKXoib4CQ2atBsovBYNurOaMYNY5kbuX5pLeu9pfJK6xejKTZ9E93ZgASBNjkp1WSC2m8RugLg
Kx/MHQlPIcGTILNuc7QqRtXXrI9CJr1g6sFKekqy5XaQZaSgb0bN8uhgunEPLjTXuJ/XbtAFXOn3
kX7s4Tro+keYkqLIqofkOl6nw5Xe3KXh7GXqVWWwn8kEculdqV6Xydoo+s9ZuZJmiaJZf+476WOM
rsWCgo0ycDx7V5PKTa28FhBGivYls9TNtETkmjECX+kGGS7wXOs+A4YNRPAgSy3WSfOG5g2H8HtP
Oyjsmo1J+V6XWAyZVPnWsCOzoc+51li3JY0+IfNm7N9x1XpG96sWr3asuHZZAtSHzty8iJmmSWAg
5/vYYlkm8l+18R6K3xEYQqamGzXqPVzc++lY6+8VJV3SLU4/4D9Zo9AwXzUDXT8M0C0p9qSFSWX7
Xmqudbu6imje68pLOvZ+1DxXI0JpKDep0U4Lf/Tjnb0CocnoVDE/UghKPAmkuQczqw5yam7r7vuf
ptCKjkT3JiQtdYl2dnM0tHGjzvUmTxZPaak9q/YgB4MT0RVKGmsny6Fv83ALG0nNI19YkqsN+IkN
lctE2mYhSKZUJfglbnoysYC0RY0D0tfAs/T8W2pnThjLTgAQkob5JkyfTKKLFgYgDabXK4AqCrBw
yDZpbeC+j2560XkFjLA4VXKM0wqY5V5VhBtRLoqcns3Q+JMiHZL4N217R8+lQ5BXO7mzCZ3EB60C
Smtvq16+lgfd7SxGm9PFGVVgl0qjx5TtE7p4eCdmAKUEB3sO6U4hQS/fTfFuUhQyGXrNde1VUbnr
OusQitqv9c4zLNW1M2zTEsOFIuXYxe8U1C7XEcpKDO4UWlu09DPT9ALaX3ok7o3QcIeY6DUwEIu0
nhRXXiFyT+9nvwG6HnnqeNzqVewU0UtAr6SUkWtYnjWKZtl8lSPaQtQro/g58vCK2eyxOyL7HL5l
AzgTbI8B6fWekmFtVGZ8n4xsJEyGXaJ2bhS8LeB4aiU7M0BZFeX+XDduDk0t1N6aetlEdNrn4WeZ
UKvldGsMIiYbIrBBoZfMEWvjqa53Rqm8KzE3VacfIulXKC0bmfELURVOnv2e0oeqjbeW+ThXtTPZ
0wrNAOC+LQaUrpBzxrHMQZPDhuSLKq4jezOSJzOFHCCtBwbZ0WJXraEGZK7CCLBMQm8mDRcd45VT
9Zbo3y31d6Jc4R7iF2zJhnM50ChJRskZY7xiqxsR9NuCrVWPlPV1dTNA9Ohb+itgnCLtHDV+l4e6
Qpb+1epbd6SeMEnQRQFeXItN06p+UuxN+VpLs10efwSrqvxImCa3NlUGS7KPai2BWuuhKmtnkAxv
GXSPCajvXUevWmcExKxoy3Zu0Cq0uK4DqyGZRP1y9TwP7Rdd1F46MbCpIVG9fJDFbVKuUGN+TeNf
rf6IbxWYqnQn7HyF4YhbxlWXlVeGobp6rjlSHAOlgO2n6p26zNuiWtxMmV15LsCH3tYma6D91gSd
wuBVLiBtt2+NIm25eRWJB6/rzcLxnJd8u/CilrD0FRNu0FMUTd6gFhsTTFOE7Oe1oClqimmwHkEg
5fRFFTp/A2WFrW5SZm7a/FZEideltpPQTwrERyshJTOrqAEmnsBXJlN1Z+geE+Dmhq4cyZnewFwY
H5Qhcvt5htEBPGzE91lX+DZNw2JonQg4TjF+lXCvQ+MXBE+nU8gIpA+Vy9ncDyON4gC67LJLyLnH
FS5WAkeOq02bA7ZZz3Y1AaxIjqC6GZvYsbncZHFLTziT2z9NmUD/Po7bGjqISZovoueqle/zUfEL
aZvX+b5qkUAbnnLjObePpfrcJveR+WDyWgPb9AdjZ6QfSi6gEPwqh4ce3CajuQXd2xkDaJKW4YCc
eXnROVa109VpNxtUDwtXtrEtgrfE7Dw5QKOr/ElDgwRBsj6UimZESILa8scq7SEwO+q5bb+gkAvY
UZn+pIU+l4nUNNuCpmMy4uIUP2n2z6RQnN4aHQUxHzw1nJ78zja2Y/2SiGGrR28paGNNuyYyuJOs
zZJR6ejcQYWjtir/avvqcGzChCT8aGXlrdr3Xt8Mfm3sutp20lzxg6TwejncM1u4gwLymk7Pwn6Q
ckI7wLSN+hioopnDdXpB+Ile9dEa3vXge1M7clT7Ysx3xvhs6PsyqG5sAiHav64u0JuTn5sZSCrI
3BrUSSpTNw8H/sAI94Beeiq7pfoamLFTTrqboVWkhLmPi4pvZt87lRw6ylxTtzdQ5Jx8pjUavuVB
ei2Du5l5Sz6IC5tJEEVyCX/BbcwJS+h4CxlMk1Q9534ImyvTNCAsAgtrNJz6xBtB/2qbTL5PDrpq
OWZbXKktURRV5s1chbtAvgGpduKJG4xYqcnqQDuOfuK4bDUQRTmv/dSUwelkv5IWlByHb2Kk1F6q
pyIsn5cqJCiQPZfhg1VMu5yxQ9XsnBTz2bzRdyMjVh0EmCU23UAc2z6n1SFvZvNd2O0VPZcdWqpE
v+Gnpn03jeGxopk4J9QZU/4rrienj2UPItmVFvf7WmBhNmp3k3630EeMe/KH7HZpVK/Jd40Kdh+v
VWvHdqMVI4GmlIdQm/1KVpyO/kAOfD8wLJxH5QOOQ26YvAbghHq/0NSiPfthqtZG0lASFOYu0xnQ
LqZ9Zv+eZ/hVxG4aEUVK0tHl2yY5TBUai0W/tVXEilI0+crkulAl3OLIq9IBVBvKW6q6QfTYw7Uz
FHyG6cPWJAmBFtwn3eBptf4Uqza5RuzZDWpVa4pI4r7MKxL2TscaOmK/aQDtq07ZJkbsGspRG+8i
iAL41Gz6Sdu2EdSTJBX1ZmwyamJ1L9f0DOjXaDAMRhSqqPXj/C3vILJmd5EqbbGohbIHtALQ7Nj2
tB0JOX2IyrjxhA60lwaSk7XRUTAZkwM4tIv4VWkqEBvNBiF5i6HfBtlRpNOVtG6GmDBPdDLMhDfR
0EYuqWdzOpCiII9Q1plGDnWRlteifG6SzJVDiEtFe1tgamXG9UfNrU8BsGwWprvjxPBzuq4JzK6g
xZ9Z86TcuA7lCSCOwbIpuG5jcsYCPoxIdiIhoM0KNGTAhYWWVwsYWFr2rtBmeAKtYxhAJuVd27bQ
qeB9WNqmyAj20rdS6WDB8a45XUPbPyzIuwqQMGGQOWUkaoHm5UP2oNJvm2oLnoygY0KeYug7Rl/o
tndspoLmoSn25bj4eWS8a8t0TVeGHfMj7/VNVSpuSEe3YRbHoHUUz7sEsksYWXB+8itFSgGMxGPb
mA9qajqWIZC7N7daFu2Wtr5VV+N6muhRiqwehxPV302QkYiPExkKPTqr7t0kL37W07xVAnnTjsZ+
GMwraaicUcYitx/BseTDmAE0LOqhH9ur2IDsZje7JJNgeQ33iPymtDWrR5n3M+WxYxTzbxrF2Upx
YxtFXtvehSrZq9S4SVVC63zPuSaGxt7p84tRVm8ZSpFUxdD4YqcF+cIznb4wCZEOrbWzr7OgRpO/
chRd3GjjrB4Ws76uDUSDABdKCC9Z3zlad5zo7ZoVkxc0pvjKrk1rKw7JC+dMPNXWsk3IH6qRca0I
Glw3HUTduQlrpOZvIovHBDe3WxK46mi96ivqFLt6e7UAC9bTfUchNZrpYzg9aQsSDDoshYI3aWuk
aEKW/cXitg15hQ3Js07frSD9tOVxH1X87UXc6kaAAoF6TDqTmvRdlRizbtHHoTs4UrakMO5a+j8D
Xd4osRyFYItx1EbWJXeRRx95/yd9pRDJ/bVWpk+F1jkhWIxEW4dug9OqzVOi2c0mC3m9qvl7DgSN
L+GaWvqjWmu9pg7eE9hHYUiK00iuKdeuARacz3tFrX7I3KdGvad9ATbZLW6EYFsyPubjtDU5wU1k
eWUKa6IppI9uGQ5hGORbsk4dnl++g2M2bZsmOCoRrrydYf3seXhviPvEDUgndlNuyJtKBzEcxzmC
WtFjkRTd51N7ZUypsRe5cli4Ad1piDP6BOGTVi8PrT6P36a4Lbe1NL/HZUGRG/XvqpBvioGUs84y
4Svd3B1GW9Ai7GTcrBMy6lgakTWUo4euavxiARoIezo4vXYN0eXeSpT9mDdPVCzHYO0m1EOFioJW
DbtJXY6VZgDot5zEbnQ7c+a/Bw0TRKqhOthWcuuEJn0uqd9LYngnTaw3fU5apoDYOUmoJ46ciWu1
MA/hpNRH0crAsZWCxn6o6uNVG0PEvDAScFZ56BNd/mQ4LGt1eKSra1BOlIYJNS5IPdVAuNFOh1gK
kGsbyUGxLgz0/xEt/2c4wNAsXdfRraX3+veMRW6Hy4zm4jpjEWylWzHAg0JZN2M+M93iD8UO26Bm
vsr6dk7kIc5yad71rGuy9eknnAyR1XKbh2o6EO0oYVAc1LhJue5hV6UOGVmHH2t5veoHkZt7GQWS
M3+PnuNmQx1wdUn84+wEyKcfczKiJC/ypNvr2NxKKwjTG8n+Xo7+hY99dpzm0yInA0rDWKZxOdA2
Z3yHJvChRyNG7MxgfeiRrgaZlVvvYaWg61l5XPJfr392pM6wFBvJQ90wTi0llj4XqYRG/nYOvqcF
rJp09r5eQZzdzp+WONnORYGZX2+LeJsFy05LO9Im/cHsKPJsemBQnzut/BBtdV8Cp19Y++y8y6e1
T7a0KMYyWmy0Duo/LkqAePcAp4dmA5CC9s4lGcn1Y/17gv57myfbVy9FXQ0Wb1Onhs3tb3l+Z8EK
LV6HlZxDLvT1453fO/8td7JBp05fugFvZLwr/WAI3pHi3qkKxiCd9ZDF9uPXq53dKqYwFXgQti6f
qvBEcp5VJv3rrQYngdStKH59vcD5nfJphZPpJLmFFgwH6H+UKcR1jL/jOiTdXdRHuvQo67b5NEga
J90cGakabyP6I3EngUBuLzzL2Z336VlOdr2mdHqhxLwtCaLPohX+rLWHfEh9oTTfJ7WGoxya15Nd
Xyeq9hjP/WvexN8kYLcLP2QdIPtnT376ISdHQMpH1aQU4sqr1aembY6Rrh2VOvhI4S/UVGtZnfod
RJDRGp7n4qI977rnv1r/5EwsZTw0RomwQIcPVXkDdxuBeiy+duAGvuyire1m20smLus44FeLnpwM
uCtACprMdOk22Fb+sBNbhbndS7NtF3fsSfSO87TSs4kB2uJa9WGS781jvW+ILdEFr9WzdxGaaaqu
kRDR4Px7x/IowWSUCdtJ/tDa99DEQiW8YA8pzsaTT4ucfCqKu4mRhXUIPlfvTZrxadb/MLXi56T2
x6WfzI08JMcBYnck6O6R4t0yvge2b4LmjVCeB3i9gX6dBvTrLmzjs1/00287+aIit0erhQexZdLK
Ay3dV5G76g4xSlc46V7zaQ+DmjoN0nGc559fL3/p9Z985yZAhCozljVg/JhrmtvyOrgjnK9XOT+P
bdsKlzFu1vapqnaYTkk6SQW6OG/z1tiCs7YPtJW3A26HvR/rXvlUoC6df/963T+CEKfHxWYcQBeK
Cbqjn8TDKjOGSph8eH0T39BGtaqbsX8Y1W19j8Ya0qrWJn8PhAtsfJy20c3sUmk3P1DrE177qB+W
g+x3kAI9xY1xCJAv2CKe3Ziff99JMA2YNBjNQsXcEnFQ7QMWC9M1yBZt8fe5V+/b62gHnd74GXmX
ZLD/6JF89WpODp4uQHrtlvCFswe6HS4phAvX8bd0TS3CyIW/WoyBl77Nd5JnO+Z2+aZsaEW44Pbw
tw5d7Pz/iDvnbpfPL+TkpOb0OCfGgaLteICP4MEBlDbiofNWq5joecaS9+sdcu7CBMISsC4MzVTs
k9MnUzSoVU9iUyXwg+UHFEsvHPCzqb+tyZpm2JahwNb7O8LZiBaWHcgNL5o9iNmlcBnWvA3RC92D
eaZ01NzYmSg+kl3ihX7jSvv+MAHKX7KQOndjff4lyt+/xKzbRBkrfsm8/NBjlFHnetcxbsKM5IWH
Pqs2YWumKvBUU22hnrzXYWzDwZhH2IvgNLQQME0A6ghWlQLADDYRzhcw7C8O8Z8dO8c1x1AwKdQ1
5Z9krpdyTYXdhDgrKPH/aOHQFclxS1nFWS/tn7OSn5/XO3mnvZkWuBri8DQqFZwEOXAGA3otGuF9
tZdL6SNpK88MGZBsxVvX21ejWuxrwLqk6XdSR1uYqapZUz2olC+Qkrdf7++zkffz7zuJgEYetUqs
csyNhkBSNXShQECLbidFxVXW9K82qJql9kB1PchsdITveD3I0Y2tqz9M+ANT11+QRD7riWIbpq1q
IPb88yT0mJZmadUq+F2CscAlePpj+edZ1Sb6Pd8Fvnk/eA32t4kXP4q7r1/IuvH+CXuf1j4JMJE9
S9WwaqQW5kNXf+8bpsqKV0AtL1Z3Xy91/t2bbH6ZygIZoZN3b8aaOZqrAQu0R2OrOSq41GY1OLDc
CbbfBhe1G9JE/+KmPFeZIj/yvxc+uVZkOTVC20QofpXO6LllBXLI2i50LwnenQ2fnxY6+ZJqU4ZA
bVKyZUeDxeZMwWT+129x/RP/fLBPS5x8sGTojbhfK10po/VnPwXTBAR6KQ07V+B+fmMn8UqESC9g
uUINuCSvQh8PWZ57gZk6+pjf6HRZRmu+5Ol5diuaGiYnpqIZsnUSOgqhFXMSrIYQeQ1Zs3+mvw1X
RNknMM6SWL0kaaWef5X/LXiyH5NOy7ReRaBPDO1WNwNXSQtfDPlNEI8+cr5vyzCgmqAfkiq+q5vk
1lb7bzRK91KoHvI2+W7Vw74ctBcg3KeaZtc0ZjAY8D9vJV9ITBbAvZ3b5ZuM3UykM5kJUy+zGeob
o6CAgUnnubNoXzRwZsN0/qhycfi/2S0WUwrctph3nciptIzScsnxThcG8zUmZvT3OX36eo2z16j5
v9c4tegC8LYiZdU5jEuavsyj5DTR0teeQZSvFzpXGtgWhg8WOwT3jpNNGahzoU/KvB5jhhj8brda
5ikXc6A/ceifI/ZpnZMiIOjniXnAZdWNlp3sTriJP/w0vdXKEnYn3PFL2cG6s/9dkAtaNgRmk6dp
eZIUVhOazDa0v2UHcoRbf5AprHZYsLB37aU4fPZwr3Y+im6QGZyKHY+jiiBFC+4c7RtGkRmbcaJ3
6OtU6+rOfljCjXpfYDfuGVfFUb9w4ZxFn3nI/2/1Uw1kOajLGmQaaRpmzAAiH2jWQEHcTFcx/is3
Aun/8jq8m35UD8n/ldIznR1ZUWxNX6sv5SRED0lgN3lPZBMSc3Nzon4bhgJ6snaXlahF1AMDZjbU
5MD0vt69Z1Kxv1c+idx4Oud6pnA5QH/C1RfvwNtmNyBSVfr9d/3CWTmzif9e7eSwRHbYK6UgqWjc
xUcBwGfma/drlbCEIn9/cU/9G0v/Xu7kzOSTrM5KwZ5apbtb0B+xC9/oK2/Ug+Jmh+4jvGg88O9l
+/eSJ7GtawQxd/UHCSPDt/LkgVn4x6+/2YUlTkUs5zxTTatkCSmDoWVMbp3Zlw7/v7jdX49xKlgZ
pkzsYIu61uQDSEfxGLi/0n2yq54volgXPpJ6csMmRhSjpgSKVVY9wqlTUXhalz0baEAog+0ocXFV
19N11Q73DPu9ljOkxi6u73thpp6kj/11k9j7r1+xuPT8J7cwfaiKhfRoa0qHvpXdwqq2OKMedWYi
IuNlCGWVHmR8hTTkRlEu6pSuf/7v2Pv361+3wCeIeBliOUSmBPurx9mLHEisD6us2uzP18kmOmiX
II5Lj3sSfwypqtt0+nNQ1lgPdYwxGfePw4srPX39bv+9mddn003kUC2KTvvk1c56PiPhRDUfw8hl
NGKivFn8BUz/63XOxPR1IVsYBjLAtmmcPlQizGFJ/uA21na+gXHthYdqB7DvprvwoLmQ+IMNvfqV
DLSBinepoXj+oP73A05iqxZNatU1E0YIPThM/0uRFv/rZzxTwv/9jCcBtVWLqktjKkflCMvtkPmg
wBZIxeAJ5xXKhnepbDn7TFxUAqDOUpU/YN6nnWlrFW11idJssp9LyNalVFz4buevpE9LnGx+ZtD0
hDZt4Hdu+402PmaYjcdk7IammXPJ1+rftIMX+Gmx000iFqZje54nbmNvDI0j82Jbi1naTLJpMkM7
myX3wkdbI9o/p1sxUKdW4Vsbp2BToeWR1ql/3HBGzzqoO2sf7ydv9R2pnOQCdv8nVH+12kl8TaFY
hIWyykDUkjvozMRYy72uoVCEQk7JzEExQDU137phfGe0e0/z6A0F/8MkDKefch/q/q4axbEsBvjh
+o+qjg86c5KLKa4shpGzuuSSEM3VnIR3eqq/t1KH9ontzlH0s1CMb8tQXSALnA0hn17gSQiRlbGx
yrmLt4qIb+VM3UMmvAOffwyYtrnwsf4t09cN8t/HOtmNtgzTrFi9jtt1xKfOzF1T6sgzNHslZk5g
6T+kBpknhJBg9zXT6F1Y/+xV8Gn9kw261JOchAKDpvCbcqDnADJhe8NB+fU/WJl0KaKcP+A2pRMc
DNs+1bpsy8SqpzJZHQ9WnfHUK6ND+vwLHta2OjSjl3xcQnsurHiqdWmn1VLaI9L4mfw9kD5mtH8u
vMOz+2U9a1g5IOJ5CnSqlp2rU4ulwmr5s3JKcghrEsA54/EPOgNpTnYsv1s3lzry67f55+h9Wvck
/6SbZtqmbXABQAoSUK6t4NmSlwuPd2mVk5QzaQtLLjP8DLL8dgAvzFAM7aL/45qdY/Dfo5z67RTd
LJXIcwBLBKgoIQUwuSZ8z68/1IXvdIoLJ1pQm3KkASPJjPuNT1lMKcY0WHuh3Lu0zklIzIJ4qKEq
pFuraND7aiHkF441dvtOe/z6ic5XPKphUFrq6JSf0prqdNSGovvj+8DsGSZkzaHeWm7nLV5ZuyF6
IBfNnc9YBazf6r8118f/dEdb8WwGlsya8kHBKEDR3Xy7WqeS7LilT7rTX126Rs/AxX+veZKIiBr/
+UoHYmfqv5/hmQLrv1V+5KPjvw/vUkQI75mOx9Gj/vn1Kz6//f972pND1qGLWGVyxaZBu0NNzC2D
3jeBpV84AOfTkk9v9eSYwbzsy6gmiEw+upBudlv86ZTQEiIzoW0yX0oTzkb+/xb80/7/9BmroSvk
uqA0bz3hrwAMw5UPNV0Z2R222da8YNJ0fqtqqq5QWglVOz19cprlVptyKsRt71V7FQqMftO/oH0L
ngWF9VKNtZ6yf6Ljp/VOTmHL7LGsLvgErYw/G94ZVFtn/qX5yq69uqiPffYe/7Ta+rY/vc1S6wJC
2OqEFu/z4XpAEiGzdxITYZZiOZnGEOqvRLlEarj0jCfZw6AvmSYPbJrOt7Zrq1S6WW4wPFyBfl+5
UMatO/CrF3qSKlgMOut5YYLSbbv9qqw8Iqt8Wbj9jKIyZ/3TqzyJL6FWW1oT5Kvr9+BO+yrYCBd9
SubZmfXcrEeeyVS3fGIGw+VSfct9+6Bs5qv8trsPL/pNrJHlq6c+iTx5LyVJJ1lgSiqkRea3DevX
82FS/K/DzPlS69NTn8QZfS7tOSD389fEKH9Id4bhMJaS3eLJuu/Rmr0q3iDWX7jclUs76CTs5GGo
zkHOsrVX7Nsb1HhaJ3+u38qj5LR4UQ1OvVef00cdXsit7iSevf9//Q2nYHoW9GZJfrv6DBu/abnc
IVd3ZDA42Gl7pMKwakr+F2vntWM3kqzrFzoE6M0tyWWrVjmVVJJuCFl67/n0+6Nm9u5VLKI43XOA
AXrQQitWJtNERvyGD2sATqhFu7zxviWHrXL0H4Pht59Zx4QLrVYJzf7X+zfTRTGIKxa3+fUz9hFS
4ogOnO97iDBHfDkyipYauK5p/KNentZOf2NufIuV/WUp/IAZJKBJb/vl6M0hy1SFB10THQUmkAWp
QQGMAD8V6rR+9kSqx/nGwlu538ADKNLcpcfrfgmSDZMIuomBiQDMLojMn+nJuhYCtRvLe2WdvQqz
OKmmPg81ryRXRUoCngeFd/DOcCNOnFU3/gfl9E/iyUADRQNntTdNoEy1PBQq/rg/tL8Re9hNL+pz
+Kw5+ku4eUasdHklS/0r2nIFW+ZgDKFFSqQeJLQ1HgMUqZG7Dz5QDb7pP0flHRp9QLe2lq20GXmB
LGljqUirycPOLfntwdPvResJxDVyC2O7RzXWSQrFseLWboWX1PMvRkPDqvEteHjwJqbiq19MH5RQ
swOhptRbSchp+l+oMt+W1nDjZ5A1EYaXZAG14tTRTWiYMUZNfje5oiU4sjjTa+GlW9pBFyBiSP45
U0DTD+W5ROtQNQO3gHUYmQDb5c8FUqmS/l1KMc2dlCdBMZCM0z50oneaWNzVpO5UI3SD4uKZ6DCO
PwCVOh6Elamu0QlTHKAdBwTn7/tQPsjDsI/0nvIXDDz9URm7n6H0c2qK374Z2DUKJGx3yNGNq6bI
OKOv1HnJLmtvUywdUZtzEyt3OxTURu0ooDkZoUaO4ITXor0jW3Y+ob1twPqOx5feempRgbTym3pA
fNeIn7LiVzZ6u8RCCiJ2Zp20GNHkAUEUzzd2stkdmmg4Aao4CShcqmjbJMGnSrqv+69ZAX1SqL/N
atvNABMW+Rl7Y/mvnSXXC3LejtfpSIvmjBaEGBdafm0jhnioLA8aLKrHpfIyU7lrcaawqO6Aws1Y
S1DaGtgj50YMdwFl00n/albDYQqSm2GsN9ftSrr0asMs0iW1jAM5lOnUJCfvPOcSCVQAdb/tFjsn
C4tzHWqToc79U0l602aUvDAai4ZSd1c/hv3LAJ8tQNUiap/fn/G1crBFsxkZHfgl5HSLC0ThUum8
lDzB+FDScfrd3kGz2sXO9BheKM/S2ETD+0N3UG/F223jkpU643X0ZYOxkiMNAVgSQTNq3DGRXXSs
gFqm7aMC208vmt3GcFdK+q8CLs6dPlRgN4Tcl+rBP8JguqAJcs6+Y7vQ3OiudlCcktxwHqiMIKvt
PW02FeYl8ubL/jXh1mKJV61UG15CAxmZnEcpHc6+1+3jzPuix+lnU9XQPTA+V2X2wQhNsgl150OD
MxNl6+G29TsWS1nw0cHp4Xf96ZyXT2Wyi/YWliPZ3Sg7yWNySJz3537lqShrsiXThhNNMIvLdi6a
ovJk9GAC0IwFRHFsefH3D+jOCoeZu7RVk3+bIbwOt8jHFS9HExa+9wEd7wKTNSnhqN9y2NoKskiz
DSlSc98ftD2vUtQx0D9p6Z5GPzam7u2583osiyzbyFCkEWafzNQjl0QC6l42BgH3FOuUl+mNVkJF
MnqIyl0wYQs8qBvfbk5zXi/a1/EXpwT8RbkcU9Rz0y76NpmZqxbe4/tj3JjJZf+2wFDWt7QcLeeS
gjJGJsE339io+q/UgF6NY9nAVcVK7bygQPPLEXhgY198DPYG5YP2s7pP9/3NVvlg5aEiayTHiiVb
poFl9TzsqxvNb7zaQEM84ErKkkOcoZaSRHriaNpkHvQiiVx90mJ7LPWTWFl3PaaZULQRDlDj8UGH
D2+UyOjnKkoCafep7dH4lvIgQecHaRxRq09pj1d0mm48mldavfxueEW0CpEyoCf5+nc3qdoNU1Vn
zBQCo25tg+86GZh0FZtO2yuMjTmWLik6N5CGpdTrWL0SNtUE3HIvJcUsGmh+En3poTW1j51pQuuv
co5nCVUJPfB8B8NU9/2lt7a6qThDoDc1fQa7vI4/dUOsUvgPDq3mfUuLbqSJPf7672IsTiOp0cSm
V4mh4BAQqYcRP4r3I6wg8plG08K5DSUQXkWLTxaNGvJKbW/u2zOdY7d/kr8O/NPazz3ev2Mn9edv
XhwP9Otwl9UpkoGuXXxAM0F2eBRlFnmjZJcExVlHlfBqkXM8GwIS8jHz8CjAX0mSjJ/1PMP81ouC
XT1bXfwuVDWypMi13/gRfOepTHftaNwpOVxguU0vg9LcZUUPWA8WsaJclEI7y1n5A4zu7VTkD+jR
nzYm822iIOvctDMSj9eLai4SBTHRgtTH5WIf3OKIdTsdpTvdlhzp8o/s4ojFCuNuVBSJDbBYf37m
p3Fm6nurOjeu7MQ3s+2zjOGfgxjozbb/18qC10VNY1wydzEdoNcBsYqDgNngbBQjqKubF63+uDF9
cxbzZkVoJuUHWVN1fXl8UPdWrKIJ8j/4Pyz3vshflDsVW159H5yTv18MYAJZerirs4VBUbweT21l
Rt53gbmvReHQZwYPOzieHZ6rG/fgSrnrdaTFRdyWmJClFdKuc3W2NBzfcudnwAC0IAcnZsEM4EGS
lfbfb5oR2IQOJIuGRDF6sUbCKqv0tE6sfQXHG3nUnSaJbi1lG2WVtUOEOJY2sz1QiF524fPOmBLB
DK19dNuDsdHi+8BF3CIB9o1MxYEii+sXuxo6F5WtjUWzuiy5KGmwQmxRlk3W0EoKiJd5dPAu6DfN
nGvBQd/oouMnGBy9l20q0dtnFrNq6QohWaTG8uCSEOsYmwDLgxoWZPIw8MSFAW23yVbFez0QXVYK
LnzAZcNLN0YvNI0YJSTsKf5gCn3xUM+sS6czHJ2N4Tu5cagOW1nwvPSXG1ECpi0qpmkq5rJ9UVTl
UIsGWvVqxPvRU+q9pXTPOJ49hpqItHn+YeMjbgVcvG8EpZWtQSGgeM4eyGP84wwwlF6EHXKfqOQw
VAVh9f/EdnPt0Lkeq/L6GMilJEwmidDDZ++AlruDsr+t28On5rDtDrvycpb162jzar7K7ApuRAtd
oIAjrjrpDjo+x+a5OE1QpDzACP6cLV365+Fr/IHWzfH9aZ63+5vPSpWQ+qfInb/koWQBYuveLDGd
59hAJfn0gkgHxRpxkyu8+j2vIi0Sl0Hue1MeiURPKDvJu3FwxJxau34ydsE34zxdonP5pbmEbtdv
ZTTzB3szShn+mWHM/r9/0vmrKZbiSJdHzw8PljDceaJ5P5k6RiSCoOw6NCD01NuPMaYyqmI+63F7
U0jZsC9H4RSiE/X+hK9U2vncMj/Cmn8Iuc7rzy0VVgsoGK+ZeV3TrD7hTLdHpPZrcG88yV9wHtkh
JtAczKcQpfGH6HETErp2PF79gmW1FjISIi8Zv0A+6GfpNnJn51z8XU5oa1Km3abIrC6yv4asLdKE
QbHg11YRDNtO+BD0PVY3WfzLS1FHfH9y51vz7Xf+v7nVFmdGHPSt1aE9eGgH2aEMbKtecBzi8+DB
5oRW2gb1xl2zNbTFUWHmKpJ5FRENdSDbVwjz0ffC/zLK4oiwrKqqBYMvFir5N9RbnUqzdnqbPr8/
fVuDmf/8apuI6pS3Ec4sB0s/zh0/5OqnoN34Rms32PXqW5wDsT4pqBkxlkZ+mChjpzkWlhBpmnKj
47564EB7ljSqZNzO859fjSYJ2hbHMIA7BcoI9lBZoh0m4TkYxcfEan4Z8hZubqXFz9a+irhI6hQx
1+HeEHGGddMxQArQBoxC1sE5g3qb/fdbZq8DLs6Sya8RCxAJqB5mkhswS8jy8qYUwuq2msmk2DMb
kHgX6wLEi1eGM3W9jI+D73+oWxxwem4JDZ+LwHSEVtw4sVdX4lXExSKZpk4clYIijonH21TiEZTk
jq40G8XLFWLyPIF/jWyxRqY0EUPE+OcJxFSIDmD9ZLwId/4uBTma7aMP+pcfyFeezM/dU4lYKbzv
C82D/H7LkXp1V1z9kMXSkep0wI6GH1JG51C4C0LfkerKYbFuzOx8VLw5Iq8CLZZMLlgpxrfMbBdZ
WE+NTt9uFhA21ssSckgfLq4DlLoOQ62d6lh31KRH7H3QkO/z8JrjtVBdVNlvETEU78PK+Cx7/iet
KXZykt31KYZds1aR37TQ6dA+R6T5/YNurSp1/d2NxY0E4LPJsxGTO/WxonYX06KYeJdk5/8gv5sv
nTczbsEEpwXCpW8s1hj+sn1otMgOKwB/Jhcu6k3p6Of24J08ZPGP843vO+ZnePBuf5RwtDluMYPW
VpcsAiufW0DmG4WRWA8VIRGG8BCbyhExWg3yA5rM0Y2olBvM5rVT9zrUYucOhZeSZfb0XsLPrdw5
YvZDwdbFu/VQg3//K64dErJE1cGiUAWgcLGUrUDVWqmjFNYjlBlA06tKJF7ljQ2zulZkXrCA8onx
Rrijk8Reg21v7pExPnnCTnGxFL5JT2VKh2czOZtX3nK1XEdbzJ/W5lmmZ7W1H3VXP1s3kYtAcOda
B/OIENTGPlidQUsGcsHq1N6ws0NpEMMaYNpBMNBWTZRDTpnUU/z9+x9qrWOj4x2P9gNqCBoaKK+v
4kwK00rwBPxXbrMTVakzJWmKYJWtH/+DMtjaFF5Hmzfk1cUP4YBedBN7+yh9jqzvs7uMdiuVn4vk
owcuzUApXSjvlOTb+6NcO1mVWWGFCqbFWOfJvgrr+VESBwpQdhNHja68K60v7wdYXYnXERZrw5SH
WDRTajfzNGoACKe79IRf8z+exKvRLE6tXlQS+mwZHiZn/HzupuO/PlnzuF2vWZ04ym3SLIVA/rTI
oXVVSCVzVNODiCyhiMYmrpkbR8XaqUThQqWkrM7yO4vRDBIwES+qhH0cNi7WsmJ3nyjdrGhfobe8
8Znm37vcwio+fxi4SYDil1XEsszFrKattu9VPG6N9kOlCSev7I5Ice+SWjlmYFOC1NhnSqC5Av1E
oTZg4zVbHK3VfafSeNGtuYT6piHRJ1VcCPLk/fmI/R2eoK5+m57mfbddA5uP27fD/ivYYnVWQjA0
kdX6B7ktETmEcBpX34Fo4kmLsG+OzVVbGsM+bORoY8b1+a9ehtaAb0FFo8yO5srrrUcPo5yCUMgP
GkrVQvk4trPeieNlD6FvJxMOeChq3SBib3zE0wBJ/AQnYewkX9BRHrk7EHL/God7jCKG+phUaPje
AGOInsVPFrbcSE2DZjKc2VkXoWV/Z8zy0A7GK15/8trOVqWfUuTgFTXKH5DU7dOn1DvWKaLY8e8J
Df9w19xZGM2i7qRgOVi8pBLqw9/BZuxH8zzENxivR6jqYna68aJbnxgKk7pmQc9YwvqarMUcoaC2
FMYfwLGgEo3nNK2UsfsHrzrDEqEC6iQ54vILJJmq96Yx8qoTmHsagm6OrDSwBJuSy8ZmXjsvrmPN
f3590FpFMLbYPqK4gYuS+twmn9/fwWvXItQRBQoZReQ3YEhrGJOpjQZjLyr5J1EPU7sI/E99pG9c
v6sPxqtASwx62AqxVJeduW90L3eNNkMOhh5y6d8WMfLnorzr6gRVVvUlz71DJqDBEaB1N24VpVYP
Csq69I0sEgFynddTakYqEJqxsvaIap/+Oih8pztsn/dr03sVbDnqPNejPFEsKmD1gH8IZNhhmu7i
Rrb2f/87XgdapB2DVut53hHINMMPXm3dlkp0UYJwY+2vrUcTKhfFRUNEuGcRJi2DAA/Uhquy++gb
+BRR0fj7A7EAhUsU3lXdXGa6im/UJVZB5l4qH+OsPOBUkOq6+36QtTvSoryvordhauCAX68B0kAL
qxaStCpTQTzeh8adP9yI/lcsSTfGs8JnQZzkKpb5Opbnmx4teTo06W//W0erUt4hvY+rN8YqB5+a
EK7g+wr3un171L/2W4Jkm/EX6z0uoSpUKr6V5gXpghmT8CU9y7/FnXS0dvL9uE9kIArBDiOZdmPT
r04zQDyK7fSM3rSKjNE0y7LTzL2lPkVIVkcjms/eh5hHb5VvFdvWluYsLvK/wRbzXGuylpeVb+1z
+X7IKbcn5danXMu2r0MsptLDtzANpX/n9v8fktKrWEuaHE8LaUKqfz6mYJTwjvhXAtwdUEnf2A2r
RyKHP0AShTbim06b5Mly5Gcm3+nfRyJk3j/p9j89Eq+DLXKnRqyNFg5NeogFz2kxIhoSVLEw2nx/
i6+lA9dhFlu8j5W415Q+PUjmRyHdG/ivetpuLF/eD7O+6v6ausWqk7PYkyWBpoo0BIbjpd7d1GK6
/n6QrbEs1l06tGkq8Eg59MoXLbZ2Zl0fzPamKjaedauvLpBXFAppHYGkVV6fVUNoFJqUpVTLkHA5
ixeKg/OLnKLgcRvIujp1V8HmP7/KbeIpRL8BnDI8QrxRa89NIT6/P3ErBxAGuwb3vASGkhfK6xDY
rEqhNmKIQd/+qOPBA6IJrxAY7NqHSZE3jru1ffQqnPw6XNnrg4kCgLVvUBwYd5k7WMCIpgMaOPgw
cL6/P7qV5OJVuMXXUpBcn3FgjEaEzNMIjlLC02p+/3dRFp9pqtNRimsOogx6v5ljoFB9bPXH/y7I
PNSrtdDhPW01LU9wX/b2pYgt40cjmza+z8qCezVfi5PHT8dRNmc8iKA3O8rCE4ZZ7w9jDSz5KsTi
1NGKURy71OA9DKlohgCmzVeuIme8l/ey3XT3gis17kbQrXWwOIMyfDkMY65faLKjHuiwYrx+2M8y
L3h5ePCD2/ttbvBW0MWZNIoAaeKyAIAY4wI72bmKcU38ZWNo8xJevHav53OJcPWFvqg8jaGpFwMa
1nk6Ja55qkugNSaWrlQlt7oTa/mSwQEocQ/yQHiD4qynceolk9rWLPU0s54jN/7I4y53rCfvdhhB
ZATHyumBZhh2ucWQWzuCr8Mv4f09JPwon5jXuRil3E43/wuiC/ebsVZnV0eREAUdfHfegDjLsCxS
g62tX0ZWq9GhD4TZDJRLD39m8OVbJd+Viwx8rERpGaAHohCLE2tswEHnGoPzcFXCPinGS8f0HTXe
wg6tZGoEAgABUgk3iCWuU5i6RE2i2psvMoRZL1el5e1RrW4FHhLUnqiFATB5fXjVNZdMq1Jx4/p0
RAV7xT7aDcKn9/fC6txdRVlcLqowVMA9++wwRHKEY07npkgPOGWNNHMQxVvJ7tagFp9Kk7CsEz1t
Lv90TtcLODZ6F1jWu/dHtVYXAEP81+QtrpeEYorQewGnfqecOvC4yDiJT6Kl/EQ3zHO7QRzdoQFX
J2n4P0bfG1N46BPdt0MVb8R/8GMQzQPPzNrRWKGvv+TUDFgO4bC9l+5nBDeuSv/aELOuXDAiOfBP
Um/0q/6KuLiT9NxL9Sjg0pvr3DNRfq49mzZWnP+w0v0q2uJ6kuO8zfy+8Q/1+V+PivHhX1X17crH
2mWL7oupmYaG/ekylSwlf5LrXvYPAdaBo7jXN2Xm1zaErtJh0+nVS2/qcA2kwCaSNExROIgT9Ixl
MXdzvJTNMT28vzDWBqNT5Z6hvyZcnMVllzdJ07T4lOx7TbvEkeLIkbJxi6/tNyCHAB3BT9M/Whwi
qehZBWYPUMBBcueD/JLpHR6h6Yf3R7IGwTOu4yyOETkv/MwQYBTNwI0av/Ln9pA/1XaE3tcsCWFi
Z7Wvb6dvrH13uz27Rlx4FX9xrgR1q+KbjpTZmPV33gQo3Uh/TgGm5JVS3ZPIH7rei21DTV+Gsmo2
drj6R1ZsmVFcj39x3giq31ReL3qUHC9T0rqan10E4auRfJmJJT63UZpCm8VMJZr43CJ802YXFc9i
bRuRWzTnQpWPyZfY+iA9+4ib6/U5nm28sFVN5OpY1EcBaz7MDrPgaA37TJPtwMKYNT7SnMt7THcT
K7ZrvF0lrr1A/QTZBdWP4liput2Px6wdzlEHZNBVuSPlCQmsusKHrq8nQD21eBFMb1d4/VOjeg/6
oNS7IJJe9Fb+KqT+gbLKdCg13gJaO8q22SGEmErendlEgZ3LWP9GaZLsA8rJbqQGiA7kszNgupPq
RHOnQX4sxJAavXj0VHzpZAOjaCUOTpY+3YtZHGK/Jt8KzJ5VZ+pNB/uw9RrQKojiDcqLkedHb6wd
MRWBzD6P5i9LG+/VLLuRvfQbwkmnEB1L6m5YCYcnJUYHX25t0Wpvvck4WFH2Ve2T8agP2iEYMiQc
s1YCaeZdhM4/mtg5R34B0HifBcyOioTrkNhiph2kFMXrUbgJ0p9mkx7zUaSqh6cyWYaLUGjqJFNY
2vqUPuZT7aa5eJM3+XOO6XcTNR9Fr9n5ZcDTo/+ZYYiuGNolb6JjpmDuIgW+M+j9o4AvsyRnGKEK
bipmu9wbdm1f2qBNf8pV7coNRt6FOB6GIbggAXuIEjy/6Q+UKO7jnvktNbNv2qjtpLDEibqy6/7Q
idljYfo3Uz6cGgzvKyE76lN7l+S4yhbaxcMpq4nE2yYDzR1Xx0oTUZGE7TnmJ7Ji1xqeB/OUeZ/a
MXeo3ePOmd4pQeEaXulmxq0+BR7OwKdM8m3BH+xIBNljFeMO3dTnach+5Z1+nynSp0Hynifhty7d
SQNE0ls/ldwar8A4wCJcvAsS/baduu/tAJV8+JGkGLlX2Au2t1IWNHvRjD4kEQ0f0Toko3Ch4u1O
gocHbnoLgBzv9HD6ZOTDRe/oBerk0TKaTIm0awLFBmd+yYLuHDS8l5Ufhf8zkFxPFR/CIEYDInML
3LamVuP/c0eykcz8IYojR/FO4XBKhZfmoUGpZ3gszVvxPimcCTtU6EJBicutiTX5Vx/G8bjrUJHz
z5XwYAb8BzC18bLFOhFzBOVDll1wFvelxqbrzAhvc+k8yqfB/NhpD5lxqpOL7peuiLKsNmJy/NJj
4zg8R/htpuhbuiHyr4aLFHpZhrYF/5qpFD+2KWpQ0dcYGd4Majluh11hIsCL6+G097AllkUbOXp9
UG2rc00OHCH6XPa7FnAWaqyanX2J41087arwK1IQ5YgD7C/N/BaIN13kjpiL4zyoDliMDnda6tka
VZQ6+5JVD+gMZv2uEY4xVbz4i4oLboST9DevMRGYYASygQOoYQe4U+NHrcwo5fzOmo469s7RY9Vf
vOjU19/zEjxfBzez9hwsCY+5ZthhAGVelPaBXwGpcrVvdbJPdKcfvgef9fZL19lC2B3RUBrVS1bn
uEPhgJ7cefdQnewo2NcAcYxTqXyi2qjDwjeOQobYioE343mSMYZOHpXhFtdTu5CeB6lyyHp3TYF7
7WgnAIYq6bENHnT1oZqecCrXTVcLdhLDxmtVQ70A3Y7oaNUPrXVBdVDFhLE5lQbaXONBVOjMfhxL
/6R2kT3RzMR3PAm4bauD1t2HWBt3bDTjnuPLbrEC2jLkWHvbkTtQXCMdAoH+Jxe+qnJ4lYCebynM
DXDKa939XF4b8K0H8PIfpJYrScuraIubzu/RWpDDPAXwZ6L/8Dy3xA0nPUVPs4hOc9gW0JFWUrJX
IRf5s1x3gtnF9DqaLvwtjmBCNYU+R1eJ2cXLcCGVO/FJ6Lt7WaknW0ngsmV1kVL+NW9iKTd2eVR9
6X3xW+CLm1C9tfmAfIBfFia5UHUWye+oe1oliJK+93/P4LTa/qPMjVnhw+Rg1/6fvHflP6r+i3TD
vA66qM2YnhICYiYoJhTaXh5FfF8MESmlcUxsXCqRPbXILerjkFTPw5Q7YT6+hL5yGITyWyn7vwxO
gNSTT0qFPEbc7IYORhFHjyrf90m4t7jS/Vg46AE+oVX33Zr9n6lN1Jl1oS50UfLsXowCXtooeOAy
q8qWG8s9GDJ/N5FgBHW6l/NqpyUluhDyc6z1Pzrts58293Ha7vu8uR3nvQN+MBFG11SFoxL+amBt
V6XCJuJWUX6GWuS21edOxMWmrI518dzSgI9LEM/VfT1wpTY/x/Tj0HR3lunZqmbhSYMhfH+ferO3
tI+ahuHIcmpXwZ2K8E5sTsc2vyix/mx6CM5F4u9OTM8oIynBeLbw65r6g5aoD2Hbny0VZ20lwdU+
3tejdVD8fmfFlouN9043gjNOVPuxCu0mwQY0S1yhLN05SGWodiDp57grnyxAqJPyUy3LG1wynWH8
hACfraeWo/o/uKfOZf2cVrjkckDDO750kukow+gYw7NSBreoQn7wUyV2ePW4rcS/lKubWHnJxKSy
DT064QVKeSwQdomQYMTT70vu79IXbVzSXmJTzeyhQ3lfSj72Wv4bK02nC4tDLjU8n4YDcgeuX3If
Gh+7dnBbUXQKJqsL/Pu4gtvOmSw3/L2NYpe94IwksMbU2TQeHZosKLRkJ7OIjnmdPpQC2VBF2gTf
dOzREoMBGNSJk1vZfRMiSYoTsjLQKKxLMAc/xKw9y9PN1D56Q3WPrzzlD7tug1PZDrscY/iK3TvI
um3A4bdmxrX4Cb62Y3g1NIEvhRHcx12DJ/ivmLWb+J+GrLlAP8XqGfd6wUOVUW/3YpR/GJIfcp3e
U6a67wzBsRrdLurCtvxfUZ+dOl3fhcO9hNn01Gifw9kp3msfqgAPq7Q8Iv2NjElGhvaQ4qAuFfJe
EWIHvZZ7cSzPkTft6yw7Yxx80sfpBkeHZ73DVV5RDloTHrUC0ZxKvg36z42Vn3z9W6v5x2YwMAjv
zgbFv8HqDrxEPXzqE9vHYDrD2lSbfnvBXV7EN1FV7CwldUovuhck5aypL1LCU0GpSbC7L3FnuAq5
gjKbx1u3UYTtMCXTMEv2Le7AEiC6QjfcCme6tvyuKjG5BuRe72XEDa5RensEyjWiUvD+W3DFzYh3
5tWJuHjWysogS71v4Kl49s75N9npD/VHzzU+gpva1bd8oEPqUrE+JR+3YLprlXJz7jJxHkPBflOh
y0c8Empe7hhgKZ9xiBM/4hil4I1rT2dO486Rj15qq0/vD3ntgpKIqOhzaHEJXExhfKmRLqWHlg68
Zz35gM4963sGJOn9QH9uk+XBDzITXuYsHP6WklFVjdJGlJGjEzeLI8c7DvCEys6L55JL7tFMQR/x
F0mg9/QPBBFlaJN/BV/cOl3T5Kk8Mcxh39xOrmRPR+2Jk5Y+VEwa9verI6+iLZZRXNeFGkV01cSu
OxpYUOdZcHp/OteoZGB2ZOBWKEpKyEq+rsxFQzVOfkQu3+MuZp6L/XC8Lz+VT/FZ2JUu6/SkOCg+
3SVHiIuXf1KmexV+UTVpOqELPGqV+xgopX7Q9ihaRo7OmyKz5f142k7f/jT43yygqxEvCiVaFhZS
VZfG3u+M/gSvQ7BHSfvRlVbvWOnEl8y0YpdoqXGou+SlbCjm9Go17OXaq7iompMhFN/ifjCdTu2E
XdAUo1ubA8RZQdqbtfJLyRtHKLw7KgtHucczsZ4+RmOExJaSHeTKZD8W1SHwzJNVhNRLpqco73+r
YYZvYSAchNz/mfT5F02ADU/Op9Kl3qgOrxTFmHYks1ECAdi5ZDdnTWyAB6qBy+JgYmd++yGDOr8b
UmHrKFxLDlESkOlNzGrqy8pvWUZ9m3khqflBRObs8i8mdWIH34T8RkF+Mtw0+Fg9AsE4Y6kEfoAW
zGJNS3KIaQp/uucNOfsEmlJh5+jrzmbBUfyzuJslfv7ZUr6KuljK/jRJCfacxr7b+8dYs+dngeW0
1TE/zaacZbbRpTbnvPrNQp7lLmepEBLvxfGgp002+mGI+46BqkHEu75oqazHcr6LR8ifSHbZaT9X
9ylRBXMneyI1x66zCZzUn0i9XnSjsGlw79q6tmG8O3l916rKXpCK+e2ou7mRnqlX4draXQxz+MbJ
eLJK8dCI0ZM/GbbglS9mqrvGDDNQKz12atxjHE9PezccXjoR1hVvvxHxVrXLj+WMU+oTN8+gH/Lw
bIAStZqcOa0o71u0Nuw6Gh1PQKYUFb0nT/IKW7NyBI3MxJFzmKVyc07CH6BqbEsLXbmQXbkSLyRZ
tH+ZbFF1Ry2C2K44UkDuBzBbjJHcVPJTa3kOJF6MSTKe7ajWxcNJCb1jWZROpVd7tJN+iQEGfrxq
7a5P7oyErVuolOHiTQbvfE+88+n+FHOvHqw5RaCAdra+h0TjKnlnZ/wzjX9E8a2Rkfrjgv7+Ob92
Pyt/rZU/L+irgFquTXWUjsZe7ca9N2g7S8rvUu2HvoWSX5Ge5Yq8irTYBl4a0Lsg/d8npfGNozH9
YNVCQaEzlB1NGW90bXrQy2LnD+2dIo1nU8f2J4pHFsb0rRzN39mQjA79G0cpBEcMSHSFMEGMLbkL
RvNWmZDFAWFtZD7+MugpJqZ+mcRiY3OtHpA0DPgfZck3hqZ9a0jm0Hi8adv+qxflIpa++TH0ppf3
v8tWnEVCUZWG6sdlK7AQ/H0i8dDRkAhIt0yk5LUFp9JmgbllaCYw09fXfDmo2ihNMz/irO3zc30p
zxOKFtbHEAbDSbsTniDS7VXX4A1sh5CEKkC7PpTuyW7P5bHbb8mRr90LUGrx0+JmMN6YV1bNmHa4
fhv7IMyftEk/Sfmw0ayW55t8ucuuY8yb4mrR696QdV0VZwcescUJlUtaWOSIzU39RXjSTw/UJ8Tb
Cv6V51gnzQXCb33ZvBZWB8oNK4IAlAFMLdINPO5w85jYD0Jwy+9QQlvGsVl70gpHtc4zhWk8iZtm
dGt3Aw28/4s6/6qroQObFbq0n3iDtqODPYUte5ACxZdEfUqhF7y/iNeUaP5AftXZZA+7hMVNpHZa
OOk++CzxsThRLXW8ByCwJ19yVUyf831/7DKn2KJsrM4sQON/R11SRJNItCp1aA1AD8rRKKsP+qh/
fn9k8w9friDa1ZbECYBu2jJ7gdLW9mE9s1D33W2GT/wstisfN7Ex86H4XpzFSo1LU+4CjeadEgzf
W0OnkYWKm11YeWJPmfCdMg4qhbJ8Gg3MkSL/UlMItNXR+ievq+sBL84JqyrkwSoZMDv+UO7MR3Gn
cE7IP6WD5TQ70U3hl8b3WxIiq1v1Ou7iHPQQPROGCPOKiowtPip74EGZrd1MYKm78/C7d61zSq7o
OeGn3uZoctP7eoN2ulpGvv4Ri2Wsd2YYDnQReVpS3Ka4ZseOapcyLubBudhSFNka8zIJKHo1r9Bi
o2PcK6mLUWhkkwO5aPc910pBc6GiFtf3F/x/T3KkPuUimrJKdDui7TFMP9uCtqFP0zQYil+yMPz+
f0kilpOV8jdmrXaIMjy/C8OWoq1VsvqEupqoZTbhKyge19Ys7+BK+/ibdK+cMNpBeAZbMlx5Z20t
E5ZY+T+kXcdyHLkS/KKOaG+ubceQQ4pGlHTpkG3vfX/9S8yulj0g3kDL3cseFMGaBgqFQlVWJgB6
oz07hFPAOsy75ja+K3eLT7yI6ESlSIv1Uw/KWkB8fB6xAWswH2jufw7vGVW6iYGKsGb6DJ6qINXn
r5NSm3a2ZsUJ4gpYz1x7msb2TpGMXzJRL55FUKxWKmnCQCbdQnetT+sHtcy+pkIJ1FZdBWMRP0tt
/yyk8zHW6tNUqacCxRBQTzS8WShW/N7+durWUJW6zJUZ50GOtA+NPhzwePeLSvHKKbltG960ErNi
tbVH3RfVUC3GZIGgtPpFwHmoebq1v+6mIHYLkNjj+H2cXFQCPkTcTIAFDMQ+qQoggRiWeoto6dYG
xNHAjTagNU92tS99q334zq3hrdDuMHdgGEVT0S4d7uVMXoJv4+6raeqzk8QM11TssuCVWY/gdsbg
ne/D7WeSVHDjjiVGeqy8xZYKu9U3/CaodwQXQgTcE5fn/Ky8cmuMulDmaBXl2cB+6vUCumqcwqR0
kFlzbn6eGeq6gK4fmC8GEAj3RnPqU+FGRYXYGFtOZGa9XrZfQ90OJgSXp2VB81Puk8xpgAWRy661
FQFct1nLIWZlpRXgy8IAPej8MTFF3QLgf6zMFhJX0MlBm9V8XOuH60kF62s2Bui4n6HuZGpEP7oz
7+Xqh1LvShUNZIUXQ5il0q0hqg4iFBig0rIJ0KdfdWJnFsqliTejEtx0aAgCxEwEykS3DSy35RV+
WA+OrW2S8Wy8XVtAR5ZrWEUwBdph/W1QbpNJxEiWjiaUdQDJl/ffVpWKmHNWrDEEUeGKSb2T5fJH
HGmtjZ6RZi96wpGn4vjIuQK1+brG7ExQz2NlQZnuiWaELtL4H01Q4cJYBVEbyQJq5acsfI56zt9n
sQFjoPsfPz/3nDffYDYdqpcKDEyOGRh3sxtDNUVyy5vsVD+dFU0R+ONT+D2KAigPeGAL5j0CWen1
9idQ4UMCMk0QDSzj6Den0kdZ/UC0LHjZJesy3ZqhwgeKnWErZeATkUrrWUyUfd2ZxxW8f1U07OvZ
eLzuicxzB2gm2GdNGSV1mjUKzMBVgRYVsBqBHqBL8NR+R/XYUcDGZ7oobhDRn7L+Axg4s5q/tUx9
qaFUupF1CPu9C6DKPXmIAchxxNS5ABka6ZfkAWB/TPzirDs6vPCYW1jnwlDxyJUw8INJburaUYwR
hKc62dB0wSziGO01U+VcBqzd3NqgnKYBl0tjaLgMql7xOlNwlwnzZ2X01M/FlwVooeu7yfskeklL
LRszAXTjOoqR6vTS864DtgEM/4K6gvBiUoFLk2oNf14I/Umsb5poBv9bHn26/hGsg0aIs3/bIL9h
c9bDNZuLYQY4FWo4PnnHDj4OGpcJkplGbu1QQavJFAnSJpGAsZLBqzob8FcXfM+1rad2+SLfE1ED
NFj88lkZvfi2dq9/JmtQ7EwQ/vs7Kf9LRkkzMhKX8/Z2yoF2JTXtdHJaoJeT9VBbj+Nwr05AvWWT
B8JR57p9Vjq0/XzKNXVDn/A4V9HFyvYApN1mTelESc256XgOQ3kkCJraeSCixaN0iuQEDBLcBjbv
Q6gcaKihq6vmuuYTaQptNz1DnALyTaszueFRAOkvute8y4CVFqHUCr4YAmt/04mcQ7XKgfHKgrUF
sj0G0sTugAEARACqZJnMyfKYTaKtOSpB6XVL0WLRRAaJULmctG+Fk4H8VnKye1T87/KAx5rMvHBR
ADTBjwCGmjdNN3lWdGGuSbLsZqfhFAY6OHfHGx1JmeA07ugpjqLZFgQo0g892I27o7W77p/sJf7n
F9AVs2Lp0Tk38G6vgMoqpW8LeiQlhvWMceCdRNbLavOxNDua0bZRX/Z4fJttLOEM6ggGeRU7UQvA
Ti320OaFEmVsOUpelY4uIAm1zP/4udQWZ0sjVIQmwJ9KE7iVyO86I/XkYtjVETpR19eWfeu/bq9B
xfGmHAexLFE96l3DJvNt5PmMJqDf26NXn7C9HiFGVX5ct8uMBhuz5N83oV2oeij9ZYgGsgrkjTKp
j50qtPY7jKAuAvp58LS/6eIqcm9I4QxghaLEmIaNHYincEywYzdBEBq6gpEvev26rlwBjmohh/NB
D8j7WDtlN5OrOaTkyHsf/x9ryNBAsISRObpHrEedCuVOIvyboY5KRIe9GcSUNmBkswcyep9Xa2Du
EyFR+tsg5Yyxps5VE4t5kDSAY8oniH5zbh9mGR4sdhgBRIvNeNMQXkEtopZ6Q0QAJdABd7frt3HX
H2sPwkl27hV3iNwS5xnBXshXo/RrNq5lcy0zpBZqoP5S0doAi/hhcjuUUaCj83DdD5kBDEIIlqSB
WecNCaHSylEoRti1tUVnuH9crEMkKe4IHqXrhs4/m64MYVYNiGJNxKQsDSmuY/SSZxOWhFz2wUln
q/KnTM89iOw4fa57crM3C4solQXXLTOv3o1h6jxbZqVE+YJ5pcoyvKS5kcIXNO55rsJMojdWyK/Y
RI1+tdYwmnETgKPEN70Z1X7Iz0CsEuhFV98DDuvl4C7hHQL2rbuxSyVoOeQRdD1J9LNEJ9H5Rk8u
+WK6nSuBdb6DktuD9Pn6grLv3Y1NKitbdKsEKU4i+PqX7CsQA4AoO1WgnFDeyZzoQ/1NOpI6v/q9
2ndPIBS4A+o24XGm8raVStqEYlxnKE2T8azv/fRFah6W6fv1D2WixLc+S2VtibB2At775EUvOsmu
14Ml81JX/azczg5IUfeZq3aOld7ziP2Zse11hc+zcRtvKqBCEUkmPq42jC8ptMRWs3u6/nGc9aMZ
J9Z0WJc+SfKgWb9aqWpHSu9NOW9YkPchVJCep7ovZlNBw0L5rIAyWF47TmDhWaCyBKVQzVkiEs7q
2oGksMRYTOZeXypmkNzsBvkJm91QLWEthA6JSB7uow5ynUtjE2XSefpw3RDvNNNz7tUKaEdRI0j2
aEOZRXJaYvVDUWtf0iLytVT4qIHEoCv6l6FqnyDcBQaFOpgTc2+OIief5/kHFViGURHmvByQbyaz
3SahPY5uZvIGmZk4is0RO6NfNms7mOkojsMKN4Tit4TSimE9hZ8BXu9fEMmkb8WXJvOsh1y0xc9A
3CKY5t70YjTPGB2ooHi7q+uv6U8p9a7vBM+rqOjSRk1dFw20QyQVj10NE37h/rqF/xNc8IRFn0bC
tO6bo7Hq4ojRyiDDfCuBvhqQCoz3lSM4+uPkllUAWLM7Ko88NgX2zr4apk7MMqq5oqHaGmTr4Cxd
/UGbcgwqzZwlZJ+aVzPUqdEXyQDbf5sHIGqMpuQGkqyVjZBqoy3P42JjDedj3PnVGPnmjRstQqta
YxrlAXjk99EOMrduFGAo8QwM51+7JPC/TWZezVGHQ4+1cVZm9IXJc55oBCkBhEL54mnMNSQUFIDs
q9YbNuWu1bI0TBAPCJiYTAJlXgThngQKUqpLennrbfE+mDS4HH9bpbUo5rErMlEM0WqYgJaAGiyS
Y07UZm/YxgbVSikkrVeiMssD47Hdx055F+7J8V4/Vm7t8Am/yXl9s2Ebc9Rha6bRjGYh1/0+hOpx
nt2sXR2kUrYrcnm3iKe5+Hb9eDMDyMYgdcgAv6ikAuJ/gbXgi7TcjbWX6xbY7+ONCeqA9ZKeiFEt
AF0hDCgGJMVhiKxj2INqA4NQygr10xYyxMu8nhoBWNY1vVF70XQNsfHWvnLnUMRDvnleeoVLL8Ss
Vmx+G3Ue17CO195EOkyktKTYTjzSfTaCfNdGDhftw4xoG2vUccwXIxenAYvdeRBINg8SZkxt4xsR
YJpQl20GOxn+QJOIczo1Kg+WynrQwcCDjhI00m09mndL3u8FDIwmcsNRRWBiabaHkrqRoqyswElD
HKpxw6D2QZwLoeRDc7NCAYnX4GFfTpsVpTLfdKi6OCfWOg8jyXflPXQXAL4GQIao0sh+eUDvcTjy
riZmXH01q4uXYdwIk94E0TQpqwPyfQBzrfcn2hnsw4nRGg0aedCmpDaukGIdMsEl0MLQMVTMAQ39
d/rkqw1qv4YKg/gjNKuCWPkJRSfMwpl3TTvdV7WGOnP3uZ9rWzFWP8sMxFfAryeAj0JgX8bJS/OE
cxmfXwxvA+Drz6E2NFYaDG9NoG/R7qLTau7FdQeNZJ8U06ZPGLNLP1rPnYtZtrVAbaNFXY23t/8n
5P/zE+hHDcABrbAuaR5EsuZkhnk0oGyKybabuTV3eFIeS2v1IHZys5Smi/HQw6ACJqzP3ci7fMj+
XlkM+u2jLYsENid4N3nXYRJcxaOucMR9BEkxUmkpPdDMfP4D/kp2WHxdAuoaGuVSMgvhHBYXb8ns
9aU8QiL5wxhEgsN7RP6fC8IAU4sKpUYMplyeJq2HXDy4RkmWYh76+/YxvxtuYx9kFmAJMnfxwdxJ
P5cdtyZBvoJeXlMUUedRwP6tvEHorpk4dCnKZr0rOqQqTyY3xD2ZFon5ylms4L+1Rl2DoxiBVbBD
UZpYI6WIbHYgUDPuVBclpd2ChcVMUMkdJmPbVYCzgroA+itUBpMJYy3NE5rShvV1Fp6K9T4ev3Cu
eJIlvF3JVxuUv5hhWOdCZGngWBs8DVqv5l55WIPVIdlm9cKddWTdaOQxAhFKaOaq9I0W10B4G+gU
AT8Q7ZRd+l07op6zC/fQDPGLz4lk58/CE49ymxWOt1apUGmNc9NVpBgeR18rsMD36nvo/82tCSr8
KUkbT62hh754IJ2E7ie0rez4pDgA57vTkde2Z91jG3P0PRZpZTUK5YrUTBEPtaQ9auiTDB0GpzEh
bocLauQzWrte3KifrrsMZy11yivrVgZoJ5xR0J0nu8wOCoZV/5sFyicFpWyrcahzYMd+DELd2WMB
rtLrNpglxu0CUunzmucWCF6BSRj98gn0IbNsNx/L++lLE1hesTe+RIEWhHdEHK+K7Sa0gfoL3hVA
t7+CCi2g/u7DPEG4zjGbqgcZZjpSXzh1vmmDwSMoT5W/vERcrCEz19vaJaFn85o18yI1I33A/QQC
Bn1AzzvNv2ja+KyZfYyRs1zz5lI7TmX8S5PNx1Zbauf6BjDvju1PoO6OuFpMK64RCTovephOtZ/e
td+aWzCPOKgp2+uXZTd86295E7rMlospA/FiSWTWmuZDxHhLGaVmjLnCfXTM3eiDei9hmAa0Ui7a
fR9AD1rb6w/OxzJD+atRmryzMKMlHUNcWOSilDNwrdj9LoHsb3KfPIFDzV6+xZWjPV03ywy2G6vU
UU1FLZ7nEpIJ7RDk6WchI8QWnxKZhyllVhU3a6pQJ3bR5WwZYmA7SbpDwh9UNUEG5CgHUBs59S36
Wzz3YQbAzbdR51ddwb1krqgxQcPtoxp6yqfkqL0MOhIB0j3DNOFzexKyHUjMMHrAQz6wrRuWpWF+
hoyaXJ6ffKjVuC5jJCA62PYKkJKtyfoQx/2hsdBNi6sPxdzsi0py37Ojr3api2xc1jEKDbzI5zpG
5RCtJtkJa0JMwStJszJYjLKrikTmVHWaHmDtkrjKBBMgqmzZJSDVyHad2Nl1rQSFzBtPYDvQxhoV
DAw1zetc1nMEAzJMgo4ugKdgXqgRCcxv0WPl8UIv80RuLFI72CeY1W4HFL5kCyMPXfwyKoWXthGv
2cpKyDFdicohFtIU32DFAHurRfLgVIPqhIG2/eAT2Mh4yy9BMTugW1vUbWLWpjgbZDxFNIwz35Qb
x6vf97oPmWrHAq2KsKj7NXlSlyG47pjM9/zWNnWj9NAYqTXAGgJCpgiSP7v5mT0jFREhq6B48Yc+
tZuX8MSNA+Scv0lgN+tLeU4xgo0yVsFrPvqKnw6YGjfLMyxICHLPjOwKOO0951t5NinfkSal1AWD
fOud5PdPKL2hWCp+n1yANcEl1ew49ng+RJ16WZCVFMq9ebCAq1T11l15VA4RSB74kC7mCM52H0nk
22QGi0TmqSycCyUuT3rfn/Ji/B7F5YdRsIIiTm/aNdahItgdQJj2HGr6R1nKwLkH5j5HltKvcgFo
crzea6sSgHJ+1y+ZuDOiDHQmtfKxRNqKBzf2xog5q0Sc+4ojnCegNj/ciGZDgHgo5n8ltFIhsVHr
vLNMrrG3JkyIy6ObooM363Jt1j5ugNs516wEC2/6ChN23acRgPwGbOY812be3qqG6V+I2SsgiLm0
1mK6cZErsuvFzxo038pdpP40Zl7Zj1S83nzUxgzlXFmYggZUQqkKbFI2Du5te1yAdm65mRfveyjP
wsgVpls13JmpEoEj4EulS5DrQuozT7zkgLlROiQOIXkKYLNMBYVyGXWAn9Cs0Rops6UsewpF6yui
076Y++dmrT4MugqGwbXA3Z024AnRc+T4mJ7mnFymU25+CLWHdQXytkGw0OO8HV1gM7300TpJD50v
HeJdeoh/grvqukmyXfR2EmoYUJhDUw/8spdekxRgsFQ7ZAiRvBy7aHlpwtnRmgIskvpumPrOVk3F
u26TWXjbGqV8KNKTTugE1P4McLqijWT+lDCC2rmK4Ypudp4cvG7xrS/hEEKlC+BgRTGl8w/aHPa0
NwHYhMSE32Th4tZZ7KZQr64jjBhhTofLYPR2UWHubA+1Lh3d1MtFVXVcb0Wql0hPMNO3I1USzLpm
+n0NiihvcFXfaGyweWQdgJkeuJd55QWya5e7ih8AgB1yCBVzEfSjuxXqQpxjKQ8kFQBtIxBD1Rs0
qMqJ32WFpzvO2E5QsOhAvkF1CozkdM4ShQMKbESNNL4hKk2SfOb+Fu8I9zdgqHwFhbfp9KVBKnGJ
KgDtqkQ0AV4e99Kx3RmB7IpHXs7H8hrVEDEiBtDiW+YkK9SHtIpC0x+jwimF1iukT7mVBmvH47dk
7dfWEglQG//M19SYaiUqglr90ebirkIbYFV24Bj7Lq/fr58FxpWN1dt8FklXNsZ6vRizZYSUwN+i
F+PgWXvlkdQq/0Iq97b2geiuEnabMPN1W/Vr4w+GWRjIQvwSqEWATQz4zDdwRrDr5eocQ6PiPepJ
jEfDhTUax1inSV6oIrYTUWeEyAym1kDljGRMfCSeik/kY0IZlZNLo1QoQJ2472Y9sf5+6gIQfqjh
roqX+Lw8kxV1IEMFQndc/oQw6HJfw6STrKKcAG0dnwU594z+YyntM8NrasJmaLrX/ejti0gRCZZX
lDQiRUSXZlv8WwZ7UKMqHrXuWMof4urhugnGC4XYIGx3GkC1In0xW2HchkMuQfVC67/OU5LbpZ58
HdbhBfz4KMLFRuX0SlXbfYEGqzxrnBSO/Y2v9qnbETqKibaK2D0V5G8J2JstEERmBofGhBlAt59J
3YfjXJlKP0IbEPSYCKDJcg6gyu3fAZSvu8GKbFuDVG41ynPU60ZaBNVYBdPSg4YTtAyZ7ILg5Imz
h29zmos9fFPLgrisCpUKKGMD9S1CVtRJ/YKwLgwQokGYuwUZDSehY26bTC57DaQsCi2WUk3DDBVZ
jB+I0XTopOpllDNf1FZeIYv5aRCrBkMJSgNgubk8cdUMAhrFqMGJOEKGsG6yr4Uc8xJuEvvpuxz5
/D9GKOdoCkwCzSJUN98ji81cuY0xyjFCtagXfW5wqHM019sfYCGxOynmhA6m+/1jBUqil+vWFObY
iGpWBGbU2EUjusaUO/38eTA/c5yPvXgkqYe+zFu57USpoXE2wPnkW/Vgde56nEFs71R70O9r+z8Q
BiJB9u1uQblDUQyQytC50BovVWgO8W8RIqJK8qd8A6ykAbMaEvrU6I4hzbtcxcgoBCGHNqHfxppj
xF+UxFOKH5XYOMbKcULW1bI1ReUncz9rTS1BRg8cWT/yVf0ojgK4OQ0LAwBafwua/b0yxCovdDAX
c/OFdKaCVHOaRuzeO6TMmZ4CQiUoOcr6W4ajGhRgUPQFw9G7chHyy9+4yas1ek7LKoTGijNY+0su
52/9qOWO9HHOfNqhd/0kMEPVxiDlLN2kgzssUkBpDspiVf4hzBx4LjPT0TcWKB/BrOWsDaFh/i2/
9Zfn/5mIODNx3NqiHMOcdBALYs7tbOu3EjFR/5nu+Ho8zJiIsUUQRBkq8h3y75t8eTWgmhCJoNIc
w69y8lMv7+Sstq9vD/uLNkZIyNwYmboClOUSXJ2Il2k36+4v8TKyfvyqHfM4b4xR95aSFkYe1lBj
1abSgfrHmoDptI4B+AX9FCibtUfO1zED/sYgdYcZglFpkYk8ilRdQcwqf+mBMAb7szvbYQdJOihV
jTfLbuIVxRh1ZmQfG8vUhaaPUMkqE3xqtnjVL7ASti4BN0NIJfV1N2z2deuLPojh3zEOdmGZfm5A
2aULQx1uowv1Q2Whjt9WJ866clzzfCY3XlNOTVVVKYRA8ZRzZ6ztWcCQ6BcaRbB60i2fXZd9zl9X
9OzJG5ugKOrUrrBwpRKBOO0mwmwrZAWtoD1kGDS6/oXnAYM3gXJjjTrpRpvn+dDWaRCB1hu5seLO
GFdugnG3npRjuF/u1oPoK07yKYPmknQXOoWP/p1X7a7/EHaOvvkhJMBuPlsVViHtW3z2X4p//z5H
51qk4k6jycuC+ejfPNhNoN9LD6obPi5uhYHJkNdV4zkTFYLEUdbUemiR+6FGVkaaU2f9blZ4oY4d
C0BcrsgoHb4RH5NHyawzSzf9MH8Zi7sZjFd9ZK/gZuTsGDN7QN/+tyFqx+JhzoRS/TukXuhB8nWg
ebaovVIzU197SL//ffn9G+1J1k0OtTMdvEXARQHpfumI+QCErzmnlr+qqMxUX8KJ8+hlOt7WAhWt
xyasCwgtCUiFiNYduqs20dYjJSFyG3HheaxkaGuPitF532oJpPwgYfuLVIPz76QaPEJN6kydxb/+
OCtIg6HCYi1NyGlB17373g8ncf31Ds/DJC5KsJiiIaX1yy2aDSntZ8TIvxfwXymQsxfv1RZ1aq3B
EIBrXzECbzi92+5zAMg8UrmTBV/211tk6B7n81ip8vbzKA8UxMWKZxFqwL+VF8FuvJPQYfwjVjXW
0UJp2QSTLDCNoOy6XEwFlCcLxEegPQyJdQWUgzGIB41AQt2Aly2wQhMmq0GZDqjhW7RhqHSJmq+4
To0kO1ZldJNX9XGJ1hsr0gPOIr7toyln+qDftqhDVhij2kUGap8TSJnmfXIwvAmdb/nIRTCxtmv7
VdQCQnNOaOMYo2PiIdkV64FAi41ncHjbqgiWD6hEXf808svpK9vS0Ygk9Go6UFOXGwZyojKHOE4Z
ZCbUVsuDZUGkvOntGkqFYvyyzLyJS+a2bQxSgR7d7sxqxrAIIquyBwuIngUqb78UjTczzgoc2y+j
zrU6DINVLVkUzGoz23ILqY265d1bPCPUgW6VsM3XTA39OpMDASIzgl4+X98hZoTffgh1gq1GEiNZ
PcsXv6/gSHzsmk9Q3q6L7WgVcx4FSZ/YkOL1rby/XfLwLiPiiUJMQIWpDT65l+tfSnbkjV3ArpCK
K5AHpSknKrCwF92Cd/Y6ghRZq5PCHeaitPul7Tk1EmZiDArof2xRbqgsGajXK0QP8oSbTr9zgD95
kjKP2MYU5YhCk2mlIuOCkct0PxvhXbS0XryMjl5Et3I0BcI8cki52D6zsUn5JeowWavF/1xq/zor
YMb9jT3KR9XS0HMrxi1NljM5vlbS+HGfAS5FMN7YotwzjdoqsopGgK3VX93pQf4y4/8WAO4gt4K6
z198bpnPC848/6Ris1E0nbJqUL3Pkt1UFLY17/KUV6ZmGEGPDSVCXYessEwzoWRSUXcG6F18vXuI
M7+a/VnitTAYuwUblqlATkVBqYTarSHXLJTPLOQcr7LhQ+NWGHj4gzcoI+m5sEbtVxwazSyGCrk8
IQApeLVfBSmkGTGACjYZcqu9o6VwYZHaqGUxQPmn9hhXsr5G41Ml3Io8uQ/GSBQ0ywhAFJMqkmSc
T+DmiVm3BfAtMcgYda22W8jOAbVqm/F+lA59P9uTGEzGfQ45UksPwqSyC91r2m+C8dKbsy3gslW1
m8zIQP4Z/OsoevHDqMjWtHUjmxOui1jwU/k+tnAiYsW5boQVYC6s0EFNTxYp62BlxqwHCjREvgBi
txCkRaqiYzpo6jkvHebB2Cw4FdKkFcJEZoEFD7ODZBm2WD2LbetxvouRf118F3U0xFldVfgrgovx
mO/J0IzgrfoTKVcue35IYfW5L+xRh6M1l1iLNWQpBH0SQr0XskRgwgT4jJwP6bbogpqr80Q+grpo
L4xS50NKUmvS2gRGUZ/QCq8ffyUQj13a0hnDB86KMoPN677Rg3vTag2V1ADB8I6+ANMWuOpUXQWy
Di/uy2zWGotiyuQEus3nx/C/ecsx3VFWSIhWTRP9xEtTaVrqCkRUQj9PbkLzKCQvdbK7vnTMbZLR
szdVgnY7X4SbECOFUqEvQlUGYXgvQFat6T+L2UOb/UKhjRM0GFm5BBSUaYHuT1TeyGJE1hLXq2KC
WjZ8VPpbdXlqgO/NoXdw/ZNYpXMYMs5qV6pk0XNvaV2NkYKzfPaG7JwovBYrePcAC5JwYY2c9s0K
TpVZSFNG3tuH2RVszATfQnN7R0RGrn8Xyxsk0QJ6DINvQJFR3pAMArQDRDieDrmnvihPijbuxEne
XzfDeG5ohKlCAihalDE7ePk9AD6GRq+kSRAREa0YOmh2oxfvOLHoRMpA+4A3QjTpXiUyx9kSui4J
0jZ51qXyBGnK3MEdeIjael/U42doXd3qrfkxr9aXQe07ThRmfqaJMgImrNGYpQVM+l7rTa2JkqCs
kdFVkACdJY4JlmvgI/+xQTf1uiQZ5m7Ik4CAUcwIEgjzqRyPsmgEYf9YY7zWADk2FLx4J4ARozQQ
ZwJraGoyzgFxpY1PLlWjVZG8xhhOU/x1j0nqHj2VyW0P8UEv3esOw3rnXFijbs0JdYuux1jf2Vrh
QVRo2EHG3Td307Ez/OvWGKfgwhgJaJtPK2etNqpKjYMqg7jt9Nimt6rEW0DGdJ8CKzhnJgBZ+I8K
8miDTVIJhp3z/PXcewhSi9d4yal4AJMYpC46F3qi0eRkewlsA58kSN5gzIX3O9gf+/ozqNgyZJjN
6fs2CZTuIORPZSp5oRxxVpRc/9RNjdFr4MNwoykiyKsvV3Qxs3wBj0oVYJJ3n85Exgt8SoMCXTgN
XTjBM1qNk9qx1/fVJt0LqzN1DUvoxWLYQr+NRLBkzmAvFHq/G4wegOvimzWZe8OIP+DKgOTnCkHY
JEZeJsqBuYJoWjOku0WZvUhsA7SEiK7bw5BED2PZBuGQxpwfzIoWmzU6H4GN1wHPOq9Gm0HFqYce
B7RrMa1w3a8ZF/F2F+guWt0r5G0LC6squfJ820QPYgi99vk2GhJefCB+c2XL6YfFIBgLhl7gV7OP
jBBzdjuMUbokEIInPHJn3n6zQ8Rmv8n6btZvzQywaBk4T78DEgQ0VTAZhMcFEoHvCkgba1T4a+Wp
loYcHi1UwyHKf/Ra69ZjbUvtYxOqe7XFy6gWfANactH8/b/tIxUM1c6CWqKAfbTqOejEwSkG0QEZ
E5TwMi9beYpYrEfShd9Q8TAsSjXG2SaRakT6ETvZAYrXNtHFld3skVfrZ0Qk1N1FC3ByiL+jl3a5
kcM8NVNothVUaj70IfQWB8U2Yh78meUvF2Yof6nMSl/DaYqCdjY/QWvsoRrVWzxhHuu0v5l15Zhk
y0HSwb2mgUMHIn2cmMg47xf2KQ9ao7Cv9UTFDLeMWNMcQ968G28dKTfRFCEZkyiMghJgVWM8RIlp
9/O/T+XwFQbSOJmwzNOjymlcGotRdlXQdT/7JrWL+cd1Z2cMQxNBv38s0FjOUI+VOA8LtN99oiSR
u3J6xEyTu+Bk97fCU3WMD8ITxygjel0YpS5niFj0Fp4XEUYiFV+cnXFXfSfZDWZTemTdMU/YhO0M
rx9J3cKiuVrtCNVGgPFlOy5/tA3H21jlxosvok4VSLCEfJ108kKfvPFH/imH0rXqkbYntExVFAbA
A7E4wl7ieAgrRUUhHKKXBB2LYWTq8o8mpcnT3oiCQocwURxCE3bBxJjoD7oGSVZ53FtT1DlFO33u
R96LkHUINsbp/DhNSjFTqgXGRXD7lm7VfmjyjHOx8oxQ3rLKkQCK7hVXd9f4alv4y3oyy3c0abbr
aFA+supFa5hWD0pE63kFX9Mo82ASrGctgf2qBP4ugbOGivS9Uot5JVvE7dv9cktoGEF+55QPhCGE
NzvAKhpdWKOKRhN05XRjTuPzPG49giMn9YmQUFlivE9x2oO4G9Tg+skmQY9KS4A6BIRBRcUTFN1U
1AUZ0KRPlghCaat/WYb0JmnVu94Ev8Gk8ZBSjKz3whYVgJOhkVLdxGpqjbs8qAfFTbzsucfs/+fy
1/irApk1YSEPT8JNF9nXv5N5vW0/lNrKfJ7nogC9INT0FvR6JRvEbHfVfr2ddjwBAKb7b9aU2sey
NDt5MsUoWAXobzh9elDalXPEWAESEgcqSDEI7ph+LeGm7s1GlqNgmr6GjWDPRc6xwHb+jQnqfA1R
IoH1ESZIxmr2iz0EaO/erI7iqNlg86stTF/cGKRCcoXvUEZAMIM1ays3TtJPqoCHXzc/jt3Cu2FY
WRzmgTE0YKgGUKX02Y4WCIAaI7yRsBEC/AvBbEc6DbhHdYzqYADSuLnugiy3UAFhJULt6ASp1FHT
5XpEzhDhGS0IT5HcBGiY7stiec/9srVDHTOtBXasUpM4mInERznqO7w2n3WtP06g3wAdhPBQG3lg
zfOTkSjP1z+S5ZdYUxNIf4Lgpku1Ex4dfSVmcSCanRNZvc2/uRmVFkD7UQnGLAEwFfTjWW2UcFBG
rQaTGEFtQH4JCETtYB6nXcFruHJs0Y9mDULrEIpFqk+yhHPUOP62xc0LSASiQjFoB5HkqzLmZd6E
4rgFyHmuihaJneQrbuov0aEUbcHTf5D+C5nKTdQdZOzciRsdGUfvwjblM6iGdz1SkjpofqUFhhDX
p9yPMszj2aqdfy0+S79kKNgZ9x2P85VxKC4MU2G5H2TI0fQ5aHLRIgmjAYizl7md3OteyYr+MAPs
ko7WK9Q1qIwkHdV+bvSK7OPs/vYZMMEdy4DnMxZzLTH9h1NuYhqXLhoTZSY5DZsYsnXV0ezG1W6a
9KZTjlVTO4a6uqG+fJOnZTe3mptP8202pPtBHfZarlW2Wq73kXnSc3Wn4dE15bMbQfvRLjJrl6JQ
U4B0SInuDRnsIOHkdPO871EUa7J4N0k/quTnaPiCXLuz1LpZTgBAFgbmMWzdmK4o1+Crr5xyiG0h
Sj4UanavZ2nQtKtXZN9Q3+msr1VsOmYGQcukHnMbVAeOOajePFlBlRK94Po+sW7DJLXV9KZcejvX
hOMipH6lGH6vD3aezn7fwHGS8mOjtP5qRidzbn3F/DiW+U5YRXuRU1+qjF25QvgcMSIfQMijtACh
gmFl1FDkkw5avNp568/q10ILfVMs7CFtHXNBWQrHxE3q6Bg3QmCC41+okm95gfVLRpWTNjDdkwwc
ANxHukJUzAbSKNVH7Fsgtr0NMXXXqirHmlveXcuKM/rGDnX+pG5JVbGDnQkiKSTOkJhmBSFiWsfD
yDDSMAPKSGhvAydjIuG6rCd0xZCaabn+jmm5O+6Er0ILBhgIRbi9HcWuELQihIPTwHwHwBkVctyC
53tep1sdVT5VAnCGqEp1jR01kb00k60tX6+fd+YR3Fght9Sm9jWsQtmJkojlhB66lD4O7XMWFXYU
8V4IjOsOyQNucw1TN/gwKq6M1io0DdonQRp9S5Ibvfz07z9k+/epHCxP1arXQrkOBm1yxdIVEULm
8WskcC461oIZ4A7Q8AaADAs9tyzWVt61hYHvSJ4bRJgZ0kCK7uS9yDlQrLTL2FqivqgtIWWQQnI9
qEF35CY7hBQXKAsbrCIK0n8+Jwur8H1hkUorpwnzw3Wh1kG8pp96pbld/kfady1JjiPL/tChGRUo
XqlTVGZp9UIr0U2CoFYg+fXH2XvPdDaLt7jbazs7NmYjIkEAEYEID3f0hywprt6FMk2trhLhoOkJ
r+KHIprcTu/8LlEcjkJmjrJlO2HCwuifyzR/oYZ6N6XdblLQumXia2yq/zkc4o8fuzi5cc0Us2mN
0pfQbWz69JlQUPDUW8Jsq+f2Yr8Xfm0EIWRYjDhXgME4xXAyyLC10Wsu7XKjFy5NL0HzL1PcwX+l
aXhwIXWqdvV+O03bOr2LJEIqTVMeJni0iEFVbvDH6Fo2P4Uw9r6/jSvKi/NUP/IzQ1XweFh6r65L
Z2a5sfSZPtwOCUktphbE4i3/iWLEYxTByXRq88x19qPIqgclCu9Q66FWJWj3kRqDKbEizEKP9hZd
Wt2adBAtVZX//c9c+xxoJgP8qxgqeMMWBz4zurDTZgev09IWETULsbU7+SPHaf/e0tox+vWegeAW
WlnL4WvAmjE4UMKSJqjP3Exuc55tfPO1rBhxykTaBunOL5N/YK+H3BtmiP047J2hkb1MnxyowFlN
OFpRtuFv12owOkITQWVOFjXzl/u6iBxpy9M0SXAx2o/OnagVJ1ZjS8jCJ6t2eewMk5W4+UO4EbDW
ElQDj1FZ1+bI+EWevSB5E9az3bnAmgVToGLKCgXWf69bM4f4xVMDLzQAamaQ/Yyp+zM+NrIA1poa
7n7uDVHTyT+c0R5dM7TmFMBHljl6pq+Gu1lLbytBXsmpLo0v31RiV5uJWcIft/Lk9G0wDiAAabfo
d1aynD+sLCJzq+WqIGHC0hfa5yIqbIBrrKHxOwzTx5PpysOmNOHKNAEsgsYJmHtZxxn686MWQzaU
bYR1GWAsj84hDZjRW7L5Q0oPppI7QnHsptvvL+D6Kn/bnF3BxXEl4pQOkwyHJFYQPQw11IEKp06C
cgC95RTZbVZuVDHWykJ/LHPhbAspoWKCyihSVd2iQcK9IYiOotdifNXL/Xrj/q+flt8rnL/AxQpp
LWc8ZDAnR8wxIUpR54Vdd5vloPUr8dvO4koITQn9Gw47c7gi1Mpcea/IuPyRm0CudAdWVOIwDpVJ
0REDwu0tVNOv4PH1Uv7zC5YKK2yQZKiFz6mxoH0kpRiEsfogRV3t9mM/WuDDfjCbbLIFRX3IxOnd
GMtA7ZpzzSuXMcBdxjZKrGkUUtvQk/NkgEetLTm1ob8aOXUMnzIorSVIMVY3ig9SFkS5gDqXiJlR
NQsa/POpOnklNYIhGXYsUsyNeLFxXMniUkLXqWrVcahQ4TOCnhZnIEo+VVK/yMnoUlZ9UEnZStHX
Xevve0nkP0+QlA+s1E241n/VcCrQ/ww389ufB1s1nNX1IUzNvF8E4tyLyJv0NZmYwEp0onP8v7IN
bIbUn43wuaxrO823AvDq7UAnichEBzvJMm9PykQNEzzr/Ul/mLL4MPXmOayfvncyK/kEqmy/jSw+
II04CgbC/GBkkaca4G3rrFgavWnceJoi08VeLO/AjGEFkgAFRJS2/9wrJRsLQ+Z56ecEcDiS6p96
ktyLKD4kTLeb6FCLGLIQwx3tRYvl+0x4w7/iQSDCT9lohzKxWNpYKYU+WHmfgqYwzA96qttivu+1
2ymsnUZPg1lsQpTBqXqfDcxue8MtzbOOTCnLg3F61ekLZ3sZFSkxlqCq/Rl1tyLoWJPqpgVgMzEf
CuNenG4qkbgcXH3FPLBvPAvtfUzu+wF8Ydel9tQ0Jwk647SHsIWo7FsgZDr+o8wJblZqteoV/pWs
g4aaplmJCMJyEZkhOVAaBqaQIqm8H5VXLeTeVJs3VTRawhhEIN8ehJ9C0dttV9t1pYEeet/Ru4yg
V6lCLqTKk2OmSYWltzr18A9Rp9e5z4oGl660hv5HyVEBknJnAHuTMT7Xwh3Ij0A4QOym6dx8hGrN
AJJFctfk1EroaLX0sayvhg4aZANxU7TZ5CGxePysKogwhnQlo9Hd5jctAEUiuRHVJ7WqHUGeae+w
H/kpnp6kCvwo3bMwfaThKzUyKw9LN+W6Ew/EaqbSKqdXRQPPtmwB42BH6n3GNEcEyj2pBKcpJ7uh
n11fAcB9rFPiZ/2xETFrGZ1oiZGN/NyOj0JyLIbPhr7Jxk1HyuOEjlbcOQIknpvE1ckPsXgSMvDb
hpOltLJdyLdmrkBoVLEilftq+bOm7ChlLynHexTM2wp9q5UUtHN+WD9GXHPHKbQVQ3Am9qLQzpFl
BSGhdTpIYpnkFUMeENPObQgXOBiIgxb6HW8BXEo/+XjgVWYlchBXKL0pT9LQ4dNSSxerFzF7pIgn
evLSNDio1akwjrQwsJ2B2RdOmr12reKkiovE1KZC5JD4KJnMbbQnnXegjIoPIUQ8UFgsMuJAQsvt
yVMmcKCmgj5pA7F8xgyl1df1e9OfhLqYLG4U1DL7Y2Zw8DN15FZUet0Z0wITDoWKwYbS4lwR7KKi
Fvir93EcXg8FpyhBPHTSuaL3VS/bZAotXULJrktdzeh8MpR2ava3ldijpAeV367ypBES8MkurCBT
luFiYgJMj1qojSiZXdPYJnLQ94itqqd0UBASqVW0Y6ABJgRkmU4eCZncqBftRgfMpoPkvfFQSxC2
mvWtk8oXGwIQRz5YpQmWzPBHN+VArhXWmD/UUCGgQud14Z2URvYQPYJwLwiHyjILCGBp8a6cUWX5
z7j7kdQ/FOnGyGUrGZgVF5M7dZLdKbeloVpFfzeMd9rwIk0vU4qS64ShAfVDFR46UEhO+T4Je2uE
kA/4klsJqjlUsMHCbY9KdNUJmLk0fnAIRI6xuRvzxtfiNJjiAyJtaimCBOq2SLLaZMKRG8xnRYuf
hLQ8dDTdiVR5o9V9LNZ2nymuOUh7Kg+WMpnXmIA0nai6H4kKlWi60yUB/m04J3m+l5XpbCrcy0z8
oFp4BvFm6Wgq+Pnz0c705hQVL0NL9mQEkL5WqSX3ja9UHf7LcftQT8mOVo0jRp/TFD+LGkQNiHRT
l7UjtcIPUy2PkVY5Ewa1krAxrb6DVC9eRZVoWsPUwSJvLbWB2HOToW2oVBbJNE/XMAghFhE0youz
rB4TpbB4MoFSvzk28WArYu+isHKUmsYrK8HmtWQp3VErbitDsRhYJrOTAZxC2TBM/4hn03gW9Sc8
fa8oN51YE/0yVH3WAaQkfQiZti/LjyHWfK1IXIWK7iBIbsmPGnswh5+FbrqJOZN+Up8JAM62OOaV
ggS2Oxf0XIdvrVjc8mGyWS7aYJOySTjZVf5RSNzqQhSf9X1uHvI482r+OTSSryYvvDsJY3yQK2Uf
IlSVaucWXYtzHntVApCOxrDb1MrxqXgJzJ+UgHi/lpxSKRvI1SbHqCZupuWond9D7QAYtskRi1Mn
9CiHx3Ym3RD9hzCioWeeRX4bJ58l1Jmn8jXShMMwPugs2Qsg0LVYbLyUJnW0SnwMR/M9bp8IjUw7
Esw9T26AnM8sLaU/B0jiUE291lL9JhllRNZ09ESe7qEK7RUN8j9J9Cn0dL0qbHdFRyCJJE61kxQz
xJh8torkgMG5hIiVeqsVrbxTNGTKQk/HG3nk70Oe4xYpuzBFUo2AdR1VyW7SG3/Qi/cxzY+sKTs7
DYcXfaqPHVEPdQQHmsbdXTuKR2OYrqZYvg1pv29K0ZXi5sYMs9eUaftUrw4xMXDd4OyMil21Q//J
4lDGMQfA3TImqnhKgfEssYeAbVvdTjwEM3Z0igS8i5r8vYaoQgOCa6OFr+J40jgtE65IMdybGbGn
MFEd0kWPCodv6voMzNQ0PrWM7sUuvKEVehShapz7CcMVNsu6tMMnNT6EkF0bYWRayUSDvJ+ChHJP
F6SrIWI7sYp3oCRweRS7vaRYRkN3Wgtq8AbjOXLxCYDoDbpwJynl+W09tjspKip8nxw68Fp43Qnd
x6j0qiMj+smVEfpFM8qBVpY73OFnWmnMpgq2NBlOgKDdVlP2Q4KUdm8OwgFFX92K2yK2OZcHh8fd
PiOtEFsG4+is9Kg3shy9ob7V/bhV92PeOkkoXIsaCMUhd34a5VayU014iesE3FWG0bQWZltGxO5O
6ayJkBiwunzyojBzqwhvXqm4VTFtfox48xjTLHY46XeqYNqcxR4zwx0+W8CkAZh8RMYuLN9xt8HI
SzW77ukJw0z7ftLOKk33apw4TBXcsKS7zozMXVHh7KkY11TLWrWEVgmInp/ADekMKvgWmGJhvmfX
NjUSqnxyMcRhpflrP41WZohWnT+ZyWMpS1YFEcK0+okX01WEGd74NVEU8FsrNsho7bFPLL3aiVJn
VwqNMfonWXWKA5rA2fGjiSggoyFWmH0PaSnzLqwbJycCdovLeCYy4jXY6UYfIUJ8Uxk/8eHR3IRa
tJrZ0igAeXWYIFOjgeg6/UlravHmFIvMNYzbpDhyooLytvCkNvOmVjmLYgM49rTjeX9K41sotT6G
xZPWQxq3fUzjx8poTvg+VmgeykINWCO60fgRmeZuAqS5SyJARk8mV6xEGb1QAU0PywI5d4j4UgDY
xAmO+c+Y44eHsiciuS6ayDZStPGq0hIE+fQ/IppJAkIjKnGIm7hmpZUYWMD/tEzOUNBCEWJEb3Cu
45O3NKF2gy5fLG3UNtcfCEDXonyFltxyzCLW5J4XJhplCq+fJD2ylLJ6YuiL/udPHgkcLmjfAsij
LDF6mRYCizegeN0Z7DFWsn3f5o5uhshqh/vvTa2VHEGH/Y+tL5A8iXZSoaFuJO6Jh6Qr9ULgeXSr
/MVSnXm0Pejc2io3rOFIDeiUgxpXMdG7WuJf5ESEs0Sa7ENci0Iiu6vQ92egLaFXFS5rYxW1M7mF
k19tml5pDfxhelHTSRWlEqiOSody1vZ6YFxDYQ+SnFrwV8Rxf5haPCgxt5AOZQVTpnhSjdGu09pq
u2LjuKzUwWGFgOASRwUF1cWCxInjKlR4hsdMCKqY3TRIAzaOyVw7+PI0vrCxWEmGMglRVRxJoaMV
XL0u2XnVcCdpJ4Sw3vjs8/FWgkS8ZcaTX5fZcyZXD5qp12dT7jeqcmslgYsFL2u4mCCskyrHZ9XZ
sUqYRemNHHVwiFs0pavVm0tLi5JRzQAOqeYOaClOxBqk9DEpNAyaGx6v5UfFKB0z7zAPZLQ7Aw9D
hwvKxlrXXA6guqJO0CsHqmlR1Kkw9ohBAgh+TYoTqVYnP2rC8/ebu3Z+Lk3Mf/+iyMnKLgPeuYKy
Wd1bIsNlFG+/t7DWujIgPyHJmKDVJDTg/zTR5lIrxynH/Mlzet081vfqm4r6BkA3Tv7EjtzhmZ2B
xPkVj6l0LzjxXzjuC/vL6mbLjbakwkD9Tr6f6qew5FZB/+q0XFpZnJaKdQTCv5CYCovwaKYYYRoQ
JQSrYgn+kjlx8YiKOMWjVdgqXq0ek98feFlmbGmnmRMqMP4kFeesxEmpleZQm93r9zu5ZWdxHPu8
EGqaQ50o1z54SzzSvhO8iv7CCAB2s0oo+MWX87xd045ypWO34opYk3SdqBwp2Nv3RlZP/YWRRV1R
k4duiCQ8wpopyMYElZ7pL/wyaqP/LGPxreJojEw+mCHeabi7rPmIpubuv1vE4uoOUIjLWhnCQm3S
Xxdi/VzOqdr3NlZj9eU65jNx4R/4DBks9C4FeFnyAMtw4jN7AHLViQM5gFIJxhS21J7l+esv4w0E
YnWMI0Mf4IvsJ2myrMpBjAIJVe7qHmx64bF/z+9YwNzMhxLDzngmdm3nVwKxi0N0t0VKt6aSYMiA
xOtQ/UPPfcnhJmkR1aMUupWtl+7wOsKkifFAT2A9Bmgks5uX+oAIh4SltVrX3A+nbicHWzPgv1q+
Xz6EASppzGoAab1s+mcEKAaUx/ArnHw3omjjVD7kLq6yXW3xu21lDWmtiwAJj38MLo6UDJBPWI8j
RGTvgEz+mJcrBaarYXgvP7TuZCcBw9DgdrK0es4UtINn/SIifaFqas2q1VoCQaZ4F/rxBwrTKei6
26B1Bb99bD57KFj540ZkWHMDl0YXy234yEEwh8J2173SKsdrQ3A27s/aWUaiq0KXAYyNX9h3BLCp
M1H8pXSmob/e3OBBCczRZNMXOdi6OXMkXZ4XsIGTma4C757lvF6st2aeyEBYN6RWbMZR+aEoYiQy
h+YFg2Ko3L+oOTtFdV5v+Ltffvk724tvqZoVcDchxItaSJPyWXrMLvbJvWznDjhiXe04/FTsdC87
o9ft0GF0v//Qa7FJmce3ZxID/KH/6acwX1dVqgklI9DO7YdsCgCdRi9c3YhO83/myyovzCzSbQAX
MgESzxmYzLrKSo3KKpACCslgkUFyWJlu2Nta1iJ3kgZGk3YEHVyXHaL0Fwhv2h7A1L5f1VINrYrR
8SCgH/Llm/rI99Fkt7v6LnQqJ31D47CQLaB0/w1apdXz+vtrLrHRqPu15tjha6LwG0iBthu9WRRv
61qs0UCDmuqfw6HOl/QiiEX10ImZTrNfHXZQjDoo+EOOyTVdaAK4rS869ZWQuP3L92dyFbAw41wR
yfDO/kJ2S0kIZSQV93G8aZ3Q73yAGjkmM48zUVXto+/1vcHV0wnGFUD5CVBcy+9J2ADcXitoXsuG
IG5yFA9J5Wo0rgDdRGND0fnD9xZXPeiFxcWXLcWsyWONpBD726G+a9VZtOFB5fVFKbo6c9RjLnNx
BSDFPcQgsIdT01kQqvUV6F4A3VSBJVB5JniSiCOKGZNdrcjHRjDvwYsdAzGt3HdCg+ca9QD0tvkE
MEOdOWMBAa5E+hwE1DlAA+iCPNIKw/ajbBvUj0TlCDqNYCy1jYxztdaCsSkJTyEo2UhLirSmjXU6
DGHqxzv2Nh3nmR/DiY7jB9C1DvPSqy1EwOq769LiwlfJTKgUMYfMC1rRN9D8vlZ9vFR/pE4b9MB3
mQ9zdB1ctJD+jobKuDS+2DU5ikKR1liuCLXq3tF+Igt2qa+/SntzT+x4vxUAVpOlC4vGDJK6uOTq
iAqo0hmap12JtmpLhvWLm9zBXXts7uim4uKqa/69oUsA9jCRvCMjAp7AeksQ3ypy2/e776/Xuge5
MLK8X1XZErXDZxzB3prfgZHbho+0a2seE5M2EMCbn3DxaAHtaNnKPfwk5IAwq0gPqDQPge62P0NL
dgxI9W0NZq4h11TQWeNagOQIUPY/Nw3ksHGmNTijcwQobmIMARC/vI33m7Ko829fRu5LS3MMvDge
HSZR6lLo/hUDyLF5GJ4MsFKIXg5QJYrJW8n7Wky9tLdISEyWVsJkIqZqOuqboaTfVe1wKLXy3ijS
H98fkzUvfGlrcdPHMW4pEoXMr9TRh2YdOjzShsDHGj0hIL2/d2pxoesmE5gC4myfR8k5rdBVlaV0
l6qtW9ZxC1ZX5Ycp1tc0alu3B/dbziJHFPN3OsgBpMKcyNDALaU0+NNQBGC6STAgKFUWlHHbrVsz
11q+2etlxQfYYC0fKtwalmM6WxB1AD7Qvo8meuhi4kE454A2OSZA6vTHZMSPdTVsXKU153DxtZZw
M9angA3UOG1p/zyhHVepuW1y7n6/76uJDQYSNRl1Sg3gz8Uhm2opqsbxl4vnbnPqgLyA2xssDcLR
00yGec4fVJTZBrsLNkyvrfDS9PLMNZoA+T6Ypqm8B0YLgAo2AU6gkpNE2F0nil7FewGAHTmyVKV4
BpzaFUb9SRrBZjnPWDpFUm6Kua45lMuftTimaoIanC7iZ6W7dpd7fUB3E9ylHGy6rrVL99uSuZSx
MhKjAy0oLgTCam9JDjkUkJLOTAslYa/woGiwzbO4ZXNRZEy1LmQQNsj8JrrpxN7OdWMjhVxzW5er
WgScLouEyiBY1Qh68CwTdwAf7SupdyOBbzn/rdUsws0YGULGVOxV446YVu+u0ExLzqHT2x24/zEp
mA721ltg1SaGjVQCtLT2hf/KYFFBhAQ2paGyTQB7hXwDprz6BX9bWDYo9KI3SdnDghg/C2TyDJM5
Q5faMd+4gmtL0UD8Bm1SGXOly9d+qkl9LeiQ5UohL6uTN9BCbxyG1YTg0sT8Ey6CptjmehxmeFCM
0Am0cRD2kRtdKYA37eJbxa2viv98Ggyj1b/XNHudC4N9MXKZgYwV9Oe3aoanJ8TohDo5CskWunu1
vaOj0yiZmHcxwWvzp6lOF2MM1EDBciZKBXjPR+1gp3qAQ/4Vf7BxaWvhLBN1aGI11nRvLA8xn/wh
pU6mbEFyZ9+2DHuXVha+r9IFg0k9VpRAN101iZskL5HxKMeFpYWqrYrgQJe2pmTmn/7/N4pq2p+f
MabMyKckg3gtJ8e8PVQ6m6XhUJSmHpf0QNULZyP0rKVyv9epLBkoxLZM0rDokaaK4kEBD3LYtW41
SQDYFk9j2rwbgiHcKwLjYPyCI+F4EHOo5EHfZ9w4r6uPrMvfsvCXLKzVomIQgWzcHng2W7PJ+wBl
olnoGbxI3ixuJeOB1byDhWarTL1ar720vvCgfa0ldS/ABdRO9tYDC/g2l8uNnSJa0YPwOriYE+Of
APEVNrfU2419mNf23dYvvMOQJLWW69h61Y9uB4cE7CoMst3otP526FPW3N3lWheuQTQljERD0MtL
anJKiuZWVVPdkdTsschwxqoyA2Slu68mIAqEaHylutIBIzM8z6h/JMU/S5I+aSJ9KgaZOpPUOISG
Vj0mwzVQmjeN3AcGMfeKGYJBAuo3EQOYrHISWr1qU3pv9AlAhVlm2koIdrkm0U6tmG7EjtU1SuDu
gqwjErplwT9qzDoMIxGJfINuetROgTF2D99v2y8k+5dtuzCy2LaoQ6k6Ap85yH5Em+8NOzmCU8Ux
fNWtQDPUIoGJfOEEnDfqBIBleHmgWuw6d2tkkeOBbSFeVrNY8J3/s+rFzqpMy/tmwB1Sff5YHuNr
1R4ni6FqTFx6H6FYcd+dMQPwF/ETwu/IBxFygF9YJFNRCpEBCqyVD4z3qQQt5SDI7vffem0/MRsB
RMRc/vtSAASRjdDmTIH/GYxdMZHKKkr28r2N+esstxMzl5i41DGj+EURimBMQUom+IBK1E8la3ap
mUfAwoIQ4XtDqyUsY+YKwP/Q91s2xfK8gPYyqRIUlEQ7CuDqGsjxUGRrit2cy4fM29qidZM6+MoM
DbUdQEb+jC4yMP5ZypsE44JRAJxwBa5/zdZeSrSFMq/IrnoAqp+2/OpaIEWp8R+ri3At5GWipVnC
UJWIgsZvg1kBYpt1aHXnLsws4rVZTJ1qQmvLV3ukBSYuYIwqZ0e38uw1P/17OdDa+vMjZplCuToQ
zcsj1/B1b+5g0sHv7bn4IbfW1q6tnnoD4ss4jjgpSy+W1V2TluDb9GU9d6TBcLRiA5K0ZWHhwliB
Z97Ea0hJsv7NRKm3Skzn+9O+asKUzFkSlkhfuPIUBaW9Fqmqh8LFVdl2HkjEHr83sZo8GL9tLPF3
Y91NWdHA3SuVY7jalX6e30F0D3nDQx1EO2m0+n35CAI2++9y0kvjC/dnksKc6irWPdQxT/1oIH9B
S0Idve8XuZYfXpqZD+dFRh+1caNA6griweQkEhCNx4Fea5Y57Y3RtBM92/Dqq3f34psuUqIayViE
pxH0WrtDnY61ZRj8pder+wlTiG3qKTiMY99HG55+tVJ7uc7FkQQAB2NWgobX2JG7aPTahR89SL7u
Fx47xxvVuFXPcbHI+e9ffFQlzGXe8RHDCQqxtcn4UKDizlPmf7930uxev8SWCzvzW/fCTs3VAvPx
MfiCf5EXzT4fCmyefvpof7EHU0d2xKe/KZ1efsqF0y8mMVO0FJ8SEKbIMsXqHvhDK01/YBJvI6Zt
fciFp0/LpOzjAaeFyUhbi+GYY8wV5GL/5aFceHqFZbwdE5j5V0AB4MD7d0QDNrZr2QLBFEgKJAnX
vTqByAgg8EMz7sJGuyFEw0zPFg3mWqXjYp+WHRDwhCRaraA6EIaQkJjKqyjtPVYVexrLGx9w63oZ
CzeiZZkBhD1cZevRN0woBHMvqUPrDDz7m0Wi1brH5cqWTiQlJFF67Nc8uAtCNCCQ5GuMHtlzGkCu
t1p1G7HGWPiOokvGegzhijEFiNHG7oaTLQ2GjYO+pJMapaLPDTIhS8zD1O4NdP1AcHHS8vC/3amF
z1D1IUrCaPZNV+reRIP9MBQOpgshb6jH+235rq1Dv/AWnHIWyirVPZ5Lr3obnpHBWhhcOKpFHOTx
fxnPjIXHmORExrsBeYHeDH6cC+9pF59yEK1IRYxxsM5t47i3N/zwagb32w8vibPajuSSOmH3xn3o
o5O6x4wD1LUisEVGzlYJeOv0m4t8sZSGJASBDo4j2oDq/AR0TFeHfpDstb7pmBuP3vmLfQ0yIFpB
yohn7xK6kxo0nx8bmpd16juTDD/BRKgwFcwyk3FnAq47hez++y+65rqQns71BKCzvrDydUaltrSB
64p6xTNRmpkEJcjERzZN7veWVms0l6YWnssQxiIRNHiuxtX2dWKFV/Q0Y1BmUONwq57p0TjPNaIx
kF42TK8dm0vTCzfGCmjjyOUc3R7BLOHRvXQabMPSvNrevoerEL5LawsvloUsH7VyMgDblLxIdDHg
+6g0TuoZzrDPT51xO1xhZHfrbqzd/0uzi1woi4kwZgVlqIE1P6XnBK1/sPuCcvAuvAvPOLLu6BhB
fbWVpayWLSAbAvJxk5gzZ8CfydFIGzrmlQxmWu4ApCy6c61Ew4y0za+l2wweAY2n7Jza+uf3+7q6
4gvDCw87mmTKeSlqXiMacDlXGuvRyogw2P4p5E/f21oNvJerXLjXUIrkhmdq5g/8IHmqCwZ+O/nZ
ji5H7ke9LRjHWpy6NLdwr0wd0jwCPS7Gt9lgxRq/z9lEXJGUW5Xbra+4yMm4qjCdQk37/6k+Svfp
89+pPs73YOnvLpa4fPWlZqeBnkdEpXYoXrka7whU0Dd2bcvG4nEngs5CZQWOyFyqCf3okLl90Frx
GwrzNnXC281ruOprfh9KfeHm5EagoZjhNoSDm+9UN77DFTwPtTWidrINMNo4J8vRmLRpMyaHqKyN
yb4C2RHDmEVabUSm1Qf65VYtXNpEBVOpBSRm+jm/z6/HEzmY7H56Z37l6L7s9NEOdVq0jOSA3em7
zUg8b9N3R2XhYnDPWdxhgs9LI7fciVczYWEkOaZvAIe9dfVWY+LFDi7cSsREKckmI/NzDKc2CXCK
wocgXk391szaeqS4sLTwKaMhFWmYIIdqnR4JRmOLhV09DEHlaNbo5G4lu2OwNfu3emJQjsJkgQhi
y2W5V4xEVBgNZDWpGgIlzGxwzl8zvnlm1hAIM8Xo/9lZXATOuAA9GqQzIql+wpe5YAj0OYb+YzG7
owDxEgnDgCoupLlVt1ztaV7aXgR8Djk+zM13s0+b1dL/T4QYaunOlq1V93mxzMXVUIa+0yP0MTyI
HoNfhYBaFw173VPj17HdeFNsbd3yGgy5jIktXfMMHnkRiR2Wh3ZsUP97r7lWOjIxTYljABm3L3Op
YVqPWq4kuhcb4r3QDs+ZqfrIn2wU9l91pfH7NPaFaqtcurq6C7OLkFeJtd6UMQ6mgmG4KnTqCYg7
7en7tclky8wi3hlGx8W6Q1UWmkWP6Id40WTKh7TMzZ0+jUca1yjyDLXua2r/kyT9Ma/rt7qePgY1
u1W16lOrMIShDuI+EvQbAA9uGzEOoSE5POpT11pKhSH3MX/nohF0LA8YZwaQtQZ1ZbP3Gm5yOxtT
QMsLg+3kQcxtoxRG9O2Q4PdV1rkmqt9aGYtWObS7JISEKbDTfpqZH2oKYtQQw56DqBKw5hiiA6BK
YtcK6N/MMbWHdvJRIHjkaVa6PQOPBhxnuBvyyNF5eVDF+FOZGqtMKzi2N014jEDGU3UV6AxemA4h
NBkkCdySM6ClEr9uFUscpedYVyCnK2ugsuz118lQHSYbnyO5iwr1MKWon0s7DRgJe1DHyg0Lxc7j
6bEv4x3mt09g4UwttbwqujulZEFdUzvHHAYJr+Up4ZaSZY6s/hiS+qyGZ8LIR1g+QFYPmaw1itdm
9pyOys6s+b6oGz+bEtA61KCC1GsrT+9Sdqg17VhFxk0jqL6pPtScmuBZYWB/qVo71UGeVCpBURqn
NL/LGghGFfpZhDsaw3cjAnGIPFpVPLppf09nQlywsehDb8/PLt5qLhFATTROQRyPB6pzj+ogZJQS
J5xKG6138AhUDlhFHcME+xNuv1kw0CBkkYX+f27FaQvSnZ9aQa4VCYwVjfGUgpBJjdV7QtVr2orv
XJK8MUcDt3iL69gj7FbU4kPO2FkG7CdSwRCR/i9rV7JkN44kv4hm3Elcub4t90ylpAutVJK4r+D+
9eNITbeYSM5DtXoOdZJVxgMYCAQiPNzBKYfRXiOzXpcpOupl/zKq0pcSndpRX29JjxfpWDpzIh91
UvuN+nnSP6cdfrShgs9q8bOk9XozceRJvh0z7ZjZ6TmpNNA/2t6ClL3sv6/V4NgggsoyeszAAWTC
oN1JTrn2LnpP+F8XRxliF7MK57nMwUQBFifVdut8BglH78wSSFhNsFUNEB4AeU2hyG63pMfYmG56
mz4XtD5mtLgsBriM4uI4mtlnaaq/2rR60qP1M4oVnjVEISThzrVkfTXKu6kw8SsHv6jTV1pLfxnN
cipG49GQzNcsiw5pqj7MPfXsEaMScg7mhbz6DGGwvyt8jzRdb2mlhgkpnpa8aQ5SJi1O19fnzIQ3
LwYZj9rciOSb94OLbkHxlc088mIu+bQ2BnjKrKCub9fpU17fRdbD9Qi2m9JCuxOvdtDcQRnn/XNL
H/NC1+YB77zir2V8rckgeEnu3mgbA9zFXUSaXLQ5bpmiry9dnL1Ui3SXKbTwMqoZThfN366vaLfQ
QjYWuesajpwVcVIC7QTUIIjSQtASZQHx8XZMVh+ETsVBfbWO162K9pG7uIF9UysCmhF8KnDBNeda
yGS7e49ulsVd1+lSTG0NPWOoduoA50QAxhRLcuqmEoCcsetdE6RunWnj4Wq9TkN16CHWJGUN2Fzm
qA8LAEr1UieXpCju9TH5DrLc+6rHcXCu78Su025+J5fw9iZ4SnWWVrTNfbX8PViPg6hRuZ/qEkMG
DyAQhx/whnQmNiUSbBgKSMdln4b6F+NgH6mXPrMCXuEvZ5Fm2v7+/9smj0DM5F4iU4tJCFzVGKv6
1b4WTxvuNecBe1VAVYzGPOPzfX8i6yQn0rxIv7oaud++6Lg370bfRMfL8vovxY0QgrBzRlHrAUkj
eG4JJlW5EwN50MgkFSgurSdW0SqCQfoxQuARA5VsioY2J/lcuFApaRVXlPHuHJx3trmDk6Z5AYFw
pLhT9KomIGtLnq77416t5Z0FbkPpSHIQF3UVgDDyz9UDzNJvXtfT6i9P4v7v3mPhnTXO/Rcl6yEw
AWudCvY5/aIkmmfi2WfRE8gtgg5yGTrGSFMo7Rmp6QnWKtpN9qU3rcVksa0ZqM4KZdFa8ttbxfnF
xk8vCnq2n1E5C0SR7+MDF5B8EF0DlgD6aY33VwJKtnhR4K8TjQZfU8Zv1kKPEtifvJJ2z9cX+LGq
DWMGBJcAHQDJFU/ICmU9uwciCO31NDknK2hBqQZpEygLRo4+VkELsWR9UX5ct7rjQsws3tbQBgIP
LE+fkEHUBkTyiL3Jhb0A09Nyb74pCpoHsQt9/IbvjXE35qpnc59reRVW+YuiaI5Wi8iRdz+ZiRij
Af9jqnzjI0rMIhu00QbQo2xPaYoZpCaTFTfKKhDuiTitP14IQIGBPheNCMaxzzfJaGGUtK6rKpSb
2m3S0aWNgVka07/+kfa2TdFRMLaghALafi6TaUpKS1ViZupva/sUNaYgk9n1AgyBg6QUTRW8Zbm3
3tIpUZfaHQnkEEyE9E3TSbk1UZG2aCA+WLsLwmL0NxF5KMW+P8s2LWu5NgsCaR3Zl5fZkfVccFfv
OYICuhsbRwZKSnzg72bJbhTUjIJcsXylMgMNutBLDZlYUYNvJyuDF2xMsdVuIpMpT3lmqpIdGJDl
xMy+OTs0ZLjISgkh0nEn5l34eGEzi9hAnFtZtvnSVNxDKoFoOLS/5qDTcArMAIoo4XW/2ylnvrfD
nddEX+pJG1N2v6iu5NAb+36678/khbggK7x0TuPat+XZvmlfV8HdtkPq8d42d3NTteyNqYZtBrfP
zzUCfuv2ZzaJatxWT+MBBJJGaAYq0iH5UGMS5Ot6L1j/rhNhEhyMZwQM0HynsVY1UJ8OkKbqA6YB
CSWY1+oQ3edopubPlZ/e1a/yg3YUWP1YxMXKUU5SddNSUHzkTsc4UbuVKI775E4+q3Ymd/2pPdZB
HIhsvUEw3xeM39tiO7Dx3bK2xnktYGtxi6N0yG+Xv9jFakK32e3O+K/xQaJshMslORFvOJELtGiO
7TegAIXexrzp2m/hbngVZGtkGfFbGHUM1h2yNvJ4QgcijD39UbDLImtcFa1To2nWwPwJa7OH3Ans
+YAtQUuihjSAcJpUZI0LsIomW/26whqjqGHyVVIMudTuDZVa3JgiBCc7HPxWqrJFdCil6piO4Q5P
U9SgoNVbMLs/jReWK7HEEBIwx/w7NhPJ9h9s5tYeFwKzebRm3Xhb3luB3om/YmbPsUKAwG9E6rN7
p1KFIAiowUxoV/P8YFo8tlpRTSTIehVUtQ2IMNP+0Pa2q6+Chs7eBb8xxQ+GRqY0WGllkKAoR1fq
nlNrBKvst+u7J1gPP/sJcc92QpHaDmj+RNUbDB+BHzpHEaEPrhsSrYY56eawGygOmW2Kl7xu4jlp
d84K8URF8q9b2bvct3vG+Z4s4cklZ40VxEl+Kmvc7ADVCNuHe0Fya4XzuN7qR2O2354DjGcKtfbX
6O3wJg+G4BrY/T4axr5UDXrUH1XowKwN+cS+CsHcF0RrWnuxOkdeOo94OU7KLNi/vYeACvIRgARM
MBvxdatshagG7RQS9DZklcsauWsw1zcd+CdouThmc7j+vXaTv61Bzi2qKcdoqGH8ioSyD5W9V3Dv
ucapDqSj+iiwtvvhNsvj3MMgigGeasC94lX/S4H2HWjU8TCvh8QfhtQFOfYZJafXpZIeSFWe1rFc
BdFq10E3v4BzHTOSV3Cr51IwGr4KSubY0ARw2738TCVMiRGZA2ZF2EHcHDQM1als9ojlZ90ROCHA
N61TH4rep7v52dYO89yNHSpbkZblsGMCbXU/udJdfsBA7Bf7gq6GHx9NB1IQg6f40O66X0Rfcncf
N6vk7msZ1MuyZA5V2PzNJJlANvai+3UofYKOp+JCFtlfRPDbHYCxDgnD3zvL3dplCxq4tMeKqb9C
e9a66480jDz9efQVv4Tis+KzRrcIcLlTlntvl7u/URg3elwGv+5vNjNnYUgdsldM7JalJwPUpyRB
uBbsL3/5JACijWoaWcFcpj9ViqaBCriE4DjuZgq/N5S/fMBrSKMZtdWgDyBa5mkeCubAAof1sfZw
xYrxV8wrPqQmG4NctLEzYwD/LLGCVDtZ6W2XWV6FXtE0Vm6FPohgeYKTyFdV9EKvi7KYWS7NoInU
nZHUln59k7t4rR/1g3UcXDZvyT7hdds7c3PvfMbg4oxC61EtOvhqAZWHxs2OyYVc5s9JqH+tz+mt
FVRP5JYGkEpANf8ZSFvPCEGz8wDK9vYCdDkwd0KACNvda7vPRaYFko2ERhMyXJwfFQg0TPgAdkPA
aCzWF959GUMhGsQ+NtowGp+GLlacUbujJBiDUQJldBFI7t81xair7EHCKQ+EiSj7/R/XhxE9JvOn
fVA5Tak9Ui1O6nAMOuhta9/il+wu8WTNKVDyRYX7YM+YXrz+pfdvUPLbKufTBLydOsUk9dugG32s
gjzU8WgCZN+FAJfIp/fjwm9r3A2arBE6vPEKv/pcXcDGDpFBcCURF9ip+rMc1AxlJ/DlPZMY1cZY
oi3b0Hzkwl+hLoVqAeULlQzZtZS/Eioc6twLREivmJ4h2MgMvsgFDQuaG4TYATnop/zcurXLSpEM
E8lKkUJP2ctDtva4b9a1pZnkMQpEv6AvrPBZor8yhon/X9vivtgEuIJc1vEvW8vtevi1sulOvK63
feJPwHZdXNTRphkt2yWJghyj3DaiHoCe6Ou7IMpXzpLf4xjMJfQ6nPqZUfTJj+MPcZDfYf9B8rP5
mlyc6ad1UeSkysL0U3IPsb0n7aAFCd69GNr9gsrYJzVQneIB0kOYPRUXyN5aVtd2gcuMQDO8rFMD
+xYewNqhe2UdH/VSBsKqhchvuSwoKVupkROcxvnvyWe09Os5d+dT/szA9mLU9O5J3GwslwABLNJl
VVdGgdQ8rPELqumCo77T5nn/6bizjlnJUoMEPYI2EBunXxjCocX0gH0Aibr3B6Fz4ygaNzsA8uaF
9AWOBitlzu2JzZrKT1ATdfrRq8JINKa504Rky0P7EcVTC/k5tzw7lmu9ipARUB8oiqAOp3vjltyA
oh4YQsNT7kQsaXtXEro6TDDVgIqBwTlIASm6Ns1y1NazozpUTtVA68PqBBv5lk188HjMZaFwiKEI
NG3evwViDYrPlWazdfUXjN2FQ/MyAEI1eKR9Qo/QgfaIlrmWfmePB9PT7xgeu79JTBdAlIMBDbDX
6VzgpVArrnpIAxXaOxAOxkyFo33JHgZM7fWB1UNtySmhaBWf5Ef1BjokfvykfB/O5VnGn3c0wdXK
vsa1VXHurvRJMxuTjRxYze/SdgjtPNJcQ1Inr1Ohlaol47cy7r9KFCpp111z97thmhd7qVkfyfSV
ca6WNjOAjVyfaXom5lMnizDl7JL5sLyNDS5YZ8pka9n6dulVx+mWXXrr7a9rSBw6RAviYjLoP6M2
pToJGgiwySmkyTCIIOmV4JPtZn3aZlFc7JVIT6jR1CRgNE3srZR48Q/GEqEGhd+8iKZW2J+7toec
40N/runiLq7BZ/C5bh7KTD6munWgWSVwiP3IuFkY54xFo5h2VmNh/18pw8YWF6Yipa/GjDYE6dC/
+rL/6xfiVGjXC20ERZSbgEXj5zKzJBuieIAXsh5wfv7VA/5X4iVKJXfdA1rfqsr0oz+ytbcKGVe1
Q7mJkdxC/VF3Uybl4ma2+4s1WHjH7F3RDE/D2OFt0+ClRyOtzWrMijEeCj1kMyn1DQKgY5xQLMA0
qNAe8wPeIzFbSiwmr6yjp4p/35RllEE2C63uJfiJGa7e/KRp/gw+itxwioBRVjbLnenoQWO5f4LK
12VdBT2JidITOFK441BC5yxVIcMVpFGBhhlpLpJknCu9OOdj/fSfh0gQh0N5CCVQUM5zESWFmNQI
da44bNdjPB+l7lY3/2MNCbac3ya4YEJkJTE6U4kCExBa02/JT7X6fH0Vu8+3rQ1uywDCLUmUKPFb
OzWx33IQ8rK6ENwckSJ3o3/d4F4g3trj4ohS2Fk2yk0a9sZPNPNvTfCu50R/vW5lN9PZmuHcEAIf
a1+pHbh58KJSMZgMwvG3cazO7yAt7CZ+8iIw+XGW4d3X4keV7FWpUowsgH78ZIeggz3bF4gMnv9k
mgCGNEjEIFoxkA478psjpiuzObaFHIc5VArr9GcqBdL6bEphtjwI1rSXcW9NcXe01EmQpjbnOjS6
EyuRzU+tW7qTBsIjEzznkf1P6JB3XWSzPvbvm/VFYxFLaJvE4do+jNCgBRYgAMLdT4CGbOCVrTF6
MRhJ1Sz30/kO3ER+B9ZOFZBEIxY0wfYdafNjuDOYzwALlxqpUFTJb4kDEbbQuqV/Q3iLCT0Aivml
TYLru76/6TruBwtMNAgu79dfD5Nad70RQ/M1yDTLkSsR5mV/h39bYJfiZoeTRUuzroMHkYhCmfib
afo90FfXl7FvxGaSTCbeG7w4W6PHtKlK9HLmLAUrZuRmcReOrShV3Y9gumLYTM3bUPjkP1sp48Oi
NYAaCQawD/OBuN1PKBT/qsP3kyDH213Xxh4XwWhaRWsiUymoRgLkfgF4fJniSqtE0CfmWh+uUoDh
NNnUZBQRuRiW07gy6dgh/BMosso+BgEqqIJ2090ffCiwD5nQTdEZ2OO9N8SQHQa39IQFqZ/a6DKk
96b693UTu90afWOD27Q0GUu9SAgJPP0G+mDe8iklrzKk7OoY4iWxb3plhAEBl4TRWZwX7H6yjXVu
Jyc66VSlSRVKMVSoh9sU/YRRpBDI/sjHz/XvbeQJRUyJKDGxUTvQwaVY57bXRl2wLl97qFJ20N7B
JV5Psi/Y2L1Sno68DgA8QwV3GncZtIo8KqpZ/UlevhuXNqa4y0ADM0tbGLjgqB5QCeoMo7BEz37t
hz20IMrCdCOhBMN9KB06cs2yAIu3tgczTA/JFLAZ6nX0GEPk0kMIQlTE0nZ38LdNvtWk9d0sKwb7
biQPUozyLHF7mLP5oNv1idbp2YA4+zyRW5KZPk3tZ6mBHnpFH6g9Bza1zmlfPqdqf7RymkB8d/JN
RTtJSIHnAmQoZfdKZgPMExhe8KcZEzZKHx2rVVMc1M7uiTGmvqaXQ3jdMXY/1mZV3CXSJc0yWJFN
gjKOfBvzWq3x47qFXX/fWOAukciIpgRM5qjGJXoNpdHsqK3NuVOmy6QmgZ1kvtIm0HKujtft7gd8
iE3ZyPQtiESw0765vSIr00cZ2p+gpzouKPLi1Qb6wyo7aac5FE9P74bhjTn27xtz+Zp2tYFhC/Ci
pi/2SIKaDeyBozCedPf60nbj1MYUF4mTJUrNesKbojcu63IzaX5kPlw3scPEgOwRg0dAV0DL8APW
em0UOkJ6O8L19cRSuu6L+QLRixBVSEzTpJCgr4/dSbyNu2uz8apnQqbaB7B1lHakqOxVCrrqoaQI
/cSXJd27vrpdr98Y4XxSyRVczgV8EtroTpze9ukiuP33vY8gIzTRZAN8l/tGkSoRULF3UrA8ABcf
jHfQj6Zu6rKmcSPmjt9bEWS+dA0YaB1Ade4cj1aj1msPUaNWprfmbIQFAsz1Tdv7MlsT3KZJS5yh
EIh8s48rh84HwMchDf/63xnh7ikAX2Sjy2UpsJA6N8ZRtTDDJXgv70UkoNHBHq2ymTe+9tAsxlwa
Mo2CopE8pGOGMflDeYp7iDJ3fm/kDo2ery9L3UVlbIzyRXyiD1qPeT5cwEiqj2OnvBbTCPE3Sk7D
VDzm+bg6aTZgbteMutYpSZGFJlQInT7rPknGOHmLZme+OuLkTQ1UCWhhXuJU7h2Irn+erdzTrOVF
QU5BxvakG/mXXl+e43557S391Sgh5qzafp7Hz0lf9G48JNSb2hEcz/V5ncqT3YL3KzN7z1Km5y6O
zl07PEjr0Pm1Qf4mk/SlkvM7U5a8gaaTW+BadqJ5eJHrZHDaTvnZgOHTrXryPWv6ye07+bh0Nkh9
W63zutnOncGUfkil/pgUMuAa5c9SbqNANjHJZjTDY6zL91qHkUrj3sSsXu6Unf5JkUbJTTHzi6mo
LysmvhIdIF+5ad3JqF4a0w5bbUTde7RcCi0qUJtnPpjo0bijxclOwZpWxhcpLwKltJ5Wa3iII+UJ
yp6RI43dnVSrujv0dojb6UnqCgwhtZBNxfyga/TgfYnGwCDpj6TToKG93qN9gAb5At3xylAgZW7b
btopnUu00Y3aFZKkbbteQLybnfDUOMxICxp5/GQo88kyB9ARWbGnNAVmS6vitBD6pKAX4rSRjB9Q
5U8T2vX4ItnoGVaNvU0tdwD+sCkjdCEMdH9iWaocsybPeTEpvpFPBKuAwlafB1I8PEYQdpfGdvay
Sv97ivu/IMT4YhvdrZpq92aevfbpOJ4bw1y9USIQ6kCpaFBtChLA6QyYVIZWaPslVdunsYhubJWE
IPE7gHn/R2OVrTNp9Gmdy8ips+pgyyj6xM19mxp+lGg/+gajcBNkDQ05CtQ+Opsk9enQza45W6BH
y3+s2Xgasuyi4NjNioGmNUa6Y3lx89Q8an1FnTnPv5M4+UTS6osexxeMW4A0uU29HlofRg3NoxLE
303zjDnzr2yfMGhJwP+UGg2GZGrAQm2/6JA3FVAU1gfzedRAZDuN02MM7Qy5JZ3XdNFnQpvvttIM
h76nGAZbswDNdulgLAN8AZPF7rjMGaZFq9KPWvR2rseB/TD979DzlmRukgRCV2lWzD4KShRL9BlD
N6OgUsdeSHxqbCCoqagcmx+lvZSBpHCruAkr8HQa5l8Jhq/NbLxNK8XRuh9mLFLp3YumeLiD2Rcl
COUDFL8sm6SJVDw/pQjDtcqrVPjSdGzLO2s413GYKEJcK7to+CVuLXKZVjNYZOxsjMawuv9/2hHa
7WhsrXEX+dDliqbP6E3+QUdj712ztcU9f6OWNiDhwSstTdwealGlD6eGWtSL6Whutrj/oLm896zZ
mmSfd+OR0WiTyRqxmXrhNcf6BCIQ14w9cHyh+Cks+ws+HT9GGxkZoV2CNOVfo3S5Gx2sMHrDr/xR
G2WztrdPu1mbrXRr3iVYG0UGVpegP4duT+MDW+FIIZ6Iy8kW5Eh753trkcuR0Ki0plXCB5wXzdM7
6HtMwfUIstsb2prgMqSh7qJqmtFhSy6yq7opplIAGdNuQAziJIingWhNe3mfqWIeGSKgwOrq3Joy
OVrSVVJxVxvzMddj1HWlm85S/2hhGzvcwkAdkq3g+QFXCDAV8YFhgtkUUXILWnJQMoowB7sZ+nZd
7FtuvCPq1tnsc7QP0YI6LcpdFTB8oRqM+kMfivE++4Fksz62zxt7WUILdbawjyrmP07kzGZzUbH4
RTwl+mgsBn6IkRtjXIyUqsyKKmvER+sDZfo0NI2TlGDUEAVjkR0uOtarVVZILjH9Eeedmw/tUTca
tzNBHNhpopIq+2MfFgXyc+hSoEv5YaplMEzojrVGFDST5enKXW1ZXts9jJUErhHBPboLjwJTyL+M
8fWeotDSGITe6RtAvT5FkP9qbvWD2DF2Y4aJHih7XOH+5LYwWbqZDgo7X3r0uKQ5aFVEkiq7Rxh9
VkWF7DZUr7nX4WJA8VAGnRzokJI7meSnCepTnWw4fxKbNna4UIHH1myXbExCD7sjA9gk3vSF7Zvq
pF4Rxt+u29t1vo05LmIQNZIsqx+koAHixi5u4/q8qN8JasXX7ez63cYOFylmlYAYq8BbXqtu1mr1
lhwzJqD8BVOOVypCtrO9KxkVWsAMTDSoP/BbyIspd7a8sA7he1zDP7iQ9zKOjS3+QlaHclEMrYD6
PLqRE2CXJS7kwlHQ+xxDcU9yN+hu7XGeKOeDrsUm7LG1GReI6DoMzfPPAKx7383CUBKTWDTVDzMm
eEJLy9TZcbhosjeXX5ZEczAY7w7SQyFqWO+tTIE8OIQNcEtiVpFzRrWcVTyFCDLeP2AJ2Os3vrPG
uWRP9cjqZwvfDRorwepB4mAGlWHpzg9MOiRZ/gEQcSdQvbPJXWAYF4+BqsAKYxVTfpOT1qV7/aDt
xKl3FrhbizbZuOIzpiHtgnj5YumlE5HUu27krfHNXSOKDjtoBAJvjxLn+4tYknBvaA2p8TbJL7Ge
ukQHsFkCfrON/AKklxEUGwYVKWKbnko7cxE1UZYZ/GTGkPGYwFnp5yL93lD1lk61lxPDS9XGb6a/
+3n0qK4eWmv1yqEJMdJ6KVNPL+mFJDrknNtLm4MBTlDR2nn0vVsRF3cjW87j1WiAPS90V2pnpznL
d+hLYEj5goUKlEL2UlBwLciYWQBjDG4T7sZSOxBoxqP8Cx9KOySg44GweXcJnTM384fDYAk8Y/d4
bW1yT6NswGQwBuAaAJSUN5R0dN8dKNK1MpDuRZJ5e54OV8aIhGqAEYdvHbSmHo0kM8AcR8qgMWVc
zYJm6s7VhS38bYHz9HQ1l5iUJAlVo0Y96QhBc7mWnVEoVLMT4JnYCkNo6ghLfHc4M3pay4vK9m0N
olDxgMy4WR8YehjK3WcqgGvueCLAYyomLzSDQDyVcw1bTrRqXE3AneQ7aVmcGtWrHIlGpj5I2tkg
IjUobWcjDRM1b3B+oLP5oRVYgwFLrTK9eZsaVyArEM8uOJOsM+ZbnPmRUNdYLnPmSpj5cPufeeto
AJc9ZZ6tYfp6BZ5O0h0iHVbt1gDJxgE9KXSYUy/VDtLkmlSQSuz1VQwQoaCnAsQD1ssFnzLq1JY0
c/L2e8fvRY6ZMtVF/uyBrkE9zq4UmqO7ACx8Pert7hMsQirdUhX5jeVg8/qwZ7uXWwn7NKWFq9kd
BmGaz3qDEXRp+oMql2FubHHOXcYrqsMyaUIlfxn1zm3aWBDD94YNgeMGyN+0NWD4eDSHNU3wdjtn
2xiF4/fxPoCIiqfcsv6v3GOsAJhFAcZndwc3JrkIJEmjDLjNVIdELT7R2LyQPr2QLPJsQ0TOuhft
UHZkaqomdA+grPr+iiKqSUFZuMbh1HTeOlY38fxjbiYgui3lQHPpoNqda8fNQ5KR0o+V9rj2Ikrh
nSD47jdwXzHr5ySb1DQJY/mwZOnTqBqP131SZIELFqSUaGMVK2BjFUrGoIN0yir//t/Z4L6aRrVS
UyrahpJWwzOIozYi0POeY2w/FldC64e8zvsRMKkkeQQxcRBlY4DWqqMkn/6rtfBP0rzCWEtFsV+9
jrrZ/Aw2FtE1K1gLP+vKBB5bK2pbnKsVcNwqQEU8hlQhcHztsQyqG/QJ2PyXSH1pbxpq620Gl8JY
VaSrzcoONLWPEYKG1ueuNpR+VrTeUudubrY+xje+df3Y+HkzoNhc6g/pYviLOv2lS8M39IWewBoT
osXROQW06Z1ijBRBABf4LD8t2ycGBXkvTkW60IPZtI5piqZiRaefn4o1e63WphgfgTHNM96VLMEX
gCBBCF6FRCx5yvaWS4jf7T0XbSKprIpxgr3saEBlq0icyBu+/BLoUyPX8K678U6W/84cF1iWpRqT
IgPvc6O1rpVB7T5BrzcWbuNe6gNiOh2TtW+4dvbvmysvT6UGutFLHUZFBfFj4uXlowl6exLPnwH8
BoJn6e8LOb3NK/VAxvTJmjLZySmEZ64veN9nGD2eibzow4ODzlJSVclQh3Xzw6CJKw+94Nz+H8fn
twnu+EQ9Vey+6ZnLMPR+dyz95A7KsQ9s6lULFZecqq96kPnTIXoRHd79oPHbOLfRGYgcsh4jxdjo
wlVK8iVWIl+Ou8NUt4KF7iEE4Ty/bbG93nzUqlrtZummNqTleJNORR3UMZrWo3VbLzm0ecv7lMYX
W4F4yKT7xMye5HV9BHnq/UojH/qQud/l9IUUGHRomsdYnkUSXqKvzZ2mqVCNqm/xNC+sv8DC3JV/
MPBlIN3VoLSDjhsqh++3oGiWWUHZq0WVbb4wje31xDS0RNQZO8cUtEgWkLlAy4Lfn/uqVV1JEpgY
8Qgq4iDv6d+Vrl3kNQn/48Pxzgz3QSXIJbarmiMxnQpntG2vVpXgvzPBfZG1HOe0Vu0kNNAvx9wH
0Akv1y3sjRS/WwUX00wF1VRQ+DRh+jO/7Y/6rfygn3B5BcZjFCxBfJJcwwL4ZwTdHVgjDum36z9g
92OB7Mm2wGUFRj/OJySzUlpQWII4waxfGqv+rM1tC+2A7K/rdnbed3je/dsOXy+EGslU94lZhbFS
ym4rIR1Q9bj0zIRg7jElXzGQdTGMSCjXxRbA3VHAQ+oEoDA8Y8GP+97pE7vSmkiu2Dtv9BRoPY1A
U81uh+sK92PvqM/50XbG2y6UtUNMUcMJ+y/X1763xyp7VgB4isElvlBvtMYUV5OchnIeXVqVvi7N
ARS+3nUrO+EDZIy/rXAJazUnuVkUcxouy1cZTOpMhei6hZ1wjXeFDaIAjCBibJM7DkYBjSWrLeqw
Shq3JA36vbW/jsQl6R80Ht6Z4o4FUVYyTSZYuMdZ8mwZ00LNfZOV/vUF7VVD35nhHhJyryJSriYr
cqC35gLX8UBvIm/EgUvOnQvW7D84btst5D4SGbIpHuI1DYc6Rb50p3ajU/Y/Bctilzbv88AOMo46
SweWkPP5WjfAbZX2aSg1N91xPTIZelx20AklIZOvlQWceHsODisM4I/Rwx0KC7CSGSCzDNu5v0ip
SaAyED3GNQ2uL2zPDqIIwIKIVpjC4xwwGeQ+zUzU5eclOrZpaKu512si/vy9NNrcmuGcDxfvGucK
alFMcbIsEY7nQ+p24I8JiwUx+E+2z1QIKCnBZ/WRcrRsa7NSWV6b9DdR/awQIIgEVZz/Y02/bTCX
2aQ/o26UdZ40bdgsPwCq87vUgL6EFkRz7uXLfTNFTqQ9q1MBqZHBaRRgqK5/O7ZpvE9uF8n5ZK5V
7dpPGKMx9OgpydX7qn6tE/poQyHjuqU9yCS+3++1cplBm0WV3Ng1uoigCBsrcG5CqQRV+rB4TUFx
Cp2qg/W985bV0wSRfu+y2VrmHBTCnstEKSzLYORhYuVMmlc9iGYK9kL91gznoFPfSzSxYKaRiTsC
Srias8hhRDa40Bi3GE3LTNjQDUd2mfLk/K16nU/KifX4QL+BWQRBGBE6KRcd9QqLStSKPUZ+sbOC
WAXFWLxf9UMUi9+vzOeu+ST7nO8OBRC9UYzaAeOrQD+iCnoMEqMfoQcShqbRj9BE42T7Iezfvsnn
QVC8pspiYB62k3Q3Uj+PHYrGYyM4bG9/5srKeARTkiDVWDJ8vcW1nPHY3nRAS2l+E4rq9juSmvr2
sL19080eShkd2kGFJbaHlZcFtjfdtzfmF/M4gh/PwDaSY4TemCtcpWgvuZBiDonaVSmA5QqhTgRY
7URMN0rGx+vxRGSGCyemBv1hNUP9Nms1d0oP0F1x5kUQOXZTkc2Zfitcb/ZRpVqXE1w8oXI3B0np
xgdGvpeChcOVPy+QVv4HTXXBGX/rOWxsLlke5Tb7dsBCv+XG0dH0GI8RWiHojxU35Pn6VrKgcc0t
uaBC5tJeauDAQ2XBGxfoSDCNzPexqp2rupWcbi3C6wZ3AzKGmG0NNU3lQxer1PUMmraoUDHycO0w
HrTwnzx597/ebzv8sW5UHaRXHSo1xt3oAc9KH9KvUA87mE76PKMEWjnWfX24vrb9Q74xyrWEohSi
H92AOx1zAccKVGz9G2t39vBH983GEJc8pENNq06HIX2FivRPW+sEV/buEdsY4E7ylHRRIVnYvhUQ
ezWVmXidVgn6MPt5wcYKd5AlLemmZsIyGHkK+F+D5luSgEnebc5GqLkdpirdtvYaxCpRD0jgh/zp
TgE3WkYLpX6LKpA20129tNwke5DMUC5JMPU3TfsnyfJmtVySkBDD7qH4loSEDifM6j1jUuFQlZZ/
3Qt387qNGe5IZ6YyLTmInzDCj7jVyg6F2I1dIESST9ct7QaPjSUuOzCsAYn5hNs6jm/wuHG09V7p
4rNKV68zGu+6sT2sgok3xr8ix1s9cRMboSieD6R/q6UzdofCm1+t2863nditHohXvgrs7cbi3/be
CrUbe21mrqrKaul6WD1390ge50vvDIysC1OpSesg4UoVwbkTfDy+qZwaxaAYCxpDmQbwm7XO91DI
diD68KAuk6ACJFogF0SiRZuTZsT4wmhpZ1WXbsoiP17fRIGHqFwYiRWl7PUUhftubM8VfS61CQNR
vWP1sb8siSDJEi2I/fvmi0nLmk5T2bXhinGiAZjqRsQXJwiLfO9dHtNBxQWWhJX5l2wujppclELE
sPn2Vz5cyhvP4wJFYeRRa6EHhgoZ6xopzpwGuauECzhFyxu5cUDFgZS/c+MnWjqstSQD51C/Tr0j
Qh+LtpQLJv9D2pU1yakzy19EBCDWVwG9z754PC+EV4l9B8Gvv8n42NPGnJbv+Z7tmGqJUqlUlZVJ
ynpQ25HzLZTaj9FUbtM6lD0yVJmRRRyBrlxhxZOOFNwCcqa23O9lx3a81Kllsp2pdocQk02lXab7
hvQQMQ93obBuiow/N4175zTKS51mGgWJ1FXdNhuDRIfSAL82q0ffTMrbDLzCRpffksn1xqS9q5jC
KR9KRi0+63o2JkQ2lcazufPUu07AOAtMjW+nAvqDWdT7UDO4NScdKm3EK8rsRozJLbQ5r3NkiBRX
ZHxqLOM5ZuQTiKdOZqx/m0b2DIXMg2uk+7Axv4ixu8uS5N5KjWeC8TJql2FPa1LdF3H6gZftPtRt
H4BRD6fwm9306KVpG+Rn3HPxRrcqXvjuYA10yKMi0DsdKC2WfAToSKXCsW9LNDBrpm/ssDzGWncU
tXLjZu2Nak0bK2l2Rph+Yhnnfm1Vz2zQWlqhpgIOFfs1E4O5V1l2csfwuwORTJpOICqOq3TL+9JP
ixYKWJD9o8WUb0RTT17vgmwPpCU3o8Inn5WlKjnJsnM2395nJ1lFQS5KMsSNdmpeqzH3SJYF4GqV
JCCS8LQc5UT1RwfeDhGwaqDXqnt5l2PQECwvDFLLvJcsaj3lsCB3ZTiYY19CQZzM6LUqDdkWD8Hn
aDho6razAj3+ONgbK66OGAO9HH3Xz9W7wUUcYU3qKswlgHlytrFTHZJAxL9sYv2+ejexiA9Tj+lF
jlO6dUuE9r42HtKu3uWqdcNr+79F33djiziR9aRthgxlwKJtK2+0BVhVDWdLpkmXfKp1/3u3tPA/
ogxOiYESoHbErpmY1yh3YyNDkEmMLEEgalWhUVYoMJJHXk8IdftTP7jB5S+0Nq0yq53N4+tAIf0x
a2H0JC9rYLXxpiSbaT/tUHgWqLrVB36wcok/rLrcu7HlmqK+0CJh4ROhY+8Z/LrtvkiWo6+8WOfW
Ow4RKurusmfKIq6RVkPi3jARuJpOXZIHvQUmzwjDu9DBzalampCb3Tkx3+nR5rL9tY92Zn65wLwJ
WyjiouLdDtdNdp/kd1MjQZSuIQuBaP61xCV0BwOaGqRcp/lZBO9GmdR0/VylChqQM8A+8VWVZtAp
xpi5JP2UrW7e/LO4a4c1dOZsXPdJ1VKDHO1ofv19/N+2cJEUhuqgjWIaq20ealt3vIpTm+a2bJqV
SBxlib1pwmLoLQdmdNAgEn/a5Z/LwL43wOIV+/2RHQARaeen5sy7XfjxXXQTf3OC7miXVN2Wp9Lr
dvWm+iwDzawWVc8/7/wRzja5ySIiyOzBMwtwFL0x8NlPDgZD8xQswFosiQCyj7q4BqCjojedDlAH
GnjbrMcoepbYR83gXy9/17X77Xxdi7sgN9p0wKsaZ398iPLbKoxB4APRbAGqNlPd9bm7460jidSr
NYRzq4tLQW8q0MMJ1G/fyp3dbmZgdU6ND11Q4ivPKXW3FdAyrm/Kxg/WoKu/ndPFLVEB2hlnmoG8
FRpeeBC86ge1oRrlmAds/Dx8IGBZlhZZVwP62YqtBYu0A/KnRhN4hMwrrg5vAd2gIqgP464aJQFd
5q1LPhJ7IhP0xXGM5neG7jV02oWoa9lb3UfxenfZhf5lbRjxQdfNMP9olBK3s0tnQgCapcMERA3C
/XhT7Z3jsJPJnKwfCwgZgBob/fPl8EgzWAr0rOE4NnqwlUULEnSWlB949VCAURFh04TC8fK6ygC7
DaFvhAQp1XwjcbeKmxydvvTS8QMIxF7iDH2wLvPcofUG5Nic8Q0BY0ra6x6Ok+sZyqlXepoMYluZ
THKbrV3X9vuvW95mTtQ3WsyQgigxCtwYLQWpg+SLztF8+Zg9N7GoiaZuqhjdaKD3d5o2syqGed9/
Vj8m+ynQdwngiZKAIFvS4gpTOj4ZVowluUnjZdrkR+b/f0YHjWECr0Hf+0+Oc9uIQszNII+f2p1I
c5/014YCmr78JUoNPFllQzprr5Rze4sIB4oLTas0rGiW+Sj0G42yYMbHiznCNR+Fh04x2oEb13dc
ST6wuplnS11EuCbva2QCuDqIWj6UjXWl6LZseav3NBBwGDMAta7rLtKBKM7abMx5jc5YF9SPWZBt
y6A5hbQ8MF/GJDDv1R/eeGZsXvDZ3dua+qgwVLe3egF0Ce8fVS4cGrnGq7Cte8zrAgUVaZJ32NoH
dDUNI0jGjC5fRposYrlmtCZQo+SQ1pCZZQZG8J9JkgT9JAVLzNf5conn1hYHABpZg00iE+nVaZ6v
6q6Awt5E2zpgX6H9g/l7jo6WjA9izVHOjS4+YptVk62DdWc7qQmN7WTHlVzSAF83gVE1G/TWYMJd
pBdtl+VVJ2L4YjHQKcy8VvZeXr3rMI/+y8TipGWiyQjBC2ML6P+2RTTcOj4AcD9aVFmxk+3ammoS
BLDfDS7OF15rUxhGMFg0zhEILwbiI9R9wQjbBZWWBVo0RTRPxYs7dDubZ7eqMQYdr3AfuO0D0JY0
aiBWS+ye2hHgZdpYoaal5E/CQVEQUyaFCzmUKlf9iJlXBTAE1LXqV7Ue28AGR8NMSvTtcsBfu/DO
lrQsm5v1VAxuUmEeDpPjMxNDs1Egatr9h0zBBmUkaFIhb+H+gZ21ea7anVsgBwEm6GemYB7+JlNY
az3g4IKeFwNKs2j0wvXAlzYCfFFCdBgZe2lfzZzI9lPng1Ya6hEIUlUpCbwryclvFhee6Daia7UG
FnV1fMwGsEyE7T0YeoLLH2vlTP1mZuF/CFcYPbbTcgvJnlPHnH1bNRITaynduY1lulp2E7NiC3jP
Hx8K1ezjePN3H2rF92AKxPfAvIHHaFmebww0pDT7n+80C1OJA2SptlJRqjmaLULsb3YWL6puIFET
QiYPraExMHtAcd5gKnXAd4CpzFSKsSlxiH/Zxve1LXwQGaoYpvbNJtlku2lnkLcyTnj8i6x/3f3e
jS3cL7M5McPZmFNACPSqFEEslQOZE79Lm7jwvb5w7UGABuzt9ST2Gg33wKn811T//Hst67ydYbI4
ms+vI7oPzHZPU6gLykYhuejXUAe/GVoku11pEtEMMPQDL6XRIbntd8OtgPxeC1YVKO/FQpZASbzx
rRByltMI1WD52MPo3EUHiOnH/CQo1vxa9UpoNcp652v35G/LnH/RmcXQMjrUwBB74/AKzgg+poMS
NL6ZPrzhYjaystTsbhdchSyyNogmadocgLd2rH0sphgFMPENilsHe+oeh358jEUnC1vroRHCeg5A
+Bamrn9fI6lyG2ObDTpe+1kOXplQNUq8coSWBsjeqNiqRyORSKnKbC7WGVllwrVwPhJ556dG7rfO
f/PQ92XNJ//s06Wh7dTZfLH8eM5zL2R7vnE9vT2A2BAa96kn9VDZshbhEhyAda/lVbmdzFPXEV9X
CtnXWg8m78taRMe2i/JcL/C1/v+XzHpsfDe1iI3FMLKC9HW5HZNmT7i5Y+rwGGn27vLVvH6XvZtZ
hEeNq7ETljDzJu64/QGU0nfSBu+KigXO8k87oBT63SF0JWn6EqClLdEFCIjBRxmmXxpDC3pX89BS
/5bYzoPtWJ/aMnpqXPIQ5lFMy5B5JCfXdlzdtHV8U9kAY6NHp5LyU6hl+5ADdzjom8EG1SWv2E6b
0sc0br63QgX4kOyNEhLMWfwpYro3kvalrsntEIffxgF1/BpI4MSw/BjzXYy0+74nkt297JKYKfh9
1VwxCn2Ksbv6tOeqDvigtDo4u9yfQet9YxfvsKoSVVpVMDEP8uVREAqokE7+9KjtFA8KUcb9NOvp
2p6yl+HX/yVZeLe9CF66OWksr9+uBGh4nJXR5Lqnsp1cxCwCU+CpnPPwPKEhe55n2y+fBOlqFjFL
jfVIUefD/aMo+CODrEBaPexk5Ar/crW979wiVllmPoRqhFg1F1fxFEsCZz9+NSDnVYBVVi5HtX55
v9tbBK4pToiapPhS89Oimg7F29NibgaAPGIeeOlkOf/l+GWpi/ilZumkail2U0ApI4tOIkXjFpRv
ko+2urBZexAipyDzWNaNp7o1qnGOXwYIgwPds925NL8ZIHM6+gp446XE/qvfTlMJRjZU1cQDYBEy
Y7u0RwXDs9tMeYjwuAU38SYsnhv96ESvaXjitbMZgeTN9Zc8u5esd9625XE/M+4u4qhVtmEBAl5E
FD06QuDopbf5E9G7Y9w7+4gR8TKm0HZpnSFQij6hBNCozWhEtyPELQmINDXhnghkE2utOzGrkRQt
Vw/R+e9bRDyiNW7GHQ3fAyLqHqiRHwoT2gfM0DA8oGLqCS/Mo8EUQflUCKqIyAfj5svlXVqpTQH0
++sLuYuYaCujViiWUQKRgMqU9WFUjwPw1C7q4ZcNrU0X/2Zpds+zPKeuRO4a8YgmiRt7UVp8M0f1
yoz4puDZfcMLD6SKKLEk1zFz/U7YwYDOu8KAC8Z5+J6ZhQdS6zunA46yMMuvKtdkUW3tgJzvxSJw
DsaUDYWAt761cVTIxf6kPcHJn+t0sti2dvDPDS7CKMtYHpdvB1856MNHx/zedZvL2742vf7bti/C
Z2JHjgClMfiytiadMb3m0VVpl9Dqae4aDRuHxkcLOngvSKA/MH90Zdsqc7FFQIVjd6PeI4Dr8bcu
g9L5pHtFseGhn057vXjV6tdhYJ7FcfgOFvs4mk9dd3KANL68FatFo/PtXsRZJzGiRJkfEMZ2qDw9
qFBMnMMhnYO72PKDrWwlJtdSjnOTiwBYj5qSpe0/WXD/ddI2JTqT9qYvd/EG8lKY4/drFLh9ZS9z
rn+JLzaxTRcFuT9maistah1mwp1/XtLhfrr+UeaR2Vr9xBrq6Br6L7axLPOEjMdZzJxyWzhHG8Sr
McqfHEc67iTvsfVFnVlauHNp95AQjRDUS4sc2IgqTx0GVq4eiD5d9bVLGcCsigJwpm1udFClX/6g
soUufFnv3CxVBeiX+kwPaut7yeC4ymvaOpvLhuZY88fldbbOha8iHRB9i67ktmtjWjfXQArQ/83C
wjWrMtFbY7AKAElTH4L2VG0k3i/ZrGWRJ3FF0xvcxBrUA2gQPhpZ+D1ROo9zJrvrV0P3+3Ytyd9H
pla6SMUcurXNPxWX8fYfxqq54iLz+PVgcmZxcXHmrFTVWsNcdJeJ3O/qKaOmPYLVLnwBDcJzVqif
8oE9Wll6TYwOvGhOmnlWSVxaobp7+VPKTsVSj3CsIIAgHCx/ftn8qNyNN7OQ17Br/ktxSztb+OKW
zN1YpH39ZsumkfUG5NH3bcAt8JpDOMyTzRmsxtAzg4tbcoLKZx6rMNgKl4KGJbYE9hDDcv3O7D//
jzu5iC8xAznyWI7nNdDxpthPV8PO3V22NR/hC0d8ybOm1SQcSx2hjHeOx7JP6gRw46ZvvkEnl0ZE
FlFWk42zbVxEFDI5TqQNiCiOdU3MI4HSkLQxvlb0OfeNRUzRItsC5H/+VL+BRf7qXSixZSzT+3yY
DCGwfT8LTO/XmwyYsh6MDd2wwQ5nQh3q99RVUcNED905SQYdh0PCA/QYZGXA9Qj2bmNxrISoXbC1
wPH+a8143R/eDS6OlZoQntaYq92WxSN37iENSTsZ1kRmY3GaslyJiXDxjZjb+X341GUgQPgvtP22
NlN+/vN5Fpdyr0DPuc9RMJsrqOU0Kyxv54hUTRvd54E8Isn8YXGUSjSBW1RQ8a3alBqTCYzQt8ux
YQ3J9tuaFifJ6ttsUGKcJKC276Ip9aMS4uxJ6lVhcyCW7QvT3EV4MSFN2Lt5ctBcntASQwiWZqMe
E8pkltZgfWe/yFmWJZFIaoqYFw1agKD9qr6me4W6m7l2BqKEH0k06CHliex6nPz5eZ1lZVAwaGjU
o1Nuw2bifmm58aZRq9wbSns3xNrOtgeMfump5Lmwmr0A2Ku5IP4BV+3iC9gmz6t2Lpd0XeQzArFb
xaIdCRhqBpKPvXr2wfeLLr2uzSHm9/jSYbYzizOc/blJpYGULkORC71EZTt8Tfxu18hoalavVIIj
Y9sgCgHH5+8GhcNUHT1bpLHiKNIro/3Cc4Ac0vsokkGnV8P0malFXIPA3KSW0JX6L6nJnHP9caOe
2Vrs40SIojMDh2YeZa4OYqcYhzaAlPwBFPkA70lSoVXHPDO3iG4E5IguU7G0rLiO4gPGmRSj8nJz
67oQVI2lPE2yrVzEuabLC5LObjKjW39meX+Xm6xGuLOlLSKclUYDECOYLjPqfq+m0LxLFQl6aL04
eGZjccAiNQXrpo7lzGMQ4msOBp7xK5DJmzT4i7ru6lX0bm2ZLlQuGZOy5dW2I25EeZo/T5XW+a4h
g3vJDM1f8azO5eIyMpmDrZsAd+z0/QDOYy16kYQMyQleKsdAtL7IexM365xp9W/RWPeMYI7GoAv/
EY2haiSPxusPn7ONXMSOSQN9O+9wyObPZrhe47FgMHzD7wPdHyu0AP5T80Q7M7mIIXZoG6qI33Kj
uXnys93wN8ii1ah/ZmoRQgqjbUd3fkkR53Mcf9BTfLwmpk4nmzWSnDBjETwSaF5we5jX5GBWtHpx
WxnSWWZhES5aXYsahZByW1ksokpFqKKWTxI/XL26zvZrESgyvMv0ns83yQ9vmKEO/POskxBD9Oov
oA6y47WIGkB1GyEvsG9cyY5s6vHax0B4mUhi+9rID8Q0fl2RSyB2Mf48YDNxax1vxK6IqTADw4uC
WcgrqvczAQjkAeSkO5JAvxw3cuMict0MnYH35/x0Xe3DY7qV1TEk/r7kBrYsLsI4xdOmneJALT8R
tD+HwqEausCXXUXijkt2334yC8EdeEpsaF4efijax8sG1pdiOEBHW+6KEk/RqfpQswpNQkHN5q60
8kMZC6qJcn/Z0hqtCJzj3dSy+KMQpxlMOKFR8ztBrNNUNptOHX3QevvKqGxnNUfe4inHFVnuJlvm
Iv6STqRlm9vIOmxnlnHt7E9l9FLLTvb6OXtf4vw5z66xNqkLp2dIbqraPGYiRfaNWW5onF7eynWv
eDeziLetXg9G32AnI9YGsXUcrcS/bEG2X/O/ny0kN3iXhdMcMDrnFLsapzFvvYppR10lspi7/ko6
84xF0B1Bh9GqDEEXU+w+Cv5f9YNCf93LwptbDX/1SlqvAYJAE+KUkCqGptzv6+xU12jS5M0yKPl2
jQed1Lu/Q+/JbNmL2ovagUczTnGWE8iEhkW4d23lahqgRTHpRwvyMLjRasfPNXVnO/luNCfZKZD+
hEWalUUAnMcdPut7MjyDFaerdCsr//xLpvpra+3FcbcGN83MDIXs+embxrQDbV3jjxDT29TesEM/
/bLLrqIWtfdvueQHjlLWtp0ToowBsR4wxc8sVxD7NGgRoVdfU62ictzIeof2zOriyItoMNNpCH/4
LoYxPJDtfoOah1/5Jmiu0afatZ4WQJTmSYa7Xw8D7zu8CANWaYxIUhBtmswFP9lMjRNc3lOZhUUY
sBVMPZIOF11XX1fhlTLcXf77UodcnPxYmcKoSt6cZAiiI+S3cP7c7d9UjmVrWSRdKZT63LaYP1SR
ghHsqeOby4tZf128f45FLHEHzVGm2sX5Vk2vJq+GAXBu9DGJT0KTsf7/y4PilzFnEUz6lsHXp2Qm
VxmCoqEctFPZlbifk8iB0/FzKHGFeXv+KBNgZIWA6ntW01l8KQaZqS404Wyxhlub7Un3SejpzKjh
VeMHDSyml3dz3TXODC6+V6hwa3T4P6H5J/jr7wD3umxxi0+X2UzFExTVMsPpr1JTzAXCbdi3Xgr9
rErYfp9F+0lzt1llHsou9JxIOSRE35eJcsxZC/iHsSFFfyTJRJ0QADkyeF3UnZpCp2qRBzbahSkr
vQIwDaV3acYtWe69mv++79fyre5kml5X8wea4+2PQsec//7NUZoDywVfMBbXiKJGk1EOCAuKIF7S
gEl5+ppL9RJWz9PZghYXSGlHeOXNNQHBt2MR+ROHQqn+ioGFnSPr86zmO2e2FvkhczDiDVGnOd9h
nogcmpYkGJHSd+T1sl/L9m4OU2eZVRWG6WhzC6tyPhViP6afjObD/2Zi/gnnJqJasJ4h2RXWcw2I
mnurQ2bqso31nM0wURfH6BfaVwsjqfEz1Z1bL3Hu8X247baojNLey8bNrOcVg86J1VsZ1vdfIsO7
6cWtZMbcsVgy33tIF39Ghjlpk1/v88H/w9NNDDwTizgAAS49XcRhwTpcGoXeUQyT0Ci7TYevvYMu
OXvm4AYdbck1shqLzkwu3L5xyKCPI96x5ghE44hRtyaiBXqcmF7xklzIPuT89y4tceH6ydAzopI5
9m3bvd1CiYz7AqDeKYiqfbRxZOCq1Xv4bH2LA8DTgVmDwPr66YPbPdXFvcQz5x98aUELz8wYB3dl
CjnFH42ByksMOlOPDhgMMD6kW1lLev0uPlvRwh81UGHg9Q9/NLZsV71hXyf+2AZT4LyN1ZXag2SJ
q7H+zOLiMi7sLhXTXHDrMeE5cydgoOMnGY7SSG7iH63aSzu6uIpBngBZWBc7Ohb8UTVzwzPN6mPG
VGuXaMpjBQaCoCbpocdwKx2M2DOdxh/y2ssqPQcjgYMBz6wQ92NnvrRGCJK3qR33ok6/tFkNIC2A
/ZsyHyvfVUrVUzTyqYmKzstzI2hAa1BlJadmrR9APl+lXmRM7ApahVCizw1tz9SM71wwzh77KCog
wxwGo1ofFQWaTYUA3EHJrrWqPCW82WhJ/DhY6VPYpHc8KvMH7hqixiRHPdAkdEuaKKOBlq4Rqr7t
Ft2mhVRgDgK+7Wiq/akaRv2+S5TJy6YOUlRxQ7ZqWJmQFdQB3DIc/CmD7FtT0SnhCirmrvu9aquA
hwLQYXC5oIZjO0GdIZVQ9OoqEuEmUYaPsVXuMm34XOXaUa3jQ6YJg3bK+HXEwIEHTbfA4snJmXpC
hwGzekO7L1PtpNjNdW3pzwWuSppqXU1ZqwBOVnzurPHK7tkzYeSuJCOq3ZU46Gp+41Tmi11baLhY
LEiZeMK86FNTmk8QzbmCaMhdoqWKX/HkwdUU3xqHnVWV+UZXHI32EF+hUVl+YEr6AQlo0MdApcZ2
9pIk6jPYsl4jK3QoV6xpO+XjTT7yL6Qax43b94+GMmY0gtBQVGoHg0U1zQUGyHOlCgTXH3SLHVSS
XAvhommoA7/F0vrJqht1n8buB4PUO21UQURb1zcKcd2D1bq+lfaaD6jmZ2sUOwK8O4aMQX03AMIf
sf6kWdNhKpXNUHXXIkLfwujt+6Q3v3VONDtX7jXu+NKCbeqqbOBiSZ5GXjfyU6QjidZCa1MXYLJL
Ygs/U9sXpdsf09Gxt3EOmLvlnPoiuzIq9zpvyoiaHamp2tYvjmJ+yKZy8IdOOXb98LXoAQ6eIv2F
x+zUCQLqzckMFGKMgMGRKy2cTrwNd6Bb6wDb5QfFnh7jKXdByRBvC2166VrrEInuIewbSDbxADDe
pxFDY3SswGAX1fWdGwPqNrnloY6q6ySz4bVs0Ckz1ZBWfVj74BDeGFy/0lv2yPu+8rNYvR2sPPVq
AY6OJB3CIA6zQ9xXI+D0JXbazjdxkfl1KqBfkeV30MazqNoNBcV4IKDVCtlBf8QvMxP58dBcM238
xLXyuTXbm467lm8X2SEdKyANe74Tmtqd7AygZKbYuzo3b2Pd+BiLJAOu1oyRaRvomRl7K+oPLpgN
OlMH6j2+E53ZHFlcTp6YsmMTx/VRt0RMK+L0tADvsz9pj7wdN3Xp+HrM7mpWXzUp24OGxIeAFgW1
mzcZ0TURHQ276HECIzZViwFaLS056WPxPVPCI6aA/KFM4Xtp50GaHMdwOlVWcmqM+i4S5BWgo93A
wYQYNruqiTd29cXF7nC12HEnvWMaj2mriiBxyImA5TCM40dRkr2S59QAfxAp7wzzlNYxzZ2PodvT
Tn9o+UPaIlSw5xo6CUURHaMu93I397rhg85GH/+1gYrU1DPKw5ch/URwxh0jhg7G1TRBkw5seK1+
o2RPGCmkNhBzZpzSsgHJPBgZIhAa9iokzUDeMzohHZuUgqZxp0NiTFiQaaxMOH7htc5VTdh3k3XH
jmHCxwJb5XSvc2DotZEaVveiQxuWwntv84g/qBhkpE4bVyhc8YMwoodyNGkGz/JMbt5UpZPQwhy2
aL0GrC7wfRBHszBgCk6JjjljPctvNTsMlCnaMEYeRts8tIWzKZTM14uTm5sHJMi+0984+W3Cv9qk
PWrZY6+XV2qk3PGs87K6BM3NTu97L0Kfxm5GyhAye/RP4Mp7QlpsURxwMGNN+s2gC5A9btseEcgT
9U1l5be1G21FdW8z7KBzlffg/Y3u4rwIjLDbhZl9Z/UmTZJHq6v80E49XD0A0MWBQ1DEmoZ5Uzmt
cR1ZmbUblcQX4FhninqYiNpAucZ8aQZ3M2bqxgDxY9uolqepRQDZ5EOBFyS10vrOEuozNLMPaqo/
uBb4MDHC6U+WXXiWVe/MOLouI/IRJYUPbZGNnsCHpWSsj+HYvoS689Wok8hvePSEqt5mcCKaqHf2
9Am318nK2o9CN18KZ9gBB0jtmvhjrJ6K1r7qpwpDJN9bU6UunzxEfFrybDNOLSQ7mBfhD4HxfJvY
wyk34js3qm+S9oqpmI8bwLhVHcvcvO9cqEgJfpfV5ECQEbTucxaDk8uJNpGW+Tm/a2Nrx6E3nUYv
KSfbZLCCvr9nmrHD0O2+b+pg/nNJeoOr7IB689HG13Li1xY8jAXEEhUIhmQxaM0s7ttVvBd9GOhF
fKhMIBrbL4Y1UdF8V+N7k9leJxjIh5RN1to++LC9GKNAGuhHlVr3hxoHK4pvQ9u6ztxPVpI9TVrx
gWl4nHMth9xupyhenzo+szKvyb7EsYG7RQl06GuDATNQIIQ7aHwT9TqyGe3opNaG6UpgZSA37ga/
UdoDAdCFt2D/Bkt71cEdFR5MBDxa/YuWTNs6PcVJ7utReqeazCvr0eMC1LcKCYw423O32iTNcyNK
kKkmVAwpNCZtWhkubXSBMUPiTcOVlSHTsEOQrt73FbwTPmW0ggqOt0mWUid50IULqRf91hbE73ST
pjh/xCaeMh0JyhlV9xw2L2xgtJscXwH1M9M1n0dfBzM+kAxMqPGrmnS0HUhAzDrQLAw7hMleGGCW
ix+qEDpGuA16QC7LXPfdaaS2eM3VHKTZPZ0ylxbDA8kiLxpDLyvh5TrS4CS6qXlJ00H3GQQ0O0TY
FMoNbVp6Zv5ijQmqZVEQRSUC/pWLUjEKKwRB2h6+mCoL8ha1E7OjhllRpwL1bVdQ3c6uc9F5ZpZ7
YnB8VU9oq3xpmxq1CHCvO5UPhSfKUW7WRxXjuvfQRN0UeRJExgY5pafUN4ZZBGEWoV5jXHVI3RB/
/T7HXcIpVG4RpW7tRofO+r2jhL5ZWr7GzH3ICLXqWwP5nADATEvcQDOzDQujzYgynEEcL7KFF7k6
akE4dvknpxhpNOKabodNFCK0p98QMijIewM7m+4nTva9YmwYwolRPrlDFUD6kk5p7pU4ty7Bf8vz
IB7wKmOtp6b4wUaLqVVAp63JH1V1I8yvTenShNgBj9LdpJUIhqCB71+tfNqHwJBrTZCm21otrkxc
U0YJlpYqe86V5tqylfuqTehk2Dsb2TsSF7hzszGH2HNFfJtCTypp6kNRmH6Ljwae+5uqBaqOtP6I
TegKdGqK1jN0fAgYVlA7gdw27hslYA6mU6ovoIvfZZOymbpqN/WF17QNHeFvDa6juqxftQg3XD7c
6Aw3K4b5qpT7KTysS2vKrc/NAHbD7tnMhm1rxX4afmvcJ0T0E+LSJuy0q7LQHyXvK9mbeFEPLMZ+
5KWFVs1c3IBDzqKGjd9m6F3EAdtUmeQRLikzLPvmwizx4jdgD0OInlN/7IqnNL4i+UtXflSKT4mQ
NkskL8hltzxFzmNO4W/Vwhn8Pl3lWxn4fbW29v5YXXbLWRwPFYFfQe3w21AhlzTuLaQxNhJ9yWeT
vPz/6JanFi7CBO2thPZ+Pf1C2SOBN70Z0yob2F8t5uGbQBMbZC36UuUwrCIk7y7aF5O9N/ghN1/q
4e7yolaroO8m3rrqZ8W8KVRSBjFDEDiMHxoVzvEE9mXwJhGa2RK3nysvfz7zf63mre52ZqpGtl+m
PXwCOtheZ/aBFsrkUmWrmQ/emYlIm9RKjHPl2NE8CJMCNpF4cbaNBV70slMlW8+isjXVnekMGOXf
gnJq4xgNbTQZIGlNpsiGIOlPD3hrSp4tqMtaMYwTPGAG1PdfCzC1U/Em+QfqAExCqsHcvo66/V/N
06yfYsfFL3Asw7QXdSCtTZK2tdv/UvNf38x3U4sakOtEaq9m2Mysa5GqvBAmnftbj7rvJhZR16ws
pXEMwPNmJOq0F8dkOCDZBsXzXyFR133xl7llC80u8YLsNfhiBBWMpI2CMT0ODJzLEPjOZHpWku1b
kufVGmot4bx9pn1FFI2SofMvB4r1WPS+nMXRah0HlDI1LLjADbjQrq9rpAjh98tW1oP5u5XFmcJz
mVR6DCstZFly/TaBskj4f6R92XLcSLLsr4zNO+ZgTSCPnZkHAFWohXuJEsUXGEVK2PcdX389KXWz
Kgu3stVj1mYzMkoM5BYRGRnuXn4ds/bvOfMPS2xGj06WHiZtNzEkJgMWmz2AxYXzE532C1gs4gNa
XCIgVSwT6tzoYuOGVoGccs7R9wQhkYdOfwiaw+WpW1ygo9/PDaiUJjmpevz+YXrGPdsNIkAIWxE1
5HI1GpT/qmbIiEv8ThtQFCzQgMxO0RGPUrt6p2L4K4Ds5a6/I4vczgssM4oLo/vZVUJe8qd5rUAB
+ybzpjtWBc/V28TNhdpH7/HoLF7B78kaWEzBS8m849EO0YpCDSIGnPr5DvTR4Sp+B1qeVQsKtRTT
Si2elAHMM6WRTkhiWMtmUzssI0TPcLuSPAm3TUj6dabzN/bLh0meigH60EoRRkgK80ZdtahT1Nr9
JD9cNrI8iZQApQJKQEJ4FHKXGakVMrzp70/i0gHQsVbQncd/8vuT4tF6KfKYNKhTIpVJJ6cvPqMe
FrdCyoQlD3VshQ9USg/F2AAD+oPOegI+xIcqLvyHscLT5LgaQKkthI6LRsdFL0sihdRPGF1cPs3+
E6CCRq0LnOLS2+DR2HhWyhTKLtpQwPumBBXQGOwO4AFJzSuKG5xi3SYiKNri7jg2yB2xsE7JNLF8
7fefWheP2LEtzo2g0Cnj5ou31n797rhSN3MYQfDkwuH/lfRJsFN4WSe1Uv2pSfBOjveUQ6mCNKM3
Jk/Sm7UZUREGn0UP3lkdj47z/gkx5pJE76ODnuVPgnflhrnHSPL+tls+tsg27NFxm3I8FeUmSzns
yYk2Kog+V5LjN6B+s2zftja4sPQbXeRQlmfVVFUmRqpqFmcWb2JNoMfYMvIOhSDdycsNa/3Gg2Dn
aTvfZsoPOaTwcmlz2ZUtH8APw+zDjsYbq4HSTVGKxnY8L9v1gCo44ICg7dCrQnAOl1IFXfswxeXd
3dynYwaOdy8evFHFY1Iowm+LBsN5sXz0FT3XcO2rRxT1IFyIYlodCTSrREY4l5VPtFKCAUbUrMTr
4mgT80dL5+3ldfn/OJE/Z4sPZEUAJnMyYuufdub/lVrDUk5/tDCU81cz1HpSYsD5a2i+A6vAkF0Z
yueSgFnjv5w8ngRIkoy5B4UACPQiMKKYaz97VDORkN5iF+3xgLiklMh+CR5iRJVmpa0pk0uGjDxK
qa7koepI18LmmmU/9bFYnJ+aIwi3xiVmsEcTbUO+NsCmaDfDel41zVcm8i5Ku1XBYaKcwxgGpKud
hCFKKAjPRXEAcwH6osubvulc1R+eUr9Zo7ZvU0W/6lLjRp2Te63HE/BseIWMolxorlCAXRlTtcnw
ok6k4HuhGd/QaHUF+knAGmYRD4hwT3PORlL6UccbJ1uXsw4MFAEunyDRrubcjTZnRWv4yATnLPeS
fHBCrbdz7dosEzvpRCLPy0nGxw7gXE+j5FIZJ3DgRU6dqIlWcv0WydqtX+a21DzmkagYKXBDlHND
kmak4zTCcafhTUFHGwypeSNKnQQrBnK10/AAdS0ytzO8EFuxeRvs3ntmFCfeT3thz8wi2OXj3CLZ
PbVmjoopVTL2h1V8HlHt9AGhANe5ptziFdAmeK5LFIcGh8sb5fJR0mUuhdK1PMk0CUunA35XmplT
TKLwvmhC1xUZL5WMWZkbmNKBdb3IkVXo3p+EslxWISSUZRvgLHfScS03NQu4cv7yNZrS0KoEkxkP
T03/6IebMLzVsy/yUOJtXMP7uhC9wIZxwSQfs8gIeoBcw5GLcb7kxnSi8EnTri1oZhq3qfwsRRs/
h5agqHdzeXr/HCofwKiOTgB1QlSR5JtGDp0mMAS5y/JB+JhNPnClVVdGJcOU8Te+vyVOY+pHprjo
pYS91CYM8jIqb2H60Cet24ganxe9x5ENNqNHaV8dy12hUtjo+xBPZ3dmX3id1TmXT5Zw1rgo1WSB
GaBz5WPWgt1fRQqJRsTFFqOuugq99ihMomXKigI3Cb+VprDxczHSH00cF1WAtCZBXuFUjWtl3YHW
e9VvQErRuM32F/27UIhlOZ05ssnFlkyWYrTwwSZLBdUVu5Mnjnb/nsysJ+/ymi2GzSNjXFzRZwqC
pxweP5ie9Rm9SVdgia4V2Y1D0TvA4qXnT1MGH1wS4OSVhoFLwCKM9j6y73FnnYPWhSddXR7V5d1h
8JElnYZ4atmVHBoiCZgBwzi0if902chiDoAaIghIATME3OP0UE0zmPHGCDcDEnyRu00Yl06T7yqc
sopG4FP+WzQN+pFB7hQnPjg7FVaG+gO98NeBQOrSYhEiG1DMIpDC4FvXDUluTauPEcKS6TPR++eU
6vPe1xu3tKZdmyf7cfBv+wmU8+PgtjHdT5O/97tkTapkr6XVqjLaPTQvVzloTUa5qtGIlm/8QF4l
CdRv1XBTVcVayee9OuiffntlLJkVIWXIWsgQbjtdmSFVZ2X0A7zDVP0PJU0hoJjf56UEUsZyG0T9
Y2yYd5dNLsQkmCRUI7quUZlvgg/neJ5mM8KhNWOn13CpLwTbTWSBy1uSOI8G9BaDrSZLPoOW0Rv6
TIhY4P2dhcSBKa2g0AkCF5mfOc2S+0qpmYaZMTg+lhZtGR3xFEjleFnTq1sahjoowU00eCZj7NTW
+Jp3wVf0LRwsvxU+cPDbkP8ebsuTDHidroEAHho5zc5Wtq0raY65zm/9LQEM1Itqt7tqPbTh/ua9
/90yYqJqMXURlX8iSKcpGBoVluPCv08rXJHqJH3MKFo7f2/nvBvSqaXr0G6F1CnngXPdn4Yik+Go
JIrnV0u/iTp/e9mGyjbHcarGGeFTNbOfQV8p56GX9t3dZATX5oBOKKnwUXGq0DCt1Df+ZzlPpMeg
Juh66vQvnZm3b9RNr6B4UxjBD2UKHiYJ2OO4qZxBHwHiUttN1qeyAKXFb3T2rQoEtDQQVlNq8MUx
SWqCeWygyT1kw92saBtTFe1zPuoxE6ZuavgPjNUKz7sGTvhp6ho19EwNPCP6HdSTn7rkQTegYUSH
w+XJ5+MEb4zbw4MelnJclpEX6j8aZJYbpZ52gWV8I8GzrG7RxyZs8mD3NH65j8fHJWKpVtVJCbpl
XEDGq86ztq+zI+2ytSnYV2f1aH5sXBpm1c1Qo0cNmmOAWBK8H5QNkpXRSe6YwAR1A5Fc+PnmoDKg
VAZCE0hhVT6yNyQMsjzKY2/siwMu4ZvAFKWxfPIA3eQTE5yjVZU5Keawjr3Q2mqR5gR54OZ9IWAp
Ot+CiBJ45zERNgyiEO6O6CuFPHc6rBTWTUcQVuMIsNHS7SYJOP7QubwHmRM53RCwhuYbIFAU0Nnx
yFRrUEqjMdrYa6Zbs5jukx61oliGJu+0A5nqpjLJra5lguRyYXvALArcGmQ3Nbg4bpC0KZPaUFJA
Q4DBzT9B4PiafEI93UZvK4o0trAyt7R2xwa5tcsjMygjHwbjrbSZnOwGmF8oAJcbf4Pe/5W1R6OL
e3lqlwZpmZD71EAVCB1xnh9hgmijhGOQefo18do7ZZM4OYaoOOFetVELFNnjr93Yn8f2eI4EiHKg
yySdsz/TwA/hVCFsa2GXWqZiERM5rqqdpTUKZPj6Sc0wNgDfnqpvFYQtog0pr4LRoSv2MmNAZTly
28ruNpfn9b1Kwu3ZE9vcWnYjVUCEBtvyDiY9XVr1t7R0geF2yhU0cGfQBuTXfrhSbfYApm9wCbQv
f8PCsTn5BC6RRCAuUG8Z2fCDjbZpN8M63MibWHROFqcZipjAqgNDqeicv7aCcR7l3GRLmtzIn8Ee
0twoEN9NAcmrPjEB1WqN5u1IKLf0rqd0Msm4HCkygcopxI+sMw5EaQz9XlEynFDHtIuNf88undFG
c1PXZ9Rbdrabv0WeeQ/t2mviqopt3YKp4dpy6NfS9a+B7IDg8ghUkSOSgjqDz1rct3EbgLZGkwMU
jrZScC8PP8y1sqcr+misAkQ0oMrcwk2fw++yAH18Vmzn7XKrTqdZrxQCuwZaJGc3hBsxDsFD7fau
sW68dg8hl2s8k1+hvG6nN4YzfpeE4rZnVB38V3Bpg1lFwRxPWBk89XrF53bLlLfKFTlokG8CRGwt
VCtn47q0F7hdWJWkylQd40bx/BNr0KvgPNMvbM/n95ErXN+z5J5bXy55QCpKajnCCNk8Z40dPOjI
ICAesJkfRkdxpoPyHeBaQSg8q1LxE8sO41ExTNPUXh3R5o6yc+LG1hos+qsuqN3KwKNz/HmKXsJg
Z9WfclUQ8s8K3rxllikeWfYJZEelPkjRPWVCXbuBaFI8jYDNBKGD290uN4MvZTrtUT9YWWn9ctmZ
iaabObsj64VMUGtUgsyjvR9co6EPkkR4OnIpnROn1UDTddneWSGLGy7flkusItCssEg8/T56MNfz
RoaCsWUHTncbroRh8cxXn+6m92U/Gl7V6xDRzrGbtNt0m9y0bh3ZuoXHdfYciGduoA/RZ5pYGzQJ
eeLd/N4EdOH0vM/Gkf2+VqVMCrGtGMpfss19edf9ILv+DbRu61cIRr4YuwSojHW6oR7kRFfDxvja
PoaCWHKWIBtIi8G/CqFUwG7OHlUiGfWuWM4zT6lB9mP7dUPWMVK/w+XFPUu00KyORMS0cDc2FEil
nm6mwSgraSyLzOultLI1BBF3UAFK0zphsxJz86cTq6HlSmP/acZ5TQJ6C1MMfoUMKeToRqj2Dlv8
f6SQ6Sbq9iDWEDgI9SwaGzAIoTAMzNIU5OenYwMiKQqsCtF4ftXWyaqUHzLntYfCbeJ16Iwq0Bhl
gfw1c7MDIF9rfZN7gIhiRc07kcT5whnCt+BJh1CI356XIdSmncYRjFQYPEinVwAYA69o63aFBDrI
xQyB59vn1B4Xc7Vez/3GCnNEnSRfJbOjQs9E2ZBt5QblrW9nriRU6j53TKc2WVw6OjlSY/pDMGC+
jbDbJK2xBuhyXVUaaBET0eVuIakATQUmEjrCJjshXJAzLfCyaD4G2KzCO+017W2IcXmh+zpQO6/t
djW5gJ8+G7EtindL2+rYMhfugr4ZTBSmcw8YvteMFA+g4tqVTX0YEwXIrLkcBRt5aS1Ri0TXKbQF
UM/j5tXX6FR0poR9nE+OMY9XeRYIcqVzN4DZPDLBJSlIKAdKkwSzmc3XpTLC6dbP/dz8lyPhFi31
FRlYzg50FfJs6/SlTj9fdmcL2RYbiK6g0Acs+9l1XAYTgU8jPIvVnUN22aoCZHATOf0KTGy76A0v
xY7ognPWE2zBzxjwMKhQowfszFUr1UA72ZrYVvS98AmqUJZtrpLHDswwhVsGIDkNH6U7UaQ0zgpS
nF3ujKdpFuBCUBUevuxbOxgbEgNYF3TlXa0U41cdBR20TOShPYfBbcmgaFac7IuR3Bo93XZyuKpV
06VhvCn06iBL1kYvw61FpNt5nAFSH+02SDbzqGy0Idm3EdlnJqCmatXjnmg6Y/JjihNHx/lWsvLN
TIvOLsL4ppXyh2BEA8WQhJk9d2hFLWQFFMcjLtNhu6tLukUCA2J8KFw48tSsAyXYsX9tAdSdAADI
qB6tHA4K7FElEIHAiNYPQ9RQYCx1w1ZoqbuX980ZKxa/htwZA3dfKkXJnMM/DytMUgVYga0+xm77
pbk3ZXsGb7IM8mnFAWfSdbzLr6VPwz45GA5ItJ7laC0CUZwR/P/8IpA14tauIDRzSWaK2SEUnCLw
4GAPz+w2vGkP/uQFK9ZgKHnReGOZ1xH0VC5PxZIrMFCw/cMuHzWprs9WMxWQZIhuZ9PcqFp7sGRd
kN+cl1vY7kVvNIotuoE3Hs4XWAkNDDUxc48kNcDZnXETTF0OVhJy28ztyjD6+AH0APRaG4f7kqJj
ppi8cgq+WUby7fKQz1PO00/hPPrQmFWQItl6V3RMdpEHNsNVuBPRyi06JyKzXkqDEIvwCYmOu0FT
lFaOV+hh1d1MN8Y3XNLWOagmriAc6WiDLUo8llYTi6kqRFOgr26wYHYUk0NzQgdLitXM6bca4nEy
ne2uFL2vL0UoKkOXAJ2wKELwjfVokSk0VYoLj/SPU1h4kl+sLy/RogUUPBW8JMiGzk+dL4dq02SI
HCQHuUMNqWxNdM9Zmir6YYK/5lhxX4PSvi28VKZrH0DnstE3fS1yNYsjQfprGBQEOSaPY0vrWknA
XILzpVz7JpC26FK+PFeLrgMoTRk1KJ1Vg7hybVZFmd7jfHkhupFv1FW0SiAbkdnmNUDsiqOiK5m6
cr82tpcNv3eR8yk+EjKdUkuhpqpzvkMvlcbMQSyBgzQ06/IufO1QUWLJ/rydErfYqWBvBJpz1Tyy
jR+9hRvzc61kTi0u5y5dN46+hccZd7UfGJWZgCL1nuygCKXtUYJxxpX2OL5ka2ESsLisH0PnQcZ5
z4r2dcOYuMptDc4iEIL3LO8AYwcg7Xa4wm1D4KpFNrkEIEnjGIwYVuBJYb2RS4A/GpFIKnN93Iqa
uLGh942gQ+Isn9IRmq18RhRKzB5Ivn6iu2YebLALJWDHkEWaKkv3JNijFK/+4OhGtnvqrzQ6NJ08
jjmmkSmd5C7Y/Ng9iXrFOjoYgtf+pdTtxBwXZHu5UZSJpYuaLe/Kbfa5xsKpBIoFmQNejNv4QaFO
uBPaZenE+bR+DJM7KFHZabE/Y5gMuFN/jZ7rPRjBvMKN1uQb8FX25YO5sFFMNA1aeJgGq+mZnEsX
kV42EAk8s4kf5hQC6AXyr9+3YaCagFQFTkfh/Ro1ZxPdfHCf1EC3J7LONhMk9+/oeX7WgP6lKuoU
wFW9pxRHwUxta5BJmTN63upIfmyKLAJrR+VWQetWZFjTOL2ae7wSNaZhD1X/mqnWXdKDzbDu6eR0
bUNWuLhF6z7oK0fKlM2oxY9dSx9BAwQ6CK1ZQ9ttFRjkJZOqu6aR9iQZNLufU7D89KhD+T3oegyc
M0uL7AiENEoeBSyzbRCP5m9qE0h2GoHwKKHki1lb3ljIAGWkzbrPkn0oz7mNlzRwDVUNaA6suNj3
KMuAbKyQN5ZsDG4lgUHDkpGA2ZMUP1xeoaX8A2HnY/7YNjmav0DLx1kdMX9QeA8qZ0rt6Tp1+y/x
NzCeUbBGv5ROcttsBGaXNvuxWS7Tkyw/arQcZpuVvpNXqL+oazzXu+OquSNf4u/j18sGl3zWsT32
86NhjoXVpUOLNMSI/a/oWDLcjEho5EIs8lvw51y2tlAOMA0m+maouqIQPubRzBymSMW+L43RVqsb
Y1RtGmdunG7LMBQcsoWiN1BGKCKhLCjjVsBnzVmuJ53U4JHyA18y3f7kAxVxWZwpA+MGcmKLm8d5
rkZrAJOvR65HV0ZbAA7MYfrceXjKOwSF7R90SPGosVMd4ufUEzkt4Vi5WBAoSltaI8b6UyzwdzCv
Cw6Sog6q49nXNGVN5kxNWjmhKQyNhgk5+LQDAWkkyI0WNuWJBS7SWCRU0ilkPbXys24Cs1Xvc3gU
cFAI9uNCGntiiAst2PjjTJn8Q4ebDL0iw960BFqEyyZQiFKIgSYzvrtMpTFgKxM6JvXgeiB3UbPR
EkFkXp6uDxOcq1KsgQSFgQUJBv2LZMWBo3XFyhyg3BHWYS84VgtnGHP2YY3zUJ1SRGOGWrhnRH1q
k6H8YUYE0MFWfw7S2av0VhNYXPLFOMUKlPhQs0DbAXe4Bj0xKGkwh4Zt/aTRSFGiBTUnum7gikPD
huqPq4p4QhaX7sgst9EDtZjgXdCUnMbj7E2ynq+mTv+sTbIIWrO4gkeWuA1fNzn4xkDT6MmYvMz8
UoSP8vTFTIS9haIhcRs+s1AqkNCQ9e4m2MvjkKxqiiL/7Ele62UJ6MS21BU9swrM8veLOmuSOWM8
6qkRglcLzXfGZswfLweXRb/0MYn8rULVG7XPW0xi0aTPVmFty4Y+XTYhWCeesqibaWLRFCbqvHdM
HQ8yKF8Gyg2V/kaV4HjL85RFBPIjVSjHlWcOSK4UWzZErwKiNeG9hjnXEyiEgKlqQzeQviOdctT+
x+UJEx1dg33FUX4hlyA3iQiU4uZXSKo5vYwUynLRRuCBsyy38cZ+ENV6l2Ih5k63ZM2g1nn9o/Mh
ZgtxPwB+wXTxC9GlQ+rjLyG6lnfdn8b4SohiDAqJmYh5pBb7yZfWEogYL0/i8kp9mOBKFKqOIkVU
s3CYH8wBktzm3WSJxNhF41BPF6qlsk/bGEc0UbJDiKgIgsFwcC+PZDF2fKwMfymZhhaVdA17LrFA
bAmRzPmpp71DrAdJKJElmjVuf5flYIbJhDg1mCjtW3dKNjtDJnAIy7NmqRqUP9XzAhX6QMeRtBjQ
qNYPtFc/S1QSzNnSOKA0DSoptNudF6gU3L9kTYeJJn9LpfsuBtu7+ftPWvTYBrf4Jp2SsaHYYTP1
BikEW+PNLKRxWrjaMEUAcKWAAOC84EWKvEuzAseSPf38kpX/k8fhLzEdCCzyYUcG/UVuTiWzqEDm
Fr09YN66GUFh/4s5QoRZXirJHI+Rj0EZECONQQvmek5I82U36f4Kaf7i5lAMtHOjpRsttVzikCZd
Uk8JZNoia76hdeKg1LmXEkuwB5e2ORqQ/zTDpQ11lwz6pAHGNI3luqUWKGMrgZMTmOApTHqAV/J+
wMzFGt4CtRswhf6NW8XRIHiEqqqSrtcMzJUfZm5gDbZpPKlh7urJp8teTjSUs9OkR1rK8GXUeixj
wAmS2v0bFlQ8IOCpCxUeg0uI5awnZsCGMvvjNeL33dxZ3mUTS6mOcmSCT34lKYYyEguiRY13y9yO
0nYdJpE9Wp8vW1p63UKH9sdouE1cdnMYDRo0i2Zqg+Yf9e/Y1WJHM2zNmbbssSf77ZZ6QzsxyW1o
P6ioFHRR5ZXjF+KroDcVtdEK5o8wuMJR4tPPsurXCiwk7UvRrrX+bQofBiKgj1ncah9Tx3fUW3Wg
SFYOK0FZ7ttk3nWZwMLSAwmDpjBtJ2DiTP7Y6HGVtj0TMiOPIwh4wFJvgMvfNQOIZ1i3/QrU2Jkr
fxPBLJZSBSCy8BanQX4PqJjT+ZPQ4WE1CfIq0j3K5DAPuldIz2HyI9MGwVZfnsQ/TfFAoQyEs3rW
ZZWXJ8/4JDCbx+vLW3xxM6CbC6V6RUb/DXeYagRwahjIggO9WJXEBLV97CijaaeqvLpsanm9jmxx
p2lqZgsE+xiN/oxaEBgy1qjlFQ51wFtueqBSB8u0Eya2qKF7MRQd2eUWDDIdVZVKLfqK5ukqsxLc
0Pv8LsvRT3V5hAJD/MnScjLlIfNM2rhPs+uovFUKQdFGsF78sZJks68kEx6pS0JIg34JZjCY170j
JYKoJ1otwsWKJlQkmjBLaN+YnGnFmhcgtWMZDkoqqQPhU3ByH8JVJGovEg2R5U5H/ilQg7TKkrry
gMViyt0BWM2rxAlkCF3FSl/blxdt8YwRQEUAjkGGxINxgkjK8jGSUKMy0X1GvtX97WUDi+M5MsBt
+1AO0S6pYyIHY0/Tqwg9g0EEZYdWBDRb3H5Hhrh9npbqmCYUjikn6XqS0l3Uhmt1GAXnWGCGl23r
hnCUNFYSokWJMt7Kkr+P6d8oHCofQ+GhStOkqkmgosgAlm7XmHAf67/qVQ6hTElwZpdjPHo6NVaN
B5Umt93yeW7JTBGoWC2+sct1kdgZYHMmukeg6Z47IljU0vs6xcsanvKoKaNuyN2aR783m3HKcbLW
ZCc9ZZtqdEy6RnfHunmUnBYAGtnV98GhBXIPIijFFvqIYrTJArICqQbSc52AJBLCdNx3zF0/h8TE
d7ArQS2788ZY0y9aD1nGypXX0MJAR63qZrcB0AbBLd1NW/ScTHtRWWRpQ0GwzMRFkoDFlI9yNJ+g
My8PiHLmw1yCmd160CzRMV86hcdGuMEC3hrOUtjDcSqbSTHXpOhWhgpiG718+/3zjtYgsMlpBOQv
/OOORSM1a0sZd7sGRAeoBD1YdTI5aQmOt8SK3MvWFifvyBob95G37KOZQZWmyqvKH8AO2Mo822kw
CZzkohXobSuyqigABHOHJAhSaTZSSONF82Mra49WPYNmQBHFnCVfrB6ZYT8/Gkxo5Hnqa1GNs+jf
owvTUfbj5nVEvwdr/BT3Oi/aQzVOx/0UeSR/AkBTlRcknCvPMupDZCFhTFtlXP/+CiG/wqyZeAY+
a5GD4mSJzDCDQFDeOfGU25OW2XQSvX4s3vABKmVNSUjZoHl6Only27Ul9ORr1BTaK9VhWMvQJVfT
WlslB1FOdUYjjmdFSlBd0lmLh37mPFqaqUqV5LWXV1t1x4hRQrcP7OR7fqg37Sr6GnySPNajFPwd
MBazDdwsBS5dxXvf6UgnoKL6eCrZNgG//A6cQxAg2UMoB4p5/cP4GLjV5vfXEHcMC7Tlion/4ebW
DAPfLBUFc5sDuSJ9TSogHepRcJbZb+E6I4A4/LDCZQpJUGdlCaiRZ0nJSz8mB1I9zWp2MBJ6mIUk
Zkse8dgaN4th0ORqUnQ1Wth21gxUTtuuCxlkE13++l/NHl9BgaTOHOd5UXtVPLrx3IIX+BoKfIJI
fn6YARUHX4ahMD4BNEue7gp1zPK+iwNgivXEq5puExiCG+f5jCFDxEUTTNvov0CwOrVA0qaKYl1C
C0Rt7SE6VNhZ1T4lc/q1jaOfo/mf1/F/weV393PZm//8H/78WpRTDVRZy/3xP9fRa100xY/2/9g/
+/Ovnf6j/9yWOFNt/f17e/1S8n/z5B/i9/+y7760Lyd/gCZN1E733fd6evjedGn7bgRfyv7mX/3h
P76//5ZPU/n93/98Lbq8Zb8tiIr8n79+tH379z8ZJPt/jn/9r5/dvGT4Z6uqe2mLOnpJ/+F1Uf79
hf+n31+a9t//VJR/oU8DwRMNzgBgv1PiDN/ZT4x/Ab9vAr2rmJaC3WBhFbG32vDf/9T+ZTL+EEqB
nlaRgbFcryk69iMJvw9EbdDhww5C4Gb9/39848lifSzeP/IuuyuivG3wOaeb0YALhoeC05epyf5w
dqsIaxNaf29T6Qy5FxQeJH5wLXyAlFi7M+StClDLX0C9sdLNhwP5aRXSp2ifR4+tfsYTZFlzECXl
m3YrQ8HnQYW2u7kPVnSl38ZrC3qbjEXXeByB0S4OorIIcxeXbLPDcxS7J4n6ZVC9sVySUY0Pa7j/
jagLiaNOOR8h74ibidRz+TY4vRtt0k+qM1yDpzBgHKMOS1l/6tcX6x7IoXSF9glBIODaac4/gPPR
bZ9SdIK9WTVtdnPV9fd6THQwJZrdY6lUh6kx1xVknrJZX5dTa1eJLqEDAaxXuU9X8LlgFSaR9BR1
9XedouuskDWnLD6V9WAKPlW0IJx/hwRqWcT1G/ihsCAMLC95yEEERk5d4q/pALWiAvgWfCN/l+lH
04rD8C3WrvwcpBLdW2WpyKkFrp3Lbc7NcMWIPg+IJMPMtt3qlR2uWX8FhEse0V2xFqY2/Nkl8BqM
qQqoBjAtAOh3upP1GuqJvfXKelehGraFPu515NSrHvwKyrU4CT3zFbw97uToFoRdS/MVr1tdas+u
to820c64AVyU2vML6yYVDhGO7uSwwjcRQ1dZ/zrRLTR7ng4xqKlvSA3mE4jjaMNgMWjk+xG8yS4j
zBVh7bhakoHmGJhDpzwYlUCjr/E9A61atVOqv5qVC5XhbeNo+/hAHfVWfWo+FVvNUcUkDmcjhPeD
nwdqAjwOKNRysTqqSplk+qvq0VdzHexwn7/uXMuW3dIBTYVof5LTPWOqKB8RhQFgAPCTZUBDTid0
Gqqp7kgCdaAR0pJNFFpO3soD1AtL/RDNiXEvS8qUaFsjbvIewoFGldxLvdzfA46RRYqNngc5WU2J
Cu0/N276qsiAkChBcBXKQXylzQYaPSOzUVYJeAigaJeQCZAtMEasJClR3/SuHu6bphk2aZSVUP6q
0bMeAXZ1Pdah+gWv89Bb1cKWfhoHuVqV6It9aashuPL9QZNXeC1+DedkvMYdIts2tPmuyTV1uyof
dl07AAZqlT1oP1TJuE7KQkdkS6vC7coYd5sHOVX6g0am6lG3pvhTnA/ZM2DtUuroHc1/pE1ZbUY8
PV2BdMs8tGX5nAZMAC8OelTB0BnjO0SfQKegd6g0RBN6IoygfzSibLStTMUjy2jO7QbPZG0J1dEk
fw2HsHoGpbm1D0DjkdsteHSoQ1M/jFz41djHBEWy7uqQUex2sd63/RrZdfYpxjX2U1KqgeZqjdRd
13Fu2uUAGT6pCQcQpxZ4foNUrZsqRblP42So3DhXlQcJzwEUrlqPQbNCenR30TwII7uq5sGw47gt
kh3pIRWd+5H2lM91HaGoHk3oqqPFTY9y31s6j8PrPOfGqulBmGLmM/rix7Z46+RAXVVtm28Lksdu
1Rm4yjTA3A1Gkt1PkNazE3My9hV6+K+aCI3Rsp+HzpQR3wV33Gufa7MdqRCbK8qou0KjxLcGAoZu
N+ZXudYBoAw1x6TGsRuL0ClyA3LDfThBR1Hqnv1JAhNZMwVrtSokrzf6FsRy/ezJSa7ac2xG2zpB
o2iRBoY9SxVEoCsSOl0TyuBzLnHnm01jS9spuINcTP7a+dhadVBoqzCrpltpAJTKHgJZgVSxFYBZ
zScR1E0zACqGIJkjB088PZQj+4LemnFA91KUQpjSjNC8nzD1P5WGTbM6Sip/JWwnCRo7/x/pCg4s
jiswTqwBF/4Ifz49sGUOocehDiCr2G7jEPpkQeFIeOCdSfoCttm1Be6CuZntpu+dhgi6Gs68xbtx
QFwB76EQYeOMT6Dti3tTsiM5Nhw1VpqbIia54LZyWrP5Y4RoagA3AMiCCOeSYpo0epgGkBIOcU8B
UFPOnUnEg8jSHW4aQbMIA7oOBrAzRZsadZWoxbObSZN6r5tp/FmfSbVLFCi6FoQEEHmVSWrL2WA+
XV7B08vy+/BgGX2+BF7+HBPXxFMVFACTKuF8G3fG9Vzo8BLSTZsNm372d5etneY579ZMlgpY2C0o
UvJA9doqDBo1FvK1r5J0m5L7VLvOI0EyxfWHMSsqwZuibqAghUZmvswgx8ms5BT9Z+BYSlaMW+nV
8OJNeC8CMZ7vDRO4eyQeaHoBhJEvfClGlzVyoDtygZym3eslGpFGUWndON/muGIBUaghP9QgBs5t
8yhoKoBBJ8c3IkDGJjNGSAobv9KAHCfTWzwPJdgqSqi1K3hpWrWQ4ejt2gdFdd1gW9tgwbdCaNbK
kbquhlAznECJ65ecWBDJKHH1cjWE4tqekiz8QTPoudsynNHdBPSm5ye+8pRVWgGIs1E5iT6jcqP6
3TdfJrk3gdltr7XGuDLMrttHyF6+yqRrv+UlBLuvBwiAEwCqKZncQg/IJ9pFfWuPVBuuEXr6Pfg8
9E+VSaGnq/8/9r6sOU8d3fqvdPU9uwAhhluGd/YUO7GTG8qZEINASEIIfv1ZOPvsTpzd7a/vvotT
vSvlVNrvAEJ6nvWsIUaEutWx6VM2VTFPFbDABbHc8RQWhN/SYDwgOtXEpXMUgvTztRiS6vvoK3d4
Y5W+KiW3BYSuFoQbGCm++IS9quu6DnauA7eZyO3O5mFGPifXSbZmIrV7OPRlb2nX/u4N8dxDkoT/
Ae1+vcmwNpgbrpZss2PaMEeIC84cI4wQrMZ4J6+cN+afv+83aOFhEw+bLAxQfvPmMoMV1pFJFi9H
g2E4Tqg8bt/17IZCdT5Vb2G3v6/gDR3GEwLAB0q210I2A4sCQSYvG9oQobEP/fLGHv3718Hrb5YQ
KFU36OHVHt0zarB60LT6eH2tCgNpZxh989hjFDzIdSn+8y72ati1rQ9ovPFl0Kth6PObm2fFggQ5
zH42FvJSnVEuZO4RqZkZRSDYNuV54+22tuyX0wG28OAlAEzZBky/SQzGXkUITUUtc4r3QQHZL5J8
yGkb8/8FfvwfYPbPDab6D4CZZjWqul9wsu03fuBkQfTH1v/AgMhDferiCPvnP37gZMT/A/YAGHhi
8IaFAAbnXziZF/wR4+8bro9eBtsJHos/cTLyB4FXK6TBEf4B2n+ssP8CJkNH/WqFYF6Bg+gvYfvr
Nq3pFuvq0MIQnPkqeUiqBa1iqmdfhfdwap3LC7EofTe/CrvWDhLA58Yfi6QfPP2RVKRtc7eTMQ7L
rioTCHT92OnfWwe01XRerZWHqg7HMJ1I77o3QdsZmRGHW+9aCtL5edOiWr2ZjT82VzUEe/TaOKNf
PS7TFMDbmMOcI17zyoiuHlM5+Qqee7Pvq6jeE4+WVp7p6DssuIl6L7D5aBuK9IUhWgL3vkkMYQ9J
3PXNekLOhQ2hJKO0bYJg31tHu9MdJsGsK7PROKxJrikPHCnuSetHgfraQ4rcIVpd6CmGKVo8lFO4
XAMzTWC/UZYwUniqVjdSOx6ORJxnOarhELGtqKWkMwlC0cO50beJ9AXsAkI5yIMTyIDfMscf8MJc
dwZUZ2ubBv2SV61IzF4TTGA/JTjoyiUbZnifHRLmtJhRL34UH2RD/bkIKmmj3VTR0oFHTz9UyPfB
ILQqhK+6nJYNAsLcOijNmXgGSbYLgqK/RkZH7sGtqt59rIY1gnG1Z7h6nIVoYGwUQu90E7q2sUc2
KBqfuE9ld2+mNWIInK8JS00Z936BvggBUOk8KxSWmfQcNlQpLMbnuaiTOnFuGSXGDoWDnAW+90Hg
o7t6jTqxaztnmI5lAx+Tbw729fmTnr01FFmshxVcwnENWfiOhKzxi3YAdxrRatqWy/XajyPDfYcv
a4hLZM1MrigWnblmI68QDEYXBhRyposLfxEZdsl1p5VQhxbYdfsNVmSxzUCZMOWNEzblLUez+Cla
w+BbaLkZLn40UnxJGRgknxtciEwlK15wChiKimDkSqNMYoM4TG3FUMu0cdjntqP9x9G6SEDQTrXw
XadqrytswuDm3zUgYqYIoPfaXU07Lo4sqIMQAGlTyamY2OyjEwwbbxFHKiMFBLV3cMulCGl5mQab
DOc6UYG5d1desuFxGLq1SwGJtyYdWtF8c4T2nKPFHUdzyoO1O4jSdv6Oxs3afI21MfHt5MmySSH4
dcpUTKX2i6Fuqvo67sax+m5FrOO9qvFRdzD4LgP0/sKf4huko8ygG9VlvSJFT3pkQEK7SvSQabOM
9hOpEMHUpiP2vS38lgdRXhMi3A+t6ZdveOxjkw2xV6u8WWRlQeNnTsJy2lR8hl53qVWYhqZmvpt6
kU3mPCjbTtfpnMQ8gjedLPuDXGg9PKC2hQswR5iL2gus0eW6YjwKhpTEPKxgCtCKFUolgNI5J93c
5bB6Abc/VSIYTOGMIRRFLmZs6kq5tQFlBj47NK2x38CyExJu/EJZVfDgHTtZPdddTf2nXpVSVwW2
Z3MXh4OP0VJfwRYUdaUXVXtNk2r4hK+lw+dwglfAqVFuw4bUnXrJCh4EdlkLJwSpZc5LGn7p2ugq
cgdSfkkIOAjAV4QDN5p2QP2kTMcY1j+Ld003Vaxo2IQrS90FNj/d4Pd1Bpch1ha0ERsvGbb65sIY
80GPp20Q3q7aicaraOkGNw18Jd8bHnp6t6pg9WCJQqIyi93Rql2NyQQp4rjy1xQTdytSxZcSNjxe
rbtsjbvlQ22ZLzEviVeov8yC1TWqHsn1rOrcB4P5Os2nSQ7lfkkCKa5oF+j2Rki/RmG+tOuY6djD
ng2+X7Ls/VDxaKeiCd/YG8G5ivupXNNW+it/WBwpqx0fZOfeJJqt7o0wrRlg+yWVOcllrcp3K+Cg
uNAm8cpjYIcluMBxOJkvcKsYqg+zIAHJnIb15ZZF53xlS73Ae4/5QKdO8Uy31qYKVdTlbeN875Gs
YZ8ouLDLAS1mRQsNjpObY1xg7aGZlghDRVuyDlpSMmo3UyWlAKa414jxGAzAmApft0ZieMSIPi/d
utRnrZsnu7gariC+vAonHHp7WJnFzZc2kjrai2Qd17ypplakZGzbZr9QQ1zkkiVrAq81pdG2Q5Tm
qubeUYMdo0sUlKG97fouLg+uGWGCl/VGTMnwwINpLj8B3o/DOkVyKB7YNAqqpr9aARmavAz70cuZ
8Kr3c9jDvA2PaPPsdxY/4rzB4wH6alwnue6VGvKAKyh0rfBahEG0SNIoKi2HadcMonp2EX0FoxNY
/wVHhIfOdhdbMv/gmP1fwfhPf4On/33F+Knmn58/z99+nqy+/MqPkpGQP1w0BwiIByXOjX0XxeSP
ktGnf2BLhW0PRfuAVKutXflztOp4mLtukRuww0l8OFRvheb/zlZ9/48ANDcsPxfy+g0Q+G+KRkwN
fikaN3E3fGkgu8WUN3TB2tm6qp9GjWPcx0tiZgx/hjZeDqZsUMLAogZAmKfgcg/t4y20dloXVThT
sNxnhW1kIE07Fp7j1IgaXxPrNZcZ2/h69FYyqLvArXSSRyFb9H5ZWtDi3BYITZdiF+Tud+iYldgZ
wWGU7lvWTgVH/QGf2iWGJ07UedY9Cu3QW9MA/PpCEz3ztGx0Fd46EgFnWesxlJBW+uO0K5PYgrDu
DIEphGZ+fRKVQYg74pNWjDRLzBLSukL1ftGslzCbdMrVudqU78t+nFsuzz4b52PYTHGS+6JHEKwA
hSnEI8trF5KbBoENAXy5krxFoijA8LJN5J4aQYOzjMtRHh3mMPqUOLBKzw23fVSIxUzDabRO7xb4
HJ5TpV2zwPlCVn79fmo1iw4M5mpdxqXGZQdL4kRrKIHrIeFpZSkM1xzvNJnGS0fXVzDLrmLxFfsr
fTcGxBFpLa3vHuNx8Pmt77qzvUmcgZq93y622VVmZs0ZicQj56mzql7c8bB1y7MYtalzYpGCcm8j
I8yxiRuKzdO01s91hCnsLnBHFx9CjXCsW0UJaH6HrcoHIhTayRG3tqn9tLRe7oUMIY1jMiZyJ2Sg
y89TMySpM4PNIQIBhBx6fuztGqh56XZtWaccKcbyxpooAfIPT076gOFEJ85jC6sU2F/QyYgH3ka1
/ejoFbjxREpLjwSsc1WMPuq2fVQ5LP6MG5709+7ou2ARDcZlzS4IxCrPlgTI8pirvmtFFmoyhm7a
jnjzohmlWvZNBwgM5UTDq8LIUBkwQmFwkMkxgi4yrtB0HMIhaprj0oBudkE5SLxPmMzYGnFA5UrZ
gzMGk8mJ5i279oTr1mHakoSLOK1rXwRndBtDtUu6aNb7deimzsmRUaD8D3yO1fAUYv761XoVWdEw
1NLhENhPvvQwMFmhUiFuQxSqmHWajih6YGYsPQjHWbpMQo0gL60MQTzraOYHE4DJDQZ5OY07PoWj
xiyjhQqAtU5z7oNA810Yt7N6MoJEX7mLXgYLcTZGXs8Bb9W5j8uJ431NG18ti6ntqWkoHmN0OTWm
tVj040mPfJ69lADIVVW+BJTZXHVcTY+ovVAEUpRA4iMJ5qQ6Vgrf+kwTYJK3mKpxz4BE2Uv/Ywc7
0PgzFoz+HqhBB7ltQ71mRMTEHpepFv5TEyysPSU2XKKi6RNH59olHvz3YYc346WttM67lsl1zrgd
Y/VubQdPXJZ1AU/PllqOBxdxJ3of1BjXthnmUmhyKaZdHC1ir5dz7RA1Hrxee8mtMPNUF3CkAaGk
Q7ib/FrN3oA0X9uznhQyotUTHGP1sw5UiejLQcfv15rA6TEJasDipSzf6XXla46ECHqZ27muT+ES
JE2FPJ3KtUflIkgVdo16NCu0IFzOcMHhY0sv8bDwZPNi6as72A6t/aXxeE2qtBmayWLrq9Wcu9Fa
f4hkPbM8COvA5HaR8zBkZMQ0MUyjkOrpqESkk0MIcnr5HZxcJe7mxHOarOc2Gj84tZAoz+3aeTDy
7TkjuZFEkRQVZYMqDnkjf3oP/F8h8M8YBKF/Xwfsvn39Jp/1t6//uMeS+Kb+MXz/xwvlrP+mfsWT
ttf5k3cVojogG3V9g/NQ7AHQ+VEcQPD3xybC8jFvBTsOh9FfxUHyB+YamHIBQwWWCj/Xf+FJqChC
34MafnPRA0QVJf9NafCim/0X4IjABIjBvA2Q3pJVEuC2v1YG7QTsYNGxvFKY1WdzBYeo2ZmxM/WB
s2vd9r2sottVNPSsjHuprSwRuhK0FzL410OgPom6Ie+pbQ9wZ78y7ngNsHm5yHC6+IpW56gj653j
jNeYPJE0duBw6pBQpYMur7ls/RPAisfBevRuPXh6PeAE2qOFY09V5LuftWToS6R7l9g52ZtyoOd4
lJ+1qOZrI8dkL4FwYei/irTEPxw8FClZX7bq2gbVY7c+a0S/n93BW3c/3fa/G4b+OkuL3U1BF6F7
AbX1xcZkK7h+KqjQY0g5jaO+WToDH9kSQbOsElEKxStsESo7XDeywiFb0gEiqknmPSMmK9fp7CcV
ed9GDZCdrsWewPSyN2PYoM1e7RtgOfkVLHz5mBGsmSjYzZg4eq+VJ84a8SaORnmzjv4RswF1Kwn/
MAP1gQdK+xhh/9tXFvP5uO6+b/+0jJE6hTEwv9EFG9pl/S1U62i9A6AY4YSQ5a7x4nQOZoHhb40A
gnGK8xozyzSWoXN+9PhcnlEMI87cK9VByZqfRwvutpThAJshNr5741b8Cpn/+I6wRYsgmt5cZWI8
Kj/fiiQZ5NwtVN3IrhMuqhfs6By0jHV8Xrs5xrifeuinLPJAxvAcOpreLzCGg16v2v/nj/LbooCk
H4MW0GmB9QJrfMW5SoLmz0XRDCP4fHSai6jT9rZJwGpMnP6Dreqv//kt6TYR/Pn5hVcVOg8MDTCa
xOzuhQf200L0EHVmNSxMbi3UeQiJpPRsMBo/0znM/EnuvGHsPtAlkLseyWS72W2rRzBq5szB4RkF
c/ehHYbiIZKevMNQGFOUoDppvmSiieKbEDQCQMvO0R0W78CXp9rpC/BD589V0Wjjfg5d/mWmToLG
FrVeQ25iAvdlA6vUoz/EB2AMcb52+v2qp7XohWwvQWy+OAubr3WJJVT3zq3qPByNU38K2mbKXBtc
otkhOfoOeYkFNGCLWd+70i2PTfiIyF6bOybw72bHvbBQrCe6GjAIbfDGM05eLyyKUTm8DbCqkP+E
/fZV0+SsdiQRi+o7ESz2Nunqab+G1b12oxyCaoqgZ4PYHvDqb0EEn3Dto/vGJOLGcC4ycAmvTNB0
H0LUhplTJsHpZcdyaVmmgH3uGHzZcjOP43ml4YWX8gGVuH0ESPDBDde8dqKsj8lwrU3g1Gll2OMC
fk7uBOGfhmP/1Wn+MHD895oL/QuH+v+NW73/Nmy0ZPX6pbZP8xcf+/8PWnWCneLfn/X7b5I/98vP
Lf/2C38e6hRnOljUYM3jmcd29r9nOv1jm+xuU2WMjrAjufiVPxt+it8JIZuBLy3YbtsA6a9+HzMn
fwMAIhBrKFg2IMP9FzOiV+GnkQvNEWoG9LbAHPA+L6FJP+0JMKTkgmjwhKZA75Ky89kO2HaQOgIN
DTTFSZyRRuXdtIirNZlWdEtxkK6wIL+tPPdIONmNja9qNDfhFRnL+hB4Dbt4jjembiL84uWvUV2i
cZPz13atFA6YABy6OcT5vpLjTxf+b07bV0/iyxcCeuEDPgH7EizTVxtrNCtAgqCOZb2Inp01wAmz
/YHCO4+T6Sn2B5OuC6xZFx8x74kuDWKAh/lSri3iJqLGII4GFFGdXBpVmQd3GJabclQbVgAvyK4M
9sKjSAFbTZQB5Y8vpJLxBZT3+DJ+4eIwshBZr2E1X/F6GLPS53vMGdYf8BoW/t9T4KNfN5ztaxIf
zEswMAJUfJj//HqSDdhYAyNR/SfbrjciokQWduBfAbE2+7rWJuuCNpMVDDprToI9HXGueFs9MZWR
vAHT+kJejj7LDp5Ilus6cNl9NfFLQ9ebWPjeYeIOzqOIyzwUYQdJsu35sStXXMyyTLIROMcE2kXu
1i4Cqem+D46hX1bY06hzaIcSgtxF0nQc3G/CVB5kHOGUE2H6w2yrnALGvFbXDag0mZmTAdWC0xwm
RJAVxtfmjMnHWcyyPaCuoHkwBeHZIrYgBcOwQup7GGIi03i7l7/aHvRNUXb0mtV9fI5nDnx9nTKf
COfYkvBxql3hp74uyRGP47Wz1AiJ1B2C6rf6lLbmzz9qT71xzr9yzf9xozb3dpJs2jucu7/eKDSL
QomwAVEG8MBOEre9dKLD28NG7xA7B3dCs5nyxr+SYdRhgtSsZ9eBx1iLavnAFjgxL26EANJhuAbh
p9rFZnHfueD5XBkVXjmNg8yCbQ3UjpNkVTfUx95HI7sACUJauPLOUUvWXdTFXf6fH7VXqXUvXw3r
GtwK0N+g6vBfPWpiFvMKW7km61wiDwGpBCC4kF/PdQR54ejRc2RltLdBxEvYvy1xXnFwTj1YQZ0c
pUUmRLlmQVCPSTEkQ259PCxwaH/iCyuv3ZmSyzYBuyTO8gbR5TUXbHt80E0hytrdzuz4dXKAcWFI
NMI+NgO6njujDY8vBzDaaZL2M7IT9ZKkKAbrNF5EdaZIpBOctW9QOLBX/1yRvVzBzekeoO7G4qAR
ToCf61FlZ6snENMyzJdhjdaZOA2WTp+9OXgPdLO/lInPL2z7aXEBmgK2ewSfPcItj+4Tescck5wG
cMNOLz9ZysofP1VhNOWeCePUOJO8eHBTz02I+zOped1zaIve+iq/tg8/vkqAGG34rQKnJuRVl6P6
MFp8DBwyAIJLoW1rzpq8U13tnV7+Mm0P9ctP64BZOaRZy6He1si//lhX7BlLg2hgGJ/Fu5ezApO7
AjAqsCuAab16y0Pz7xYCnnice16EREs00b/eATFpAoiZ8CwyJO+dSqWcei2Sf21bYC7o5l3VfOXS
S468dIJ9GHx3nfaNM+tVWNrLtXvR1G1qARTNrzdzu7pTiMkUz6wo6W4dqy80br3c70OaYp93L0mF
XGBV+ywtx/o2YuObgevb9/xXb7B9BNBREDu1MRbh1fDbA7HUfLKt7LK26+iZeZqAst1Bm9F0qdcB
J44H9TlsCNITYaFzrhU8x8l8B9sAAshS3AMks1eYboNKUpmzi/HUkvJkat/oUv/mUgUutKnQkGwZ
Cuirf71fPVGASITtMuZMWOEOia6k569wzd/WyDRexsgkeQCA+cL4vRw89gYL8OVK/HqltjkMKHmw
GESJ9npDjxwM1UbfH7IVIEJQ1feWwVglwHy8a8ePIejsmRrnMR0m9X4B8aYIF8c/UjqlTsy9S6Ra
uDvHK7yB+8S96Bi8V+hwWeGW4FWAwwpWOKUqbXT4zlUyKjBKCo4+VXpH6S4UyfAUGdT15SJs8XKg
c7Ogy2iHRx80zBQNQXDty43/bFVbvGzD8Kp7K3vllVRrWzBoXFFmbWRBQFUv3MWfCsc2disAM8uQ
xc2JjdHqo9yb3WumIveaRPoqWZg50qnDyAKN4RK6D57syXt4yZ/XTnanCI7eqc8BfOAQqK5cTU5t
baOj1p2b1TVL3jiIUTG/WuAwLQZTDjs+oJjg9edd4ePKLI7HHwWTHt16H85+dZFknPAdkqdZh2i8
2+G6k2/ZYf7a7P+4VthhUANin4eme/tsP12rkIN90QSb4qCekj1pZnRpK3GqTJGJP+Aj42Fy2/mN
Ldn7m68MnAMMSHhuI9vthUH809vq0rNQWIJ6PwPnztRzPyECEqHBUW4TeKQMiKS8yJ6PebAkRTeR
Ja/ggXSuuw2gAROGcPAfWlqvuVXksPUj9+psOinfOI3/ppCAoB6fD90ETuPgZST58wftFQb4AteH
bUjeLJq0YjId/Sl83xBQnAbK3rWWq7vG0VMGRY3KpGP2kxmbJXXlAJo/p3rX1etnBHu2V3aS/GZq
lZOqstQg2SDB3bK3ghj+5q6i5d/yB6GI/X0rGr24QtJKyHGd3G5X1aZJw7q7UnqkufQ5O7xASm/U
XL9VDKGLaj/ZaJ/buDfePtRPl2qKwP8Bt4liguVhs/Y+TuOkT61v7xJW5XUcgWITDR4QhjiLu6qF
RoefytgFRyGOlrSPu1vtNlBSVp8hYQCrFy6w4CA9kbbSqR6d/VRCjte0Mm1L5qYOpW88h+C//9a7
AJR2E+QJgYq/UY1fPQ4Nbo9OJCx0mwB14xIHd9K2mLTVzm5aG5z3MSuzkkE3Q2r/yjgtZkxw+gdE
aitMoIFP5jooXML7IqCgs4QOLArWMsH4TrAYQ+MSLBoaZgzen7u6726Fhq8cDeMxn0Ek33mVvFtX
tLFg3+zI4CVXqKuPxuu7nQqcb1TkpvdqsHzgVrkO7blN9Lvep/E7FcS4jH6cypiaHHqixoEYo6ZH
VTIQAhdfF35X6mw1HzDEK8Z+1eeJ+pjmuYrtcXCkxGmuObz+z970ZMISn3gIED5j4K04i5VkWxLg
HGi4jDBweJL5fS8DDAAF+6YE2Q0KY7ceNXfuVtFYaAepmzOqkqjpbzqeBipZiiRxzrNwLv34Pi6V
ur9DKyeKYRY9yGu1hvKpC/O48nLXrvxI/B5hCujM8y55xoyqTlFuhLlxQ3rC5PDAghlJ5r3TpmoO
n/y6cwqlsfqaqAB7pj8iYG0bbtkzGEm3FpN40OC7q5mQ5i4qmyirCEEQl68eiWsQhrqEqmils2MW
8TJDfTs0kZ/V3jCkXjnS1AF8tVeeOJmNZt9Mdyqcp0x4gUg7WU77svcgdvLdqegb46Qg/Ew4Ajm6
Rg0+WGIfG758tsyadOZTmTt9M+PWYpeNnuWCER4YdAX0Cj2G2+sJyY/gA1lKdtAaJ+149n3nGh5P
flYZmyI3CCFK/eAXS+98aWd7KfVgbyo41F/FAzjl4/IZFg917niIEO66KI2mBjxQJCiju0OwB5Iv
psYRme6fdYnCbXHgAiH4VFi/ZEdl65sJpO40blGZoyYE2IKyJlXQZpzEdFylG+yg98K6Zuxc1/CN
i+RTy4jdKSf5OiG++MYKzVPCRbvH+p/yJu4R3Oef4A14msoWZn0J+ZZ08Tu+JF2K+cF5Oscasaxg
1N0N0nhXVYIX0L298zUdABuOn5mgKbXlfFrdbyFdEEvkt13WtazdVRZLnHfB41j1NJVTybKgh8wU
a+84U5q1PLe207nbU7WjsP1GWAh0jWZRB1rXGcQnIXKN0MrzXnwBsalOEzzJEHJ0BuBlGKaNm7Q7
D1f7VFOSacQUFwFmpDCgnJJssc6cVbb/AjOeAxSIGvxW7u/phFhJH085cnncnbMC1nY6iOtKvSLS
uVd1Nso2KPQmW6qnO6g/z5BmItpp8XgBiyLF/MOo9H5cvXUvovZ+4qtbMMYRCn5EQLRAXSXC/WQ5
VHpW54sfm0NtwyF3IR7NO0bqopqhkDSTGTIF6iKosl95BJLGlFbgDRYemv90WaPCtFhp1mcfuqmE
oiscZI46j5+w2UNM7yIYgzciSBswcDNpnEKGXpUuiXsPbjVFgeJ42er5Q85Z58HOb35gwZdSJ+BN
h1+BFSJPJnYfRuxIWUdjhrlyGx7itkyd2isz0+HOlIO8b7HB7Js2AlFk/eh6NtyRpv8c4quBplAV
EP3anGs/ayToqjEG3QWKzQfWL+zcNjoPa8/FGvWQM7wcycDKS+OMuwRQTmoJWTAyUF3mB40o6mAc
U+6WLC89/TUBAiFA985VH/dp2N/KpD1NNSwGhmPNqo+clHPam2jAMoOiH2zyXDrOkCYCKsqgyxu0
vEWTQC1ay0VlOug+lODGNEyQJ0nwg4OFyxNzcZO4PgyD/qK3nWLA4wlu4LHdaCeOnUElAmxY1It4
XkQDQzoxT5dAh5+omviOzesnxr4zEJlAAq6XbFTgybXc1LeLcm4xro/T0R37bEwahB5b52OcjId4
EMFtKCYEiIPYt0P4G0aazD8Kf21OaO6REEmbCedC/U55LoT8cVKEkj7pZolucH+xD642twywZETb
J3fuvV0zfwTFObwT3dDlhNXJDmSmVELkm04xTK5m4z6u/hKlvtehezArRGAOplTdOydk5b5hwFtW
p713NcwLY7f7xOt+2cWAM0d2wx5QjX7jUazurKIXXcqDorW3i8zoF/7UgZMlVyynTsP6gQ8cilaJ
3BtgQOgoYKrQDZGfh2vlg5UUcNBb/TVXQfdo6B1J7J5Tl+dBF4BEE6kjSId4NoRCkilIInUbo3Kj
7b0dujBD7LtJm7L1Cz5VXxiRc+oYPu2H6BN1oKZiCiH0GHdMqwPmpy9PaqBlUTU3Lu1vgrD1gQp2
X4NEkDvgewAVnTBfEGkutqUxTj4yg/ohpZNLP7KKpCPx62PiTRdYacsdHIGvcVQeZQmqvA7A6p+r
J+ZJpMAPZC76AKKnoL/ioLhdYJPyjHZlI8jC0ne086kDi+KiqHuNbYq/U3OJYhWfS4o+83x5Edx5
ZHEJdQLSCICJ4/8W7UhCct0mwaFFWmhbyzWTwZzpdnZyQmyYiho172AQsSxEDfbZcOV1SNiDhxwS
vpzw0k4lYkwxLc/XIdqTyv3SSx6lCeo1C+l5yuuIpGxoHvUyOhl4aAgCZ90zPDBuoJCyBTNqz2iV
rrJ/7oPFHPXgTFk3InAJ7HspNJTYomghci9KD9NAzr24gK6vyeF0sAOVW91UDLR2qEr8fTA6yG0L
/S/LBK31bBM/48sWhAmoGA+y/55yA+I1HqVL3YEBFm1r1F38wzANz77zHd6ycbY5sKbdYkgxOx0c
VCQYXeBuv0OBerV6Jc5VDb86C3eXZPuU3UT5nTOxgpCLqH3yESdeV/SmQRkBFs4cNXgWICmsUArm
euBOOvX4XSB9hSDzCS5rfIfuIzo/QFXXf5YGmj10M6kbYyzdTRFQZhDni+o0iO6pJ95927ozBPH7
Cmxmm1UrOUgTHqnffKsD/0A757lS761Lqx0jhwW5m7laYi/nSfA/LJ3HcuPIEkW/CBHwZguAXpQo
yvemomUa3hZc4evfoeYthtGa6e6RSKCQefPek5uqTPwIs74Wms4ly0Q8pL3DM6ByYnIOv6wSxpfF
CQemHk15w3G3RE7iiSvUHRXaeaiUO8Au5ApWZFIuZlc81znXf2fUwHedeTdIPwjJEjxg7mqi0TDV
3uxtdnMbyddAtii28mqfJN1DXeqkOH1xR532J58ra+PK9ozN/2PqRwNtqTwkfTfGzILxWTi4xm/5
eTnMW3xs1J1DXHXr22ir/dwyqzeW4d9or59BnnqUqBrjY+Ij819RFcVuKdgsstjDLUjibkZrvjBK
tu+0Nt0srfcQ4CPkTkuf+pFtXm1JRkIXMZtltVDrAuuNLvHZVBoreRfr1Fou7jLd3c1Mi73yowpw
01c1TGptzll5au4q3RvPnhQfzu2WKG+++Yb9tEWmrWHrJCZ90XCZRnx9snfZlJr418JvXuzM7A41
dQcWxsucr348On7c93590tuVOolEP4X23GZ7Dllt0xSWuhomUoXK9DlWzaXyZXDITYveyXbE0bOp
Ppt0lxtWXCl2wWpLHclMk/ukxOM92nmwsXLAZsWiPzSsGB8rnSpzBdnQuyIsOEwqVMiITM2/kX59
KSvujnTfdPe5LKeYIKMKaaGbJ0PWu2Zot/0F0dcMh0xLNopIwMw/i47b1NPW59m2PxdDe7DyNnSN
/tThCxNW50dyrqjvOOYNOfxLusjV8x/Jaa3L+7ogZ95TD5qjvSt7DL2mDupg3tOVXGy/DdvumYgH
UTJ7DsnC7GpdhG6uTnNl/EETu1VofwPDHsPi1Zq8R1VQ+0z1wTSRc2DnUcFb2lVl6RljRujrfRkr
BvIRfpv71jGDXVBPLDEsioOo3Ucqneyxo64a9do4SjG80ZSQISi2Gq0UCEa24C6zOE5WsJ6myjjW
QU6/FhS3gp79kqn80+edxXWkvG1BShkp/Hl2jmRCrI1VulVsyVx7lvV8EtLhqhKAdZRYrfD2nTbN
mgBpsPaTmcbzWIDBcwTfr2jeSK9sXWVeU9O4q/MdVtNLaZtG2DJdawb9O22sx0YaSVz4PnufjTXZ
14YRjyh2PKM/GLbaUTE2eIad9GUm1etmbWgnrYjHzoORYP/ohfOp6wvrjXTiLUZuLVGjLdBq6jOd
Tx36uGtvSLHHysnucnIvm9VmFZ6s33C0vnBnkCNy9Y/M8z/t0YkL03y3eWeJGcVppcmoEPmLm4j7
WRuyjZ5dJKU/+nezT2t73rkqSpI3ekvVd3/GVX0Az3kcBiADY9/HLHuCPuCzS5DGKDsUWIkxn76y
/eCtKsxz18KiqE0QK3bnJBvbOnp9Z5yV8LpwtY2DodMAt2MRVTo9cW1IydPyIcs8Hn6lliJuAqdc
u4LNX3VbhpU5hhQK+lEzMcFqhoFaob1KJjG3zFmfHMZJfxa1fWyMOYjcpEpD3Uz/1ZlQsdasr8oM
JiyN+Q5P3bW1qp0ykir00/auors78szdEqox7826oEPXEjeuKfrcZo30KQB30pZ/O6l9GKvIN9Vg
/+Sataksrh3OOdHYb0WQfnka7yvP63vldRS+IIYQGWk9BK2AVgRsCAfjO+Km2agg21XWk+mZOJ1K
lxxifhirqiE+pcN6tvhovAR0h162QHRWCp1K6oc0y65KDn+z6cyj22VTQmQLkRzaZvkD2gIZCG9+
lDbBse41ICQ1bvb0j6ZV3T6FWLKZLKHR8GE5GWV/aGz32lVg70tK/XbPpl9/Q9fJm1fMey85iVQy
lEvSbaMGL1o9w4jKOrv62GrDxPSewAxh3suYPiiv5JSUWRGRXQor7CahKJb0zbZ7yNldmWxvUszG
FeRTnHI9+yMm/U4V4I9MiwAOug1/f2iNmb9TeVXFaUeMphHTY+Ga894kaU9WKSP0b4JclT6cfuXQ
0972KzDpvWnm2nSxp33qpHq8VNl6EoeMYOfRmgSjkmmDvzKgBfZN3EvTQU72UUNeZl6c/enM4Uf0
VEu20B/G2eYyTd967Ir8RG4bMiFpw8AWsJFL76ch1qBdV1TdXSvMPOxQNUayGGFgZXOI/e1G2AGJ
P3tNuJTjY9FMx7Rxx103gBZWY1w4qqFUMsqT3lV9VLRcRhrIrVDLLbEf1+ZfafTLMXVdtlPQLiiZ
epsltT/snCnwavA+l+IVv70ReSNPmrloSOKWZ9vgQnETu46p4fYDJI9wnMpx69eDdxSsjPeqOThY
43wuRvm1zFaUt7lLF2HMvO+mu+syebHFEiaaZ2wFH06YaeZbVsz6TmtzKx5nTW1cYGzgTbrZTrey
sDS6jRyecaXBwPbSO0aK79oCy0i3sxZ8eXL1O9u/2ZNIxzFUq/pP5XC21lmTR0RXWWss6ziYPB5u
y0I7Q8CMfeYYy9GQ6gH+Q4XFX/NHYnKoLHPv06BOd2WWb/E2XWWtxx0n+7GcbXSJW9sZ9N9sSXej
0RN/LCvdTaUp6Xfd71riWZhrfiy4lY9dnryWi59FsFw4zBYeVJVX6Bu5jH80MXIQGQflqt26aBwD
4jVdh/PYlDt/8k7Msj6paZIoa4tX8iCnoSr5dEY+Qit98w0mk6nT3c1/GCjT/josd041gP99kYap
a0iK7NaMsKVGXtDUsfR8MhbtJ5rBIRkgDTEfX2J8JjxEtYB4R6+xna3zBasweEPEPBIyZUJQjj71
HoeiMvM8FA0yOZ4HGr12rKhOsdOUxYtcqw1MpOnOaeuD6m69Q49EagLdMSp8Ytm8HhfXkSx8M9B4
Vwn8g54j0L1dbXBgpUurbVK7pfAVK0SWW/QS9a90tGqvK6sPWyrSSegMMBKu/cLpu3gdl1C3tA0p
7acyMJIjsCT41tPYR0TgmWpO6ytbmf4Nrv2GPkLI0vwTmPNIU+iSvZ24fSZDixiOgmTLqu8ymTD2
ItyxNhROXJeylGpGDjVTsJj2D2dqh5TIh4Zbx3zQ6VhLpQfAoDHrV93rODePdc28lssDKkTOlo/R
pnB0riaY1xLc0aEW065L7WtWix9NgQHrS/KAjplse230oxSOZK2IZALSEuB1kri0yGT01YKvpPeS
TTqgdt0+D3IfzEk9d7Ms43U2unQXGN2zhVfxSKuXnCZVbvrWuanpg4iUPZ6mDAYVEnYRGaWFBJFp
D+5yzkwPEamsqk0uss081i0DQI1EjKKAmZVHhsbiwhxmeWg05EmSqYBekXm04LrUa9yp5qr5XntY
so++TtO7pJYbl60MgFsFBwSM89VQx6rQ3oLize2eR4XbqVztR8+YEVn0kHx6c6jm5Q2DTx2JXjWH
Bg5vv1iH21qbSCT9Oz1lHrkTcdih61+63iJsm1Ktp8N5FdqnJVkR3M/5ZgXOFulz3oe5FA1hKw9L
6dLsS4+wsUz3aOId/fjw0tGNtc4sj14zVRwL09arCw48gkyt2ZlRML0FRN6OfY5amDRx66H85aN+
qIaApjIQLKInYm7a+Bl8kZ8ZxxRRk3JPlZ55P7TDm9Wn36ZjklK2NIerw3IPWekQApmzO0uNvCvp
vVbJp0a4kQacrczXF8tpzoFZ8vELa71fG9lFSbOkW0IvW1/a99IzFtgzBF7z2Q1CeCCY1N32q1Yq
3fthsfWEg7PELZ2QXfJTV8SOThKn7Oz6bsRbTFFbUP5MGGcchgX1lG1LfZU7YxrvXPNjsTs9UsYK
Hp8PaFvW68NQ3xTJQPsaqBW6CkPeWjV+WLHENyJcS8HU1UFYBvhpq25618+iFDx4Sc/TlaEK6AGX
Sgs5k1rmpPXFw7DCriKCe8hpyhnwB3po5Ta7E+R41QqkHqcD8ClKWu+q1hgiMRstJLc5lUKYpuUS
lvb0gpY1h6J31E7XDY8l0BWcRf5XXT08ajbjt8Zs6SSqUhLZsdnx88CtSJ0EhsXi+vVnEuqum1cb
W7JDPPskGPfd8AlEnaFU2AFqjjM7YzOLsxzMdd418/rsNRpyEBQ1W7AWupy4KsxEJPFq5rRw9AXD
IPJdo/81Rb2iCRqC2yk/IWNSI9U8gFsjjzVVM42w0FuXdromrdrqZH32RN78jWqCFgXW6BlBzdyy
stwVJWqiN6/lLneHlLXYtGO+J8/IFuwL1+dPLZDJLkvXo2VyTSnP7qKlsTVWb/vfNFac1rZ17stc
2+XB8s2YunpSiRMnYDki2eY8AmyOpr5wzFeYEWoipjiUQ5QUAoSSn/oHZbTXsRv4PWV57AP3yRm8
Lx4iKAmg5k6emXwHM/lw33cOmakdcQaGaGkVU6Uf1/eQJZs36IGxlopX2effUtP+WGqWuI1Fs3Xl
SS3euEv4MXgjcT3Zg7NuUx87DM+5jqOZ1rutEf4ah1SSMBC6EkUJ127ziSHjmNQFeOuSiZpdnYw1
jRZzcTcYQP6SMaepTM6LyxVHwioSWWM/Wwr8pqeq+9HABuS3EQ/0q0svErVcqdPwvObTNk2L4Mip
ttOy9F8yp9eyu83Qa9pAX5gGEw/502vGWbLXaYsN/CXrhmO36ndtzQdUmt0c+digRLp+l+re66uO
K33k0XdLoSV6RYC1feNGoh4of5Jbw7aYHXVBwoPvFmeIDf/mydmWDnsTJo+RRR8oNzZ6+2VYRqrM
mhOJR/UwiXMd1D+rzIcIjsi3Qo0QbX4TQ63zOhaX1urbrZVqu5osPk0domNvIfcNjXPXLstW75Pg
zp7qIDY6vnW83dPQMUAc0gRnPv4wIAkYcUe51Sdv06uBlYDtayXafUG87NldkiNYYvOwBN9e1/Jz
iGeknScG/s1WzMZVjPY7md180/IeoDYeFdetw+eVK0sPc+KJkWL5mr788bzGilxDs+E1gP2dNkHp
8J0vf2/rQo1ej6wAPBgz511mqC9bDfTDaPetb78OpnNvitU9Msg4CO6GKAdrERX5foE8eJf1FZiy
W6nar7zJ7sCBUcmHIp3/+RaHFPFWGZMrvjrWptRqwTxkehtAHcYuxpg5TZ9Tf+Tm4DWqjYGsgALb
MAP/0L1cRtnKqVgtIGs4W4KYUWkfNVWfxIHUN4uL1OmnD4HbORGfas5UYt4adqmFuiPtuMv9pxbM
REpQcZN6PasEjLKMM9EF4ZR6OulR66qrwbybeZ6xs5y3YCbJ64BYAVEg0z/S0GZyhtAWzGKat3mW
KjAD1VO3WGtsI3exhBIZYimAcTrtq1V4FUv7Kh4BDdndTvNYa/xp9nBl7JbDhtRDF5XjsqNVhDbd
Vd2hyxnm43zi+nTHrUPEeiPQriho+kttynozWLqIerd6Q3G1d6aXII46kN8MGvBINN8lmvFeIhrD
WiH1abbtFsAEfeoYmhmSeN5w6Q3a9OC5mhcDlNPCCtMzbYPO5V+bfz1KOtACPQ/cgHKFw61DDJne
nZkzH+KiE+ta/u2uTA+cdp5D2VYntCBKxd7ngXzj7yZMSxnLHdzBPLUVcyrIIHwr8xRNydidbHhh
jBuLhFk1cDqj0yfSEfaRD/1LyfKAk7sJ65xWaCRxlJCsdKxh45RwUJoVsXiYsV6U9YVpdBf5lcP0
Sdr/ZttkhULZ8afcvdkEh3GZ+02folrlQCJoZ1kJN4XmkVgrFEeS0lyHJUMMeN62BsC0kQxwpNp2
hXZMRI92odJYlfmRNB6DX6t44DiIC5aF3ph/Fe8dV6XEGuDdoh52s89tdOCEDJqjvdly+HJQmxEJ
iMHYo/ae0JZUvv86auLBr8WIB0qHnyGbDTZIKirWpW26JXGjsh2ZFwW4HRpvuEt53LJaqdnTV56y
2r5HTFRhQIUf8Z6C3smJvI9fC9PkGg1rVt/GwCnSmzQOy+IwcKO17S3rNss+m2UyhzO4F0A93Xuz
jq8it05+n/3LAwC3SqHFmc2rG5CM75rCiLSujufFqOJudZ5m0TeRlwq6tsyLuiY96BNBH6aR1Cje
AeP2ebGdOjJd/chNl4GaybldmlJuk1y+IUE/Wr35ACMDyOD8KuxkiQWHMbwffIQd/L9dBeEbGTTY
+XJmSth8uU5+xBDArU6SH8hohPCkdqM/PE0UnjXrmvFhFMEG4ePjr+5rkaLr2/lFBcylZYW50vPn
rBGPyu3+Zn1NXckmytAlx4H7aMStR26I0Z17W/ZM31QvC78q7DhN13eHuC6qiw8blmacwPphmYLv
bhpix5BvvRTGpszs95ZTZANZpIhFJx46ARGLNjoxHkuoWvFEI54bDe3htKcuTrLyTciqPfrNv57e
P1q7Zx1iAVDj+gVaCIY+37nTDffZCLR3bHLHdmJrXe9wMNcSgX0CgbX3q+VRNfJs9rq7L0akuqlc
zhWXzNQ9TyXVCTNevPMFYQXezqhBTi/sR0Qu9yiSKgtVIpOQUF9M/D5FsoHq4o8/gyLEN+TB1cxR
zayyOhjjVGCzIM+ecIfPWvWUm/2PnyR6zIRg03v2Lq0RHaTUiaIXXG4Nci9+t30gXdZiLI6LIJnz
iIZZE6zro6fYcMKV6m7M+a9TmNVG15qTURoyDArq00blH00xPBLtbGIS2NNWE/Z+bliXJtVva5PE
ViN+8UCRZ/X2bRSHaUD1T4Z+7Yryj1P3+0HWL7IqYroOi+NYnBTOabbJ8/75GbVH36Dq3GZS4Wh4
waGtplePmQBSUbXwoJw5DmkHFiyLYe5PB3Iw2XOj6zu9Utgg60chGTkZRvfXbRESmxqDmuP0kZNZ
PSsTDRXOJiux0++JUce+YMyZVHaUju1T7kKrYMmvV9EIkPGPNOPaC2+fo/VSabiUfQvjQl+/m2jz
HMVTY9SybxiNU4iqwGOhyBAHVXlZ5WO70AG53tmpqws+OFw9Jq1qr0J6gF06ersgBVM9Du5+1ZmV
KAouwMrvOTiBnYluFdgl+psHRLi0DnXn/RkN+rPeWP863pb82ZcfoFS1xpDHslB32GMWUqsUK0aO
nl1q6iWBuE0mGF7/FNwBp4IpdvO82lp1XyzeyUqaJ5KFXRwgOoSDKM4OcsmeXPuxsjPahdYqtw1T
29wCr8bSFggI3a6ZpoF1NDh7+P+1dXKyp2RX2Ohrjuxep8ztN6nG40yPipUHhOPl4ZRM3lG235l9
Y40C/Cql80pVmG5qT1dRqpzDMgLZkq3uY6fjewYlEjqirkKDkybOpgknh+x3BTb+bSP6R9de9BBF
mn3cTCJc70E2PdLsiGonm7+KxU1MfTjHyjx9Gd1JO/IMLuKecIyBkDahfPeyss5K4z5zUEba0sfX
7z+b2ZcsjKsxNwNHy8AlZyJ/Nou1Y3r8k6YijzR3fh/Y4sRPVW4k/eQWoPXfa1X5lGqedW2VFgHF
6lHGIDzo48sKzy+cX/GXNlVAEzGRt9G2+lpmm0bW9WZsaYdHcWcKNDOL6VHv2/syUNQ4lhZlnfTC
1Fcu7DcWmFUj0AsIIIrpTNgNw2cyY0fCFsblCoAOSQgskn2/0u5kMr9z0/lIIQ7hxBycDfCl1yLX
/yZBUbHjx/iZC53h/GyyltlP/g1aCys3xxBnBzWHGI/TXCmx9ZbmXRn5jz7iivEGO0y6Go9i2f9D
63Gn8kr0+Fgs1H+2z3OcXP228TEpsMgcgYXpZwi462P06kfbYCHclGebsWN8UJTcjo4tNpPxsvp+
DORvPLltCcUFR4WRgP/AtMUtRqduVnNJgsL80YUaWEgTuWojhS0RTqHPK86frEniyRlfx7x87wrK
B+YGz22xaniQcEgvxODQY1BsKS9SVvjunPzDAuu19d3ij7dgKclQ9NAYXnW/ZejD4R2DrWMEz0Y+
mdcNEDyj5+9AVmiYxFNslTecRbnvrezLqS8/De7NMe+6eHCwwo1W/jZZpbqMG8zMy0kMxhIGqZfH
U9C99Swb4zyry1iDxxHWGAnMyrrZj6y4pY263SL/oHS/G5DcQZSPl2RCpfeKdVd009PSzUa8WNME
3pE7oIZtFTryUWdFtKpuB5hWlLHfjD+CzeKhi6HnAG8YZKHkhMRKFptKfQSrftJL745VZ855ySoz
TnLvY7RMloq06nhjbRnLt9/YzgmX0We32uOuZsF2rK/WfVJZ/maePD/UgMxHU19dTdVT/akv6M8W
mjof3IQoufgWtfU0bInm6tGSdnY0t6KPGxcM9DJqJYPI5dNIxW3iof7CKHGjFXtlhKy25bmpotyk
viLustFyOV3U9Njo/cAyXA88V9p9ASN51cvPzF1Yu+BOIyeewsIwD+g3zKWqBo9djmWgMbBOjTeK
PBM8hLjsZHii3JHIwYYNsVk5fKi509S3Abq7ASV3SALzUzOG4ih1f73Ubq1fAF5CBzFe2TaY3qly
rp8WZ30eK6dkBAaOf9LnYyV77WAEZBPSOX8wAkeiBOPQSXLGPFUlj12PYrsI6wFK4VOh5zurXrUP
PR0emzLdrc7axtYKTO6WdhLsrr1fi/4uM3l+T1CcfeGmBP5abHk0NVs4NAe971KUcWtbdc54MNGf
0HVxFjseGqnvjEymWAyY6HWNBF65DwusijAzHg0NbdROVMKgvZOvDR8ssUN5t+bqHr9y8ShB5jCw
PsGqsk9pIPso03Pq1/VN65DM9FQlfORYtICqgRNa1h+PsnzJtae0Ke4m1nN2hY+q62fWUXdyTD2e
d67XWYuaDAtG4TjXcskD8MPYI0bU/Ekl/WH1ZItpbmVLJcQNHt6QqX17eVg89accjfNiElgc8/VN
zkF35zPKh4TB6pTM/OxZbND2wty7vnZqOhRWKy+t6AYfdKDARR7GtoitENcRUbjXWICSVdgB67tu
bbKIAzQ92cXXNHHAd1754JHT4QyGy0IpNsQ9gq95wfkpNgiEh9Uq0ugGTlLB0fAzFh+1wPQZOz8Q
NbhprpkV5w4ap8NPmHOSzuIBEMyNVecP6CBp3KzleK6X4YzTG7+LXYW1F+yaVDUY7muifPZeFtNZ
9+viYVy7vTN7j8PYUvUVVnHUe4ABw/rQa71+Aq01hh6KPHWlOFbt4sUiY67edhsL2QtBweWQcKrg
KRd/FlUMx2pf9f1Bz5LnbgiuFo8kOB8B+ipjj35c992a4BZQzqW2qlNrDgcD/5XK1YNvT1shwDaR
yesOgYZuNhTOW4X4HxZug+dOK4t9F9zGDjz7Kh+WWJtZL4bZ4VLx6vRf0W4Jxr8jW1aQVQP/NC+U
atNc/QN2kcR6TnDSxHcS2hVbY+qhu/RLZ+4NLdvWHm7SbO7wpVBaxRWroqL0toxIc9jEN2NMDhzx
taws5FZVemnSpeC2AHY+qp3HO/vj98bV723om6u8Ggx9r6M1wPOwTev4+6XFMz5aKqzijmi0k5no
mL2bhI+6IB3aVkK/2J4rz62e7mbZGpfx9vLfv7e8S+uN6tRbPrEce3IYOrfjHQyhPfjZGml4SZ+c
LkifApimSDBmtus8z9lTQUFg9cyqgZ5O62OkKtg6ty+9RU+22oT6xwGkAfmiw1z8oDhzblv3vy+D
h1jk2wmyN4Ogu3Z8qWdB2Zuk8mHJMkDpq9Ve8aC39kxWYvGTkyb89ZUo2l/ob+L+96sS894kquRx
hs843GIxhZgfeIDb9xlaybM/twXn9ujufv9jZif1IXfOZm0DVFp654k9s83TaDOw4Iuk5dEMWem+
yFkZQq70alnCuOptebITp7nXjbQ8CNksUVpJeMH4MzCrOsulf6p6pqFzpm5LMqisVVp/IIM/Q1/w
WMgiWKvNzkl0cDuNTI7/A8995O3flDt2tXzLKpksrLt2OcnbTPP3pZgV082udQ65NKPfRKY+2/2d
ur38fvn7Uo32GcgTIy99RBvM68itnOAYDGSZw9/wWNdpjKE98dXOqn80P1zXKR5HEfSPQIOCXT4T
+zI/lKk/rPBcW/z870tra5xX3Xic0yJ7B8+3kfBj8WnI9KKoHDf83HLrOnN5cizmhVbafs61Xdx3
JDtepNF/jrevPLUG8QI2NbLXma7ZS18r5goQRHyBndx3H/Fr3/7L70snpX0qy/ENd+63jovtWY2I
NIbvWq9dmdXxwOjvUrIaZudK/UUkaxlNPnY70kUs5UUUuIkWr42f4DEjRBcty9SpsN/MKyTjGkHh
AfXAfgANbbDZhLDcsKEJqtEydOtEuss6uWlvnRZ3/PZTCwnZQbjwzO45U2lzb3h9cy9Zh1MHY3Cq
+gPbEXBnsjpkC0ZLXn9fZNEc66VFo9bL4bpIQarHzzaVGBwyXJr9Udbs5zTVH0KC2hY+5///dUF9
5+EYczT9sTdK85IpxKhgWWv2smB3WwPuKfxZA+QumwuGIEakITq++I1XR1rhDK9tkWJeKLDLrEWE
ezy56+qqeA/E0SdJBmEFUEve1v2BPZbtVVuzEyHBGWFbY6DiLe2hdOdtFzj5VfOEt01HC3o2lmfa
fcfkmYCVBk/oHBWpfDOcOviHTtvPBJhmHQ4ZJeZ0upUFIeGhFZnInR+Kzv1BrLCBnUkZzkat4STg
TqPecp4QT0rbGJ+8vGofmnbZUj8bJw07EJjW2y9/XyyIjyeqXkIPeREAaHsD22c+0eWnL+biE/PW
xUPTGPW2GuZpUwK7AkTdWwe7fkjT+dsGHX7yp2XceHKojm0zfOk6s55CUh2CGbDMOzU+V4E73jIq
lPLe0G3NvlFHe3byO3MZ2OluXyRP1EuxuNaOvw941TiPTzgDQy01t6UdJOffl4Jl8//9qm7m70Yn
duBKI4dJ3GWfZLPwlXK2XisrN47TsEiKcyu5lCiITMf/zvhnvvWg5ihF1nlysSXuXEOfdiRi8/3v
OQzwuzompMbCXi/tbU34e6NlyX3ST86VtGdywcH/s2BeuZ/TIdgkQbrVMPCdPMkJrQeTSz/h7ahU
q52m6N+yZcLx2uhi93s4zLdTYZ35EBm9bw0cOY6OwE46o3/0nL6IpoUle+AC8Jfm/atZO5iYAgr6
psmyd6Gn2bZLu3mnuVP27mX+h1M21daRJu1bq+QpqVp5sm6/SrtsK8gEXBLafWbV7YfnpQML5gt7
G3g3Jp2CIlL4zBGhAYG/ZPx1/X2xPPtNwx17+v2KHBG3c5LGOUfff7+BFMPKvtYvKSwmqTy171kl
Pw+efLBFKR/Y9efvRWH/tF191Krmq2rTkbF1lr0M6XJjIEzXXkuW0OSPnDQi+LHf5wvVAcLQ3OrW
p24zUYAv+u0kGOjrjFVi3JTLxQY9fT8pJjN60PxxUtXHQblMmy63/5WQ4+N0YqAYOQvuDjGUVLpe
70ZkwdJz3woUdoZ2W8nzHS3Xum/1ST/XtxezQKsKf7+25zrdEtGz/vsyqMZ6y1wTcuSNkTKtLeho
mrTj5NxCV157JZQGU5oCa6dZdLc1jHSqcKgdC0mMJxMjdMgqcsZvt1DypMzs9PtbptEr7zIXlwqX
Q+O+oZ2+Nb4pPxu/eW6MEytjtbNrjemTZXfG3vJYLBZ4gn1mGI020C2T6PeUwzOBn6LfBi0+5ja9
mkNd7m+rkfYZC+/ANQC99+RlTksFvFObB2STWd7998t5mbaFsVhkIlP8Z2NhvFYemKg1lUtsNNTk
hjC0DURC5PbSMV5Lzeek5dwsLEqsWi92gfSuDCZyUmDMDusKuVQGHrOiktFx5uQb6j33SSHT3OP+
Oweib3ec13aUmMV4cZb8OOs8EaaBJW6T0wCh/x9XZ7LcNpNm0SdCBBIztiQBzqLmaYOQLAvznEAC
ePo+cEVHdfRGYfl3uWSSyPyGe8/VksDUP/SsG+7uJQ/GncOds/Oa7juThraHkgpl1fOGS6LwzBE+
vbAgGo6uP72aflsd8gKDtTCKFwQhmtLuM222NlUFIJxDCrUfDWdgVti0fR6/+2EQr1pvM9+VbLBn
d0Ai0yftqWSlrwQlca2Mv+TJs9J1TP2MGl4/F6w7emGV5CZM5SaD+q3yrDsaE3o7R3PEvo6H9PLv
i6FV5zFJp33GEcNyJ+rDeczeRdFxy6GFY3rL3J/6UZyrhsG6zq6SaIWgwPq05Wj62+Gs2S8qvWV2
zgVi27fFbNk+G9q5GXVv0xdFFHQ66nQDIsnD7FV7U1dX6tVpbzoqIGiruuauxVvHOWeizlWDyF66
XB4UsvgPAs4giekuOjzWvO6EFlGlMgqwgDdXPAL6kfgZ++AtTX/XjqphrTPnz4laR2mFsO+qAZ2t
pk1vFaOR78oy/vOL9Xe0miFoGmPVwNgnwgUN4AF1l/9cJNPjgP0MsTpaSbmoAjgKzjx39OJNXxrG
CwxkdYU1+4RIPpzfO7tp3pu0EueebnrrgBR/nyxiXLCLJqiQFkydnrp2mfs2xIwG6AKmK/XttF/S
bthkbQ4oQqwPsSzsp0lM3JDiBEwPUGnvvlrYxugg3SfTAcE/ZOwiStE2AMO8jz5j9pmO8bN0DHlr
JD44PoVP/77gVnlQuWad4TV56AtB/27+X/H4r4L893tIJl0EB3/bUTQPuDlxI6Z5+ScfvYOTp3ko
OyVDc6Jvdez0FdRtdfUFrzKXSHRJpXDNMDGATjhrAzByXNzluvw2RM3buiIL/n2JZvbsMwhFczTV
DRKpE2YWTZA/t/a9BoEn8GvjLISbnLvZHQ+xk3VASNEStEspD/N6ZAmtGq6cfzYGhlOiy4saRvoQ
9mh3SZyIq49GJ4Ib85kt/SHpeFsCdi79oeireZciQP9shTg6Re6/lH22HKsh/a7s+mpk3ML6OIqb
4WksrxMGGJmc7/DAwjKcFtZf0KyDwhlIz/JSbkC3jY//KstGS6ZbBvSAh03xfzwwA3TQx98DeZB3
nuqjTSyoBMFTN0dotESnDLOkEcLkswZKbpcVhpTz+RtFYh1KDeVsX+v1FRhtfbXbNtStdj79+07k
w8kH7Hid2ydGNO59NhjRg+ZqcJi9byP1XXYAC4tEOxP3XZmQNZwPzq5dv/33e/7IlaHG1ZQ8r7yt
omnFecgkv6Rd+WqMudpbLLQu/74QGFefYMghq/DaSy9vWtJS3KHGOM+DFKieYB9K2Nlnv2EB28LO
2gEDNo9ohvjskz/REzMxV2+8POzD6/kzzRKbp7SojtGoWIY6LJOVs7rDnNpGBCvd58whpZOJ3ieN
j4GeYmS2UiAVAvwVX1M9z4iMkElyBW2LHUilH1WHu0IXFWJNAkakUMSiGE7/1OgGT2w+GDt7TTTR
aq+8pI11mvDcsZP0LnJxcnfDeDAJ037CTENM5m3pzxHOyVezxdpdjPNnb2LuihtnPib2ZD04jf+S
YluFPLD4mJkH5+6thBIZRsJm8QhtT12ZGd/NMsWuPjiqOOSR+xdFYhUOZmycMbS9I0RCsgHbM0TE
Rrs6wtC1+0XfzFbUHvsBq3jnFThZhWk4YWnf+UO8/LUKm+03lMc7XhXJerzVD1hg7yuw/1fRRlW4
RAKAIrqMMHFgKLc4TBjV+AvTf158U7Kt92dzuOVspG7umD1aahi+6ia6E3PefNpi5CIn7+txsgqQ
I8U8X6qI0UTk2cY+BilIi9vo+xhuSVgrf7j9+xV0nvGW+MszNjR1qlvGna5DSka3nnv9YqhL2b1H
aW7dtYwAD7Yz/sYZ3/2bBfz7/VHp9j5JHDzPc9Wyk0POpNfspfkMQfpA5VP1GPX+9z9pavQDHWQK
znbXOBGRsP1HRtHWE+bfr8zUBGNuWa99E8/n/35Zxub/ftvnNk3kAL3nP38kRR3V+G2/+e+P9u8n
JXpG2yYJYpt//2FIKQaFmLOzaqNzWy/jpzA5p3IMVix7coJGnSU5ExsyXwanY8WPmwcF1PywFNH0
UC7trm6H5BbJsUm3RAq3sn2IDf77ZNq8lFq5/fcH7USRXYsjKbRdIz95QOi2ZnJPLk5zqdcvaeUi
ivvv9yUKQN8pbhpm+C/huXgX4JU/SJ/p5jT2JKeYKLCWZAnA8f3ownpOUuy3a4pbmBrqCET4A50M
Zn0LbYpHfNWWqNaNMrOQjzOntE9SaWukKaky/lFzzKdserDj+GEwkvG516ZPQje4LSJUgm0Yc6Fd
CWN/Z92u7ZMpkI1rXX0ni/dAjbytZewG1tXbxsq1Q1lM4nk2RnxvLJBbAmywWxROqJr6Qn+zlmIZ
bVlekQ+geOU9q/5UFdR+Sd9xiCVZAbrTic0Uy+86KtRjlQ0Qh7PiqBuFF2xLDUE1yh3A9WwAoPZS
LfoeYmg9XQi1git28aeOdrvMIf/xHUKqA4bb18hFagI/xN6plMJVqeaUd/F902MVb0Si7Qzmfkk7
LOcGYx3ZiOHQIqrUJygMnZv0gdV4t9ZZoN3UJH24y5tnsw60TfaDWXdizPZr6iy0LViuG1vGr01Z
CM78aTfLAQ2lK/OdGU8ti/9uoqVwQmlNPgYc19yBUNpK5nFbjK/GtkCL04VUN0jRE7zlGgvtrDgV
5JUxAsPMlVQ1EUDlOemZUhLj2weN0R6qOP92h/6+xCWtZf4tNts3WOHLg96XV+mPV89u3e3oMLPi
CsMPodXHluEDIAG0SkO06WYc+8jSR1RbunoZ1hWK1SMDMqijdn2hmku22Ce2p8smRiC4NutbvZ3V
M43jfQxZb52eMVHX1ZNVs0fpRIqZR/N1eZioPuLpYmeomLCgeud04cayNUZpXSGDpbOQ9w2Ef+bp
W1eXr+3iMZcgRQ3CsB30qX6pnDh+bFsWuxXbG8ZJZ+bQtyHCL1ALjyS8kusclwx0x9kKOLrXT6e5
iRK5ZqjI8kAXowdtLf629t6xkZJNvTQvdVkdl7ZipQ3vKnD15r4vkUSDoL5GffenhuitYW/cDrGq
DnZiWzTgsYdgeUq3fed8E4CAWWHsyDGfVYf/LDN2eRqiAG5pbMo/8eKfhyZF0Y8uEjVkhK0hQRZA
3hPRVYZ38LxfZ5z/csEzMjDsv81XW3rkXvoYNipm793sXAtdpbs8QkaF+ZXbyFowa7UZLbHDT6l/
xDH0DJwC9wMLE7Tz5SfozxmFpwomsVDkx920RVAUHRGsBFpLnPygNw8sT/kL5/mM8mNLmeRhBmjZ
E7VLf1o/QZWWnbS2c49DgXqzGu1zx+OP2ja2wS2ouSSyykvwbg+sS0QLSTMXM5pxRCGrU/nFU8bD
lOukgqbtBxFS2dYUQEcIhxh2aHTrXTSEFSG0d7AT2T0ODp4uww+NRv/jS0YarIbpr1QBVTMfD1jv
y3CJ82DoBAFhtQi0kvQDD6gIbgt4CoPdf+XwvS1k7GhelrfOIP2nXL2Pr2NlFwd0hj4io8YK/KF6
spXdH8ssvsvHFqLK2BBlAM1cd3NWgcxTd01hcS6OT8KIiCRSzq6OoEbL4eyP5V519XEkaoktQSnQ
gIzdZsowpkZoCDIf9ZfuqRkegaY9xEdLJuU+1TIOXWLIgKUlvxF2KWI+3Go39BiGPVUFY6Kbx1xH
3kHTFjCgM8NYSXgSEltvYT4n06KxH3VCo+5Q0CTGEDjTiPkV4rqT2mFj+ddx1PaEn7GpkyplMBTd
t42IVtePjeyNjQnd6t3sPWsRVfETpA0c636P889/nRXxD3GF18uDCu34w6ev0571/tlyLHmIewzA
NTtwnmwu8VST6ESdbVPEy0nEyZGUrjQQAu7E5FJ+TF0F3LtOUCjNKLxtHyh7pL4QzUAD96yHxiSC
TMU+uyaJC8FgZ4erJNpE0rsVnZYGpErQuWILGJBfzZOBTMpss0NhmAXOMw5EVF4IAPEtZ8gGOMY4
MaguHdLJCsI4Ni49CQ8JYe7+HEsynWxSLYroapBqks0iiI3hdfRN5oEa/1qrARPR1ndRrqydcO0p
NCqjgu+U4nhcR/pjzW6o6E2c3opNrlNIOmQWd1uOCzwe1BNoK/HKDSiUnDg/JWPTXljevct5PM9V
pIWabL48djFtxVm33om7nBE3AWpQUInNQuKnaJ4/yjx7yBN8aMPiadQE35J4uQ2BIvXObUjZVSiv
y7k6szXfz6p/Mr30ZGkxaTO21YYzEYYlFp58ZvIMI8Q/+93wnJfuez0noETH56ZvE6QuNkqiwmVN
JJsHb1mMYNHYRo1l81tERZBlWhTkYjQ46HatNuM27DBaMBI6lBXEAZbF1HTzuhyhzalT9yaVO+Ke
bPXQy1cdReYAdTCEuLeRx24sjCpLqliaZlPo2gYuBivb+7XAB8uxTHOvcSvh9IxjmoGqDYw2Ks4i
/ZlNlDgajo6x0rxHYgrYwGP7qBed75z7kpMXrrwwzz4UYyQimPrxZYazPSOEo2CufHqcDlFrKVmp
Wijqked3ZtA4kP8TNLSx9wKtvN9NzM54TKLpWMW8KZRj/cS2tE60z66gnMx8nMFWbv5NbeZOd00y
RdfsTKnrbPUkQfwN9Zbr77FvOzraFM9EaQfAwxCBwWrVGciwCEBvnnot2QllMgSpaI95rWKeRcFg
vADho6m32m67t96onovBekoGjXX2COC30kw8o/EtKcXCTTafhwoFs52xQ/dmea2ssrlSj9r4GP3+
qGGn0rAtotVdl6XfpsooOSDsAO4YIkr++rvRl+ahFRj0ZDbC/IhTVgAVg0yyQYJx7Y/NSMJXcMhq
E+jjbWP69lPxmEt5N9q9OMbm9NnBOh5y3yQeU3w6TwZYtHt38lE9OLCM6Em5ecTDgtx857b2g5Yb
m6lcbNayICrSC8ky+amN+UwRABCYjM62RWSvjnrslcmg38NmOTRf0um0G5cx7ksbFkCybNjo0RY0
nbNHdY7y7R6kq7FDtsxJEb02Up1JKLBOcKLbbSn6PzxKP2P+nnuyCwoNwHGsACjAvL4rEHFildtm
0TjwMPQ4gA2GvUTYsbXOg8UnaE6gbd5Z3qDzFE42rrWK5YT/a1TaW9nj/e8sgponK1qxT6yDRpsR
LV5HfzcYA3aavr+kQzrsOmcYMcuNvyOnwblAy9SYIwAB8pUqFaNn13oUVoN5qqWxXyr9idxLgY82
8lYYkBukmOLx81OvmV6H90ZszRxZGcpsc68hzPOdCUUyhDEUaRU5hJV1bqzsS2hcn2B7lpkWxdLf
pQHmIrNuUZa84ojOQnuF8+hWv0v6/MDRj5DMYSlkYVbTbIxec2iVPjjJ2jsxxBQYA9XWKuIuTGcS
6whgOs0+96rEGLGl+f3TLB7Si44Nc+oZX8gFxWashps+Jy4GLFiHDgTwQgVexi5S09EGT+OjKngy
nXImWyixPdgFqf/i21tuqobiGFFg8jUWNlLmbHxVUXGoyno6FvX46fVy20HzjVnpbGmvWn4QNOdR
aR2R/pQbRrEQp4vooxk+QFquxkn+ze4SMREZjXPVwyfqjAZhGuJOsGkL53Bt7kui7o9jujyhf0F0
l/rvmaf9ymqpwyz1wM9AvY4yBB9N5n3MTk7LVT46UbKqaFPMX3lx7MziNvr9L8Pdl4TTEzNiFIXt
uWtq7dI6oCeK5gNY9mG0l4M/+vA77EFsy4bKQ58ex2aRYV/WpyIlZ2GY0z0saRFiASix7yEUydED
uYnzlaIy3BVRwuBjfBkW8KRNbHZoEphtED1pXxZErHHTYYHpChjHc/1VmBg4FXZ/BQOlSSBovyzI
8qsZYeKsnbzqqLWe2FtubeATqd9mVzy0eEZGtJVnueTvsPcEnQeLTH9euo3R2ryVosYjh3eOKf2y
Mz4XyH3chYiSvZz3KPGu/VjdWs3ByuI0L9QwYaRJNm+ux2PLOxdU0wvkLLXy+r7QCRiPVjp+xxoO
XsIUOis1OcA5IY/E63YAE6J+p681sWE35oNbeR9eX6JM7G9pKRnflzLa15rLDqPQP53pR2eunAnn
LRPYX03f++5q4tyb6B/b6lm1w6qVjZ89oeQRtyHLA3Iq58VZH4U+6EdaVK00j54+PwFQ2AC7vY+4
a7fZqjpU0tymxD7YOIiRcwESFDkiajqVRiJRnKMy2ymTyNyaorlwoZ5YMTrXbuz2Q8EDuMz4HZCe
4inMcJKQnfkzxgnSben+isU7zUPxNDQGVhailMljPwumiligYzBxQL4B7zgX58zrFQ5smzYZlxwI
DLpDzabG91H6GvWAdb62wlHQxAx53Qax3QR4yZ80D4cd9jK27yj6OmazVG46fAKBhMkwoZbUKRIs
ZodONqqdVyL5x/Bb+lBHtAgrq5rOWFd2vPsfqQ9/ZhqyL21o91EMXdDFkMZi4YWlYOCWNHRjioK6
Wb7pcOUmihb+911xchj0DruYN2TrodMnXE+30y8l8Z3k6Snpu0/Z0q+4Wo8otcj/QPjxNg3EuaZN
7nx54eHeu0P9YQw4t9ii3qde8eUXgl5RopYdlnDpELmzq/gmMuwU58Oltwi3n/rxCgWDGtkgUE2z
Akur0Y6L8S3GjbKZs+g3XaZDnnA2eQYfFnzG0MU3rtu8Kd+6RgYFeyIsDsrpMoxWHFqqX8/mP26S
BmNzWbQnvWNUZBgVRT2i8il/bJR/KczotJC9vLWH+rm33deyR+yzkNnNVhIdGHkoDkCEknFS+ofx
uIM0yYD6pNWvzURb01ov2iDxHNaMSwxd7YU/9mw6xj3oEFZGsawRwGwksUn84NVjMs9qx/1wghwe
tNbRp06KeXd3ZAJph1kur6LsqlDnnsS7Z5YPM/s6nvygacdyM68HCGSYjFKBsPlOr2D3oWFocNbD
tIPBppN8ik71RUtwfjJC2/jSgOfNiX0ZwFqaFVxDV6dKm1smk+XqCSuwdl4tTcoNpW23lXHD4Nlt
7icfLWrbDl9Nor0xFWjDqJ50dq7mj+M+o9gHODDwLmG8EMF6WlSwx0CHx912wDu32qgqVLqJ1R8Y
p97QE/2sehsycpewMm3QeBoSR3eMA+oNA/EERsZucl6J2XtG3wEwza2eXVFeiiS6xS33kat/m8mv
G/fZbugYnidlckcKNY+s9c72mhi67E4ZwwWOxcuaBLuoiWQdl8cJw9E6n/H/aB0mzqzD79bhLoZb
a7Cg9KDPsZNzhcPHXqQPJh4gZgtq7836t+XI5wm3w0JvkjEz1qz6MYlhp+RJgmp3DYPVu/Lb03r/
oCrb4CQU31rKaiZn47yzZ/6lvrJ+GMMQfWXiIoqyjvQ5GkeXPQ0fJZ+XoVbcN1SglfaYVFyCaHTq
wKQd2AixgPJOMSOO21JqKRrh6N3QcSjEHYaZxrWDCLn1jbrxVFTjdWytg1aSelH4R89ldt6oj7LT
bwYyyR1yyTtwFvfmMO+YLD1bPs64FI4I7XIVNPaI1dHRqA0FHEDDKzn7QIdse4clpVMh1ZKmEf4Y
sBgDz4QK0xYol4fZbveUmYQPN+iBurvUASnmxsNhLqjeqSFnvMyNvxUzGWQd20pm086EkpHi8XmJ
qx+MKgxHsxHzWSEocNjvSziMFqwvirHir73YX6KQzzR1sBhUtoNbeom6HoOxhpPHofnDq9tBCOFT
rzGm3ZQlj5kObmkmbPiuoCkiSB18f9AIk1ffJcq8dfe483y8HfeFrv0u1WMOwXKvLMTFnkqZp0q6
vEbLHjIkBLMnGRI446a1Z2vXV+a921R/WBY0O3tMnmLkizFgcg6hNJBLEm98LzaPPZyVrHffuiH/
bNDvzSw0d6VrXMXMsnlAZaOuKZZdpQAJwVfyg64GfeMhU9In9MApdmwQcxAh5yai4kmee9+2tnrF
g1iPRCgvzqNhkK/eDVAaEi99TaMqP8vabkI/hQ+qK5dpYntL/WjcmHE5B/nCB7IgzkNFODpmACRV
q/1hA9rw1x/ITT1UpJpeW7vkLYm4j9NI7aDpsbGZi62lomBaeOYoGI6LH7NP0jx2hvnwppd1fEFN
BcKK6gXSoFh5P/ZkWJuWVXnnavcOyoMTMusVTdlzig+pvzX915SJVADOpNrUK6+n9T+SDtktjQOj
7Mn+i4p/2bjcrjue9hCF0VZf9CbUmqbfOgvDzsXHWD6yTQI4Ifijnf9l6agj0voe9nqLWRzFNHBb
iJbY9wLOeHg5iE6LqEzhoHHX48M6GGI8tLiQtrkbYbLWL4tnPFZAE8i69vcJmgp+bFehKTLHNY5g
U0FngCBB0YzYh6OPwLOr3au30qSQH0o075hBMGXnzALmlNFW6/k/iJ7AwrQdUVlZdSrr+ZnBX8NM
1LiA3v1oqpn1dndsxDze1512UuLa8uwUvWdv5aLDtlsf137wp5M+mIEtBu6bIXmN9VNkyRc18env
iNvl03uXGOWrnYBJk73bIUfWYVfmqXfF40MOKM6kgOLrtZakDUsIlbazvMeWwWTBicJxsB9dEaPt
I/1iLEGBevp4WjT9rHndXaWN9sbX2R9nMy2XzpQ6VVgyZkrsGWszAT3Jfeno3xFhsluOqxOPAFpQ
a7iKoX40dKO+lGN8oDcnA33xbqLNvmyzZTOmyRWL84A9oVl/Wsmg80SYpwykH+t8WN1dzULuDv5x
grlZ++4qahvfCxAj+Vy46WbqBGAsWKb2/KJcTx7xIxA0yJMIDWbXGxR5QxFzUDuZtbMH++rgLgCu
WTNHdp67Fy2rVj+PNwGvLi/6gBJIG0Y+avEUdL7NdncCeR67gE/KvDhkhSRfXoZdn99lrWdcc0z6
uyXP0R4jU8HcbjwgDvMQuk+fxCTY7B9DEGBBlVgTpSTPtmGzqJwYWjIy4TzN7SJQsmPkokHuanua
kygP6d326Gnv7YXI9awOagOkJ5dNhv/OXZcIybn0PmSlpceuB/kFymdjaDF0UBeFvZn4V9TwCYtl
3mlGoqHh4JPQnQrLZ6nzynl69bBYY7LVPW+hgsXP3SQMI9y4peke0LNjqDDDkXylaJF3Mz4pu9Ib
0GL9Ww1bPojSVVqknaR0z8Y0BXHHP1LXsSBkQltObW+iLzX2nivjB8+jXWxTSqyMu/7Lss3bFA80
ueMDOOrumJjeWVurXsDoSzhiMd9oUt37U1oES28d8CINdykfraxlsj5KSN6xnhyFJX7nBXmNsMft
pOmSW7W5xLpkSORAE/aZNBhym9fxj9M7EQw8kCkWz/uult03chCGcxkLrOVsWZ59GrBSezG5ir75
tgKlCXiyBLeOabnTVt4lRExtbb7sFykOY5+/9l6sv1MBxngwovvOMYY72nh1qUj03BVd/spSV7/m
3uSd/BUgZKkn026+CGJ0TlP3A6nGRhrQ32AIs+3QwV6mcRJfrOHdKIR2sZL2CjDa2Wd9wlahaTi8
jTzQc45gf8aF4S5YxsieU9sM7vr8Xo8sb5KeeKYMZe9ONGzZK7O+Vo+6lPmxykcS652VDA52CNXs
sp9mow50gro4V7ZJTPBOPwFlgOJ5rovur1mNFbYSlawsJRyTEP0CT/efU1gnfVtyB1lad9A9nBOo
SgJfUdmNlvXUpNY+tVw/bKd0T/rivplr+1ZA6nji2QIc2793GkrmgoGpCAyUkn79d+LYN3RGF7YQ
bAIV/cGgDQgjq4nzNWKN3MY2m1BQAyB3v/OhfW1G/2qO326j3/WYneO5Ld8d0G20Y4r+1apH9tzt
8mXGTBasNASpNG8NOU6MQ8aTAUP4nNuviXSykx3XzrYFu7KV+MumjIkIeNcChyggjxlG1Iw1RjJq
8hoRpH0XTDPHiD7H7k4kyYOdZU9gyJ195yD0nDBEFJKBJsnG3ANd9+aoPtnxclJ35s2Z+Gu0rc25
zxLrScVwEVZnjaVnASFnvxq1nENTFxjLpWc7tK8N91Z3/p2KGQiLcTbP6WgtR4AmzIdB20BdiEGV
ye55khb1p8yzvbr5i1kdx7r+UIUeCKGMOyzMxk7/h7q0qe3IEgWb4e84rkDB4mnaNz3Okrhs73N/
qF+hVH7GO2ECzqQNQgDLkDluFm6G4SVxfWyGfKLos7+dGO6UXJvrhKMyEaTpOEZyFQDOt9JVW+NE
HhbNxQwizMHEQZI8uyyR3lKbwsHuRLzl8v6bO+5n1Gb3uaircGYZAUe1fRZM3hA5FFu4B8dYZ8dG
DUDbYxrgXfyA2EXSu8R0YkHidM9utEIFZmwKEACgy/RI8uedLWcL1zpgC8I1w8nqnp3ir9cq68Zc
bUBmmRKFuUE4UF+V7t0jnL3YZtqGffXT6L4d9sMqpeEoKSnzMPJxmtl1zTalaJgDR/eZkp9TLF4q
22EESetb5O5Fw48WAzRte/alU8yomnoIRCQ7Cs7Gnd1/IlnBIY4af6fU+DMA8wmMkmDKlKFqkvB4
GWP+spACBSVvGxW4PKemOLS1GvGyUjHHc3GQQ3HLHE8PumaVWiErAfE85BwoZs8rlKJboTpuQr3K
jgq8VGn3Ee4Y57lRw479/ieNyJ94oIRdekeGujHvu74FfTPBmzDZW7jSvpv6FJzE9Gat+sa+9f9E
Tv3XWsUWrgW9tmMGonc6GdkNbArqn9966Z7GpcKYznilKeBPw8NJIQT+otPHKjh4y0ZwO7q6FtZs
HB3LuicyrdbbdG9blOhe81mirdpCcmp4aOay+UIn/wfJatjNoEh1/rF6R+CtUSk0kpr3PFnioxy1
H9Fap9S35XWc9lUTP7rudOBP3zS6jl0VZTDQjHQK0OleG/jvfGpsDW4Ei4tYaM8gZ/ztok0hobkb
Vh1kuTV6iEXnggYFozMLLjTuJaMwiMwjSgRTVr+lWsc+EqmAZ/5Go/kz6i8dvLmR5UfodKC9k963
dpXC7N1p4sfPEdDqHtr81lymXbHo6pghBvD/ZuUjvoTP3Cx6xjvnWrGk9Yo5O7QYBZkigQKbaA4s
arxJd66Ab0fErm23nCBZ6Kx5yOGo8veocBg1cWRvAOT8ToScojhQ+RZJ+7Ob6u8WqxcED9bNKTIu
b7bkWQLKFFtKQn7EPO1BwmzqeIt+5paY+bZtfmv3ABc7DUWX/yGvkZVyOyClWNwu8KXdsgCkwfag
6DMcT7ZzbwJFz+mBB0AhmmOhr6jmFz3XzyMa5oXB/D7xsaQZQFli5N2I6tIfll5n7KFY5DVd2yrN
+9OSTwVAE59ZLPkdSk2wL08CTkczQR/qhnWka7lhVirq0+Stc7xH4iHCZfaSoyGbW4XCZOTPbV3S
XacYYIFTtzyBWfLJvT/xIVyQh9CjQwNUHAYZYDTPfwUi3F+ihBNcdCIKCYm9Fy1FhtGNZ8MnhMFL
29uCVSRMFUI4H2u9ozU7fUw4fkmkMQv3S7cfULWeSnd6m1PkfDXWi03KaoW9eduByEb7sU/cdhfH
GdBBByoFcmpglAQ6g8bCYuyu3jjSEg0vO2M5llX2y3E6sg4ObMlnIBuUuU8srKZVClyrL2jsTdzP
Q7LsbAW5OqIRgsa/6uDG7x5wbYVDhms8+swrPBYuGmGDKKTTGO9o//1ASn5EZ8QKE5m/hR6TBdDO
r9rAi9giHQcw9OKLCX9r3VXsgGr+Qm8+SJXfuwVl44jiZFIzksSYpS2K7l2MLeUyT8XBHQ6N8HN2
A+amb3LwSvmgB3R6MXII8YGGFAthKuUuL0hMSojiOdeRde+gFEoVriBpmj9Rw4QLP+/VFJF2UAv+
M9Mt9Z07V+qBMZbs6rOHhtDJjJ+cPe4QxwemNtPGZQJ5nE3Ihex3Tn4s7K3pJjZ9Qc2/STxFWXE3
NChmG372SsyIiQbz07Tah3lQRlDhKb1fiP2DmXFMKnM5FYutBxZRzA7uayn05yaKB8r1RIXz1H61
cV8eUuSFTsvnnLL624zIKdBXrX5f3VjZtqclrb98QMa406u9l/h/sc2/L+BOs8z8M+vmfHBnWEqC
z4Eac48VwLITzvzQGSPoMEYEdWvn594uj9Fdrxfeg6GWs+rs+Gpj7Qowuha7rimGc9PYj/Ch+0dr
hfzMbsd1uIyMyZWztsyICyg6L7Xtw/oRlhV6ojICXejVuavJWtMwDlYVJwneg3Jf25a9nyhTmlLb
LjEalgUcXNgkq1ee4mk/tTi+fU8tO9WP9q4xNJ9+uj/bRuXuR1zMgcbHfWNqa8VknVakHbkOxhmQ
L7AJzI5bmaLJl/r/UHcmu5EjabZ+lUbumW2czEigsxY+z64xQooNISkkzqNxfvr+PKpuozIbqNu9
uIsLJBIZqTHcSaPZf875TrUFqu8vMB4Xl0GTA9QHXjd/aRgWH2cWtmRTh8Xe7nd57j6y6qPAo3G4
TiP2Be7lhSdN6HngvNIAnaos4kNtcwQTGL4WDgzQLrJ+NPyS614wxDXM2DyaBj4ra07dS4WXOYir
fjWzb+Q9uUSpDo4yTr8lejwkecrAKQcJC9iBao34KfMQDsckf4dkthn7fptO+UOMZd2LjB0N1eWi
c8fy6tXQlfxoOUhubRhTJKn9YdoAWQMLPDLDLhz4LnL80plzTho42z22wSYo4m0QZPdDCcJOcB+s
zNj7NMPqNDiRDZM627t2+VaCB196TKpJ5yF+K9wPVmt+qMAaQGaljEPaTWxWCmt4b63HToFvrMIv
Ly0esxmVrLmJ6jZbHXf0v/lR/B64VOHYJu46f+SuKERCv08X43RhvaG+AWBZwrsJcR1NnKUxNUwC
lJxVDPw1BAl3FBYAm+oTl4VCnLXN0sZmG6RLIxhKS0qdSGCehnB6HJyYlFD05od4duc0h6kZrSMK
k7aKDTwtaXIV4LptpYkZf/LkYUhJjWtzPIuyPkJKxJ2DP7VDMv7XJWDOfyt2o6JRKU/atyJCSsCo
lP7nEjCmMr3xSygv2E09+VzHE5XqbxNO6wWx+GNJ09FFJNI/olU1a3OWb2wT+t3EzX/PMeSxrczy
pTVwKqWWhyh9s1nRfHN04MvwNCGMYrSM741KcJfHj25jiAewtJI1uSnPtnAAUlElQti/wEaaMzae
UueuCJnXFiXEIOgt39zELlFysGZXGBgXUTFeDacrlqUw6x2Klr5Wav33bti4JRQVWpRjL5wpvR8C
HHG1P6lzQDZy/a9fPPu/1bYpwZ5Xgfi2LUfafy2ItrmwceMYeOecWt6KddQ6KDv/oD3EelA/4P4F
xJy5WU2VxvJQ2f6mwErLBnM6NCmIEhtBDy9cuEmNiJMYpX5Lq453TZNSmBFCNBKxs08qyjmSkaGp
rTGqLbuyqlY1wKR7t6sJTJvj1s8d52iXGSXAg0JXzUP/yZuMFZ5e777uxnrjAcj+v/Svmf7t6vhT
gaVigCKEbVm3Ikvp/OXqwbMIosXGqkubF4maUpp3ZRAdk9aIvrvI3swLQ3S9HE2+IjLz0mTR56BH
zEExx3WRxTWjq4JjkgEYeY2bemJtKqZLCrqFFFBIqqpz8aYyO/xVIT3DF8OpeoionNkRlNf3keRf
lgb/5pQgRlLabU7sLN7spnjXzfAClPkGBtTWamyGmuwuSk5nJc+Db+Lpa+lxy1u58oXutvNUmk+t
YcrNzZ64DvGwLxybh6tdWeVjloSPnNo5/DHkOdmRACjF0reIVRUeYFtlnGGA8RsQFS9yWKiakg7z
9oXdAMusSjKxx/R/a7AhxFOlGuYdeJq8BXI0Ba24Mk+e92Pvshkpi2FZc06+VTP3qA+QA+cuZEZd
sfnLPesd7q9/dbG5+nQinINoOuSUP+xqk+5m1x59nMDhj9KJvqy+9zajBy1LZ5jswhvhvbDoL/9V
yJqlTgpxuQf1YhgmsTvTvDSCvVgDoQm+yi2vtPvVM1nbAFInRQVB0HUxwH/vbgyA+YA8KC+Ri4AD
zPV9ohJs2sgbgz6CgUPewDz9+tdYSPOU++JhylT0yi8HorxjVbWH50BXcjVksIB+FazXZR8cy/aN
Sp6LhQNqR+lXvEXG8d+ArbIln7CrVg12hFlvrIqbcx0qS7x3oEuWTq3ONjWtF1Qg/PCWvqKQe6sh
cg/Y6dyjWc04sqUu7qLewuPTOe+qHBQbe7SY6SboMVb/aU+juW17Ma566GT3c/MBMfXE9ZlTWlDM
Z8sKq7VfYxYAJwjqrayj+7wX3+MyTmG7gDeKbqaF5rZ1Rt+Dbgkp8+xJfG9iRMDUdvOUzvUNOllp
5pDQx8GG1K+CJSRNxkt9y0LPE1bo1KBEkZHLwoqE9Sw1zPkJz/VqjmAuuvas9xDNijvdA42uSBSv
GpUIDrm9i3OfwGDgDEgr4ZCSB6jTza/F79//1Buv//Yf/PmjrKaGfVL7lz/+7anM+ec/bl/zX5/z
56/42zn+aMALfrX/8rO2n+XlLf/Uf/2kP31nfvo/frvVW/v2pz/cWira6b77bKaHT91l7a/fIvws
b5/5P/3gv33++i5PU/X5x28fZVe0t+8WxmXx2z8+tP/5x28edcf//s/f/h8fu/3+f/zGX6QJ47e/
fsHnm27/+M2Rv1Of5ktkLdtxlbBpHB4+f31E/E5mwsQdZ7mCB4rLQsojqo34Ivt313N9E26HdE0a
TajA1GX360Pm78J1LalsG3uJYyv3t//zi939fZX++xvG6/CPP/9b0eV3FLW2+o/ffPevZZpSKHa4
lm0LeDCCYtA/7wW8gUs20FjaAkfMxo44RwCQS+KIMTKOjKD1iooThOzP81xyPjBE+GDZabOlb0fh
frfNjeHR9ty504Abru72qUQDqAqibvOtjjpPzS/LgZst51Fv3dhPVrXlFJskstuDN9h6MdYuLSwZ
dkMrycNtqHsosyTpOYgUFeOiFJ9CM7N7IEtBFQPx5rU1xNlhDES1mpqoPvRs8ThVJYhhySyWThWS
FdHB8EQaqv8aJhICQUoamFcaZGU8GWDl4vo4EjtbwdW3V9YYExlxGUcoYmdfkQnSLbELvI5xXNts
7ia5UaL/mGMTlS9xaetgVUtXUCVJT3gzj/54YNzDjtgFvKbaTW1l2T5texvDhd88NDZOY2UMas1Y
wqfJI0mRKOjb7P0I8VmEDEuY46/KmGpLL1HDBh6BsZYyZ8NutKRmQAfW1hDcEfzxCRnP40ZqzF29
5VRrO46qbZXwsnGKds8JVhGsQfV07STmwaK8EVYaA3sFYbtt78nxruwlbxLOxFUcOh9+QjYXxbG/
mAMoA2BLwGuNqcLpgQ0vFuFH1SOTQX7+Tor/6sCy2Tt11DEVofI76D0EUdvLPvpcVZvebvXaDFjd
Y9c1VnGkq401S3vXWTBnYRdjq+LOBheaDZgXcDhRXsAZi30NerIz+1vAMmJreyO9hS7NXCHNeq+6
NHOSJHHtPOlej+d2Krw72Luc2MNqFCAq5UTSF0f8JjdidedZUJwY+UcmWBF4Uao51PwU2DFd+uoq
f9ixS1EHf/Cc1zEpwnNn9WKrK7d8BRyKEUcnOQJ1GSXx1izaCay5z/9sxuClmxoUYC4qtqU9FeO8
hxnJets1f5SNzu7LNHavjcVolKHVwKPe7OGkeUXpHIZg8DcqzoaDTXn0paxSl4FM6ntnMdKQAEbK
OoZVJB4GsD9nuCFiXwd9dUcTQ7IZyjz8mu0eXzrB5+aSlmn2JAJRPFngXxdJMpSvdeCFJ6jMw9Eo
1Lz1AzhCqwKs5gWy7HhlqaDBkw0Rwwuf2Z2eTWeVCRsulpPhfgAH6XLwAujKY2441ZwhDlJOwWOX
JXoLm7A4DMYQP/a2NLbm3DABNdyonFY+SYyzn9fymrYCcSkDK3zCRIam2vJA/rRhOZ7BwmA5N7L6
ruqJf08Vc8tFk7TdiwrS7J7yQRCmcwn1tYhQeccpHPelGY9EGWswijpQ8Zenw/HegEtx57WuB1Cd
GEzdN9EWXnH3WeURaR1qNe4ZkFrsgIqqy3bGqK1DR6CAab1OjHOFgvlhGnny7PVkmb1e42jprRxw
uQnUNESGwp9L7K6qQioq3O5HpaLw3gdJCMcO0ZDYqypOfpKPDxaMMii1VjPHK+jR0d2QlPIu5UYj
OSOxFGbaYOqeqPuEXsVP4bbQlKeo5ScGhH1eEvKi23ZwppdMltJZyMQz6wPHAP3zJgR89JRv79Ci
zB/ggLiYbGpXYFSnHqWBSS7z9Wh3twIKlml30TdDs5Gx4MAbIpG/cY5qIc3NXvMWSybUa0uTWIty
BtYkrqof2IeQvzKn/pkqxlhhEyNFl2gme5/E+0MI/e9nlnjuHdPkgKgwFvBlzY2SQpgsc7HH2RSs
y7nseiY5kTcAcrfo7vQ1LaJGgql5Iros2dKsaOcaCa5OtInViMW1YVfETCYSC6q1RhIbvKLXPIwU
rUI9Hk3Py/Nn+F3RfUf26H6aRwYOMWvHqZhpJlE5J+Z9GpY1t0YF7FK2bkwCpc325oQlvoAKwIRY
KXJ3EP8lPIvGQUQsJJDCvByibyOcprfODWhF7gUDjcphwDLGUbPL+0xsZK9uiBjPRCisB1zCWYEj
3zHJf+SehnqQiW2aUjmN6uXkiLsd3Cl8yAEHVUOG60YXTFJ9j15etr7eggiqpgTD89ti2Y60Wt02
vZtaTuapxQf3MOdxuOyrJr6WYxE8j7h80gUD2uhFU+57nHstvygGnmjEnKfvmErLI26AiSeHYd5F
WY+OXXvF+G5A4X4M/JRBMKMyRHaUDzz5rbgVIBpOcoB/pH5wDzWvfCT7qSvYUDqc/Ls6tLyFbwKK
RoA1ygN4WvMOSnkJlqPEQmMTDnWWfuuriWSyjNmHhi4m9ng0vidu4jJMr6JTZ3bBzqE3/tHMpbMO
fNv5ABYG7kCS0VvrpPRPfuol57jO1Evd2unRLILs1awb7yWHJQIZsFYJ6G78evjj9EMdetlna7nz
lnsCc4/X9uUiqMBhLFCaiwN2SgbLGfTOjOnnLra9GaXWL9dzwqC+c5MAGndoesuqSqB52Hki8ZdR
uIy5z30QbFa+VW5skfqWvBTOr4y9FwSXypAcySptOVhzOBzJ5QRuhzhKykjb5SrbiHZOLpnfMC/S
eIWuYnSTbzHVyD/RXwmYuni2OPwN1riBXIDxO/X6O3zl6hQmhM5WQyPM8+DFKZeAIGWYOA60cDBv
oFAN2hJobYNgfm4deE8O5UObSksfIXMO4Y6BY5JLqnSxvrg+Ng+qhW26aJvZXvlWmFNaSxehvyXh
mZP6C0uO3qmq2JIUVk3FIZcnNjJ78t9nE7ELV5isrh3kbYIDAeIFCpfp7EzatiB0t3T7Lm3L7+pN
y3lvII4QMMXlpNLFV1lAaVsIgnc/Pa78H9y/PEx1mCaIuGmaH5lvm3iWupnXyZzK6WK45fB9SKIQ
xH1EgoQYgnSpjBMls0qjiewNWXFQVkyK0/JiKVoB40WHpXob2KGP+SsYW3sdZBn2l5lBMUhMxgKP
c/VeBJCopvNcQO5jsg4z/W2mWNlJcJXGirKUGG51NzobF4hlQNzbxJcvZlheWLUH/dhU3xLvuQ8f
FWZVyp7bPML4Xe6q8TCpTx090CvIGodjk2LdlNrKGb9iIi9xc6+rx9KXO182H2TqlgO7d558e6zA
rBcQSMrdIB4nnNpZh9Jk1MxMBgqWsu9kxZ9ztzuq1jxQhvZUV+6zarLtVNAgEs5rwhC1t0XdWJhD
AqHAKH6UAreBU7Njap+alMCok0wksHNnpFIYlYIqFwgUIg8eRZxCMqNgrly2dkyO2eoe6fnbJU29
Rt4hLJqg4zjm8GlhMV0FxaSe07auP9uMUhnWbYoyxjcunmk9ROpqRahoPmOtQ6sn0vV1PBNW9Vgy
QjsiEedCLsmLBFoYxd9QlavsKZYJgFMHh+oQu5yxO3xXMwY29qLBD/gQ2aqK1U+0vLuKByA1XHBl
BhoqtTt+Z3x1h+cgQx9nMNIxDAfWyaBxych/2tyO0wAXXeAvKryn2cbEAzEjF863sVuZ+WuqvG+W
ReVs4B99C+uS6Ad1N9i/3XSp4i7aBRNVKyWlBQ8hLZF3MJnSRSp41CgvW8sWM4qo2pDTDOHOEjvz
snOm99YD11pIrfl5FP0FsDlDbtv6GZHyPJbOPdxGsHt28QCyUHIs96FbD75edEP/wmb1Rzv75goP
z9ZIoERhoEWcwp8qynERz4wy6zKmLLjhaZ/Gzjulxp8C59P3tmINaHye6HHMEKozaFN1IpJmxahY
6e3uO/oFtT2loTdxR2U1RdPROhhx4jcOuHJmvi2TeMza84DK0/hMD7q8egF5EFBAZJdPyrtN39qR
EJzi4MAI8n3mQcxAdmx2KkjEqvcDSkuwCW/FcEM8++INfBR2sXp0sOylRA8yOJ6pkVX7Omfi5Yog
Xfd1677Q4Oxex7FWsJHTUX95RqfuQWNFGPJ6+yytwGWeYs/tCoktOuFQ8R/GsEnfBZInBWWD86ad
vDq6GUEhNnMhjUuyyU9JWGXPwG3Mi9/QNwFzGYl4qyknBTdpQJMWILz2rqd6jK3CvNqtwcEAvykL
TxvIZyQIeEJNLnfSiW+vmkVNbtcHPOVp/7nhRGP/NjFIHpjs2avBDtJ9XhL96GoZnKsGf/WQpeHG
y6vse0oH5EKIzjrRdkbjy5CB/uLqT9hvmpqvtqYKj0GrOiAZtfe9L/X8SLzC2hQj6Mi97czOc8kx
/UmbAJxAc2uSOjIhXltxf29C7C/64mc2c9XZaqe1XxBFo7ikSOatxUPz9vsTfzYhhKYrY8gHFOmw
pZTeEMyhTI03Za1FMlR7NmPWSyzBdhKfHOZi5cx5sR5bi/ZnVxk/etB/n6ItKdJJc446jRTzHrMp
W3qlyoKYg0+rFIbS4ruoTPdglj1QzDThWVQZ8c6ctCQL2oFyJHpW3gbUmvjs6M3c5paVEGIdnLLe
KGg/G3CIpB0tjyYDMdP7ONEQRewo2BTRFJ6wkDPBtWMKvWZ64hKvZD47Vc9aTAHdq0335dEDS2oa
2o1Rt/MnPZ4I9c5s5cdMN+LUuAIRqozC6ogLxD2bZKkXOdyUtbode2Ah0SZjWl6KJJFSDC0RevNu
yr44TcWnKmznHRuU9GJ2IrmDwaePcdajIA5DN314YzKdnGEiLx7xcMWgmWfHufSHq+4CtcaTMz7G
qXYOswIC4ygLqRTHOXbuYOq/Oc7kfgLBV0e3GTuAjbI8SXIJqwjnyXJKkmpTGwRim3Ay+r1fDhnr
QEAmSpFRgpCG8NzXOTQoUgDGc1xO8qlPOUeuYruIaNPFkfjVd75gxq71c4BaTbeltEOoXkGtNmR1
7H3opLwPg6b+06pnvHHxlAb3LseECgVzJHU+N3pn1Uyo1gA+NCXXfeNzyarJY5/VddGTmY5pvirr
BN9zqHLS0G0RlA9tySImLEts1VAT6IYWlCCI989V7l3HBBWTJk/25WW5p9AePmxhcgxxxxy7FY3W
FW2Xy1HC8oBhTBePNMk5sl2vLmUR1d+jvrPvAGmYkATtqF07btmcsyECQNyp+XQ7a71SwpiQ+la1
9/T/ZBb6/9GU0xTiX445u7j4/NOU89cX/H3Maajfpa2IaPrC8nCnmjfd7O9zTsN0fycScROLoMy4
/zXkNK3fJfYdDJA3ErVwLb7iH0NO9bvpC9fH7O7Z0nVIOP9vhpxwHpw/aVaeUNRZS6kcpq22ZB1h
CPvPiuecOmALhKQdwK5pBZx7AtrkEKDPxOco8dDizF5Ym6aZ9SPWXrkc4iTe521lP9NFYAD8gnwN
SJae8dLsGKjgFpnkMF1TAlgrrjv3mEqkJ+ysIgUy0fvPEU5EKBI51UFeMD/JgIIaolHtIpZZRi+c
VW3NOIdshoR1hjYO5w8jPRz4FPf5SNCJnK6bXcB/4GAZcidYVqIxdo7HOd8L84yiBXfmwJXE7WMI
UoYIdyUBTE431p5Oq2+WNJqL5UAVuEWevXMGeDDY53oqiTFX7pdIOJSvOPbx8DF5hoNKqbsbYRHL
DO0FQpyyPOsPLbmJBat88o3HmP2qxrBGdjdTkjJR9RZEHruW0BZjvablzYXjl0gIc5JnaCaC4IkR
RbJuXAmyRSR9+FAR2mNuOGc2BQz81Y611Qy7hnnRN8OY+kszEnn3HdgpOBGy7MPWRnYuwODQaMlE
kFLGqX4tyNEu5y6QJ2136q0bufQWUczpyZrorupn9lWWihMaTQvseKWu8OyK5sV00R7t3lcHYuzz
YcCbfAwqhauiBCTfLWKczYc6GOyjV5bJNzYsHe2G1kyRsj3Jz1EXJqC+ouWtwI7W4rrj4G+S7Wkg
cQ8KQQqwpMFQNiyat8h3mtexc4uLaErvwaqxMrt5Mq0tTJZkPooi+RGFvn+aWtM/uW1Xv3sh6Aie
UzlGOh8U3aJCjTpVpjHii5k0FGvHZaiYQ3aucY81NiSNRBje9ySqiQHYEK8KoDNriiKi2/YdC4bp
xNskGT+AeBnXqbTYqsVMKUbu4gvXc3VmH0WGP2zGnW6L4Uda86RiIBgczIFzzEQS+ThNFaFK7chV
jtdtXbV1th2w1v3MRxOnqW3xrcDkwFXJP3PXjJ+CjP7atO/AV9lNuFVg/zds0GnMY/hKLTBE3ewY
jsWw6Rtw+GMbpT/7Ysb7Wfb5hs7NmB4q34CVgkWlpUcRJ2MqDy3yZgD+ZuLiGHtFs4+uuuTT0/FM
D3Ni4dRs+/kYq95ciyo2jhyOxm9VwPymHytqaE3Xsray0+3OitJmU0MBf6Sf1k2ZI5YQ/NvA9k4O
hkC6pK2BeTJ1LCpednY/7UkrDJe8C9wvo7O7+6IPKXlln/EtksO4hFjVXCezrDZRAC0EBqt9EbSz
740Cg0CXOeKq8yajiLtlAeJZyLw2z0DKNyKAFUJokYhDn8MicijOW3ZN7m3C/JYMSWvT3lM/wDZ8
8AaD9KcKbr66gldFWAVuKT1Pl1Zj2a7kDAajG0wOWw29QKBt2hFXj4Hrxq8hXbi1G7AI9ZxcC4a1
a6KF5afW3o1xAYKcfsEgRSGHOXXHAxoDMTgAR6zJ2HpwNCoqdSVW/7XWlG51InVghszTI1PhiV2y
UVMLahJd5RWgLccPDP0Cgj/d0hIRnVk79PM4ZcRhVDu/WEB+VmkTZAfqS+ejLmdvZdSSMKK2dHCw
G/ykduNXVw1Zd5VEcb4daQG4K72EQnYOwEeKEmwCLsBJZNrY33seNQuICxPFX022EQPZeFhw1iah
FvYqHQ42ZtUxDKW8cV/mE8UVs+e+9wxlVyqe5o0hA7GZbo1ejuE3Wxq2SeQ67XQ1k7Z+SiunPdaM
Ek8Yz+Al6ERtutvauQDuFu0ptbbOkY0R3a8qsZzZZt87Fu0q3DHeTBO06M9F0fkrpRB+fAvh3PCh
vbhO5N/LIgtiKJa188ClKJ/bkO2nVw35YY5GeY4w67jLcmKxWloylNkKfHRwArDkX7txch95vtrH
sHenlr9T34M+nq1dT83tughGABaR6jYayzYxUtO2VhU8xbfRKKkoir2E6HzP6GjLJAQfO9j3/igs
eJ2FP9wK05LwpQR+Ga+D1EjvOTJjsUYwP/Yz9QuzKGigq1NoET570BOT++zBTsKCjoMUskilCMUu
osafAJ/B+Ye7aAwFdQ6B6B98FyFhYUI/zla9bYX7EVr7j6r2sho7UJ5h+en86dVQdnttPN/cgjBR
W9eW3Kfk7Uj8NEqMp6xNIJ0KprWRd4sK5II0MPM0qh5l5CfNGglJflkl1t0FcLP+naPPvCYcXb4J
R+GZxSnLkF22P9j6ihM9qgN0isImPYdWvK/gNR5zmpavIfC1Iw6GGyJfNMXbDDqBcGgtgSvRDj4R
8628dxvTOgSxsLcGOiKD6Zm9TbkLaBF6hEtDdbnv2QfdVyZYkpCyQhVM5iNNzdY+7xp9ausoOTrp
CI97SIkOW72iUi9zgKtwEApY2KPyGg8Iioyh0zOL/Y12oID7Mn3Xh7DWJTUXFEN+JLmNkhPmA3WC
IAUfAg9UxjUsw+K+qZz6Lum9gINm4jPoqormKbBTg6SIjsBI+EBwjX7CB0t6HhKVAz5ZgfJYWlk0
hDRa3pyPBIFOHONqwAB4nQb2PZ8jlTeP6CrqUucZalk3D8FxDrvuPQFbBbfHq6+mhW+8DSBFC57p
qzbpmpWWA98G9ysxHSk3qKT5jhRsf/EiqwdYBPeERbZdOSPECasFBKG16gF5m7w3CTWJpyYXGI8Y
kqt8bdgabAHu44dqgmoIswRIy743RgRq6PBTurRSZ6ax1uzuJ6IHE9kisyD6ltj7afT0tnKVd44M
JN+20/06rYlfkhSunSNLLZ/TpAIWD4dsnVnTuvaluywiHlSEzYY9x24A2GmjMAj1MbnEkRrn3Mjk
JSg96k8JEL9aYUybGILAFTlArWwmnwdTGyFcjjp/xccl7zOe5dt8gMwQBrm9LZADjx51HOGCj/DF
nZkdJhcqHRXCmbNIROFu61CU3zKntQ9zZbawbQrQeOus7mCfNO2sua+GwfnmmfxXTSgXQt0YzRyt
nMo/eKCI35T2vL2NVwsvTO494hxSh9Z3bfQNNSg0edK4hTbr+9bwjEuW6ewQSlGXqzgDoxO7RvJR
hH20VoVj7NKOeAvEznRrMwVY4oqhD8mtSUZBptzb3EirRIT+AfYUYkbSmy8ZRgWU/pA1fHZ90HMh
wjbh0Gq8sBWcoUVGIR3dylpKq/Y3DDfB5A1GfCNzIyczvPseQS1duzkemMwr56vVzSydnSmuti/j
lXT6+n6AMcyZ2SgOKndob7HC/tkG/bPRgnlGGCjxSCbHOYPD7V96oDg+jZTmfDHGCItpbyX4eF1q
ozBTvIhhjs4OaDBgXH5tvPt5BGEWc71AdWP/TrKX03LaAAFvPFhKzNCTrUStLWBQThOU47kbNkzI
w+8Wc3cOB8gDNOvY2bxg2zdTBQ/nNHVNcLC9G8of3KuS+Z+RoERMkfY+rSQEekgZG5HMhqbwojFe
A3Ypm8bojKfRiPqHuRiifGFX2tjWKdjB1ij7O6beBXtvj9EF6ZilIwdj5Sv6hJXubpKPsuWtUVp5
KKlWdmA3Op+jtKLShTqZbuUP0XBn0z11COKW/vgMNp3tA+tvZc3WzhHxm1vGoE2pHyOLoWp5htjR
x3ha/ennnKEZrLK4rdKNHohLdjzg96MKq7Mx6AmKbx8uk76xFhkN3Cz3fn8SvuneoZYwYMB92rzZ
9WiswgwoCX2B+h6XLUp2AElprjBnWqlwKQKAUMsPr4haJQAZC9qb1x0xv7XbJXonIcR9dhUd7eBA
OoKhjCkXdoM2XIs6IS+sI1payhDjSCPIg2qEVOwcKumhjnbWNbLGe5T/hFFqpKE1WmV+MCRAgSoD
N5D39YfgZDENxtXFww3xREqyDTpYR17UPqe+FodZiPqLq1fAGrBDCODt7DT2qtF2Cf2jzsPHVrHX
CbrEW5v9DRhAtVVCuUzts6dlUonCRhsAx85ofjUnLx42iNs0sUAt78hVhuq5sOLhZ5HQ+4Ebvuxf
RFxgBxFsSa/SQ/rmWNW2m8yPKE8CcUrYHTT7Txigqb+Leh1RX5Xq9hmElDh58Tg+dTyf7ioZzRt2
45ISjpCLlROpswVQE69n2s02tgm4aBkag3kEtRU+BChXb42anV1j3poz1Kg+fMOz8MSo4vboD6t7
FRrJhZro9Ax2NchB4nThqZGwYhxKJC7w3yVFuzdHo9fVnz5o28ucAfikUuorn+oJpog1ruVc1Xhq
++LBKGICxwU11FK0xZbO9hbe0YSdx5ja9jtODXPv+jdAtglBHKPTGyHxGpAKHA9oMeK1iq2GWZmc
VmDfLmNsv9rVgEGfWaLNQ7iJh0/wxd3OlKiRWMlF0R1MSgiXigoHDAWVyVYQaJt9sQHQv9QWbG0y
93P30XJAvLdI5h9F3+R7yKRTyNOkxBHOQv0yZEFzyp2+/OgZPp9TaVqb0qmGkz/1GKltanaWKXLJ
N2sQ/jnlWM2WUlRHv/Dyc3VbXpbQdt18wZ4rv+o6SPaW8tFmklv6fBqsRCybphsfNRwYa6VzMX0M
NWgO1Tv+XY52Dlp6chNj6aSlv3NU0+szqgqtxwaonlfVBvOlrbXBAWxK/L1t0Mxo157/UKJHr2CM
VWSdmuCgsebyltbxh1Ha7rdmjGm7HnpCzNnAt2DibW0tt63WvEGYE0wSsbqI8aHikNzTNUhHOtTj
V2WV8PsnKo0XDZB0RvxdT/cSjt3+xo6VXCGRUruGZ+07PSqQVWi1mt6L8LYOOzM7p0U1tFgBuOCy
hxEsrHGAJ5223/PSHdOtCCK/2wfw3UlOjTPZocGpTG83GjEZmgRVwaSapYw/i4IDc0MHhfemaphI
oed8hfi8jGIMz0bvZJvOTuhvpR+QGQxqe5OpjyKNKJ1QXIymC8LErQESSfEyuMXn1Du72Zh/jKXF
HWWTVqqvCB1fNNm8gqraGm67rc3ixN7kKVFQ4Dtqc7yRc+kErNixwochgEzRiZXtO1tK165m5+bf
m4EDWZbPw27KoZKZFJCXKWmx/NYxYPTzT0f28zLy5mjVIeofHFO9uWPUrBQ2Pzl2hyqQTwClknPQ
NRUOHQXx1BorQFZRdIoFnAIbs9Q8aZME+MA5IkC1sjl3HgsX0MI0iM/MxjilUURMig7gGUfRGqdX
A0dceot5lkhdWfMDrwRhj44yTt+bv2KHIw4lq6smHQmpz/M+8K3/JO1MluNGouj6Q0YEEpmYtlWo
uTjP3CBEsYl5nvH1PpAjbJFSiGF704tutVCFAjJfvnfvuSxu/uiFuE3LRL+yw+IBqQoAeXdtKCgP
KJJQuu+zsN+ZJToNWePvrDYhNmtakrcBFSjTpmPV9bC1ujHchmq87NrxXNpu4rVG2p41a3QvxxL+
RNfS2OCMc992GAOzoXrF8Di+9SU8MfT3hLuRZsDazw7c9PUdtgNc7h3ooElT4QHiAgzE3MkvGo0M
F7wOoPhqRo2GAKNQBDMOxXAEU9PacnG64uPpnQcxMhBj0zROdjBYKLZCB+Zvyi5XxZXXW4QGWfYS
IworYmOS9eMVTMtBH5NDVw0uGkHHvkt6Nkxk5ZQC7UhIeR7N96MZIlbpmXrh66Z0x3NOmHx4jCOC
DxOMGEcXTdglv+6HkSb1kWpqgOwNabfzpbvuUZ9uaRrgg3YB7Vj2W8epfAe4s1xLhDuk/dV3Tae9
MfnsD8QSdF5fNSyPCYCsLMvuaWVhsJGUK12FN0h3jHcR60+C0o2wDWUcqkVKUjkM/Xm4sgOrKuMk
0S0gVey1ox7/bG3mNI0unxGfvGDney2m7KTVEE1qHaBShj9600YRyI4wLglE17H9ywUuGJZg2KY7
Sv4KvP9serQMkO7ETo6Q2tH2HNCtNX02F45yxTgteqaSIDjOqMzNEKHptl0r2TlJAW0rx1Ce1N2i
mMMg3YAm53wnb0RdcnIJA6Qr1TWOIvASOWKMBKAZBzYtQcCuwWYzyT5NrYmEJKF3J6qmbB1mtnUa
A2L14lG75li3YOezdhM51mtikcNVKKu7QF7YwsPNCgxpY+FN1fyCeZVRqn0BYWIdUW9uw8p48PMK
eDJ4unWRlXcDjhob6S25drcTeWxQtfobf7b3kO4ewq7dhzlnLWZp2zRjsC3b6aFvjds+C58V1Baw
T+8jMXVrJwPYpyua3tNITFAcfwwFG2cX7Zf/dx76H0h3UaNZ6mokNLFvu58S4lOfaLvG2FNWerpD
Uq/d1iwmHagUgr714t4q2ovahzespcFt3rK0Byg9bUKsGrE34+QxjYlCC+Mt+dTJnrP0to7IgS9p
WClqsTLKbtEcQroZL+KWoax/mZXjYtlGMVTUVynRDkFS7ieXyaNC8DU4PJF6DCIXGNfTNFEHR0V/
DpFJpOWbHeqU1SLYdaE61VW7ZyPYlfjFSaFon/xy1hCJ2DuRRTDcEB+IW6trkR2bB4nxcRqzcIOB
OELTOpzaqDvOlXlQHEx7Ox5XdcFwz2yoBjO33/kmzKjWatnb4vwm8nXcQQIx0/sc2icxk3zRcYJe
6532Sh15YTounJDY1lmO2kfw32j/aWGtZr8Ndn49Pfp58OT72j2oQ46InA5XuEcZ+OJTWHW1+Ega
dpPJvMTStWWQTldeJ3vGiN6Syd04LHMo8MhLcsp3aASekA5O5u4/Uc2vZYlyLsu0SyeZucndHRRx
uH/teY7Cl8JMFp+03Goy2o3uosGqiabSgCG0IL0LBaqPE/ScoRwHDU9il9E/uYumGInvheuSLQyR
HuOJB4H5R0pPs7GbtaMhFGi6ChC7uUUl9SOMF5WsneDcRRpYiR+I/DaO0z43MBKEpT0IAtp4C8EG
R+iCQEozXm669oFnC1tyXBL3PuJpFxnQLoIfVU3LvsddAXjjTbTWo69VBLNgx20U/wMKeXKfpbw0
2/y6U+z1+qbp5YsyDCTj6Z3RLLOgEKJ24LUKWpQGLCxkPcGoE9jHjnzT4VhDojD8gFzBZFkA4v/6
0VdH0YXXZjFd+YYPyITbssMOyR2xLttaO5mD3A81SffCPbbLXAO85OhWl3hLTygej+iuUOj0yy5y
lw+mZ9gjaLv+JqOxEBJ/wmsTn8Vs349GeDHM0U3EUXqI9APysxezxpUZYewvS3K47HTahgi1lpSD
2o9OhXQfALxtCMf0SBHxnD5aguVwZt3U3bs1g+a4idIPMITwMMpdhvSISSqLPjnupL9JaesP5YCR
RoOktUqw2dswJJDx0msQfUmbBldKMpJPXyAJdhAGQuJhrBFzqD+V2XVjpXt3gmBjH3Jk4YLQGVfd
Vf68xX8yQvXqmudoMjaC0bFdXzglsxXOpKwDSX0prPGAvdJroajWZbed5m7f2pf5QCJZMWxZZVaK
6Gsx0mM2HkYz8xDn39Mz4nzWoCy373zkYQl7G8X8OpbGjWWpn4C9iWUgKnXaTfG4Bim4aoVxGxvj
4+i6+w4tKL14pi7tJdCZNTEQm4CtZcbsO9K+YKmc0B4DZ9KIYkcoRhNkg6ePKvEEiAxE16LKxX+g
G6uiG72x6FZAphBCrpVtE87D4+1MV5pt7tiKb/TlwXTEcxW4hwKwRJXrj51Q2yUjW8fwOznjPuuo
0DhTThs53EpZ31kJFtMwxeM83zh4VN24gDCkn7UEUokDfMsRJqIAEZwYFq3HpDk2QcdfQ9gXxTm8
EOeQgZqjp5d79nAXaRQuNl09BM9cFeXtqk/qpzlzvcb1OadUT8mUAgoxn1oonWaSAD3qr2x6nGGm
5Lq0y9No82OAe3MSC93SXQiNI9u3BB/oYLrRS+sG9sUfHbSIQL10DRXXU0ojRBB3PXa3cXARZILU
SH1TBQW/KotCWfxIuIfwEw5GWwEyra8Hn0TM6FDZiMEL956IsDczdJ9aDtaryi+wpIcY7fPmIRjE
XSedy2kMHyZIYZDL0ZoSTNADcvA15Rmko5B3fl9QuZOGd6bA3pRj/GSzxWR8WawEzYaB2I2BU5Nt
12uldRPMLBQmNKsRmMnkX6ChuapndBfDKayrmzioduPCBSDucE3mBGmE9LlIIEr9IGKrzW8I6bsu
c7jRsaChwgqdicvZcQ9LpVBNzBKSHi0RYZ6kaDz2aE9JZCBsQbzrFYcbN683TSW2Oa1zviRT0NTZ
L5JXBFgIF1GKY7o8qBoOXoxTJenykw0re56S7QQPEUfvk940b4OoLtB+W/Dn6rtZZykuFxqz04Wg
gUgH1BiQNGO4UWHDCAvhNAV0kOnbqpmRJU/3BJetW+vJnclepX1F4HRSinVivZtYiCQ+YWEXbKMB
hB+wbQhtVxltu6h7gvLF6DVG/3zZ60zAm/ch70ilCZ6qMLkEzHPt8wedmn+kjKqm6AERAgCl1zYP
75N2xO2Y7wMJZ6eHl1mkb1rrc173t0HlM9zhSYoHpgYOcqlM818idMqzO50Uwk9Gzrtu1D3MQ1uL
c1qju4+60XmzHLeiueal2ydK48COy7OzbiuAAwSAnfMg2nToUq71UdD6k+F1aiHdngF+x23zUw4N
0d8NQ+poSVeJtQbIo1ndc4LZkFBzHet6xVJTvE1BSScxoMRiTIHB39SuwtZ/b21xP2idRyzZmbMv
kAnHegR/S3AWlwuj+EZkBJ80BnHjNBoyTPcMtjs9JVNX/pQIbToDC1VJ304zyZHPgdYNd0EDBsHq
f/pFdRPoNo11yophNO+dOnxnwmhDOADGrVURcBsLR4tl/eimEXF97Fy69JR3SgNROBH5t41H8aAl
mbalVcFuW2nMx/hheMMsQyB0sMA4xNjLN/xo0UH6Jmd3ZJbuz6qC9xsb1qUDG3pWAOPNdLYAVtAS
DRLFAXZ+a3wC5BMaa6sRNNU81ghaOTGXy6Bw0NJd30R3aBneo4AfVQ8x8QzwjZG+JYMLPwdUg1n+
LERzZUKcifPpUTnF47xAiQSqYlnfOgDTImd8SDkPowJjQcTJU1G9Z1rjmS44n7F91tSbkzBLmpaI
FCj7vTz7EcS2qu+fRv3RtVh6pHbEDv3ROKw//rzHwnTqfHXq4347CXh4TUAlyAmC4rwtUdglnVzT
ZtwwHD1QeXCsduf4KQtdL+6Z+tqvBgt4Ck5vZdBQT5ras6AE6jYe+2EwVmAH9nU8HlmHLgTFqSKF
Q/NM1jE5LJpbxkDalr4rJ11tbco7t4HnwFloiNv9r67/CFGTTZ4G9V5nF9eRP7tFcGxhZTYy29VC
p3muTnirsX5pF8EEHpk8L5PwCLdpLiMHxG0xepkWb0z4XkjkvLA+5jixyTmhF0AIR3Gft4gFA+us
j28FkraRAPfeSNYR0RA+tVE+/czG54QGvkvsURgzvPhJhsbKAALRWSYxfGQlidtiIt9GUt3yhHkj
6mu//ZnGD7k6lzFLMdhYdJyMJa9t633QfxjltaEwDvGA9tlD1XqugEjfleuxOpbBKbNpKA7TGp/m
mjyQdiH26zxNOu3PEE5c/2ihyPN7utAjeZToPFvtLQ2fCu6S0s/koOx1ZeywPq9SVMiieFMw1yjC
e+QwOkX3AHBWk3dlutFwhMeuuOpHBma/PHTbujz3RbsbzHFVJA8ZjNC62c5p4MGQ841NgT5TA/Cr
ZfMGMNOhcXCtVIaHL2mJ4oPjxb5RgJM0od1a8cu8xI+qB1VWe4ulo47stcsjRpwFXchsVcJq8816
v3ShQgpxG8EKk3lu96sV3BKMmJlndLerGfJYwrAWHSh+Le1GgQCf/ds2SNdxt+tKdHNGbbCBNJu8
vSGpZ009sKDlr3S2Lb1Hx4qJMAZdlqJTsHwLbh6n2/Iw6eYKyJKHCzOHgNvmr8vsd4B0OOb3LREH
zAEGqsbMP+sgNOOjPd836QP5qL66sLNmb+uXRvoYoU/n6DLxBpCwznqKWpNtjVjai97dFtplkZK9
Pa00EJx+ctVW161De99T6sqINixXOucL18HV0vHjZz9r7dJMjm4ZAfgt1uNcrCQGUgFxKR5zL68f
/PnBlE8OykH/LWzCM+oHNC0KThoQbL3yRLwcaxEy/6Cc9NrCP9XWw+yHXlldhFXopU1ILWOeSu1C
GyUVwX+2DbQ+0MEZ5dvWnrchrif/w1RoDoZkwzq3thEJ62CZq+rCp5sxmuW6j246FzZOwalVxRdT
oIBLsMssS8l8bSGDRfpZqXc6fCirShSwV273JotuK2W2wWHodQkxKE18dLnDNmRYoPJLcABC/x9s
2vuiF9vKwewCwLcI0BpU06UB/Rg6VnUc2/FgATPLI+jQ+r1Ls21U8tgyKCTGRIDTgxJwbQY1QQek
spOXEJK/Jd+jUN9YzXPTXPQDEfI1JQJpqT4+ImDkZto8Bcrc5jOHRDcCBp15bQgLGsI0yoRNBIII
ic5aRNpS/6yQNzFI0BdkxBaE6t7PYDVbzo1Z8/Oa9oYeAx3eG3Qha6T9lIUfxE2dB16Ath/3TAq8
OR9PswbYHJuMBK6e9tEmtBVHwfCkJnlbk7rToQi0iKzvNOBLI4kq8OL7rrjkbOM5WnhA6nyw7PJ1
ULdYllZm9hNgMDP6dGenPDW1X990OGgKbbyCb3ZooHigTnVoSWXb2O4f08FmhGw9YpPTV0yWaf6L
y5z4h1UZYKSIzHxvhQ1jNXwFLa5YFJHbJmJcwLSbJkLiTcq8FdQ0uVmfkxpSXWIinYnVTqcww54M
18H4oVsmB0ed4wfHbcZaWcVaO88EzPwsndL3Sj+9akV7NSn+ptpsCJOpdVQg6mi37kXlcBKu8v6n
jfcE+fjP0g6If58QJ+rlfqaUYJnBsaESOumYFGD22Qa2JT26aMn6c8sUhVysRgiS2TNKsId+Atkz
mrBojSXta2/MxXrqh73GKbTzMyxgaskC8RgjM7WgtiHNacGoQyY38w83Kc7sVIeg027Bqh+IQc2u
IeSAD8w5Ldo1W6MWuM86O8V6Suv2GpQFe0QXfuQaFtRyZHgpgGMOc/aoccBcD0SDxQPceTXBSqsH
kKjaqPCdVsG9nVW7MoURFIPoKQwBygUL5A7W6GMG8qLOaDA0LmdoDLzHSXOosyQaE7qi9hp1403s
Z3e0savNGGXPWSbpKJGPQLYoxiQlbgYBJS5EFgnWN91AoZPAtBmPmxYhS7UinLvh5AchvDoi4+w2
0i2u9QAFoKYmYnf8d41ERKZ2nbEmkHnco2IPtojTkca4PbJtGpgMQTL7XmDgPiRD82Z2s79WrvqI
6gkckwMzSQ3m05iI23jyL9M6vA6n7iXWMeBYIEGcGlqb31T91jfaWxTnEaNcy3rLSiwxeXZyg+rI
UeEd3xadXcY1+1j1OgvnlArAusWjmuvqGFlmi/qiNnIWLSLVGKy+WH28N2nVtRYqnwStY74jJSV8
iQnJeqgMQt4QVnbuWeaSkZPukDxUAUheWaz6ty46l8sexsnKcpLwUEmkAopOXtn0Wxqgb90UFzsg
BC8xFrR1OOTXmYG2YgAeN5jm67jYBmfnJGMTrgEw/EbQ3GhQ3o0FdjPHGraMTu9TaN1UJeIeSvgO
PuN9l5G12prJts+Nk5ZUezMNjhAXh03fqxM2EbbTjD09vQjM4SwzY+sSPmem0KJTevhNQq+2WCbv
AlzP8NoGDYvl0O111/JEH5ZQqpw3jnzXQde/SWldt4yderhjXVQeBUq2rgB1kHZwQiMYjwI89hCO
9za4Wd+UCG7lbjQxoNXdYU5dhjB1fiyz9lz2NANRSK70hJAtvcmIS6OzGKevgB82jRLki0HAqziP
DDHBMF35yrj8mHKIgjTnE88RbLBSeg4/aqWqD7vsLhEYXFu2f0njimmK1A5aL69CQhEZYv6slL6H
EgqAL7zLK+tkJ3Kfm/ktPtKDkPoVFhzYaxxoxBzTMJbH0cEQADWIEzJOpc65VGG3o0m2jelq6ePL
QLfXQsgA5PCSDE5GgcaPpsBkT5JmiAPGcSnQLP5omNy4zX+a+wyPij27KThgGLdZAQG0djZ2Ur2X
LVkCNoswXmIrrS7kqG959UlSjz9q0pmHQL5OuX3qDZNw1eZFEBe8ayfd8yOlXUsCSlZ2bLCD2edq
AHEw6t1z0Rd3Ro5tOZA/AlIFYasBP06soYQwEINI8AHqgbGcmgn0jFKFYsBp2kQTTDrtjzwPibAr
hOXC7RQ2gS2yA/qZpMXZbSykXbaeP7SUX5vRR+6289PO/UCaI0IP5DBvSuvM+rUKgZau9JL41CAJ
qd3YECibw0Hl+7YcJrQAfotAYTKsgjtmxs2mVu50QMMhHoiXwA+FdMPZTcXAnUv79IG8n/JRz2tY
t44Rd+AGO+OCStA5u2llIWtjPkwiZelGbLo50CJIguJS65gH+Sg2GCqViXv2mx5eeSyhvq6KXADv
TFyCQfMUTIdDYo10mpbgpswwNqgwwv84YieXuPPzj8qoxn6FpkpcUTrZbKAE4CQ6/Djsm4F2ICHd
JjenNEg/VQpoBqMHWzZM0HIihJwwkYs9Df5hq2zCLjHJc3CLxsvWMpfMHBzMFwG0p0WkB8+kHhjH
50y67mh7Twddp9ixOklJ0GUE3yXUr/jLGhzdSqmbHPbCExEE8IHQQnmqzeUxiGZG3mDhAPmjLTya
I3PgiWDlZUfI7mSvxt0wBDonIUNiDwoqZqZICSsvzp0RqLDrXtuzHR2nCpDoGptYTtwvtWxUkEhZ
myFCrTHxiW71+8ZnMFKDAMntsJIXaSeb23wwRpqDlv+ONWe+Bl6H+RbRa652zmCS0Ij1rzfkPu4J
rGI77Yvbcq77+wgbL+zDvK73gTshC3WHcg98tj8nSJM2SWOkt6RG5gDxCp9pmhnG8YNIZoZEhIQe
U3BaO745YeF1T7sUZCIECgAtN3pt1KccDuou0119y4hrqLzB6t13W6JpsyqUe1puBpuZz/Ek+pGG
U6YPvMasm6gQJrRZefXfkoB9Ij63xI9Z1vT07dS5lpLCoU5bFbOFAvywMPAilQuIg3Pm5taXRX6f
8ht6QxZqVwny/lNLk+0MFhG9i20H+8xpwUgJiMR+gPgr7MV8F4rY9BQqvGNRttNWrxasK1WoRgyi
7Kj6BvXTGTpUYrPbXxVDkz2BeYMtK8xoQcAPXt0Vxg0WWYfKIrNPdS76bTIEDfAwOYRqTSAioZlj
GUPtDh0Vbs2MQn4ihJpElWK2P0wDzmac6v1/WTTItwncGwBUK8sok1U+bSrw15am614WCbSJvm+8
tpjEgEGWJiqldBnLVmTVdsM47xytHR/1YnI2JTg+ztpDsYTh4bNAzIOWjgd6FaJuum9zDbyq1KwT
rmz7kaHohe8TiFFLpUAz69N5wAO+rW1LXCjGsbfcVlo6iUYjRxVW48Vp5KwTYng3ZWdYJBhq5UHh
GKfj6FunJgQK4RQ1aD6/NR+1iJS/kmM0RH1TVy9KLqERXQJIPTOeWgP58MrKzfZakrO8KeM2AyfQ
GwdTTiAwmyZIb5nkMAwh1I5mNuYx/Pks7uxjw8YucfnQTE3oWiDeI+uijJrF5xlo7k61QqAnnkh4
7cYZl79b9sjzXZ3o4LqbPwqW2E3eCdoliHzOcZfbhJDFhX0jM9Q/o9n0b2HdG3v8Evp/XZW398Bn
jbVDbijUzK66hcsVe/0wuK/DpLu3rV4Iz2f8Rzff0qOXgOALWHezXy+LcN7cUhJG78RIzseSI1nQ
Nx7J9DOIhlumAuxxhW9BL6wHeYjok0UM/2Hugjk0EAIyDNiTvfcSpTMTd5wn5tNg2OG+9QP3FS+W
SWUv/ZmqyYmvpiFszybYggtNMmKNGIOh12+7S9EKBoQLyGxbQGzahLR59L7H4Zvlln2OC5IOVt2Y
0bCih0sHloCIjHCImPQXs26pIQV2gTXCueRlHPzyNmpH7UqEAUeaiZ7glmiellQxVNfHPGoQLHbO
eB8EjvnREFS3rxKjuCakKiC2mYcfavMERgl4EFxWw7cgKo0dhjKvjqGRlnVRHZni2DduVBPuIVq/
xFNZVQfHmLQ70aXTARJJvbHwz9Kv7yeUB00GJMSBEb5pnKh6LTCx7EbeqWf6o+RYsB72KWMhG8a2
RP/NQ2l3D0Glk+id5tFTi8SXzbLiEKICAk3FaBHtmq58s0cuNsW6/87O1XkS4dY9YduEgCb1dDRC
o9zzgwaMgTWC5qrJ3mg8GGt7oLU+5kmykZTdtyBJ263fFNM5j9wQhZ2BHhos0wI60W0nb7YxB7en
OjTig41qmFqLeASWcroUJs11CxvKVSjCyvvNv/cX+hfeu/L/kByJNRB44kwHhKNjKmUK+dkVJwDo
CLKHjmM3yyNgRXOLFaGG5w9I899Xkp8xY78uhfSCJ9KhrnWUtXyUnz9uozyASib+R9Ri+HBiGKfr
eRvsE4xZa/YhD7iVpzaxB/2bCfG6flNev2Z/8M7aZtiaR3L3GG9vu7VbnKv99GR/cwfEXz+Xkixy
UuiWYy20z98+F8g8N7Gj5XNxw1fhGh7YCcPSTm60l+8uZn0mZ/6vmyChwQFcM21b2V/ut4/TJbVt
jX1x8O9gTNU/E8kb66tHkjiyK6qS5bhiEc2F+A8KYj/taCuR3ajRGYPnuklajpcyVfT38Lqv8qYP
MCOQJ+f6w0TXFv1aHf+iiDFLGlv1bpnyaMwjaoiyfYI+se3ycR9r1Bldo1+xxVk7Kf3nSsFV62rk
KfKxDVD5jJq6LRRQDnTfmP6H9L9sHn9yeDaeEqtV4HAYPsc6trK5YzAU5G91Rf/UGbWjbNJdV+cb
Yq6WcKUZa1jzZFm4ilPhXyDyj14NXR3GhjSAhpEMwR+8lU5YtdchlslNY+LFpp5+1ZmB/fsp/Nv9
VzqxD4ZUjkLV9vnHzsg5C8IRIT3Q2n3VV+UNnxFsQV+r5xIx1DcPvfG3h0sZghx4QWS6ZXx56ElX
lWzz4SlCD3PCPQXB2zDDnW/1yNBm5TAYAmYRdn17djvZ3utNmHtAdiP6O3nnsbwgzqwrcRPkZnYf
1BDax5rNh7Rq9Q6mNt/pWM4YEahkq3I5Hv59u369/1/WBwiEpu4qvoPhul+eVxo/CJt1Pj8KOzBP
GsMBugmYJGq16aFQosqLCByDqhRRxfuFjSsdUxhWQIqhrtU/NIKAN//+UH/7DW1hC1PwqSDpfflM
ljE5rkyItqmq+MEy9Wlcx2OlQa1vR472pSoe/33Br9ZhFknHhhRl2ZiISc35Yh3257E0m8o8jjK6
afzizRShWP/7En9Zhz9dYnmOfluETHNgiFyYRyxYB9VfUGWu6lx9cxHx1ztn0vyxeestaXy5czAl
wTjM1jH7oGNwnZyGh2wHOclT2/wyuK8OSJOO1dO/v5nAQf51i3GQz/zviy5397evNpmm39fSOtYt
blYSu14ZVr5mVXHIYW2vVRDdOUO8ZwZX4d8IHv599b/e198uvvz33y5OWS+iWLOOGvCHLgdE+2DU
33zBZcn4+oo4LLFSCJPb+nULVYauLXyCoykek+o2aTqmdzfw81eCKeK/v43xt3vpgDvS2ar4i39h
vX/7OgVqfWoFHDmeQBbnkWK1btiwfIZPzwFzgRWW8ItkWx7n/zgnf7NTQjz984tS2QihGyav35en
R5KdKrTWPrLs9JAn8ZJ1xTgSMltoyT61mqZAui2Qj0xDcvPvL/63J9c1XSkNnlHXEV9vMumKAVix
8CTurFdnt9QL2jo/hfGavafxBi/fABNE7R5/c8fFX770pwt/eXoxNYnGd0PM1ys4G/6NvyPh0St2
0S7fp48Jg690xYa8JsHWi795X//yZLmWYVOa6bojsHB+fngVZx5NyBjAd5/rwF8S7TySrHPGzabw
69STfNMhGl7/+17/udqxzBkLetbkUXPUl9UuxRcVcHQ8EZ4wgGbHxhWMjv7274uIP19MwpSEy0ZA
LShh3H7+bqGwbSqW9oSAinMeHSL8zF60cddkfmyGjACdVdx73dv8zbczlo//6XU1TJLcOEuY3FhJ
w/TLhU3orsaon1zLoc1Qjzavq6VwpLkkvXVWu+9SuzoMnaAKpaNKjmZJRJL0A68vtXI3FCNYdz2w
16VojJs4MccT1qZiW4Xs10QgyocmHNFxllh27/590/64Z78+umMwEaAoV1/f/tjOusyRJOhkuOcB
Zekp1r6Hf1/jz3KYi3BqFMK1wHnwEHy+P8PYtmLiIgZyg40JEe/QddXsTThnn4y8NV6whXREJeYu
ysTaqkgcAbG5LQcOEEOeu9985z/ev+XjKNdmdzR+QZQ/fxyH7oXrx/LUj0CvCvpd66HLyAPRA31f
OxOJeFXdZ/uBEc43a85fr2zSUnZZcA0Wtc9XNgRY+raTJxpODkQbkzLR6DS19imITm1Q0ZWaGPPt
VZZZx3//COZffulf7zyjadtZ6NCfrz1kEoSWKU+21iHBhLyOD2zHm4TaeKb0dqMPcGmL6cJ4mkKi
8uYye/YBTlRVB8bdzIuV6ePQG/UnhptvdBrejG48kHp520cCy6HRPLIv3kdM2WnoIgnF+Y9CSj34
k9O/231keboriZiTRHMQY18x8Nv6JKgay2zKHcPLJdq1M9yTy99BUzj40Epsx/n8ZMF5c3Gordoi
B1CVXjNmPkcuRw1OyOsCoTRZT1iQnJmUBwACz2GBOhwOSPNNqf+rlv/yppsENUh2K2GY1G+fb2KW
5o0W9eYJNyuiYydsNqHSuxvsx/Y2tHt/R2MkQ7ce5WtZp5rXt00Jv9SwifioZ2vTLVM0BLHaFsCU
fSlCOR+msPuu9BN/WZFM3ZKCprKlG3/sbSK1GLTb5mmqK3zwrhnfFGil7hIbMivbcb62Z6thgJXR
9WsJUO9TJkOD1swP/37qfi19X2+YtGjRKuFwSPoKAjeKkDYB7cEwzzmcEiRIZlMG/34oA1RIc39u
asK6SAVeCxCVG2vKR7DOCYInPTOgRSex9U3J8bf3APyPyafBcc0y8PknNHOhR3BYT0nln5Vitq61
5UPlOtt/f/PvLrMsBb+VVXMT1kks7ZNFH6fGjg1z6mBpL/++iPyj+jZMdrv/82W+cNZB2k2dpF+M
aD7fgyp4npuxuXCrhGimSl0CLCX0uTaQaxBNL3POMgA8mWdMzkeIJRSQnORND0d7V1oZzjRJ9lzV
HkI/fnAlPJRGg5gJtRi3bB4yXlNPPp1/aLBMuhv5GrRL14uAKxx1xKCZvpatOA6j8JnBAzqKab5d
Ya6ny/3/cHtdx6a9hFyeyvXLamYU1Tzmwj01CUAShCQmUuDJ/ebp/ctybf5+keXu//YbZn4/a6F0
OakqLxvGp5Qkh8wyPJemO+a5HRbh8zc/6F9eXJszMadiTqFLvfD5kh3tVcelgyyvaH3KZzRvS9ac
2XC0HwHf7vJttis38ZhteosyA2D8CSWR2ZMMs7KeESAwFz+H22Q9rvuN4bUX5c5Z//sz/uXJtllZ
BLunS8n+qxr67a7kjJwjWyVnFCFk7p0SezOQHfb/dw3jy20gg4QhXnJ222ZnjBLpgnVok+ibq/xR
DHPmQDxi4am3dfbFL29P1OpjRA7kWRjhOQS2zj6zx3G80TXtJDT9u8bH3y4HiMMGB2QIRb34+Ush
mlUwg1nyNtXjK+wCJnzNeqlP601wTebLVm3rNfrL/+vfiy3AJj/FWEaMNB0+X9aY2wpouTiPpeJr
UoId9TH0H1mYtP/PK31Z84K4inLmFmfk3z2zitZGIpZ1OK9CY/fv5+MvGxxfyoFYqS/V1B8niqx2
NTGUxjlVadDiYjTtmwFz8rFCaHLSbEKRSYOnvnBrfQVikOjBiNQwF034/ptP8sf52eCT8AAZ1Lbc
Y/3LQ1QxVrT59xAOWrm3ZZW+aGUQvSKDFyhMGYb/0NowvTAVgSxzP5QPaRNzwPv3p/jznbSITrJ1
h/raEX88yW3ep2qQ8ky/ydmjOo8pyqZ6nxu99t33/XPL4VKWooRk+CqJ4/j8OOWQuPJ+QeT0TnNC
Piq9UrbEX7pmscUZgTSWKPo7uO3dsR0awrYanQCtjJndOPS4AFRTINFUqdfps0t/uPy2SFveo881
B5+QxjUHTse01ddfRDYhCoNxPGO93QkOgFiOdpDPduMlMX1e8d0N+fO15uDE8RYCIL8Ap+rPN8SJ
EVuYveDV8pc4JGCSr40hgwuXAXTNDltq5zAzxsPoKBSzrKdnC9D+AdvkfG3XKnjjLPs/STuz3riV
NNv+lUa/s5rzcNG3HphJ5jxIqdEvhCTLnOeZv/4uus7tltOCVdUNFA7gkmUmmcGIL+Lbe211Meb0
QPsC7VJXEnNtNzUN6S9GifHZMKFe0Gd0Icvmb9+dSpwYepk9QF5yZWU1QzcnkxHKLgDFsgQfLa1I
8Qy7E+GkyzHFTDH07dlLuoMCMGXRWfUlUwEzDNHQLThx7l3ZaAciWeRXaKMkZqtBvkqgpC0zqzln
ZbtS4DwR+lK6SWhts0F5xJWHXbtgXAB4LiRwa77Kf/Q6efXUaatl/WsQ1GfkVOs8woegmNId/Sag
VBOWvCBPbENq11nQnWkN3ZWBcCyydLAhNjEPWB6nJxhk7KmRbRkFmQO8Y9d0UGkQ2BtrOR+2xqAP
7y3bH2dUpVe6I8Uqnv3Bgd9+H4Z+coi8jWD69Bs1SKalQUqT6xX+ITWqW9WMQEylpPjCEa3ZTjkh
7c8/v8ufjSfOwsQZXsnadN1PKMw+VkRSrgYZSytoggkKI/QyCPdqC5JYrM111PrGF5XHZ0PDoJtg
aBJvjnG9Rze6Rp0KIPIq6I8HZI58x/AR73TAOF9caV4Frl5PenYMP14ZY84w+vV9IeBQt+iYHFrJ
EgTQGSjqp14IXDI54hv2/HjCCC9rXtpCwHT052f7yV1KKps3VZc4sBF/O+c3ic2Kyf6EwfJGj7uC
LukVDsIe619fCrkQExCNGthT1ydeTeyRQjIEB1BodoODQvBvmvCL3ejnN/Pf15B/fZDKpPkmzeWD
njSULbjXZX3jE/3150f229mdjBDlw53Ms+3Hcq8M8nYqgkNIEKnt5+DHB//pz5f4ZJeosx9j2aIr
AkZVv5pCGY6G1MPdNCfOh0L53Ai6EzVkM6Rookx161skr0btfShTnPXyWfeVUzthsfjic8xP7Gpo
aqoks5KSmzU3p369VwBIeTWNxl6+4XO40hrJ88K7/HMnsfpnNYzGWYLG7kUER3tdSIMcaUtPx4qI
5TOq0nCRhOI6ID3dz49Q+GjULxsybMUDmYV8XLDoJDGh8JIVKELhpWcq5FBkJcbfk/7cP2RPnoVw
4d5iF9BUh0m4H9BYI/Uoa85ZOJT5kUEwRHQ2vFTkCKrxY21A/YviZSucveE+iF+s/pjrRzB5toAW
eexHVJXaIkQxa6k8/AhtNPahB4EV3atdaM/aiH+58s5dV9kGsSUtUVrBFDhdwT6/fRNDn8wJjPpg
+30zuzeYZLBECUibGleKbwblBIG+lZZ9A0LWaVcc/bMKmb1DSqfZ3k25U4ScUi/jlVYtyxu9XSfx
elTfh2FJ3LxpBAswmU78wwLUFVIGLqr4gbhGToUC2O/lQQyA878F7blvkfm6GZnl+I6ilRndeBj+
gdELB/5rSC5UID7B2K1jyTFvPMJDq5V2UKN7udsJwpOJZLc/BqEDZCOtXF9bGYGdA3mQZ5rUIhPd
vFZWUKtYC7eBiIHcqSSQ/Wct3BjJdorBxGR4K/elehamQ5avan1DMLHSEyx6F2XbORWMqHosuEO3
9HBBRaLDvjp5sUTHDN/wWI8NDq2dGoJBdDVwgd7ezDYtYJzypBmPzcQe3Nb1rZqisDzXJkJAx8Os
Af0CL/3oVneyarc7iZSP5GIAPoT+UG/zBpjWWiouFbtK7TSiKMEzqjs59hUfqswK7bJmuCUqCh28
Amy+rRoj7YD4T57tN5IkCMfN+h86+Idm04oHrd7qATXgAgEYgQZoDAbrzpOfUOmO8YYwHw+6rA5O
pXZE48mrXOtRw3w5narcjf1lNqwm8xSWMB2Bk/SKTYZ3bi0QifGrkmQb/SXSF2lOguKEOBwKGgKm
UHED/w05BroftDIcwxUirSygPc9SlOAVK7oOxAbpnw1DYiCBs0oqWwim0eZgxNzkmrYGSPfUTiUR
w96hToo1snP8WD9GgyNZrKpdgdU59gQXbcG+lipkYcdA2SZZs2+sRWaUpKqomwo9XRSjWYKKBOUM
FxzDPXkQzcz12iN2hji5/CQ/xYJTo7+fxjN8J6LYVjWBX0L7nOeJa0HPTQiMLtdIAsv21UM9Tn6o
MGm8dOeu2vByV8neF0+FeCYJfhiO6nhLsGQ1OLwUvrKw8NThBMyIPtpZGpbmTS+8KgVSDg7ZrXWY
3eEy8/zHtNz10gaeCMepafWj724RDjJ7ZB2OsWjjp64nHlWVxALBTipXLu8E7LcdZ0qeGEH8zZzJ
28XWQciATpAs1KrAbicIndO3dACadxcEvHLu2O01/CtmR0tPhhmC5JcqZkGI2EIfwQVq3yAzWtlZ
N+97OFd5+xRody2m17ZvFloIQAhnr8i+XJq8IxuaOQxv2FvFfaVe0ugUlftJ7sC7nFThKWWCadKX
ioMThDGoASsnxOnXNo8Dpst2Y2bHUXiU00sU37fjN6Mig8VEizXaTbFOs0fc+aJ/ov2PvddLlqpe
LvTJVXJ6ArIDgtGSji0qFAIpgkMjblt5OTGnKGCNF1G2hxoiINCL0nU+7aPQxfILK7GknOz7Nc5u
mCy4nDNhgctzIntBWmHZBsAjHVEjh5hWQKKCNMNM10Uwa4cdXW47CdwKe7FEV1Z8i+LMSSACkN65
9IJjANImSSybrh6osXiJXZvZVAGVitewFXUXM3XcEbZGH3UQ5lSDlYTQrzcpadVNEV46NHo5TljC
TlAHXIaDX8m2mC+jdlxi7usE1LkITAWINhwN+rxs6AIxxNXxbdAt8bCAR0YqyXvcPFvlPXZrKqtq
dGG2EdJRLia2Mr6HurJ1DOFd1VeEDmi467jvERrH+GQYG2M6TuoDvC10sBxId+0m9ZwicWuJPZRT
v1bFexUhY8SO+FqlhPkirlZvES4Z2Toeb+RwHcS3gg+ZchmO23LY9iXEJtXuYWn1vCscqkirWMfK
sqKRMArbGse5uhdwQQYXoVmOK7HZjzD5DLvN17ggAEfw7Uv2yCL2pvWb0rwNibojqUZv8DtsSwEq
kIBnv1r5+bIvX1Upkv71SlUjPUTTqUb43/UxdayZbGjy4DBUuvBNEYkCbjwzvFGJp5S/uNTPc67r
skezRCixsgXu+Lpx6pe+EfdJeKD7uNGMBsdGtO2JP2+RGurxG1Bu+GqiayH7t0iBIRrDCePKjvD5
YqyxoZ3YnTEutP7AxsTtjX6tVN84O7SJ/1mb4u1oweBOAGU2+O9UEKIKUNIRclkNYIedKKZqQCrC
BcMzQTkW06EotE+eEbz5qo7OetQOqZfvuw6NaJE++AGZDurQ3woFsd9MTFOk70mGY7Th3EO/YIzG
IZhN83W3QLd9y8Z8FdLbsgZz4Uc3HfilcJ8amDjAveR7YrSWxkRAUMpflzi3Hnlf4c8LIhBlAe/d
TZ+9qNO5V1XXyt77tt36AOnibrB1VHJztoWtaWx+S+VdiqOTlYODz6Y94e6knuE7+LJMnUMMfitU
2aap7GXms6frjbyW6FIq18Gh9Cg+OiAosacRjtfden65F6Q3iyjgrL6zJnPf05OWdeyIxVut17xp
uj3lyaVtMeIGkX7xK4PKYyrIC4RUtjHhazLloF+PRjC36k9f5ZjovDfY2S3jfRQGFkalW0hisxVB
bWpJULp5ybqkSYSWw1QEvNZPfP2tr22iGrF2kDpTVq2DfG0U2E+tQ279qOK1L5xCfJP6CsBgBUK0
LCmdVobmeoJ/QjKw64Vu2U2HVHJ904Hw6XWYQcInEQswVENgfYSE2gqRB96ZMNaREChk+RgaJ2+J
4B/GnxhDjbAxkmisGUBTknJblSurAFCybN9JEMc9FWwDYV3qqzTzqGocIMmAP4vpXp+WOZVeC7bU
3BQT1oGl6C2EmVpnHEyR/AHrSbEcSjkVciUq/wqQ9hL+gBmtqVqGtjzMjNxI+y6Mx7Zv6VMsdCQA
BpEuZvie5hcRA6yAlfXeB5+i8niVflU/DNPD2Hy3unilEtqseg8NZxl+epsArfPjV2F4SxHdc75H
2NSzLGy07HsdvESY8T1gVo3+xGkKtxoEtzoeXe3UZ7ZmIMLEEHwS9iyMartI21Pw0hAusM0UOmFQ
81ZTs1MCxxJYpLbWYyTemhoCd747R6lxyaLfnYUxDG2cnVY/Zw+y0MKbOgSYxSnhyuicZ4vBwE4e
rgHaLhIlpdFEaeeGlLAjaNon+P8jmUPI85eSQiAma4f5zH6B3s0Cw3fU2iKpk6rlVATtJMpeUPb5
tyi+8ahFk4KEbMOggMfbu/KjFw2mSCBtMqyicb3Uq/UInIjphtWB0LG++DFRYpYu5IRlHz7i7a1i
ArX1tVoG50x+aIPT0G1oXcJoeqmiXUHUYpux/0gRECsXzWKZlHPatspSSjnCYiVJc/YVneoqGHBk
c9go1qmeozesZlXImSMbT1iwjkrzlE1HYBQUXiHpvIoNh9yGPbmQTYLcK3MDOgiv18XqDyZurlR6
LgkSrVwVI14PlADX5EM0bQRo8lEBeVZgXQMxFmQ10yxL8FDzlcamtq7B1Lat5ojZzHGdnki9PfW6
txhwcKbpujLIA2/AItxo/n7I1lq76aXbugC7u8czE454C0ZOYNSzqD5EM94WgzJEWTzqGPRzfxfh
dxh8t0E7kwX6plIKQNuMwrAk+73DExxjnsEVIZ/jtJcXkKhtwqzITDb8RZm2iwymUdCCws+i9tyK
FEMRjtk2ni3g2Lx4+XB0H6PkcYBAPcjJsR9DrJb7wd8I7aEKV2QEb6XuMVHPsFeXc30x/jBiGL/s
E4vyh1k8+8IhoGgSZAgAl64lC4jwzzFyTY1QaLJA8k0A5YDVqCASbV+n2iLwLib19sBuK7YF7iw/
ZGSbgL/oHkmDnmL4Puc8pptZfQd/GGhY7uNlMGy77rk1n7vykkdvIjkMwbbnDtj4aCJeiE2EK1eU
1lN16JtbcF34tFZkkEwDpITHqfoeaNSxdp8RcOsWxg+CjRd5+L0PLqXw7vkPbX8nEmWoYOCCnJZd
xnZTiK+WurG8XSKstR5UQXuo8VkK9+m9WTmpttTLfQKlQ+vdcOKgcFVgO+wgW2OygAVhsnHaZslr
6JNnAvuHNNfzZNxObAWtH4V10LMdHmCnnU6N2jil8Djo34tEo1jy155/ISQOTh2pWzcSXngcXYu4
31rlRe04CT0Dr+NmNI1CYGM9pgkrna8E3yMi5gTsxKk2MgzIgmiiHnnyQ9ig+c6pWpsFmFPH4Bfj
0F/lDJYCe/1I0SpYMYIngpgaYB5C68gqq1qWknlYOHVIFaC/57DhfQYrkXwwTKzi3EBun4pjJa2y
bN3VANqFtQDSi5Xc7o9lcbQiYq8ugU+W9S5Hxw7wLTVR/98T0wWX6huS+WVPqa2Wxy7E0NO8DUa0
nrRgD1vGxibrdBOxZ+WpCIdtDadJqe8oa0mCEo7GoNnos5EtPkQB85enOOgoN00g7LHCNsOpUjii
iHLXInVDM2pWHih3nFGInE9D8kh71wARUBYU7JyyDHApUNnbHUuQeKsWtAaBHlRvxvAtweBXn/Uh
3DAtWNYljim0b8mG6OGIeB2nH4fcOLRtjHnsdvIbtixHuAdbFg6QPXvV3PjSOdQdK2dyv090MFuu
BO1EoMbiS7zHAh8SgZs/q9HCV5Z6cYfBMkqX6XezWqWkTa7Zz7PlnqConCGgVRkcMeJQz163HtlZ
BI/RJS1vxsGFL2Jr+HCbp+ZWYYEiCLy+U7V9mOvsXgpbs35EEA3fyOmuVJhmdySz6p3dvevtmd5A
ENA25Ft/KapHJHKjvDJLGOMSgwZvzD7s1kIJ1IcYgpwXlcA7NKLvwGlZlrapeBPl9/pwUoujUQHA
PWFkRDCLqwbrJLhgOxRvpNEdjNrGO9YzR9WkvIRkHXt3ssSQv7FgcvrdC3DGjtwg37AT4jDFbJd6
R626Ecuzymyf6KtOXVE/FNYxDnelftGM2zi/9RLO1NLkqcu3aT5tEnFc+UF0h4wXiCQ09pjCAOCk
Ht0HTUzNvMihe3kwlIAV6T5M8+aihesS17mn6+SEvwCKtX1ha8ImS+INc3ATJQvOi8AH2ZPwDteY
BeZOJp9YPdV4/5h4LKCPgO12Xnqj6AfJuCXYJ5TcsLphrh/8ZzB6wCj8ckeIEyEZpAUcsNA7E5G2
E9CJXezfaQxOr9ibBVFH52K8m5Jt996zAcjOQkEabkHQd/NUsVRXwEFhJoQjTizHT85YZaHwaBfE
EmYvbnMJxs2AuTrs3DbBngbioIusG97tTR8q57G66wJQLtMqak/TvZJ7ThnAxwuAF8YU4dJZTlwf
cGVxsKrCjcynUXdMAI1V6cJ5S4TzkO+KwkMUBs6ww60GniSzokWCmzSctHUKJ9UrWUJDO5I2M0E5
rp8H/CQdNT4oVVsaX+rK4chZlpxMmBUtvMDrga5YlJhM7MjUzul42wO7KYL7otpIlMwTgpgIZFgs
36QcTGKaz6pvZbW1iLEpk2+JckInanvpPi5uPKiIVvWWqKCfSyJ0spsC5Ha6MatdiNMli5cQFy3p
oS4eG3h55bFpHatw8pgCeEVHqnoGD2333tkHqxWusI2LpNppe73c9vU6JwR2WDEjsD5T93LoZKvN
e4fjqOR9OCuek4JVIeV1Ep0erI7CL1PTecNNpZwVtl3KlDhtidiZOBU/uiTypbSex9bV0YBam4Yj
XB3+A6+JOSeIPlXWshi/1dJDGrs5OSyWzBFBwBFGupiIeSLut8M9JA0vqsaH1g88VUTbfb8XOTN6
H7p9wU7EoF1HEc+UK0M2su6MhOzjjFbaopberWo3Cq6vAvWBoJpdDEKmyYqogCtFD5S0ZuRaoLkN
csS21DZDs1JvvWk5kYTbE0K4yDjgpEk5OlHpkFZUlXeW7Pj3Tbqqx0uckLnN5mIzTLfAGxC2j48l
L0O01PM93BkRBIjoRJPT8BY2TmQsNOmQX2LgBfMGCuInBf+mErH9UV3AmFn148aTqFuXjb9u0MmT
i2VotklZEWUoJslUuiuErU9GdHjWuosubdkigFB3sjd9Xl2gIXt3SX8kMo58lUjbhtFZj47muKVy
LvtuAVlRWVvloZEe/f40UZvy9oXpFkMiYEjkI6ihORh786PvWijhV70ro/4O7zjCIG0XdSCvaMHe
+fnwYpg4SVUSJ/WqW8g8PE3bWbcW9XJgXkoyZOyEfHa13/XWtvV+TONb3fN2/SiEfimz1IvolCc4
xyMGdBGyzGSeVR/NY2/YEi7haFmKy2r6Jnmc5nPCRi7HYhK2ceE01VHhuEg5V+pdP92mIvnN4EuQ
ZwenyDuqyZY0c7N1iY+uCLNVYS0Nq8ZkQL+W4lbnnLvf+ZUjB0uhuU+Eh5ozTBzgvKyPEeA66yzC
zYEx458hefBWEBEW9G7WrHveUWnT17e6cPZDKpcVEDRhIhymJvo32fjRbZV9g9q5QtY6VReyOSx/
OVQ3ZrCb35T83JtuxNa6jjd5uDZr2Fy3Y7xL69NQP1ESadoSnNv8GdyudSLSZLqFchdTumW3uAgU
SushhO6BcIS2jUfp11aAuubkkG4xF+RPPgeU0jEBnKABgoXmPu2ypHyy0s5wSIqdnBTS6lYuAoCm
spyzdyvoT8ic8OMaWUE7fzUI7l30fZXsaKBxTUzrXxw2fNL+Q00hmmhcaFEZ191aJc4UL2izgwZ7
vLJ2cFm/uMAnRxk6cgSEPBpeRiL1fu25lf1IH13kNDVSODwvg1cQP3COuwoj28jsgrTxi/OuT/qm
Ok0+pCEyTcffVNhhZsh9n0QHSS8FwrJMs30RaUrhDiDa6yuN2SdyGR04CTpcZDn4Ya9uT5m5h9SU
5L7MDGpfDi8+MQ1ONGqF4wP++/bnFuan9/bhcnOH80O3NvWIu0hMjvIKWqhVm/U7+NfKRlXU6As5
22cDg2BOPHxzp9QUr25MztR4HKf4QEoMcS3+kOyCvvNO//rt0EFXsLZiptWvn95Qi3oE/ZfjFoA8
TIBT95oxuf/5Ip8IEtjm4weQaEMo4rVeKMvRVUx9coCMndxaBuetRjAg5dET33q2LL+/BzpmPZkg
Tb6yz332dbHrZ+yLkiSL1w+xN2SvrrWc9AcBFJvQOLo/c3+itz/f4WeDEL2zCf1yNo5Kyq+jogg5
9SVfDUpcvBflfIVvlqR7bcVxxf/g3fp4pXnUfBh/MpRGarD80IfzMWy/TiMf3MaXUsrPvjKEKgYP
TZFn79ivl0msTB5LTg3rLSsix5Tx0V9bbrIkiXSBTHRepCiW3v65zv0nX5ox+4uYE1H9/abjTA2v
ixWFL224EJ9H3PeTp34x7j/5wriEpc1S0VltdyVE8BFvI73OD7U2uhKBB6W04yh6XUrtP8RG//E2
/B//PT//45S//vt/8ue3HC1T6AfN1R//fgjfqrzOfzT/Of/af/21X3/p76fiPbs01ft7c3gprv/m
L7/Iv//X9ZcvzcsvfwDpGDbjTftejbfvdZs0Py/CJ53/5j/7w397//mv3I3F+//99zdYLs38r5GV
nv37Xz/afMf+LzP2/uPjv//XD48vKb+3fUlfwreX337j/wcPa3+zEPOhc0amxFvDGPgrd9gwyR1m
Kgc5gLYQzzeXyfKqCbik+TdtNoZYimTKWPJnVXqdtz9/pP/NUnWE6iJYAIXYYOlfyR6+mntR8ep8
BknGU2dCF7heMxMd4YhWi1T48HGqCv45x8sfnsZf4+LfsjY95/A9oCVcjcDfLnG1kBSJD4LWhHAV
wfudUnM7prcDukCpXv75Qldv088LmSIKXmwiWFauWxk9IYtCGnMvHQO8w1bTRBYQyHT3v7vMPKN8
mJhUpfeUmgayE/nnLrPYDQORVr9YfX9OpB86afPNUCKpGK2omRD1XF1lIMAzgMwZuMIu21Tfy0Ww
zHa6LbvF0V8Uq6/ss9fm3Z/XQ09u4RM2P1mEdaXzEgnAntu5/YMBl9KRlnh32Zwt4CqfVXtadA+c
2NLDXXLe6Ij+F/O9/Mk4QcenMhXDubD4/n59roIslMCDqsCNNs1ScQuXVs+6egUw6OoPkHSX1mJ0
y43xoixgRi85LFhHq2YlLOV/TQ03P4pfPsj8znz4gjmANo3BLAMwRjFioENh3hj4NP48iqRP3rxf
rjKP5o9X6Qi8GYkSdtUVwJFteij7BWcIC7hKy+DGdPR74Qu55LWt9bcbm7+BD5cUOpN0U5FL6ofe
YW88cLTJEr6BHrVobvVdfwmcrwbWtWXzHxdF4q1JSNSk36AieNulTCuawGW/vZiWZBQsurWxMFYk
va7qL97Na6TFfDUYLhyFWcyOFnPa1S0KmjJ4Zhq6NSu5vKiPsx06Orc3eLJviYVYxWdxGS+zFZkY
dwjc3a88Ep98rdY8+1CLMXX/BpKpqQ3HAAGqW5R3bX/TKIc/j5tPJjkLvTXSRrZSICauZtM0j8eO
tL3QjSEph/3dMLzodJn/BxdR4c2wLOg6zpxfnyIZcDKATSt0aRY8x4JAWrU82qkpf2El/f1h4bti
omNksNr9VpxYfWU0AO8iVyyFXSIz0WSc+Pz5Xj65BgupIkJ5YHfxmyK0UPF5K4McuWFg7eQ4xfup
GV+5jD4Z5cidLWzw2C4li2Lr1yeWJ4kW+TLOG6QdC1AyS6Q2+KlEV3GK+2D151v6fQzMFzN15Pcm
Hnxt3gh/eI8nPYktIRwiN7DeKCfsmte4e//zNX6fjVkNJIvCAGMTBKar6WlQSJ6TNS9yy+FbiGis
aC6m8iNGjvbn61xt2nlhuQ6oyX/AS37bUAyxHE7k0kaujytXrl9LqORp9C3KL2Z89+dLfbKmci32
6lRcCJGVa0ZE3TRmoFRca5ZmwGlIlsS49IvGpv17iy6BcOwv7u6TWd6AuoG9SLMMZTb2//pVWWFT
l1NKWEG/GJbMR7i0yPq1VUwkJLUsiH38apL/bLx/vOLVDKjJowG7hCvC/9rOJ9bPkj0DKVQb+La4
zLb/xBw/byJ+LVZ+vcurTYY6KXqhJ0bkJqISLQRNfzQMkqo4IgvMAZXXpM7awXw3GrprVJ0byai2
4gDYtki/Kot10mey7i7xpVUScxLbG7dWHRCR/ecB8MWjUWcD1of3JiB0r7IGHo3HWXUXPpraF5ut
T1ZYHgQqK51uEAN7Lts/XgGroxVYGQ8C6RONptGmG/kab4Ol4eT7el/eIfEsVtEX88Fn7yr0EfIC
KZwwkV09/lAf67IceFdxgtNmJhwztsgVAFXhB8s/P8JPFljuENePoWgc5BnXAvvA0gFTBsJ8h8Ve
uYRHdL7fjKdgIdmB6+2Rafgr1aZAC0FlEJLrZIuvlthrzdLPOePjZ/htsiXYNQm5X5Sla2FJmujS
XCF/BABLzUqoyQLW+t5CXW4b68idXzc+lzHT2m6Es6R8Maw+nVc+fp6rytVv0jZKez5P82Te+Ot6
JTjJrvtZreYUOabz5+/g02H84SuYf/5hGOvQNlUdlZrrE82Uw9Ktc/GrW5of4W9v9IdrXA3kUSuT
cIJ1ySM2t2iON/5GWng2Ahmq/698wJ+unh8f4FVhKvtSqah5Fv+cJaclwtZ4Qar1Utvq6/jEKfX/
7gFeTcqyGjepZYLuL+nL0J+tvtq8sUf74vldzcKSUEIHixSWzxq9hWJ2KbHacrwDXoD6u4DOHWn3
HOOx0QoATvYTKadYxoB4ALkEOZXZEI3WVjMgBxjoDaND0/t2SfDauvBCJPH5kxUDgOkU37Eysps6
TYUOgNAhJHk7l4eGXKzpvW38bQFwk427k2lDZVv0TJsZ6EqhdJYt1B/og0+ZQuJFaIBUCMz+UI76
KsvNb8QO0wwOifGSq0sC5wGhRPQopsMR+CwQc9RAA4midWo5g5EFLlFqaHKyChrEtBZr9B9VuAYS
jem6RuQ9IsFHyl9r8dkoELvEBFPgFUM7WM2g3cD0FmIDBzQT6ietUu4By11QgeKDiKpXgINonZXk
odHShZXqD2ZZuKIwPcWBJ6D4kJNlmdF95OCSOA3/R28ZJOHIubg2DPAPvVXf6I3cQkpJi00nt7Xd
muq6IzFdy/uTHPSSW2sJD62GHRy36THusQAnBcBjEw0UeYdLK8npUvf7CSNGY/g35CMvc4717LKB
clzGE7lBNJ0mb0JollUkYAKNzYNXKrjeLvyZ4D1Av7dQ3ojawP13P9uNAtt6RDKCL9z3RfAu+fIb
ecuza6Ql8IHcQDnzdpAZVgXs3bGTHvAaIlWUgmNPxI5YIwmX5uzCfHSVtNlogPpXcYQkIOnErWTI
5BpVerBSCn81ohWpteY1TskkTIZsP6XiKbFMiH3GcOMVQgqEREfIGLOKRx4a10HARjL2Ei1SONL7
ILbua1miUKPfXynls6aFHuEIgmMSiWhbRXszpM2PTAye9ZB8nsEf1tnPSNjA8lw1N+rFEHO8kJPE
a42YiKpcvatCa05m9NxUNheBFK6iLN/naiMvWy0AbBJN7hAoLwEQtkMsSzs4fq9FNAX2KHWXdGo0
d4z8cTOWXUUrTH2Km/hh9ALJSUPUuuw947UV9Ou6VX90VlUtU8vKkfIjYtdKXUUJGEL/7ja+MK2K
WNmOk/gs5mj+8KVAuRXXPS5OO7X8fCNn5F3WoDgqvzgK/P92DTCmruNlroxnqMRveoSVCopEQd++
XIkmdUYFemQd+DT6m6i706b4O6BEFxgyKsg5ziovagxZIyqcUXgKREAMgxXfR6BjyZcgFVy772M6
1tSRG+6QoDahVm3SC9/qDtFxbsrk4eo9ADA8e1MuTvdk+L4nuTE4uVggjYwlAcmlgT4gmZNolUKP
Xd4L8ZQ2bOxaiT43GOxi0QakJ3Sjxto1gmKvkpis8QYXA12nzJ1aSbiHzj6SbJtPLvAhE0tE/yw1
rbxJpjhekxq8zQA43ylDVS7GQSa6ohYHoiXyegW2Sl7o5FICl9S21pASSKPSts5F4aXxZwFoRAwU
Kbm4njPw4o0UrLMk3YpidKzaGIWSB4OfyUGZ2vuxDNcks9EDV5/HqnmGGrjSYkQs6jQrVLOxAKMt
27povgcKgpfW0C61X5J66QuXQR8vctA1RNaQ9GY0gMhVdZ4YhPAwaATUAU4fXMy04baSAtH1p9IH
YRcRVGV63n40c9RqqoWjRnkAT58ziChuoyzBxesJ0OT7hrS5GCp1CG4fHTmhZiB+oJlwNGCPMZGx
CLmLdYnVshdpevXJHlzV2mwHtBDAbUvVzeVpKRblN10jxirrX2LT+FH0xUuZADyVo0PozZs+RdnE
LeltOUHdXUDsCXYULY9XtVffhDLfDwIThLe6R0EU+fuS+A91GtADQI5fyDGt9Ej3YR0zryDcwICQ
DISsFjupnk4m1ik81FipjENE+8KWpOYQIAeQBoOSVgtvc9w6EfZpqw9vRb29KaWCjLAR3Zz/mkzi
eUjiC3MRbO7xYPj1WuxVj6ViRMRW5M+E2J9Sczjq5AgVk3nsSlr5PeBKtdVuw5nvm/mo78i4wMVG
nrytxPpTMcrDQpvCVdVJ3/rUuzeLFKFuT4xCtraEpLAnH5GJVCsRYrHYID6MWHbRo++d3hMKauCz
gOwf9M+1Vd0ReX/jmdXZ8uNTGRi6Df7hohZoeOrhXh3i2Ws+j6my3sO3QFHt4/wT8KbPUVqbKY5e
SRDYyugj1aY4qa21VBIFj483EFTAQ11GpPN0CYzgLLjQpD1hVllbLf7gKkKqYgQxKd0eyeqsOc1z
oAy3+szMrdOgvqtVGvx9LE6nSRHgsqhNu9ViJXVVzQ+cQi8E26+rcxPkz1Y4qm5cUSVRWWwDDP9I
sodXyzPPfYHlrpc1tNZT3btSbtH6LBCtBV32LZIFlEDyTSCSR1AQERkjtBjDoOX2UIDkc6QaKS73
+Sg9oE51Q70lQl1Ux5sgZsAUaQWtAYxjPTiE6TkGYe55hgBDphi2fQPlBVnmbZ4/mv40h9QeyiAB
ENSZ61GQn0QJPbTR4TJTutX/4+68ltzGsiz6RagALi7cKwl6Mr2TXhApB+89vn4WpIruFDNHnOp5
mqmHiujokkCY687Ze+2xQZ9WNf0eT/x+MPXHYgy+QDEgUlPzqcDK/C5uCkQ7CTG+xDU9ilo2iwHI
LFxzTjp+hDI/in0cr+m1XhAmbEDZUUg6q5IfGXrHXiFBUZRpsQpK0tNsosYmk1xSgooXWcs0nkwZ
WX7JEG2LnjCy3lYfjMg5jDb+Nsfz8DChxrTN0xR615oyki9iDCfPalHg1m6gEEbkJ1shi61I1I3H
/nzREuuLr4G3G1TFN69UyNoQ6bfEQPNeh/GBOLpw54fiKbDLTS5M5GqZ8TQm9U6WPmo57H6Gj85Z
+JPvyvk8lzn2k2p6r1VXX1HH7VZ1Tn+Svx2FUJ2v9YkJMahf23C652xEcAcH0DLqbqtJR4/UAek3
JvbTkaYsLadCII6KYj/krBBSqe4Ijb2RqvdgmVjb6qZ4SS2gqJn14FhlimPNezZTnA8UVp4HzaEc
VEOiysdpn5WEcHut3V6Xne64ZHfMAXfObd6ZyJDlt1hJUEZ42BSTzNmkZsXJsCeJEkWlU+ge5kFM
BqPAOKNlQ7/ymKVKkGNLlVyPjdO21ElC5PkJGm/SCmH6Nlbub6PKhF7UkM5qdreiJ7nDdG4CH9Hv
NLGaqFG30eYPz5M6qz8qJchG5hEO8Itp+mCkFP97Hea3vu7bRwUrslXU3ybKYXCeq5uaQNdOMb4b
ZkwY7zjxiPLIYTWMkiutQPgNnwzkw6BAt9Yjh/igeqwfm5h0QRudMXGn2L2sXjw2pndilSv2qhk+
5fME5SeJvyhVRFKwdKOjOnX4tJU+vPKHSluYg3IvGqKb0ulQDdGnn8+xqI8qkdNeXLjxgLXXrwyx
VG1uO9aStRfFuzAMHuosvR1i/zHQyYrN0mgjyOCTsfplnCjA+Jq5NrxMXQV6U2MkaO58i2yFSM+b
dVulPRZY74Yd9q1Uky/WmDkrryAWObOR9oXJjUqkcdOUUG+sycEvleiuV2LbU8J7T83gDGEs4Ivv
0cXNXGxS+Fy1ql9Hf0SvVxFJmfTeaXTEQSPndiHV/MEr2+tmqq5bGwG1TnxBVbAFMS3MyWXITqB1
0OhGJlD66qmSwW06i9iIBH9ULLxSGRteCpI6odnm7B5TOnMxjuwrlMZf6jhMzNg7kJa1TyLjNhz1
7dSwhPgREvUROzsqiWggezqpTvlIasokj4ESf/EslfCUASd7WVs3ip6EbH2CPd8hk1KFnTHfjcq0
Nif5udJbss6Zn5fj5BDskKAamCzqECoeJeb901Bby5RNMjrVlPAaRbwik7xuA1Ctg9fj0InZ7Uw1
PjW8k82AqthHEdIVw1EvoyPpzddx6HzrO6REZBY9ZhxhvFTBspLkT8WcCQNaNUOvalsU16haGhGm
2cwbqD2rvKfR74qdEmbb3ojW01Qd+6Z9xOFEXkZA8p1ix98nDXetlh8I2w0JJEO3W9WDeJwcIXf1
aN4zuzjLptTJ5x4rNOjyUODGqXTvcWqKh6ZjY+hl7YE2GbJoT9cJVYDVtITFaK8MNWdug3ir9iN7
niaagAeA/pWaOq+nHXxF67OpDMADW5UxPzpUzU1rOpbJ8Lm1R2Wb6NNNWmTkkkSlWMNL8ZdAnJ6r
wHBI4xUQ8OOIg+3PfPPPbLkspNchMWlKFh8tYxmZXghUIDaXZVVXpPx15C6T8YlNrTiJVDc3bQfk
JevjrZFG9xbKLqZnkRwntVlbBdu8cTqYhVzqgcp+moVLUTnETWOyK9sBqXpQpDt9HB8jp3W7NLw2
PaGuwtSGoJ76azusPoVd+hoQkeRGdkWEWSruNJ8EATmV6lb1MvblSfvVHFMOvdnU8ovl97YgtDcp
TmjSXzLhrMqCoK7Jyle1gsqm7SZcX+k4bDozVDf+SC5E1+B/Kq0Jv5jvk07IvlTRKTqQ1SI5wEmB
Fc2sV04ZkbqZl9rCkyw7LeEZT6QD3ytVT0SOam185GZbVe+3RCld6xpOXiXOE3S3rU2mCBWAclRv
2OJEeH8F3oHULE92gqNYN6pPrdkUrgL3kO0d2mc/w+0M2UawdOreejISi7DqQm7zwjzkGouRb0fp
AFTAb68602+usiLul2nJgqLlo/WVAFl9y6hljx315hMr1sh5h+NS1RBMAnVQbtMubtcBU9xGlBEy
48HAnNwbOrFRzV09RKghCV8FEODprPLKj0qqkOlTY5FJH39gaM+nhFNb4t1Ph/J1VJrmKIYhv1As
Pecz/12ohIU988VRWZwXZqXuR1KhikYsnDvHN+SP5b7e+I9zhRJrtet8glXgEpp3obs8K1Q+qN/9
68r6WakbR31T1y1XxhxGyNuNvhYrWg9uuCTo9CgXeJj33da4Ivv4s3ctXHi1/QJnj7H7c6ltvsP3
dcR//44zbV9FJcMjTSn62eWuN9D4ZzbdxQr4xyVY5BKobGjn0SDld7ypieqcRxWPo9tceMdqOddg
r7DIbdSX8qHfXb7gR88X5RZAdYDj6CXO7ssnDzpoWaPXNJS2dcS7TS+ZqT/sHb29xlyjfXNPnh0E
nKCoika7KXBxANBVRATRrKzUJaNviS/qItX7w1IsyhOmW2jmxNaffbJ14JscuHlhIExWWG1w1hN5
whZ+VYCkXRgPf/4+PnqOby73k8//5h6pO0a6l3K5ou6xgF9N1sv/7gJnLypVOLKEOh+GJe4SjD22
c6GYPFfCz7/wt3dw9pb6ltqEP1fKMai5tsnGJHhpwq//u7s4+7w75jtlMrlIhp1VGJxBjQu6gg9H
0Nv7mN/UmzehtlNFQuh8iWN4px1/Zd7QGK0XmOFcrCoXpqiPmlZvr3fWYZjieW4s6WIY4Wcpnq3s
xSksqiTm+s+PTvtoCnp7obPmQobudtA0bkwne/waz9UxWMYr5ao6LKTLYNpMvUsu15pW1cVWzTmZ
6ecK8PbiZ60GS+TsuKBB8VRHqETppl1zKlk0m8sP9NJQOms5+NOQ+FHPpfo0OnoeBb+ssi8FJX3Y
e3t7Q2fzQ+EIdloV40nZOtci3nZURtafI2+hu/7ec5+fYfKse1ff4GkjjXfpbIgk93C+LhuQifq3
P7/cCx/RT1Xbm49WNkODOZd7lk2/NiPqbTMDzsGhfkETdulCZ9MINcyi8zou1JUvgrNrIq/nKOyy
v3CdD/urb57vuZCkVkrPs3O+1gRgCZVQAyVexqOFP7imjYyCaVjpyMQm7I64rpGLzSqCS4Pz4s84
m3C8VIY22zlG56Jzg2/+oVz6KyDMi3FNAvYuXnZ7a4O+fBOs/LV1tE+XNg4XptWfG5w3bzaxYDlW
Bc+hM5OtHF7A6GeFdkF/9IHm0DLePu2zSSh1Il+r1Plp75zKrVf5FgD8sjtWOzia1ILdcEORpaoW
ibVId0dtFa3wZj+zUaqzxeVMjUtf2dlU5RQiysmEZqpigHlGw6pY7tUsAe6QXZrvL0wXPwf6mwec
Klpp2/POrPk6az15v0CYd9aS3TbEjkWwN+/M1Z9H66V3ejZDtTFhUe28illptFTJpVSw2jWkVfz5
Mh9oWee3iuoaKQaxSOds/a4kcTSWXAfw1z6uaQguh2N7VaznIUSv1NiUnGEW9S6bFvYaSIV7SRLw
4f777U84u1VOKlZBon20PgQ753pg8w8gbzVLjsjMdWvXW1wlq2CxUE70fBfp2kfF8Oen8IEWxdZ5
BqB8OX68V2oUWiiLtiFXchZeNjtYZ8PCc2mnLjWm6G4DsGAp7y5c9P1XZUuEKAKLCBEg77aPZACH
PofMeF2501pzE5dgQITLtast/SW4tM0lNfa8gP6+/SKhhag0B/2Lgybl7EFT/Q4r2wiSNf0rsB/b
1HmKxXGsH1r99c/39n4fwS3NvjUxKyJ5rL9vkCKbDm8oa+Dam2aXrLttvw62l08WH703RJdoL5AT
IlI7V6nZVucjg5bJOjkWL8gvNliW1/odpA8Hwe7P4xOt8nL757v7YP9nM2gkuTeahh/lHGGupf5g
d4qZ8Ln0K0qV+lZZQb5ak2e7IrDp4knj/WQwI5Wh02L7QrB7fkJtBZU29A3oMmHv9SUWx6FwZeD/
B8PA5JZ0bFl0E7ix31/bpBIr1szbomFdPo2r6jpcpSiEyKZ6EOt5a+tfvLUPBgFGMzKo8GigBTs/
HA6+71twsNJ1yv5IvpbZw5/f1fsvEeKsaTiML+aYd39/bQV63OPvX6t7f5ut4422IXJ1U1/6JOZN
ze9ji9I4RjbbQbmNmPpsdezLNqar63GFp8GVy/Jk3c0bAHMtni9J2D64pVmZyffHQ2Mon10qN83C
LiFJwcDgEKAhNZHNVQekJwElJ2rw74YbJy9/fo7vl1vuj0mSCRLc+fvnaKcqPb6O1b96oG+EJIL+
KhgHoVy40PtJar4Q4WT4GlTxPhnNsvMSkWO0rkS40Uxr4ZtA/eC5mLTHtAsK0HcDi9FLGhmDCqY9
9YP563yzsFeZaAJfKvk6t9Q1scebsonuWsVz//zwPriMjs1xVtIiRn5HbyfKOyMqBGCXo3+z8twl
KMb1tEs4+nffhc0V3lzlbPTmcHRLbTSKf9WPqlWwTdeXPvV3I9bmJvDasH6I2UB5tt0VQ5FE0hDp
uhebSom/q7r948+P6/20ziUE04LOiIXkfC7aJmnSiSoryiis2PtkN6vc2ONlS2PlbHCzHEo6FO4l
E+X7GtJ8VfpRs2YT1+v5uAo1dcxQOBGNzqwu0R8H9mLWAvduftNtkk2+0nf/yY2+ueTZJrbKW1kW
STfPTuaP4Ia64965Up5mw4e6lQcTxeYlRei78cVdzpYha85wUHm4v3/yakhbPMrIg48ikRL9Awgl
jQDCVMAKwC+mJ3Mqn/98mx98MfDascFKZ47BO1+liRXJ1HYIinXZHkX7UKRf/vz3nydTkuQJVNww
8PqxZrGKzCPjzTDWGnzuiKBZ/HdzWAtcDMxPzQZ82YUV8oOB/PZC1lmpmGzyWoVsimC8vMqmL3V6
rJubP9/M+4cFzUvDsq6rWBbfuQxxd9hQG4l1MGLDLe3ZoX+hCvfB48Km+TPGg1WRifb8gD61ZU0j
kT3+DhHcwd7Ja3uBY3hTXngx7x/XnNfFqBIUSXGvzN/im/diFinuH4t5zyueMvWupnpu/jqb/SMr
7f81k+y8X/zvPbKb4DVju/3Lbjt7auf//JdBVvuL1QMzE/xJlReIqvxfBln9L8Tsc94MEXfYEvEv
/9sgyx+zJPtG/jFJHJ0tSn8bZOVf9ACI8p4xpMQLSWn8E4PsWQ8H6+1MdrANdgnMnziJzj4sIeo2
i6IHdT/P2CGN5hVj/jSXYrx7iOOc5EAemUvn5tKkdrYj//vKcBHYQ875I87ZrIZdLyTt475f2pv+
KV3lmzmLaUr4qv8nm9azBer95c7mbQfsaSeHexXvO0Giuqtvc4Ts3dL+2rbLEVci0+uFqefiLZ4N
Jq8M1HqY7mvyqNC9LLp7pKjovmEbcT6v6HBcKiudFWTf3+XZhqL0ZS999V5uuh07ywWK39uCNzhu
/+FR+P2VzibwKPN1bxx+3tv4qK3nZNb5q/HxiG3mRFhfW70ZUje/NuZvjdZnT5P1QpO4T0AZmJjq
9Hf79aZw0qQxPs9Ps92AMlxKNz4CO6d1462GC16Xs3lwvhgKIdJubYc0qHdAjakYdHOsXsf2ro+/
ZXC02kstiV9H6jcHkJ/XwObGJtYGYPAuU7RzbBrtcAcHv913bRw9BYFqPIu+myi9OoEUro5u3GVO
MQ9OKwkGKurwRsTm8NmIjOw1iRS56/w+eLXt0nr1s1S9MzpTQxKd10hNgdNp1IrgX2fd0vHV6NM0
1ZWyyArHchtzmk6xh1t6OYhU+eroqbjuwlq8NlqTik2kqn21L8ca2E+eNyaQfTO7TXzToY3vd+jr
GiGNu0lxIGJr4aC+BqKs2wXsz85DqJ7HEK1NqUAMrJI0dtW8cYJThozsJY9k0h1ao09fUXJEXxPT
poyjiyRZokEW3+hpCGsxWJ0WvthpV7h61POLzKGhbED6ivrQk7RzPcgoubPiylmbQDXlSH+88Z9q
Pd0bVvnSQJoilqk9NImaLFskUGDJ7dKtsrp/9vS2dJtECaKFEaNlWjbp5Nxk6lRmS9+zUhSZaJ+D
JTrsLnNLIjTDQ2pXthItFDqx8Cp1Np20SMf+puh1+hCB6PN6beWm/SM3k+5HaJtBumdur4NV5Q9p
6GpqW5PnGwQWIqM6qP1dmo3TpwjJsofGbUJ+UjfiKZla6SMpClBLlklW1VsmEVJmtCnPsBpoY0JJ
ze/M4xD2er0wOs/4bpZj8DksE1zrSqKPCK4Tr7xu/Mo/+OwPv8HmwGiRK+is5aTcdRLoV5AizPYK
HdhjgfxDAGBr6l0DghoYnsQoH0CRnGqlSBZ10Uab2q6wC2id6nxSK0Pd6lp8jJxhQ1OtWyrMdO6o
qdPGaczkSm/9dm10argURtrejiIKdkWsOJs+aJrnsSEFSQnN5pOF2vvRCvz+NmoHrVmkfYemqun1
+Gtu+zDHEqcEvehDro3UsP3SRUoECK6rQfG1tXM0KLEsSIGCNJ7EotmoiemA4O3CB7gPwMel1imr
zFGQN01huBqNEL032T4HHNb6QyUm50vfgI9ClA0YtGvpfrRGNLltGn4dOU/d83GEiFYzre9d1QEK
r3De2JNHiyBoMjpeS8vi9rXIte5KbczuKEEjqcuynfIHWUn9aooYaj44eRBkbfNUWCU0smK0Wnvl
KSKF/Ndr+mr0wV7ZDBxt4ReExRZo2AY4aaRJDI7ydYKj+6mdDEz0qQBdLZp4mwed4zaknBznb+zQ
0uA8IPhQ4CelzT6sPeQQOmHvwg+rF6c3q3vF0/R9W9qgnNTcau+Q1wbPU8yamERTDkewJtecWCfs
D1KEa8Dtzi7RKnGvJ12HiBOHQNwJykm66KtF143euq9T6UbTCAnbS6xZdD5xM1ptn1qRz1QvU0Vg
UxtXST72hyDvHvXI95WEz1CTt7peVF+6IQoIsh2CL2Vq1Ac/I3/T80WzJMcWhSe4tvVgz+Gvik38
sNGOq9rqpFuZBREBZWJvEtusjqmZy9vEHtObrgtzt/aywU1kVJ8yA1v2Ihn94aasRfUq9S4fXLoi
w3rUeudrDPL8q1UgcEW3nHfxYnAC/9PY6AU0Or8I1sLuClBok7SCVa+g81RTu1l1bea/5JglNi05
F5LA6aRZ1Uk5I5CD5NPgtWJtqZ2yy32Rbu2S2bJSA2UdNX2F6sATYQaqRs7F+sxvbvE6aFde145b
zzGbz/7gFA2ZJHb+jaImjYs6gRNpa1PVLPIg7pZBAMN9rBILcaYW1vdmTCbyYgxFuyv92jr1RVHc
E8lZvOBVKh4xJohigZfKPiA+F5+9KMs2zhBb61zqvPqhRHTUS8W+muyIur1aIFodqG9+CntExovI
8eQqGIdxW4h5jihIhnUnUY6aK5meSbSpQ8/N+qG660Q5XVsIZteck4zXoMcjsgzDFkmoqtb4vuxM
qio6PaPbqXIYv0x52nzPfSN+hQ4vjaURt+0DjETrkAUtxFMNfvdKDfP2u6rg1xpEJ58NQvI+q6JM
NjJunXXahcEsO237Q8pnCeCQc17iaep3Sm7WQWmUdNmOBraZJNZXjT4LCnNtWFeY1LYGP8qtuth7
UdrBPkTDaKGdT+JVKsQ4LpNWy/Ndhhj22q616FgavIOxrkdtodVVcJXWETRNJxaOATlfGDexqHPA
oFqEEW4aigGHchrbkEsNo7yHJgqyLfaN8WmMIvkYF8wG3Gb2pZJxn69Vz0f7LgMNbUoblvsUuSFp
I56y12Sf/YBQkyLZJw5pHalO/cOz9Ci+DwOr/+H7nXPtTAFJpo2hhhidWkJByyxcB6EqdmHRNPj0
RifYSaNvn9Ix8r4Ybd/h+TL9CMUnigtWeQ25prTJsEBxD21J25p9o26kEeU3BUS+EFx/FpIwZY1r
R5Kgi7S8xT0fIA8i124yPym57TxOhi2hXWIv6RuibfzWA9mukPO1Uz2CJSLy9DZovEW8n/Qmw8kn
vK0Rq/qiLAlW8grhF2j69fG6FHa1l+bYoFc10n0PS5nsuqRuvrX+oEBJLhGY4pRNN1VaFSwd2phh
cBNgMYFoCmd8avRJ/cw+lWiTqWPopfz/yPwmz1wa1EQJA+hKxJ5rUdAdgStskCp+8pRYHx6xR+i7
kF0QzQIZC3URxIOy8vWGWL/WQMYuUHDeScRT7OzVvHwZS5W4oXDEQOGqigNZPh3HT90om03eJn25
GlMgsX3YFSfDIf9gxQ6h/KrjToQLn8BY4Dm24BFRGWMLBAoVbupalDcj/cT15E9psKhGve1dq5HG
9dTrQ8pU3SM2TInCu52daIckzRCTEgsGVDdUBlqdXSR25kCRdFmYlQIy26qEtsjS1LlWfPwoy5Ip
6x53Vw092On1Hal/4VYtkIOTlVsacD5rxzzETB+vZjQ0P4RgosJfTgkBgDlki5B+z0PQ6rqOpUKm
V07QGIB5G+woS7NQR3/Ranb+BXPEpJJp4BS7isXkSEjQ+DLWmn8llLqtl1pl6ZvaoCqPkcXziDsE
nY7m2m8AX/tFSHCBkUcYVEzFNtC6dhUy/0mt1U+0IjExopcdHdJp+AOLdBpTAs9ZQ1zLqc18EWcC
b6Kmpzf4f7r7YsCg8CmvExF/GbGdtacxjftglzsilPvIBDwpOh+otd8E37Ohhe+vyz6wVjWGgCev
9O19UTDMgN0zuagWm9qu18hUynRd/dYgta8WwoKxE3RqYq+r0RpDMlO68ruwGmVrx3nxGBqGtzNI
Z2b/rHhxTaTjJBByY2hIDjpODms3wPNgew7c1iC0SmZg4/t6MrdF5UUqeVQp2GXBgvci+kljrhzj
gICezhLFoQq79tpSeg9BVURkTJd4QGOrIBKLUYmcz460i+Xk9+Ozwy84hsIsIR/bccqxFAG6cV0W
7I9g9EoWCD9KxFbnPDBdsb1ApDyQp6YzTypTfK0VlGdd7LeszUWtWbsgE8kh8T0010rPPseyPKgk
ra5CXh1qzIZjj7N78uWwHPIBY0VfrOzQYpSYS9mpCP7vtGZklR4Ue0mZihfX2Saq305lDovtITxa
TjqkrmCtLdjv2dqTlhcRGYKKthqqcKTj4TtLI6u7k1bl3jItcjDo86BXa2zGUZ7lz40OocsnYvrr
ICQBm4HwV/WkUI5Qa2/Z0TxxfYM9eD4hxoUYhxGqLoujNwTaIqzi5BF2iecWNn6oNOJPtEOCTzSt
9G2htNPe7J1ok6UaoOI2cXDOZOXazoJha6gKrU6y3qGMD+lese9ac1z3pCjQ2JdLdVTUo9Fkzg3b
d9IiZOD4RGdg4QP7U0DzkFr/xW5BPC21AWPXkmgB+5sFaWbTe3b2wlbWHxBiq2ZiPzop5U8sCUVS
TvdT3mFHKwnVJeAiqh5itppXIOMiPnVOPlDvS+VYm0X0qZGR2OYjEisVh+9JMdj9LHK1JBEG/OJe
C5zkQrflvJD/6yhsA5aAFEgb+rw9a42DIfTmtV9qL/1rvYz39o2kdmHtx12+ZjN6AaSknfXGfl2P
+hlTE53Td5wHqzG8tm5e61WxU1ekUN2W6Kl/yoenFQPBew5uCb+7VA96X1SAmqRL2EkqOMZ3xVXf
VtKkNb5iJ2Hweeil78x9u8mX8ZLXmSOCrdy5BP4P61Bz5YQeFlVEi94c/+hndagmHX3DbL6FT4NY
iFV50u7i47TMrtgtPF6WZnx0l2+vdlaDomjpN23zzSNeobWxzFvNqpDlpYr4+zf4+z2d1Z+yKpSd
OX1TN+PSS1d9AotkfPR9wAoJ+lFOJRQScQtSG7r0Fs/K/edP85yzUk5KHFjNt3rl35lP9WlWAg5L
e2H9oCPz6OyMX2PjH5XL/3+SJx2+jD8U1UFofv3+tqo+//e/qurC+cskSvpnb8qkeCb5on9hJzXn
L92ilE6T2NbmOFQK2n9TJ6X2l4Umg+BpBPuU3Wcg5d9FdZ2qumMwPoBRGgSNGuY/Kar/LJr/u7BH
A8jmR6Eyh1/JqkZG6u9NFA6ZWip9mNx+OeJLJyBpMvTqTva26zm1T8jCEK8CLwfJOmJmsynILOsx
e6gMttSON1MXBw6UBIVcl5o5uJVC6lqSDcU2IP9OLZ4twlcvSDPPpPG/fjQ2Ds7DVD7nB/H7j84S
ta60Edd4ysF81aT9Ndlc6dLH6CTxE1YKGnmflV63+xvfdsBwDGa+lUG7ffOWP6rzzi2H86cHyALQ
ncHzQ6f/+w/R1dJ3MgM2YxRPoRv7hAwWhkp6GWSP5WzlsUqTKI9mXCqO36yyDPur4Uw//vwzfp9f
fj0Oh8rqXJiVs13g91/hBV5f+15IKa5AKlkRiNKDfGBJdpYyBb3/56vR3Tm7a/pDtHWAaLEsIDA7
77h2nu57sShJEdDIRuL8H3SefFW66rpSmniliVguIaGYD5Eak/joj1+EGnlU6Jr0MGo8d1Pdp33/
HFhuG+TRwQuIPUFkyvGK/RUaInslQB9s8XGOZFDV33JvwOeqaTtNMcTWRM6HzRkAwhDedWqZ4PJv
mgN45ycawQpG2BKOYxTjAsQyda+WNWlNqXkIC43Es/rKTygHdWWLUC0O15SArGMWn6q8Sw95xeb8
PmVP/jBb2exs5tyjzZzLd09N24OC0FLyXym6pglO4LBXF15IxTQwzdqtNN9Y1YS3tCWZ5KK+w+PQ
35Q9+x22bCcvijQyN3r45xju1Dn9EQHRfYNXjt81GUst8OI94NRlMRG7Bz3tVIHD8MgD2vXGsFUU
spB6K+23yexv76t6Y3rjdJVKdnxxGTuktOtXTT+QJauFJ5gG6BwXrTLgdaxIkMoq9t0Ucda2UC13
MP2HuMsfErnpbRlsDFl+niqBr8synj1BGG9SJ5+LbqjI4zV91/EzogJ8xV84PhFDma9066lk0Yzb
Mt5R4pAnaY0HahbZnkQrQtYpV1wbQ3GjsB3cNLms92BJtoM9IrFQsmmnW83jYCrewam8Ky8nLlwb
yd+sDNkv9M5IYRKU7TJGKLKvn7VibDFc2os2EPBVCme8b0DdLKjUwbtySEaym+oh7wluGrpCHHJF
HKyKuC1f1/pNXDveUmvxIuqq4m8Nywg2MvKJugyVft1lhb1RfP+FkuXI9Y0fHrz+Pe0WZYFgCH0h
JtPOszEje05128z/kr3yIrX2adRshMG6wPOncPRSra5YKWN+ydvy06D2dqaZxxxN9Vk9hzDmHW0y
B3DPphrytgy1lUyiXSuaDh6BR0Ret0GFKw+67ZfryvocFhQ01TQnWDURt71GiuGU9g992O4iUJI3
3kMR4g0dYXLBwiEqVO04gyXpqnxQsaoxa5JvpjiTuvWn4mRTcD5QJLswicxT9O/3AzfZtHTQiZJA
dftM66Cqowz6GkhEV1YZasOMyNk7DM+cPUvC7Jq6s1wRGjsFaBM0g2NvTTRBQQCs8iK+ID6X73+M
wDzG1lOlVUedcp7w3igJkjpPQo4oPDUjmROOQCENjZ3uxtYvrsdUV0kq0uQRnzcGZQl6JQZLsmoU
o5XEpwMAXRa9WJPfWOwhygenIhK0UnTGdW8fg6jVvhZ6l1BdCp0b32ExwB7s9RIUXZfnxylSdfJ8
5KFX2vHUlSbJzcgwj006t16xZT3W8TCtFU39YenYmlu4x8/CJzxXIcJtkxSe95wV9ad0yqsbafMI
L72reYP6+8tCNDKrYDnvQMI+f1l8z4M9BQHLHJgFCnpi51lJfaRcqeJot8pF40nMB0WuPiIB/hpy
OP/uRIab23nPutBopHAZ1rVXluNumktx1EE3RZkl19JMPVeLbPEQjtYzLaPsqmqU4a6ws3Ste9O9
P6kzltDYFg0mZNUasrvS44q20VBQ17Tx3vZuOM434/eCI9S10vfWbZUQ7K0Hzvrn/4q95tVw0vFU
NTQcx8Bk/pmfKmAkSqPEzmdBRJxxC4uSg50KULmDU2UDr3XLwLxPes7vdTSuBGA5vsXKxkJe3GbU
o7/TtlrS8FtMwgpvhz69rtixbNWBSLhCWCMZWT0mXZWY4LKCclWa7VzuGGE4q3T11N4gg2ZQilOq
avzLrsMVU7O6Vjv5I5+TE+05mpJ3kq3DuBZLpwerE7YoD0InIdE8JnbSAWvwRVO2wdA2N0WSkyxU
WMRlzsGuWV2dzCKsTthqD0j8NbwVsjzR8BBurVX6UpqTtQWJsW7I5MoLy6aW7LXrYn482hA4qymU
7bqmwPzYtPJWyaR570xR6erw0kqF2blsDT7yUnu4RyDY8WYVAyJNZd5ZTUa2qE2tx2iAfGV1dKc0
YXXv9ZO97WyCOfN+rG5NWx+vEi9ZhYHhL1RRVCfURfYtjZ0DSAztMQgPqiXqgwUw4cCRvD6EPZFs
f/7E7Xmj9vsXLoFds/8FtIqM5RzynZh9PZZKShHSMB6CMtjWQMxmylaxzX0O3H4gb4aYqpZWYDZS
VJ835dTOCZf+916VBDy1WYfx0DhG1VQczADszJiG7IBNoyDUvI2rfSX9+8nrpmfdbu/ydlTJcDSV
2zSsb0Q0pC+6Srin2test960D8MGfUIM6kZSVXcrg7C38b8IO68dx4EmSz8RAXpzK++lUtmuG6It
fZJJZtI9/XzSD+xiZ4GZG6LUprqLTGZGnDimGqf781IVxSZsya0JHjZVXaOOXtiHp1KLZtdX4cN7
B99JY/7jAFeAgJbi3qdetxKVSjbd9KPTNlIa1adbDBLSzZDUxEDVBJkWWQPgD8YyNNUScCXcy9EY
jgzXhmOUhx9BzuHilxGSjRA6X+G7eOEMFYsxxI+jnkpvVU6Dt87HgTweFAhrOWn93Yf22jQr5yMG
RN5bJnZ3z1/3NIzizvLfk8pvDqnq/zfP+/8Gn8AMZLkgDwZNgO8GR/C/lehFrxlN8NgXdudsBqYz
n772z/GIGqUEp17H6SDuVRIQmBsk9q2dzGJZDyRpB0QItq2HEzIJovaUAbxFtv36Py88+r8HxvD/
LD3HNeEHP0xK4Qn/f5srJl1RSi6ysRjsbK16NzwJwy4PoiAGgDKJmm0miXxwqnibY5yQdW7yqXJm
G4aa32XQ7RJR453xuLTp6BwEJ+VKmtO1iIlyxy0uPqKYwH6/vntdLdejiNP3ACx2m0V1dZrLBFZm
SWA8lTRkCOriqJHF+4O7sa2qgArrOumqOWY2I4MqseHuB8Jd4qGwzbFNP8UqKrbYFXgbV8wgdK1w
3iV+oLFqj7FdIwZhkugebXyK8rRziTbj0/PSekm18TQFXMxuusTUzNoRTWC+xSkl+kM4tKojRn9y
zuQyk2N1yj2/OumYPGttV9VdBECv9qiZOdX2yhPsakyoPjGr+gaV9ZcJ08WDtgKEpqCpm9HrHcwC
S/Y9KGufYgx/Z0E2/sFcBIGkQVah443HprDwSbFH59OflaCsBDGd7O4FJgFA6CAnwpnM8l0Ev4ze
2wWiW6ugme8Sl4d1EUXx3texTxqfnR8yWf/x8B/aGnVs7dwsFqsyhSHQxPwFjbvN1sooo/2qkRgi
JZiJYBmST+G4inPlXafG3WYQ9o59mlrH51dm/WnC5Tg2jZ9t6lC6WzhrBndDhztSK/BdhQ0CqSax
l73X1hg16vQ19vW5pnlKcPNhA8j3VdL1+yjE/8MsHXtppFmG6T2DiSJQFidJ9a8n99dqRvwnIoLZ
DHzQiGYLiqM5OfNmKGd7h++HPHcNIycCw4JzWVnp0RLq6EpzvHJ4lotizH92tdGRqB31n0Xj/jZi
/VIbzUcaVfVaV227jxVI95CH1lG1pX18ftW4jK0wRFSfxiWKx+TKIyABj9C1iZnuZ5qP3onsLGtR
ldK+4/67AZuPrlOdkZmoxDEvIzLNiubYGa0zLqZoVGenqoetIdq/cxgo8o10fOhEU64TN8Syakh+
p8TvztL5kyXyOzk6KsENS494f0Wje6llam8zo+rJ0SSxiNPYDMcbVQ7d3dJNnHUCYvNK/S+uVBEr
R0wvTjfVv4IY2ymzm9tbk5vpKQ26efX8Ddu/uUGNm6LvvFgtiW+GqotlmjXuOqkStWv3oRii1ViL
9mrUCTE4MTZy5Edj/Wpl2aEU2bjqWnJfJa4eu6SdH6Y8sfVqxSkheBJug0WOxFoyx9oOVV1tDOYr
3IASptPUCtydEwxp+lbEK6as3tJtp+Rq0NypqZ//znAMpDnEb3FvmsfZLpOlr412jeMwQ4IhHK7K
uQAnWZfnh7K38bQWWYPlsRWQulp4+wEfvLkQ4jZQJF+Kkeh2u42CZeeSnBjaFd4rfTMdTSOYDhov
886s/V3VJHiixWN/IHYwWcxqsvaG7dfLwQzrXZN20HfGpLyMNkyvOGZlunngU7OoFzh+mDtGCRJR
TzMTlAEsotKnT2ea0dTw0AffKv9NOzqccD3C9t431fSVQi040xUtBjMhXbjqcJ5s5Y8NP25xYhL3
3qvKOY7/51IOoEmq1GRfmuU1A/y5O7lQV9cRH0mI04zP/gKzSccwDfp01eaOPHYhr1wUGmdWSf3q
kvgHcrBgo5WNN61lbD/oQSo6FXWAZ5NnUzhP00YVqt5nAePTwhJLmfTiXPoVPCWnmM++Deco8Cks
57Dzjk3KKW/j82oG+jAG8phKh3y7Ivj3fAaNBzoR8YxXTVslLzqudgVtyxiEX2ZDSHTSymQ9DvY/
qHDTsUuSldHZHz245WF8XKCMRw+bHAyWhiTaZUSCbuWYMikfAvdSFtUf0uSDSxgW+Z73FJojT2Hv
Nnqgyw7Ge4j/onDE+DFEE5HJViX3g2q6r4gjOZvCO3IMuRjzxvkMBdLETrMvuM4nll4JlaYy9kW6
gjZA8Ik9mB9CBhc/jKZr5+EYio/4TXWG94aF2CVpyL3tO0u+p9F8gLRYr+vOtDdz0NYXxsn1xStG
bNqaTzPu7c+YZGfanrVhWPOxKt1mW5s+tpC9+9utlfhp1gwmOZGvw7Plx6VrZfjEsKioP2UloWWG
rv21Ejkuwkjd7bApXjgL5MJ5ZAza8bhl+mesWLdvtT+Y66Kx1D7IfLCkridC1mpf3cQ650YRv/gk
kOBEleDLbjXNkWOjOY5l523miLDLlInvhEbhNvnpubBC1LNynk/VjJ0dAeLTtm3Kv4KU79Kt53WS
An7GpVRHPRTYNOG9tPDHMj8l04Rl7qi+/Gz+7WS985XBd7QijSCgNcVSSC99gdkRUxY1uO1x75ZT
l8c73YZwC/A22lUQUs5q0v7G0X6zyMDvwkraqySCfmaJoDxnRQhHtBr2gYB8IRtSBvF4/hl7kzrY
oS/uIldXs82Di2321bofSSSyyl5tlCc5lpqPJvOab7zLXsZWqZ2IJuPAKDpcwodaO52hj9FIYsqs
In9LvofzUvrGviTChWWXyqUR4yelpHydHse07xkwZT7TJAh/Fo56tzPZ0B92oFq8L6UXdMdJt93Z
wacUtHLadJkKN7jTmidwxgHXjcC8uHEIuoX4vIdZdJvdKl7DqsDjSIRE05TioCqLQNM6jSA9pfqm
6iA6GE5j8STsrW7d9sNpfmZh7rx2PeIzo478FzOL5MIP9FpjUoljVDGcshYHTpy11JKptfGr7XFi
Szq2yoFE29YhEn4Sefrux9ZNIU5dOiURCiUiG+5IMxJjPBuAi9I9hbF6y7KJLYUepF8UXj2tLFgv
K9idB+b+ABIuo73Agzzld8PBTIf86HfTBmW4PCXyEajUusa1c19Yg/YXYE2zKgPqiTgybhE5mEQy
3wNHHBoRmVvfxlcMotm60Yy6ZzMkRCCtvmkO95bKsKKcYn+T6JmY+jH5g6VYenS6kTR7TcdlzlN+
xdbPW7jsA+fUSsbXIMT8GlndGv/fckXnkh9hcsbLNqvR+0qfZOBQkUk98YQQ7eS7kXn1uRJ/BvK8
a1URl+tq8yFtn/0FJGGDoy7IDv3MEB8/KmeZu1208LpyohOgT/XSqrwAM4yf/g85B81nCORymQvS
iWN9wN65J2e0wyGzGzHSdSL/r49lG1zBiOXQ3pNIW8f/e3lwzHaKDQprIvZ3CyStMfV7kvoCO2XC
tutqiHaxJf4U1hhTOonyVITyu8KHepmlRn9xVP/Dx6vxIF2jZGGV1XYIHOf2vIRGeHCzMqQfK+wr
qSAtRp6XVOTRNdcpHAHS6IOhiKkdrZ1KPffgsK6WDTN0PH27RcVr/FIg94CPpH8ZFbxdrzP+xYQ/
3uKq+GO5OAliIIZBZN22Oy1svYzw6lpEU1O9mW1LxG5k9ifZYNpcjtrfVjKsTmGWuGfDSkeSYKP5
ojxjwhS5d8+Q2vTSzqdl5HUbUdf+KZhF/lKZ9ipv/4ZWOnn8n2J8esGNbyD89dbsfWPL8euQeGu6
TJ3Ed2rRhhtAXw98Q+ItFca7ZAqTXeBiyJgPxW0yWv4/dqHPAenX9x6y0/NmDkPqw7Mmb0CFyZXz
LF84BKsqrNF+p0zQ82yu12MFI6cO2/am29E7pq1/nhxKKdTFXyGE3/WorP5Q9MqBFJZ4AyQx+GHB
DLQBxUIRXJ3bAODm0sr/zNBMNyLqSJvWWObjcV8fzGZOf2j8qvP5kkrUhvNY9+BQ3IbgH8GH0dWN
Zsbr9TyevCDEfhB7Y8uf6p3vKP9eg23t7P4PpGjvYnUw0xISe3MbUjHdL2dJkPo/cxzCow6rTdf/
kdWWuXKawVp1JUb2deK3t+flMXyBaK1ObldHR99zTt2ou2vjuvW13xs4nmzo0l61bOYPDzJraUtE
4ZQy0kvsg2U41qF7fNU1hKObbTCuITBtdV7KW5P6zX8uqcyPuUoVjJk2ZAqY63VLXOVm7iu1Lvtb
M/oFZOVG753R/5l1QQHx92NOxCNNHXVago82DnxJsx5dJz4k2OruZMQ/qH2g9QzJ3x/HvTqZTDCn
76eVTSbyS5YLe1F3sl+Jfo7WgQXSkGMWu5KjVdKb4HLeSbPaQB97LR4YzGy6P9K6LFYQCTHQVWl6
jnChXdqcDhLvu5OUuVprd+4/KMS/DZdmkERk4X9WU9ds1GgW2+fHwYNtH3ixd1G9DI91nbwlQcuJ
kFj1UksYMZnfDid4cz+jull2ftW+N0WfM7Fs3MXUqHaDKSmvAbHM3SGrkntuD90VK4nyOl3HvoAN
W5IBP6XV3yDX4RZzmt9Vmf3r0pg+pSjSYx8FaIMo/LGIxS1+rIdzDbLg4xJOfejWpBoAK1DImM41
cqVc5A39Kv1btCqy1LkPYCGruRHem2UbPwmkWk9+KJbaLEtCjKtkbRccAc8SKlTpHxuV5w6yH7yk
yRUbb66iVwl0NcxN+yHjfLzxYK+oydoPaH79WY40hM/fZLgTBTkeRaNnfrqTfC2ln32SKbozijw8
5LEZHroigicxjagyfK+/eFMP6t2lv/uuMC8D4TRQtYmCZ15yImXVujJBSw95rxT+wNn0hSV/tpgz
cgOg2AlQ63naVkV54J9sTxjW92/kM7D9t5GzdeOyu5bp3O2g0lXLGGj6mDkTFjuVWXwpjH8iN72r
HLgb8DvdRcEY/IHrna+LmiDPTOdv7jA1536GwNqJ0FjmlRfceqcPb14t8oPf8OeNqTcWvWjl1a2h
N4fE2fdpEu8D1tXZkP/yPD6mfg4TO1KYYfcZrFIzp0FL8cF/XjoV97sgTPcD7ucviD+O4vF3GOof
eMJfKdPE3TwCAKBlgFinR9wFQRUX+dRLRvGS6gni5nUALnwOsYBZmkXT5gWa2Zjd3gC3KI1qNefg
dgXiHSxm0/41SXX/2sLbLAu9F8ydPuxWk5fUJs7SQmW9KnVQvUkDmwCP+O4mj/VJ4oMCR3/dD633
Ny/WYaGzv6DJ/UImpf9qzOlEajLGXwlE38hUR1lX1m4q8M1t4r9BHBrX3vWqO2zMPqvGDRatjygJ
aAS+q17Y8hF3uKzXFyUGLE0033jqoeROMRil+biEzkBT00f+3k9GRAIk8n4Jok0WbvjNUCG9jnmJ
TETOzbrLRLfsddAeBmMeN/DfsxeztO4D9s2flaqov1s5nxKzpqjxCSZvPUVVFrf+tUuxXqU1THe5
ga5sbpGyMRZMVpWTcYJozz1GXp/iiptgVTRH0SoWYfbIcU9f0l69GnZ8dibRnLzHZSwaQSlYuu+W
DKavkBcPgGMWt1HQUNTSnr6znFD4RlD2SW8ROZk+tSmCkTITJ/QsMQqokItZ/zOhEm7xgM6Htt64
WskzltNrAL5+2XSptQ1iouJ9rOrXTTb9qYCjtnFtDi+xkdGVlM3ezlt9gRqiL35g6AvAxLzyBrc8
jwQBL9EBjG9TVN+N3n1DV+TeUO1AhS98eI7G/En+t7etW0ibyslOnOr5KVcmPYjQrOjxknW9eaxS
TmTqse/B6IOTZwTVOgvNH9wB6zWqoJpHw7lUvMiwCNMrbunpVSfZUgoTbUlU7TST9A93aI8tQPK/
4gHIp9goLQz7fRz/gHT+CozR38L7JJzFs6v6wgS1voDZc68i2i2AsUFQjDHOwjsmkLg7Ek28hRit
cNCdkoNMnemrydxFr6L4LZ0u0GzrS96W/TlxfnaDrH7Hk0uoljlnN9N6KVTpvcIDQhdq+nsZWlv0
Rgl5H0yuW3gxC1szbRkqEVy7BKNdZff5IaQ9fizoltf/S3nVvCE1gDbJKy+tPzBPlMVP08q7F5n4
elPFuAhZxbfStfc+JsUmlZZ3NAKwI27s2nuAmDBE3ppyCG45fJ+l4XNPAlDgI7SHfgHAptYF0pl1
Jkp/Xealt8fNH5w1gd3ZoTmbayKIH5/qofzdia5bPThNCJLm8DPlj8JpHlvqS2hyaVHjzd8Z1jky
gvGTb0XmzSI0cUSLZdzB5wd9cltgg8LW2Qpcwdpyd73XUdji2IoWe2mtH8wi11ymhjHvY/LnTkhi
WDrWOC7QWXlTW/32e8NYWsL1zm5VfqU2U5lo7jTdp3Qr1CUAKpjW6rONqOIMAbY+ZAhUoBWHFKOz
Wtbd1K4HJrqLqqiddel4yf5x95pI+EAl3EI1hT8NYyzeDGznP+PAfVF1Dor7fFEeFyKQOQqSwT9Q
wyyLsa7/2qHCdrytq3c7HDG0ctPfERPJnbDnejcO4e/KIidjSHX4FcraX4SGURyCDiVciL+mVwrr
IqwcryQM5xdxUbD7jy6sGNk9hGNpctZGOX6SSr3gxEWZ9x3rYbp08HEWEGLco8k/GObDcPEYcaxj
e8UcQaeoJMLkUEUZCevusCmDiXoxozfuPwOLMSDDJHV8fpWPIj/qam2xm7OAHESb2PneZmEYL0MT
F8QPpRfDIaYgG1uDCtG3sIYP5HnMRHsC3thUwnI+VNW+hWZm3iHj+2eG0DGUH7xbfKDWbWVTwdom
T9+yUp9EkqJjtDrfTG/y3oKSgBwBH7KGgvbKA/ywetf8INE8XWTFIolq749oC5cKO0WfVkaHqYhi
SChh/eFgb7VQSakfB2yHqg+j8bo3lzoO/1DSGW8eLKRNEnbiUGNIsfICAWJhk9xg0yuyIgKIHqO+
FnZovFn5ciK/ozUHiv2qggXvOyyxwes+zflLRTTIqi/PzqjiFzzj1S1rq4UICuMlSpJfcLvxaEun
+Cq0+1G5A9V+Dh62aCaoAl0enU1hJZQJqbHEJyzeqilN36KcyW7Cj0O2w7CfZs0vDf2nYesPrFjN
Uwo885YVxToZ8cxu2IG/2kBEl4ef5FtZ+g8zNTkenx8tjPlXbVsVW6KjXrC5NM+ega6rTdJpy/a5
zB647PNSuvHOzxx/zYPJsTSHmI+bf5auSSHKd+HsThSs7XcJYrZ16zJ5T2KQH+3UHONSbr3a6+hU
Hpgz8UmQZnta8aTub0PViRMDOApkMwx3Vo5GKA4jHHm96T7YuCLFkbtWc1X8mPueGRyKrLh3i0OR
9cM2zctsWUo3vCVYw+z7EUAqd6PkzP+DGJUKXRnqq/sQRM2yMMxoVypAKAY766Rv5FFRo8R1srLL
nHA//DyI7AB4YQA73Tow0YVtTZDIC/uV6mbtUYrOg9ueypZkgwCL3cXkGvkdiZ46dWz8zjDv/SA3
LlWGNAm691fVBepUDBNg0fD9/BDJ4XPGgHzuHev4vBiugjwmTXlgNHWuw6z84aYoMApx02V8bIxa
v1gjIOiI+CAPQ8RfKYELQ+qw3Nq0QYFs97s8mhXRQBMTXMOIDuXUZbuYGqYWfvWRDI6ztBviGAdq
hPPgG18iNq9Z7WR/Emztp7H79pzUWdW594+QEetEp+QuozmJP/DRwc+dZWOMOkM5A3fKKrN266Eu
v0N3Qmjj2OPBH6EyKS3nvXSDeCHH1nulF/JXXT8Nm6h+j8K6vJuz2b7OrRdSfs1yU3ShfDUL14QK
UyOsR3AshqE/OY/iOrNpZZLHJePXkyTMtvGDitD5MtkOY46i6EFRCGtAVT+4F5iHXrHNR0/6MNaq
aydaELMb417fJDulYu8wTu18TB1BahFh6Sg0VUUhA2UhaBVDybo7EGjJ4CDg4EGZ+DnPRbTOHBaK
zjLrpJRrnlpiavGxlPAjkPFST1AGt4fYp+PqqhJdsPzu87k6+Tr4lq6fvnqPgqH1Q0pWjRzMG4po
VTVgiDJM/MPz4qmiXCkJNf75N/qYxVgTYjLaBEZw9BdVnRBhU0UrDp4v3JTkVo0lLV4ZeQeE6lTb
xSeYYnkJSgg/tIoeGq20vmjSzc5G8B8Yu4ysHe5wzjl2lPFCcp1kNeT+vmLWRmKrN5FJR3QYZUbz
khXOnrHQ/As7fvqgwPVJmPOyUzLP9koyqF/QpI9Ac655h05XA6tEzibQf0Htp0M+ND0Ovc209YTY
a92uYG3lZ8sI8iNZKzcHyeZaaxMjoSrUP7R5jrsho8JxkhXOtOXOFJRHORSeG1N/QgUq8+ykWbKt
4ocGNbb0LQ2r3XMC3Y9ZTkgaiLkMXh30M9u2mphO0xefjMRiG7MhiLp1zQ6oLGSZE2UQxPoVgsa3
yrCCn5EfHOMO4cqi0SuqM/mj0pCoBG9ly8I4KAJxyh1FLS4hVYDsJZiitTkIuezCIQHnb6lzjRGR
ckIAFJ3HoembjtmChDRvNWqrxYxXHVj6VRX0eUYBtNFp6wYLNNsYpop3feG9B89BciSBkycZHrhH
fxU5Kc5oudfEbHba876Q+w47u4bCypvAtmlOaCxikmSYl9cXP+7PZl7jTzAFr8+jI6T3XqaJt7Lo
pQ6OsIH7JMGtRkxeVT4S31cBwV7Io3t7CBr2z09xizkcW/0pGYjBqWVSfP3nq8l/s8bWvkUhXMVJ
qWI7J0F8Dwe57TFuZ7Nv0j+6cPnX1HhgKiOQCktxY8/Wy35i7u10RJ09ZlSpOA1WUEFV41npLO73
QahPmrn5B9Ze6SkqHHNhBIweCb1imh9AL3QVk74o550oim7dOYWFJMI3gKKaX62ehoMXu/VNWocn
vOkEXn1KFaEXTe19xJHzUViOt+tsOECS+zqLUzBE/qUfa/MqqI+vTRH4x9LLDkHOm6iVMI8llkfL
tjDLD2J/TGIMs/iHPWQwJVHs8mp2W9gR5nbkx9xEmE1chasJMuqtuxhc+1bKNn7Pmzs1kbdumhQi
hpNnF0p6rP6GEdXx42OdQGxCAOhurWm2Xtme/o0Ckl5kpcj0QxfJlc77HzFPa4rL+Zec/XlJ5SUu
Ticf0R1dtZxty9jrIqGl1J64xZwOq0za6aVL1LXVfX8ZcskEzVe3ICCAwlYZYTQI3tftaMerIYmd
0/NCPKV7ysyk3YpJ/ixGHe/GxqFxpWPaIuHOP72kgxycAQQ+P8qReB4MFnKjf1VZUf0OTetziMxh
WSTBtAwf5XgmZ/U9NIJCqy32fR5WtyAefzB8jw8VVq/nEJqCP3fTiyqIp3IBYhufwj2KustYQsUo
y6DallCWVmySGL4EM8rfxyWrKnMdt6hbmWrFZ9WcfSJ+xiHRez8K+PS8NORc1C168k4F8hYBz5Rm
kaFG6pHilsHatYJhG6I73djEpq6VtOz7VM4OuYj0irWI+sUsTOvbTEh/mCN9tez4ty+q8YxocMSA
xESxq5s3twhOsank9flJNwIyhZG7y8ENp8NMzmSgbM1I3HUg4sFzw+hj8g/PC9FlX20yEFYzZBDe
7GneJkEKn9UjnHAZVqg1tSL5qvbt7O6SVnuP1XwcnOYYDNW7Ej14LRg67iZM3oxSxBvskNLDYNIi
kMM1tHQ7C9k106uI5vB1Zji6cOm599AYwlcmewR2qFGzrppdnobOyZrt/hXlPPYNwv87q97a9Zlh
MF0u2bkKi1jcVpUfRmkSSTpI/Ysp075WKMfFWDJNpAYrJpGen189L3U8J2c6lfceTcRGeP3GHNIF
3y/huDXvoZGAeYik3pIkmPzVRfHqaEqM0HIztrvH9C5v+qOAOJJnfsVbzqfnr5fk/qzqog+XGfym
O1pxd2e0Mlj0njgnds4I3xDmHdk7gwDtNW+YCgzLOHf1VpDSAqwYDPeYu4JZk3VK0mHAPmTN+1yc
hRTGnkkYJ0zPHKtv/gZEN5i5Ma4o6h7JUz0kPVKyXgp/jnczCSLbWTH81sMlTdSw7R2JX29TJdc6
g9rXdTOmAHZ4GniEZ9v3s0OnsEiY5sk4CXiXG1K4Nf4sTSMXFUOLDUMxwseIozJIk9gh25dHIH1m
KsqogeZIOtSBInihmfXJfVy6hCAbZ4Q+GbcuxgF1tvdrcoMGA2zLaitlIb+tW3YGlxwmt/Q2YRfL
S2nFb/AQmqszsNO5LSjKkI5frQr7w3NlMZ/fVyn/4SnlNRMkuUKReXxJu9YuGjOIxCbvHJZ3Q0YX
i3WH3jg+V4Fhk0XLM35+F8ByvfVe5bF2sSNRFmDS0qmJi3l+JoppOA0uk/bBJNoydJvpo1DuW4ik
5JD0BF6pSRVnzwZe7XrI0JLqgICcbdqEHm4FPUO9BxGbIC4RHgYv2kmG/4VO1j3cmgVpeveIExEy
8NLASqUNgBCKfSHSezFW1wTBRZgwmVW8t1GMzU+9xQBia87FupiDS4GagXibdd9+diNAwomx/G00
jV8V7Iq8Mmnteu9kdV8FA5mJoK90VHsoHKToHPweH0O4Kossq5dNPa2roP+Cm3Nocdoo06vVQ8aa
vl0AXtF4+9I1lmF/DMP14H9lHc0+JG6cnNZFcWh0dFGz3pHpynNXf/kRV5nrXsL4mMz7VH3V1rej
7BsjQDacdG2BX04iOUb1D1cUCJzATNBux6lcBcOhyoaDzguQiV/xeW53j3hLy2K3KTvadPhZgMJt
/OHBpmUSOXEnyGWVyWu9DajRZtoPOdULqFV03sOyB//v5+C1k786dN4INIAFwgU+o9uu/01+4iHY
Z1a1DS22X3KW8hkO34gIN0pXhh3dwj+DFy6LGZTsfc7eTesH6oVdVx6saB+bJC1Vxhaa3DIbXujZ
A0TIoftb/KwmF3r/WVeCEKFqWU2HUH0XjjpFvlp2PH6O6XWbd7/N9mTCBfDvk61XgatWmVZkIr/O
9kQKIL0qJFWHcbXymnOC7F0QKasGg4oVUzOqhtHXh8Ai+K7IlyMcsZnc41Qx2S6BgDWsN7Op15MM
CE2WGw4OcjvdpSqKo5fZy8JaBE27KVOxVPFnbNlMgmBvdjTxxzRn3+NHd+qExNFsX0bzFtbjsq0q
BnXAmjFmCrkHNNu8ZZYA+XgEUOX4+NtXbG3OMzjzYvarfJHXJP+mIJ8+XLux3MNgMiL/m0n1yUEx
4eBvswAX+2n24VoSSCXDeBUZwHM5qWv0KQsj804ic/4mMWnMCPOwERG8pYaz8zUFodeH7/ZIklpT
3CrDXoc5Vhwxb9jAkV/8LXhZoEJdQN42dmbTlhmL1rOHpbPX068pg7oYJddZJGdLdj8HM8eeP3mf
TCYtCRZGaluiUGnZ8b1iV5W5tZT0lUnfkZQK4zxLCAVzoQvnP3zOtHH+C0vszQzTY6mde6vHFfye
n6LnYKnHtzJK7AtPYz3bv9KBMA0M6sbAXvSDvsDVWWWjewtVWcGNLdYembG8s7owLpwP9abjYBdG
vW9aY11PkFShBQzkkkrifKCyDEiiypewJ7EzQJ2F+xEdOJAuIqEpPeCWtIrwJ8pDGjQC+6a4fh39
Zp8N9aKCr5PHxX/xdF7LcSNpt30iRMCbW6C8YbHoxRsESYkJDyRsAk//L/TEOREzPa1ujUSxgMzP
7L12mDOgywWpmjCA0La5yZq2kZ0Iv4pAvKB9qYMT6sJScWIhEj/hjtjrLCCYeC5vgl0665VzWSUQ
8Cf5mwKY4UuwPqtG4/NQ1zQVl0xbTl0SHDyd0bSz3G3U5B6khHTgiKwCAVvCPjQlUAguGHsiOzM4
4TPZGW2FAGt+Y2mMObB3Dm7jbzLtxH8096spCAab9pU0H6HjVC4hqGWkBOGwoiWlMfmtuxjZlfOo
Sg8J3ZrrPXBSO1c0hm2I0PGZeQWIpG2bUtsbinlT3+2EQ9qfVb40C5KPBNkorxZ64bDQcIlKUgcF
vyr12Hsq3HBYEJN3FBumRl4kD1dhs4JhwAkINVr04jkujI9RiH3KKksng09fxrM1e38LXdv46o9y
vuq2+p4WUiNKXkuTWG+0A78inncjaYqDpp15BcnwYwbW/GNYhCrN2AeSpMz0fV40OwyScTe09U9u
feZjGgLtYR3U3NLUJ0KuC84oUHe2KT6ZbkTCAq2cO/0Y5Um3GzNZb/ohZtnFvA6uVMJjm1Y7I2D0
DfLKM9ttU7XfxHpPh3HN/kMq4Q1VVNQmU16WLx0aHDlroW922ySprlaNOkfzt17cHiqn2k4dXD2z
/CbKk10/gcIiiUYLf62tQXRLj5zFuQHNJaZzo1Owm+yiee0hYE2tNcujqOXFyKrXthofS6R2vP6X
1HAeydLbtGa905SxWSrFTMt7KD39X2F7BJY/i5HaOU4Y15jhEueREwcwVebDYJlved7uXQ9BtLqh
QgRq8zvpwd5TrE87f00y3RsjXA58rjBE2Crlak1JMh5tXiKCicnFrn5bvmLk/mHliGdRTr+Nsrec
Qnh3h+wbt3K9wajDWLEyT5YInhYD4WqSkojWbmJL8hJ74WLHx5YRoGm7JH5biPx6ttHan8Ej1dNl
PTA4FMIZKfTteJr/ibJkAvMt71lcvLlpSjnF+UXAuWH1p7gpqUQZAJR5EJYJEmmXcxo8h/Dqo2zS
HzuxLosE2AxDSbiRn0wor4sX2AUbZ8iPVS4hEGqXGvpHlrUMVfN4V7ecT1bunjh8715QYJRBMm/m
8NPGf/SCJwh0u0bz30a9/UIrmNfsLWKoStpvbnSXpmm3jid2zuze+ynbwF4hiVHtdNvZzknz0Pka
UwxfPwW9jKr5r2P2Gzv+ncn088din5bBNU/7fUok++TJm5sEz022csjTW+8w54/LDTQPozEPMere
sBhLlAstpkETsJH3qs+YuOuH0mXoUWLLBbRWaNnFxEAyxehyZ+9JaQJpn9oOAS9NMJQjC4H5GbbL
nwmgMt4e+yZTi7DEIKGSiLdZWR2LeqAHakx1MNnx7A0YakPjbseUgrZk07YBsJMwoey0hS+3jNxg
JvB72tc5643MC+08RYaD9Lb57tFDMknbOngNsFiZzrJrnN4M41bunEk/AqxZmzqSf9nNi8yLzOLb
pXsnUG3TNMGpMV9TC/gVptNWVFtZeu8J9WfFG9RyozTDW2VS2gj92GoEWILHCRx913UtPoaCtfR4
cyvxpFDQDF59yDXvjmAYkXSKkrfbOXKKWubC5ko5zKvP3gGeZWrZb2vHXLTBYWrwSuVX3WlD0j0f
4qQ+9eNT4adPnTecRY72R3Dh4a1HYgUgKxr79KoP4tm20bVwn0MEITqw8P8VGWWIwZQsLIOcKSaa
DTvTf5XXvIrFgX/ZNvORVNxms7TT1zTyKS/sv9iveejKBlwWT6lfnebBZJgFUTKhQor7ptj3gmBU
zdmQv46EybEoQhNW0ngvQpaLydXz6nO5yIcyln9zbACRqwiq1dJ7o2oHJ7f1JlAjDJXMQ2kit5oZ
+1ZGTEQv0bC+Tr888Tcoe/7Wdv1cotoOJzZ6kHSOfqKarQXVB9N3yEiKL2QmZHVKWXvbXrc6un/d
1n8gs/QX7VWNfZSsnEIVnF4gNnTzbPSIGGr9YwjEa9xWH7ryn4uauNoR4RbPiyKHOuyx42/UjEyr
dm5Z4RHiVGeEx3vVxUe2GNWNTFHHM6fv4Qq1+V+05CJ66xh/rZqvv4ZLsrmCqU4ltEkNnDpzx+ax
nJn/thbByU4pUXnTeCZmEvHWOnPRR+B0WOh1WHcK6LMYjdjyG4wzZ/CPFvekAesvxCyzddGbmrU1
4dmq+XVa/mnbfnslGnctyTemBf1RL2koAZ1uiag4Crf/bVA3MCOhALKVyE6s4pQ57RqD9CrLILB3
mdoPt3j1Rg2V1Iyqu+Q+mpKmj7xJtyJtHNi4+u9EsWsIBknlNtrL3BjEuFtWF/VUX0g4co4esrhn
nX1WNqstHs4s3Erd3AdwXSPmqm6UsOrY5LEiiz1/W1fJ0M2MDRvhPzCiSI3txo+C36xZvwaitR+d
iU7ZmbJ/APJWK8YIN/fCQl0DaZl9VoxfQq86Ko9Kd16cL31uj5ZOhMi6iEsR2TWLA+yIrZGRfnaW
XW2QMtNBTMbb3M7XsnURA7owNWc3SzZqgqOX8kpWjhUtWv9do82P7b+uOvt9+prH4vbf/4ONMWnk
2tkW5al2y69BTE9ynqHK2XSGjOpS4XN2aavUwUCzk7b+hxa3u47tWcg04QZm7bcZ8j8cc4ehUEeE
G5RYsXPG8QKnSI771po+lClmZrbGi4fZh39NVC8M99dBEaDbmwWsMsOmdNPcQ12rKKZIAj6ljEjP
jZ/KFC/rvC50DcPepSxrh779KyenIUZdEo+DYip1rLNvzHezetFVv4R6Ksks93/0mF63CB5NTX8v
PBBtLbaLCPo0x0158gasO7jly9BgLeqiMZj0EShp491m8rDxND7JEbTlFDhFhMePHes1G7BCpi0v
dsO8RDLn7bPyaNcxpcH8rlUTMSIKriCEyasT12slAuTaiBmVoPwr9eofrE7iGEoFmva7MY2GfEVn
2LRW/9ezd3DgMeEZhy7PXouU/S5Lnc8csTNKAUS9uqUhIku4BTzreyYoLLP6h6xGkxBopTgVN89l
qTkU5AtaWbPNxSmtEYAgEIG7aS94LBBn6WP+UFvVneWTDFPL/oQoFqoGAu2oWCw6GuRHNPNjTqEc
cwAQLr1E2kStZ03DV1b/04tmCrmBMbjiCg4l3jvWJ7jr51NdOvI8s7DwLehdmtGpSBNEThgGRuTh
zWN/sJl4xUbOgbyxCvKWqQZHh2sdWluYmfK9CSjerLjHvB/X+7iYv0iDf2Vvjnto/KEOAUz+3bIL
puuRbYSv/lvX/+kJCenoVKxdrBFfpEv/MBUwKp0K6420adVl/eVX7luPdxl2x3ggx1WS1Jxkob1Y
t8FGrVW+eG23Le6pg/1O2hwxRlJyML7UWfJnTIe3wL6PHTemW37kuUAfMpJJGDgZ5VRVQvjoECSB
OmY9/ehpDjORTu7LJXuXvXHSUubszJXxjLOebz390kvIyth6bs3639HKI1OtwcE444eEjbBefZEL
T5NsJQQrZ5zJc47cw2UwA1XkcYid1T91Mxjo5hkdTWPnd1zLSTI9TL63kX1xJpH9OCMC0Bz1qfBW
TsFw7RP/FOvy6PioCjz70enFFubqIdWq90CXNZL96WgoHB8ACbLpy+zxwoz16tm+JsNqLoGfGRGJ
vlkAdq+ThRAULlBdOXymZQpWmmVIO35ySk7bcsifqthd6dOIlAJa2DH+kwQelGd0blHvwbEMzAzk
m39wpf2YVzMvuGZ/tJx9/fwz+dofQLPHabw3pXZVDe6OzH1OSu07R1OmOa+jyQDCMn5iTAKTO+68
mHV8jPpaKSaesmUz2+JvoIaAI5ka+kvmLxczXp7wU10SjImhghZMh8NH3Sz9oQusTaOjKNYyGtVq
pbF6ih/xundc6oq2e4IzMuEhGuZG5zZmqu6m9hOulu+8cJ5yH4UtdvwpnNriWBWgw1MUi5FMf9yU
zbxYwEY2qn9z6+6mBzWCIrf+MOrlfUyufek+lVSJ+C40i2fFI0lt/RPJysKjn4q/tlFh302AwiaT
uwcIhGXJ0J6NggUygBhGpt0HbQ+qMstyKDjERo/JqajTAQVVzFqpfdBL4zXtho/1f6lw3zQ5MFNi
eua4z25Q74bBeMOutY2d5FtZ42dVZcjqrHznaWhIpknbmMBjx3q6AIH/hWz70JY1R148bFRFi/Hf
n0GUWDXr/i4QUxYdbEx1nYjgDuP1+0yT9Cxa7Wj3482f9GtvZUdQeXQe5XdLwaAr6zE20b72/bZN
qFRyYxKMOf1lhUduLMndyZCsTqcXrax/LD5ZvPVOHC/MsDCUc2k922l/s6wckM36TPvOWNBwDade
r9gPAPdzTBocSwcIfE97LY6sUv/HAuIUtNVBQ3rji+zJTeUP9QZjpOV3fck7Cq9C/7BaCqR5xDVd
pXRXxfc0iuvkGz9jluabupfopwb6RIQCstsrWi4Kp2kLhYaBddnfGp63VFbfxkDJFRd3ODG7oWeY
ZSyXOg6YZNTnuv1IF2OIMEChs8mSFwlMVevsn/Vr1Cvzb5DGX1WcHSEK/Ximhf2JZkSZLSjW0sAq
s6TM5YeNkfjRQOBaODYJ4ldqVw7i/K/vbVMHJgQflx2rj852T3ygD7huj9YoqigdYOYOk9qNlr7h
Fd+j6D4tC0APsY7l7A5+ZGXtFuZctp7zwScFDbGwPzu7j6wGu8xoDg5DrODqrI+0F+RU6iYK8fyq
fJ818xiKsq/2lYYJwZrMKuwdh97Nuam8/TVwk+GqNT9Mxe4Mhti+9awdAHRWJ7alIogRH6gXGARW
w4flFb/KwfQA1RtpRztuMHnPO+RUKqLWO4+IZ9nRXUxXXcwMCCcu6LuVMDse9clFz8DnA/Y2DUe3
vxXM2EfcNc2A9k2rIJzImO984+sXPQdeyqkCLKXxL/EILifXGa81EzYHWLh1jcTH04MwkHwKIJij
ph3QIZpg2+EaaJt5pOVQUwxhWJVbZgGp4Vbbulrhm07pbJeAzYctl4GBKTo3mx47MkQLtbf2xDE/
0uAE26AJpp1VnyunA9FhXkWXPzpJ+wWHPo4KVHwb8YmL3A5j2wlbzUFAMKF7mCz8mqUOboUSxfeK
b1Fq93rgKKqYMiNpK5se4mV589Jm3PSdXUXtEjGXc4GdpQ+lnz1OA+SmzJGMuuyXvPD1/ZBO/q7T
lxWtQXs1q/F18GwznGpDbj1WzGdrdUE4mnus6zI+DaXu70U5PiRL4+wTyWXiGbAHpB3vGuZ9UVAe
sTbQIBU6Q3/WgcgP+3TvICTW9aE+d/Jzzldnwkh9QIYpy6JSO6ouPQs1ZFR2YmJ08rnU+vcY2CM3
CT/HmA/gUmAt9hR1duLdfQMuvL6YVZRnxrmxFdCGGdeTGlGXM+xUpptGpSv+ZSxYQ7/GcS2Y6+mB
enACltkWW46An5u73VesaNwkQltKrDL2/hn+Byt+vrg3+DBapOtjGmmlDZq/IgYCe2vo2eWn28Vv
6HCx8Ipln9Kg74kSWEcJPiq3pkW9l9ysAP3B0NNZNT6aCbZ3zROTK3M7dPO/vgIYlrB71pn28m0t
orHxp7Aw5MWRGlxrN/tF63aSVXVIc2mFBZ6NsHK5dzu1ndWEgh5QSGg26a9ORKqQ1as1OyeqbXpx
W9bbeHmAja7te20+dbWOcCuf3wTUlVDlp3Gg8KkSmi6ta57QlSJrw2UmeRBBDE2vLU4oboiRsmUF
LFBX421097mZH4VJ46U5QHwVrWiFJyeB5pKwSkUcTklVVfp2qHEdjVV8CGzQqk7xPiHYxztivLvs
j234BgFE5Y01A5qpYQewHkTlYiu6FHuYQjOmKeqmjYMXwFPusWriC1Ohq4FOu1k8ET0SS9BxT+Vf
fTyfTD05u1ayK3X2+VZ3r/G0xZZ/kav1h9/cGNcpAnM3Z1jlrm6fcJ0wVNLbfudyI1o5R6VUp4Jx
wnhLxo4kiLx8JKJjXRme1OS1aMGw9SS5sckM9wNb/bef9r+Uh3+CNPvGTxA5mBTTlLVFynpsnHP+
+Ppfjz9bFIviNAyI/aqlwVzPqE038RiVqBa9AaqNg+lzQv4BGeBRojqN+iVaBWeb//5tahg/DNVk
iPFS9GzAWsGCvWz5Q3TC3biwtRZ9OrkixY2FIHNZLycwyBxLxiva0W+9NrONSK2j22ZfPsElDOD+
FEV7MGR1ibVlq2vtC4KyvU2dOKruKi1rs+TLe5YP73YrNyndI15WenPabXTM6rktsPdWKgMIl51K
hoi8BtOnJ5J9jGvAtBkqDRO22zqxYdQrnu0ywWGEzyikbQgEZl33uaxSN3Q8wgAXPeyIaKEbSaDC
tM/mMuGjWoAT+U7F1GR67Lo9oMmFn14cCRZ4zqvy1TYRJ2rrN3CyULRz/8IoqDh6069iMdgCo+nE
aZndl6q49735FtvLwXfk42LAhR/MS5PrPMBmhzGqxgfB9t6d+CUNvX+b3R9zHIKw7b2XrkkQ5BAH
crADDUqFdY5552LggjEz1aEbLmOV3ppaca2K+dqrjd4Vz5D7Ev5oxROM5JPs4zPDIpQLb0FObGmB
18ZJvTdn+myWFDh8fdZs+dJU1cUUWLibYadNC9+MCXqT540kLQyfsH3o/TJGMa0WbGefaZHmpwvb
xv6x0xWLcopauB7euk3TpP9IFcE73if4eIkTGuVtsYmCEJn+1qKjDRxjg8WthzRCdZzGFLHqulD7
htqnXVDokSVQMiIPi0Qh7efNdhuHOkzFfzIfYKFxt6aCK3cJKurWcg79P5XNLD5LoWCJkbctnZmD
83CvKzaZhg76WHZ7TOe6+CmrOaYrdZGwMk4y8O5YdX4N2Vx7f/4BR4PP23vJOtZzrHNQxw7WwUvQ
WdtzlmJS8b4gbL1m48hxuH6ajmHBVZD5G8A2diocAKHPCceQe8LF4zUvuLM/h0H0xyZFiUOkAtNL
fdlm8RYyqk8egxOHMIIOHeRrhxJ8Z/j+vp6Ts2kxUVp6eqQSlaq8FLz+GYiqEAie2oCjYAay80X8
oDTtNHk5s2fP+GhrPNAmq8nkM++6G2VwHiIo42FO/dOa+IF4buBqdPdkury6GbrAKXsEKrNBGPH4
XlWaQe/a4I1rCPKtPPowgUMx6MePXLfbrdlbeZi1kjDoeflE8fxSVmXHIt/8KX1WiCBR+dQNvjET
xG5SPfZjA6xpspNtHbdvgGDQteHaO1dYQlDvakfeu/1SSd4BkfXhyNWFCYz58KJC4lB/sKlubcZe
RlAdAixHtaUjDZi/pM+Q1q2ycFwttL3VPFopXOzcRZOQmK+ZnVK25OKDYdUXL+xeU7bc4vUdGVod
a8uTR9sY3wc3yw4qaXEGuHKDyuYsJr9lH4hIvx9ZshhZjWCacSKW9XDOLXzclflnif13aV/chI20
MRRMPaT27A8FRruM8qE5dfP86DdFEgYBaL4xuWPYWyfI8cvS7oLF+HWaCceFw6dWLs0eov/ZG/x3
s7qJjkdoqpk+tQQehihdTvXoXwvPD8uxskAaojMpJUeE5oyccSlLX6u4akW6m2sCdSAl0bt2d2/G
du1wDXmbGcE7IUrefvJfC5HD0PSRVfSN/mUiaErzhspCTL9y8Db+ilES+vTqm8N1mrrIG/ldnEAA
ZvZ0ksrdC6cqY6/WGkPXx+PSGvID5wl1vznex5JshhohQhOLdzUUT4GZnhFjnZeMqishE8AwK/yu
ULkij2cGyShDRnGdG5MmMmOEUprFzzha2KDxALDadgVaTGAAZj8/e4vrRQFBVE1yn/wSV2D3JvF6
RZimeK7rPFwQQ+DzJXsFN5s2byXy5xAvlTu1fAdaDsbe0/H9eei93zKj2ARucKEKv4gsPyxE6URt
gZ+lACxlakzK8RfFJ5C53NiAxjml+WWM4n3OjRdcCdTsbn1dhPk7sLOIkrn8ZLYBiGl6mFuLn9ng
sUkn+Rb71hlVnlvh0jWVwXehNJ48YSB6ZeAx5Wf4cDDjGGZTcfaXhIFgmEKzF+w8PWc+4yNPozHH
VFAYGvI8YqJr8Z7UnR+O5GkUE34n+c5C8Da32jeaN7oSVEnB+4gzPQmCJ2RWX1Pn/TToiZbA/iv+
pCbNtDYzd5M67lPLhJin9u6YfxhoT8Ex8hwQQCAAqH2nXPAIxtOzWxAEgE48juA1mYdSqzMqKWQr
wM6z91zyZKZm8CLchpKq3zsd9ytZM9TR9vB3rPw36VoUPKlJ1Hvn7ooRPWiOPWPouu+ANb02kDpv
y/swqn8sRK46gBhAPgfNaFhxWA3LaXlwTPWU5W3FTUMTYM/eWZcUkAO4Ybxs6omFmkYXhksMzY5E
4FI4eRG59Z+K6l8Fkrt1xg2u7auEAbnvdnwfMsklozX7QtExJ8yR7N6/doW+x2ybhYALi21tDOmp
ZZk90VEddNE8u7KwqMuLEkkQfKop5bb252xjjmYXSp3xIAJD8tuap6qqUQq2zZNV1A+xiFkjA9rJ
Rq8mcEkjyCAlej6v2ij+DjyUWVkDEBkwaUIRXF+bHOC/Es4qbHEf6pxThae4oQir8JgSBrFb6osT
NJ+qmbAU6lTri1EfmY+yr/Wh4QZshsuuNbdzzqGa9+KvO6DPjmHzhUH5OEiXflOgLcR7z1raAYKu
Osr4In/SyUTFbGCtVnmSoJ54xjgsTDoY3rs06or+cxy5Yuuci8m0KWfr3qpZD3nf0rOvBGI/tJI/
ptBcuTdH/Qfj9HrKkJXSCggkwHZJ5dv0IxNFwGYUiIZ90tP0zQH7yFaZwKOu4HnT0GOHsUWCZRMc
Sn36x8kPUUPcDSMANVSu2T/IJ5YiPwmNnbZg4oWLJltovqaFtxYAERrgwbiylTlwSNQYP0JLsL1G
Z9NQCpO0pqpO27nCI48F5uBO79zu2sMODgekVDsjg/Gf+mKj+iHflAqCmZAPUxl89KmRbNCEd6kT
bA2n7mEG+sumBR5XYBk8dlZUthkyECN5SQM732aVviHSin2FpqPCySVKa98IGJWrGPXB0m1rhmhB
BXuBYkuD4OExT2TqheqnfSno+M9cLrvEKZ41CMh7Q19tO8ug3Tsnhl1npEybsGrZzQtpUfM5lTqm
b/I8trnscMFl7nQYPJ6F1Ktbuj77Ox+ncetbdkMzmCdb4iqSrR5nFxZ/tT/dKeCDrSWcv221kAo5
CvwhifFkJvZ86DteA4wpUI2HATm83aCwKxb6G19AlGtvldGwHZ6YLsQUd6zmTo1fag9c7k00BzPM
tLW3i+ebXbFezljqnKgHmq3Tgxc2EaF5Zfoy2gwwkME7G0A2xkb0wgtLY2S1aoAqM7UjpVWooPCE
XtdX70gVB0arUKLGxEb41ydoX+ZlOyV/FFLzU24A/KXejjKvEds4WJYz+mumGDlRJEtgfSVWbUSO
Pf9Ji7okUcVXBGrNWFvm+uwSmmi0yb4qBh5h4cRbEH2Ewg9J8YpDjg2HlYs9ivjhonwQFUgT42zb
NzCUAHrQR/QYe1jQto9uSTZIY5jWXmJxPmodxFfJsvDVl8tu9MwHbSnKX06mHVwd+ytTLaTcSk7X
uMp/0nZgdJTws02zZqBtKnY9gbD+90PkPiW+IAiDwKmupaHlT4V8tEU7fwjpfwTWn079SiCkl/8R
TXNC87IXDZ/vi23oaMW5jS+jTMoj3FdGynntbxuvT88241YkByk07LiWb6ZX3kUyGlHLrxUZjdSI
kuEv6OiLY5JDH8N+GyIPd19ZHTVb+Fjk+PXsgVxSiVCRLacKXu9lXGzn0cSHDGwq/9Cz5VPrFvfi
ZQVywsJQEY5f6/LfX5bMy5DK1rsqtp/nNVwI+go6M7m8dwt94lR51YvGuMGV/vAVPCLUbn+6tWB0
4h7br7/MgKGInGeg9m/yjFuMb+I+TMERtO780MZgr6rug4IMgf7omq9a68WH/36YW6bcg+7lPBwW
+6gbXDKmBaCdSr33dpnTycPsFgbjUeeqz7k81m6jrmNcZFHVD82lmifwbHZACN+MbhV7y58+Pwcw
Hb21LWBXTZalrfuX2gf/6XEdMDKkCp8MqzpkMHVCR1qkbvbK4XSr/hBmMzwAJBkejMW+B7ajXUWF
Ca5WKr8a3bTCGIXBzsHXr0Edg0ew4o8khoKS54W+aTJyOcuUHrlLfPHSxOpZLl31NesI5df0nKvZ
1suDDo36xNR0ZP+V+GfcEgheM5tSEWPHl6V5j3ZWynvRLC+G60ItGLit8TAYXFytyrYOZM5dbSK7
UVqC1E7BDqlNxhCDVVDvZd4OUVV9y4Js3BPxC/nMZ0QeyDK4DSu/kJUJ9tUaZVPQe8EehNhTbfdk
S2FPwoSl5CZvLXRmyNe3OAdqFuIqh/Av7J9Bq8sHy4yLh+n//50ou+BI0fG/f25ZxXKsXI5Ir1ZE
HpVYui296N4nZpq50Wd/A7bDYx8hK/DPOUiYLcf6Cpdph8PiIi8Bg1s81YgftpPsYXPHSwp8I7H3
gTvsZ7dlWAiWZs4SdaT14W1kMMDNj4ht5Y1OwHRejYRrTbEmLxPz3Y8RlKZsr+k+06jtyv4R00pz
5K3XEcO8yLivH+2uYeC0coJF9qKE5/E7pcCNa/4wTVDf9RbYqO0otKZ1w8/p0EWApN1qdFHXsmdK
GyhmrbYVs8+e4lOx2qRU+pDlHf++ToDFD2kRxUrNO6+jpyTqjXs8O2VcNGcn+JKJAtDdO+lLzJTQ
RoLCtmqqNvGwIDBW745Rc6a7Kt4F0JaYFxnVDQL4Nmn1Yaf0wrviAU4jy1jwueUlbFcYEARyrn+b
u+6/RBRnHIjzwbPK6c1XUKma2Z5BHi/Tm+Nof0DDwribx/QIpazd+PQDr3M9r4S5/j2YDG0rETXv
/Twu3xFQurmNnFFXdmQ5rRPKDDZLbgc4TMzg0ATW3VntLmZRk3o80n10wUjcKssILAkzjIxJbDP+
0Xkk5myTzfAbs1GbL17MFseI5w07IXEyJev1qeiPvSWz3X8fT65+Skslj2ZaPnZ13D2YhUa8gXD1
Z4tDY6O1ef2YTFfhIUkDgSbxfcBzmilKD2zuxXKZ7abaT5qJVFy9BRifnquBNYrAm3xQNpMUT8vV
hgE+psEpvnUqH3dxRfBnlRPJi6+3I+vXQXc1aOXdbKezQvFMO1KxE4y9q811pNJXAT/uaUarBFbZ
/KIu0l6NlK/PM9ojMcLaXtmFz8dDOxPPn7LZgMk02JD/PwOo7vKYkeJ67pLVm9mYz7qHnGXpugOA
J7yjg+vuFUP6oxWgPEQ7ZszxhO8XvVEARPowi+U1wHO+113lnZkbjLuW6LSwwZZR+BZRYOROLHaX
Xl27+ojH3Hp2ZnILMw2naxyY5UX6TXVRarc0ydYZAfD2N/OVtrArLotrqb3QxuBU+XaAC50MwlhO
6tGJGzwVrgurjxYZUeSmjTvOlrWNbRFk3SfMG8g/5ooNVUVor0RAihQoUdxrTmBuCWq0wpgtNZKa
uX7IpfmMvj7f/2d6airUOnbAzGr1+469190SUFy1aTJMw8yUWHO7HwnGwGhrrK5SVpn94qHEt3kE
6oJQh0A0ewc/M1tV93Ele+5cY+Sb2zMDIIZPA7eVZFw9zcl0F+cCV8WjuSbEFMGTuLpDfqvqzDuo
mYn4MlB+2kV7hMLXAiFtGWCgRNYPnrtO00rUQqMcHXbaeb2dVsaCSTMWuZ4RnP77ISqmYwtv8u44
jbp4pRyvlV4nFwaQESLPWOj9+zw681U0cv2uxfoFe06xk2aN+sGf0o3ZI4HRKpY39pxMOIr5hHH6
jvsiGcYzLoktUJ/kra4hyJQCZs6QWuLNVNovDyJf6CqTEKKYLmC59N3MbO8eI3kEbzQbbwQFHeWs
72OFgrstvPxZpbdJr0F+Fx7yTKaYkpjZsdpDAqVr6MDAgdiH4AkW8cmIC3Fld/3cCR4rM1fzhZnK
dCwodBArWswxVt4UDc/OdyxOognM62JbYkc6XB71KHnBNQ/lm04gY55M/c5qHcZKRqtOWMO1HRvr
W7yauhjVWTvWpb//MZYG2R1aBlG6k+TvPqkOmlrmq1dvBkMT+EJUsuNwu6TNip2Wiq+PLqke4lcw
894TvGKnEcHzpHOFlWZjPo3ufGuA0XFFMc0eaqhkfrDTSR3ZjDq2y//j7Mx2Ize6bP0qB31PgENE
kDxA3yjnOVNTSXVDqMo253nm0/dH+cdpl2SUgAPThLJguFKZZHDH3mt9q6y5JqIccF7VvJmVnV80
q9lOAR9XN/3wyZU7KAdffjdaahe2/qaab/JgdEIabLW9FRCDr6mzA/h6GJlTnUu4uWxFNbEHJ3af
FNRDWs/WUna0w5O46R8z1wKdFL5NtV5/Q1CJzrMFwJbaOH1I2x4X4XDIsR0jeEmaTdfQUhDDmt/L
Or2zafARezx2UeJntsB3Z4SkkM8/hQQDQ7jB21GET40Is4NOM2SJpCT9Tv3/jYbSkRTJHfm+cPhk
ieCto1PLUuvHkA3uHMIP9wMUj4c2q22u9ISmLHrrJoPeSuPmTBxzxeNhdGHdQH72B9Gc28Ixz4MA
6U3SLzIUcgoeAhb1qa2YQEhwVA1N2jtFpMi9qkccK1kLQqhOW5jiBkaIyEvfyLA4pt5bT6c7dxvo
JbafkeIzq2PCACVuf4g0yV/ALteZT0h/EygRncIAwkuwIsSpTJPYoH6BAprkb3+vp/Oi2vj5sMtY
ke/KEN6bxB25am1HPeDegBJhhc+p1CTDCWsrGOIt1Sj8/ehGEfBD59xacX4kRxaxCUIUurQlYJ1Z
yuLmf3qxKzcWKaBLp6uBqBrEyIRp+ZjRrYf0b1H6QjVAHtzHx/eTITzM26PDIFll3bHwRlplDD1f
p4KZVdUa1tkokEfhqnkdW6m/jsjoFjYa3qQq4PpG7w/ESG56hH3XJLDJFnL6+gW84HM4RtGbcIKN
quLNrHi6d+AZkJyDLBzq68P7q2l2Rw5h/vj+CgY10Pj6qaiq/q6q6pKtdJYypyyYNgZZ+dhGGYux
jV8soCdzsxvFkHBGTGnuXDP5iXFKRRCuqaBi1HSpgzarOHSiM58qusuCzunRDdR06skUPpWJchao
KZolbaWYYX4SP8pAv7ahI/4k4GfJRhbz581V2vgWtbRXaeusEd3gxy0Hj7lsVfEhzKcMScRhQLiP
papCHm5Wh/efwF1SJIQD8Fr+nDiQ3HpVUO3+QrmnCfMvzDs/GYB6Vx5b3t4LHO+UGc03AHr6TIry
TkMfNAx2c7kCixZdgBnYu6mvHwl8jy4OQoA7UoK7jT6jlvR4+oM2YP4szXF2SgRqG9lh/C0hXJ45
Rl2eRRM8Ablk86lBbB80Yb84Y/xEWY2dC1lKKHTtNho6Q4MIzWLqCt4G8wAPwlqq1d7BCZL2Pui7
H3IWNYeikmgZY/3wfornnzQxS4SQTq8st4G5PDGqsM1abmWmW09VooXLcdLl9p23r0VFtEwRuG+T
iFimcSh3HsRNJocuN1Cayi0+EeP4voEwGuZLcVHm8P+nSvGYtkk5H/XoaHVyuB/Bh+gNjsY6BUul
h80tTghxj5wo2uiegeRwyN8yiUh0hNhxc0L5rWcYeGcMUrwOY7KMmxDqiZcb+9K0uiWZRvJ1MDIE
aX17M0ZDnjuuA0YaTjc33No1Zg7/4tajf4pUt9CZBV7eT6nD/l9FLi3PTvsztl1iwTKjvUGtK5eN
Y1y4Ao8UquNZL2O6eyTI/NAZdBMuTCpVDP3xvTTNGuLeudMmbYJlpenmHh1JOtP/6fSn46vdVl+k
icg5pDInmT3Pdn/893/ZJuIxW+kGiQ5ScrbnvKF/5AmpPuuSNq6oWT2j2Y5F2l3d+TJoh+a+05Pm
Xmu9dqOFzs5PzO/w2bd2nXS7MMviA+P0WzJv9EI/MBiI8bX978tczzs28MUfWbG3S1e8FX3pLqUa
1UFUsXtJHWafcIvlbsiY7jduEWME8ePT+09661J8h5Jb1Cq7vTZFbC+y6Oiy97unwPxZ8VDdhHnr
LiFcADE02kcPfT3wq8y5ejZMsQDK4iLVnmL0lCmrt5bVvbdwCHRoQuupQ4O2MpnmGawQpywqrGUy
RM7fKZM/h//r/wlb7P1z/D9UEFdCwpv6v//rY9ydsIRl2Iag2hRQP/Q5lO8fny7Rvl4QSWAG0Aad
rRTt3nWNv2gIaNg+cDT+PqHD/BgOxV9nWzpRg9THynH0D+FQLdZhNhDEoGX4SX7Cr7+TTtz8zEss
TCHk+/uxd4NNIJrvRYMAWVowL8duVZWF/42phO9cJ8a6+6I0yOgWyc8iTtAo+Im7iyQJO6Zbylsx
DfFcaXwRbKU+5hMKy7YdaSsoMKZl6+pDylYfpb3NaKBbuI1x7Plw9uycA6LYrhTFc5S3a7G75/uy
tDWfnQXVtfg25nl7GpnhTREPuXQQ1SKFXICjoNLWQkljxa7cQ+RyHRNdvnqqLJcFgUarMglwwYku
3gmQfH4whBs7KP/Sa2Yh5GEHi77RzEXqaXRQCaOHpygmGgkkkkVlfdCmwiXernZRZFlHYdres7Kq
VZKrdZjS+7Vo0KyoItdu7/U0XPFZtuVcJxdQnAkMV+wRdLlOa91jbBKdhCHXZhDop9Aci3UfwXkl
YBndsJsQllB2GPMNrPO/v1pQZn+692khMxF3pLB03fgYqBkboI4MC6OHpYyzxYnWk+/SKmnD9YBL
D2cqJWoLC+9iAonb6s1IfYI1Kc2cGiVgtqTzVN7bpGltvKJk1pgwGuxK9qR1ycJXDGN3bUCbowZB
cOkn07fKJkI2I0Zg2WYMWMDmqj2lbXOi0+Y8+kZEhxk1qQI4jHk6v7RNk+1kVYUblIXuU10XD+Cq
2p8J+kmT5lh8rqfIeEEFHWK4LJMfJiI6E7RKJ+cugldrp3GkzeAE5qHuUmbVc0Cei9NsZcAdvmIB
vJiNb93RdmFbXXv6fWRI4zKguSiqZeDUsAZz/QB4GZKr6Wt7Zyq0fWeNPlQc2ol97zD60hx3r7RW
36V92OMmSOcBGXldq7C2piXEh+oe7121nDBIWB6R3YNKm3PSmKhgQgNVA6bWJL+aen0MnLB4MlrP
uG8qtaDd5+w6C70QposLM7vwySq1cmeaQUIHb08/Z9iQmUP9E1j9FlKIWPU+4wlX0wue+5gAfdaM
h9AakFLogSB7gJ+QJ7UXnsTOHZuIreY42QGcWvNFHrT4GFUllGUJw1AsfLorxXtS4D+Wv8KyjBbB
OQTpVH+ETWy8b/hWNVwvNhg4dtu+2lqAcDEGEngYg7S9a9iiraK2JPvb8u1zrslTCLMuHNMXf0II
7kxvoDTGOSsotNPtgH39ODbaEmYOcwiCYbJG9y4DySSpLtqjFn6zDM+94rC32tLlA9NnqzwkrUCE
5vc6Alhh76HivGgSmnfnuDRfIMUzPvaD1e/vODmvYb88bJU1h+QScagDXnf0D+mnOnk90IdRK7ol
EFBfuONe6zs8SsLWFr3fv7gGMhUvaHssq+DtLLSEZ6SyBwW7+WjzUW9Lo+3pm3ffgsQf0djp4oyE
N1rqBFiBITT/JOB8JlECxhiWMuBrlvVYPHZqr1vqGUOHhmWeJ0+oG0/RklamsQYDpoF6vXoTWKUo
KW6Rzs2uGbjViEJP3jApQpWKiVcoY/veD18xyqmd57ohllwjOsci2A+6yP6KjNZZaoy8vgjRfV/7
P35ulmWyVumuzcf2oUhhoxoZnhfnWFCYybM+1TiY/fx7Wc8JWPMWQPapt0sM/WCyzp/YaO3ztx7A
e4x6JnIWCmoJfUgne+KG/TOPXiOKWDOQz8gpzEXfrbM2g6LQGM4dPVM8sbbnLgrbMZcOaUF71eOk
qfVx4gOTHuIRbM1u+yqrGh12Tm7T2JFlZvAGKaS/h2qOosA4loRsJaqGZQ7k0Wo0Omz8HWAqj84B
0zkr3biha248w5mHUOpHHlnt0TCTpSWYCOq6yp7Zcly12CiunmXAVsuOGIfq+7YLzwVb98Xvr0/j
Y74XdQrLvDmnmgsdwMmHRPMYoaMuer9YCD3sjkNnh7sqxi/dxO4hK0PscyJImV2DFgXEe8j9sT+2
jf2W5BEs99CubkZShQsvj5k3YpeA3N2rLerhL3Me/+2dEpA2F6xAYimufi2smBEw7sAqiksgGIDf
BLSlgkXqRsajZxdvPbORY1tG9orehrXCjburiKG5uJP+oDLVrvK+S2jnRN8xnjLNaVMmxaVnfVH+
fSqu+Twd02T9cyypCzWHVf5j/fNSrGpeU+eLcAKppEtCgWIykpd+TZZmgBNiUaT4uL74Fucq79e7
hU6bNB3qTf41zA+rTJE1ohrhZfB3lRtvygP2pTQ/IKG0gvAcGLJibXZJAYsFEFw2jeZODPIVmhW4
11oz6V1g2vziTX1e+gRMK9eVvCOh2x/j3bsorypzBKwRqWbX2mV7ioHm73yaQ6uRWJFtYLTDrkii
Bvmr2PVj+/TFO/hUHCseR64ypDQtxyHS9dcvo2l0GJn0JxdJhOXRhXyNrc2D6MFfJZBUbXIhaX3G
3Y4GCo/NYPjGfnPbKeJeSBezvrjZ5Pw1fPiaXK4L3VG27RqO/eFmc1oUMWYSkqcStKdAdeUmi9sI
n1ZivyYVYHykMDs9C9MTbdBH2IXGNzCw0MsjIU+xNtl7QK7fVNolO/YwBq2IOFgrUmUUw/IDbIaA
eZ4LAVjWRrtqjNC7Dt2zIYM+Zq9tWTsKPlh3DEKld9/ITPvLKU9NLYJn4tteJnMAXzEn2LAB02Aq
R8lx6NuXYm5xvp9cG+xLqiQp1/AM7yundlfRFFwTOgdnixitu0wfwpfJQvKo1W1/eG+5v5+0sPlT
OKm37a3aP37xPX++6ZRBScNzlu0Qu6APl7+MrRBnE0IFP+uzOWtyZQ1W/ewgCtoBdJ+WOLC7O7Ms
3GNO2rk3DumDOY+VnSCjSfLCHiIQXgnIzTFOThv/+P37sz7fnspQjunA3LIcm8far9ehlhWQrCa2
BCXugpNj57dJr9tVMJTwY4eWgUST+csqdP6ga9WunTnYu68rJCJz8NBQyG6lWmoTJ+28S+7PpnvK
9/cTNGoUv6Oeb99fNvlzCDLRMpHvE93t3/vOa5VaPI8G6HOw19xdWNCpS8UUnm3dPlCcOGe6h19c
6sanbbBSlmk4BKQabPOcj3WgYruk04cIGWalexaI6KK80j31kJyj64gva+v5OcnmtXeGhrUjRqk+
WPN/NhjTGwbeFywt7GmH5PbFd/G5QKUi022lUEsKnPzzY+afC3RVQi3Afb5omSacNK12gaajQ7ZI
t+HuNFdaIIYjt+S0cwFaLUtank32qqewgggvKY7BNE7HttetM2qaDChmKBaVcsQJlJE8zWN7OmG2
t86o9NOsA2o0Dd+jtptWCgsobZRQ3g+1jXUVKPESHAjsGJvsr4aJ2+9/1395uCspLSooS1pkxn1M
Fy0rIWqmLOHCNtWCCDwa1Y2JLs20tQsy7/XQVu59UEL7ROd4GAItACjzEqfWsg2L+kjMmnXuhwZv
RIrQBQEL6axG6Fx+/zbNz1+JTYC4TjFm826p9n79StIAwRJX5Rwfj5GE2oF6vBqb58ljTpWSp+GP
uXljwGLckihl45/HS5tF6a6KvQeKI3pEeQ7F34klPS0YN2Kcdi0kWtDGnCQbMpq4AvWGS/zK79+8
8S9vnj2Nzpba0k2qqQ9rjxZqBIHXI+J3utagZpGEt+3w2Li2OGJw+gPDEXgXBI1JRXQeO37jlIUl
Id0Rrs7fvxfr803HhoD5Lk87ofNM//hBxiJ2DdEAb6pOKVLpuzxxx+feR//gStkD+cbiqOXJvnaM
5NL5jn2A2/qsey491ig0j3HpyJvbGkBEbP8PgDnaTmXVnDcdTCvTSIDJle3xPW9On7iHclO9wrA9
ph0busDuwpek1cm4s6CIxKUcjmmqXoHI2qe2qGDOohNc6+Qgrv2kZkT0//Hr82TlmndmC4P+ofbC
dxYnZZUmi8p0/pwmaZ+IKva2bJgN6C5Cg4foFusKAMTNzU1BsujQfTMUUxWvleEmLwIm+lUxJ4Gj
p+wC50GTIwN5+UqcU3KKaY0sai0EKTW/7MPc3oex1d4rA3njpKf2MXVkta0S1JB+bRb2Cvb6iq19
IIw3m8yLftSPAi15jlhXfNEJtD/Xx5TG827zvZyn7Pn1Lhp5OwFM+GzhtYAjp+ISl7b/go0qOVop
CH2Hp9vGk5Cy+OqGhVnkL2CYmpM+5WhM6oSEq4A8hWaIwhe3q9EDyeQUzO2yZHTxEIDqlho2xZgg
SKwg4ZZfdjiIxptgIobtU58jFqsLIs7MBYvsihQSAP6eZaKO9YnWSg33luFEWEq7sM+15hd7wjN8
sFGt/iBSXLnAW4e130sW3cbJzr5o6HGACtBJ39Bq33rG3/RK1PhjZ3kkxuBTuyvzukYbaVS30C6K
rYParm/r2f1WP1p6bO9iyGZrs43lfoSYYOeB9VpYntqouCW7ZUxT9mIBw0gmg6soiOudTGcM7orI
+mnFBxiA+XA7XCy9enZDp4P+YEwPhlaIJV5+tfn9JfxvS6GyeXjTObZouou5kvjH06kdYwIYTR3W
LhGVsvDULeuqP/QMQ1+G4GYTy2s6mcWmjoYYWygRBmIwb5DUrCeHAV2bVXssq979ADsfQrN7TQgq
OuQOcr0eB9b7KxqO093v3/e/VDg23lDXwSFrmfanyhbMJmb8FiqiBfi4wodgDeWiHWt/FesFWEa+
im0GuHJn5HIXBFAe6pppTg2MdqFryj3ML+35e4w770/P6ZFyNCOJXpVJxjlmv0U0tgiaTPIYOr2x
N56FT4xRBjUfV3uDmfVg+E58ZQbczxGzA/YA87sVJhNTilruK4Fz5fe/tPzUTJ3LeF3oPF1Ntnzv
/e1/fFmMjsZUhGA+XZ1w7B52wyEkEfiuG/12VRMVuGN8Fp0cj9aJ0we3oRNYdCv7nsmOvnyPmCnm
xFNIPSHs+ELi82OJcXpSm0P2bIfMRaOQN9iaF+Cew5XS8/g0SSycDT5Fe2XGVbTrB+OHCMya/pFf
E6G0gAJA3nuwrYeUEQg4vD3Xcrkru65EaWrXm3H0yFuodJOKBIKOG1BRKj0gqsvpbq5cFKQivljd
FpmM/k2jl0S3Df8Wos72i+v9/en4646I2hCWpSOkSX1sfdgRya6GWONk2UJFocUThGQF3Ujh5gZ1
cA0zmoY9rQCg7T38HS1uHxD9ROTAd9n91E7m3egX49bVuvDWm9iWDNTB7E1irHNVZNMEIn9hPZK7
vBZ5nx9MM0Yq0HXRk1NV0Vp33OnQdUBJ3NLIDfhlRrDOfYbP79sYjJzuqvcyE1aw6ywND4P3e3u5
KkW+RS359v6qj0yXgFOvXKT2nLlR6caWgAf8W3PjyIfK9dXN9i8lh2vTXxWusoDSmh8WichF58hM
HIIBwTtocp/avMGZYSJOeH+Z5cVWhn57Ld2eVV1z5EoDn7tTRapWilb8NuvAtSVw9r9jUxaVjjc7
B/6R7BK7V2dfxv3Fnw50jCETMIGnl5tf+3D08ZJUqzwClIbAf9j5E7ktkW4j8bG++CWNz3t3inPT
YTokbeGIj3u6zlMqK2ILfUchpk0QJ/1OhepllPkrF8ff94ctxvsw74alABZ08JU37D0bAg1+7umL
WvrzoE3BgHYxM1CpYgv82JActLwMWZ/YA2jJhmoqfzCiILyICXt8HSC0iqxqK4ZRPwRp+VpI69Sx
Krxo7XD0pvalbcdjpQbBU9kVS9mVRLaaAsEDjUPGliP5uQSe1/2fEIWc718sVPMF8etd5hiKwoAP
Uiq2PR9qVEWQHZ7JEY99C7MbZZazBgx/P5Y9YNwgCc4jycnnjMTmv0/Sr3qwp0W5GMBC4Uwg2jQA
qWBfTMuqvvGbdvsSURhMI16GlsRsOLmAIg+NL4DvE9O9VlFmP07gYQvgeA96QsrN4GnlWWnGa+U1
8r4hUOaudKvk4t4kUuRvVPL5WpmmgYNlapZ1w+2OqJm0Vj/Fy+I+kkHQn8M8GzeJ9q1MunznQ3lf
xFatqK2KdlFkTgNSVFO3mFRdP2wIp2fc/sWipT6X2QzR7PnT5HqwcYP++pAepKqKAdkYumCQwyA4
ZrSptqf/oV0FGIuVHthiEWUCKHuFQ4plrT68Z5XUkEI33ognt7UFTlC9DLZjBOp9bkZoUxNerema
aOCkNaMLWYvUf3Ixw0Slx1R2BzKx6r+jMpENU2ppJA3m1NKH/z2NVtYTA3prGQXcWWnavzYRk7rS
xpPS9KHz1ETsRbHwvNohlCYy5t4YtdB/sLrkvuzBTJO/gbEd0VAEku8AU7xcJMiQNprlAsTqfJc+
sHMa0O1Hsd2s9Kq1VrHpYLkugmzNNtI8QfpmVaB6q0OmimP5MIGfJfIWmMMXK4X1LysFg2RTIZ6y
6PR9HLE4Wuah5WA5dGZT5WhFONRasztb4dCtOns0b2iPIBGsWoVrDhRM0fblQSsIedD4ukA1GdPW
G3GbTDFw5KYnOs02VqYYQHGSL4vn2NWP/L3pMqiKep2PZnCzoYTIaooutclSiLLZfyDoAYokqug6
t2FGTFBRwaR+1ev63EOce0iSfxzJAvmxQowbwhBTfA0ojt3kppz6R5Q69ms560eC2LX3aRHObs94
x2UG2RKp975y2npvW3dD3aKxttqAdJzWXv1+lVGfH0s8xV3eHE8lqKnywwaEvj0cI3KnFmUfbYIO
p1fdaMO9JEL5oHUw9iD/3b//kW8XUEVDRb5RUlNZhP5JK5RBtndiXXTfvAzgEIhZCa+GI/4qkFbB
Pk7UOmaAd2cw276reHjty8KGRBt5pzJujDtr0txLpxv5acCovwimdHqjqbonsS55NntN3zYE+t15
TvpGWO9ws+aTHavv0D4DIjb651gPfqJJzS6SNAAiDxkNJd6SBC9SkYoaLWXmPFWkOOzJP6hWgTLy
bdZ3FZpSxz/lYePdJbW+SYp83j+37XcmoeEZytiuiBQSNv+iGf4XW37aDJ/WdtdQthR8Eoh61Mer
n5uw5xkNuKceq26LA4r9WBWM2qmCJ+WH5smJ3eyYYgRwCCFZiUkbd/aQg1UXYS/vdDazpri2XQ/Q
uSyt7TAtMYlBpcs6tTaI8vvDKo03FuyBKh5zyFT4aDSdyoSR1BYPfbx0JzBDg95aT5nC8RS0rv6H
1ZPdDeR/4bY6DQOFyMlgArBQs5EgBam2cRqRrhITd0DRlcamLlOs58NQ3Nd8fPQDcTf5cETI39ga
k8e4OJ6IaMwEhKgGuvyRsfucG9PfamSu+B9snBu6Vy+t1v1ZulRzUVGJW+8xEy6to+6D8btru/mO
CCEKxQFQlCnUR3ajyJ68LvdOOVlDCGd/qDRWIK+lvHexKDI5nmB9j9tctjqdVyKIGePCq2nRl5yS
2c8BONC+I9ub1m4buZucOS2iTzmbZsxF6EQCG60Ozwu2FC7DKlzVcB6vjIH6dUrM1D6GoZuiloNY
ykkFOuhfnXm0UTfMqLC4Pztt9jI2nnHCsBsyvKzbTcoqvlD0ES/kvaLRzE3+Z5W5l7D0WbyaCFh5
lMw2JeQtgHrgOE7xMkyMbN9OMbTMWi/XXTHKzYAFYiNSIzybWbnlYnOP1nwK54j2QXApWEk27sNK
do+ZtlU6voIBROYjE5IfdkvPS7TbtqXi6f/fqdaNl98vL/9SgLkm/8j5qauj6v9Q9epxZUZ1p9hW
ptaJ9HFYIU1iE8MykJxaE4Ylo3Z4Rmz3SJYs0OQRDY9Wln/l1Fk3QdDMcqqhbEmZPYW+tUeUUfwA
4EIULxZa6T03Jvz2edclCvFFxfA+f/u1AGMewjCQ5pxgf2x/eO+RN8w2gaJepMxg147GRVNUs0iG
SmHZRizdBqXEHFTc3UfdMFK01wG2tsxFD6VwkvAAask/XGYEsjDztxMMj8juw/knze81Vh4j2ZqF
mZzKbIBl3tnInIaREXZ6//svwviX0ty1aSlTmrP9/TxWQ3UrDbqxfBNBOJ4cazR2XsAQGG9BsBhc
J9tVmahuNFt0aCBwCDHH7joUK+d0NPatG9s3qyuj88DccEFMyMSsKQ4cahWCV2dWUOW+tXFzHwTd
dEYTPj2qhO2Vo4iD5v980aPAOpC9Yh1iGFB3DSI/LDy8VF7xJ1iT7KDSUq0CLWw3U5D/ZWPBvlb6
udIhLpZFhjlq8I/eaKbXaKpY4RFFIYXFFOAY5g82zOtJ09SrHJ77Nhu2sqydtaWpCDJEt8n0qN6G
ZkySX1+vGgEIh6lmeiEO0sL0ZkMTxY0Hh6qnxQq9qdwCuWlXplOjBEe4uKsDEw8i2oMcOSgJUWF3
zSbHgm3va1SORrq0Std4sJd6240Pxvxz2WUNCpD8WKRTwlMSGQgBnfGe6JPsYSiBAxB3hZ5MS+cA
C7EinqT7ls2GJgYQhxgd+cqtoADlmmAvm/8RMIg+E7I1HhM8+4sUpePWTt1qNRHLt6S1aB5o/F0n
POgbZEQDRgiDVCRrGt6gxd91vUQcMAYaGRg9Ew0taMEE2tGTqIF6/v5q+6xWtdEmsAe0dZMtr+N8
vHXCMk9KEzqUMKtu12fwKQbrWwkTfZnEmV9usCf2m9Etk61hxyPjmy55MWbUVWNinswHOsAxiIS7
XAKI7rM+fYvRPuqol376lTwkCA//0hzIPVEB+gq3FIvioS78kRDgAVks6+wSsEC7rfPwSWJgf0Xc
NdwxmpNn8rzNm4yLq52e4YtMe53RMUqQ+cegbKa9SDwF10WnRSUjkrtqmvIu/dcNKKhik6WK4G1V
Dqy8iX6py3oipMdzv1tydmZOEsQ9WSATF/3e6T1rn2Pjyu500pq+KN7cT70sPmaaCkztEJnMg9Rf
9zQB+LOotXlg523+RL84XWt2V68kXS+aLFl/NBoSEPO8e2n1qmNSPUzH91OQB1iygltnXgfzWlfz
ua2unX/VjQuHS1CVcenPpdjX/sU2zq5x9jFdXmsFM4JFLIBIIOGolTM+YO9uVPCmBRr8JiA4K9lU
1V8YDA9e6mLjCWJFe10TV/7rt65skU5nRb+MSqZY86GMeyt4EM18mO+HLR/i9JGjGx/D9NHX/nNM
1ZPnPdbiaaieSvGUJc8cuXhKx2eOKHmuNLwNkMi+ZdozB0SNO61Ku56IJBiGLqSHmxvkG6Ks3O9p
iroRY9uLEkmwxprTPLZftn1M/dO+02aTgWAWtaxpoqv40CwzpEkTIkbbbigEkntSwfHSQZTs08Pg
7i0+JHHg3ICmDo8e5jJypupjrR1J55IH4gar4lRP8zG4J5Wd6bFzCOfsZecuQ2p4cRyMRBeOCaOo
eyncS5lfK8rq6Tq8H9N0dbz5KMqb5/E1wOO7Nfxs3HzmEquEz+RRwXGB6pY+1k0qdmbsHzW8VZCX
VbnzCzu4+HmMBl4am9zcaTTk9voMu9tr3d4mdd6Dlcg1Px8B4STu3ksOHE5yiFFyExIhDqokXPzo
e8dCnw+LcIrsZGQnUFgjJCsMlcmZA5iumZxbda43vXVw40upzmN3seNLoS59d8kInFSXOLlyhMk1
6q+5PR9Bf03ta2xfm/TGoYZbld7EMB/k2zXmyhxuiXvTh5vK7yP31hideXCJ64hbix7rLEFltSEc
zwG7H2tRRyySZEGydX8D0SW+mRqKDL+t+g0OC/JK72V2b70fRnbP4dmQy+4d+8ZVhtIPM6mwbyK+
Jf186PF/jkxe/z4SeXVDUmau9vs5aC5WeNXqi7BIBLvgeEzDS9yc4/ASNmcOv2F3fG7FqWlPnIv2
VMfzgSEHAZXqj+L9SGCSuQfagxxxdQirQxAeGBJn/b7P9km/d4kGir6QhX9WyaCHQjVg0PxjK+l+
9CekPuywKhDIOs0gfwjy2Fl1jd6vBkwcD+PYVmevdvl1EvnABJ0YslnzV/VtS/CEIBienoqB4uLw
/kfvJwKArJOwDuEoXVLgbeTiUC9IsOumW+A69Vlr23VpINIORtiICeQYACL5+D2oq4UyYudbVDHA
4M4M1+9GpPnP7RQU/dg4asumN/z7v9cprANV732Ul+sYcPGdsIvu8n7KsOldwk74m8as1d2Yv0xU
mufKKpMrBjA8MPFPJcrkWzvU1a5OvxA+fK6f5yE7GjFloWa2mNN8WOFrMn8Re+cLOcnHKI5cBEPT
Wsw4tLBn66qPYGGmqsT/lJ2DrKvZw5NzMpLCNaTDg6nkkyNlfMPuFko2uFbcrkTRSljHcL0GAMUX
dHmkFudfPJuMeV37pXrmnSMGN1CRMPD4tMV16ATnbTpA+WmDdtNMFU/JynxKsK+shMDGEaeFupLR
AjzZ9Z8lanQwHPQ27S5taPR0BP7Osdq2iY+riat9OScJ/L5OMT8/QBkB0ZYB8IDLwPk4DIrsaWRH
AeyoGUEI5wqDi/Qdf9vqcHPg0tjnsaULR4286vUsAl2Sj4t4ZkvDJtFIKnyRZVpteqMV0GY68hb6
9Bi5qNPN0XsFXHNp8umr+ctnmQ4fLY0zdINMEtBBf1AMMFvyp7qy0kWkVx5eNPCBjiQXobYS4vfg
bS4YvPY72RyyGpqbKseNLAU60NQej5mjbStE/FhuWmKWe56Lv/9QPwtYeHsUJgIJNQrqT0OACTs0
AZNw24LWK56AfxOt1VcRLQOvX4naQo7M1u/kKSINMYmdzY7JYlSbjBed8bsetsAePXp6uVCMd0Fl
bF3p0O0czC92eJ+bkLxTd1Zd8Nh+F2F+uLtSUq+GCr5nMM5LbIkC2a1R5tmxrHCmiSq5c+wpXVdG
YyJHI0AKTxUe/v8h7LyW3La2LfpFqEIOr00kpg5qtYJfULZsI+e48fV3bEjn3CPJZVVNo9iUbDdJ
ENh7rbnGXGCR7rq8fmNTkM0nzZ+6hbm3jEjWwRPOXTN12YZxQYjMCw6FrNbUoMaW85jWBG6XqiWg
7ygPbLLcD5RwaFFrifZqm4XhL4I2l67kHlEYVhM6GVuUX3xE/3DeG1j+sRvSsDbZFX7/wtW6o3KK
j+5EHXu5zm3hEnU5UXhVH+rc+FJgFg4ZS2a+ZwmshFfrVuCz/v2XsP/hCmFwUWMFhIvoZ6NThY3L
rbRaAjWyUNUJrYFQH0/WIFNTuvQC25OSNFtM6oZk+zESGuKkKd7IgviSETf8J6SJy0j8yG1U4U6u
7HCpCEM91Sfzj5bMlRdMff2TLJw88EVSr1uKXUkM9foKVhuH9+Rz/eyCzqTslY3ixjRz9+ilM0GK
NbPtQpZLpm4mUwJKclkx+ZD1zG3Aaz677qQ+G5XhvVf6rngwML4zJV0k7x2HxstoeO35+FNTnYpg
Th6KqcG05SSkJzIYHnNtLOKUPBE/2Qznac+UW6p2/QeHcRmtzlSZMEONLtfe4Y25ryqkRaHWfYyR
xHtn97bAnkti3b9/IAx8/HzNtujVwISg8uGYP5apodHOMwWnDvQZZpQ99e6uif/veNSZ84ttsGyV
qhbsgWcyBtE2Sc3VeZ/OixdvXsy5M4U6keKT1GpEXhIJQ4q1E8xU8hrYtjBO05G2p+HigLugvQgK
zmS9fd6661ep6dUwLtahkpC75YIrEeXJ2dCkLO1MKI+YGHOLpbtWi1EyxekcuwnFYULho82IdoMQ
psgeI3OMCG1snYgExR0rDBv5PGbe1dri/EuzAHwkRemMpuycWOd9Ow/5xbVAkF7s/mL2l2W/sD2s
XakSzdesuuakK83XNb1VxhVhlP2qfr8ZnVS73+r95kBnIRcUKkl9R+BJCmh4v/gIj/XAD3ddF4cm
d14ubLJ/+P0XuxmLrhNQaHFsjtuTB/zlsdcuGa4zRsOYqCpopbxQKWd4rXX/HhcjLGdw51mSlzfm
TttLYVfkdKVT/lokf5pZX9+pp9b345FSVeKa6g438qS82G3+WWF259UmB8zPnEl9twvL8HsyWeKe
FcVLd2N6sXnAvviRWbn+uW2d/lmMXh9nORVhp1r75zQ1X1QBytv0ZGKoO9sEt41fiqLbn6ZcUZ8x
QGQPjteZnxlkq/yuqXAL1eyn9nzfXJ/ah/kw8WJBbUEoLM3YaaY3HWztnTls5144kwMixrTDevDg
OGBAhLdn/V7YDJnqjBj4BmnkD4dzQ2Os94Et+/RCJPnfBGp7z0U94FiUxeqWkTtGTxsLkzmw6HHR
m9h8qVTyrhm9bJSIqNzxZE+lA5PQG0E0QFkYc90IGYKEW7Ywu1saS/us1cqHabfrL7nbfcHtCz1M
T3hLfrV0VH9qMjBjStubW43lMtZwmCD/x+kCQEsx61ojeocMPjVKC+LrYo2LSB9juBjz80SCEBCg
/OwKqUScO+fMELtbXBi13sbLPl6a5DJqF4DsfXNd1uvYsGtlFtKvitu+Xpn0RR0JZ8Vt0W/uKNWn
912/oa6/z6nUgGH90NJzMZMShwwJmb87yV0/jl5CZNK97h6BbikexNCw7x4L5Y7G7jHX8CM+rt1j
p9zRcGhS7mhh62YTLBSM/J1Dq3ZHgji/7I5508zudnY3BnmszFtyHOlxIE+DKzN09otDTvdn4RTq
qffG9qUm+IvwaVG8EvGpPwDi0593q/vYGXC8rg21zO42pzevuzk82G8WJmPvxpdecW/eIb2+q4e2
VX7jl1VqWtmvSY32fSsf+X7JcCD7Xtv3qXwsVrCVpAnfm/Ixt++pDVZF6gXromvd7UNK8SjzLteT
ttx1674v9+2QsO6Gwy37PlfftDk31Fd3chgm54ZFWscl3Upl7U0kV7Qm10qTSoarO1ydnEBaaAgX
g00je8VDdXvZgf4r55J5Y+NszWcCj/KP+FTQsQSNd665TPnNcQchlLu1EZlGhG3pV7coueH5/gJn
qBq3OYepB9bsP1rUN3VfrEKf2cnZjuIztn2msKneCmKpDmVwDQhqY1BLzuBJkTCT1lJbEu0JsQBR
a0TZKsWQtcKcdR6VkNRUKXsKhyYUfWiQfOvbRmgaISSurxorkENkPsMni0hhd+yoz2ML204XE0Xc
AHe08G/FeYYpUyrrvgkLHcJHPllnO7swh9eYhReuuwJEVu9hUzTaGXXaGeJ1OZ3z6Zx6cUZELy8H
Vy7YlynutFhwR63iNYmQSKKKO5sRpbyQVirJIpBwaFRDawrJOIGClxMMHSKLF8LLMkLG5r5qHiO0
cy/kFe0aPQl39d7DoM7cX+5ZWND9wwfHWtMy2W05uCR/8F/0mr2YCgF0xMBQgT4JWCVkaYMFTX0I
D8jo/RRPp+bnK81Mn9iBlEtpCj8zmOtgBSw9BqIOqG8izQy2MTBMKeuQw8LMDEolqA+1RPMCMjtE
6tXMtUEJHIjaCnymgGQ8NFjBZLEMDxZLauPHifwBChfBSnsD8zRgaHarTZBh4wM7R9IticaGj1in
o238piX3ERQ3zzzp3qlX6eEAgT5psKMOpRDdUyn6QUrnu6U/qVLDoU4hFdBPyqAhg7ZkxE1q74OV
AgrbdBIo1oA8G4pYSLgBUNqOJ6EKu8F4SKP/kWMgCaT/wQ0QFRiUH0rdgBl7ZBwiLRz34ARxKoBf
SjIi0otgwQRTBKIIPJJmPb/F8iT82vShsBgCa49ftX5Obl/hFwlLBnJ4TzWkHZnqcgJUXwnGg0+M
WSexS4gEQYZ8rqm/V77Z+2DCcewWsN41H4ARkFkdLpzjm2lAMgvaD9GdEWPQfCjxnY/UCQJibOm7
GSJgw1TxCQreoiC1yNKRYsZdjrnzkfFxW1L9oWYPRgtseTBbwThJTTuZoQEUVu2QoNvGZG8eTK6f
5wFYntSQ0kgX3Px1pGXlT42/NAxV+JhCoMy6Js7E06DKo/R/CXlsHHwQJBr7Hsv1kmhRv1ikRtXv
CVWzpFqFP+K09J0yQIIPdJXHFenBsAbzcdz4HHV+EwiP/FZSwyHKVzkfOkUsNwCyhAr+Jigtwtbz
0NYCUws8J9CWwAHztgSqxgqKKdZg7aTmQ3sRuJ4PUhILdGP6lembwifZfJr8gQBo1m98rny6CVNm
J+1M9YNh4lk9ecsvqgOHBfCHC7jpYf2xLWarqWjp369QO9FVNfhcXGqJzhSvqWavzIZnr8lgBMu6
1jEZBxmGM1cNGDxheTJqxifFeUmxYSQJq6/K2F9oDraRq1bnFetcVC4py1RIYljTs6f/P1TMQ5wc
55PnfCrnT/XMf+bTnn7q509a+sk4RAYY+NODgPpRqT7a5od5/2gMH1xTKjE/ODxO3lAm3rxLlb0U
4m2s3irxBsTWMd+jcaRx8D5L3xfpe3d/ZQjQal6dQ67zLlulivWdYb6M5TvLfGkN0nEAHXdtTeZy
bruvpVCIymiTvwo7b97IPYwH/HvPWFSwRs1TcaqYY37377fSf6jYYryije4x/GpS+/qhiqQuI2DN
RFa8GufJ7BjlOg6iIm+mrbD6tCsG503oH9TOJlFzsrRr3xefB48LNCEvhr+yQlI10JIjqU0ky5TF
JwH4xXdJKDtXOT4VaOaDbmihlcA4L1qZHtjW6stc7SzFvPJaW5v6cjw18uODA3OSVNfMo5ngkmui
4Ohy3Nx9FdtmPUzsgquk+EDCunUlNOx/D7nmNzLMfe+1h0VfWYeScMugRHoZJsV9787kplbLwDUE
apoPVja2xq5+G3B3/+IEd34ua9AzYZqXFjyuAdpy35/gm60npTrsnOC9y31OmjRbZxRnAj/R5p1r
7bx7rE+kWLd8VQr112PWSYqlC2LdklTyyLoFma4/P7J4UZZvKxdcgLkTsnJBJrk4x8qFxUtRyvUL
65Zs+7ZuWZKQdct06Ou6haVLywY4j+ctNjq5aEGVFReoO6fH0iVJvy1a5PwbBNa8ESGsQWhNTnY7
Dq2CATYJ+hl7nSuUpxkQ2P3fz1Ln55KEQS1RmgQZkPIYk/n+3SyJ1p5AQ3ZkYoEgqSip3kasuzfh
Pi84AkHddeJTPuwYd50lSgljgdzs7tfjMA8VbZCiXE89fLZ4cPOVOSF8ZmOlm79PunbqgH765t7O
kUOLh6Ynw4x8H/7MKonF+u9Tx/PDMCSnFnBycPwBQYV/b7ogTKTIw9FrYO7P5Hu4BFZfGz42ZpMF
Tv1PHkDmU11sH7y0+NKOVhHshUhe51UnQSPf6TZYq3tJobzQgrafFx0LTFmozZveKOZ1XmQe79A0
bypW0Lv7xR6pj7W9V/5GZvHvySzqL9uU3Bbq8G8DzoKDuNE1eLoUb3diL9ex+U76mzbq/Ys3NsPf
ltqrD6WJQ6C0YJVjsBuDbqq79//+0UFP+nnJh+UEz63KJ8gW9IfPTqXIqBBm351WTe8oR5sUyhy9
fWIoYm6DnRaA5/c2a7+ApfxAsv2heiNLNWBIGQ205e95z/RguK/hhvXKkFrW0PNCt2QgKHK8kEQv
s8ShGxlD5Aqpyo6KQ2sWz4cUixVyjGg0Ea+9rrHVxsahcY0xBTJQubdxu8ZbGy/kb6/ymK/x1Mbp
Gptp3GEcbBm6jKuWr0oEWGY9lFmRvkVaJ2BYQnOCk47PfayeLH69ITIAmg6RJyJ9iGo7skRU2lF+
aMni6dCQxW4r1WXxssZMgUwr9QBm8vQ2ZqC4W2PRSlFYqZgvbqUK/govIo2VJTbS2FtiLY3Bfm2Y
39J4SeWD1IpQYkrtWAH7CAqNBTTeb5liL6KqiMDdo9Il0FlKEGTUhOscrlk4Z+wlftEW+hkRQlnR
5t6v2p6j6d6PpK2qcqpm6XVAzRM2bLUuCREo6ulVo3/VQKWNSQdwX22nUDDe7PkrPQaSJNa8ji2s
pZeix35T6kTXDNRvf4MQeB1tQCbZROqZcHbtKUs/e2QKgYUUj51YphvlnfSe7dyOutbLPqnrygeU
EUrZT9p0SjQwd4sK8QHqpf3kYr2+9ONEXcxbyrfUrb7IfxYqaSe6SM4TZmPinhp2zLPqgYpdzItu
dUTnUljqanW8qvbvmgReV5NLTEbKhWDPBLExIjU+p5byJ8MG0x90Sp/XWvmSFdb+ri35d825K58B
ryq/mtP9udQPR8HjdkR/FkvO0QP5nyqQQzxK5c4qb2dpL/Fsiewy4bMCBZi/WtBn1UyE/eDtH9s0
76jyAHYgSnnBGp6X5BdhLeoN24hxCYkPbTbC4LUgZC1Wwko+W+5WqZAuNxnJL8pXP4/ogs41TCa1
2O9DuT/8bP/ze2d8mB0TIhjUTAe0nkjN01bT7VSMvr+ACYTtshXnIreXd1i5vEhr36gHmi+kQCq/
4Nr8POCHbdvDvK0zTMRt/UcAl1Zuu1mupQLjkHmMKuvau93lX/ADuKFVGQ0h2VBqc2/q46IiyRQA
eB3lgnmMCgC17EkXhszynksCV5z9AWKrDhNttM+FbeVsvXbv81SZL+7gdb8YgWE599NVGMIcV2HV
BI6r/1QSntKmGpvNSE/rnqj9KYWviXFUEb6r9hpzmjPwzVZaIVZTp+TDYTbYd2Y2ccvHH7QWzr28
BidBtGCoLY592RejB6fVen7R1A3k1pQCgxxnM+QBQ9n4NOf7n+SYWGE/OtPVWCmWH49mbf3UruMU
2ROZT61dfMQiK85zS+B412FMhd147dsluU7mAgAkKdbQJneaUn/lgXalXvdwPGzUeryoTohlunZf
29bb2ijtFDWgh2GRgdRZNwKLG1qjJbWQEcTz8ZwQReczLpT5u8QQb63NlAW9sMDNBu2xcBPArMIm
7Sgzsuce5PYpHRaSOHBXPx/PzXrrPTGeq4z/eaKgZoAFwSEQw53IkWWvm7hcaTVepz9TrocMy8Hu
ygeWtKS67FtQFE73otYkMqsqAYpFO3Jnm8fHgYnua2Zo/TPccqLvNoLMK08Jp0mbYzNpp/eaQRrg
0rpM11h/5Q21lGoH+T7k5Ravnuo8MMFp+I1YKGFZ2gL/E4a+YUgE7xSlxtSS/QA/3qlIOOUidtkw
61jpbr7WicF+vKDNVdmY+EuFqD9JjSTtjqS8Wddha3qsTeyx+GSvq+NvOkXkma4+2FBuk6Wjvh/d
IX1uDEX/YHq/m5Zdv9XwqNM8MeLSHLPLCvLqcjyiEv/tUVf3Hlffpf86E+PUQB36qXPPXbevQTMy
Ijjp03KFvzBfZ8Av1xooOdkwuxcRJfIA96/4rWKWJFy8SZz3ktUVBLiPTNvd66xgpjZZDDqJYwJm
yBTlhZQQFdoy9GPCmIc/VI/G5yjcR5EXmHTqZnp0WZAcP/Wi3n23BytlV8pEk04zmT2xJg1Ho7k8
ZANGbgUuyZSK946Kk4L5sufJY5LVtncCgeyxpavN9qll+7kY7XoB07de2PF+e6TP23ppPE5i9q7c
cHm1L8vU7S/urH1RzNG8YK0WL1+fr0aG41vvdvx0PC+oN7n5RIyJuePDYr87eZV4zhmHuWg693Fh
MwjBne3FcxyQ5xpN99Tok0uZLkQ17upOgkEFofchl8/mx7MZQT2VhmPrmOh2SEWIBL5XujCQVr4e
xmUPGyUFYdZaI8YsmnCMq+GqNZQEVBEFY5VLG33RjSjobnG2CEreU7/U491T2Qa1qxp708rr0T/u
ickbZ+uTxIQ7l74/Hz/M6t/AK6yzKmZTi1NTLv9XjejxSnzuRVa/KU0aciN3Pw2MxfVdvp5rhZ41
O8oi7b0rQ1HF8nA8tQMOuB2HOf+tX10Izb25ZP5BEV8lXH6kB9jIJK+VoBpv7r4dXPmj65Fw05fm
Gs3b3l+nvv1zlsRVzswmGAmlDGw5nbMOLnE0df90UL/p6+jRkvcm1hKytlMFarWN/fphsjsNLw5Q
dTcz0vOEweCBPlT3rBIZnVfD8shK+i8HeOC73iBeHMjleCvJBLtAOHilSTEC9nIYhm1AdhWjApDX
YGNcZ3YTefwP410nd80kze3uNUVOYU6T57lqiAesWSmNK40qpZEy8tjP+7UkaOyyk/4HjETgPyzo
ZMhHxwGLNataYexUypyPrpI3MUGi1t1VButuNrpxadrlzdWm/apYDoO2bOJOzBntV+cIoHT3lgxx
W//Q1fXH3sZ8nk16Sfk0YQvWmdhJt+xqtONwUaelPZkAbnwYcoSQTgk1r8klOYV0CNYurQoKKlcb
JlCMHmtW3wfzVJGiPjPS1VkpQx3A5iaA+Pi9YRhRrXD8dhMXoyasLSGG53HplvZRMcv00aHhrJ0I
OZ93pQsyqk5h4o1YTdelOxcO/VCmZ5w4Ayb5sJiaR+jq8O0wk/P1gF0DwL21nzY3HeSdIpvitq6/
mPK7UBBE/zC1XROTCDw+pVZNrjQrCzooGf6OtPjD2cy/mOMwPy+mPZPSILIPfX5OOj4N4TqCplq1
fz0odTIoJ6t2Tw7fgXOadgWxsp1Mfy7h4e3tcIVUmexW9YgvfLZ802g4KU7WQ1Fuv3t5lhFROWbP
KQV0L1esS2etyTsMGTdtBKurKYsVQlraHjcJohdi33x3JnPZ3dVz4vRw1t1tPSml2YRgpnpfOK2g
hpsY97Koz1o9C4qby1+ewmbM7ArwudJhgXnknWak9B0LM7m0KcNIQHeCrWC+p5wJQtPMNH+F+U4z
SU47NNmYvGK7+UMtC+cPK22ABqdEFy8euX4y1cR0F/emQ/70+424tS1Tf+smr/1zHEzS253sU5Us
c5DYTEpWlnHScXjwARN8UdcKQ0H/PXRk0F2LzlIp1Bd2YKXGl902u1dzM42zZpDC1RIqEjHR6l7n
XHE4qfV3m4Ydts0dHLZM9sSsN9OHcixE/Ivd8s/dWgJIVQcMg85++SfvBSlUtjvNpDJlWLUes0GP
eUtVX4U96eYtjZH5akDuO/HvkpzqMT4AlKchzhWQgSbufVH8RijqfOoX77Ud9d9U5sF/sQ4+3APf
1249FsJw8mzDoCbzo11uB5ySONjPTqySKfAr1aNtNZxsCcZs9m5vm1lk1xUWV2xz1i9XXScGEhON
Z23jExC8QFAuOBkLe/mdAdwgo5brlxXJeTnpQYAcs9rvtHfpFhGZosKiZ9Ff1y3xR/lm8k0p/oSB
BlvBWB+ASeaBOpl/ul4CpnWRdfy+oI2h6xi9V7gflX3LSo2BHI/Z7d7JKNR34oTze493JiAoMuRt
BNemiFybGS8x6hGDBiLQukjPaYA5WfMp8yp6xxZnINBtuFmBPfZvWrJ9qTqhxlgFjIuZwDRfRQPF
dgVywKDa67+fGfrPC3h+Q5sLrmFjqmMN/30JrNX2yeWuUbMvgwKXONVvUG1zJgNTv6FFYBkDLn6j
/zgvTceFYR8f+c55UWY0dImqKv1Ub572EAaDXeCPhlt7zuzMiVRgkM+1J940kyFZK9XIqme+LHuc
qz577Kre+YU5xf6pd+tSCGL4mml2mxKp+UMLUGsq+O6l05y6TTPfk765G3/nnlW/FgaxVU6Tl/cu
V57n9gvLzvJ2HHSNbTRx4lpsr+7y3E9/l1vDFNJo3bdNIz+JmdCEUv0grOrsrbrvyLwkMD+MvjGv
4LS56lfGRFTSDrIZpOsxQZTq2mdi1NT31JnZTjBq/IeYnzOXy4hWkYm0Q5d/LWoSXaj84Yyopr+Z
BFnDcem0oBOZ/liPxO8Y6le2hNG7LKhX7u61k+fvIZ1GbStex7q8TcrSXjI93z4Q/B0w9eK81Wv5
WbGU53xMl/fHTN6S/E3W5fiLWoumWT9u/VyVoQPHMYFa4nP+qdfipmaqEIV40oYA7rVjSHmHcljc
9IUHqXoIhRkuSqia4aaEoo52JTQIIp3IRJRy2DiUcQ2pH0dDsLtRWcYwk+oyZpYX6Vg0h5hqI4Hd
2chIT2w4sbvjvY7t4uw4ccpqz4mT4qw4McrcOC/PhRtzQ9/8ymVVETdu3BHnrFKljWc1Zn3INww5
I4TV2BtjZoWUMXa8aK5iz4uUQ7oeZUm0LFLMPc2HlixC3h7qdohbGo1TCMRKpOFEIxfwW7D0grzQ
TfUgoU5vWVrWt33s/HaJ+kNNGyF42T3/LTscj6MNLXUPu3LeHrLcIlrWNcc/RewQGfeLr7z1090A
ZybECptbApVvzfyBitUaqVBS4QGd7O+mejfAHKpSTn/HHOP190SVthiQYal2xxlTHuqWh3EMa2Bl
A7nn926495hgqgumtuw+DfdluAv8MNl9G6QxRoGJnt0z8zbPtwKzJzO/803wuJKqAEmyGCECSlxh
jonum9QOaM8VKyAqFmkFRKK+fHUDskyx6W8chsCV/lx1xgiokZIuDYFjLTXXMYZAJZFuwGmF4BV1
DqG3UeNw4Y3VPK762N1ie4t3S2rNzltHS/Ksb2f1kNdfHOvscOwvVn/pXKZjcYJeStx4h4r5imhc
VPgLbsp0XdLblN7sTmpIbxABu/3WHHLdG7whWy4zpLb6rru3BV9OfZ/q+1Dfe0w59b1d7019L9cg
JwlmvefrvapJl7hnePkIllzu7nJXqrvH6hhYMF+G3LyNLEdubbW+d42bljGxcRvmW2rK40QKPY8r
Kc3h174ZznUVV4t3WlyZzsI0uvzHCYkNEuGHxAyJDZLwYvyQaXLGCfnVDLmy/SI77T9myP0/Tsj/
NUP+1wk5rpFRfTND4oSs4VEdTsiSymr/XyfkVzMkTkiNKLzumxnS/icz5LBfmFnGCYkUEkkM6YfE
CYk7qjj8kFij+vQ7M+SOa8q9WYfyHcTbXXNvaOZtF5H6x8i7zlsOYak+hsf1jGnOf/+OHZSi7xYz
fMUcKosedUYMrz+C58Cc1xNMuO7U11lJlJCjvza1lz1kW+dciXApHnFf98FYZh3Xno2ERZ2h5VmG
vAO/Mp+wghsERHYEGRnU8shP22A9bdVT42EkgHSShlRILc64tgpHy/aeREYe1tSmA+MuXJFTj3xr
pp7Nq6NsGCrIuLx7VNy7MsEIt6dLqCpAgdSlbX27VrIPu+NBJGQW9BfrOjpqP90oSBWQ/DJCwRng
ceWf/0+xFYPi0BfTSNDJ4n+VoC9j+00a7GxRPqXsH4Yg2QJlCEZG6QWeZimnDL1DFJFXWOaCfUCY
mCGtQkcJKVuhBCYA0YANtZoob6JmjmCLIaFFAx0ALdIPFV60zVHFKKEWNV7kcrM5NHiRNUcpm2kv
AmVV6lGtR+x1pX8+cBvmXSIAByhtoyyLWNMVWcT4dZVFvR3uXPshIuxhPknh5dcO9WnIDiBVg4qR
Y/oBatAy23sooT/sQkOUqoknHKXYMyAyty2FKhg7J3kEtI2IdUWtF8Cmhj21FOGEKFqSPtuFXRG+
BxlA+pzBJkkPNS8UJdCuaC2juYy2IVoOTQMVkmgYolVIzSIajyOzG5oVFUO0W1Etos2KSiEf5P9R
KhjuILgtMnoprY9EEe19BM4DASpe3BBNLmFrodDClW78HLZtaMyhkUnBz+qdABVakKEuSOZAaaWK
jyTETh5GOKmBLOLJJ1AbYsPY+9ri03ZHuy0FcRwlQ1AA/iP2VwREpqElCbZD0wBBMgS9sQ2hZ4ak
gShmmFlSzNKkKd3bKGuiPI0KTpZD/Rw1TQQ4YT40NBHzhytrcy0Sc+Rp0dZEihbtnAZ6ZM4RuaHu
IaHTNH1wmgh5hxQyuvlfcIYcamzsd2Fnk4QXYjt/LNJwZYVQh8UUUlfqoF3aQW4HJWfJLJUfYhDI
cX2OCu14LGBshwXRw1Lb4puqVEW8uO0PECcPke+VD0FuBMoakDRRecFchGgsaF5L9Wuo6GRehp4e
6l7o6KHqhRsniRcunCecEkM0c25wtpCxxuUhApJP+hBXynaITCsaxDd1IkKgllYrqjh9OHGEVHZI
YVvVR94W6WSK95FKN7CIRB8tnCMFI+bR7BLAEXKldRmsc0N7ZtAsbFpIjKSeSKlZCB8TKXOA3SLt
Ao99N6dJIUXMCvZvpIxSlAp+ccX+yUKIoZ1BONPhImWwhfjBWVGIelMGwRQfSNiLA2Tk1mUpOevq
RliC7dtTX96Op3Pa418fYSXdxgfmXd7tejuf3JEVvbWmH/qxT+6LTn5kRarsJ1MOoU92TivBUsxT
pjiYS9xmOG981MJwIIxW4l0xmNd9S7PHI9XKyuaU6obfwGK6jGlGcXmc3AfLVj67pT4/z17RvBqV
pLnvv2qt/wyQcTVHwrNp7NHZYZX4/QXbG5K0KhSHHG89ywHIa9xijWSNbMt+y+VPx1M6rEsoU6g0
L1l2XZZLa17cWor42lw/LzIa+OxMZ7uScry4meNUj2nElDD6LCmH5OHs7NDB786dfQ4NVmI5afNS
7n6x98vuXig/r9UVzdV1ma+qIeWlt76/Oemt7aVm71b3t9GTqpp7vt2L5j5CUu7CdLsn612xpcrq
MT+UUtZaHpPy0S2HjHBzR4E9tukgYSnu+LDulO6apNc0k6rMy7xc1uXi1BevZst1nplJhk+a+0Z1
dqcz+0PbIy5DqoV90ktRx3EtKZuXl52VTaq1z1p+qe1zTYfi0FZdCd1eeIHuZZ2vGoubmdKbVMfs
cE9p92buN7W/FMB6bnUDyOeGsu2O8uauyJzaX+wS/sFg4cIxg5zEHZuO1U9YbE00a9JVpM9T48KF
uCgli5TafMqSVfGXtjNet1FpGW6FrsAS6IONb3p38/05Acn5riVCxEgJNq/0boyoHE4gKOFyrpD2
g43J0qc51S+N5YzvqV9O70eFS5cxTo/23nDFyjEUM0oat87efnT7Kixm869pyD+0tpe+h804kD0i
a0XJRNkk/6utl+WPBr+isCF3bIxISTgDtd201/4oq/FsmVzUplXvnzsgfKd9GRTmePr6IVe2xi8t
c3jP19Rm3b1+aJ3pjQAJ2ms6NWJKn8w5Zr0NnM2YHner6U55s1u/u0n7mBkfQGd4MtFzvvRV+qK7
qxM5OnvCuTGsZ1Erqz9o+ceyGZw7M5RYrwcmfDsFv4XTXgX0BoYbVvXDkOkX0N82+YA1UCbRMtjX
ZfZvusK0UCqMJ6Eu2nXO1O35OBQ9QYUdla7ANRMCLUrQg/PQXDMh1Nex1z7y/qwXsdQ0PHMLL/2o
3XBPvG62UKFGjGBjbdd80Lh0YacbpJV2ri/GCsginfPhdfh7EcB/XTBAz8dBEWlyMU7F2u+nOTH3
KwUy82NnX1kBm5/aKekuwtpcjJ1p/hstnY9qV1ePU7Y9geTsuKSuaqBTEiEFHoqEugwvLiXHlzSh
gpaUPUCSLJmzE3dJncwnfW2bxzqxWyY4GGXszNb+RP3qL00xmi9bKy6E9qRgmq275zJV8e83g3/Y
IVN6kQxXFXyczvjg91fAyVkUu7b+j7Tz2q0cWdL1qwz6nntokg6YvS9ILicvlfwNoVKp6b3n08/H
6j3TEiVozcFBFxqoVnUlmcyMjIz4TYNtQjCp11ELTsafIZZbCHg+5rLyOs/oepVSrEM0kuQfMclj
igzyBnMLCX6EvYusMECw7JpfSgYqExP0nkLK6d//apffQpKmaw/zfaf50Y+0UMxnJYEUXEi4WLdD
Z1/TDnkbSus80O/s9N6f7s30Pg4ewt+/qvZBMxCsXn41A9bZu6x4TIpHOX6a4idNeezHp/b3r3p8
4jRLCZJDU1yYfVH/aHT76vt5Q+T8U65Pmg/kE84zgoiobn+cuKHCLlefoF32snRZG2G/neTZ2PW6
MjxZaLfiiY2+ctIraIyOKQINJjVQpT/p4qu6tNDjqbEQV0SxQUkZVbJWQS9oQsQ9jMKfmtUEV2Uc
qG4AyOyy6UxcHHM0nmsZDUVdN88MVRuf9EEzUN1RnbJiPkITrDjmke1NYErPNtIxZBzcXGM1azFX
1d98WLLubKBtKmGelCjNhTBajimtJK8sam2v+5lyU2f+j7mNtYdOnfaZlMuvivXTkk1kiq15wuOa
f7VFNZ1lqWHira5mh1jBr2tKojvwxOGdHVy3UZZyw8LHW01i1xjr/NLuAEPnGKy6vdEhU6Ebw7kc
jdkZXXZXqNkb1p7jbZNF1U5POBrpFxV7YUnBlcI+dFBZBBcmoGgjL3uqdeX8WojiuW9RnKSs35Ll
hVTauqbZ1Qu32Av70u0k8KpunObYu6EH35XTsxENBeQFCmkjqG6AtL9zkN//MhQ1dpIBjOSxpbJe
Kcg4QB6Da0NfAvfJpbz47lbIX96Vg113rjDGaj/50r3ohz/DGRFMTO27cxARBRZ7u8Q2BrfsAGZ8
/wCf1Q9oiZDr8QgsVs661bU0wGeyUZB5cLXIh5sQ6CetWUEcbBsfIQ4oB7lOMT8uSUsrIpdlDl7U
cUdGEanyBjXwesy0wZhYG6t7ylp4jiloE0GaPQSv6GJm6GJO5U03Z/vvn/xT+Y6HJiSZpGcgrsw1
yi0EkdkrMP9dklSgagYiQlHmO50l61yxtV+gFaZzqYNY/Xvc//xgZNn867/4/WtRTnUUhO3qt/+6
LSAjZv+1/D//+2c+/h//Oo9e66Ip/my//VO7t+LiJXtr1n/ow9/M6P9+Ou+lffnwm03eRu103b2h
EPnWdGn7+ykw5Fz+5P/1h//x9vtvuZ3Kt3/+8YoEdrv8bQGCsX/8+0eLP+rvAul/vv/7//3D5QX+
+cf5y6+X4KV5fak//U9vL037zz90+R+QEn7rMi/yzMCv/viP4W35idD+gUijrWJOIGTY1Ys3VF7U
bfjPPyRF+YcNknFphVGkRauXzk1TdL9/pur/MBAVEJDV8L1C+/OP/3m6q7+KUH99Nmbj379/b0/6
8eKjC/RUDLyY4PRigSKwgPy4EYNCl7TMDiw3PmB/vudSuJV29S4+yq6zl3vD30Wx3yMtuSSvytGw
HBEfRwIjLOsDHFY37ccCaHIsl7MOfjeLjIwSAHZeqRMotd7BxI0He6odnG1y6WLw1cDa0ZLS28YJ
B8EJADBOe65zw3whGrZv0tjE8daMcFt2orynHpTgG1YipBGYp2Bz2g60Udb62260B7BlZJKym6rd
3N71+RiiyJv0WHSP4BjLflRwGp+sEc/fbKoieM1lk8S5kxKc5sopMdTIMkcLk6GMnDKPUcJG8j1N
HoKkjlo4zNzUGnADCDKMTqo3g9w7Jrrs/Me4zwFIA9PgR7yrjpRYByMuVhLQW+bch4ghxDnwDKAB
6oTLQCjjIqpiUhqW0Qka9um4B3aaFHihZoNA2D7E+zsiixVA7extVgWj8TZHlQWvQwtLKBXOjKcq
/LOynlL6Lkar71GtRvzQCdokKc/HTqotLjVWEZ5AO9bkAzaq/uSqaqnZr5LetcXgVGERo73U54W5
N8shTZ7LQkOxyca4uvWmGCc1z0dEvncUSxPXLYC5QzEYQJKtbrrnlEu8EkfudDMAn0ucUIHljGev
QBUiVlUgB344Bucakt57vMKnk9JsayApjZQ5qa2WF0XFSSsHA7aHathROBpa+RboHMipwLd2yJ/X
7hD3su8OoxL8TDIU+8oWWT1O6jwmhUj5cL1R58+Y4g6qi3mdDQcljp5EMVmqIyrN8s9ytV0cwkv5
UaNfeGEOdZBiaZ3lJ/0wqpRuIgt+coPu/7NSoSEip/NwIwnulkjf+N6QYVesTPxBvwo11eHYxXhe
ksghdwXGaqEHcyPDB8tCcURR+hH+0BDqh0oX/U/FKBQvVmLlXjf08YK8QNxPajpkOAZZyKwPukge
atTedFgCtSJ7qhZYo9NUukKfPrXrpxRco+lFRpffNUtsRzyxLCJMZtr+Iqg71auUBtdcA+t2KdPU
63RMVGx1FJROPbUb5gskB0P6/U33I4Zhz9XFrGrwflVyUvQKFcvMUs6m0kQ4D46BfdB6O1PZoXDe
9Bb10jnUoRAYyHObxRBs2W466soBpulCMQNHVbvAAwYNTHjSq2fflBRMcPTS2thKU+Mmm9MQAmwQ
YhkbGcY+C8p5z1zzDOOkda5uBLprp3N53saT9GzlM2C5NJLsC98KoZapU4zWSoSc9V2WNmCD/L7U
npJIHjBltSbHYr6v8qzEUXdqJ+nUJ/rYe+BQyeAFSLI+tTiEdm4SqsOzboTNiVVDxPGsqerpJ6HK
ehNOGiBH0CAVPhMc8udyIcKLaBz9y8DMUnkR/wYxFSatoblwMea3GOtVLKXblCyvTtiwzhTH2P2q
FrLrV+0UDm4xdOapmMx2oqZIq/CFbFe1nTEqtW2AwPwvYet9D7ocGyM34SZH97OrTjMzNZC35lih
rF63Pp4ZqFJRuetqIbkgn2JwEUX/o0Qnk1BBWynMC3FWcku8V+E7XYEHKZav60c4q9YVdTi/M7Z5
W6nttSGS8dVsW9TYcaeHVom1yEQjSYHSVyhUCA15vrK12aa6DnERlygIBIEZ38zSqP1K/KDeATgp
UPK0dRSh/FAcYj01LoywlH7OYEAc07fMs0LL47dwwD3HlnsbfqUSXuhpMqFLHehb9A4rJ/LxXMGY
waR9O85kz1JXb4vczi8Q6uouWiBWKe1S0OROTAeCfMzEJNWVBlsyXbmgDRjY6OfoWtte5IqUIkAD
j3luQYbIohh2UtTYiqs2yvjLHgL70OWIqodtoMDRMcUW8Du1i2ga/sRZhpumXKsH34DF7hOr71Ky
4ouqXExnECXuL20LyY1CBW86loDWAtbLqVUqr1pm8Ujgck8wj1ETNxw6sTXTDNLqLBdQzOf0Mozp
amQhUKognNVrpPlZsSmARWNU68feopSRYQa91aZZQHHN0eyKbAmOSaz9wNDXeI1EqUzcLrLS69Wg
jR0j8ZtDKdUypPC433OxGq5g5WmhM45S9Kj2WYAuYWhDkrUsZ+xYnKBw/W0cFMRDRU2uxSTyOzON
5Svd18NbfzBHl7gZ3KEhJG8FjUgnb8rYneUcTrOIafrjNBU7GOcoD/pUAK2bszxwxyYpwGZp9YUa
Sh2Q07S/zcIMrecEj2TgLVKyKZEU2aiMtZtttVaAL0Y6XcpJ+pNLle+a4chCklAmjfROeH2q6k8I
aI8xjjZ1fcPMW6folqL7YaDIeJ2l+rCotYO8aaMpfeRkaDfYkOJ7Zls+en1zQIc0hatqC/iAAWgS
knU8CzBZjS5R8+/P5NRCt96uVYQjp2LbQZDaGiOK8PE4Sa5KBrBLOEq49GGYyrzn8S0oUS4GVa7u
e1tPN5bhG+z0sAE6ZSU/oxhPcImsficFsMWbQsOYPiOgtHOjng/YT3nQV5HWHIx8AWsj9lcIYBBj
0bqGkVKJ9KfMmX1kAyQN/ndInLnMZB2Xx6EqXNTMwRpZyHXmk5Xu0IF9SSoRu1EsX6QlLr6xbvng
68vQDcsaQcNYnx5BvYjbhjrNBmN4eYuTq4bbU6DvZKkhZ8njzivA9HhGMaeumpbytm7q8YorPfhJ
EQn8meL6BnhR/DAMC+g2jZVn0C3WTy3Xs6tehHjSzANkaebhXLQ4ABX4Q7wKWVWuTPiRXlDHw71M
ad4rjDnwWjGmV6qO5rXMQeTIfgykuUPozJCGa84JdniH35ZXRdUM3ENdwPxjeVPAFNsyg9G2WpTy
sLkqXshC482QigjiP59cFKPtitbor4qsmN/sNmy2sST321EfyWlSK92WGprpoYYfVWp0+q9SZNz2
BmIwtWxj2FVyrp3lWgk1WrWn9kztF2/wZFSuSDlmnHo6G0CrQKtrywHHYsebB6c/uahPulbVfyaD
3F3L+MqgJ5GDla1FwIW+To3XCadKuEjw2+doDB9VSZgbjqthI9la7SXc9K/kuSG4RJNcB47GoYiZ
bEdjqNCsV0tuZs52JG/jyaA4LrfRSwtJaYPEUnNt9aicR0kO9mjAOHuG8ghCRpZP7dJUth1gPuwN
4LhxoiuPVp5UYDtQ8KmMmUr4rJW6MyVd9hzrjV65Qzo1N4pEVcOxkj7s9qCGqahimUq/FSs83LwT
7vuQj5WwcCsjiIOd0BS1phFi4cKitZWGr7co/Ge9TrG8nwB0B76m/QwznGcQhxKnJeJbqptk9nhf
FkaCQmMcekur4oqUKz9N2Zc7U+SQ6xUk94e8VLclgm7X9tSBlUt12Af2nOfIKgw1XAw/RI0mDLRd
2vR4/EbZQK0sxjqIxejkloE3QQA1TW6HHBKrLO80Ucf7IetlulexuEumoGJ5wGozqiG5bhNsQyO5
1N2+gYM5gDtGuMDGOp6Cxs2kTgbvQ6UZYjGXmDBKrjhwELk3fXpiEUi5DJzcSRPR2hkbGWXWqYt+
VexCA8qHl/nlAO5QSt0g1uqtiDvwwLGSu6JBVSFtRjxaEcwG8QSiZaxabWOAaD0PgRheNlFgbmS9
x4agGKFaVFmwkbLBMpzK6MNTYSMKZaOuv+1S3cDyfQQpQwyyNnkUKocMLZ+Dleo5oQC7owPle6jv
tTLu+7Ftew+RQh2vnwI+j6lWqZt0FvRhItwureXyvMmt7tm2odI5AtvMl3pW1FdJbqptE43dE1bH
0Wmup+Opj3rkXq/QNy1TfEKSdMwcIOb9JteN6EAPxv8zjn3tR6/1yJrLsS6XTq+Y9V02In9A1T07
9LgBXMDHLXcSxXpAEjQas3qMPYDYsJNxKgFKXzTMflMi5NUGl3FaZI1Tq7PiAuQmi7TV3hsod3u6
4Q9OI7XyCU6F3SHP4xnr6JC4qZMX5yRV5riFFli+JHBo0TSPKcSlM2oLEuxz1QS23JsdaoLYKD5k
cizoVhXBQzYMVIXsYs4Oma7qJ8woZ00sxWl6oxQRllN+bYcPgxFCk5gqBQlOiIQqTVckA5JEzj1t
1rS9CffqYZrVp6EKFfwHEKqDzZIJx+6a7kooMkdDJSPJKfTpV0Q2dWkxeTRwOXGdWq+lO5iI83XF
rtOdTsqYhNQ0BMRkf4ifzaYRV1YZ9vcV7pHOOINpyyk27PTYMp9NrDZP8zxoqgOVUm6pujIZmyzL
02dflDgz2DOwlQ2mxuVlC0FyA9G6OCjgn/f+UE3uCBb7jUOhfNDMGY7SHBjJdow088FuW/XKnBeJ
1kq1lT/9yOLDcJyoXl1xFwv5FJuEBtOW+mD6UA2tnrp6rVlAufBSL72AGG/DO06tLRg7TD/0EGQg
zjgo5hCBzQg5V+gI5URSUnalk05TdGJXMwplRWrNF36V0O3QqiBzJRtKEjI2g4CFbkavqbZohxgR
usATziVowiaJ4ZCtp/twSZNye44eUoIb3nlDxO02JNtri7h8CmE701CytSsF1YV9XoF1HFM9dCWr
i7Di4QbcB3XzZxbTxMcLLPV6ySpejbGPzuyw9nGta+d0ARawJBRtSm/HNE5O1SKksqcHmECgyRZQ
CEjajTYgtalNKqLvSWtaIOPRNzwfkrK+LvGMvarqVp2uodiV8AYNPAakqhkuESBjn5d6C2mIpXOS
99wJdVWh2NCNKMg7QWwjD1W0066NGlD5JuhB6bLEGbQ96RcHOAfcbnPaK5bvSHoovBEDg43kd+Ax
DIHEf5Eq9LltH1sF9O2niYjvz4vejRDBWe/X/uPcTaZwAk4Kry6wYZdsWdoT3Lh3VinVGQtRg7FR
pk0So/wgytK6NMndUfpDeM2B/jhdwXqlfJ22yD9xAIxbwnBhObKVjHDcKHcDmFJZXSd2Gemw+Bv9
nhR9eJTswrytDRP3s163XlF9rL1ABVvTkCHu4ioynKHjmiimyPwRDLq6r3BSuAqUyb7u4bor1Bcs
zJOSBVdjBiZSVabg6qnMrt6UNIybDonOMaIlya0kcCJuwh7WYb3XIkV3NQ2Jj+a20cdYYQpRvwh0
Dzfc59oTyWhY2QL7ZhMn6xEh9VqgWAc1JdkKbEY0T9X74Vrv4X6yLXRoC6l/a+jZ4l4bWje5LsFJ
V2AtOZNhI32KseAvPxLKWetbFa6l/U0NTc+x06J2m2rajxPkscpEVSOZCUtNQZUD5YpzuZOxzcX2
abC72MtbhNF1vDvFHJRbLGXa3KmbMd5WpY4sex8HZ+TJyOy0OdK/Cu3RUIDqTBo93TUNFoh6QWPP
1BvpZdIRilKqoM93VEFDBIqKsMNzOKxPdKWFh0C1o6BYJ8jdYaWLKaZCNpSFU/fWiKzObO059fLc
xW8tPshtaVkni9fRPilHFT5Wgu+JLBe92KWB5lceCXEyHVIh0p3WwRIxRY9Kg0zlsXPR7lfu0k5X
XuxakmSnR1D1bKIKdKYkjRE7atmaSDHnal9TMuh9jNlQ5XYLFPcTL2ltnf+Q2rdcGf1rHx+gu0ga
BqobsVE6apuo3HHM6BAIu5W82DSnxymLJuzmIzOG9xbHU4iymjmedXGrXKHjmz5K2siXHeQ0bNgF
WVHt1Syf58vAMKc7G1stdG25//yEvNndTpmMZ4tQh/aecxZF7EgzsG2LcaZQu8XFE1nxrHAmMZMR
R2WizFeKqLih9BhqGKytMj1p4zC+tJuxuYXr4LMmjKoXZGVp/xxCQ7/KmgqfduS0XrUQOSsTG/WD
hZTqbjADMsG4DvZ9FtO8o6ObOgQYqQO9EYrJlSYKCVMHiK/qUvOVjD7ZS/WYnClFED/MEnvNkRBH
/NXNhnIfy4szUTQBapc7QvKYpXPrtlaRwwYsQkofUW8sWBPLldpCRgGvTjRsIQ2koVQjo2LdzkZR
bbRUnR4l1kN77jfFVAHV0BtrP5iDDnU+muAkBBWm3LsyKMKQIkrbNlu0+RF9dejoFy23NCvsH4sE
KOe92UqsZcuWFg2jLuvTnczdPL5phILm9dgZk3jIgpQExJGrqSAEQx3hPJqirLfOkReqLoYgksU+
HasedCvkzQSgB444cMymSHo1Swh+UOWoUQRPkRbCBqNIxzWDCtComcalLDLsUvEUwJpL9LLlX2cd
hwh+aY2snPkyt2i0vuqxgBxmYRmd+GYL9VrSW9xLdF1uPZhV3JILlaV5IiW+ipqzrZiNL5zcH9Pi
Lq36PrywJO4cVz44VQNZqDKsd+jdRvy1VtyonBKQoqzpNs6SmZqBn3OqxbaaoyYyWCjjzUlClGj8
ZFAeSikhkZ4zzX+UFjHP27ZH6N+1gzYLHtKeCwASU7WxbyqVMN6OuLQ6LM5G3EcDpk+umshmt+m7
Gl22uNfDcLck0ZmXpVXGFR8nG8haFFXaB27DY3SSx1at8bRjwF8kJxm1PxebAT35ESCbE192iIOH
19RLJPNEhemRI39TN9NmEqK6jeQE5EQhKgPkm6IoyFAafp+e+3nezj+rnIrRE1zf5RsF+tjJGe7I
0lAdzLimM5ijHq1uoeujU4NGlGWc40SCiStCn9RI1bKW7dqpLBoq+MAP0UzFQiHrgOmoz4r8w27x
vr6pqOoE2wLPzsfvW4OrpubSYgG7RWeITg5oNhQFPrZYjJQERUd43fXPla1/It+lGgo0Lt111Wm9
0TO3wQnhtXdnt7j1y0sz5UhzNK5CrnkEUad8JIh8fhbaXu87vLCWcOeIeZbBnbdKdKO6hhtfJq6C
bgh4Ra+4QjHsvDjSHRWfmkwfZ2DhCb3rK9OBKzNyct+dU4HWFE0c+dgkfxRh+vxiyyO8G2LgLgt5
nCFqZlS4JKoekpAvYqdtAVzuQm+5VLrZjoqaF+5jtNMPGAVeZ5diH3nxsUb6sRdeddVEDPbQjJjm
ZtPcc79TNxBm3A5skFv4TuDGG2T/jgz69adFQEMVNCHFGt7eRWKyQtR3XBGOpMfwn5BCsG+/X8wr
xej/mef/HUVZ4RAFuuaRtXxKJBm3oeagH3UZ3aGH+ThsIYd6euWoe/+izY+83UpO8vPAq10ESd+C
vszA+g+8VDbqPa5Re/3n/BCdA6Td1Tftvepl2/DERFzhyOBHpnYtrBvZ1OPUirFhqVHLo+GJ/3LV
H0HqHBtF+7iEodoiku0zSpCAZO5/2c1rHcZ/AQY+4AW+7ywvW/Hv77faJ2bQWyQQDEK1d2dU9lUY
UeCEFXFac1xomCJQ8dy2duj9fy6c1ZboOL1tdYk8MqSy6c/6oG+TDeDqCz902g2JBdql8qk4xnRY
AtrH/vbyvkhkWxApkTxY4sa7uFBKk69ZBe+LVe19uBtc9IG24z7ZTxtzi0SnF+zIkm/mjfCynXqA
SrqTTmo38IyN9lp41aHwpr10zB70I1zkfxbz30+1/PzdU9E/poOV8FSDO2z6Q7ntvdlrrmNPcrmV
beQzsR/OoMbuxM33n+HrwPT3wCsQXeEjq9M2nJkUx10ruS/RK/h+hN86Pd/MuLWKENzpZmVaADuI
IOwpDsdbitVO7mRX+fW4Ox73VvYTnyZzDRoKtUjPBEACQtK8LS70Ld38YAMzzqN87qI/C0Kydsn0
j+MnPjJ1Pw+9Ok5FNXGwaXzH+CCQCN/Uh/4y9QrX8iS8pjfhhXlSeCg/HAtIRyd5FSsiUmdtsphk
lNzIIm5BOnmZC0WADrin7iXPP/JZVwD0z6+6DhwUsGh58Kr+s3Ei71ovvArd1JNdNEu9+gyFYhfU
/D7f+l7k0gGUrhEyOI/Z5HCgTLffwODwmqva5Rb6lmyBArrVw5Gl9+W2AjxoCvxtIVGuNrvfFpQs
l5UgrsNbpcelzcHCA7LdJnNx1P5Br+QCZ2Fcy3BC/z/Aab4MNu/GX23rhFtciTbEX9vauF+AO8Kx
nOY285Jtsz/ytl+mPO9GW+3lshvVTnCxc6FHhaST6iZB+MJpT7sn7IEuAGhu7MGpn3P32PL7Mor8
PbK+2uJgiai8DbxnT5VdSk5633a+f7nfPqGfosi7IVbH/YhYzUCPjKk8CcHsLmnq7yA5/ko20kY4
BrPa71SSN0o8XGtO8k3iHQ8uX57J0HIFUCc8TdexJU26qleWeCmVlKzPp/paj+6PvOqyVz+9Ko42
KtKhAiTa6lUx/pG12q7IbBxcTTTK9WSLxkG+RHrzqXWUXXUm7ZZAFpEzYgbc3Rr7ZGttvn+ML9/0
3VOsQtlEE4e6K08xFzE5zj2Se54mvX0/yEra4N9R5N0oq7g1x6FpVQgHcfApW6kmbukP1knuRRub
fVqdZ7vGS261XXmDpZfsKOfKi/jZ3tc3xQ/z8P2zfJnKWrJqcD0DNABf/uMhPNpz3c5YCrv4k8wR
khKOVbnJJuBR6ExHbvA0Zx42QBtkvHdHxl6+6fqbvx97FSlinTqgkjI28tebZJ9s6GXdRgexzbby
sd26Mr36a9LfD7YKFACzgWiUDNZvA/SBXJQxNvYm9qg3/7Cu1APM/BvVkx+Mm+EWLfCrYw+gLfHg
m7dd87h8udUBivMAoDJIdAhWlwZM7ejEvIUY4uVXjRudSG5bO9zKtuam3iS3ZGT7fFftIUZsikvj
SF745UXYAn+jAZsw8CxbtsO7DGzEvFIDTvdXqPYpOr39dYAqJxA33R7mANfvY4foV3HTgoKMsIdM
G+W3VPa7QZvSECHCacxDg6qNdY7p9RGSs3JsiCVjeTdEUI1GPNS/pzp6GTblL4VciILHgcx+iSFU
QI9kBsvq+fRx373Uahvh+K4Yiplz6HYAq1uKj9Q6y5u8CqkbntoZ5cX6mOXYVwf9+4lcbR/EIGlS
aozZIfzuix+GdKkod6ZyHrf3hv78/WY9NqWr7VP70aRBf+H2F6mvABVo2ChHLgRfBV8yFrDvOmIp
QMg/frWmt9o0inmfxbtevTDnc6k5cswsH/7zZ/p7iOUt3y2MRZ6rqEOGmEx0TArKtXDWYWpZGPZ8
P1+/uYirocSSglG/xHkWqMnHoQpVzYwS5KUrnyCe68U/2h/kgWRg2OXam+wsuNLcips6B03103w6
dpJ9Fdh1IN1C11UZf8o1etqcRtpjAQz7ZpNcmJFTY8p3kFzjbDwZKP5od/lzOrp07opj2puf51hf
qKrwVQ3oC7+z9ndznKq9NiU52YJlnJbTr0n+9f3MrjRSf0dy3YZgoC+2GuonXHiG2noSF6hSL3Wt
6bxwCZqYJGJisVH38Q4ky7Fv+UVyYkDFEBiwMJeyvdrdckGbVASk/fJO7PRXlEDPck9HucuBZui1
5GEprRkv45Zcu/6rsS2v090x28av3tvghRXLwPpTRzrh44oKSqBQtr1Ea7G1dmJT8eLF65S68nY5
oI+uoC8OrPfjfTJcNHNbHxLSlDbPXA2h0mr8GYJIkV1N5+jSCuQ9puLw/df9IggwqI4fG9I9WCWs
ptqQmnLuS14y0q6n8M1GiCEBvPH9IF+EAVPIeAHSdDCgE68GySfZ79C/8OkzyhBIb9K8dns0NcPk
yF749M2gSPCpFhlwfQnVv/1C320G6Hc+qCik0IFhPSrb8TDvA8j6znIpR0LiyNZYB+n1aKsTQQFr
h3YxowXNdqLjmzbSkZlbf55lBGSBDRn2ByZba3KU2mZpCyxndum4QWgYwVSqW3FMpeTrUVBBxsJr
2eSrk0DPlQmaojy7efpCac5Rg9PRPFYq/vLbEKT+d5TVYWDoU26gtzxTFZNdOd9grkN9ut/gxx5m
Trg5SjRZltX7I+Gvyft7wNWRIPIR9mbKay0ND4qaLZfzl6DYYJOy610TfRpHnre0d7rLZHt0dPXI
6KukaMQFHuTA8rqgVhzrpL7EUfAcpPy4ybxoeyzN+1SdWb/tapMNAOS7qORta6896w/6aXINCs+d
tqjIKs5yjft+U38xIIHRXk48rsz8s1o1dRfnAoFqVv8L0+sGKB8EJ8FOv1ZI+gCYueUuPEJG/7xQ
kQMUnLCL9SC83NU7NvT20wTrU9estCujaK7NyHhrrfDIvv50mBuawX6zTC6NGu26tSFyUfdZ1Qeo
f9dmakeXjZEm4tlIRx02RS6NWYjjUd6FnqKjNH8qfNWx0LqYY/0lsX/hcKEZj22svGVGYs8XCj9X
/98nArVyFVcT7hPwtVbXdzur/ABo7uhWsYR8mFqWu640s2vkzLUjIWgdvH/PBddVDSI0ueJ6KFPQ
zM+AMbl5dT7KZ4WuO8mIzD3Cxt8vqK8GMmWL1iUsNCEbqw0DbSW19LJEczlJEAGFHeX7gMBQHUY2
9PuhvlhHi/eoZiF2CBNvXbObZS0dgQ+N6PTlsHhjt63wukvnzffDfBHyTFXIGOAYtkpOuJbFD8ce
7rHhw+p9rA/cQD3zBmvQA+qhXPTCu+9H+3waMRj3SkM1SQTVNVddDmrZGGJbdgEdw6Q41LFxZNq+
2BcfhljX4LoYdUvJtmQiao88/xYdSy85ye7MTb6fXcVNHsW+3B1rIH9aGDqXOVuw1Dk7PqeDQK9a
Ufpyj9Wz7bQSlIapdSMUsUYAtt/P4ec3XI21OtLLOBIxfU4suLzsZYRHdGE7VAKXbwdWH/Ous/Fe
bI+XcT+tSMbl4iDrCqBT8pdVMNVA64wpamFuF1xb+U2aPiTqkfWhfjoPdcXEdpdVb+rUqdcXPqk2
DEvSGaPf6o+T5VH1s09pS7nNY7+pL/Bg8IrDuDfBBEi78WI5E1GOo4qM0jGJ/vcz/alAhBTYh6dZ
lvO7VE0xhtZSp6mnKlc4haNZ++RC0JwLPeFJ15Swz2hdO/A+PHgWg7NPj5xfn7bLavzli7wbHwwY
rq0JszGnz810Yk8vR15w+WQf0o/VAKt4lnd4h8gzA+AU2TjZprvLqTrlXrUT982bcUvv+iymYo59
y1Pyq/A04Swc0yPz/KnotJ7n1ZnZqnUB25nHaD1/F7rNrj/koYMZPaAE/1U9q8/1p2r//bsfHXS1
jUw973iu5d3Psgsb1ZWz2Bsd251P1Ak9LMdiC+Xn5jFn4mPfdHVl41QEUb5M+azqDCKMAAC+eiQK
frFV3y/cdWExHSYAVjaDJOWfvRyBMH4a5+zI6vycXX1cPetjt+0hcVjL8owPyU22IXl8HV2aWQdU
Ur1jd91lXr5ZqsaSy77bC1JQdaMmsxf7bXvIt+1+2Iot2tCb75fFsWFWQS5rpTEJlwCEV9BJvu33
yUHdpifHiuxffSDSNmFxwBNP15emsUWvXUhK7xrYPWoZ+QpKcYZlH9lZXxxLKFcoJInIhJnyGvtS
Q8qp2kL0roXuhoymGWBIh6QYfX3pyJL7BERZNjEEGeRaDXUpjaw+UIXLxIwQ+rKJyzP4Y/G55mDJ
QQ27cOufiSs9hxeyl296orZ/5Kt9tanej736ajm2HZAjl7EzcguspaEtfL8uPhWQ16+3PMK79df1
BoyX8fdZILvRvkbPhzKPdA5D1sHy0ptOj+UUn1Oz1Ywui+jdkAECAKW27K9+i8wcS3JT7JAXvMhu
uRAe73Qdm8TVYeAbyZC2FW+YWq0LOQfa3smRSVwC+XoTv/9Oq0CfjOAecVZY3kj9c2EQvPp/NuQt
1OBpcFVn44t4xY7geO7y5VH+fuRVtI/QqBg1bVyOcv+6PtQeWob7kbait+Awgv8m7bx65EaSrv2L
CNCbW7JMW7W6W/6GkBnRe89f/z6pxbdTxeJXRGuxc7EYYRSVycjIyIgT59xOO/MQ3Er0FIeHgGfh
//wxF3F/ULqhHChk/en18AQeXqpHaQ+hYMQDwt02uPI1KcrwVLEcas1EmXPnSdopJu4M0BjNBzHr
1CZbr66LejZHglI29IOi8kpRefHC85MoL4sejYF2Zx+1D+odudHzD/m3f9cd4cJCldWNTTf6pT6g
p7RrtgppKyvkyaLzHnN4u5jLkhCUZLLGlg6gGrJ3yg58yVF/r7vVQ3X7n47OJshvJV06s7iIAamv
5ck0YnH8Uj+o++po7+ATP457zctosm/VS1YuCQe4hgZxiqA2tBcuA+ft6ExzMHhT8Y8k/8wkRj7M
t77SRTZPHRIFJFOReWueu0mQgpZnUL73RsdHlPCudmKv2zKy9qVOjCzLxjnDX4BTeLF0xfTVCBiW
NxP9w/XYsnJxO4K8WNxA4lpdhJawyB2dIcDea5gDqZ3XQZEp3ipQ05e7KIkP/vQ0Ds/XbV6GM95D
OvRrQJnZuqUGe5NQl8/6DHVruQXaTqO8ZOANReNu/hRkyka+tRLDzsz9aSef3AdJh3K46qTc5t+i
FzwwoqgluemORua+uIsP5q7bRdM9pS1xIW0V0y4/IocNlkUAg6wZLqxzT0mqMXKiNOGJG34sEMJS
7HR3fTsv/f3cgvgFJ+vTcjQKxg4LiBBRTR5cnRe8zoTF280YMqxUDl1FlrSIjJZepD5TNkKT/EVG
ubU/+pvthAvwnQkX36mRxWU6IHnm51Yo7pscriKAzrv5oPO0QQ/v2d7BTrCrGzf4kjxt3TSXOR91
HEW0hEyBzFl2GfvZCOyeSTePSUqoju+SCIqkWPdyuHXfvJEo/Kr0ZXUKRxfVVaPSTGVIYB8z6t6r
LGRx5F9l+eb+AiAUMkquGur+KvP1517RBcOUMerYekE63SpkPrDdcWU2G853GT8wY3KQLbh1AT8s
AmFoGFNVDwz1pFAUzVZ/K5tQWzovc/HbN8DmmenDUJkbrrjyCBVWLZ0qKUQCEKWdL64v0k51pKHF
TQ7ojL/LD5UHastD0eAmvgvvEBHaMLlyyM4sLhKhxCgrdUqoTqlm7xbRP9rwPeg+X3eMNe8/M7LY
zKm3onGKxpZOc/QyH4A2H9unWxz/Vn91nmFFEzlz8GS/XLe74vpUxXVT1njqMHW42E1G3BimcfrW
60crPlYt5BK0rZqntjWiY5oqW3qYKxk6tVMNFSD+Z0KBtgglpu/PDvcnSqGH+WAcUkCe6q8EuFJN
Ajm/v766lQB8ZmwRUgK/UjvmilpPdz45s46iW7G/bmHFN84sLPZPDksosQYshPWtYk0vJhymqvHx
upGVl9T5pi08kPHNOixSrDDn6Ml7xY13zP2WnxVq0BRo4QdHY3tj71Y8A6+g4mzQMuF4L2yCBp0H
9KIoVXTa4M4KuLa4mb92vQVpBGNjG1f1SmkEyowTe4sDwDC8ZcwMFXjjzx5SJWrQKc8MOnoQ15Er
RocttNHaAlVDIRiDKyFiLm7nFEHyXoNYDW6paj8l2bFD4DCT/L2kb2Ef1oIWST/NHQIXrbWl12vo
HdoooHWcbv+Y7ZX7skWI26VIu1O84pcMhDnYwZJ+3W8unZM2swMJJ6kWheFlw6udY0BiBnCtMcdC
+gIXaGe1G9Hx8oyZvJeggLb+QDuW9Wc1HAsnTUJmVYvqxZoYV83VNyeNpi3r6EvAMoAM1NIEfREN
Lhv4v4wghrIil1VG5VUtfIxT33lsal+51xV/q89zuXuWRsqjm7RfUKZcVoISq086NbYLz2eajTl0
GB7QcGfg/a0f6czMcgwqhGxGTkar8DQV2ZaJSav5IyX0ja/05685ryNgBm4xmTsTNtTl9MqUI5uZ
RKwmK6C9SetdWUL6FoZMqd92RgTF4HisStRC6vl4fYEr0QvTlNKATykKSKNFjGR+Vq/R2C48KB9N
VHkhMdoxPf/CuI5G30y6g+giejMK2YTd/tTqIn6VScYTrsRqW8GHVBQvWcAsZD7ObwTcLe0s4lYS
gkGOZOxEMfRRRbtvmkeGKjae7penDKwNbwiqBqZi0J4/z3rSMC5Reh4KL+lfukZ2a6l6ewAmqTJV
lG1sMroLPE8QmQmKUjGlx51C9o0kR+hKXsdEXL6XPyOfu+GSa0s6tbf4QPIEwYwSJoU3d59z867d
Rv6vnGDHgE5XhoWFws4SvWdWYVJLNsJtg1erbnorAxKBbegr1JYTycCj+QHylcO8B6P7T/1P9jU7
QP2yG98jG7d12ay0IP9ESZ1HL9VldXkIIvDqiHrCXjd4zlP20h2ld+btHLjjfeuO3OHQhVEftdzi
88bpWwLQ8E8Rnv9reLHNkaSafgrdv2faA8QejPHLymvQo1o4JzdRrH9Juv5HmafPiRZtQKNXnt/Y
JkXX0UrSVBTEz7227uCerXLYIsSM8JCick/jA75Ft0GGxRtvkFHdSb8H1YWbW4x8lo/D5632xOU1
z28wBKSCDqlMQ+D8N+jwiFUl5BReVQ3PUh59CDpEaUr5OETKsOHSK0mMhdgTMkgqzy8djNe5MejT
dEnKGFmV77TClVzrPnyVPN1FafN3+2273rWSWGAQeDnFLkQeAc+cG0StcUJNGoPmI0QS3vSYfQt3
zIw9jnvFy/e1Vz5uIRL+uOriKoHITiAgyAu1i0FIfdLSKm/ZUeB4h+xd8y66bzyEMY4J2SgU40/z
9+ppu521dppPzS4cuY8lSPdLzMZRC2uONL/X8upz6NvGxldcCUxn61t4jOb7KdqPGOoj82dip59C
7XXjUG6YWE42wmU2TZ2Nifln+9B+cD53pBm7+kZ6tAEduZCXTa271fJRxHFbfjjgFnAjE98BJSyc
BXb+akjhycY7oxvphxguFKGneR8/dzfXVyg+xjVTYgNOClOJPNBIyzDV+Q9axtQkYEDDegZwdjen
73Mp3v+FPRAy1Dw0cOLLZA2pHoAYUsOGZki5OH5Wwp7YRwelUWa3qTXDlTLrezc4zcb1vxZeBLLD
UQA5UUddnHi/E/1PrcQroedtx/ngwz4KKZ7HdOyGX67tKSUd0QMlnhLXF3sKeY1SOmmOLAowYhM5
5/Bzz2yXI+1GLd4F6Ohc39S1E3dqcHHiwMJJvt5gsGyi9wihuHERunLY/7huZjWgnNpZHLjBqFQf
/lcOHNR4LzqzoOFuZrTlXfwbAv9xL0of4T/2fvxJ4n/d9voSLYtHrqg+Lod3CiMye2XAtNo4KmJj
EVCgBNXmOQq23hOrsRqAI3VGcSNfPMekOksVDWUGbkP0vrwGSiS30V3/Fl7R3fQADWnjMSy0dQFe
LpGJLZE4UixbmVsvFGeGqy7ArPkqwZEkpzlUVsnurRsp5sLYRJlLiDba4qrvq75L0tpHaTh+Cehb
aKBeMuXj/2ZEPT8BZTk3fidjBK5wr+0odUeZl6lbbbrL6Hy+lkWcNANJ6D5iRm4ZSm3COzg7N+Lj
ynsMG47weqa3mDFe2HD6KPfVGnYcpW+jhwhm5EMWI2tiN0r3rBsjjU4JPVwjnYwbJip+SZ3j3759
NzXFsQwBNdUvysRVHymKmbPMCspHyoDftA74p1RtZIFr/ndqZvHRjLiPpDYWuwmbV8YgBAChrpbf
fJApqNuI6jAJoCM6sthPC5mHplPUzJvadsdb1gyG3RxuYiVFjD2/187NLO41o/PrqpwwI4W8ZQ/6
b5hjPQ29l1/KS3+jHe0v5lN3q0EROnhb7aTVjTxZovjzkztV8wto8zJsj+Vjp0FP+Dk2Xq+7xNry
eGXikPgEtbHFKU6LqgkNvWPGfYLw+rafAjfT/+nsR4hkr1taKXhT0zkxtXAL4m0+aBGmpqP+LD3x
Pt83j8iOj/eOV++tI8TmXsL45tNws/kYW9lJCjoQKNGIYRBpGayksaxQQWgyz7Y8+7n53tBlmmU3
+gctIqYMBRU5M0gRDC3x28PkmeXFqq3YqKJEaYlaqMeSsOwsTTomVroRXlYi2JmZxWkwdLlqokiY
yX/a4701fH371zszsDgHCcorcyB2UBQ0aR9oP7Lhtr2vds1DkR3mx/hO4DMS+Do/0ODdIizQtta3
OArzlE6pXLI+y+Y9LU+mm3XSESrBd5Ncvdr6tE/1Hsbb4Agv7U6xQnTtNS/RH0Oh7lnILk1xr3Z0
T2upRHXd7RSZ75U+AfHl7NDF42Ga3+sDvSQmuvP5SJnwxUlufds5RBCfK7HlNTCzwue8EcZWDiD7
aurMOtFnveypVeA6JQaEPENCd1HSleCuVCQLwdHPQ/q1LSbt+/UvKXKrRUDDIBcRpU7ICZbttFAK
g7Gb+JAh7cpdlqgTPpPc+L4PetcfvaZE0UCKbYRZU90+Xje+fg7/Nb5IMGHV1Cq1wHitPSTKF9V8
qYyn6yZWPYXREpXilqyYyxoQ6ivjqJbUwCkYv0uS2Q2ceOOwra7iTyuUnM4BWXMelzvNLDNDLjL0
EX/A4gJ37TeHkZLr6xBbcfGdxJgMDw2BKReOcxL86xEWBVnMEKZW95BOn7qG+kI4HO3w4XXottLi
lVyV6dMTc4svo/sKemYV5uLb7pPkhl+mjwjXEpjp+5cv5Tf5PqBUdn2Jq66I69MV5JV6gb9y9NQe
DTnN4AKBuEiy3XgeECTUvVYN3zUIk6TwqodKv/GCU0XMPd9aQDAwN9D4t0ygPYtgQn/XL5MKLxQU
SvNOcS3ZLZKd4u8y4/3Y3gvNJDGXOsPjjNzozvgFNXKYCAXdTVy3CMzXfot4bp585kaCuCvu/vwW
RPTES+gpeUTMZgc5NIh9fetDX8ab87Uv3Ko0LFSWeJl4+ay8RgUMo4BIpmDynDK/seFQvP6JV8qg
5/YWfpUpmQ3sAXv/eQMpbvpENVY3gKG6yFV6KtO/c+xW+e1WufnylGIZrAJQBdh2L2ga9NLOZTvk
lBbp56jV7+TG9Cq13khrtqwsvp/UKmqKjhKkl+GjSo44pjd6/8/GJq44rACeMd+L016+HTRJAVSE
+rvn+217Z5DHeYgpjeZDKtW9oFkXDAOVz8BHKPfPw5Q3DxaQuce46qyPU1qVG3WCyxhLUCLyiXky
FUDSImsckUhNHD/hNq7TZA/wK7wNi3lrDHjVCtOBxHF6thfYGchebAhGaTRC7S6PrhWHzTN6UNLt
9d3dMiP+/OQE9s0YjOoMezjJ6etQKHzKbt4KdZdVIxHGBWkIzy9YFhdXhqwNcdCiWOON0Mq6w9Af
nCB6MClj8R7UNz7P5dXhUO6jRyrzeFiBoXWBmVUK7VN5Vp5SefJiXuo7JY8it0mdLwFks/u+Gfw3
31iYVUDSUxVg8G/pFUPiNIXVCbPpfdXpd5H2qFposCGLkOi7rlM2PtzK0cMejXyVkjh9zsWeJmam
2VJv0SXu+n4nqXb5MLUQcqdOoH297iNrnw9HV3hAiEHZZdGPLjVaHVAzex3MmP54O8Dp38ndq1aX
G5fTWsBkIvRfU4uA0phZUcsWppq9ww34Qd03aNy7jgU9sGvtTWKmjWqD7saMjW40HVd39MT24nKw
GYKPggHbcnib5HCJtMz5Z7vre7l23ii98SShuw9QcvFUsSUtjIIWI0H4WBTflXHjW/1/dvBfA4sD
PeSFBmP5nx0c9hBE75kL6xsvObZ76di81ohLPcPgAVnS1sDU6tLAqgGZlOHZWALk0FSQozxREaBV
FM+BQT6BNOX67q3UkUTFm6RFTBrS5Vx4vTo7koE8beohu0KUL25aA5ZAyZrvsyS/hzoncFu4mVt9
fglKMKgb5teWyJeDbQLqZR7SCxcZ8w4hwb4W7lmCQdoNoyf6QMYRNGV3m+xmez/c/MVVTr3qX6OL
JKJp7YTiGkZD6dGJDNen3VVvYV5XenlU50i4ofGnUkF37fwiSHxbCxwUfLzxAEG19EV+pHBaBXfI
Sh2177jNUN5tPWxXRoKEUaaPaFlT1lsWYIbc0PJsLMV+woNIJeSrdp89Toxg3DDY54JkuxmNXflR
vsnvgsNWhWkFqnFuXmQeJ5efKRkVGEDMm8/KIUf0j6fuk+TNR/mQfCXrb++dXbYRZdaup9MlL/Y5
LQIwZU6RetnvVHkfpAGiDU96WRyUvNm/lbUUcgPIbgRjieDC4717vsAiLeyi8DMWGJqPfWu+ZIr0
5fqZWImapyaW49T22BoIkLGeacjcQut2hhLsfH+rgHbBa7hYirHIurpyrGKnzlPwGpY7fEe3XfeG
Y7qj0Po+fFI+A5umvU4pAz7Dg/ogWEsz3lSPf3Eaz9a78Bm5gc/eilmvDHN/r/euMXz15a2a/FoY
xwyahwKwd/kARtMVsF7KlxM8b/Mu2c8//Ji3WXuHZAqj9+1j/U8b3G3dgSsB7szsItYYcYvKR5dy
1afoDyr0TJXucN1h1k7dmY2FU7ZIWUxqgg0xey+GeYNni3E1b2RiOztQSrC+/t1H++9u/hlUOjno
Ce+HPuzZTaiwRxfM2BEmn7vMH5+vr231MBBBxYEjZ1/GM6GmaXRBwtK0HHnDF/Qv3cm3Nm7BVSuA
XOik0Oe6mA2NIoTaMlOCGMwhZFVRF7tFM95opLe76+tZcweN1QiaR6HNvAhWM+MRFvDzxMt65xil
051Rmb+vm1gZEnNIYv+1IX7Dybcx9SkN4LhOPPMbHDdMztMqjHc6UlYfi8fg2JZiEuId3S8xs+W/
1NJmgXxtP9lJwS0IZQrZ9PkviOdxamkP4fRWfpOXM9I9ycNUOxuRf3UzxUWH0jWgs2XyQMcGesHG
BgULbVQ2vnPG2+tbKX7noppC45OskucP43bLKzzv4lFKah++HBuqraQ8GE51KyNv7mpm9bnL0DSN
GCnx02SjzrHyQDgzvPiEVWWgbz1gGAVE9PngJTceoXNxESfZX1/i+h7+u0TxKU+cRWqbkfo1lrrp
o+zfhMmvv/j7TVO1BdUX7ZqFK1h6azZG7nC01DuKc6A3640cctXZcDJCoAxAawlrsJKuRDcQC/Bt
9ahylcFzG26sYjXEkib/18gijKuKKfV2ipGawWDtkB9qeK5Rq0CQaQ9ZQ+Kmj+MGgH7T5mLr0ppq
oyTh3s6r9WV8FTO7/o3+ZLvRe2h3d87t1gt49Y48WeWSxADO6hH+fSxWe/1Og8TFj3dO5pY/mJp3
NTCGauvmj8BHUXi77iYrcx0ErX83eNlSq5oScZsYPxTXMxLcjLBnDLQWtznDCVuMUatObwF3A92J
VOgStVHaUqpQKOWdMYS3cib/bgTA8fqKVt3yxMbi4c3LxqZbh5JBMcrKjYHi04MhGQoyroO2kQCs
L4d8Dmw7D6klTj+PklKrQiGaIMfICN1a2ww44l5aRkIeMxQLTcZuKICehwkUi5pWNvk89Y6KTHSj
3EheBUww+SAeFdvDFWu7R2mEGTQaWbxOF+9CzQZwjtIZoR3IUKmToKo1+mYbx3pt406tLE51ETat
NMlYKTKGoypkc2G0uu4GqyYoYRmiwknhcXHhywiGl3KNrvOQO69oSL3vU2P/v5kQP+EkhHcJCrFm
pMD3EKG5O76ztoau1m4jg3FDlS+xwmkRokM5J91MWIAI0nS+6Aiczjm859W4FQaEHy39TJA1WsAL
6aYsh2ogcKyCtJ0SyECCG6lBgOS9A8OSyGP75ttWu2Tt41BDZagGeMcl3HbuAq2f1QbcaYFsPW/W
ptv4NmsZxKmFRRQI5gKh76b9z3q0m/bGOOqH5LBFbrKa85kqs5Qqd6BjL6/Ziqpv06e1CJ/D3jjk
u/FeiIs0jy+oTwDBLw7oL39N9xBxbW3iWqED6nImezVm2vkJ4iyf+J9kaiGwQmwLnhhJ8Qzuh4/l
Hs5Bpm2Lcjf82Cp/r7QXAaGKdVLsMB1edecmi6qUu9JgiEzcFvWH5EY0gtobIXGQvNf29g+6bLvr
p0wVwWDpmic2HQGUP1kmoIsmrRVsjryyJkjioZH4ENyE5NXf4l17395m+56w2OwmOFfKI4IHDbSO
86eidPPMVQLC5BYkdy1MWtybKthtiqDLsMyFMtRay2/SmuS+QMYYmW9/3hw/W4v+p2YWT/RGC416
6jAjWNOleqft/pSxUOPci8n3CEW+jd0W8X2x2TxgAKkq3Gg6g6Xnm60qVVujjMZ9w+iZ3YSu3h76
RKHs8j17O000V6chU2aF9QFi0ItWgxa1SdmaifBgIQFQHbuX+OC8+8Pv5rWuNsEGXxzKo5q5wa5+
3DpBF18RWAGjM0QgGRgdoe98sV3Q1GbkN1DFZsnrEFJ26UyvNeO3vqUxI8q8QP1pHV1cRQnqcl1p
hxTKwnGXONJtXFmeNnUbn+4iqGKG9iicfBTKADQsPl2qVXLLZA51JQghe4m3Ui1vmLgMObwsmd7m
goBCAxqURXrA+PaYROgKgjNTvbFWdsgm30EP7dYWJRxjPiK9ibLko679MKTvaSTt43GLLvIyZV38
iEX2UDo+4uQTP0K+ax/+88i23qEAdiemF7aI6VZ8hENukn5Rn1Au6vSxH0XNkAG01Kvm1hmbLwGc
v3Y5bqlyXdz1LAp+F+5gKA0uwSj5YOqzPJIaV7H8YPR3aaZ7fl24JUrD1wPqmiUKSIqMqAmVl2V/
L0V6UnF8Ukq0bn9qZv4Fd4QqK2hfuWJur9ta8UmVyh/tRDqYtrP0SVosuYMeK6sykGOtpezgd3Oz
saDLW4m9Y0aSir8ulO+WWKgZ0UqGaUgnBRH6Tjv0iIpEydGCGdM1f857ZeQKkJEK2DC85htU/PlH
JAAXLPeRPlkUWrAbVdD8SgiGUg8JjHL/F5soTjTVFtEPXhxsxx/8wrcwEzJ3hka021Jgv25idSVU
C0j8BLB42Y2i3V2oSRCkXmV2e0WK342p9qHOtQ13WDcD0goCGeo7S9aCqgnyJpN5zZeOdleg65ta
8m5EMPD6ala9Di7Z/2dmESBUJxoacPw84JPyZpoRO5HVDRNrh4g3LJUPWtf0kxfvsmKAeGTOMAEJ
yY0ykXOY5m3fZXTwnP/RlHp+S9m10UmVyhmK/Dy0XWYCg+5gTb7h31VFE9lemBmZvFEIu8gDxJHi
Axli9Jde2sLn8s4xsojqoRdP5FBqJtt7JaJ+31uf50F+aNJsA22+sqHgesWgM+VZUGQLg7bcKn5V
IK5YxkhWtYH6HCIhYk7197mStohWVlanwZ8kpishnrtQYYl4WWWmjrEuHOaXrEzju7zWom9ADgqv
cmTTbWdoWK575doKmSFRwP/oIm1cuExc2XbUhhhNtILvVzz3PQAAeXqfq8OGy6ysTwiAUspkjaLU
cu4ygTlNY+PEaGbp45NuNXs0p24rvUEeOL5V5y1CxEsknkkCBT8a4B5Fox4sfs9Jim5YpQ7hHcAm
/RjDrYUSC3yIw756cUTFrj9Ynv6EsvEXG6zlvqftY36WdsnGoi8ba4tfsTj22mDH7SABZ2r29nHe
5TuNBxE0rt/4qIAvfpWHaIDjHv3ZfbHLpJ3JM/fnkN9K75PXzYaw8NezRHrxYxafQAuBc9kRW1Lv
BDhR1NUkMPKiCZ3vo9c3V9bOzS0HE8M4jkJTfAEl6tyRumgfvF5335WgevqNl+RESOuOo+Swu44c
evUwuZ1zc93CnxNwZc+WvJpAl4s4sjExeNUn50YUfLOb5mPwjfoKIInj/KmDsbDYQXd2l32O77Ym
rlZOKM9aQ/AsQP51oa0SKogXTYoGPsGpfymWlLqGhnwlyc2t3Vdbhco1a2QlgleEt8dF9tBR2muk
ClycVDaVW+bOp1lSnrsKAqsihdnh+uauhQQVpA66H0z+XmgD634aGF3pp16pfurleN/2464aP1uJ
eVDit/aHcEa6vZSVCa/GxaDxoGuJ5cfYMrP++xDRNmz1eiucri+Iz8Q34JMtsVxj3zZDnQsjxXum
2NyMydsp+UkqeF9HW9n5SuLCiv41Jr7lSYCLq8Yq+4kKbGzf+ijj9tNj9OaiqNg1BvEEIxeN1+WV
2/XRaOQjOLhJeQ6ce3NQNlxgdREnBsQJP1mEHyRGC46Xnm4GKWmTGPvegdjfLKAIuu5sW5bEn59Y
GhxtChTUGjwznxHd1t0wvSm2dFLWAtLpfi2+SelItaVlfBN1Kr02/NDUfxHxTg0sbrXK71V5mlhF
LKQPeLZk0bS7vlGrMeDkkyyurBE0ZNsK7KPUHdU426td4crp5HGvvz37OPOuxX2UV3aRauhjELo/
j81zWjIkpT5bWbRhZ+1YagbMRfTTYQpbph51JGVxNRigr9BYrdrEHcNil8PsmY63EXMp1/dvzdEo
Rfyn280QzPIT9TDo2zUYQSMjaUyL3Sx8oSv/RzOLz6QZtSbXHWZSMR5ovvel1lXlDcjo1loWXwhZ
JpthXIz4SDrkKQq1yvskfutYDUHmZMOWeUKUNP2QqxiR/PFBbv37DJTA9W8ifufyFj81schzGXYp
FVXCA6AoS1xfk75EVvzVyYOffto8BFnuHxwF3iBlS/x37TCdGlbPo45jpkoeCtdzqF32/nPbFTeq
DXI02ZocWrckyoYi5b0gD6iLNBjmkl1spP4YROO+zrQHVCLmdKs/u2VJ/PlJJA3yoiqGhjW1k/7Q
Wj3isK9pqqGC8RfFDDzj3zUtjpI6m3Zdis9m6XtNjzypeN/JxV8dJLoH4MrFy0s7X06G3KaSF0Sh
wAkLTzazCG6VQVNDD67Kxv6L6Mr0G/0s+plg0BaeqGulxWwxnylM5czF8fZ++pNp/slN1GrD1iUC
VJysE2ML71OlaOiKXhh70J+1n1AxeRla2MhhqjGAb9Ho+q0fzJv0efisoZqyv37q1m7DU/OLnTUN
KWIol521tN9T+xiFfxOdTpYn7J84ohNkzijl/P2AJJnz6cvfVZEFXhepG6+ArYUscge1iemCC+D8
PMS7Ksh3dn57fatWryiYIyB0BCJ8McQRlLU9BCkWcrQE2zj/hzvEdjs/PSht/jOom2/X7a0G9n/t
LYGlWQZVXKdjD+SnWwHhYHoSEtkNK+v79t9VLWGlThkibyb2TcuZBFM1T/fLjY27xKn88fF/bSx8
3BmVKeTWJxpBNTY/zLflq6F44SFCpKZ0lb1/D9AS1NRWo2ZrbQvnZpQ1gz0WuwTkndE17pRvOcWq
CfHug3qXHviymVrJWmJXoQi0cv3ej4a9WuqH636wboLnCn8/haclqk2afdXwE2FCijyl+tUHW2yB
q7cF1OCMylEFv8DXqKPR5EbDm2gcPw/RXRKnbo/effH9+kJEurO84bn5SPIgXb4k3NeGMGxQwMWh
B2M6xJkEBsIJZ+k7elTTU6Pq1ce4jMKawSXfDzeukNVAy2gc9wcEoDDSLvIkKeyTzCiYzhi84F3/
UH0y7+Kv9iflxv/qgAuLBCWZ2bvyBx0q/q0i058barl2yv2ivwYt2cXYy6CFdDRi1i4oXf1jdFPc
oSQIzl7zuqdtorC12IHoK4VYTRAVLa8wplu5hKsJRKfZx7M7VVXcelLWOKBy8kqxNh5ua701BE0E
wwP+Q2N2EX37mKhua52YY6BXeZPtq39opHjOsUKa0ds616urO7G2yG6s0G8ts8SaypXZ/q7jxzL5
cd1X1z/YiY1FXgPORG4KAxv9wT+KHrO/015EwBLUxdWPrdmhtbNxuoGLp0KfMRBYjD1nQ0puO0a/
Gmm4tap3sVntTO1jIG/NYW3t4eI4mG0Osl3HYE0WZdv3vQmav9q4/VcjP4BcpkxEy5D6/Pn1Xxjx
YBjhH79IP+izV7SHVHGTZ2qaKCrTq2SYrU/31eu2ZPq6TzJ9yng5mhRUlc5ty1lfxNYo2vQP3Sc0
0iAamQ7FB21fetvW1rYTpnfR5Aah6CzLSkM1DxKSQRyAoXlX+vEh64YPQRXurrvlWqQ+NbPw/CZJ
aitTidSaU39QE/8mj9VvRl2+66Atum5qbUVwBdHopcEnoB3n2xfMjBXnHRErYoxsSPXdOFvulH35
36wsF5QpvT3UWKlbYxcMPzpH33fdFtv0aqfBdhCJFPS+l9Mk1RxHkxIy3GVSkIYbtOir4VinpiCp
lCb/i2zAZGzLdfEcyIL/WjeGtnYLU8m1fd105nfD10r+syz5Imdhne2qIiiHoz6TJro02vripuoU
BGTqwgluG5uKyWHOpHIPnNrZEkhb+zIQnSJQLsbVLiZf1dwYtLphagvd1ucoGD8m9fAkK/nh+qe5
BDSTtp3YWVIVB0Oi9X6NHevJvNO9bB8fwh1PkgdBXhZBnrpF1LNayT+1uHh5KePcVsrwZxxusr22
cOsKqJK4U4oX6ya7C57Le/Nh+OKEDLyj4lF72z9iNWad/ohFtmp1nWVnIT9CCFPEDz3wZn2foyES
Hc1X6zg8VCACt3oIa5tNggy8gma9IMVY3DdjS17WFDH3jUMTLGvcxqvgiPxpdrCJWr+F8vVfXKOA
thTwFSRjwJkWJ7y3xjJIEprRINfvJgPyUju+02J/w4/EEV6kPoZgpIV6iTrBxQxNOUVllvUi7au1
oNtPYwhpiqa08g/TaqjATwkaMRvZ3soRgV2eDosCwuKS/UEL02KIJEasZu1TItP4mX7MrbW/fkBW
7mxBYS+D4xSY5yWaL3UKJbRGjBh5eSOHdNGyqZNclboRQ/awbUu3chQdrxtdeQ0AUKU0IdSalQsa
+641ckn2QTFZ1XOX/bTGrcm7S2yqICpgMpv9I3pdUOgkdTKnqhKIzKe+zfqdBmTcdwMUto+C8qz6
MOyGQ4SwJyPiJv9+l+Uu+h/Xl7n2AU9/xOIQwqVRcDGwTCfW97Hy0ZAzD0qPDSuXFKmLtS7yE/hJ
xsxuWKvcJsT7onkqIM+qrOJzUut7LsbOK2wo2Mw2em9V+k/UQLei+UpZ4Wy7xQc/qZBYuaTPZie2
W+mOVZ2/Dg6Yp36GzDTTHyYE0TaS9TUPgsRA1gweBtoFf5Gc1lkfaby9krpBmaZMv5VFuVEvFrnV
4swz2WOJmTnYDHiHnC9KDbWkHfoJnIuphN6s088xtSS/Mab2OGbNrT0krjEV7/S43hqUXQk39A/E
xUWBn0LN4g4BvG0YAc9yj2kzhPp+zUxzN3kDJe1fdPfOLC18VImTLp7ErIDfRV6gHZoIovbR3vhc
a/4BlQds/jAWMQS/SGOdWtLTPGc9c9h9qcv5KPk8SSrzdTaLm8jIPrz54DEFA7kAtU9YFJeTHGVN
/WuWgPkljb8zIWkfQt2d5q2m4ooTnplZvHeKfK7zJuR85471vU+n94UCavj6Ui7JEkyIIUmSuE2B
XF1U7KZCrpJEDNpE2fwjVLObcS5/xZAmBKF01LryEPb6fSaZv6ZR2bj0VuIXRwzDlg406QJVy+Cf
WvsWXw3wLlpM3+2kg7H348YC13aRvq8gIqYwfkFs2AeNDlEWViBFMFyh+lrZe+n7eKceIJi3XbY0
OGyNna0cMAYwCB4ibRBd5/OznaEsN7aIK3iTVg9uMISJpyr9VzkKvyhFs5mFrvg/qqkauDJoPuEu
XZzntjR7wMWcMulmhrf0vgUYE3rOD+QKDGbdboxncgjtU/GaPm7lo6vbS3PjD7j2Ui3JYIgCyREG
aVpjQGHedM3KfL7+CVf9BJCrLHQi4ShYbGYe9wXMf6C7Jqc+0LZxm/ZrnUnHt1shwUOGCZwmYI5F
OKaSIQVDbTBzyWOERuRkT27Mjf6/WVmcabOQzD6YsWIVhUt33U1JTubw59utUEHj+lKROr8QtTTj
qvXHClirHISePH0IQNyFsGNft7Lm5PTpuMB40/N/Fl4XFhaAGuF1GgyRTdC4KfyPRVcS4N8ecJmX
EwhdEMGX+I046YOxGTlOTZJFQphxjHdho/tfNGvWNxA2l96mwKMC06RgHNHJys+PriVlY+3YIzMx
KcNzOmIpeu4G1lYKeXluBPxT8E+BI2Rea7F5oylpuZliphFTZ5MGM+8WXmDNBO8kOoKKBjHacqJo
yrXM70NMdG20a/NfqbHxWdYMaKgPiSyJivXyyMxzT9sFrUVPzm6mQEVWZmvW7NLFKAMLmDvaaLaA
759/DJ4tXaxYYpeyf3rGdrXmn0Kv3X5LluPPdMV5MoYhwNlClZJK2HJ8toGtLQmjHozsl2na17fa
rqL5ot9GzX54n39mCHEX3sg3o75TX66fopWi+7lpsQenyW06h2GbY7raO68YnwkMXhQgyVkcYTrY
GY+zlye3lKXFYz73tuaSVoqA5z9gEflqLkilSfkB7ZcSWQJmvlCUClx1PFhHKoGo3208KVb9hquf
8gy1M+bbz1dcSnXu5FL1f5x92XbjOLLtr/Sqd/bhPJx1uh9IapY8pp3DC5fL6eQMTiBI8OvvhrK7
UyJ5xcp+KJeVlh0CCAQCETv2RriWdT6ONVQ4lu7t0xMRYxLdR4jP8EjHPaqsKqoKEuUIrsEMFjqf
UV+DCKjtVRJAtO1CJD+TCMe6ARUdvC0AjpMWTwRRvZHRApEaVKPA1g9yinvtKXlVPDAAv/wFtmbh
hMbLFW3RaE9EwQT+ffTIQrlvUrPC8PSNLK1qNGVEvukre8lYgyLah/TCwiOb24g6NDJEEyuQh+N+
Lk5sroOWAlGUw90Y8t59vi35HTcXpnLG+yIPjpWBMpstfP710uBRYSdKmAvwv+Oq4QdF/hvgyoXR
qLPDERB1Ia83TetIdeKoEcVwqM989kneDEATrNI9ONiTe7YNN/0+fsihsqdvlVW9QbaTu7Jr7FU/
fV5aqnO7QeCroAeEFiWgvEdDNuKaRBE+i2ZTcI4OblLlCyf13G4QpWVxzQTF09iNUrUjiok8licX
7zQ8FOSlryE8lh6NVl8wNZOkQ0oJ1GfApiJUm6BhuZxwVepj0ccqe8oR4NRmU2xE+RByRl/be/At
LM3g3KK5MDlOwlYEZefUhMnBGXxafGmaxo9AXr7gqMVhM950uECA0RN0SxjeaG2mWhDqBFzlaGO4
q8MqdJ0uBha/DzdJWK40pVxnHYeUcps+ylnidcViAnRu2wuJUJBWIi0xwfg4eWlrtYNtX63yV6PB
OdUg3xTuiLKRNuaWbKLN7THrc4sT/kUG2yJWzwTnAy4Vq2dMeLaUfwmk8lPUGoUbqkhmBdZwMpx7
0hVHCTJ2cgKdI+ORqi9MQxGEGWgP1tZyaGBdS27JW0/B/6E+CgDej7oMt4P03KCuKx0L+XsQOauk
jte6fCzjfNXJnafUbIvcK3F19TjIkBvMmBu1kcdAi1s18sFWn3IWrZ1Yc3O13TuxshAIzsYEIpuA
sAApvsnVOIxlm0sBZpt72rtZu9UTudcxlM/mM//inLivuuhLTu+jF/r7aRPoTEBhEUlTEBmi7ePa
J6jDwHuuYNqDBqR6BvPAOOSB1mHBD86098EOIjcEhwJhNYZmoFgdaE2BIWoW0peS/VwMxSqCkGpb
PjELnCWUgyzU2UY186ucYcVnkOxO/HpIPKdeSuPM+g70vp+Zv3B8j/t4WJpxVNTQIi0/QpY8drOv
ymfnbnhkP+rX8qnf8G3++fYCn42+Lk2q1zON9tQisggOnORol17fevoPtoMm3hrd76VXH3ovfVBq
V9rE78m+3S617amzW/piyCPvH2haDmA67HeeuZE4mrWRcvHptvmCh/813YRHa8UONXg5lRMkf15a
gN6gzbC9PQ1z5+HlLAg3cBGDQtilwF1IzIIOOSP+taucdQHSaU1ZujTOxkqXpkbBH2qMulxA28VT
+CEgbM+54RkJ+tPr4qiFH6GOXRVCQCSyAIV7GtptE5QLO3vuvLj8CKOIuwTuMyUSPoKKGlJkfUg6
mqcWc8gziXNsrjPWA5nJKYtTl7MgCVvR8I/0SE0qr7Ef2nijlGCvK3sommGFvWTqB5TPFo6quQEi
nYeqvtBLmICVLOQFBhuFWC9Vdzk0RUlyMtn77SUzu3IvjYxmUS7LwIwqGKHrtnbzyut+gMTcWrcn
yQs38U6/D471aliZB81LwJxxR73yL9Qil8Y6cpVDiatTLsSXM7SKVo2Nu3oMPr10dXu4s2aAjBI0
A5BHGYsmxHkSdXqcYFNS4jbOvdRvs/ztto1psUxRkDbEzUgo++rjhIrdS51dRggwQPu/tkqcsyRz
NTA0VLLpNTp3O2cJmjy38UG3jXACBJLA54lhX2x83IVzwNSDxLNY5SW9uipifuTyc7TYBz27HS5N
jdYLvEuKewtMgbb5XdBtUNDwusWugJA1+3p7JmfCFqQLEbAA24Ks6DhUYzYzUWcU7eO8O/ZK98zl
JX6amZlDUAS8hGiGBnpstO7CvOozVcLObir00AFDGbmpaX+BRLjstqa1hFafWX9o9UfPjIFwDNKd
oweVdRKjFkGyrTS0L01l3vVt922wm6UFMRcSwBD61RVUokEnNjqQMnuQBq1EtlW7T01Xf+xWfAUR
NuJCZOlJq93kCaqwi5egRbOjEygb1CysCMyyL/Ux+a6C11HyTF/bkDdoCG/NQ36/1Ng5O6WQPwCv
JOg4J+IaWmFGEQuRhqgLENxUwNaixq7a5oIznlsogn8CwRRiOaQlrrdYS9BQrtloCqps7kvZI3Gy
zRA9D7Hq3170c+NBigxAW5FRnDCIEK4HtCII5qRM2iqMrLn1HUHfwnDm9jFID3+ZGaWwk7iC3o+I
GZMdO7abfPMuYqQEeu1LUclcBC5oP4EbQNoBUeEo/dfVhVK24gnpuE2Aps3ZRWQN/BFcR+Oz1xxf
ig16r1U/Wjm+tL49n3PhqAoxOvwHWlMBJLp+ckztmqrIop8cQaLRmItO49hLP6ELMvZDPzouDVnU
MkZ3zCuTIyfZ1aoZA1kjJjcEmIduu3W0Vbf/xY1ZSCxAB0O4MKggXo/MaBrdzgKcNEqlfAKe+jlK
ssZFDvnT7SmcW/s4M5G/BfMR2uVHM1jAIyoDhZ2a6k9tnz8Do70KClwlle63sXgCuAwTDlTMgGgc
bbMBOh8SMAKorAz5K7HyQ6Eo74mZLcA15zbZpZmRn4qCJDMyDWZi+0sRfVD+xpcayWbXgCWYZh14
4YksiwbKEwKtH3Em48plVbRy28wC8Xlafo6s4lQRaEZIpH+BD/gvnheIKRxcCmWwfIypIojSSVIH
KVovlQNlHUvRs53lA24ceuHqVrdEQDY3mRZatKGuLgDnY/ipoheUOjZCAp4Hrhz+qHHbVfnr7TU4
A1ZToH9x1ohFfRSx1fVir9FeEzqamXjqxrlXf9SfrJ/CzPtC84J7w1O32Ud7WCKOnx3bL6vj1hSj
U+y0MmDVMLJ156jrrIy3qHAuOSkRZ4w8hgYgAhD7oPgQreHXoyMxiCdaE1IN2r1MjwHaQnN55Ryy
dbADXTLasVC6sFiNZEW6Xs4Lz4xSQ40P+TADMdAkLNZDZmskY4kHMdmXXOPPBdBceU0Wdt3UjyDn
hsQwgGQozE1KwHZYG4GU4XiGDilwFgxx8uA1LQOjqtk7O8sqo/C3r8QwCd1yIAcQiU9KT0wunY4J
NVJZkoElroJsy2l6hzhC+laxthsWztXZIV7YU6+fY2XoTB8GDJGX4NRAVd3tWTysUYFsVnFmLCGc
Zs3BQeCRQVthApkp1EFvFfANemnp9K8dDXVXbbNgnToD+o+KaOneP28PjE7oWwYLzThcRpbFsUFq
DL5fLTJ/9LJBT5XhKT33QWLgtN7tPT9rDYxVcGOiCjTeFHIQW22mApQGVh3nNQYLF1DnFgnBtJ4F
+amozSVXNmsRy9MUCxVmR6GKRBnHnQMIvIyUrp4720DSUqDlbNnvVLZEEz7dduiTEfopyBLigj8p
7XamFQ1GQrxDm2iv4GV/XYglp1fRKwNjZkhJqtFRBbkUrwwAQWuhwOi3wMO9WVlP/UTjIIwEGOQH
ZEKSauHZzWSIULEGeyGYv7D3gKG53glB6rTgpcZUdl6E1gdffjUOCWqxGaTD3Gxw5e1SCXQ6WsCD
gLqF/0SMM7kFV7yreqi85ZBm73c6eHak6LuUvuhWsWdJszPyJQDeTM0VQ0PXhwXoLeqG4/pkoRCb
KhAY9pThQQkeHeu+SXrXJvFKlj9IM3hDsLW6pwy+oFaX6AynqwfGkcZAaRT+bcINmRHDCfQKw636
b2rxbAc6OpMXSKdmgudrIyN/lqS4ecUFjFjP9TH4kW67U7GJT2wvAZMLAY76hPzi7V0/t3KuBjY6
C3llk6RVGUDGP/Qfulc/5y/DXe+1DKVz9iL5Sx1J07P3eoyjYDB3WopcJuzFwMwxzXMk3Rvyck0I
gVTLQnZo5uJ1bU081stcjdFnRdrBmgm8XJMTz9HAWA0+k1Z/bmTw18HJWUYPkGywzs2P23MrhnId
ZgjjDqqUWK9AR43SHVWHXEdtUfBQUWnv5IqXoT/xton5TXFhY3KzNJNWN2DDPnUra11two226fy/
2MMgFuCtEY3cTKFHWp8MsAY9zzfBRS95VMRKaHfZL7dMzKRLryZwTA8B/bzSzjjMGffta78Grd0m
XCcwHj3Awa2zc/MEVDp0P96h4NAd+S57bH87qMGHAB8s/KsFfNP4PpaX6HpUa3yIpohdh39hoexa
zgo0zAvnx+xyuTAkjsuLtQqlqFIrbYh28j537ewhNn+fpEhXwUppCQYC9E1MEDsmsipUwSkRDsnX
AdigOFa9UmlWzHR24ChfkC6YOSJE/ROpUvRo4Ewarf+6McNI73vES7Hx2OR7pJxXYc9R8sz9Bqla
VvDN7e0w46XRNQF4DPj0LFTtR+tTyqUm1kmJBZPZrhqAmrl/ytjutpEZZjeESWd6BVDcIowfuczc
rDuTl1C1lbb92t6oyKOAVs3y0dC5DlfqV2Vj7EnjQiLaQ3vbvgfD3F/pKJpZL8D1WbgMIuWoTETT
aqVLIbGC+kGo8HUvtf6g/P7SV6EridlEKXuaH3AMRrQwxNFD62w/yO95Q1aGFng9WxSgmx0MkMZw
ZcBgTrp5QJeR1A7IpQE5th+Lt3QLBISHRDHQzR6ai/14sStspoyJS9iFSfGRLvYbzvOh1EuYdLbq
nh2zB3IMNgAk3LM/jSd5l+7YW/VQ7ov7ZeWJmfv1te3RuaTDjQashu3kSHaoqEFT5lB8SKt2rX7p
juaafRNCW87ClXDusAfeCrpliBTRFTaulrSkUcrBgYy1/giWLXFcOCsDxPqi/Tg4LBOTzz1VgGmF
cI6A5Y/DUpDQ4oZaYD+GEtI2KK2lqrIGGtGsFs7B6VUCCUdg44SMBxBX47QjmmnaIY5x6Sy7tHuq
1EjfAvCgHooqMd22M3+f7QuhOqgTRP+EDlzJyAUAve0EcQ+2r5QP1raj6rCGEmu3ENbPOFBx+0Ml
FHhhB8C16xXaMaPkGe4UXlEaB6bhKYXytkwaVxs2Q8PcYUnlcuo/AXrFdROpcMCTUQS6NmimXQga
edw4w0DqXDODrkc/fEXSc6k7abowgBKGT4EgBjguJvyqTtY3VmtCFVduFJl5QyWHX6TADp9uu+q5
8SDTgzs7qjMY0uiGGeRJ1w057rRKUwLOn3YWyBgKW/+gfUgXKuTzQ/plaxS8M1ULMz3BkBojMAsf
wujFdyTYHHnBKc/aEc3TuMPi4jyGFeZB2BWccpyqkG+mfp4m0InGsVqtbs/ddEvhEWnoQ4SS+szi
K3XOOjoMokltWBEu9dDWIs6BB123G8IoWjA3O6wLc6PoBwnUuLYJhgVInvLQEkl6igOjWAJlzq6I
CzOjFU56ROy1DDOsNSW0qnXRniQ8XVekWioYzI4IsQhSb7JArY8Wn8LRvm1ZuM0VhJaWz5gkDy5I
76qFMGvejgWqfTTeIek2GlKYstLJczwo3jXDFxradeTmCbBl/u0FIf7OdfCPBYHE0L/tCG91cV5m
vcy6sMHUFfleDWPXSMtNPmBMDekAz9Dshcvb7LjgXVUdYTfqLiMfWxlJbcQl5q/DEzuhT6Zfp9pi
kXh2VGAIRE8XYo8Jfgp59jjrdJzEHQONHsQlZLdE0X+lNNrGtMLM7cwq+e26C2YSvPqgfLIhJD92
szXta6aIS9tQ82il5QhW9UwK3RD8zwsH48x6F01qiKhsNINMUM9Fa3RDIXhyTZNvnYSe0q46dBEa
4G8vjhk7CENt9EZjqU9T6hAQzZOCdmCGCTtro0hW60YUXOd90P64bWkmdhIR7y9TYt1crMM6UVC0
lQTFiO/chxmIeeNttUGQ6gL6AT561F3yB9UtN4tY0hmXaCO2sEFcAeTxBBOMvVwnukVBmVSQjVX1
kZtp+Wett1dDkpVu4bTPVdTfs/Cx5tWmARmVZJOXVGffSV/cCSobvwoWjp2Z9WsjIYYliSB9irC1
oBni5BnoSBi5z8rMj+N3XLlcTWdemy4gzWcSVIYt+g7RgAPqjglGBDJZWQGdH5BCnuzaLR/yPQRS
IA+rVGcNmL/CgKJMgyDYxNDAs4GK6CQIijIeG2Ydg2NjSDa2EfqO3ODKL9N7atdbO6/Rst74jiT7
QvYvUe+jWFk3euexvluFBla7Ze0qs4SCtdQsxBczoHgbn0wHHQDuYejaH/koDvZdEy1pIHXQdXfg
aG3PZNdR+1PYG4eKamvJRnDf9ae6qlcOjR/DuNnjFvTJcd5l4mzt8HvZJMA2NDHC1GhtVdWnQIcS
gYM6W9r5bV74uGNLLovKBSc0s49E3wUCFsRhIr4cnRsEiELDZEDjZLGrfTfCFTLH6Db2wpXkSWCr
ekEPzR3Q+/fGwoG1aHl0kkixWtsOinBe8K14DUFLmKM4u4I6hlvfyWu64n62j5+XMtYjF4WBAq8i
UAkARYCi+Xw5uvAbmhJLtVaDypZrw12KXD50XpN+VydYyrdd1OjkEpZAmYwIGisDpBvjZh3QOeYd
JPRUL9MdP+qqVa/XC7ni0a6ACdziHLETsedxZx4tvJ6bQ13nPfcatTgATfW5DfOVnvdvhUpegwEJ
ltpYItYfub+zTQgFoDMAWXhEGqPsipqBZzQkJfdSpbvLmn5wSxnXSBRooX+pm8XCLE6fl7AjSlEC
aj1Ra6FMjzW70nsvYZVrF5jFCFB2MAb93sMCOAw7yIDcA1BNaBIYhWlBF+VEAaGuF2no4EJl+Kho
bOFpjYcytqFeH1ngwLNZX8EGyAsOKjrEkzb+pDBn6RQeL7yzHTwiweOhITU02tJxoUmtzpXaq3Pr
EEL8HErwC09lvPCECfhiQB9V/P1J9ZqBkARC00PtVXF2qi1lZ1jSRip4s8oJ3Sg1wgyoSSwYnRvX
pdHR/A12xNFTC6PgpnqKjWSrZf3T7WUwLhVAB+N6YKMdpUAEMq8G2LBTZVdx+mpp4aPMZD8loGFA
13vWrDXnUPDhUY3T59vWlwYofn7hm1jQFIXqiFlNt7rNvTpe4rqdteBAulboOQFbJ5bohYU4qSMA
0HiNloiYJF5UBMVGCepmqVtbOIGLW8J5GkVSFIRDwMNAVefaDohZqyzry9qDdr1bRKegovuS6jtq
AqSuc7+tG1/pltoj5zYY/KwozKPvBpHJtVUdXLApBJlrj8WgdydfcJ6ucnupBDk3h5dWRudWYCgt
px2sUFneZ2D+chm4GP6LtX5pZORluW5wokQwkjTttszYu5XmC3HczB4W/I2OiSZkhLPjOkAVJ2qd
y0YFMo7iQbfDXd/SehN1hbwuVO1R7dEbqaEmf3uNjxOuYmnoyFug4I+8uYg9rh+SBR47rTUycKag
g9DM9iZ3y8BVTddB1NFv30FJ+J4rD9Hgpl/b52i/BBScWSRo/RSyPnD1cJKjRRLlWkYTxa49fbDR
cM/8IroL83p7e5jjUxKjRDUchx4qLUidjPtMeZflUl2gH6hkxl1M6L61wrvO1sCgbpWn27ZmNhsw
REIMDlwgiDRGZ1dZyIWmgvHEg+KK7lVB7dI8XKNHfqUx65Sa+Z1kSi81ZUsRztxUikZQWAVKF/m1
60eZUgL8WBUD3qmGrQvM1ivr69gt8uzr7RHOzaboEAa0H2f0BHVZDzzkLHbgGPV8H4fFa0n5JxTk
NjXRv/y+KQfPDQADQNsmfbTAnCG7Eai1h0Se32NSm1ja2vKzJe1uGxLr7NpFipSQIpaJ4MYdZ8V1
vVesrGxaL0SHX9ZEW6K+UVPbhVK4UtKlxpbpDNroPQbGBvlq3KPGVCCRgQR8Y2WtNxQm7oSJUu2r
rqDQTNQi35C0bHN7dNOlcWVv3FkK4qeB6zRFz2J+5MndoG6i+PttE+MLBDzJtY3R8oMol6TUEWz4
xn38VD9ofobKm+WBccDxEpSLQn8J5D/1/TAJ6AfqilgdkxWvDA6pTegfe+CcO2RJtw3tcLUwLOEA
RwsD2GLcr5GzhqscB9hh3IVWWMQtKHWRgMqUDVoa16Ttt3pPDq3a+3EIQUFcB+BKkpNslY91Kr0m
RbMwv7NjFbwucJYIfcdkTVKiSZIsJa2XgHHFGSIXbdj+7bHOrpILE6OjtA6DIQAlCTpcTfZVze0/
1bjc5gM6Cm7bmXpIPLYLO+LnF2FPrw8dMl+YUnToJVwHMhGSX+y+MTs/Tb8CzMPSJdbiudlDvkIw
NUByBLnza5NJh+OPKBL1lPQbdCa2ltMsbLEFC9pIg9hsCytWaIi1WFuRnxvWPRts5t2euWmQgIaF
X8PQRnus7rO2shoY0Xq6soPIj6ATYKnZqZW/dXyXx8nC8p97VCB40XBqQuRvQlXZ1nEb8NyhXt8o
uO8NbkU+0/gz7WwPlW7wH0Iyk5oL6bNxSuvsSi6tjhZio0lGk2UBRVCirCE04UDkdM22zLM2aNv5
XrTub8va/7SJFhrQyMlIZI5hClXQ10QyMVKjyQuXJ2iNYNmwJ9C8WFj+c84fWeZ/W7JGKyWI0j5l
EkgS0kH73KfGNgudPc7aQ9F2u9vrZW5HX5oarZciiAyUIjComKhuVb+kpuka/RIGd/55XYxIvd5d
SpkONsRBKJDpyD2EB1C+ACdgnKqj7Wor4NJPS57//2NScOkg1YKL9ThuJIXGmYSRhcpGB9mMD4Xv
z6Bg+2K3kJ3bqKC5iP0lLPzsGQcBQ0FuaszRh5hmb3AIMnn6N+e+9/tP1WPi91v7iM65t/Qh9PqX
+H5JSXwmNMEO/GVUrKcLd8kNblBLPETqOK+KGnuR1d4FlRpAfTvcZ2q9/v1FA08pWEcBSJgwzSWB
HVm0aanXdsULcPErYjPQ81r599t25vaBo0ADDmRoaG8cB0FG2udRJ1EKPjRDcqmR+nnXEJcm3RfW
2AvXqzn3LARlQZMCapJJU1kvV62ORgY4svaZRicpWcifLv39kctqwVLfcuCLvTy4s9v7NHy9PVlz
OxmKAkC6ih6yCeKtNSHLhDVAvUF5Nzvg7ZCeTbIl1dP5UfyyMlpqnYN2a9LASlTyVW7AZ2AZ3B7I
3Gq+HMho46oQCNeTAX+WNZTk67aNEhmuSYIoQ0m06DFSaPTVNri2xIK/NLbRE4rkXndUjrE5Tf0S
q/ZjUtNuwbWPwTznUwT3SyAbDNG3Po7SbDtKKOlK7B3uKut+l34D9VXpWtwDXxM8oZO4w/fbEzpm
0p7YHA1MUaCjoaiwSX19L6PJlQMIuSkeC8/xYi94Dh8Ct/tOP+gmuFd9ebuEHh5Xg35+ALhgcKeB
imiiCJGboPKOSqx9ts7vsneqe+kq2NEzFJVsBWGO8VYxDzl3x1+KWWedCNquBCcQ2q/G50CBwlIM
7XXY7qD6GT/WjrYq6tKVtKXYa/bIQU3pP6ZG86zKjJoE6QovfOt94HH4CdxqfnjSXemRDm74Lvm/
Wx4Rd6pLk6OwFXplVYnkBfQ8DOqhulbL3wjCrtsLaP75/RqYPgpIBpMFUgBhMs88Mb95DWwvLzdJ
u5IrNz9RcJI7tjdAj0bbSLbXb9St+XT7Eyw8xHG6P2Qd+jRSfABFz/9s67TylDqhbm46BPhsYqxv
mxuTxYoFi05O0ZxhG+h1Gefa4i4burLBidooheECio6eoY7AI5Xfc1bHXjNUoa/xoVyXQWRGrp6U
S5W+GX+uIt+HfI0AMCMLcH2oQ3/ZykkINHFSPQ60dwmysuqft8c54/FgA4S00GvXENGOXC36MpSu
RocSaCtwIyEvgb6UF50bBcoOyNwhbzmt03BdAkMxWmk8i4qqg2neU+KAzZ61iv/7Y3Eg64W6MwY0
oePqecJAosQocjN2uFGzkuyrtFwC983NGHAtACzClZnIh14/lbrsBykCggs8RYrbK5IrBQveemap
q5cW1GsLMslsSoQFJ04+hQGqTaqiPqDQQd1IW5Jon308F8MZJXcjlYe1ruGsJbXly1wHGCN0sdNX
t5/NuOHhvJ+QgwGPBArucFjic1xEqJBDSWme42hla+SPrfUADe3KB8MepAz+Qtpnpixki5zPf+yJ
Sb6wlw68MXUGe10GksAMmPkCqk6QGuhL5vYyCG+HbwGQIGUGPi+6xCQ/u0gurI+2VaXEwBUasN6a
Xwftk51+uj2ds08N3CyYR5FvGrsGu1SGsgpBONejz2utxq/Yvij7W1m98NxmDEFkHhGxAfwYOENH
y6MghTRQhSBm7XIOjljtpVOqU67Ub7cHNDNhADRAMAqZTm3ap5UXfdabOfwCoMb7vCrvrWGpmDuT
pwDYGF21qIOLivFoBaalzKVigAmHfibs1axfJYrCMXmvQ+Yj8++mQb4wezOjgkkhzIBQD0DWka/o
bJ7GUgKTyJ6cdG5tzHAp5Jh5QLoGVAQU1FBDm6AI7ZSmca6HyAsXEFSsHE+OWmjzLFVy582gxRRs
KQJLOFoHhmZnMmsk1HvkNj8y1MM3cVXa92C3iv3fXgoIERVR6wHwY4LsI+i4MhJUVsHG9mepfurL
haN9digXf3/kXjOeZqYp1gEoDBE11WkEtbdCBj119uX2SGYcObpMQKOCoxV17nG+qKk7C5SBqMqV
thrs0CW0K7OMromZ/sgq5/cDJB29uELFAesNScxrh6dzJxxMIkqAbJOTI0GZ0LJkP1AWdurc9F3Y
GScxQzsoDQKOai8E++O27fRnM+hBdqGk29uzN70ooaUEGQYIjwC0IsZ2PSIZzCv2EHQVgD+BzzML
96JC5h4JG9A05OpbkZF2Bdy7hdu0fHTC5FGPym0HniTfDtoFKMhkK+ODoGCGyB4JAtSBRh49qGqO
JH8DmSGrak9a2f5Jo1rf3B7yZMHAVSCcF+ST4JmfQGcU1iUEqNzSM2Po0Ee9veWyCSpI0LLKi3Xd
iT88GwNOHE06YOIaL5jc0GoKqZHSazNnU6v9QbUYOOIS/qOvjAenRAahj3VcGcNMdW+Pc7KGwG8O
mWDwbmCXI9c+msxEY3JrahnxYql0e+ibSNona5EaTvyVq7KMJXr+LdCLoM8KbTPiU1yEAIM5GE7X
oHM8zqET1Q53wIj+CenFVZSWJRCHCV/IW0zXCAzqcI4qMkjo2Bs5ycIMdDmvAnRHMBBGAugFXKtS
LGyLmbmDEYAAcD8BHGTMpp7IBbpKGhgZOjt1FdKfCDW+NKz+fPsZzQ0GYCQcK4LGYCJZQQLANuze
QquTom5okvypJdrz75tAmQdVdxnFM1AgXz+g3DbKJgqBgC+bHGX20nkmpZQtHCfTPSUUnywAtwHd
AzPPyEiTZ4NWR7iLS/mgrNq83ausfsmc7ClrlQVs5syzAe0wYndUQQDPGG8p24zykILVFSzxzaGS
0D+YJpGrUvLbdsSDQV87ti2YuMeXU1uC+ysk6P61mQ7+Onk1WF91G32uv/t8NCAuhX9ARhGzNzpS
utyyaWho4JNQiCv3zgqiKQuH8XSVIRsE8YFzt6LAXV4vgaJtMq4SsL9Gpfxi9WA9sNjSFWcKYAF4
VFziQQuNasDkLp+iYbCRbPDT1L38tevynRE1H7oBz6fkr5wlhxTEnMmgfNb5UK8yEj5YSgJKsXDt
GL1raNVxyKv7hGTxo5qQNwCxFtboZBagwIBOZfE8wd4zwZ6oCk9Zzmni5cgCEnrk4ZJS5MQXwgKq
vQJEg9QjZuJ6ntvBMqgM6m2PaHG+0SQ0OrXUlxNl3ytaDB7U/rcDU5ySYq5ReRHtGeO9ICWJaXZl
laAkEW7jJgDNaectCuuMyfQAhQJcDbtBNEcb0z6QvLTadAjjxLNfymN95BCDyXx2KA8gDYh30Ta/
z16s77f3xWSbi/2ggOsLEB5UAseAJJaWzaA6Sez1TuDGTHfNtvJl7JOzmf957/83/Cgefh5VzT//
D6/fi5LXcRjR0ct/nuJ3UPIVP+j/iV/7z9uuf+mf9+UHeab1xwc9vZXjd179Iv7+v+z7b/Tt6sWK
0Jjyx/aj5k8fTZvRsxF8UvHOv/rDv32c/8onXn7844/3oiVU/DWI1ZI//vWj3fd//CFOxv+5/PP/
+tndW45f22AgJHsjeCo//9q/f+XjraH/+ENSlL+DpQjiFQjDDAAWReDYfZx/ZKl/R0EKMDVkgXB/
gL//42+kqGn0jz9s7e8gTodKAjwBskzYbX/8rSla8SPD+Ts474BtE1gsHc15f/z7s109pF8P7W+k
zR8KgMAajGUUV2EPA38hWEaRgkIgborNfhF2FCbljgyl25M9fM2asDpwRP6HQU3YqpWQgCBVhVju
/I/nLzIHXhpUSHhTRNry8Ot3zv/WiR/8evf5u9I012pDuyNhrNxCkiF0i57wytWoLR9+ftugx+uQ
EGB607ACr+X5pVTKB0sy8M7z64tvf/5SZlqS1xlB5cfQiAYizWlcW+bW8fwF2r2M/XydVy2oRlTk
VXIwWR+yFJC2vdLY1lGK7dbDau/88++gmYIXe6gLqzs1MoHLwh+7+DuohBgw1ptfzSHnmxQAWp/j
83pMautjjFRRZ8fO/vzq/EWljKHf6/zTsmypyzu9PkrZv94oi1dlDef28z1GFa9b2vYHtORygJrM
YyKzkxyqptcOSfkNTRv3uKRHn/rQNg+WVYQ+Rcb3m9n236wiSZ6ozepNLwWQCYePPkhdYu8zA6m5
PD+c/yU1hqXjHYsZa+QidBXnAAS8xD1OxoUA+LnrNYQLeNIgdlZOZgptklwL6B6c/HTftKoGYqBI
FeBc0u7PPzm/PH8HYTOOPhvoE2EXlPvzFzWTy32WhoD1nl9ffHt+7RSl6dp9TFd52Mt3RrqOSZjd
n7+0nZLdF2qBh1Dauw7tVXubtikOy/iYA/S0QVX2iPNyaNyQy76etzu7l41vSd27SqzIX2regRIg
k411G5jkxUS/ddK1b2AX0zdR4iQCoB34aprbR8Nm9jEA7uL46+X53wgpjY1eqp/Pr3798Nd7JUPl
zA3i0O+SegdCRL425JbvVbCQ7GUjwKb79VppO3AcnV///NH5XUGj8T0r6b/fqonf//VL5+8u3kPR
u7WjscAlmfp907D8hKSzj12vI72dJpaLaizdJIONhrbO7ncJAPjIMKjRPR+6D7NW6kda6pbHB7Bd
IPVlHn59ya3EungJxjcb5L5N753f0g1aJdqK8hXym4PhEUK/EZBBYrOyYE8TPQCRE76okl5DuCAF
Ciyxy5UFpPVjxLNk1YctfzT01vbtOF2sDovsydXKRVYcKSIIGaG9HhqFowoY62Ur6BEznoBCcPYm
Ok83Rhocagb9TAstdZ6VfAu7kj+n5SBtyw5Klxpy3IATS37XaW9VphZ3ILCIFbcR3w5Fk2+HoP3+
89+ccmPFtfKsKI8hj+tnWSOGz2U58AJknTN36CK2H2iKb/tKU1ZEZaAfr42nqs7oSQv76DVKwy9N
lt8RvWPrXklouMktPTzFuZbu0jY+nV9hgV6cYf86Jy7PhfNtZjwzwEvgXACJA7b1aE9rvCp4b2fZ
ifF6GzhSdBxat4YMJsihz19TSymPrJbK48/X529Dpn1OofO9CbUyXSVF3HmWhHKxDnDc/+Psy5bk
xMEun4gIQIDgltzJrTa72n1D2O5uxCohkAR6+jlQHle7/pl2zEQ4FEgo05Us0rec75xbX6lvddkD
UzK7f00g+X2ZnOFsHDrcC0uShxpM100yOxm0p51MRi0q7dbDCSmncLMeDrmbdChcw6y3w39NIJ02
G3+egLq2E4oiR3njcyVv2jcjkh9+FSLpF54VdHv3yFGquxd2EZhAkuJTV2hoKSR/1/2UD+lUBd2F
idr5cVi6qrt4wh32LtKzqZAFP/335V5p2/59uaG9jvA4rF2QES+0GR8exLwaKxAsmiRzjYFaNXgG
svdGuM6P7sQ5hW7gz/46R6+DH6a/zVwHUWW5LyevO75PWY8+fA3AHuTtPwWnRfTv/0VIOiDtQMgu
apzxApVSsE3XfbULlHaH1KiwvhhwfgypB7HkbABbTOgMQ71dz1RzjDMhKqB/TJqcrjvRqDy+ja2f
XpqgF+OPz7yfGYu6PDoiurP1a+j6Nctsp3KSXZCIMg0SbrGb+0Obyqaw2dqPlsG1i1fS32N5L1M9
2vGT3/AsD8dz1M+OnxIONBxtyvAEPtxuq7zCf12P1jEl7OfYLwCcK+c7YkC7fqySi+QmOLqmuq89
Z9kE1qOhBJv+b56Lj1srnoulGBg02NEiEZQsC9i/zLMpCYvcVIRmRs7ttrPGf0By2UuLZqiPtOjI
wzrmWc/sCVF243Z2TFVBEJ9iCUp027AXNxXDjmEOjKulN+Zh7b2d4AEHVTJsmk4X4mZqXxwsL/5p
lXIy1RfFeT1qwjwJEfYgeDV/PaODtRw2VCllzJ68tjBdGvHW3TKfmjSJTQxmHTnEmZwjmkUK9ghI
HjBJ89fEl0lWtzY5O5FIzsPgoU7Dr9zt2n1v5BT/mPI+BtshOcvyZNXJhTN6CYURWR/FW2A6pkvD
SYc/aTkc59oJkPUe7kgzoNTFkIJlqNSfLp071AfhBX9KcN+DrLp/DUWSn2tghs/gv4hk+t4H8cWP
M+9jFZs80LolKWigLJKRXss3MeQjEpG3jyFR7FlPULsVbgBKscA/Ce1j4el7I7b//ZDQj7sYwmpY
p0GQiLgXAtAf4Q4NmUsz5YSeVDQ0HHWtisndzGRy4IMBy5dPFEmn2LlMoi7AMGZvI/Ddn62nwvMw
G0hkL92KjuowxtG8ezvb9d3WZW5/mhIN7jPUjW25jOUT4NMZVtTutvYcpbE2JuLz2ptQH/U0hwIE
VYJBs2CZvzbwbXYz5/ON9gG0guJiK0H/+9DCJfi/9YYukI+QkJKPmG0Q0HlwDdnq2Saf2+LAFGXf
yqFDMcNounNc1N6jF5c85WRg32LX/NWY0Xlq/e6FdeUlMqO4tlV9SGw4PawNwAPzQ9zaLzQXY/Y+
HnV+uKMG0oyR4/0Ofozs4AeTAz4giAWSOFrIihYO81/f6JGArg8RD3sS9Sx2OXQeLryIscCuhw4T
OMQu311CXuY7weESsaW7jn2cHld+NKR9LLqLn5RdykGZsv84af3k+h066CmMwAEb4eJ5BNYlR2vr
i7e6KevY2rSmNIDJLHMiVg4XFgzkiHT05X3KOk7eP7f23z6xfOuEb1170EoeLk6rqywXZFflw3Br
O3/20kYmWG413rW1u54BG0B9nZt/1k4vyHAblmbtOk0SnOrQPBCXjW9D7ydrRUGtOBmdvo+9fx7O
pLcdZcVACIevW0+s37l2Zx/1YSGFTbqe4Dpy06CodMaRFd9KKuOjFUa/zmX8hYMF5S5Hj34qun/W
UeoreaVgEEnXbtkm7CCsavdrV4KUMU3qrt7OOoiz1vj0wZ+Mg3B77x40jFsnrammuzLkwBgvp9c5
YoC2adixLAo4vcaNVkgi1Z46Oca/v3XXM2My0ysozejVjqRLy6LcRLlSu7xL3MvaxMsRNR7l21Ap
aFa1cbSvULzbofL/3Pp5f+1cDs5PWDZ6a1qA0zVczd16Zm1GlN2ClmeZCemr6BBy+ufb2EyoPHo+
8tJN6bJHfwZQwmP+i52596JDwJWxAT+tPQF+kxS/WV3WbuP07TbvwQ29dnMsXAdvHNzt2vXVl7w3
zT3g0Q2qhwYRTxHHsLsCuFZWeSlzWfegQcWOwTF4m9N6Q/ewnvjXPFXenDaRD6x1oHkjFOimWOx8
hr/UHN1yYLu1m2hmtxqG2XHtegSXsgVnzHXtwr/fgj7KnBKT45cu28Pa9Ot6Dmx9eXbYi/IsdozS
N08EsTP7uWyw4IGRXp3K3gvPxHScbUsVUqCzYm8rSvdbxexw1B2Vd2XMj8Yr0tpr6vuHYdqe3Kn3
b9Ovsyfx6vdwO9bPN8ZkDOjjbPYrevUdQq8ImFYBXqkmAMlSug6tJ4tOzQARhBTI65H+OM1Zg6cM
Hwls11zXeT+Gljlz5TwyiVUKKOerDSPz1hQRukEozYHivfVLcuzxPJxK6+GXQ6IFBMHYkti28Wi5
9YV9kGqY0wEEOE9rA71MFPhLY09rNzdBf1fYJod+BINknnvjTvUo++aQt4TOSRHteyT/TgHVUcoh
9zAG+d+dGv8OA/hKnmPkjqJE8JpXXneuZDzv/ZDbZx5HfyhwJpO8Ge5rA82W4Y7iUQWUSJPv1jHc
PHgiS/N+Yh1bz64nAo5w0fsneOcXWZI4vP7qJwPf9CCjhOpdw8J9FBgfFkhZxYfG9TLTsa+QrYMV
BiXNm0slv0G+Zju4U3QOOBFkKxb/cRmzPY/OvPQk2a6TlzG1zFt78/LR9fOsNslvUiheuCAj/+WH
LPV7SKKg4HLBnAAG92F3csIqaWVp8v3UwIKEtyJeeSHONRv5kxo0fc5Lu6vaiL/WMQSJqMxJOkyd
eO3GqDjEtKuhS8/6A0Js5S5YLjfs7deyKIITR9grTH+OJZIHJ7Zc7XWoWo4gvPxaJo2zt0a/nVuH
f35m/R6z3Lp16Oc4rklwep/6czwiJjitPUKG+dg4BjjacB6zsByR7XRb/hTXuntKNMre5naq92t3
PRHS6UFjA7+QOOqehD+Nt9q6x7W3zhrasT5UXRhu3r/IAric1m3RntYp0Ch8WcK/Bzep+/Pa6EJB
XmxpFMSzAVQCTel6YqhIf46HnJWntd+yyGK5h+pf4LLnIC6BXQfZz2kmHF3bksvI5s/VLGB2TnPr
px7s0dM62R1zZ4+0fZXmw0jSuCydRxj5+WOo6mQLNNa8W8cq5eePtFJ9GkAR4bR21xNG6a2qW3lf
P9VCqvrGg+BIaQ/FBN0KkOAk8lFJ1V/EhBgSyuvY5md3PTkuM5oY2ahlRgGMDNtU/7vLzSwf12nr
UGz9ezCI4XGCpQa2hxpeMEeJ6oTv2HocYN1QQ700JV07Xd9ODUHw49Q6KDsx8cM6OBj7ol37Z1PN
kbglCiZ9qB6BNvG6TIMX4DeBErJ45r+8MQFSwS50sBHgBG3JCiX8l4cmQlLCc/b1XrWh3Yf4LWf6
s2HWuaqkZFlbkOSmWpNvRlrcB1DebdqmiZ5aS0HnGjEw0kfI+nrj9DfRdfnZYTDmpo2xw2ZstblA
Z6TZ+g7iJYmoddohrnVJiIq2ThvvTW7yA2jpvVeEiv+qJ3rPR1Ie40hPj2tTFF+NFeJBWLhFHR77
32T5P4YvCAX8Y5GcQ8E7dIFQbvyrURviL6BA38k9GUTjbGVsOxDFIbjFokBlLikhddchplDxwCLM
1pIj4y6WalddNYoktjKaDqgejjKfkSibaAzSj5YcdFzP54SUMMi40AfVslMY2njn6Aj6a1Nusqoa
TVZUXQCpai/fRLz+VE/JfLKQKC6i3BwmwZNL0yOTWqlmVzCqn6p4AI3W7G9zOsRPnoeAvga1HFIX
FwR6guPA4BL53lkXktxFMj8FnePfQ9+JT7QB60PVk7vfeZ+SaZiygQb8wQtAQuZOzaVh47gdJuHf
BePtSRcRJCkme6Vm0WRdmhxBjk1TQA3EhzuUdkPuvDKd4+bCcsxQXF/8EQzTQSustQQ+3IOt5y/r
sJGBdyB+H+/WDyEWB+njASxQ7ex0rzUEnyLjvCpUO+3heBy1CIvnsbepozgYxBz/S9NQuoM/Vf3G
//zo0mDJQ3YRYt5QE0K9BCphf737NG4GPuTzuJ8rt92DlGg+zz+bqBsAtq8SFKH7ILqr/KHaIC4o
d9HyNvsT7a4c+oCRQ8/vjc8obt2UfBd9IM456vHSjuSfx3rG5W16drO5U9zA3lbcZFA1v9kG1+Dm
v9/pOMIbHXtIZSyMB4iP/fqDxoZMDjVM7aWdVJq3fnVdG1YWNdIxtkaMo47269hUq+IMlcmdo0T3
3EdMbnum8r3soapENFP3APoy7pC0z4h+gD0csoinuAecJ5+ws5dlQq8fbPmorf6B3ZuD4c4WXqri
oLw2+i9bzvENRkR8W49UXjoHGMYIIy8n1qbrc+gszQndQSwOH2WVjTalsVgnTMhu5vsQVI6DcP/8
ACMvPuOWFI8QL+T7XOg67XXbPwcA71cjHhrt6fakCIeDms9RDZ0JHK6NTgKI9pQ+iFZ+ji0WBThj
uyrc/Sa88QENgMcLQVGAr7CAIWkOZOKvdyP3K9DtEhDjWGB/7rR5qua2vrR1Ur01ItFyx20ATYxi
KB71GCcXKqasXX6cCzK5I7Uu30VOELnQ7YUrC/Ibb1NG247R/LNvgvgcjyWoGPoIL3ReGijt5me3
EvbotmWSzjFUCkgoUUS7daaEbuOpaQ9VONGXqirmAxvhPyRx7x2LIYEO8bLWc0HpkXnjt7FwCHkb
W0+EMt7qRKnL2nM8nm/rPgK1flEPuwJ0LDte+/61cYTeUReIhBJbHSAd3QZQfg+7QQ1FpsaUG+kF
87Vr7QZ6ouZpIh5PYXSSrZqD8mJQsfA0CrXrKJNAkNdIS7Sjv5NdF6Sjl/O9niNsMSW2yyVDB83s
EVCWelaIZVXLM9nMzpf/vpH/h9dqRQuitgK0ZQudyK830pv7wCR8kPsi7g/VEsHzisiXMCAR4Fv7
YyvlAevMS68rgCPr6pyMBsC0gdE+o++HzK9ktg6KuJMwXyQU/CrWZzwQfbYerc3gJHSfx/ZasAgp
xbcTIwsPCRLRcyAOLBL+sZDYaufFD7BxPN1l3mpEdGfAr2Y88EsDLo32YrgfpH0bnJvZPZV+9G2a
x3yElIzUFydy9YVRNGs3krvRn6MMijvt+b2xYMY/iSJA+sehPM2JHk9JhSiiyUnWQ5AEeVKUtlHc
cOO3/CIazx59X4S/2a/XiuxfF7gYxj02bKBeFnrkD3ciGAPX6aHmi7yAX2YKqLa9DfNuKxRzQdcR
F49QRtRwBkP/WCbRcHVmdijCqL4FQjc3ZwDgeShYv4ssskfpOihZ04B+UkbbCpzSG0U6C4ktRx9d
uAr3MRmGdMCa+wnuUCguyJOWWa9wRb24AxV5bApQLaKhrSduS9RRFfyqZM+vrS3mcwcmmLtQzdbD
rv7iQxnmhdAymwteAHIadbtxCVfzJUat1qC0dZmDTNESr15H+wYPE4lKwBaq5B7M8hAPnQdVc0il
r0MJa+qs8qZXuZB/g98J06YRKXbdEKwIS/d98s/PU1gMkIdR8wFFzfwBlLi/Y9/56JJh+QN2EcAd
8McBoE0+pABYEqgK1Upi74RukwIymO+9OTAvitvi5PRQZAcVinmpiuLK4/i4RoOwVPg7Zy7Adih5
qlgYZFPMwswnfZg52JmyKflCgdv8JsW4c73aeY4aENGsudi1aRlzsom0wb6MEPYA7iF5ImEA/TI9
fGNueRpml5+InfRpEnBkF8BG3ZE9LEX5OcRtgUEzbhvHsccIuvNZzJxhN89KZwlt/t109Yj05/vg
OicfyxNg1vZQLvbjtKZJl2btvo/VrYEqyHv//XQz1v+wQagTm6o4rSbsadHIx32TlCiSaxOzQ/1D
DaoHT3NI1W+9Go8BLetuy+FW7VD16p7GZgT31uLHwL3M9wguz5s+gqXnuVV0om6X35zR/oEgTweG
9pGeXBF7T1Hdpznv/vzvtRMwViyOH15ZOBig8QXqh4KX+8NjoOTczHSM1b6tunxDS0WOI0UQfNeT
+NyG7nAuIEqUznBUAIK1DBgaBVdd999XG5nHpdxXcfkyRJ7JPM4mLHsVSGyH+YlXNg2Guc/KRLGM
AXm4rKJrU/pc7Wlff0GgaLqNqInd15Onrl1iEZa0kJuhy+00bpmh2lEFo7spfQB8dDTZS93yH83a
bYl50OD6PrLBDJc5aocLNtUH5kCZLpq6vk1N0zxNYLxKazeAVrRDvKzxknoHEdpvY+JOO8Qte99W
WI/ldhQmOUGVPDii2dmBHnEjgNnBCtb0TZRFiz8xGq/ICutl5STjDa+1zkgLTE0elgdQJNqsaCAE
VuRgVEfwWe0g7SZRgcVfYsb42YGRdJHErS9v48iYHMALXGzA+S63qlyMs+X5AOknMEeyPY31OLXb
fol5Jwr60B1xh0PEewIyN9Aa6Ih053EckImDw3r1usK/aN3seq6A4MwlO+B5PLVFkmddQYe9Rjwz
jb22y/AHdrgzeZt5yRwdLSySErveOagB4QWVwSjP9dLXdCYnOZYImNHhhfXOn07OxXXtSevLrXA6
eyhylm8cWD8HB3f5bCSw2WaACw46OPmM2OR4BSRAPtvBgcxIU8UbxyKBsonNs1u7yK8X/XMRATk8
ssGeEqLnfQ87xpNOn5GlKeGnZGs3Me1j2TF9nUnzdZK+d+tqOr6M7DNSjvMeD2qVOrKyF1TZzBeY
9fTcuWfLWNSnXtH6MBHQ8Cp3fmNWkg+4yMWsjEPAIYEdWP4FH1LuCOs6UsThsI+GefguAvs0A+2T
uUsjF7jS2i2mO9WKnOqhuAxTv3PnEZwghUY1PI27QzEiu8f9JrmyxWudQGtxXbtQV2Vnh5K99l1y
7iZ/6yPjvOdUwpAbO7nrqxAJdLeyLyWdnpmyybG0YXmpYWojlwB3X7i5u/kd48fKqPNhHQG8eClq
B7c0QAeAI/47ozzGvGi1Jmo/DB2qG21gnnPPlpeKyr+DQCPr0AN/QBHaCuZoA+CHl60NXY6sE2CZ
819lF5trsDhwrHG/eaCC3ceFnbMu195pnPz4k2WQTAKXf8awLWbjYkR5ddNd2iL6WnlldYAa2HxZ
c7cFsrO/yZsHH7Js681FwRB4k8HpHoQfyXEhyD3mPv6GfY+i1wNpgvIWLk0/a3owPfa9vFaXuYZs
caHxoq5dr4jTlsfkJrh0NyhxLs6F68wb1ZlH4xt1qwriHFvq4Sohd3ZKrKlSPozxfW2QdD+HgYhh
hWBIqDk/UeFBkLjp21czAjgox+RGVOKnuUTKnNm++oSqO+9m3fsAAqAy+ToiGfaZDXG1Q84H20pZ
RKkn8F9LYOhvEH8EUo78xt39Pz0SyEN6eCAI6oYAVP31keCkKQInNuPeFIB8oYpbvDV+3iAkhdAL
6MFinQnDhlQmMjpg2IfqwE6g4PsMGgoXSlJRsonbKt9ORMcPgarjh6UaPB2HC2BM+aEkXv9gw0I+
VAjgA+SEuxKEfCNc9Udc/bG+/QpMkeAUxHY6/Y4SIFi2xw+PPZQL4XgsMAo8+R8iVF4/AdkWi3Gf
I5J1QEZchAjk9wZipX64GVUjL2tTFX6dwvsV+/cxU/fexg0bf1OYtjmTKfF2qN/AZot44jUEQ2fX
IyCly/zQtzeg1kLkyyMJyh6blFcx+XgBoBgKLRdxQYQ8SY0/ebuG9/rmF3O/zYsuQqGYqS8y4t12
omrc1VEitkk/qqOvI/8TAwU9r/tbEeS7ysnD/4/3JYlwkQPg7Rcm/w8+Nq9r1U1zMuwngyuhx9m/
BNyrd0PvgeeCenfr9MjDJRPfNDQqbuE0+scxb19rSpmbklZN25C0AJL09g4a+S5F0KYF902jw6yM
6y1KGoJH4N/bl3D6zitBnydgcQybYYv0c2Z1Pe5V6X0a6mI6OzEbj7HnnHI27Hoog25tF4N0hGnv
oTPTl6oPEcEem++B1+3NIrWia37r/Sr6U0Aa0hm/FEDI0vS3NM4r+8bHxwgl4QlArmAZhV7qr69K
NXD8KmaGfTzByvGWvx/ci1PmLj9iPVrHkL8Qm6A0yU7VWVQk1bNCISps+2R7t8VinNXWHruJ8HMc
QXgbDkQmcltcu/hWFLGTEbf3zxYV4UfTBJlYMJZiZs0h4N1LaOFZeiHCjtQAjikpRCkdcQS/tb1L
HuMRj0YYHDl8/v82Qv3/GYkBVhxcAqgWQ64KZuivv96KzhUS3Kp7XfhJ2swt3dMB1SihX985Lcyz
yPtHVtcwgQKfn2TLWeYQ9y9cHIVkf54DQDUFl2CInRNKTQ851+zGyobdBHABbqH+MUDpXbpB6SPD
HUSFCYd70xh3F02tc4tD+ztuqHUn+PWOgiUTHKNrXQ9yXh/MAGQqS+mj5GYfFkOwGYN4B9rHFtCx
kFzAlxxnvLYQmICFNw46RyA+/NFAXijekJCdAOJH9qN1pgdk9ecHOZT+1QHkGHKlZTknl/cmVuEO
aWK18UHv6CYXQ2p1rlgxXUrZNypdD2dXTBezNNbIQzWVE9JHcIJUSK4Od4rLkjJqTdVkWqh+Uxbq
GiI6dXRyR52HZqBb5fNwE8mAI8e674QEwINTcNUg0pXyjuizNyDzm49m+alQrHQBL3RyCjp3j0CG
rCXsVjveLq97JHyZZ4oHCF9Vb41U7LvnTr/j3Vg1DD7eBtSc418MrSb/421QAMELB6/7vsblmrZ1
C9izlE5+B+UBOenvvtV/MCqdmxl95wY8b545Kr4gfkXOTE1XDfTyyWKzP9Fw/mYRqrmszfTzSCG4
lPZuT3ehT6rMFohoOqq6mKWp5PzSdQR8l+2sriWFug3YZw+4vXxhhX/87xcpWoysD792KZ1FuSfs
E1R+fFhGgpZRlaB8a2+I9TayCAU43qi5OG5c74vz3OVpgkzsPyitepy7Q9gij1b1ZuvNeBIc65BT
JdWRSQbNB3oyDm9vNor0fvQVPwFIt8s17wBXj9QBKV8E18z0Cqll5JD7FvoZXMqNBfvWISFttS1p
BKyudmv49miQ6hohq93Mm7lwADxcGqWDZE85fUlKeBNrw4tZXKEcfZ3tLFKPiGlPzDjfyTzvwTlT
PxUoW6Um1g91OUTHDimPLV98higx4zbqLJjfOictLRdwNX19ihjUn7yIl0vsNNp1PQLVdV79jiB6
LdL7eO3xuuOiI0+1lJj9uogJBh80MHmPJLN/RAyenV0bmiNDlcrMIbaWDB6SUVGF5X0S30ca63sJ
PQcBebcEpAuvnW36bc8hBToI+lUQThbzFmk17V4di4KHPF5ycnO+ScIetQ35vCscdz5pANjKHJIX
Y3Iiswd9USgRohjLVRlg4Ztec3IMnYls+jGFJEMCvBywXaRpcWmcYNvLqDvqiX3/f38Ul0w/BaYB
olfRx7iCP0LZSYhW7sFVgz9g+KOTrfpaB73eOf5cZ40bX4q8qO5e3nibaIrjA1THqudo0Ooih2Rb
uN2xD3iNEoGeHSmEKwGcjKLLkMCftrYTKNEBIZqI+KfQgsOkbpNiO7l6W3TztxGJmONqBiD93WTU
PczlTDJK+GOCQowIfnIloXkzBCdSNw+zUR48SWTAURgzHPqh2omhMWC18ZEpW6xLM5M/cwOcyBrv
0kvQq5/q9hBMzrUUE8mAXXF2DDWMadI7/tZBOeOBG0TKWxmi5onO8ZOM8vjJVrsB8TY4DP5Zz7O8
8rIRvzG7wsXq/PAsgtvB8wDaXNa9j2ZXIqoZgTWn3/tMILU5tU+0kH+1U9icSyWwWjPq7wMTy2vg
le6J5O5ZNoE6DqB9ThHfKR9CqV/avroAeHYQfdnuG2AOj66JzLGsLVJtcf9HuFARYj+zyHR+Ac6c
PHd4SXUXfGt5WF7rwn0AYLHcznGjDtiDXiXSzZleOAx8Z9GuLHq2T0RwhJNcIHwYI9Fa9Nj722/B
VE/pGu+gtTdc4hmqx7bTz6xg3iVBkIRWgX8I8rY+r43v1DFCRgRyzD7CM//9LK+X68PlBKOxuxRn
w/7GQvXrq42Uq+qRhcerPUZwp5Hy2ilRpUr1duPU8MLK3vl7ivsv3HgV/I8KV1jTcY/YsD4Ak3D1
TfJS1gGWZN77CAN9LpoKaWerH6UPaIuHzz8HuRTHINgNsHe3uZT5Hy3cqpTbHmZYCXUbb2LYrfGk
l+MU3ft6uI4Q/bjKwsNd1eJ7Kavf8MuGi5Hyyw9H8h1l7yH4FFFoBZGxX3843iYuJo3nKLIhBK5n
dZ5MT069aq5jX5b70XH9DfBCegO8b3Qhy/sJeJSLJH1Zb/sJalPhKMhzPb/YKQ4OvSva41iQh7E2
bmrmBIV0poHgkG+iY5/UqN/J2X6iTXPvOyluwHTvK6QHAJwsw/2seoBYsJ6OyHVAVQXLD+AJ83f8
h/7rZP2tnFDThKvzfZD00S1bJ8WPBbSkLvWOOaZ7bsPUX2qaujhss6ClKJVK9rPtaOr3bJdPHC7n
JFEK3FXVScaJRuyJv8glzg2QRZCNPZCJ//1wrZxPv17jheBjfV1BJoCM96/X2J/tUGknAgd4gmhH
0CdXgWKUa6RgWuVGis3ahWXiIZqK4oSrJXNw9R/XYbeCeieECPCBtclDiGkhQWF2b2NgK94JWI8b
6I50j53v0k3uhGpPGt09rmPAsbtbA59xBzs/vyoPaIitA5qeLSTRxlOkOvtQJ363gd3pfg+KLOQK
obpeBw9JQzRYvUMGqlyG7OHookbRAHy/HqnJ3mvUmx/ex32S+6ihX+bN0fCPrwNzn7GFpB1v22cG
P3I/tk6SjXkxXlnIml0XWv25K9Q3Pg71SaLuEOrZC6qZlHIGyn5WO4dUFPXrGkJewHAfZZvTzyCU
7tNa+8NVs4lf+Bx+jqVLkGqCekjj0CnrLCQ9cmAIr3EQZiKJPQRVNL/Wsa3rA+4SZG4SZOEiJGGn
FEbs71gSvP/p80HOBCW6UMFcihvBzPDrjQ8EeB5I1Jb7eQ7YtQjoXo9980oUVB0mx6F7iJ3kX6L+
E2mF/JpErUWiQ4JCpwnsC2hAHwZC5NdgsHpDYt+9+q29iQlJvbxiyY7wIXmaetptvFaZL/AcX2ZZ
1ECa9rjTDS3SuLa3Qnvhn8BYx2np+sVLMYI7izqJOHshSDKBdHpmFUib2rK/rT2UBPND4o3NNjEc
2NIE673SzEtB+l7u6qJzN0K5/OYhXH7EU13sKr9BFaQoXhD2Ip+WHsSF66s3APncO+WL9upv8RTF
l7ee8RSc2BwXZTnpTDo5u0TW6do1MSJmfas3STeThwQlczmsoq+hYvpeoPYT1m0sZEpkUqatcKLM
RRT+Mi9NCBjrLmGVlxIzu5cmQYAo1TaNrfKBzmvjx4GAZKehof7TKZ3ziOf6H+Xk26h24m8EEYJ0
jBFdqIbB2QEWPl/GHHG5IFflgQbTx48jdR6sH2eVSr4FA+B7cZs3x3aAcGdBS5T51WBYkGUJ5ClA
LhcwOBYnH2DSzNhkOv8vyq5syW1dSX4RI0iA66t2tdZu9eoXht22AXABF5Dg8vWThPq0bF+fOzMP
RhCFAqSWJRKoyszCPR0S3lEPdhsgqUtPueQev/VsQVVbPmVeFeAxPRRvgLG8c2DY3sET2eLrIPms
xZu3VIOyaB2ymmnt/4j96kENDkD3tP2WKw6+ch+J/k44NQp8T1fp51XP1P9W3gaCyH8+RsArRwgI
NdvxNImiP4kk0uejDlw7XrZV3C087slZL2iwzlMVH13ASAD2FOmw8rFLwpcFgbBFBvQRAMQPxqXz
B76tqvBRVQh635pq6kJASN0BJTS72fkY0Z3H6w9f0yVExCB8TzNM/+bdlQm4Io5qFn8M2CWKFbQM
cJRmAowZ1JhpXNH+2r3ZUAeT3JXto0YEBpqgTOB/wCNfs5gkm7oU6UonA3YJZXMOCYkfLEjVHX1X
2TNj9xDtnNPcGQDrZv2xHPCQY9LR/qqoh++dppCpkAREQnyn3jllxdocwk3TtX6vsKvFoRx4035W
KqKW2dTte1CfJ+kJA4xqwLSc58AkLFIS1N5d2kM/T6cMoTCDjRxQTXQ24ISnVjKElH3MhmcUd5J7
bWfNQ9wU1qF3G/C3+ubBmBqnC5dDk+J5UUIjRw9utGcd3QxeTL7E0FqYp3blnHECVBuF8MKW1pVz
0knKFpaNGw3Ym1+5zNWmEvazrQMfJ0O7lDPmlkDs+Xg+Z43o55wJgFREmr/n9WPYFu7Xpqkg7NU1
bKNBol4mtEA0E9tT0N5oh59XA5JvDSR/SBu1M4094RwLFvTljAZE7aAr8zESyGY6bE59nfG7TvBi
Y6Y49RjP2hz0WrzPaF5yaqGkgE/LIw+Fu68WGsmHaNVQPHYhk1EhiJ5ngTVDTewONSYn9Nn10uGd
BBIWTAaUda5nfop4vhn+xcdcQkoO5Qpoj2RA77JqaYxen/xv5aD+8/EDeS0ASxFxo1PFtT8fP3hW
CqKYjRrqnj0uHV7jKDZqBR2Pni1sSUIk7RB9HVMpz0CY5UAM4qoDqJ3EZJVVtN14XQgU7NSk1pCu
U8vChkGUiJSOMbbG5pIyxrMZcM4IVmtW3BmjuepR7lSPXrDIXFSLz2zkNqem8OQenzC72EmQznjs
kWcbpK6F7+ke+p8dW//3DRhKAIZ/RPFd3JYgwYUtlDNVm0Ew8vdHMU55Pe2iPFkDuDVLxxIpttH5
xmrh3V8bp3PWzMVmLHFpCpmV2LEWqQu5gDBqs2Tudh72mszNN9dxRIOeVVeT3W2JGs/YroiCkzG5
SYosLk5uG6csToly3DvKiTp5U6MQHzvlENvJe+XeFR5rrqZPu5DxZM96Dze0D19jG6jetFo4W+Fw
aFh7dXRqbRnMXbeCqPbUvQ0MVrqyLW0hEU2iE0kLb8tKfbE1RQxxajRlZKc6mQCqMl26UBioZv3Q
ni0FCIWxpTaihcnZ0jF7Gzgdlmks7Y3pFnk0t/C7eMZfXe0lUYgN4UnwFpEBYnbYm+2Z24tnXSQL
Uiv+Rvpy2JQ9twHDxWp9BRqA/90eeHOxSNNcehtlqAnpz5yiF/pWv8Qjx0bmFB6E5c2Ze+XSDBqT
1ITNy76VW2MLUNdtBzwX8PnThGuT8/sGAk8H8wLeYEEUKFKgJ04ese9Wl3FRx9pGaCvNs4VHRLU2
iwme0MPQeYABwhO746Vf1u459KwvI2h+IBHb3sWWSbdiYJ8uOsX8i486mqfM6e+gspnVc9BJvv7N
10xFXaxvI2QucVTU06EgJ88ubx/ssU2+I8r55EaDeGae6FYeiOp3dZAmZwDrirnxwN+onc59t/MF
TX1EnvI8PI9ZP26U5UJyduoKiiJtsRyybz5hC9WFzY/YSb71qBL0jFJLKJqORP2+nBq8kXFpBoC3
/pbYCUQwBLMXdSqarXSyfsYtKFwAw1LpRTrqDPe4Nn2ItUgfsBN7kXER70wPuFN9bsHyZsxBWZR8
mUbheG+3Xo7SwwAdNS59QZYCQWk5BnPTtVNEbX0nqQBf4EfIgVQ7V+P2cg5RkfwuoapKfvZ4k85I
9CVDcZk5og3+xnSbVKldKYDj7bw6LudKlseeBfURB0mEEhDQXZWBdBemS9IKR5McaBHzkzI/RICL
nHXQuy2+9VpzwHd+73NQwNct+HOz2+82tQq6rCFQuQhzb9fElXfGE5w8TT0fchRnT9r0CciQ6xgK
oFEzVoIodh1rBvr/mGfWtKdV/tu86dXNK3y+nnlnYJ6VJ9tvv47eQ9jK8hu0ErLFWBfeQUCdBGIF
OV3gLO9+aYJujgyo884EEmA6CcNzM1jiLhaOXsUQp3r20vpsPFRffA9oVT/2leWuh8obAFjl4kLa
RM6MRxHpuwAAlVfXHb0lLeunUXSAbroaObo6sVY2bmT3XhrhNAFw56s7Ns94gFRs9hqHBao+2p71
5Pfaf0Wq1Z5bvO/vE8uLVlaUjzuzjN+G8XWZyuXObRnQprHM4bZMUU+ZSLuOdnmW2/NiCP/LWlEN
ZJJ5S6FVPE+/IayloO29yBPsG/yM0kMW+Ree4vdvfsmgqiHH6aM0cCC9C0nECDkSbI1mBUIgMxFF
fI+KhvSpxtFmhoTUR9eMmq4KetT7q2y9hWA42w4jRQwDtVWy+ZhroHV5rjdlVTQPpnHHOe0QPouA
AUFhlouH+xNKFU6q+6XlXmqIgFxs4O7sKi4euigWl1rkb4km41ethhaHlNQ+RzUnCMGmfGEG0k7g
KEes51GLfFP4fboG7TF6bSM8DqeZriWwP+pwiMHx+nCltjnezAoqe4rsfFDjPu3Ykti4eXZ4ehkG
HCLQM68b9LyxErmB9ALu5FYCSiXkNr6ilNfPUsviASVsEkAbOmgH4MtySVFGO7K79MmamqQD1D+k
EiqsCXpedYBcdHwyDq0EC0PxhB3MYDFUHDirsL4zXcuS9aIj67SAJosiZzy/kB5gtv9uZeAvcep8
lbIvgQJWBHz7yncXWenVX5KmX0DC1n/3cOYFukPTe07qehujetwa4OHiCSJ5b8bD5/0DzRugKH39
NI4CMlWtIF/6zyvmWT+N6fPCeHGvI18+TdeLU+oq/zTmIX/qXUStAgaKXFl2h0YiqO9OXYAk6boY
Dba0LV+aNkBQrGLRNnWX9ejR4yRXtoyqELFLXU08wprOoLQORIEk1TbNktI/2iVDJgVcwxys46aG
1nXy0ZRJATqY0+xu9oziAzceN5vyx71vl3qr83Ci+X7OF11urcvU/onbSozAOxoclpxlZ7f1wvKa
D5sVt9ZGBi3A8ZOLGYjwlD/YGd/eTOaqTL91eemckGiLrp7Sj5+rrGIA5QYv0JNF2aiYvIYe9+/c
Fg+PMiviswBDbS5tS6x7JFCtWQ0C+7JJADE1w8YxIwHkcCpdzkjputYsDy11EHG6QRo7ui4DAAO2
fVnjIhRxtCPdnqVRH0CPTL3stx5J8g7fv/AYeWl7tp1E3SNno+71cAxHbDJTCwK0AHuG0amiWp5T
2XqztgOPKSGpPJtGQW5wF3vR3h7teV3SuasC55Elvnrwejn3px4UAR3cgPNNwHtyNj3GE5wp6grP
xGlQBoW/gAJotjZdEoDQYEOIZiGd6i1mOENVXp6uQR/oH0ti/fStsv5epIhNEa3eEMzxkU0drX2k
cm+fWjhB5kymb4RJ5JXgWkfyR2vl3mOoA2uVidTfhqJqzpE1AXEkk9/lOgvBGnIdSlYkSru7QKHe
IvLmABRP3YrQdS+RixRF3R/MFe8H0JM+nSvgIL07JweKyMKzxrgAkrNyqyHY1ThiH8upiXUul4Vd
+nMTTjA2cyWrNoQ8nLhGIm52M+i5/LlP7X6rVezhXDcFK24rDQW3jsZ2HUD24LbS0DJ3VXGPrJDb
/wpd9/jHAPVQHO289xEfHe7+eXJBWjlAHp2Hd6UMNM7VQO6h0vb4/DmpkQXCTq33HudAd5lJIeTl
Vi3ADUvckb7T2iaooVjMKKuHV5ElxZ2NxNuicN3hNSqxAxaZ8vZ/cSOTW/67W9dzitM+WOqTPeh9
eZe37MVzmhq3Xlc9jxTYG0RYu/cqiZcFxDKQzazUIk5l8b2PoYWTpD17wU1bLNqSemAGhsk6sL1x
B8xgtuslFMq8UTQhaLFhe06q7CymULBdqkXFGv/bSGJvpsMsufTEGlbQ/NE7187bPSkrHPJrWj8C
JQCQW8rVd17wWUQq9dNn6sXmBXnpiqxd6FzwE2rKWitIgW8SD5ElWZHhS+i920g7Im8FPeIhiXsA
04rhS1J+N+aYR3+YwRSDNn4/Ng9VFKml5Xdq48S2fK0z+wimWI2wmp/fs148lcTLXyOV4JhINFuZ
LrRjypnGQeWoc109AeK9MLM1M08fRyxUJeVrlNuoHKOTYqdTKh+UQNjHdXpA65OSvhRutx4DZV8g
Z5bfN1b34CGT9CLA/N6KsqWLJJBPDjBviJsgt5hLRCigXQ89TuI4yUkUGd1Il/wwPVXrFsUtdKYP
FMEdY7s10FdJTxb3IKKETI+xB5PJ2BEXQZjKWlX2LBhQFlu0Yngt+XeGG/UzVf2wR3EhsIomc8t4
viDF2CDZ1w2v6fD+r15jHHysJYZ36nDrWRKOGAtqe28IIvX3LAj52sd5cQ7RA7xAyTJAWIH+XF37
ADDnM1aBbmL1Y3BfxTK4F0O9AirFOUaTSdPWOXVNixLDGJMjVBKCcdxbwViuHRyfd42vm53saLHG
A3Q4N7wF0Ai/0ufY8RCBqIoIlcQEgHUxvu44QS7Lrg7ec2SpZlptoJKTP9VJby0EVKnBVGH2Vgeq
3EBdn539sU0WXt5lr5ljP4OQ5/5MypOHI/dMxok97yTQoJI4zdYq7P+4Gj5H/9XP0u4rhMnURVTt
S+uP1YPOE3JAiXSOuhggW8kEKmVNnrnHaizTezqEP1Ikfd4GMiDRk9nDLm4T9jQ40db4+6HrL6kK
ffxy3OKtQWIqYAwAOGThmcSRE2iO8NIW3RGM3SXK/KXPwyisO1eIeqFGiDAXdvOeZKK+BxXCwyMx
GmeU8PCtm2oHAbqRHbIYJEbshe9Rsz54wxMvX+KtjtuGgAhLqneXW+4botSFCI991uC/I2buoqU0
gBTeZJuamAp3x+IK0lLomUHfUx9XqkQOQCgv2xjbVasoE2OzzhvVXFe+zTOTCYWWJ1jvZQYMolsO
andrcM9p/r3rNIHajVNjZhRJ5m3HTi7zSLyHXWcf8C97AnyaTEJU6W6YuqgB7c8DUocbM8r6QS7F
OCAfOY16ELFa1bUrl6ZL3CTchJBvnnNfZk/45BMI3KQUu6Np5ek1QCl6v/aqroUySbozroMHJDab
MiiTZyZ5/pQid81I6a1ilpYLt2+ByEdh4LmF2/nGdCtV8EPrFc+mRyaPzAN2SbeRvTO2iKtsK90M
exkD4feoWtVIMJ2vM6qWr5Ddz5aidsjMi1L7JGz/wY1F9Jp3kT9n+PKfUdkpXCdWO1HFWnJQQ1OC
hFyUT6gaX2JPWozfKc6M5lcDrN0v07EZG8+QffmYbkX4yoM0Uy49RwCbVOPnZQnu7YFngGAXgGXP
0Dvvtkyk1tybuoBjuSuWOmxlRmnt9YvEY+PGjGrXCmZ15oBzPzmXqnktJK9PpJf9cw/Vn9JVwLdX
NHrEpnTW2TgBgtlXbUYAbY8gwEhA7aHt41TgVuexBZwh9oIvSRVUc0Dmqp0ZHVGogUE99gJJhPqB
ICRgzEI4zh1PcdI0kxiTErRbC0zLackCYmjgtuklQ6mOByirI2NkWUjATSEn04zjSyur/sF0+lz2
kAQIu405gLJy+PAXHs9rcDxfekH6By/ll46TykL2OODbKGL2UkhQSUEC9txjBxjXXgK3/4sNtYxc
0IYJKjRN3i4+0COZGjNQAyO1V9SbG7ujK3unAPLoKi4f+8Y7tm0THmvayEdW5mIh4yFam8HKHpNt
1iNaaEaHNPe22g9RW6ztkh3okcEqs4rL2HrJzpisVn5cGdutG0dhU1ynGePfpoB7aW+QZMdXu34k
onPe6rQpgREuUtTTRZc5eqcTv3zkvbRBnBxRIwql9N5aBn5iNdgDZJ/i+D4rrBcz3Yn6bF6mvsIZ
CkHromTdvGySbJeOhL7Yqb/sSpI9IutCz0M6PpmHeTAIsnHSAjHlyctMCpWf7szof04yXjnA3WJS
xwPv9AOe0E6wpFvXXBnwgrkinKUb33EAPAGUwasKfEtvzv997h9LXcEQ0+velg/wVFmWuapmkQZa
x5Parq+XYR+OgEhCvW3MS7L18TQUi9gYr0O/TMjpkMxlpZuFMZpm7NyxOFwXBNq3W8sifChLC8rt
A2PD0oNQ5UwJCOHNhqizjzkPx2MYVWvcKnuEvfIPk7Ertxg2Piveb/brVN7iN98FuI/RJgezvWzL
7ghKm+mYqQHlE78ZcoJg7+HF6s+VkRn42jopkEyT6boeJdC+HRh5ECnDnbzB9yWNrPSIPMRozyZt
xCGmh2vPDJimbqot+FsUnDn43uwByJTHXLvfkb1NNq5Z4+bi48OdVwIaDr+8hLlUbawXrgvRrJv3
dTbONEDF0obMrn3zChoUt6OS/kPno0JYCzDN0mT5TL4vVdEpiQNot065QBpUKOnosvtbLhDwt3Jp
JjU8c7J53QYnBKDzPyY003Szht+55RJQSLW8LfL5Kn6CzUyC2+pQbBMU0FglZdQcqix+FcBNb669
QqIODREutAWmURHg61OkWFVNI8ZmmhwcyH422jnEOmySz6nsfx023tU0BSKy4Vok1pfrqsZmVjAu
gofVjmcJgJqfL2wuzahyBzoDOj9YNhACcGnQ7vj0rlA10gaIBNERIFvReMPwsxzw9Yig2nGgbujq
hRkFrDGcN8DWgaKBEWPzgxzEFtOH8O2EgoIa4dVoxj8WF1CDGnH0NY4dS59B/AUuF2jaiyjiPYi7
zTEOs/LSSOgoOdakOSBzQA91+TiOwNVeB/sA5IzYnoo+eMWl8WR3hgjowgyaxeKuaOfIs0K9d1ot
TDmDaHD6bAbNpNgC8daqXxuIO21MViuSAYJ9oI29oR6d3v6R0dLKu9qN7y36/un/yxrNP743N3P1
ab8F4o09D4Pr2qZ3fR8EhMM2P4kqT/bYhNX3JgrT+er+L6YxDAXSOVrdG1dQY++NyfRM5AbH179N
NGuZlT8n5hp8uL+sZZb59Lotb1w9r7ou//tawMuK/e8mM9Gs9fkH6ZF+CatpTznFmD7NxtP0Pv+C
v6z3b5/GX9b6yx/1bx+Q7m1IF/j8q6+LtdcE7slqIGEdR6hx7DOXLc0G0tJedJ/KH2bMWLzCcuc+
7wJAbrEd1WldHIpheDS9EXmqSy2HBIIYvL3uUCuE/ZZ5w/kcT+N5jOjeoUQwvZ9ZdtPrBZHgYaT4
NpoRw7i6DjQNFOGwbcXDzLhnjfPPTGjKjyukjaqZMcppJOwBGhsdDS6Ebx8yx78TpInuAy7QgH6w
sfKKQMDvH1ufYU9flk6+NC5mABBsCjVzwNmv06a5blTsyqgcDsbEQ0QLKylQRoeE92YSaXCSgOjB
t5uph5zdCkrY/tzYzMxW5dDmTMtwdbON7kPMgPULmTyZdJQ7Do+mZ1JVnz0zZiloAkyeJnU09SpJ
5Ol3z2uKS2cPDQCUOdjgmR6+iJCKRWWN4c4BrB1nDPGY6ehXe5qk0Ccd0wMAbMlR5bYEMxT8Eeao
5GgaO+Xp9Yo1RbMEL7ZEJXuM/jIwdctaYPftuV//sJsu4H2AD3OU2PzbupMtUmSuNH5S5o1c3Vim
dxZSmgUSFjlwuJF9NyrgAHGPHvwl2K7/XBprkuQWmRsv0VijD+UYTLhajQOjdUzmwAts8BeG635a
ShhbwEIEVVTiLjRwGjvTqCyLdgPAqi3Y3f8YZW4h3gLmfKwbu9sKiRs30CkC2yk2RgXQknYHxNBk
vY6ZVa6XWQx1bN50mwanhWNdgpXQgQFd0ToJFnk9tuuWB9WsbVTgr1PUsAc7tNtch/sG2nYWtw+6
QJ2/dc+KSVeGRcvrcFOl8WGsdyWEnsnsun4VuUuX9gF+kOAfFqQTqzjQGTDT0Ng2NlB3P64slwxq
Vtjpa5p03qauHb4hdoGwDstzF7Gwjp9AjgMmFgS8m4mXAT9Vdf/YysHbGq8+DzBB2yBJuN3EWGKQ
3PGbJao0oCw0uC1HpvAc9Chrr42byXCmwG5Bov63AeMcOtYh9UV2RyD458yMLSKFC9mSrVnDWG6r
Kc8HbSt0n7sASOWU20+WssGumhqGUlXDrAyGb0RY8foXm7msB0jWpn06N73oc5rpWkUI/IsqrHmr
sIEOEJM2rD4QSNkhdSMG8C9IfrfGuJEEYsC/24Mm95a4y7ZzvwlrpAzXjtGXzlHiYmlju7YERJBf
zGDXfwziE0CtWqa+ZmqYX/MXBBULTlP3muowXc9C7VWT6zBdqDj82v1jboxRB/VLZg1+33fI7Y0X
JIvJvMrbZGNTPl4IyZ1dgGf0zIwaW5epXYrKMCdjYqPvLu3Gh4hKjPmc0/aku2p78887AMlaFIsD
hhRLdm7UAByLI1Kj3zwE8J2Zj4DPMa+C4ujHUbYA6AzhY9ajexuYrsxoxgAy9kfkyxZmWLMkXyTG
OPn8Oe/3BVPko+ac9GO7QDlUunLcLAqBK2iAMe/bdHntM68aTmO5EY6XQ/5tcgHW9MPFJH88GbIl
hSzT3IEEEyJjlnrnXRiuqoSrfTLQ+towilKoQFANYDx1HLE6DxWU/cp9GaUMVikJuxWgpfQFVY67
mavYcAhFZ2/DMKlnWYhoUEKYi/Rt5h0LBB8mBQfxjU2q0kWJ1PcYphvBLLXuiJs+RvH7/wEd+TeX
lvbdCtoBX20f+mFAKXkKh58/d4hkRCmWkl4xUmYrZxokn3+xI6uQL0ZUd7iTRXRI/LD8CgU/GxkC
J31yoA29AAjFx3enQmn2oUaNoUzJHYJ9w7pRhJ6cPCaLPEZqVetJgaOm+Vdko488IY82pDju29oB
Bw2FBlcmMo9Ch0iLtDo+OEHfvQTn62kd2uaHzoeYojmlmzkNfnYrMR3tb3OK0upewiMiYuPM0WV8
TLJ83HsC9F8oM2rI8Gh1sRHxnzrXhlYXSzA1ZRMwXjEyH0gNUg7C4nc1A/8hjcp7FtLmXkNWFCny
YmPeaIJQN4i93Jubt+T2EERW2s22putBaMRMEkPWXEpabowZyjsfkxycufdtkkLjNCPejtP+hTch
exhEwR8qT4+rCuWJFsZmGpE5CdSeabq52SA8cUejPjyYWUkItUrAAJa3hWJAKzeEcQJZcixuGhJy
Z1GXeNDcbE1m/xx1hBQhQ1XzQLN8WeUQ0UDcDjICIMCxvekj8A7tvAQJtKGVAmLmk1Pg5hAWuTlR
lCmE5h7I77842ZwV+HFM/saT53gUF9hcRIu8/6Jo2e46V3d8GYl0Z7ooK4Pzjds+gVsCtHteybNp
YunIc07zJYI53cGYxtpr7ljf3ZeeqLyDLwtvxYFzC2kaLlLlbISHCgw5r8kKVKHhSxA+QWYqeytl
lm4QpPwwy+SpDVrc/WrIAwQ2IqO58wCJghbfOjve+lNXt1Z4BC5zYzwafWpqUF8a4pTBvO013vsf
DSQeN16ql51k61avgkDRH3733ODejxjnKE+xrOUXX7IcInFkb1u9XPbOD7un9cE0Fvaw1yseMbHw
nHwSLcyaXZcBCQchyl9vuHWEeDlqJK2SWifgZsfzIYDKCaQMsVHNQP8AFHktpdXNKyjaLs1g6VKA
fm3htJB7GrfGZjF/Ir8I8GBC8DT2QRstsA9yv7RhTeexjvBOSc0ekI35XjDL/dJH2ENCghp1pXIJ
wICA1pOZkNhthPJQGeRzWxdoLdbYKPAUHbKuhMrsZ3dQDCn8TCXX0cSMmq5XWodr99NZIDV5z7qE
QXAGpdVsEaFyQ8eWYIs5j23s8t2QyHEGYVXnMVRBcY7sYGsGWQsTU+2s7Bv/wZjyVHyvqEwPphc2
0HLHlJ3MbLEIcCdFcsxn9oq3WbEPtJLZwlyC0TjaGd1dR1miUXFJ2HgwpHhk93Xigx2RSiBsqq9m
f04A9pvryV5riJxnQFZnknb4HGKo5UrT8gahoSQuxdwMycDxOmxfx30GWbw5fnvttmECvMk4V3Nf
59E3pPxnjtP63yOFAjgu9QukrCokNz99JZJxQFfT0PgCYOw+lTaClFI1eznl0AFk2iKAor8geQCo
Vjzos12mYCTKMN74SeyflIsEddZJfR+DSHqgQGXNDL6K+kQfiIRgbBNr+mS6ZrTJCbl2YygXzXpF
q4PQQEpUJK1XlvChFtF2zv2IcCCKSAn5XsTqzqMxffmbR849iDSOWiL/gPh41r3gA5h4++iYxsTD
PZIz1GAAovyPARNA751nMwmbJE6v6xDOPyZ4AvnOxk8sqEZO6eEaT1/PAxkI5IWLluMKolb0xQU1
BhRbFI5Jpq7Vg88FAcoAae9fJ1GaRxfV2L9M6lGbxsrqUzlpKXsK6smRD+RQGuV6wb1Jbrli9X/2
rUzphZnTTcpVCJLSpbEZIStju62DSgAMnFG4QOQ0A/pLucdS2fEdr2R/iqAL5s8q1gLKVnQHq4Tt
OmCV9Jj1++ukuAu7U0cDvu+zcSN47Yvl0CtnqyL+1oABKJbUsfp1nYL/bZyv83yUClnSFvKIZmWg
1PBqITJtC/Bh+DJPhv5k3E3DWue5zyHYmdk5WMz4OMwfadsiwCTg1UzX/JFU58EMNTrzq804Gz9j
Mx+BcYb86Yff9fM0fTrNu31Wt3lmillLfgM12gL9VuxdUvt73jr+ng0DArW3vrkihV/MRDhUK9Pt
WV59+KBaZw7FcWzr9BYYj4tNK+SOXGDrj/7UZBa3Fjk0lVFufBoxRtMogG5Q1iii61qm3bFutT5e
Z9PgrYQK4xyF5FB7wibitW7PCsq0AEjW9mFs8Pkb84gk9FKVVXj1QhT/qU0zC2nA0XqwWbYzXjop
JXSW7WFW12G54DpT89H36Rl1hd2zVpEDOjCO3pPJnUzGXkf5ulNZezB205SQe5lHfd+skRUGTVW0
4wplLyAYrOoU1Qx7fLWhyHB/s6V9ru7zqTE2pUBqMC6mSbNUz8M0hiBRyCr/OFUKfKxEA104R9lQ
G+7JjvLeW0ZJ0T0PmftcFdT/XmagJ6Ec39u/upad/2yhZth3HEERw20+XBkFqe+2as4C/Ty5FtOq
9X+uWjZdhNKSxdwD6uFMQJBeBLWWy6ossDedbMUgmg2EtAckY/6xQTZBHVDVfU0nD+NmGlH1oIFa
5bHy4+BMc852fZE+9CMNVkmK2p0ZWOOH3Cucg6qqcZiZy2joojnKtDeLuo3/MeaQBjoY9yEB+hGx
gH5tvI3tl9ntpASQRM5ODcisAYg9rZtNhG7tkBWyOs7OR0jpAzsaePsigFxWz/SdHUJMH5Qf+QAW
X4y0hhPNTdcMOMQeZy0ty62xYY8jHzJnh+Ohug+mDpQhoPmNAhkzM2a8MhY5C9Jm1tK4mIHcth4c
O8ItaHqpqIBUI9SxV7dXR7nWYe30aXd9dTMpdsEhKlgzbG6vDoHtWefUyZ0d8UfekfFgmtoFXmZW
Adxb9VNlhmmA4EPAf0UwVYqCaPC1O/TMvk5JlOVvopFfUP/UPigfhSRBJYRMIEU5MogkjXzsj6bx
26g/igJ5AlTORDjsN7tfsaUt0gBVBhGLNOE8mbh6B9ognZnIn4hbvYtzPLspS7J9b3F/T6b7EMhY
3i/dWOpoEQiUtTQuf/O72WqkG8g4ydBMy5lGT1chmFIoq+YfUe+jm3kIUkHMw+cX3oli31T9l2uc
YgpWjJMHw0bhztg+PUDj5peIRc1W8BxieihjcHYlzWcRz8cvVQMYMHFIdswaZW0qbTUhyKSIjM+A
0ES9TxqEhyD6YTqqByHdXIW+n52g+rxCDa5ifzOZq7FIfuqK080f9rCr2rkV03uQzIHdBgsHeckS
98uuW5VAAp0IoGGboYD4sx/V1byGlMQq81Lv7LPOO0cQ5lq5eVTNIdiKWpUhqirs4wry85OLaQAk
TFBvp1uTjIGMQ6ErSEqcYU0dSTGVBqGJAPNC022bkYouHJS2ONpwNjbjxoGURHWGKpybUJpuan8r
YvU/jJ3Zcty40q2fiBGch9saVVWa7PYg+4bRbffmPM98+vMxqTbV2t5/nBsEkEigZLlEApkr1/r0
PuIWVd9nlW95DCXkR8Aa0EQ2s/4FjVl/P6A4/MFbuE9h5M8fKH6FrclvgrOq1tT8zFzQM9P6OfE8
XY4c7f3WZGnQ3YP08/RT3Dy5vqHeZJLzqXqKdCg9YPm99ksT+A3/jdK1Jzg4pZdlqQ7SfaHklOkJ
6ouTk2ZfnMHgVEn4/9bUkAoAX8zt165XfyPrizrAIiiDdGlwjqoBLRp+X1rfJF/cLrDPbmR4Z4MI
8mdXS5+cOuj/8kquqVmTjM8VAq8330X+wqHy+K/gKPMBZHYHZ26tW0HCgWwTjJSgFAaKKC2YnNtv
eT/1N28g1s2bEVNvN6+Tm5uvjFSkhkmzF5dtgoLscla7a6pE8c31YX0AVRjftqHY7GVCetJk/gwY
Aggx4dHIaA+FjN85DXP9wc/q/EYoJfjop9Hf6gRnqIzm5bZPJYWW9/MHsQx9r96i2HuRqdUp5qIX
T0162NZERh7uhzogqLXsKk2sNRdy5tGjjFTbsx99rThtG1Ej49whlPU1c5pzSybzqV4a6VnLgY58
lrlOuKNPNfScvIB90wnU1fZTZIbOE6ps7YViJah2/rV8QgPr4OQT0rGL77rcNYznEBbx6+tuDnqM
UQwGxAgQa60iNBUORYNMib/oXinT/CqDpbiZ9mZIQunTCNVhlCPy5AbmfMjVn2asavcZyaSHmRjn
fCjcQjtYvMiOAsnxGst/zOfptWhsKRNxfffrHPrpQ8IV/Mxzb6nzoB466QoOiU3xl4ykSR1YMnfS
nfwedJgeIgXgKg+bi/RiPczQTJ0hKNYQLK3m5sVUWuuPdHJ3U+0aH+xl1Ieps4cMAhjYMqxbxUI1
dXjI+7HZw+ZTnTKOEDH4ddRSefN5l9qyGDeZApDZ7h8js3U+jEHkPFU8X1dnj0vYzU2SH4lMJpHz
gUtIiuBX9UfvR18SBxWnnZp0oAugyRa+7GkZCTe2sGnnfAuop8gz0i5wLPNVDg7rMvHJQvW3yxY2
bSf3ufla+qXydY+Lbgts3q91qDaXrm4qoPRz6+6tTabF3dF4HHu5px/EWxo/AN2+juGtIx7TFRwb
ls2kcSiVATlB/gKhtGvkdMmDS7nJnTMBgVtGhpIk4BToBUszkcHg/TWS/Qmp94QcAOPm2BNefTOM
YcCiJD12AGX+y09W5FBd8abj4Vg5vnVTikWda0YAmBIlCovMkxKa4z2i5eO9roV8434N8zBXckCv
drwDHtmvjt4yLT4wIGcdcOF/1li+aR3TCRGLVoXSdidboq9U+VXxhAiN99Tq6icb8o6rjdDOkzRT
E8NTqScXEIn8h4utNzM04TreC2+Mjad/CokKXWHU+v1asLcHBSKHJHqMG7U8zNRmfHbCHKoMhL58
q1Y+U1P70HfW/FyWOeeWKfKBa2VQZ1JCaQ+ZDUNW2nyAxqS+VONQnDsn1j7Vpf5TPKhEvJFGy17C
zOuPqCkYNzsLGyINtmPe1b7X3P2W1mRlOOkXEpSanGK+c0COvyFFkZk3NCi20xBuDz3eH/92nGPo
XyovhtaAPM45bq2/lIWtRBp3YSrZhtLrm45qBWSi39k3X4+a7DOi1X+JKSLGTi5cGFB+bafrA5BP
CB7FnvvDYzN2aCk3pfbcUhN8aAo/OcqQEjTtOUPdhiLM6s/NJL16nFAi53QcIrWG6E0x8/sGvHIu
M199Fhf4OngEcLvby1Am1IxXgqsYB9ncmLJzhmYwML9cuURx/Gwt8vVIL42PlZuDvFsaHmzJAXlg
7aBWbanvZFocjam85iNMi6ETfJ/CBPUw0WB13OpO9SYiVUjuTYsCayWSe1nm91QmLdC9MbTG+64M
XxqySg8W6NhPfhkGB2MesrsqnvtP0TjZ5yJz8oPM5sgSPOip/6dMVjwe7zUl+lODseZJV+z4yVya
gUsZj3+7hFbonwnpjfWU38UTf9sy9Gak+qQXjop9P/M+lU3Q5gG+L1t1c3hG6yG8B11gPXTxS5lP
wc2F1+VmL430fmf7ncuYdlQWxvPh/146dvA65Lp+FPWDTRhhG0pv1UmQaRkTv37VSsh+9baJTK17
BIg1mK6W2W2vWJ3gTXOhew5Hw0JrSHWLS9gXoNngkd6P6pxxZrNi5a6bq+wGqWp2k968zCDVdTId
MNyeZjcHTUV5rHI6yAbyPNUfqTRbAnJZnTj3aFOg01fmHydt+qSQQPyWOJpxHJKlbnVgSDB+16Ve
RaFdH9zgwkkOKDR5H/PZOrfwBd3qpYmzfCovMrYGFfqhTh9O0aBHF0eG4qSFtg8D8OK/dusm/2LY
yXTRtIpcX1r65OGHxAFugCAPpxooF6omQ7TV8m/jMhLT5idDq7PSvWL35a3M3EtTWt0XAIv9nRIt
BUaN2X/Twby7HET+HECBHlu1VhZKEOMjv/cfHmogf2ZtwbsiHNNnck07NW/C59nxKbRX9TzfQ8kx
H4Igvl+zpu2SIZV0Z1xw/B9h/ZKR2AOuaDtqlop9Yzja3rChGA4Sf/qjUJv5Rr0u/N2q9xJHY/IE
pMO6TUhd7xDFar8QXIhI3wYZOViGCTQup5oqEDDwqbm33Mk4pVKFpaoUUeZZe5dNof8oNullmfY1
MD1EU0NAxc7y6rGWpjI998nyxy9pNuTXzY6Y5XCv+O5ZHGCZHS69jr6dWSveh8AHVBjDfk+gMBh2
bjOgYbkU1bZRmCAOoHyjoPwJSi7TOcxlZN9ryAiQZfDnEy+M8KAvZd9lYdQ7NaSAyZpb/fPkg82Q
4Tbb9257L0OZlaHaUm3TFXYS/4caioqqidy/sxR9PoQ5RZ2umw3QZuQxipWUfBaR8dcYufWTlnfJ
1/5uHObiq62ZylHlmMyr9cfsgB8S5gnAqdQjmfNpo6ZoSQZc9QFc+TAFsFugTVaiQIgCiOO11sqA
kQYDxHVBjNauMGCEdW1x7Bxm5B5gybBSnn9BaD6PsRdSjku1eGCV0WfwWhDtLrYgCEb4t/+ZlZ7Y
Cl+hAsKh9DHRC59fsz7sp3EeTy4SbrCKBSh+1uEcobCoMHZ/9iZ6UaE518iqtfql7bST75t9uxNb
Ru1SC/uTV68+YtQsTb/0OL6zD7UD0yNCeFW16xGPPRsLjUDZzB/g74S60c9UpJqc8AHwUHIMUIXf
K0EaPdiNQtZcNbTo2iYRAca87k95pqZ/zHlh71TyE395SnT0IQ/7j+cYD+3oxeAMTJNXCJ9QuRSd
k5ts72KSiA+xXqT7vg3zA/LyKKiWSWmdJzI7Jgfl65RGIMjs5d3n8o24UtmO0LY7PQ5ult9NkZHM
w44anoFblqk8xW2rPI1O+BLlMcIzy0jsYZ7Y15ibK/p4BbqgnhV/BMyQwEiJVr02gqGZm6pP9pH7
yYDD5rnO+8dAtbS7sEJpNrFqLs/SfdOExdfc4968maaZkydwMWcpbbghlj0/NSHPFjdWhrOlRl18
DN3pQwMXxDVeZsWFuxUBPjUEk9CBc25d54ICxSMh0EklORaqlG7Mn+AmIpnWnnhYKh/MQPE/IPsE
JETXvstI7FkVmTCuOv4eEQl/dbP6sd+rVd6fxa+vGv+pp7aZh7n7h2mhqxmHmXYyJ798iafuVJBh
/ytU0A+wI3N+VDyvfqB6WNnL9T7p3V3Ct/Fbs5DVG6gcXbs0627UnrwECtJDmTkafxaxemkkdZrO
EEDDDPmzjVKyU34VfNFiUztMwHqeks7q7ua+NFHgjOBLHo3PjWlC4yXilwjGxNcWpMduzRV4E5Gw
9+N+mVfMJTeTJMTBZD3wZftYzn52kbxzpKWPLreSW64lvFjsztfPdU16qXMiuMncMbiu6SYt0P+w
qUS+tFVnOwcbSqazUdnIplQD0D1tyA4oUiI/yYGMKGNbANjUjRczNi6DksU/e4MgVxtkyadaCaZz
ACDzksVzcCgtLhei9mASYOYkjrjMVcbSy8mnvhplLA1SzvERPM9TRcH5VJhuvQKnzFItDooWx4d8
XPi5JvcJmiUfcsi+BRUxJvN1WBrpSeMZCCfbcdjvVr3YSiNo2SFzIzKuA7Vbq/Zr2/Agz52Ftw7i
glFYCn7ZNjdZJfZlD6ACLlDB7lQuR5isQxtKFZkoGUuzjkO7QWUyaX8I13oFL0S+0xfOq5V7nePI
VecX+GrkV29f/arndzchdgjaZTqkSD8czCkcnvq6GdCboofEBjd/o1OOYgsqFXWHXJ0muKaj4bw5
ircXFj/yJskv7+xEmh4qszfPgTc/F3b5vdHylstxYHx2yvx7MSYRmjGiQOghChQH4xlyTf2J7Jh1
UMLI+ASeABQE/FbnodfUU9DFqMyQX/guvZxC8rW32crNZjRQ2lkK2rJdqX3wkvExsOvmq+eT6+8d
tM1kCBkLyrVJDJ1aZjVfAVEs3KBZ/yhDwwcUlbhfvDYrnwjg/ZQ1tWHzDKtd+yBO0DHGKPPwuJNh
o3V/ZADuQ71UHttRj5/jSc2ASTQvMpImb3IfJKBh3gVK711z1/Su6dJ45BR5sfRnihRI4BPmOnlx
uQBPNO2TuYg3uUaa7GU2D1XrMQ/UDzJaFzymbtN/Cr2sOCJXNhxNRMyeOyA5p4xq58kPnwAZPShq
7J1rkP1P5dLocxTeQbhX7Ea7S6wdQc/yyVDj8dL06ovobIipyj3vkmrGd7tKi8NkRhBbZlUFvE8d
HlNNu29I4P8hpt6foBF13fDqtWkEnOSeupFEP7pq1VylQQ7FPnOXhiYlj69uXX4darU/gRJqVpJ6
mAUgqZ+yz3mpedClwlsvDS+u7hjAgs9z4x9bWaMzXCb6RRbNy0qZLFk+ZP5/LSddUh+IRXJNjlG4
bGM0jaVxVYBcuyqcm13Gfzj0DcyAekOJ1ekCplYHMTtEN3sd/KTUE3QWikM+jBdcQv/h3Ho30QfU
SrtQ1w9Zg4iZ3DDmJqr6e7l8yD1jNiqXJ5Hd76aWuFqZJbvIyqfnyqkp+st1At42hcM7JKjDB6vM
79rJidAd9/uv9cyJaE0lFjNFw1aqGF9tDi+hWVqfc8rAnyZd+VvM6kwgELiEcZzNcTpqeRgf1CWG
n8P2dUex6DdEyYHXhL9kwGUCrapv4iZ2kQKXnkzCyvxNRpMkA5Zmm4QGZR9M7R1CnMOV0ujh2gbB
a0/rxrdDrx+I0MfRR7eeHQ+9AKBFyJS8hPVUXVK/n57L/hM5rB7Fo+VEZ0fAw+Zq5vU7ubzN7OZT
U+bQUBN4rC9xFZCKLIzh1AHK4c1kxlfKVC/gD4LbAJPorkUV+Lno/BeXQssXkJLTmaIU/vBaL4LL
X293KEWElCYm7ZcKSAd50+jFLbzpNoZhC3CZVR48BYfeBUg7ReEnA02Lw6SP/W0eC3JeS09dms22
DdM698rdNma9a+b6buaw3+TtU6KUJa/7KvvRjKiZmtP4nWBWfCwsF7CNmnCw408+7RSTYyuAg7gJ
+k9JC7Kuy2DEW2cRvv2Y2d5OJsWkDdFjklrZow+ICU1VK66rM0Xuef1Bcdt2pxuQBboDKVJpHHCF
SAc7fOZU/ScGqfoD4NqnRm2Hz0UB7GaMnfbs6EZ99RfarTL+Obt28iV2vIDX3rzgZCrjqzF3wzkz
cu/YanF09CCwO/SzEzzXxaFBEvDJbryElJk9aadEafN9N2Xhs9PlGNU+/lqNSkEYjwXSaKmpXBEU
+LD8R+bHPOZdVtf51duDp1PCj9AwFucha/8MABndtNo8N+7ytZYUljS/Jmb59pf+P1mumAPWbWaF
pLbmVK3vetf6ub7ty6b8weckl0EDo0Zhx7+HVX5tK7OBvDGnqtlRauvBWhrpJW5oPXhTph6gn7H2
6TCn806Mm2PvZnd1CMpS7G9cPKifz2Anf6qxbkEuzFZvXHoNTv7azvTTNhOYZFDGmUdsm87djuAz
5LVjeTcW6LbLyOgntzisE4aJzyK83YDouvDAj+8n9dyu8pbgqRG97GDniOEwFiPMU3Rhehrvx+h+
HclEZE5fIckAugV9F8f8pPu7SG6OXdU/Q6cm6BQ740dn0Iaz70fWZTLd4snn4XWAsjj8bjjNRdak
cfUhKSv+3qDbTf3k76qbehLlfv8xMdyfObGUm5gsoquPru1eZDQhQvHRt6EBanorOlZjE39ACBUc
rvpBr3v/qJGfPcjQ5lS5UwwjuUSLzHz0wAHd+pAs/XHIlZvWmmdl9I+ZUUdfh3h2rlYz8Fdf9t3e
CzTrSs4YURZzDOG0UzipdhWSKUl167Wa/GviPvlQSly9os+vZVufLJi7L36GwISq+eVFg3xwX/Ro
b0NjgqwHlK6Td9fY0ZfJdOpjtiQ1wc+2SM65ziJYHrUga3yEm5ZLlDTzckPahpstaJ6mMgnXOW3x
+p+u75ZXHjnNMlziKeHNU5xHx1NcnuAEwJLjFJv5fTyHxb308sIghy9j8GXFPXfr+ebkyNLh5rce
qMFtcl0LI/1Fs5Q/Byro+yD5oQ2tBrh/Sp6Cyo1udQiLaJvZ+VfAlk9yC4Bm78Xhq/Y5inMArkHs
XyAiaO9rdKoOWjr1X6eApztMc9WDPyn919wKdl0/2J97qPqeun76Jl6G2Xh3sQMLnQwtLtUHl3Ke
iwz7BPCQo5UfJqelinHyVi/SrfXJbkOUwiAsi4k6XuzWjB/zKoiOylxYnzmUgfksx/zvsfrEK9P6
jxtPn6varV/qCN4zpczSdbU6qsaF8E38yDHzdXWtRynP6aBYVmcplB6RvTPn8muSZ/EnipWRk89i
61RbvJCyGVZRapf/KjuK/52qtx41OCcfEiiyAdQx0fAXqeZB8X22VBOWzrK+Om7t3Y1jQnVUquuH
ajL7p7TrlfPCXksAICnv7aRQTx4AkQ+Z5xso4ur+Vyepf4DCqv4Ogb2v7DyjSm6rM6KrEUwLrUrB
Gdmup+HWj85wU7hBkQieLzKywG7BOByUcbXbfNbxOpcZyXiTqUbToJ4JIQiQ4eoku/gl/AjNgOKJ
36MNLg1/TeGjPT4pbpQ/yGAzh0ATHsMZdokmc/XzuwlxRvtNP4xe5ezdZUvHqjKVbFQUXuok7pE2
1tvI2PM2eUBT0voSFHFzHwVU7EzEIb+kRlXd2UYP0ewy60HpdSzj2TvLbNTW7i7gOXGT2cZxESRy
9efG60hPh0Vylzh8aUoEbpNGDyGUP7UWpDxAg0Ln6LVUk+ZJ3t8HZf3gQXAV7Duj1J98DyhIFX3o
NC0i2EGTIHQZw275uHrlVvmB4KBzi/KG4u1ZgRZTaYz4Is6ylksQxP2taZ62XQySWMeh1+2DjcRH
wKMozM9oTZR7MoDtA7lW8EdLiGkeUveITHt99CEy+MNBq/Z5Cvoj6Xt4+yaLDFg6uPpFnBWueldD
hUWvhL7w3i8poIYv42frVOFlq7eQk/JiN21+92LfDs+/7NnQ1Tcvdu9MFC9u0sxNSBrnN8PAjHUu
PW62W/2s1oD8aHGct+6bhZsxdkv9CNou28nmagF7S4WaxWHLIHCtsvfxGGf7LQXxXr7592Pxl2zF
msyQsZqZF6rv3UsRBaR9kfjcDYt4ltU1Xn2eRqfdaQNgFY1c7oOfaJR7SVeckt0Y5DrI4jq92Vz0
KAN/JdQLvujgi/6LPw9W+JGCHQvRHijYThuB3rZSbBTsz6di5A9XJmq1RgXRK7RLwWn3qYucz4Le
qpOG14NlriOZ+zWSucVTYF+wpq6eUv35y7OOMvsIwsI7Sk0ugk93UxONT1J/a6RDdfKM0DvIpJ1l
2UdIsWRubRaxV0OHLlVKdW2/RyvXjv6QSVmTOEgc5Z6Z3yzD/c7D9Y8uMRSA/c1rw9GOIHnzIOZc
8W2VeLSm7mK/bU7iphcGVEMyD9vwcGoR3uboBFn5vwMy78dvAjQyJeN8CeX0Ivn9Zl66lHv4rxzp
VgvFGKGoCr5KGOXJS8UW15lIsyGX6bMb2lZEU6TrRRkJKnVaoLmkv53WbmFbIeOOLGutL/TjvwiE
hEpoG5oLF9HGQKRogKnSJHT24iLOoNl8MIP+dJCybgOttWfD/LHW48lILX9sVdqS3wmKnys3ofXq
LSXb/1r/zsIea/2f7EhaodNcaDDU3j1FTusAbTAcwAr0uiRyH3r0BPMgza6bfaisbt4NejecDDUZ
d5vztoG27LKsJX6SgaD4Z+Pc69ydqRLlzJzMf0Q2oNyTzaLIexnm7QgYc+ll3qTe1XbyN5VuKAmI
LYX1HqxwiJJsEA0Jiilh8Bh0pvoxRXdrxyUe3v4q0T7Wy0SoVvf1MhIP15z0Q5r7EGEtC6QhpbEr
O3LZ/Zi6+zrtxzUIYjf65yRAl7wowxLEQab3R7UyqoOrouu9A6sDV6JXX0hSEOIt9PHU+xXALOGm
Wbv8buKV2Ubobd6z2IjxHdON0NvYFDPti45CtXYflNRjwQvZ8mApjIUj8Z/R7M72cHACighCMo7r
cyVtzCNXS+sqj5Df0Xl68dTuWwCZB3novHsGiW0mxXTno+UmI1zLu84GXjAdnFBPdm94QGX1PD0b
IJbuxft3m8J0q+2SqffWZ2UjD0RxTBYyUaoCrjAcPSCpS02ekzxuAPvFVCymNYa+DENlSB7VDEJJ
P4pbyuOT9n5qm59rfk/L57tO060nSe+ZvEsOsBJyF8/BOZNG8Z7mBY+UTeDUcu2zWDazbXbeKaZ2
AHYkXKXJ2unPWVXcswDwk+X/XkXT4yhDAe5LT5oVnp8GFdF/9Mff2BBv/FwrpsZ5MCgfYQ7jIGDz
/ZdhWKSnNej/a7jmCBzKYc+BOkLG2PK/NplK/FEaKzQb2EVQaUgXIT2x2RTqmF6dPMooNNAypvb4
QiGF/+gVY8zfCgXlHIGFeJPXvnozDEqy5Ev1a+iknX/oIYPao+wdPkljTEH0lASEhAtHt07vJvI0
zE6hQd7r3cQA+wkhDLIYv3ZSqF7aeSOCXxKfkoCW3bRXEu7zVUaZxAEkjuUyEZOAuRTDj1T3qwdp
iKzUa0+Ggdr9KBTgMO/sMsxMtXpAjZ1CuAHk9u/W11MR76eEiA6woWC/HEN+OD6iLmM6fcvQmjlq
OpxPFF+nz5qT/397uD6CM4U1PJeBi+ifCT4F7Z/+1DftcPV1dVfmLbVe8ZiSYq/hGDUX3gRprNoy
bnVrHVSqG1aT2CGL7VlHZXmtKeX9OtyW2aX14ncGBS7/XqYtvAsQxScAPi3YvX59zuZXmEF5HMhm
7GVWJhrNfXYBTl42ytZisMlSZ/F1ZXZdhlblR9f1SSSUrcHC78q1dZ3IpMBMbDLreya0v+XeQ0ED
FGOFpmioP9R2qz3UWWtMu7mCXQwO3D1SF9iWCR3u1WknY63XwnM2IsZd9QSPDzIvW5iqauxrN6ai
cFkozVik0bTQ3byEc1HzGmEzmVh3XMflXuMAczSq0bto7Rh8tF3/k1sO6bfCRGBRH8cCBFWUfpuQ
XdZIthCHjOJ7noXkaBEKOGVqmZ6rImj2RTsqN2Rd7K8zBOgLeSbMuAp0xcaXzsw/jA7AVD2K0RZI
q/ni5lW0E5s0fqi2zybUtC2UAqtds/0f3kCSUBy0qT24lmtRgEIYyZVYUhFSqLVIo2826RH4J5Yk
gFYZW4uj71qvju+Qru8Wi7PsqhMsvKBNeJZwXb4F6Kbsz6EfY4qlCTTLpITwZPjP3Brt2zxS7c+x
Atou7ptZFjIn+21z/73foObkEoz8rJnua2BUoqMyTFQnCg7S9Vvn5Dd+eBmBolanLYz6u3XbrKW6
b5dZY8LtRabb2qDETbq+GY1Hl/zHrqxdovuUptb309LAf1DfR2WJUcZmQlwBHGZxEh+Z3hxluDa2
guBZaJxGYqYEtWn0oIjWHtTi/2X7//ULA5TpOZieZbugdX/OjuWeQLRkD13DwWEnXWlMgISFliHC
ZnvZw2aXntjm2uf8nQV3Ynq/XlzayIa+n/QlCTk+Y1srvUE+kuPULo1N9WZx5yAVBnedO82Hyki5
KgANhMKEHsAVr9hJVxqyCnCsQB5cLLOb/bfOso23AMhketv1f9r0wAh3agQWbnOWtbKiMLTsavU/
OISqyh7Km/mGjNyOm2h/1QUCho79fEtLbS4v0hUfnbf8wapA4NQD4gqU4KbqbZ1GGGxHAW1xXIqy
r87gG9dK1942xb+HMvvOti2TXcTlnS3tEFu04gx2ouUzVJ9K8t3vPnPbWnHr4gh3wbBzFhYMSzHu
ggzG9ap180dQHguVwoIXq2Z9nXhrW3y6xrprmtGFBHRxW0yyk/SWSS0cYdJBNKlPCAENvUdgOrHb
aGGiTW5VrDev3TQYZ6iwyyXXaITUkDao7bYq9OKqMkHfHxaKBmwnd7huj+N0to30L1immTFqTsrW
0rx6NqFCUVFYH9c1Mu+YOczOC2Oe/HxKNNuU9bQ2NDP//YPLLOyINsSg/IukMaeFc8QEWAGen5l1
vP2Ltx3fz6RKnO1i8MAnGKvbW9040NEOqHxLLy4VvdzJeO2KdbZjs9xt/ug+/mytOD3JrNhXFxnX
A2IU+7W77E69Qnsb3fgyTWN0RUU6OASuXx3GJeTRjx5FhIrEOGpNR2iYRJ7MdHUPqeESAZEhbI3T
xU05ii/2IqKaBObMY6UN1m1rLN8Crd4nXwHDBOd39v85BOJu3WSpuHisDwGwres3u+I58EfoVMkO
cwItdmT2fAccqz7XdQ+cVg9RvqLu3TtE/AYPb4waqYe71IRkXHwQj4qfjKXRyS0+BGPF9XNRzVpM
tuKqtyDJz+vz3K0s8kVknPbbYxs6rmZ95ottfRtI16OU8jDFSrx/93KYCy5zWtFXB1FvN/gA+AAq
e+eRFb7CCzVyqJhHcj7IulucF/ODjEEVuLuiS+JjvEyL7c20uI9qUJ7TePwus3kDeqWETVS4mfKF
tEl64DrRlYOaB4amGfnJPVyLfIjmFAmnJkp9duImjTA6UUuW711TDw+pooEEpSIEyQ5NCW7Sm3U9
uJHfWshLl5k33cLNY2C+skoWKIHZ7BqVcu3YodjBXAonFrqZtSe2OYv860jp+Tt7uCzYVpWjkVFE
lsIb/+8JcdnWTuRGyAv05XH7sMEq4zuKkL8L5qdRlzScPbwIPohClwENrsWmFvOLeMyCGfrl9z9t
skG4oIyI6b7ZUxZMKewekxajcQUdGse++VOrTgOkhep/pEoahRT/1CfDfFLDMnrxYXDYlRrRZQIP
OeCB8NDkSfyiBIF5DbvGJhYQK5/74quXLkoEXB6WNuR45C8NdQh/q01qHGW0+jjkFa29GLbGloUy
JtH/unqbFtu6+eajJL67fsxmi+FjOCsU84vJqlvNP64fi+ilmu/WvkymStffTcj+KqWDAFngddrN
WELE0pMGtZ/vKPDMJ7EPdvGP35sl/9X9tWj1l6XWv/fdPuaNj3xi61nfSVUBo11+nDd7/3bJunrs
goASxT90B/CVooyf8loPHkJydHs308tv8OaQQLc1694cc/sTRdZ3Ys99hXp1d3QPCPaABfo+IGtC
1TDAaocL+8KsUn7zY/e5ciHGhc6heVQr1ILFbjcdmr/lMNys5o/UMZKDksfqVRoXsc9rlI1Dtns/
lqnNc5tOIPl4XbP5rHtsY3F3jGh83Xhbvm0ZbJ/7xr1KAncfUsGwD/TRQa0ldqn3NPJDYDcWrOXY
pCkn27kObtWhFLkYZSy9epmRXqihafV+jcxIY7YdNB3b+H9vKT4os4AmUgmXbOu2T922efOp8qO8
81mnZ9vrLyTe0Ajt9Gtq6/rV5Kpl7KXbqrqdoRZYONnqIF754iXz21B6laroV+lJs64Tb18bD2bX
GHeyTEwNhBtchX8tEaPTWDUoO3QNVUCYnhIScloa6QkSU3qFVWnXbbh6lwLc3Nb4ssc6995320+2
2obbcmc2zlVfB+CuwYduboFuk8V3zH4/AacpdgPRUlJxQxPd/FgpIfrutehmL40YtWisih2st7Ds
i0EnmnzKzf77m5XbGnA6xqvjuv+bnUuqFG9AUwwgLuNLG5DaapzqmT/n4oGa4uIhq3lN7rZxzh8p
ccNIOW22Nz6yA2o96w7i4glEQ7rSzD5gWZ4qPgoofEDadH+j91ud3bZJH8jqUSi0FAHKsNfmuT2Q
dEwfjJq3/ZhdZKAtlslxOd6KH+XeGbWIhgIDcjlxTGZaBVYF26bu7tpCLR7GiFD1YI3WfvvBpbf+
9PKzLOELNzXutx/2zQ/v50Ap46i19m+MU1NV3SHPztMw6fc6Ij9NPg5VeaKO1j+Q/ZxuWd0hmCtd
aQBET7diM8pYZnZlbIy3zendGhmuC+HEnlZHMRpGUFa7N8vfWN9tsq4PtI6QjNq/6FA3no2lpieZ
wWhIYy6gQQsaoHWiFDHOGgKjN0ZxbBfbu4nNJi7b/mGqHduZqoLScXPAEjR2Pb821CIHCJIvY0L9
M0VLSFj7VVasPlPWA93Y3CGqHA+trSV7Xc5pvz2tUc8X8DSfKLhZznlyjOu6f1F0bkOK4awLwXvb
vBtyJC5qUjioa/sJ3wWb1dINhpajYV9Cc5rX6epDDDNBZvQfb+mtS0zovZvd4t2k8av3+x2jrCrR
hqbkUnzcJKuo+Fu2hGh6pAiv/ezZHYVhuQYkNqohEg56Z0ZetPTCx7nr5r2eUmEaGrCp7pKsmO/7
KbCsE5GWlkCtSXFFYKM9P6I4d591IV5q3ZKqHPov6yYy0+ZWd82NcWGJZGP5DJkos28mbDsQhi27
RItK35RWl9geIThYmt4zEpBxILcbRBbanRjfdLWm07D6VM5oKtH5ZU1RFK+rE25iEAP2FnICi9EY
HznuaTdxk8nX9cuy7UNNdNPu2iC5yaJ1vXi/275v4YhG3eAEUJBsejaX+hUJXN4o/25IJujX2kLg
WiaqzP3H+/9eIrMgoEzeOrJm7ct2b3ZarWNi3myn187G8iAv0pYHe7M842Usva3ZbI68AWRmXfP/
KPuyLjlxpdtfxFoIgYBXyHmoLE/Vtl9Ytk838zzz6+9WUC5l56nue74XLcUgQVVmghSK2FuZLDnR
7FYOcoByT+nfm4Z0/4PL3eXem8bJgLI69ulfZLxzfr/73hSPI3V6m5G2GTPw3I99hi/T73/MP/+j
7i45NqiULZzK9ooMiCuofO5PFgg1MiAXAk5CvDWoQ4FSyeQ5DwibeNSl4WSODcD7r9ORTGbqqUuo
ee7mfbgi+TzoHi7F+sreWQ0QHuR9qlv4x0uSy3qDNOTu6upy69//cKkWJ/XAGNBbM4w9rpn1ASTF
4ixkvGHRp+EorBHgEZBUw2OG8iiSybl7G6EPMSx/H7d66wvC8LvVvmrIy+bDOntoFGXjYZOAHJCA
xdv1qxwyrH6oS00pFye1bAz6jpC80BJJ2ZFnF22NDMTjj3OUXdxGO9I2rLSErwZRb52JJr2bf0AC
jAALls9rG7mECU6nqKkFe+39u47VEYA3yYdPwf805H+d+sHvQfw/3eXD2AdRTaWDw8+PY13fiCTc
IdCNcmd9ADhWbuFtAXDqEjBthYcMYCBouwlq46lLPimwqQ7L6H5eUoBeecOc4UhbDqZGWCATblvA
PindOivOogcwVRnOhubSQtsAgRFdoS3+Qkiq2BQxyB7k6pGaVq7v1kxgLMMa5OEYf5Kul4Y6wZpn
Y1k/sWy2zgmPUZCLmKYq9BUyttssQ4BTJGBESCN56BTgbYFhchEwkBsZqEfIyjTq71OuZcRvhrEv
lj0f81/AR0FAVzYs1dtd24qvgP0HD45WILBLhqoYh3hHRQarlmtRto4he1CfgxokR33No0+It2rH
SRtmCS0M9KjIsvcpUC32AEzKLz0CVpdQqxGTzHIPyXb4LpOOrKiqe3Uh3WoebTfdBqMwPPJxZw20
q2oyGqNEGrgs1c82zZwd6VMdQaieI8l7TGxkKHI3658sHJf11VKddYCuPznIJHsifdiOw0UDWveD
noy65YCQLQb9lBrQ2IPFJFSrsWlRcLJZHeWktmWd9DACIvDfz4zUcdHDORKJjgmUW+R8AZgX50vK
Vx03PUxn5cUNXITdPhqq+gyq5vqs9b97kwiBFgUypM+izoMdWclPudzpOiyDHdAI84mZqGdttZ1h
DMEq6l1o3cggyjYHkngx70hUBl6bxzEzwotS6XayXBxQOuJY1EtL5pwoAEY9aihQ5cpoFfWU4cEv
NJ0FAJ/SkXwehqhp1KxYoEQ4AIwqFBlQOTl3tGpHfMwjoLOulWAAMBpBDG8EAKRA2t2tr40MEYdi
3Gm9a57SGgk6RonyK4+61ICjA3mpbw05IhvpVafGlQ2IZZpminzSFRpOxTxlVnOhtvq3heZB/kF5
quJjg1fAmZpApiUIJ3sVSWdwo9mV4/wXm7nVAEYNLmRQfu/p3ob9u+96RYS98YKV1wV1Xb9x29jZ
Eax7mFfdpSrCXyQR+juqUm4CeH5AqATue47dI3bierQCxacoQnhGtfs6mvxDhuxRXbOmEw2o6yQ+
1kkHbJJULJ+yBbx2dlbtQWGXfghQT3uLAwPxcFQofQNeLffbsMVtgU/ni9MAGmAs2Lc0debdYAKl
itywM/DKcmr+MNuuR57VhlkD6Lbf6nXooLmMZwQuSTlG/PdZ8t2xMvKFw42e67VPTneW/+pin3MM
WhEeLRCtXKjhbz2DtXHnIWEaHK4h0i6kgY1GlwGX6q1r5x0IBypH9ztgmXRe2GCreWenboR6iBNI
3f3IsKLOI10dLlidkrte4+VHygUV6p7RswrAA5hn9dH7bDlaY1Mjzx3MhFe3dpGJEhv4rkq8q2IQ
8Q5ZPmIFuCLdCniVWllwQdkAqah5AL1ClUgCvl2Uv94hZP1fJnVwgKxvOhb9GNwc6VvmOH4puqw8
14EbgZxQdqlpBH7Vd3I69OUZZ2adD85jZKW/OZKBxCoARFOGeoW1XkRko4s6QVk1goSjBOVv9Q/N
qi33WElQvK6eOOq7lgBsoVUSr46FtMyWYaMcG4VdFxpNjYPK0xrZ+fuF8PbIkeZJgDW5Y6Ar9VYq
kkUykFCzMpwsWYvgH/GaVDaqx4A2XqAcCE7EVbKaSV65T8j9daj0Ugwp5A9Ijd+0Kf/iL2zg/GUW
sHlYM52oMa3BRXlJi1xrJGamOf5V0iZa/dVBuZIOBAnwVD6rLEkm2Qhkr3U65Oe9jnYtg5vb1ekf
53y4hBLXGwKA4QScwV4HU8p4LGjLLLfH1KNmpM20ktM3cyu30A3thJWZepmch3pAJcLmes5+AGKL
r/PTMDKqqR5GkahckgXUClrZg2nU7RBckykHulEtZ0o2oJ4dx4hqCZO5e6H31weXdBbDa/oCz41R
89eJOpnPsPSz6bUJkNESHln4UbOhB4aGNN370lXGb84kj6rpNsiFplC3Mc+5ACyOHEzKOQGEaGzG
SO6myUn5cHPcyo1tUwP5oLGKiG+rOAEovAkujVveiu4UuEk8/oe0KBNCbjm3UCVpimzagEK8M8Ib
2ZCX1Z+YObjHWWujIUcaFVBvTkFV82uMFIhrVwEqp0Jh9ErgoiE7EtBbaABaBuxZw7gSWUtM9C6r
Tx/xCLSqeGyNoQUO6jg5AR/ZsxBCrjxuG+0ZHA3tmcmeEh/N5BOzbAKjE4+RRqvjZO/xOZMkwx9p
aIPgWj5m1BPm7smU0/PIsMLKU3aXV1+AW5/vgZUeXoCkHV6o9yDGGd65Sdcv2ywOQK+gfKgXjDhj
3KgxLhJczXkG6gcmXUf0WPNgnBo9Yil3ruZD1436CSd9OkAaOm3fuuaeJNIPb0alo957IuK0AHZT
5vd8HnQ0v7oDNfbfdettsR6cDlxHginSUMA0SdFcCuRSmBfpRkAE0Z9IQw3FipPijErZZVWrADAm
cUAK8zSUDfIFWHOiXYKdxSiFBM22p9EOQ+1F1ObiYa/R4STQywosKu82Mnc7F7WxaZyInx19Rxpq
jDQDXhnw3OwYG7GHYHiU5M2xqFNU6/5D4J0GUIQeTxc8tlDMsKc/PLPKL8EE8Db6e816xGF5HTWr
Tv1/yPrmS3r1P33TKxXYRJu90YMgCmD6+tnIQNfrr91aD+sjdccuu0SAszlMdjOhpkh6TnZtaT4w
9pGqUQe/tUElu4DKED6fy3GdKRIAoJ1kAhaNBEdxXB8RmZQM90twwG4/+Qi+Yg3YyFl/mGSONel6
3m3TssluJKWtFV8zLXgiCdTb1TUaUDvvzvYV1dP2lXqmxucT6Jkxq2tfwXb8qneyAcUSLCvBoKz7
9geX6zjakRTEeY/s1lGbuwuTIp64H03Dzp4NsCG9MEv3skb0n5kxBZ/CSAenApyyLgPHjTZ9oSHZ
aIcXli4cGyoYkd8DvNVxajZkNYPl4PSo9y+B7Dh4rHXsC5AU7ItIsCONE5QzQCC1JUR370GWHllg
QJYJhq0aSgY1jnqGpZWHPLU+kiTkpMrtwZelNkh9DOfwMKUZs1NqgqSrpiWjXWjXJQYSjFWjMisC
OGohVdSMDKT3HMkBO/IFlCnqhagLqGEcT3UtkFemHedJd3NiG3ARblR/AIttFPSR32ngzbb0+kca
LgzUEh9ysIdZeydyul2eAeEQlQXzEzUZkJTAhJYi5t0bLdtrcz+fx5KdgLtuvYiyOYZ6UH4E1gx+
DD2o2GPx4mSRdesX9kI+GtIAz9ocgTB9YNbL5LjVvjMNpE7JGcB/isTeTgsOuqXfpnBJj4U8EKEG
eFUp8MTYRcd79ECqkc5nHlyQw/86ggyRtVwq2+7B+famN+IBmM4CAUhLHxrUMZaFdXUEfmINACiG
zGw3KwAAVfd3RncQgTFeCASglUgAWV04hxm1S8BllJgApMwdgJybDirjFTIALxb7WjIOnqlS3yMd
EITlcYmcbtQ/pGdqKtkLsqY2QOECClaRa6HfTUiEqn/NtgWEV5wBOc5iYEHpGmdUTfXhhrqJlKlH
5taOHFA4klOJrWSaMc27U5KTGmPVA4jxHuXCDD+3vCj3at6Ha/VN4h7rnPtzl5bzzkzGeTunLhYh
2YQqaDwXcR60HoSOGjtykH3lyCXCWT72iegufclPj/JqIu3dgLsumWioxeZmCwyEyLub7258C0D4
1wvybGuBKgBJ48Fy17Ty9TzZxpAjuRyWV/k9n9+6f3cxwdKzzv/vfm5gISdlvSbgBzauAY6c926B
JiwZkGd5FnzirZ3tsjjnB4F419aJLcvXsRFGYp7zVMXWK6RwJMt0hqxgKGYCFlY3RIcsM3N4oWKP
yvSoB3Jp1ABRN005StmSvSUB52On+1CjPORKEquH+Ig3EvLGpPHNg5fmn5M5LhtUcUdnhcRJPdIZ
yOYBhM+beaj7T0llYt84dPPZKdP5vHSm5ffBIWwRuUJxUtd71GVdfHXMwToAkjmMT2Cl6VDbXZSb
RrJWzXHbnwzueiSpxpTkWP8okgHfQUBkZgMyDGNZEwUcCoAcTmBqbTmq6Ef7LIp8uhpDF55Q8Xwe
sHK86VUe3rJ6MvbmqGMT8KajngbGGpBeXx7UheFEW5YBHIlqKtdKy7IbhZ9PqNhdZSrHBNMZMghl
DSd5TmG7i1ys0QFM3R8DCznhOJO+GkhMBJ6t7K4yLnu1vt+pU0nFHMuGHDIs7O3csI5KRR5kJJ1R
aRUIK0uGzLPf05Khq7vo0mThi0h+IN6FyjAndG98YcFGC7DzdvvZBo7tqPvpmHVbO+t6jrp6137S
K1R5TZV7IYn84iFODgDRcjeApXP33TQsp9rMcIFDrnU4LGiXWsebD2unjFnOlkmeh0xSapBhZF3g
W2YAxpYoYuekqtmZegKlJXjKmvFW6cgQZyU+pZRaUuT2tO8q82SakwD/VAso9L0WuuI5XMCN4Dll
9hJETngmHRgVBBLNUMGKANbGFjrbDgSqYgsEKIxAMJRNjaBDEzgvAi6gbeFHhBpH/BJnQC9cG2eP
w2ZwdC/L/Ae43P7xoOjujIh87uR0Atu1/zASmJ3pJit5CJY7wFogBbm4aEZa7lCmnCJz47eODA2w
IDok5MOHGituygtnITJtpuwwjkFQezwACPRMXSa7ZsWBvj4B1FDmbLXtgi06dVWTyhQtRFCRpyV9
SOQzwAJ6FwlCzjCa3uhEGZ4JYeJjzcj9Mgvxcb81HNBVOCd/k6nH3XI5ARsAi8TW+G2uwLgTV9w6
RIy3J01HkyKnHcAUWt+eZvx5J+qtSrKTJykjJ0bV69p9GE5OMc2k/Gk6/MoxvbpcGO30EkH6oEnH
Ex2OUY8+FupFb+eCyvCPOnIpnSF6PRd8GKLEdx3V5d81h63j+rVZO0juddlBs5GhEoLH06ePyTTr
0t5St6bMO/WB3nnRh0mWhlLo3pVx+IdvBZlySteTXwNEc2ruK1lESC7Buum4epNh9XkYWKS7Nkjs
8yjyFmwf4F0IeXhAjvLE/3gTtTSMu48aM78bQYNiHUtPEHR0kBFmcxfxBTSDjmqJVQ6LKFiVc2wA
mnZKEcIJWrwGlXsBfItmlbUmgRMNWv2NITF3zlj/KJrA7+YedNeocB88LgHw127dgTxBAJMoA57h
kSQNh1WX2UnZAPZtdEmZDFXq2+4YbKZAq3eAacx6nGGOgeZTUSeVc1KvwMe3syZw4SmDKgVVVgVw
BnqW6jDYdgX8YdCnTlNfbyPdmZ5z5gaI46MksAgMoI2J+Q9CDh7bwEIhnYQTZgD1YShhuTRl9VuH
JzNqW3vUgxDYMI/MX07XVDtk9I6nScKjDbKhHukeROWiGZgbFTEYZ0gcNTWD0oVtdhma5QVEyP0F
aDOgk5SMI+04xT/jvPs8D+b0WQDdb9cPie0Dsb0E3o32bcS79gxgRiQEJCWyHxPJEEKyashnfnM0
QbMLaJVk8uu6jD7sdbxePlDX1pfoAyoOjqh8xwGxtLpSFTftf/Dmz7um3GMRz92PnXBA/YY4Wlty
A8lOSWPvgGafbusIUWu8agC1ue63kyDcRG2OcmLaXtPOHIskEKq/7s/lVn21uWcU4DcrmCatAOjl
r5YBZqvvuZHVhwf9CrSp/B5WDwTr8DCEdH28LzoOODqbF4bPy3o+AXekwioyXGbASBQ1otFSS7KQ
ytVOStXkMdBpVs/VTq42jbdnczqkjbUhHU00ozIFFKRyOpJport7IItuNaY/66AvRvC+axdkG8jT
SyGTo7umfe0pXWDm/cZhmo6jYeznAf0FHyB5aqZPY+60JK8m8mJmggFBjkUnlhfaljvsu3DcZG/U
TnNB7oFvaCgMxsE3cnDq8Fgg7YCkxrY1IDbUWuFRt9OKncbC6eyAxiZFwsAFux4H6P1YGlGTcCbZ
3SZ9Q2JQxAP3ksZ0z3GKtHq5WloXTjiqQo5qOdt+itybXCDFFScm9TM1mePGu6kAPLjSFSWyc4sJ
acS6cSO1Uf0xRG5/mVoAiIgldLYx+D2QFju2V0RB2ysZqEc6ULdPyCF38KuCx4Ob0U3TBGKHYT9q
2RMYFMU+lGUcMdVyBBlQvNr8IxZ+DaZ4X19o2YyTbekLRHv8gPBNJ4kamkjOQXrw1g1+3vbmptWC
8AIMeragwNbF2YM1fyQdEsG09krdoBTgPE+LU9uD8cjMEWemhsSmAFQKFmE/15OCwkYunzyXqEWH
nPBuzeiTCjpiuJNBGW2cVnn1pWE0y1jMeI8Cr3HZDFrwKzPF17xP2QsQ3KtzrZuxH1Vcfxn0ydkv
dp1sU6f/bgLH+lL0QPyb2Bc+omichArgbjivD76Q1AJI62OaVMvO7kaEmaU76cJJ0wAVk7SHUC8/
C2S9gHp+BulkynIvAEHgkURiUwQ6V+4VMXvVEUgEuKledQozYi6tj2VqD0A2YEh+ycPm3Ess0UHi
wwmCElUymcnyns4t+7pap0i1kaHu3hh8l4BK1Zh1yn+WyVKB69k2wqNpjGAhaLUUaMV6uB3qpN2s
cm3bMQiuuQBlsLQ7GqraxvRmWA6irklwi1AEglKCKOWnhLqWLCAlmZpVbCQC050s3Um8G840QxxQ
grpRfiCyRVVOE3wMNFPfsh5nSetZ/d+zA97TmXScXySavm3ztvYoA+DRUZTLZmkAA+JaJtgncfJe
YLUJPhSfuq7E6EP5DBhKSI4dXpwczeHL9s51dkZz4wItxu8SBu6WVB83dVWYLwJhqO2M7duuATDW
c4iw3wdQXIRe5iIpmjdt8oGafFw0rw6EuVc6rY6qDQfN1LaYI3uD/FIXxB5WcLNirUaJe7TtRKrd
SEUNMKK6LSACgLc2hg74HaTzbLLn0gFkHzlbbjEcTOHa3jTUugfwmuFSyWhfm2kXlov+A6vs8mVB
9FWGBLtlBN5upH8QJNlFdnKL4Eseiq3JrfnSlXLBdNcNw6BB/nMfeI3jBCcwEi4XxmvosMpbLq5s
yJ3EZtS+TXYPwO03/d2M61xJDwgeq7WREk1zP8yz+tvAn9gmY4yQn7qt1Z8UdN1F0/DRZCjtUz7q
Xu4ubDwBmwxn4vTHqVvLRJrvU+BsIt44XpvZnje9PhkoGEkBd0NKZQHLj+FbFMcYsfAdO4PvgDTZ
PSMa0R1bwSIPGOnMRQ4clGIcT0XOu0vslt0zNt/dc5vjjYSc8nJDOmp4Hi9PVWSvgyqGhaY3jQCD
D5H9vVd+3ayDxDgcIy8GYOqzMqjrvOntvPjbdaRBK5DT1AAYAwXXI6L6RfBnAUbjT4nG5oOI0mm/
8Gj4MnfmZ2Dw5L/y3n7XIQFus+UA1VIv/GwaxH/CGMf1QK0MPwtzjvfREgL4uB7ZzQ5A+9ZOXPei
DJAQVixj2Q6iU30Tdbs4b3+SpPQkUhMFFWouqIvgermpRACgJInrFcz2uGmiXPM1vUGQXuF8uaC3
PzmmhcL4v+F/kQfpFmO+GUY5H82yKH2sMZIdBZIpuIzqHKToWCBdWoA6S6oyiuuTkYgXUqngNKqR
C585HEdhMlZN1rAM9Fs7+mu4erKBeCDjcH+H7CSxXppvspQbx7O/kT0JhlOJ1HsYqnRyfJMBKEyp
ptgO9pGGo1nJoZwbiyV5djcr6M+UB9bTOPaP4gr6E4Dzl5zp1WcmS3dmMf9IpxGNJPWtUiygHk8o
4oR/GjM+HmMT5UDrAUaXZTig1bComYEZIoAAs0YAiyJKt9nklEgDwG8sBSLUphiyGbwKyPExZBNw
YKlgCQ/YYymq5B8SKQ3IapP9IOrkggxA/RZZAC5sa8CskjjbC7tRrxhAYWMhtGmHFbu5simq1kUO
UjO3rh9HMcCIkf1aIQcBdcm8PLct0iFRKv1ZL1j4WSum9Cli9Uc8dqNVNTblMS3BTIcAV+PHQym2
IJofL5MA9yKxK0ZpBgqtDLmYkquR9NSkyEIA+xnWs0BJP/F87D0em+N5GsqXfz8wpoPlWRay1VUX
+XpZtps7nBXFIzjbIAR18nzZEEgLoatQkwJ5eI/V6dewrAsURCBMveQRjpj/Lt7pNMATh1rBN6Sj
Jh3HdOc6I0DR5cJ5TDK5em7GrYUaXxSVYLlMBpzEuTdX9wcRAcjfbVPASIGJSjVd3GzdSADt8k1v
aSC2qrkkh55AYf1gaFrJXdUjnYMMdhZ1+0KzR89txvpmAg56K2ykSgVGWgPIPrbrW1JlbBcPhbb6
kKNjt/UW1cgzXn2z/nEpss6v+2bZNvIl1lShfmFxg7odJVOvn5CT3A6g31zILHQD7m9jjCr6Nc68
2NF20SlNBgqFPO5R1IszNiwZLD+VcWfTMHGSQNvEuendQ6TPGwvR0lMYjdOJv/VIJAPpxrhD8pKS
yayGqBmUjnpdCh4iXf/zQa38H66oj9G83gqNUMPUCCAi/76VBx8S37tH0hlOL456c+Opiz9UNvrQ
Nx6YmEWATeik+4zpnQ92SxwYg9vgU1SUePROrPGqSF8+ka4xDQBVaSnqHVv907gAerm152pHRj0s
Mq8ZHGBqa3r2KWXtd9Yl8w8HCy6vBejRDdh8OtJwLmZu6EjorH4uZq8dOBsjoDH8bsbA6FF1hko2
paNexAdxMMzgl9KHlR3dzMpxnxA9ALnYQRItAIInDp41qwueu3HQgBKiM5wIGxzdxq62eMeyTRV2
poaSkHw8iDIHAoZ0p4GgEp0vTRFfCnIhnWScy/FTGxPnS5Hk2YFCzSoSHb/FpC0Hj+DBAP6QjEiT
ntySKgVWM8l5KWGbrdCxsLwDVuzUZQFqBZFOHOpR8UxNB2DfE8/aF3c28lVFelNuSEzE6g8BXnIA
UQRsAZhmipeMtcVzJpLpNBb4D6PCBwWG9tSc8ERFujyqzc/Z7P5M5iovfXNAEqiyljMoyXrb2dpB
jWUryJuB60TUwapxzSDGkSZicUoXyf/+KB8JZaElmwdDW+Bt1JrBC+nHiUc7s06RAPG26lCrC9DI
pMA0bjOxyWrkvZNPZdjTujyZBVt2SxB/6+coP8816LLAqtEk3hQZ8zYkUjkyTUTv0EkWuUE2+Dld
AFGJrPdEPrABDf9ky8SDwjZD4DbH0RVscH24l4baCnDAzZIu3Cuzk4HPts1ulQHYiQXYGWLDRTWd
l6jaW2Hjgjeux0rKNa16I3AkClRFYSxP5VIdihn7zbnnk9joOC442COSAEksykh/YiOgR0EsW+y6
cRlAQizHUWMee9sanu7UCYKbSPcefc7K7IhPYb7htxttAM0JuADdus6sDP4Mxxb3P4nvgVNOfjJY
eHGAXcy7gwOnLmGFZx2AlwMLTAPvmklJ4OHDgCBfEKY7XuQbe/7umNXyktaBg6O0vDpapaZ/tIwK
EBQL8ODmKCt9u41lPWs/90irAhh4Z+qXCTVhly6OGcIeBrD33Qyf91A7AMyKkIjSCTP0JmBi7Nw+
Hy614yAnVhpWH1sqydKLrjw5LkeoCSqlpxHv6cAVBzi5GlgE/4MzXRKPg808RfXp4VbUJain9ch1
dYzmT9YOIB6MhPY51iePA7HwnExl/pkDy23rtoW+NZA/+3lxw/gyFQyrHKMSgG+cPYH42idxM3Uv
jm3joGlh+jWpNSQUg6BJ4PxoB4rdOz3YiEckSbkFMsfNrPpjyTuQ1rYRYARBtLFHwL05YI/8sorM
6Ypzu4A1PVnyX2CZ8UJJIWMiLUvGvt2zHQ9APKr4As404EPuptbuz/2UDmckbQxrT+kaVy8DnEcA
acEwwD6sLIs924eEt3XyVzYB/V3XQKHFOyv4ZCXiGZxm8/fRYPWG9JbUI9y56sGY+6oPeKaBwcY4
BE29b7S2vwp5Ct93WnxsDYDiEWs86ZJg+kAepDLksT32PppHRmpCd/hg4j3yOMcM/mVTgCd0luHD
0g5HIOjZWeuJKBh2etIBobPuk2K7uKi2RrCqvbqy4WugUHaHGBAvvQjOEQ8wWoxNux+y+q+cI02J
mlT2ijiudiiVGjzUbQH/WZmp5y5FdC3dR3Um8VDbXiI/g2as9FzdYTtSVtZQX++myuT8mZyf5iMf
6q2jw36Krp31OP+URhHSKsCxsxYoPIDiWVOKUoVkivZAHAiBji2LGB7rGVanh3oHEsFLtK8r0CjR
kCJPkbobOUenBl4XALku2KCxa6hFxrUntMd26Zsjol23rIlMQGxL82s3CENEyIATEUv3uzHkFMv0
rsBqwj2JKFADM0aO9O231NmZsmRFtbRb1gFxTeXLKh/qUUOJtQ8uD37rhMrnvalpmodxJIZD9R10
w9XOzVMGwtPJzM5rN4n6HNGsysVeutJtf5CmtdvKd92dVtQ8QIBcOpjjkJ2rchn2hV4+KdV/TU+m
lmZeu3LOCSzYyFaRE62XA8FqsjAGmoLfc+exbflh2Db+HGjdOUPpXuVFSdWfmWNnxY60OEwIA98d
qlOFIsVDOU1W5ZGFmjt59SRtIidJaD6QUy4+FvOLv8rK/jj+biq7B/yXqQEApNITDeidIC9Ig7Z9
0pAr82Tghc+8IEp7zzLCaK8ssfQhMR35rVks+0gjmoq/jiUj079VPaooyaZGu4smzojvb5VqvZTW
5uyA/eh3ZaArBRaKrSKc88cGsqgloNE5M7/mFZKmFsdGGEI201uvBh9e7a1uSD2uPbKTTL14AphA
NMU3NURNc+cmLzZlA6KwyqzugHdNukmdKvfJujqSmWSaZ70TNaa3xsxHChZecAuqhF2GDHJia16J
mcHgaSDsFm1E0LQX0q3kzTpKKg5dnvxMuFXtg7RmV3M0w91sB/ZRNE7xiYf8F7CNip9aM8qcfoG8
W26x0xAkAMxCgOwHT4AABwewPmNdmDJ2LqsCiPYucvJz/ddizdbnDBmJH0cr3rStZn0mVWW0Gz0C
litJ6aIjlMizK0n2Mk0+d4b02GiNwDu50baa1rrbXg7Hwqk4hrXmd1j6n+glnqZFttWjHsi9dVR8
HpJYoPpSIB9HvtMtIGt+tKyvJJB/nI+/DLMQF3rnT02UbRcGdjXyQEQZBIGDMXk0Gd6n4LK1XQ8n
4NUf3CkQEdLAd4eDR+sQo07zOFRl8GSWHMEEfRQvraX/p5yn8S/3uUxH869+ED8EkI7XsaBrqW6J
Foq7scyZlo1tu+tYfCkDDxkhiFjKrOcYh8/bMcjDrcp6NgWyHrC5zlEGboBCtG63ppvPH2hAN6Hu
PGmsH2xIFmTPld8BVBb9BDMOwFDdKf6ADbmB50vEgeABQxN+TdpG+wxoRe6zRW8+AfLDPYeV+Wc+
ShaNKWm/FnNpXhxkzX/SObizIwQ+X32lzugcL+/H+kPWOvUnLVwQPQAO1pYGMKwenpO02VpBl/ql
HgRbq1r6iy2bURZTlXIhST3SBaJg/ixLr8iQOC5YGcxwEp239skL597HOZ+qo5qHempuPbLmY4xz
Q9xxBeBXHI4OePrEAUJlWYytF3WHbEg7sKdP1YVkSzpzowi9pG+RnCxF0v3XGDKhmhSrLAshlrvR
ckw/DWBp64wD4e4RDh+qV8Iz9UinUPqY2Veg9rO/PujJ972hDzoz+yZXqecOQN4jgukmwkbIfvfG
tMYOynTDq1G6MdhGgJC9ysqHdCzKsOVHvtX/D1mN4Nf63n3BeWmwA6d8jNRBHYDvpo5MzXxOT2Fi
g5xP7mep0UrtO/Ij80vGnRDpmiI9ASH01cPWsr0uyjr9oYMvxyuRNwrixCrB6qoRB7UbMTKOwC/J
b1bapoC7GhQQEXfw/ccvHXStOwOHoM/0yw21DsHTiZVAXIcxGbm5D9MsQ+IfHhJGMLInZNHcBmRh
t/7bUPIt8H33064rj+szAL/jvZbW2aZkAqSHWncqYyO3rlgzbJNmsPels+xd23GfqdF5A+CuLvim
z9OriiPj7ZaZg0cOoAVDYEMbur1rasDiliPJdwI1DDiZ3fJYgsZwnW0O0gww2oaDwy9AE+RO3G+p
mIlKlqiiybWsGitBfaNU1CM3mwqhSNbxGF2rofQEj7BBhMCeCVsw0AXJFjHkBLtv4CeRjqprljfD
Wk5CtTXCNJNtI8BcHY2FX4u6uLlpWNyAYFHcxhE0B10IHHpuJ67pldLMK2CUF0Xyk/wQoYVByxvj
rHXhUY2lXi7rc1Jnr9TrROAm3uTWYl1oRnVVTcs/xSC/Azko7kHp56VoPc4s5Ie+GaIhSPdaDlZD
xnXtnKeVuw3TLkdZSaMBaR86MpCoGtKRlXQk9lo1+2bYuz7pUIKlNes0JDfgSXqV1cAaJdtNV7e7
96YGulK/rXIGvPYUSeRmJbqvhqPHfrBk8+cudnvE+sP4A8cCcCca17mCKrsA1/sCLBIUsRwC1txK
FthexYfiOWJW/gw8luJZtOLMsXW/kN7Cw3YLNiQQchGbnStRykOuo+AYjJ/bVZl2VrttdCSMUXJE
j0KZp/R35ine9s4TCqZmgKkip1hKlb1Ffqe9cqyAvXUbj8sP4lFRnCl34gP/ClnaBfEY/NXgXkGF
eYnMmcXZxHExAy4qRSRyqKbW5xYOmwej0Z9IR40prbidwRbpqiaHAkjIT4AGABApEEI8pVtnk3PU
EQKFKVgzyRdJi7Fv49QDkSCgoVGz1G5a7dpTMtNW20yq3VBiB+CIKgOccG8+oboJUakw+MESQCdr
cWo+Kf0SIPsx5fEvUpGR/KnXLeFPLgcpFbmVFd/ZtgCtggx95TII1kRD+P8Y+64luXElyi9iBEDP
1/LetJG69cKQGdGAoCdovn4PsnTFvn1nY/cFQSSSnFF1FQlmHvM4ohj+ONtCQAKYFmmYc2kalOZX
s1C/8CDK91MnC1jzWauCpeIZUlsHyAe4pwh9rhMqtWrXcH6j0BynI2MYsY+nvEnC2TN1oQlEK30k
K4AQ9WXmc7zIUjuPWf+vazWVAIsUCrcrw8iPDzzl5IC85I7pW22jxRUNIcqmKvXlbYDesxlCpWUU
eX7rIHF5E55XbCivnBgaypRXdM4jD7IIzio0Rl2L+48SxqyOgTseNDE+qWBUfVmtwzCEEaOW0ZjP
I3kMyPo+iRDcrS+RAHgyMpurGQ2VtYpZ4cBOlHd7F7eUvQ/jCdCZuH2lYdKaGbWFtmuFVuDq04Jh
+d9NFo17inu8sq+FBJe2w693tL73wjC2lY0dLO/95glowPaJ2aIG8twJtxSjITJeRxGJO/QFBYTQ
tvRR0CcVRwpir168pxB9bhSv+jABDHf6n1zoCz5yexDagKsXAWwwPLmuu6jZuXViffU4e4PLenGr
TY+/wBUVVRllfc3r3NiCTA/rk/HW9TC9cEjYG9Xt80PNGwIN2RmQgWg7tbBJeQQfwt+USoOMQ3S8
B7i/PdaNqe8Odd4cTceKT1LAETIGH/CtCANnFUdC7IsiSd6qSYPGS++JmX1yb5V4pSwggcJtymGp
TFOrKiZI1XX9WYkBzyQjC/cez20AW0qxfeyz9WYb0KFzjI3smfbavm35F9lWG2GGHVyly7bYVVF+
yYP+AvVoSJ+7FWQt5r1kXVcT29BGUMDYdcNZkC/mHWQrjKR8Wjgjgw0kpQJqt8gj19n/XxVeSPCF
lGDmlBGeCUZfsYe4zBz/t1yKKXjThSXkzqG8XnL76LUo8VoDJMadBihAFHq8i7Is7+LAiGYBm9Ju
OxaJf6EFGqpWiB1KTekjeT6j1adBexMkDFdb6uJKNND5YRRc8Po0NeaSAXKJwUzW4AyAwFgKWKjZ
5IDoaX/EpBo47MQp3A3wSqToYw47yI3XjcmeYpUs/6w+zqFsCjI46q5RlkOdXlf3AjdJ93Utr1Cj
m9iBYipP9545xYcPVbrHoallOHt0c1aU6BUJqq7MfzbxErcSnlHvofZjfQ264DoUit+V4uLZS8tH
uPJYc+jtAUoaOisby48nycG7BrU072FbPk6KjCJZwIBAZsEWOkpLjrL6O4hr3cJtbB9ih335lKbx
SzOx8h3GWs7aRb15N+k0Z+wWsM9l9whNxhG728FqL8KbNj1Qm99CKBCve8/hsCJv+y85H//EPYhX
gcTLVk3s2IdOD0rC3eFx5MfOx6leUJ9in6Z/Uz5d6v/j8pSCbm2D/+TWSXv7SgMzXPvattidCbxW
7T4tRNavsqvUZQ7DKKk6DLX3QqEO1dCrW+0+WXiITJTbOnfeZj34h2b8nFfX2igkBzZoa6XhG2nE
f5CLp7nZKtUu6JASe+49Elv9q2oM1W0no43v+PSdiz3xZYKn933QITpKoK0eoehxnUO+ldzxnIIl
5d9UwWz0ZISPyoKO0TAmdrDEq0yxoSn9V6qx99dFZ0k0FVQWLcFurXedC7qt3Rwa5R5V2hVbv/ej
8zx4lYxRKe/wijgl9q9I8mJLscJ18XJIiXUhvlL7klqV1NdMG4BKWS1ioBPQ+aSFwQCSw2sz8GoR
6piBx3BTYq+aVnUMT1Hd9XRHgJAhmLLHjwHL4YTM+VroTdXnNjJXXEj/FGiWgu0r/xQnZQcT4P6p
K4pd7rryijJqfqWjcciy6685GGW9fKywKdhODbDMc4jSgAL56TkhcNP6SjRQxtCi5Qw5IQg56IX5
rCSKhxV8LcbVHKP/AZGN/aZuVbScL5Xpc5lrhruwcX720kELnZIBLHKPMBvZfbrI4x9gdx2YbMO4
bzRzb9JsPt/0jIuqBOjuRVDtLKH8XWk3LyoGMpSGKAkmbLIJU6oIP2prZOmcMJr7wY2LjKEwxMEF
sAtx7+E+t4NbA946UybuFHPNTLvOVG8Bz9qDEPbPQqeCgjKcRSh2ThOk9yYe07uKvO7W1juYrnYR
cIeISy8EKjwVS9ko1MyAWFP2CEn1uLjMZBAijQjrz1po3WVSf3Er372XTuLdqulmZ12bAsqA7z7w
LK+PaR9W7ra28nxJuXWYe/e6jqxVWCprTVNaAHN2QLvUz/YWxJYBvs6KVdF1/Gq5kAduu6aFFQOm
RuHwa1xi8PtuWjU8s1ZODlMd3kDYo9bcCRlGFtqYrg8ki55jDyV3sdU/Abvr7xN/qmDRJDJpLqok
ao7ANg07PtQ7IyubI/RNgPAx9QsLzWmgvNYfhvJxyr8tzzHJ7qUEFSGDFUgXoq4fomN2jjS6PG/5
n6MoyQYsdEtDQmIGhFSsApeHQ8qpYcyHt21vbzaAGMIj6x3U0Pi5TMTXaAq8Q6C3XM4kwA4AT24a
rPrseFY3LOiQ63lf8WjpW6JZg5SEFQqiJ4kulx6g6mRs4AEmQI38T6yx9V+B5jFDlyyPlzQB0BLI
+L9pNE3tGE30ZMzwVojCQQnj+8XEY3WSRa1OdDQPcwyyevkmERKESEACczP7DfwBNiZR4xx7PdCR
4XbaybcEJjC3EgesQWGvHRR4sK9iGeQ8dfAx0PxxehtjiQ5pqcVnA32HrlwTPzAy0m2ea7m/qge5
hGLcCUEcIVZgoKmBdGSzbjyk+J2aErz7GfHii2TawPQQADqNvqAFjZtfw3I7XfFqypZpmZg77PDj
Z7zchWdgkS/EZW44/DXROYF2VzjuoLuVAnaauMcgh/5pOTjtenItOOHqmC0N4NLzMz33AxMUbhUo
fjM9Ey/CMSQUoJg+fqMFL1cKbkvJtm18yNwJLdkTo7gOyqw+LBJHec81cNGLyeoivMzHBtRnUTA4
zMOYdD7kMTWVioJ4bUwWOecKDZeyOJZ+9HFo7QQ6XXPwU47Up0zK84FvB84FbLTpkDneeIirdoJG
DaZzDN4d+ERoXoji2sagivxb3hwTdWXtC/97mXvduS3y7syGEa9TNK9TFNjdGtLH+YDusx7wZM7P
kJ8Fpj4dQVGPgNCpYwzxcM7JIC8DUuYcWp6zHdzi3iRq4wcjLB4So3lW2C3AcDLt9xQDStw4oEtd
gOBWrjMYnZ5Fa8AgyUrgmx10AOEHwmHJOhTYfQ9wa6zlUF+AwAL4r1PZorW8bMd4iLLi+DSXO6hM
AeZcfXAn6/ypAkLTSgOAhoHtRh+1nApyKOguy764gmvTr5oqZqt+9PAHDobUWeO53y/rwgXPz7Dz
fSYN58nJ/WgVFkmGCkPtPjlpZN4n9UITSkgB7F4LQC/WtarwgA+g+qfhuql0JH5T+jDWCF0fe4St
bbW3OSSdGtK8GXx493gX25B+KA2xgC7uY96U/kseROKQmjIFgACcJziIN1o25M9jSeQ+gAt+/UIP
KYrzPB53SQDPJhb1eImpQvgIoeotRtya6KjNzO+O1dh7gA6CtRVAr9VUhrjD0hTPxUKaSzPqv6Fu
WwKGIoY7d+3+7jm5BfHH7NLywNqBF9gvc+bKjd8wCTRC1PMtVN7DfWCEB1mPbOnawUvgSaVB7D98
22NveQWJBGUafAtzz+wpTMQRfsJ8lUMPZ6VNWa6xHsa4UVcYO4AJx2sOmApiqWGVR2GAP6BSvpdG
KN/GCRAjL3bFmSUyuzeRJxaxiT0zBE3AWsntU1Ex68PQwsvjFOJDd2yvPs6LlMsjHnYL2XsVfB+i
Nd1TA3/6zbIQzWN9h6WbI91bR7pjzrfZz8s6uxbuxVZiBa9SvjUjP71MhRQXOqIBb7qgkggVrZle
tfoaKFbXybdoRg3nopc99rlAZ7X0IxT6B0e2lHUNKpzFu/Ba5lK3d6fwSIM/ADi0p0N4NENvnj3i
ic4I50WwkMNjFWF/2g3pW8vKF6KVNthuw+xOwHt1LMKt6BQ/EiWVBopXoRUsfXBC1xTLdS4tgJtq
7W23fqH40Fh9sOpxEakvQhnzleaLVL5aVSxon5yCg+TZw4AQ/rDGawyE9SnJi3Eh9RQs5OCQG5AP
bZx0QlsDEjuAZgx6oCMbyG0IhaVyPccSlmenAiwMKGX+TaSgHNzsVNnjHXscb0uLc5yObIbbpVGD
yoy6XLcEc16tIMLhnEQKwiuDQGJeBjX0bjAQO5qO8Nv/7fsG33yK49vctwvsBDDSkky7d1+Y+XY+
dz4lca31wMFsJsZINCq8weTFDki24UyhDwMkk86UUfpy94gDU7VCx75ezY9afLHQMI7GEsbMePwa
RibtBbNB/OmYeezhUG2jMdD/eTAbXrruNch6DvVy+OYMSb13Bvg8hbzvdjNTkEiGsPv9s0AFclql
BToDR3/OeDAPKRiExf9chhZ8T2aAAqgALkxabcea1Zfp7jiQMI9focYIjD5EPFwP915L4F2Bd80e
PujWMZ4C60hHeNdy602JyirUuOodxVzoSdQbB1/ZR47KE3xoKGwsiYgJSDlbo/zhLR5cy0/szDIv
4QsuoE8Slkl4GapgjXqgc4BrEL4mxNYk3qZM7GmRNYCQYtf0FJlmubPUiI4eYPxwQ40b4A0Tz9rU
YNbuqe0Q+pKfHqvkhkpzWvnvvA+dClpdKb2xqbxhD/4Mw69HykP+VYF7u+n8vJDrFqCVEh36M9dG
0uQmnfpWtod/GaCOlBJakVoyAWgn5WQeTNYWo43iMx6b/3peVQdi1ddQsyS+SObZ7Tlr+f7BCKEp
bkX7B32Eptig7x+e0QCr/k+yPpeuBOztArq4i0mXuN1szG8MzbVq8ooLhWiQReWvWet4S5oCnCdv
dNSX2YdciqeFBWMrKDV5urlDH9nj89Z/CPqQ0xrd8NL4SR/+/LHT9JGq/zRuA4Uez0GfKwh/xPBV
PI9jwV/GCvD8yPCmHU09eFTBo2ZK1jTlYR0CbDSgmgs0yItjMHHr+xbu4ZhRxlTl8IoMr9ypUT+v
kx9ZVi4LPKHeJ1X2myjLsj3+uNNLyLMXSoAACt7BzCq42vnFUdDInZss1EyhIQJG086w25o7KkMu
gUQSobH27SE+pU0RgwpjA0w4z+MQkuRN94sWDaPCs50OP88LOi8tsnw5MGcBHCd0mp2pv4GNWC7j
NMt+TuY7x63sl4cb2qIIKwhOOkYESHUQP0/cBlIAG5Q1vaClWcRPQWAUAvfWDLQQDaRWxPPClirO
DGdLMxoiInbNc1vDs2kasx6a9+AKLanxwxV2521g4yXif/tGFJvTetx4577RkATRFgLaINsoozl1
4fQ8/rUyB/NAQfNJQuW+b3uxBH3QRMGshvWKziF/c9QjYEQo7pwV2anXLXZ/yqola4Tcd3pqmYW3
5VGQQicd/fikcJxLLJsrzUz+7iSmv02FGK9WZMer0uLl+9D6Z8+IjH9yv95Nfu59K+pkWKJIamwC
uFPjetC7LCFvvBtA1cMtNEmGnY/y6KIaHfAHKehNIB8xbCdGGSIHDk7uKuGZv3K6rr0BRdrdKhPv
CDmobZI368ZAt0C3Tj8MndgOLDROpalQzfK/ljz9CsPJ9C1tE4XGS51u8HRJ3pIJfeAJEJqLI1v5
JUZTEzj05E1rwx8l4FxLSsuysVtxH+RpWk2DYaci4+hkvr3iU3LHezk/QQWRnwAARhXCJbg2BaIs
qXY6B9oWuKU+1ik/hDB0hpclON4EcOGaxCkQGSxQs95MLhBNMuxftsWvjW1GN7cAyNlnbX6Gb6b1
Wpao7dPUydnHKa3OyUwnz9M4tMQWO8dpVQ51+1SyoQdnYWJ7ZhnNU9CD1Bva32gN2oDNk+ijEKJx
UeVeXIk6VBIXayiUqhcntLpjpAB6pWncGcG9l+6SZkntqJekglTBBGYaGl3qZbCSbNnhprP703V2
uIsv29/OLR3xClJ6CcQk1uAsjUc4OoEeCeImygnAfBkwvvPHdR6E7SKGo+uZhtKtqjNKAWoZQ65x
RTGG/+HzqId56uTc2+eWsac4ZdDipymoOe9w0A3h24zrUsZ8DcptoaW2mRp8cJ8WaBrKEiKeMGcb
gCNty3QZ5U5+iZLOXBk8nb7KOEZf0gn/8VwY+eFt7UeQRKjW5UV3HUXyrberl1E/BEmFjemjQpQ5
LMnHYk2xeQHK1nvcpfLTI87YWmQ930NXgx8npwXqmA4f8yY2jxZzAYGeMi3NgRQdiiptGvn5lM9n
9xUo2WGVHegcm0fZWlO8l0UD6QmAHL41wORsBJAZO5pGaOKr8D1qzGpnMKPYZGaXfBNutEn7uPgC
qYvxAOFfvFfpeOFML9FoVJdkGre1k/JbFQJ8WHloLjKj4zcjc/nNgW7Afswdgbff/8ToCG/KHQys
bnQmc228GxYMZA5Rrto6gsVx2vKDFlz5jn0TCmfQgHu2IHu34YArniDcGB1LWMNuLSHKu4w8tsx5
rlYMNMAlfTDYHt5ELdHh9eA4Vpkd9iujj0eensFuJlsF2mZsIocxGSm5hiYcODlkSEZZtN7izwQ+
cCxXfmq3q05a0aXLWH2swzDaoIMSfak6+91tTPeXW03YUfvW+1AHf1KzpK7h15Zhu6ZTnZC/16Js
Vn7VNutWi8BlmozHWQyNEdlYcFnRQ2er8ON8onVKNU1HbgFAvlLifAotPvKcAW7rMo1fAyP4JzNU
/jRMCT8OHV6M/EA034em3QyBV36FJEixi4JB267a9vtUf6N1ZYFHiWtBBytR7UtUh3evm5rvE/wD
lqKetmnutCDeTD9daFweskE2dxLTTIT5cwxd1ODqmm1tp/dRPE/gK5EGuX+geVyyN9NM1QqSnnvR
1PF18lQXroJxNzVAID9mYwto5pjLFl9N3D7wdKrPxTh9MZkIn9ohz08F/LiXhmnxS+NPP6kaQoMj
JL6mJipZc8Ekyax2VaKBig8egH9tBByS+y8dttobjo5wpy+OY/lMk7JU2b53rNe24PbrmBnQmFdm
8rv/2jpJ8zvt2O8KThZf0LCNcX8b/bPqnOzQttO0reGkd487fFpcJOa3XgGQp08CA2Q3wY7iOz6P
YlmpyL1bYQzeXm6ifVsaMKu1/QaUJR8s9Kkd6hsNvkqsYw7H7SIIu2BBMRCNElRNq2rf9P6fPEi/
19BOg0TCHKPkNJSw+5280xzPy55Ba5xDeaGS9Y0W+oL9mOoSsDDoB+wdBdxyCsHV56ABccFxpBbq
Y221Qpf0tasdc1EC0Is3j1he00poMtlk7ADTiK+yFujuMC/8olr7p2UX7Pe0zP3C+BJ3HOrsUIVG
Rahp7lObAQw+yqPhRM2d4qabfwiBc1ai0QJtamozNCNfBSqD6WMqzGuoBxEb44mjwBc4he0uKA0y
hyjsuegmUh7FHkOGpnGcOS5+zzj3kZw5Mf6lvdoWPZh0gS3wTiz6S9UpFIxdMNCgwsD3RZ48oZLy
JzQv1gye1B6kRJaTVRkQ4/2bwxVK5Axlwm3nSAgsh+Ifeko7Hf5blQTTlJ7gNAh4fwId5iYHmirI
Rt6YaS1oRmdVMPTYgsfx8axSQsbVQAEBWsuJvwUN3NuWXOT7AQ2lhec6zRMNEzozy6ICtqJjWfuI
9fUu9TLzTgnoqsu9OeEO6IJimC3l6GTL1sz+nJCN6T9pCdN50461GJyWgPtwWGp5wMfcrRm4r9Y7
9HunJ9naeN/1WPYz7pMliALg5rH2LcY+Ao+m7GbGcC6CHlxpolDewnpcTxO04ZZ4nNvLx4+SnB6l
/tFWvlxnOQTYYE4PDAX9cDktlynkQYfcWpZDGILKlf9iHfaa+GPzy+hm/IKvO7+ggtBtQnfCO6iO
PXLzhL16fnXzGw6PQ9woQMFEA60svFsZlyO6ryYkkv/GHFFm2zqI7qY/tdseReWvdgtRyM6Lf1jg
9y3tmNlnKEhbl6hsIAppNfGP0jeOFaR0l3HbBgejYnidYE1yDU0Dv7Fpn6osWeOGY4sl3FDgfuQO
UMHCG/eTLFA7Dct7rScUgX1WDcVsAaZuxcolHAXYk/V7Mu3xn9SCeICI3f4FytnJJsCPaxnao+wv
3MuhDlxY3aY1erlvjLHHu4H9MiUM4PTS5KhKqB78jeTtUU1JHCiGRA7otQ8lTFRA4wUPx/+d4x/y
FDoAyripZ59cXSCdmhJ0rLwd7JMJdTQZhNah1DMPr73linIoO/WxLfSm7w5+uijPmGV1GE2V79sM
PDHPwGtoVRdrZg5Qi9LTqgPLh45oYNmA/VXRqqUlquLCQwta31MNAq7rjztUlPIVDyLrFQ6TH6dt
DFmReTUG/XudduP3TtVq0XuWdeNJat+kGKLrAOWBOWTpeFU5zyh0Dbs2890zd634tZKbivnma9KL
5LWQm0ZPYJ86PQ3qtWnyo2sI/+ZMrfk6GcVjZirXfM2d7MPs75ohLPEyggVRAD1VW8aXciy9q9uj
/sJE9FWpuDv4XKHQqxf7Ii0g9pLYG7CKf5id764AszTu4HT/ZF40fnNsQ1eh+uhMcbcSP4UKPsan
AKy/fgh63MjQPNMfWh7lxhPA5iszZubrGHkhzUDexJuLXvubSWt6ZmL/+spQAjtNo79Vg8eXrY8N
UAQc2hvb1XXbvk1dPh5LqAFjaRjf7FZwyB44DXD1mKLhIYR6m8xkOIpcTMsoE+ObaeCVxedRtLUa
Ay94cN0AvwoIoSPNJ3w/jiVMqOFEodc/zFszfsnw9INzT/1uJaI4zwMD3uPDFISI9zaKcRP97zje
qBI8LOBVSA8sFOAU2MSThfrcfx5ic2x+ik0DhI29fFja0AN5rwPtOWHW33voN667pKsPsKg3nmOn
eKEtV1z1xZK5bnaBgHUNgHfkLmjBjI0fcJRlTy4+1yMLwdgP9R4OfunrNLRu7QRMYYtS5bnvnD8D
B+X+nNZ4owUdZNxkdWnAn49GSiqOxRixxwl0am1hC2Q06nFLpduuMqf0dKTDeYP04b774bASAVKz
Uf7ZRs35DvRgPGbDoyXy32XSq3ORotElYzsFMYlFu0pPg6GJwHZBzYJW3cTv0G6Nv9FiytP8bI8M
m6NlPqXwEvPgfqVbBDQo0ricalR98wlvnz06twtaCVtYPdlJGq9pWqjWA8bQAKPKZsOyt1W6i0yV
PRd+Hl/snF1Ao8ueA3QFn0PReosEj8s9xZwpbk9TJL6hGbBymth/6gPAF3MFwwKjCqyvrgzrjYd/
xZamoOKDsBqNwGvY6Rs0ixO4mPjVKWHBzuVFcGWByzzcVlS1Bo4RBsc6OA9gtL5GhmmvkhTq/JZh
eefEaz0AEhL/cZTlE4PwjfBWfeXAT4GWKTHr0zcJjeNlKqfs1EBo79hFpr0Bs755ciADuswcJ/3u
uNbeswv7dyjVpjar4seorWTzamCgQFsKqssEOKFBWIzvlaNus3rpjEbp0sLZ9Yb67UZFnorFwOCW
rRq/di8Ag6SgaaLcBsqyuoeTBvFMZeUcJne6dxxboiIKsl01TdAH0GyWEDcywTP7SkQWIwia7ThC
lHWmuvACtmf4v7/GmgxDGbklw+VDzuHv+Y+r2Waz/bTqpS4IfGiSLWcYr8HRFCukVW8IwvtYmBx1
joZyPUN76aiCxMwjl6ZG3LU7YC/UEv5goM9gt7hI+oQ9uyjj33qu9n6XHnu7KL903tTswiiLt70f
2m9+4C2rwXW+u1HbrbDviE4TJGTvkVfXC0gQRRsXFbpVo6tTVJGiwZfpPq5itZ9LV60WFaBFis1T
nZuhpLGfQ5RGl+xr/ruWeP1DK1vzOsoE1nPwcvEWoQeKgwMimLOIg6jaNo5g2P/oeSDq+gorV3sL
H872MfV1Oi0Uhsx3LTyMFhTz6JRk5CZe7Nzo4yV8weQet7MflEj/QbpC27jmHmXXr/NFKZ5bdn5w
puj5cU2KqTGFlkV/RVFEfotLFC8AGvrV2dhHKCd0np22G7bYB2T7QY3FHf2fYMGrpP7F2gPvnOon
KnUdaHe5c7WgV3owoKADLhlTr56sv0X6YnixO/Vyqt7Cq7Eh7RJSLZl8v9q1qJHPqicfpLcpBfff
HMgblOcWMVDVi96CSOVjTkuA8lXLcQqcXZWNzy3+DU9eG4fnYsB+2TMm9g5FpWxp5J48O/44PMdQ
GKX4aAIeEjfS3kEBjL9jC1DwHFvQ2r3WDYrmdH/v9JPgcdenOYRpviUxfmnzI+LxNChEwI+K+4/T
HjG3cDelw8JTWes9gWGoJWnGkaobLzzoKq2c0bUrVJOCdhkbBT43kpabpto5AHPySoJylB/mWXIy
YrA2Nb5oHmY7AIp9ms6xoU5j4EWzVz/cQgRxKZ22YTe3LLILtpLwg/Mg0IK/EzZ/f4/6MVq64Oid
PsWrzCwuRQZ1BL1I+VkZRnxBh44HcabAUY+F2h6MtbRdvgSWXVyS0DkpKzPzpahaE9i5ytwOThU8
1R7HW0zGVo/VErJyq8LJG9yjsJpBN/dp9EBdxOQRKQd7Xfh1vDa+k7RLr5sRNDymA8RyH+Jyn5Yp
x7OcBvSHoFgrA3bceP4fYy0qC4UR72IYPlDiHOpQhgeMIcWk1qeloyTKOtggBfhG6jMomRZomhfG
0oO4zElUFuAytNAZab5K/cQChQRXtrvsOraufyoryYAqKn/asudPUWezJ8GgMuqnnrelaRTX7j0G
x0iv0WABnb2Bg0y2AlCHP7EAWt4qhs5ubE/1qY2hkYpGqdStb4rQEIY2XuBjb3yN0GLj0MFk0LUK
01IdjRD7PDqCt6PeDJowkQygSLykoK9zHlpq89zl5g9uloCdUdvGhO8P+HHFrodl9R4+aYCyAA8M
Vx00deaBYn/T4hT4Bnvg1RpKfNOSdWhykFfa7KFGRxSrYUjFUqAMKETOa+TBRlO/9dzdpPznOc7K
FnhyQHAMJiNoZU7jpYdN5ZcBkAXO+vDFh8TO04B64ajD0gTjE3skaIzpaQla99YffLU2SkCjktDo
97XmF8Nz5gSGqP08mo2/sTOLraqhdp77vDeubuxtaQbWl/P83/mxB4dfyqfFqHZD7FKCRz6dpPOF
vj7N5nxvEslGqgJWN7oinwddOSwAGPyJXLalmLQZZDz0qm2DY7DoTICpIB7EF4qZmNPSPLg9iFR/
toGFc2jz3EYDKB3/lPNon/ph/qgKgM8M0VKdSuuPLesEyI9AYx56qC10ZQCqKfauDXH4yElVjDeq
/563fVzucZeuFy13sT7nhyrBBtsy3J2lqwMNj5JzZEMISM+GDH+nhS7WZAE4clROqNzQu2UpOP6T
hCgnxSg5aOWwYsPQrik2+PxcAKZ3a1s83gr/FR9Qfh+AssBmz/jSsQpY1QFfRJqyETLfmTuG4JZi
Nc4GF7JufXwYpQ0A7diWfxTma4ghYtt/mvXmJd3+VAR8XAARuU/oYtrj6UVHVuykQjPbArmKyvyQ
Qoy9byDLro9oCAGLfsSGnA3bpI/P8+L/NfffUvygGDZxJyQAMgH27l0JskvCml2ZcFS5IAB56lle
b0RZxk+dDayWDPL6La5hWzK05j+2ZgNVEo7IQCDvp8bnWztuzEPQ+xCRYeN7pXy4cEPJGcqJVvOS
1NUri0TyI23hMWblQXUrQlWdstSoV7QQYudQMDm+WzB62DSWW4Ddkrbzmb7NGSwWUTWrG1YdDEfb
N7NIfsvL9tp6URPBOOQVTFm45+T5r8Zk7dcmcNNVHBbNrbZbvh0Ggx3wPgAludg4RDJAQzHNTegI
x+yY9mBD2g0MwKOk7fdlBKupUrPVEsEwOFaFpxS4bBSjIWte2hz3EfB90Ibr2jtEpaN1nYw11LAS
bMBziNOsUeT9z3xenxwXiDBXDGfWAy3jcdxVKrMf4Ibp5lsbLa231CyfxmII7yU0kvGF9t8pPGe1
kH58M+36yZiy8O4m4yVOK/azhlbe1bVYcHOWz2FYR18glFSdzQDvuvT2z1EbWKE54+xZb/WrjPXT
se3ZPzH4n892OKLk0gTDNjVY++oaAfi6Qv78lwTp2toolaGGjjrfacx8sG97lDJyFUL1QE9pwepH
dspk8NVgKUzxwmFcM+zgwVZmzrNU0jtDX/6pmTz7efJy59mt1M1i+D6WpBTFYNS1gyluDOcbXzQL
aMnFwI9hsHkan8w69CGIO9irTws0pRRKVk4HqATNoe9RHCILgNHKhVoySDWDJ+JN0Of5S4s++jEy
UccTwpMvlSvt55QvaY0iMjWh8h2k2YliBovHtSnrGC0+5M+nP642utbzBLsLq5MvPO3Uc5KusW8U
JxU3G0iLjXupX+jxZRMnitMUkATccuUAhjD4N2pR6are0Jhqhftkt4Q9j33iBnDnjxVPlwQf88a3
7gCJVTuK0XkjlQk9XTGkeRYUycEBqpsuQ6F40EJ4sG1YlVMOMFhl/B/qzqs5biZL03/lC10vepDw
2JjuCwDlSBa9EXWDICUK3nv8+n1QVLeoag45M3cbilAQrhImkchzzmt8JPxKEOqKX1ARCNOrqQW9
2REm/lBz5Ov64bspd62bTwBZAg3Q0hz5Yh2Eor6b1eRJAiP1o2yaU9Kf/VdjrLIVkln1GfXGFqmB
+NI3CDhnTQBGrZL2Ea23FA2WR1224+1UUjk7LEZNuI7J6t33TasBTIW/Fi+7oY75dYjMFPDhpO8t
vQ3cw/7QTJXFb20+l6CTXYH0/3FYX5e4jcZKLq+FiAn28xGYTDP3O7wufv2lL+uQR+x3qAJ+tlVf
9jv8iqxr+7RSEGlZ8llNjidGHI8o5/0rCwZLPkSm7ffy8NzCwTw7rOligD65UQZnWVuojl2m7WVh
ttopUY3hxYnRPT+apt88t3JmeUQ6ClPRAlRuCpn8sFlrbMCptXSHyKW1SZUWmPbckqiMrdN8ai8m
cuSXh//0MNMuraTyhNmW5Ov/uZ63TGW6OoTb3+tIIVfovvaa29fKvkynxwOtL02Dh7gw9CuFmuKF
LQlUdBdanz10JSTyXjnJ+ll/SJXHw2ota8xtqhjD6rC4HJ2ZqXFFFFZfVDD33xxtcv4ndjXUZ4ky
P+qlaO5Ss1+D1q4exzLGMiHplbWU2uXjkLeniCMEyFRr4N3rAP2JZX3ciNY1VSrXh8OhNpOq5fAq
tro3h4OjP0V4IbidRcOsmMRBIZlolsjJJpnU4NGq7VMt1eWbJlPK8zyqYCQv6/tOLbxG9ccTyRy0
r83zYW1mTtmJTQLAOyxGvgkFwK7U85l+jZIKmmKHjCaOmtY+LickebnVLnMWa59N8+Z3LvOwR23K
G32eYDwIzakKq0QnUrk0UAo6BdvzYFbaQoaI+/LU0uqHJtfqq1xv6qvDKp9V1bJqNkvfgfEDjKmD
nGAOU3Fq6yEshsOf6ewzaIvm8c26w45vll//PKzVs6S2XGsyi1O9mZ1Cg1Bhz4byPew8eZii77Fa
WW5Exf08QB7pzM8gBMhNpj82AkH9rla+F745OTZFvysja1uAQk24gXwl3baGi81XDVhYj69AywVE
gMCJ0rTVnzJEFKco0L8mMvmcmEIeAI1w09kiu1Pk6BpFvPLZtlC890N7usyLyjhNDGQoDxvoLSHA
2ydzTGvYZgt/iDnqVdxyFw47pInyaGqmdcOJ1LuIl3IdN730tRXd6y9kfmO4fp9NexygEZD1qxpO
bH1uMvJugOFDnNexONtMJUVFIytTfGWWZT2gXPi6PFFF3ajL8ussEH8zAOkjzLyusuBv+fN8MchZ
egF3SjCDpIzwewNQifQi9jvh1Gn/a4OWlPNFumw4OuKwIfBNNpS1QICOysPhp6yoFV6N5sQuVcTd
JEnGowBD76F6Q0KKos2DBspGjTrzsRvKehMPRbSJMst87Cdygli33dcIJJ/UrS17h/VaNX4tWz+4
bqo8PYd8YDh1OcFLk6RhK6uatIXwNrmDVYlbybSVveYnj4clv9XHGxk41LLp8F+p2mfcfvlCalVx
myO67xSxjSsYH8ldp1jTMjqOe9Gb9qlhAXFfll71JqEMYEgFr+F18c/9NF0a9licPjTT3J6PQ6Rt
o4WnIkPm+Srowk5W98OZsixSBvNbG5kJvFoh9/sgrJfVQCyaFamqantYHAfrKjTMeo1LW7/JDkya
A6YfxVWX0H047TMxFJuogH5ooDkK+oxQwy9Pcxk8kEx67nqAe4X8v1nsCc3FjlBa23aV35wzBpcr
0JvprW7gB2uos/+tiaW9aQNNduppk5Zlc5lOpEChAEKM7P36MrOt8mwok8ab1Sl69g2T+U00P0qW
+DX3DppYvVzuwhTAlypCATqE+/L7vyCuprNSB39XjNzfcYRQb6T03uVPQ7XoekNaU3TOW0conXTV
KqO2820YpDbAggfFAIVu1epzjMpvBpoG1XTttkOdf6XgsXBWS0F21imzvYrDzLy10yJ3xkU89ueI
jPKLXYeFo0gGxughAKyxlO7TwJfu4f71J0VKJzos4lyDluEQq+vDYqJ2aL9HXbUmb5K6ipwOK8m2
osdYsp6yKvYv496eL804/6EqWvwYt221MsmxbflqsEiVyOyz+EGhI+NrP2vu4Wh7KC0HlbBh35l5
dzuav/Zva7XdjGUirw+HCzm9qPjo3ORDrSCaQtHMuJ5IOF6Hfa9d9xjLSH1jnB2WqqCAJjMjEn1Y
lDr2GC3N4oPVh7vDUeNgomeuWQwL//wN5uu2J7VInE+Nqb3++IhbQ51VayUMkYrT5q/xPEzf5CjX
XcMo+jMUBOXr9J/rp2W99a/1y/6+5U/fRtDu7thOv/bveJNTvJFOmKzX3ti3+JJpFprb6iDdx3xF
3FDXwtN8eSa4811T9p8vu7qa7ktmXMvaApGki8m3Xp/bOPXnIucd1lGPeegsOYGApoABkMV0n8do
sCrqgyJq/yzuIghJy2JU+mC/0MzB+ZvF2oYO8F8c1Kn+oufMTx8O0juj4CtSvncQJQ/jxhfmNrcm
adPrIfpXcSZd9FWgugMfwG+lqayjMe5eUD69K7sxe+jiCNGFJEn3WRHNp3GqxesmUaI7e6wiR6XQ
/5KoqdOVkrTS85ASiWTqqFfzn972xhngLkhpUEzcSUmNMzuoq8o7bJaXZUk2gfIDuIs0xVjb5Leu
53qATwrA81mbxpUM7ARF2+S8Bon4WEtYU3XZMF6Wep5uVVUfwdg34nwoBsWx/fjKSvP6IjPVYIei
vdgWZFIvUMYOvbA0lK+JwEpKnpqfg6DAa2bF9ynmQF9RuhtKXIwQJJEd0aFFNDWBFbpmOrozYxMm
VMtiYqKBV3WYWwz9la7UxRW6f7LeXUVJ2l+pmLBe5n5A6LUsLetjGTsdtWqZpBlbTbbqW5h69W2j
tVvEY6rL11Uz+G4JSNfusDG08OcDZGV6h62amRNIysHPw0YD3svtj8MGzFprfiA79Vt/h4poex+K
fNg2Umwu2i6YHA0NbIh2fsrxtUUhRPgnBBbatUZEfFhvzxnuBmOQglfUkh0gC5R72vH2Nd8ky5p8
msnzr8Wy7V8XX7NVoUWlbtlZt1C3GYfBU3XfP0nlSZzFSmuvEmWUblqDmYhWCXj6meIZKoKJpc2L
ptX1N9vCOUKExQv204XTWETOoaYicSHEg9RL6vVCdTk7rC+6cvo2dcaDnWv62myGzJtSm+AnNr51
eDdgV+YnxPy9vR5wMTll+lsj/M5LpMrWdGO3geZokqxcj7GM3Xtuo+CttP2pQOsLUsnyZ7vILU8Z
9PI2lTqnL/zHQ83qdwnrDUb7sCWR5daDsNq5h8Xfex9VyA6L2bKzqsRvd35TYVOaCt3JuHEPbLcD
oa3sUVVeKugkxaVG8kZ4j6/8t8PmoBg6PNkX6lu+7GMt+wwiw3DYGBOXrIw6O2Fo2PvDf1WLN7CU
mOOK2Nrfx3LN5sOfnTCbHYLZl2/Wvf7ZasM1Wflkd/xjTGg1aA554B5+Oy2nYd/HK2nR71cR2sFZ
tXo5iPYf/ptbnNxrK4TIoNqvAv+H9ZUVrYoozs9/7zqEWPmUeWzsDj92OCBTyeaaqV6uD+uURiOJ
miElD7/fgPu43AJeKp95EJGmqVb2L9LgYYuWSnPk/d7+5iCUmHW3sBoNbmCnMr9u/NNSDrNLzdZ0
B2pJ/2yIcq+ienEvGRReJmSytlrdqXd6mVwedmihdToWA/eln2cI11i+5DX9z0A0ykpRE2s91gpl
vljG4NmYT2RAaieHRT3ULFfY8c+ymhKnjGL1bpTzZH9Y9HllbsV4RdoHqizWWp6I8vBxDvzGQRHK
ODfVAQXGSJz7cMYeh7o01q0iZ5vDYtIPVEmY+cg+9qSvNxcvlCApmtdbfbitWg5ZiuyYv4vmWF/0
MizNne3FhOiwzLnrAq2+cRLwlvMgxbbCN10jEWD6l3WH/4RZpRdBnEzrcLR95/eGwxFMbZMTItDr
w3q/zXWnq/Np3RPxnBu6fgJxRJyMy9Jh1eGvOcOpKCu8w0KUje15ROL0/LA4ZLG0K6kHHda/7vGv
jdwZZY2PIlLu/1p3+OuwM2Nd4tk5wvK/1x3+ShvsXCVOxMMaIHcMxFk3BySl7CNt7JCWA4Zp5o5t
2NH+AL583QBjVdlRfrxaSJW6d9jCzyQrXYuB1Nponnz56z/+8Z//8X38v8FLcVlQWi/y5h//yfL3
opxq1Ejao8V/3CJaX2SHY/61z59H/GMffa+LpvjZfrjX5qU4f8pemuOdlrP51y/T+q+z857apz8W
VnkbtdNV91JP1y9Nl7aHs+A6lj3/uxv/ejn8yu1Uvvz9y/eiy/HUuH4JoiL/8mvT7sffv9jicJ9e
b9Py87+2Lef/9y+b+iV/+vF0fMDLU9P+/YtkiL+pJv7ZsixUoIemqn35a3j55yZLVhTNRsFd00zF
ML78lRd1G/79i1D+pgMtkW1N1nVh6qb15a+m6A6bxN9sS7NVWzd1YeuqUL/888r/eIK/n+hfeZdd
FpjGN/yw+eUvSsTLg16uzFItU1Fl5Blt2zD5Fllcavn96TrKg2Xv/zMg0yUlUhl7pcAF0zQ9kD4r
TS52Vdi6dY61j7I42KGerhugwJttrITMnxR3lB6CsrvpjQnYbbl9cwd/nebb0+KmfHhWyp9nZSVS
ZtkNZzUaT+ZAWcO3vY9bEMtP/PuF27aKbI5h8xT+bAKpat/PoFV545rKt5eumXjN1+1KW9cbTPli
95P2lhv5QXu6/Gd7kRVMk2FVsdcgcqP53Uo2epcP1jaJiQoUfZMAhMIvN4Jik0SPn7T+7g3VTSHo
ToaQraOrHXEOiIXJDTU7sNZaQLg4OklsOH0+X9NdtrUZrWq7Womg3Xap5rR+hEq5vDLD4OvH57I0
9W83wlj6tWbZfMiWHvmmxwFY00D2cePr8rEpnlPzyu4az7RuLUCTVoeMcC+vP25S6LxKHzbK+/S2
0UlOZD+zALFpi716i5wUWW6yEI/AUAWhzbgx8fYMR3ljzIoXyU8zAT2QUqOMqY50xMdMvhOUuPpp
3ehXMO7grdfmeZWLLdiP2xHHyEiP9lIZQMWqt0WMxo5mriXpGyQxzx4XF47nPL7rwLWhh7Xt+KZO
o3xZRoAiqS+OTY68oOKEmr+ZtJuxALOWyheyfGIHKC/bxbZvNFIiz0myJ0DZSZHkWPnsdGPhBrr2
PRotTxqxJ7VjJ8NSoVWUiwnh7sICTxxHN+aQoVjHRw30eFUPN7qVbDrRuHmskErhtc/nbd2FMKZQ
qUn0u7TSXHPWVym6sFKL8lZXXfRq75by7Gh+uAMrfGNn+mWkEc7h+NbU46mtolU2Gd/KXqykMHLw
yvGgrQKBG1ZFBit+zv0f5qCeJ9jaOhUQN4jju6aJt4bWukh97RMJ/HtdncShvfGFvDLwmo7CjCxM
5MkIjCO156RZ5fRh6E5kzftU24aacmbpRBV1pjoVYH9bNlw8jndadW91qadDnRrMcUOV3StMRHPl
ymW03NaKtM50RK+sZiuP9wCpEDZ4WXgqufVQ2QilWTVRkY7aBtoLXQrmlMJhqqySfvo6VfKdlvSb
hleHGMttm3I95Iu6dH7+cd/VP+m5R29uU6o5ieMGVutiSPlYyOdtfv1xE+Ld0cESgk+AqtiGsZzD
m1dSFZYWVjA0PfkqPysvGxcm2aW8G93mbF4BFLj5bDRU3h19bc0WQgG2JdSjQUBDs1OKqIF6Vpp4
kBvWEcOv2W2VXLmwdcJJ3ko0Ht0GMZYhLk5Zv5on1JKaSbrK1c7tm35bB5aX11cRlXnbn57KoFgX
YfzJp0i8N3Qs4yZkDVOoqnZ0cyxpTP2mZbwCFXir/UT62KXjegUush4wdMdYq3fZDWzXjx/Ke8/9
bbPLab15JkU3YnsKCMzDtHOVkZipetVNE+2z7+B7E4C37Rw9CXA46SiH9C/lCmvFlXVfnRtugTvB
tvIQYajc9Hy8w6pI8vTPmn7vS6DIgsyKJkxFP76zoWLYbQ1s19M2CJXW0co4GdeMX8Yq30mFY7jq
A5ie6Mz6zuBmBaftxtx9fJPfu3hFUWRNUQxZMXX1z5uMT91UTf0Ye5MB4CviTEhDjNX1CPF5puj/
cWvv9aS3rS2v4ZtHiqZ2mZGCiD3KcwSr81aa9CXAXgtr9XFL4r3eowkhK9AthMIs58+mUl3R2ig1
I26t/T1D/g1lt1W0qb5qXzE7vCdkbB3p0fzkiX7W6tEFVo3VK5QZIi9AG90sSOg8hNP+40tT3m1E
tXTkVoXgyo467Ij/o60ibunVHswrV3Mbl6+Cda+uQ2hTbnQnuVyvp7ogLta1C5CmdbXnxEvv/M/m
dMv1HE9lNMoGBh3IsnSm4n88UN1ChDIrDL5NJ815BBfI6XfRSbSfsZp2sh+kBW6az4aj97oswYJF
YUVn4n6Y0L/pRFKSd7okaZGnXyRP8028K3eSU96grmLeTd8x9Qm3sYMW3tq8/fjGv3vfGasxxzMF
YcNRpDAJOSPtwsX6/bQHYLqNoGwqZvjJuPfe9ekajsC2SaGPEffPe2onQMJQV468UP+emz9yMOFl
11HIuEXP6JO23nt+usH7rxqmLIS1XPLbeynwQZOXuUVShE5vRO5Q2p80oSzne9xHCNEN1TY0grbj
IYaQcABAQxuw9NbQtFf6Vke7hM/bCqwINLctAgoX9VbdBJf1U1Y6de0m3+Mr4/rjx/feYGvIBpNo
PvFEe0fziEEoZPEVhriwJtApQy+LIWe2hTPhTDZBDp7R+q3iTzrNu2GWwfddQ/vJ5C4f3WI/C4Nu
iBekB8LoflHuSuRe7e60rpJVhkmxhdhKEZ6YxnTqD/IeCNwnL+kysz++/29P4Og7Olm6rTRpGnu5
v299yaWy40R5hhRfuK6mn1pufNLgu7Mp3ktBFVUXumwe9eB+lMpKmrLYG9zkHFtR/M1WYHLdtnbC
cxJEy7vpffxw3+vIb5tctr/pyEkJJX4iN+VZoYIfaIGu++rjFtT3Pl6GQj5iGXSFJR/1H8Gwg24g
Fh66PzlQQb9lC/BLnQNcK11kZhCO6x1DQ5RJDG6DypxJUn0usWnIdjNsFDH8yBQNAD9Wz6COx3xf
2w/UU7bylFMGCp2uavexBHyqH7c2ItmgUq0zXbF3efc9VXFPMst7zC1Wham4k6V+9ln55PrEUXwO
ndgAepZDAYSSEwjszI3QzTXfof7v6NT7pfA54M86uUsttEH8azNGi1Doq7nJ15X0Mueza2S5E1UP
YTOB9EAFkuilWTBBzKjRxZchJn/8VN79zi+4QUUVMDr+bQplakaXp5QhvNab1xD4VuaWUoLTriav
Poel7ubuZ3N38e5I8qbNozfKqmY8ppc2sWF6Gj3JSVbEfs/5TbiONlA+kl17r7rtdbyyAqdt/zdd
/U3rR5//ukSkSppo3dcLKOKQeKq7T27qu13hTRNHyYI+l6nnqzSB39plQaTqZq62yzbLfc3v5xXU
j1XVuOHm43bV91JEbx/m0SvWy6MAcUK71h4Kf+8JQg7fVZ3em1b49sCG9sqVeTK76jkJmpXqKk5x
w//r/ER1AYeedNtpG37yYrw/nP2+G8eJK5tMkBAJZ6Vf+FfjGehcT3J717zC680lQv40VfbeYLZ8
+peZFTnJ4wRRgIJnXfpMNJLgIirvRDl/8tYoy7t8/E0wdTgseE1rtnk8O7ZjVGRqsjBeFVwlCtCj
5FudgJbSgNSOKAgbiDjnm2LQ3dJfz+PFaHsC1LDSt6twsuBYz1i82jsqkN4ktM++H+91v7dndzSY
w8SrhnC0mEVjdRWIaMEGuNEiId9kK41IsPYT+PqyYxeAPYthjRvOVi+tk3yxUbRDR9Xki4+7pvLu
M9EtkJPCJElsHE3+8Eqc5qBiZl97vPNn7aWsOfppc1Xt8dsOHf2aCtnGd5BInffhSXNj76qLei+D
AvvkO4RcwHsPz9QVrkKzZPl4RtFmfttUph15Y72P08ypzHN5/CZBRkSqQxg/JiJznN2cOjTQ4fiW
hBdmbnlZ+0QF/xrR5NuEaNJf7AaTiWF80diuVov1yjwyQ+nQvE9KtwSmV0azF9sYpgewumU+XUrr
GgHQ7SFbleG9Kf/oU30TDDhcoITvtDV6DiWKqQI1DQBCQv8+zfMpulirfrwqiou80tdyd69h6jG0
AAYhhoiu3BmlAM2crlQoPHoaIZNlYsqUbQCkudqcwnlGrE++I0H7jeLOJoexV+XXGIUukCHytxjv
dPLzQN9ErOis75lXYoTqWqgzItPojYmxK6jKcgD6aTCtVfQJstBDhs1TMGu36h8BQO0YFyEUqJXu
zFJu5MB3ZnteM6FzDbAIVd9nTmrqwGvupWHaKGEKjbhcF1i5DCloQSXeB/BXguyrhM2KhVwQrll+
hrl6vvHxPB3q4dRohr1iDXuBf6AFa3U8QbjdTcK73kRc1Wwvh6JyFcPfyHJ1g64Y7AaeR4uSm2+v
+iTwIlOsfB0OoBCeVmMxLAekLZE3Dzowf+EKY+PtMGi7hIIBnJpVJb4l2uBk0NDKSllVc+s0Bnrb
GbKwnbTDxBomLKrjkfVN1hM31+VNn36r5XFlweZT8XGOJLq1+ZzXxgqYj2s36clUJiu4YKjbgC1h
Ij8ShJm4U+Ybwywc5P2dbpHrBWyQpne5oqwkLYCRXK0WeNs4PkhoaJS97qSTucbADBm67DTWkUtX
FghpvM5D4jd/5E2C2kX+ZX4QQ+mS2HeVcoHKV5ukxY+3ya47RXKCWFr34jJBUikxvprBD5BeL2pw
qpbNukdDr0OguUzvpA5/SZTigHKF6rmkPSVwxugpbqYk6wziZWvGFyQTVn0vqF2OK7vCr62pNgEa
AmTiUqZcDYobKYLOcT2gqf2wPJxiNrc1KrLdUEO1bldWrDiSRPSJkloXbDsFPb/RBwiKd4/8GI4g
Uy0LjeMQaJ6PDQJ4gf5bZZsraehXOCm7zdBv56xx0QDY+eqmHIeVlU6OD46k522gTuqa9s+8uYL+
cCOYhVlBu0k74anqj0CeVglA5WRcjWStEKDcdNplH08ugG0vluZ1hSRba84ePEHPmnPks0X3HPYK
yBvjIhDmT5Veoob1SZtOJ7n1xK00Guu0rK7RArrq0sBJu2Afjj/SLiJ+6S8kQHy0czsG48lQdd9l
HnEfBpu079fGPD9nHao34JNb3PuCoVsZ3fQgJGNlDflj3c+XeqNezW1yglKii/PYXW9VJ7hJ/PSn
4FYptQdRgCFWqVVIsZu13yyIERMpT5hk+AkoiEqMq6anV6jG/GI1lqMBPxkr6STOEi+rU7oxGcNu
OAkVEyoCgilyywgjnqSi3bcWCrOV2nnGSD/P4Dnr4rJuom0agzRMsvUgizOM0ta5na1H8EEQG6/F
PDMWJRZc9uq0QAnYmHPEGmEcqRSYIP7PmL3naw1ttHyCATzF+k4T8RpU6SVSrQ9Gn2HzlZcvUxF/
RWcPmEg1bseOz1qQrdGPcn0jPtX77FuTFLeUE3hT8QSHIhOfzC2yYBgugXu/YxTw+CKdpv1zRlRV
WScqqs9TX59EBPDCylxpuOgk6OqKdatL6OTXrVsa40LU9Px8Jt0XOGCoVmXNmBAWrprXbhWM7jR0
54MmXQyTdtbINsQ3PExMw4NW5QjYoamOzk5qODLY65a8km+CcJq0tQw/1pCCVTvfqlO8QfrF6URH
UvuiaDXPN6SndHGE97uvvi25hjqB72lQt/cf4OOvZRPAZJWuIzk4Vdq5cLApcpF7X6HzyOnKN5rd
O0UCrsv8NlQ4R9j9LgTgOjLAltRkWup5tooNfGE42cyLLADR6cDA1as0olBCFddSNdJT6bY1DJ5A
ZExgHxGxRI7ppBHyJmi+1rz2SWCv9brZ8iKcCApV45Sv9YSIUr9oe7T5S8v19Z9ZXv9I7fHCnOzZ
wWBjOxYPdvPQKfIJTawnHRBMfi2DlDOapya+NXktMA92lEnbtsm9aj1zsY7emCcgSj0z+tpmjymw
CL98CoEEFvpX0YVbva53AXAInc9Fi6KrQpIPFrujy9Kqa8pNoBoMYTZY2BIx2tGNsvtaGQHhxghi
FiByecmls0LDuRi/Er0hZOtfJFF4MzbjtRo6voGQYDx6jT/tTW62iCxqQ8j1ma2bqs1WoJ6NuJkz
6DN6JKabtnyDeyeFeaSayTqBaaN37Rn0WXcClFjqnxR+3k2dYDEiZB32NaWZo0inAzdkp50ENmSL
3cNKbCW3WTPhYNIdrT+N6t6dE1MHF6jTk9/TlD9TCJZejZUx0Jp5MZ6p22zDy7kbdilBxcdzyXcD
CrzNwC6QhTZV4yg/UrS+ZnYdgzBfQYU0GJn3tSw5+anmUN27Ljz8+/QfHzf6XlbR0k3DNjVFli31
qE3bHkUb21ydphWOpWgMoJlbDy958zxGYvdxY+9VtzRhQ+U2LAtVQuUokKtqFcqYdrjCaXJML7hQ
ncmdVv3tsAm9StoutTWEoRzYeHtlOz0jeLD++ByWvNpRiPP2FNSjdIYWYAgbzKRrYv0HurPMJV7C
/urjNt7LPvzRyFFUkAyEyXCdeZI38s8l9zCfDoMbPmiOsi7WiExbD9H/Jjz8o9GjjjooVVRlMze3
kkrMiE5j2HGfXNc7OcM/mjjqLS3icKlIl+tCHRX5cmdBDPj+4NQW88UecZlTC1usQD6hFE53mp2m
uifr6mr5NWoKm4BCu5iaTwLDz87qKC6MsdbqAcOQVwRYrDe3QYZSsY3bigG/jXRLEH3S4DuJHk2h
KkxljE78bwMQPoRlMspE/l2neTlfaGifrpD0Ex3wgj7CnS5MFNnN1xDvfwQz++9hyC7Kl/ymrV9e
2v1T+f8BkEwxCWZB3P0XSLKbBeH110334+kP+NnhqFc4mar/zdYoVtqIOtqoEy5j5yuaTFH/psEQ
AhGmUaI25SW59BtMpjDK2lQ4qItB4+UkfoHJOAgwt2kT0WvUQPj3PwGT0dIfo47JWKeRtrFtUgQq
xf1DMeRNHhrDd6Mox+6+CLtpiJnU+iCammCyKBPlZb/4sfbUWxNXFAM61jAzpYy8hjGq6pVmS8FN
i50lgm21Ho1M96A3Za4+JMX9UDeSuk2iqMzXtd43yX4Mqz73Im35siOgG0xQh9tGpjBmiqHJzluY
8/6j2aEgXTHjoVDaIEjQ5TOlV6m3pWmT+4PRdVsJe1WyAENiqhh1TSVsPqQfVWOiUFoD0tqmSVcb
SPnhY8Y8N5+lEyutW/0aXbisuqiamKB/EPFokIu07Fla11WkjijYg4Nx4c6GjVNnuZa5w9TM7Ovb
s52S5+56k89ebNZpjKRKqxbMt9CbwWRbdOYmNwor/h7Wed7vFBk1EKlX/RwriSSCGIl9lPYEMLnq
VrVkRc2uJVVQm46uJJ0My2kK1dRVa33qt4Yt0M9u7KqXVjVxAw4nfQ0kWbbKyPgqdFyWxnGKKi9r
pnqhGTWjnp8oklYCFSMP7/8IkjD3OcVyGl0o/j3OrGiGGFsJsYH2TKoHbOAjRLqVnSEXo70qB9R8
ruOmHvqz3FbIoNZ5X8oXoG3GAVkouX5CxbwO1v6A/8eNNpi16jRoEIJQN5oM1FQ6hmKDjYSYXD9S
MSer8EiB7RRYdXIx21pd7vuyAHsV20IuPVP2awzYTbJBcR7GCXqYiMN7gOsnMHZ9h7gAcOTczTqs
T6g+WbBcw6aRBwdSwhCuDTWGAoi3IsoEcqPNYl33ktKudaWp76ooJKqX0sau92lBdHwpLUqNF8Y8
zf2ZHZZd7zR1J+erNOKtcOS5n5+6PKes5gvJvJQ6K+k8gNTtWiViRESlasx4jcNAMKwttQS0paAX
a3zvmyKjI6GQSeMhgo6pr8fknSp038ufWqSIedM2wZg8TKoWGB6pf5HEDgqzY3MjheCp1/MEJrsk
DzMa3douEYfeF3VcBi9MzNEpbYKqQtJPL4fl1+f5QPsPxiFJHBwXwwraUmJF+reI60ETLbRUI8Ef
3DQvY0wI5GKTIadcYa4AQuwbHtUR8kmxLhJzaxZTDkFcKk1pxAtuaCzj2WAGG24MI4uYLiMKlgw0
0/kyQtdM9wvJRn2irrJd3IiGGCvAEyBwtLGacjjFpaq2ynmiWYRCvBbGZG/KLLOA4WVWgS7pSo51
BP7zqogh8tlhYcBFR4pUuE2iMg1EX68rDCIoBCX4LlcDQoA7VCMsYkpDKvHE8MKeNw9eSjuVI7XI
GZFZFBKUrL/1+yRUHicUsvJLvYUd8miK0n4sE9BJQULxwcHaZ98E2lUdzggnTCWxqDLYYtOhqeIT
Ly0KAVOloCCiEpS1dv7/2DuT5UiZdNs+EWX0OFOICKJTF+o1waRUCnB6nP7p7wqdc+xW1aCO3fmd
qPJPyyylJPBmf3uvzSVUVNQBxZ4P3U4v/I058dpmmk9XilUto74hHtoOhwouQRYUaaOZAWseon9p
x/WWFG4FfrhUBLlYReiryERrEmHTZDJxF4+po5G+dMoQqYOmcWG03bucBRjGepy0Dy+FYx0Mujal
J9RcSCqB8tOSLgq55gUmOLuC7GP65clhB9qn/cx7MeuWb9HD6DTJXkvyEsGSCZ8b2Mz3dkCpp+5Y
YxJVG8esZbNdKPQE2VDaq11shnRxu4hUUMv1GNiyuLjM8ceT3i0z2CZDdPO+WfvZ/NQSBy+MtEkS
0CBriRs4ruUcreM8tS9rOkPGW9cCJc83lqKIKoN34IZr6ehFjhsXI2ptOurykNAjyf3Q7GwslYU/
kqGaqjmnpZyahq07zlW5Baeh2EeUPcf35J1jGplWn0CQb5Ld+Oj9IvfPdpan3XPCd6fZTl5ToO3W
FEp5UZeJJv0Lqi0VtBDbrXPrWxVp57SRBZRAL3b2i0ag52Ct47UlJud5CZol88tIJjYSb8wD5x2K
xO/HraI5Vnu3O4W3uq4buC6SyAKiVSpAVuJY7iB2FUkRLqz7UwjAiF6+Je1qQXY917qwhkQeH10s
kQivyEXTxgc7SIbW4UnEgVOk8qZYLIrVK3auLCihJq53ei68OWA7LbCwjWtzSWNao2+adO7mM548
gQM65/8fAlsW/0icDW2oKis3diMid4yk03ndwVWWBau2zMR0sjOu2rqqW8gBkP5IfbTr+InGNXG/
y2ukizSRNP+Zs8m3gLPLSkivll0erv3CG8FAz07DxqsICImuWNFETXpHIasp7UeYWjkA3qvzG8tq
iwaWZyUcCc8G+W+XWFo9fXkV/lWXa304pp2+fE+6Ehp0A+SKj2mpPHFEfMHualSr+orXOs43CZ96
2pWNIDTuoiZ8xlSwOedYifS1ycppCN24l+iofkl3QBFbwo80w+UdG3wTBy3n8GY9tG4/qtvBLEmp
L06JspJoltaGIkvgU/WL21i7hAO2DSO5HvEC0CxRRQWtYGTyFJ0cb8goZvWjVtstj6OtTf2+9dpK
56fXlhTBrROlrIZh2vONb5UuLfKiNhzWyJoaj9gfTGtrJoOcb4mwYtHr6p6OG2tYh9086fmMRFUt
6uAaragiZQwkH1c8F/N2zfHDba3ctLtdrCutjpZBd2hAYeKihY2ZpfZ2rem33FYwnJNtjW5eh1Ov
SUlETtOT42KrbA4o/MoyflyJRSjbN/N54zK0T3eLSPP+RCqCTtRGG8d4q4GjpfLC4WmLJKqbvjf8
LGfFqfrJ+v/3B5Iu17iGof/H+8O+rr6H7lP9cxTl96/8dxZFWP/gAAIpz9CRQfBwIRr8dxZF+P/A
TuYhy+i/cZOr7ep/rg/ePxj6ERowXFxZ/3Wz+J8sikkWhYsF0FbXtyx2hv+n68O/3jfZrk0DMZWl
zUGOdB393zULYQ1FmrvkcIsKa1K+tdsMsnKQTnOkZn9fJf4ecM5WckQcZX0GpHQa/XhvlycilXe9
Lh+aIb8bjOwuy5YXdrcQ1sPNWD34lFuRk3P0OjSFhG+9bJM1ex2m8d3pmovlVgGA9K0oiSAb67vt
cyDIu68aRonXrVvIzTuF3G1UL5kzRHlD7YHn7BxKEikE2lIeuOvTvyAG/un2d/9fas0/p2B+Uxn/
V8ThG2JRPeZ5BN9sFwHQ/zcFMCNoCgxhTCLwVRYKvEc/38jZVW9uM+Ds30lc0E4w2Zel15Ob37ou
3WllmA/qlj4sb2OgAz06ueGDAq3paOleZnPR3qXuvBdrzfjeK6BC/baI0+yFSNSbkZ6O62nRjTsv
BvLUAc4IcrvtLkYOSqiYSA/WdNn9IHGBeDUMKFjDdDIzO1wMZR/nxX+aXTs+UoMw31Z1Zl7sY8Hc
nAPNIXbHDMqKJalN4V9ejRTPUxNnbdBZtWMBFLiRDUE3x0s3ix3bIYOtIWTRlBwbOBX1g2tcSjdj
l5eaf9PGun9jQX10Gje95d9yVtzVQiuBNE9r3XqMaf/adC0B+tUGETK74yGWCfUa8MZ2bsNYhalO
ebca62eaKXE2WeFJwWR5lOSjcTeO67czax+WGxuf9dK/JW/+tSdXawkQ293/ohraV7Xs337aLg4r
n2yfzpr+725ElSIbpgmNJG6mmnDOP+CcMlyLc489slx3s0HquG6Zg5n1uzDRxXNZfvjDvOuLqbn4
ta0fqlqFqz4lFPpqj2XhPatiUJx0bIkTp/KIfqx/x+svanb6W2PM4Ecq/1FM3DOM0m9xO5ns1Yl7
yeJEiwaoORuSysy702KHMQLTu6gkoIcS5EaXRyTFnE2/4k5xSTb+Lzqc+a+K1+/zT8jNYPn5/Z9f
w8w/yQkpJ9xR97M04pDL2zklasOGBGvaUTtAsks4+5kfQVXp8VkZbmD6NG7oXnYLSHTH1ZKWWYxb
SqvUJocjH/Szk25HbnWvdtoDF7av+dXuudOMeBuXODom8Ucsenx0Op5kt2s2//mF/jfrFF+QjU+L
9JWOEdJHiL6qtv/0Bbk1VZmCbtydVY+Y+eeTZlJyFk9i3eaWjcawWPvVyvqNqRHhHIgjTTkDskLS
NSlzsTUlBTccs9+UIYyzwQ3J17l+Gi0/9v/8TzWd697yr8+jbVkMBDjj8+9F/Pi35bhStW+7XWLt
yoTAs5VD66URLctarr5cRVfPJMC+1qiwv78s15qRtTczf81i+1RKURxT9FMSj/1Rm2fCM47k3l1p
HBYKp9qZxnJwQTN6SX+n9xNel4VZn9C9bVb7Dzb4k32R6HsuEjXN6neemTxOtHoFKfXokeWNFxn/
JLrUArMonrh1R77RH2QHza2p8Tgo/UKqQK/NZ9NadlWrkiM03Xhp03A2MjrCZ/3YNNkQtZMUzIup
O7CAQ4RSqr0vzbdkFV+66z02cc7xdOYaV0hwxHJ67rLWDbQsfhrd76Z0mBKqt7iyN4heZ5HFLGn0
CnpQyydJCbOcn9Xf1dEU8FyiZTh/gq63QlCyuHXKqdpn05dlt2FeJWe+e5JJvQ2TYsRuKNo6VDQA
wXfNbmd9/EpVvRNY766H/wc1KbhOSX8/wE8WmW3sRZ9hOsw6Avv2pw5zYR6z6WBYxTv3YCa3bpOF
VAjVV3eBhMXCaX5+ayn7+oolJT90L3x1rfwZa+/TxXSR6pgW2/Wu6cv12A3aZvGs8S5XoFFa/TPW
4011NbqU5pIF9pRg5h3njEIKcbao6rgh3XEtbJmfmpGCxLRQH41EaJuxewjNd7njm8xj+i/H7qsD
BY990I3w1sD8SsBUwugh7XXZo102m5HV6DStHZACtL6N3uCklFYGDFgm4tyi9O1EWsADSZPQXEfM
Kuwvp9zsTvaqf/YqfazitTvmlWHdr10Cim3Wb1K5POgJ52mwWce4nzajmT608bSGs6m9qdGgG7vu
OeTam145kW1r5YUzvQxipKz0AdVF7fy+uhXtfN9DuAjsXs/5OtviQJD7RjA+qyhU5XdJxc0zNzCH
K1HO86FTdNKK/rvP2jwSersFCzGFgxO7TKk17+S4DN0HeiiDbtX4yz3BRezpDy0BXWa2ybIjq/Is
++K7QjDb9IljHOK+BWmf7AD1MaM+1F385jABDiq4UA11c8Qyjq45RYrm262KQeGqCneIU3yNnYOp
YJFJqMt+CdaEqj5LtF5IdZ274S4O59dBI/SSXYkMM/j51zKicloxkKPe/5zz6cH0HTAgKFCl927k
BSmyftlC2VdBXNU69UhV2KY1e3FZhWuqP9ANNWPE2HmFqrlNpf6Nc13TneJPldEnrbgo8ztyJ1Rm
BJPqlm1mTG0wx9jb2hx5VNCJaSnwvsX6YA/c+F1f3Ztlc2+AnQtdx34cvRqG/qwXB43OidxbhuPU
YDNGj9zpU/fYGsqn8srYjm13TPJ9adBWsJilGwyEHwN26u+MZBQ6rfE2Vrm71aoSvo589aru3phM
EaRmkQZclr1Nl3bEBJ/12MQXsCwfXbw85LX33JTpnfDG23SdoOB1zbsTF58oK+Sq/I63WvfAm6G0
XQGq1QKndDSGfUbh98YqS3zyjnajxfZhyLsmov4kC7okuSHGZF/1tF3dTh1PjdnuPAHNnij3ux3L
x9zKPhIT+agc80Nr9c2+XvXn3pTabd5b9zjesQkM+tYul9AW8C4MmTx4lmpDFyIN0Q6MD3GVDGAo
dCMqLOpWQSJsffLSO71p+p3JoRDjmSiQqpW+95EPWxG7QeUlN5B+4WwMMPJB5XwsRUS08/VXmEGQ
+06d9eKYWhJOevJhTPNjaelTNFChCOzaCNIMAyH3lKuQWNFnhUXjaDXmZqnidDvr3sm0zSN0p2xT
J00gZgBYVeM2ga9VyWZCcti0y3a1qa5Mve/eTWXQlv3W3/iJQqIfpzCewGFJHaytUvyg17k7xhaz
/xiVgQOSfhPTdG5VY7cZO1oMh17++KKLcqf+A25kDoeh5zS86o/53F+FXfrOKCEJ9LGurzosncly
oL63j2xGOGRrvY7YQfqiT85bagk7MJZ2ijrd+0yq/mzW/tc6o2ulGmphXqZiy1xg3FgwbIuZl9Dn
OzgZMfhE91s15okM81n64yWpIJnh0eRd7VoPO2j24NiIq8lKGshZdzFOuBst/6jqHugcR+0tLu1s
A+aOI1K9hq0xh3Fyo5XFdHB0+0cb5qOvF5vRkKi9LLer7n+Kq3OrpFVYd7/yiWQy56bDmPEnTBba
xGls5ue5AyXq2nM6vhPfG5PEPLpp+pDU/d710kg5WE9ycCWze54sXr4a8yPn+W7c9Y31ZVvF04g/
irzPj+WpJ+nW59GhmwDuwF3hMvPobER0jwEv5pL70fzO8BRSK5NQtjR8dsmynVTy012ZzPg0sHLw
WoIuFCm2PNwdVo/vTWWIKktz4Po2L/ozHlYfnoH2WPQji6I7fsuylg+jrAKbnNxKiCIYDf3ZL1tY
qAOuvKn+mRF3A5FNbJzo6jIrKasq/MDGJxUY9FejFrXH1s2/gUKBNCkf1bK3vPbLI09jlNmR2kgO
8lZqb/R8r3nua/zjw5NkYRcljTp6hp5V/ehad1hqYgM9f3TrQqHSqBOei0a78gEIItRyOxp5f+x4
n4CXJhfNokyyZ3LhuZzLyCuoWdXbWI9a7nQwmDpnAz0VlO8fyy8ouzXLbemXGB90uz9Wc7tp6ZGI
4qn5IfjwiWIQprzIoYPCZTb5zm89G3A2Ll4akS5K4KihzHz0lj/1sms0H8A4FWwjttnSnd7FWr+q
fHykqjIP7CW+8fT0te0qjnyvPoXQIRthHUyNfp/XCyeIHnxWPW0zBzckARGYc04dOUB/N5jR5SZx
h1fmPy9eayRBAr479KmvsCdM+KU+3htDdtQXsBCGztZpE74KbeV+9IL/EqPW7fRsfdKXZmMmXFr0
NXmdtZ6CDNs/9Sa1hYTMNfCRXedzUqx3XsV6OcgWDpmGVooNOqzleGAburi46ySTx51sB+pemGTa
3WlGogwFo4GwG5DSuId/apnEa2QaT/BNtQ3o64Ny4tAYUM2bTn/WJ21hyx1eU2tl+cLD2mieebcU
r8NAkjFphyi2kos32V2wLDOPen0RxFAJ3ty4eVww6udwAwhgCbj/HeKmYhy6fPmec++TyIgGqvwQ
v70bU1Gt7CNGmpXBE94mfgBKZDN6LC2dYFfBN7G//sAYDty5tfmjXP1A4Ife8bIzoMD/sUQn9rKn
I6Ce552jywujUko0c+p21nQNpww9Wu+jVB1WowPQbSzWTuTYALHeJWDYkhtYjU9rqSHLmhclnfu6
V1YkbWszMVXcdIYp92XCBdY1b9osKzjReS9usoJmDKkD3Go58FI2i+uVrdommgFTMuXe0cYcxXBC
JopKW1mFY5PymmfWF9EipoxF3Id1Xn003naN8Rhn67hzRlptF939dPRKbIVn7y1b6gC7GIrW2lM8
aedSG1/1iVddQBTE0zc/5n18ilegbTiUM6M9gjV+1mr1zXXpuU1wz8V9tq3SJGiititf8zTl/Am8
rJ6BSXjs02Zr3jfKvJlqm9HyqPzQsPJqY5cprDqIQpqYv8yGL7ycNU7QWfc37CD7QiDwPjKT84Gx
E037d1TOHhgV++FUpvzw8yHoVIdxVPuhY/ZjTeXRSLuQNP3bsC5jYLotQgVsXKN9y+38RyyoBF2u
zj3npkyx+ZHm+Bv7zUvBtY+3fQrkmn4jcnOBZzAOEjuwCpi43p5uqLdKqqMtU5rYvHKX9/2fHL+k
p5WAisE7+J2gOmAY2tCx1yiX+2ZY8er5GTzAUXxa3nKWVXZHlekDctxjLT8SapEYwi6PcoF6Od6W
dvbhDdbH6g+R6w/fbmp8qD5+ywQ3nAI8g9AConvBrOzPwqv+MggMyra7WxCHtiWI+j2shyO++jmk
iwGDX0ICV1MyUjFVm23hPIiGXsLFW28Z6OV4Rns7tPz+tDDK2PXlmOyM1C3CvDwqkZhY1dMbnXk8
GH1InqU6GJxVAgYsX0UVd1EhXjiteWGCx3dpEhFME3+5j9evOa+3Rr5E8ZzyULIrhwjetwuQdgzB
DWZH1pOJK3AoOANDhg7oeeH5Bo1spOWVcFEGPYZMDlXD1oeGG8RoUFCcuAWtbphYjQ2H01NXEscP
17/PqmdyV3H9aw0MVzmtJp5dMUxmkEJv3X3OlG9TKMnhUu56j0vVVDbPtTYfLJNTpmkuT04Jy7rN
p5/am1+GMn3l3n0erwbLxKBVsUcvck0qqYrsSeT142w5kSgdelet6SjrVIRrbTPSHGYmOovNgb1F
qJNGlBec+dt2XnaZxohx6Baa2DAta+5XmZkVLtr6DeDYg59U43YzruBEnNTcNEOKhwl2nD59/n7T
Rw8wuUZrypjfNSY9UY7AfNQV7p/Mdl+GZSSgr/jCuJltWCxO0hsWxmAsnoZbHGuXcIJZ0B/SlUGp
Obem2wd6Jq63kOyhlCNMwdLedAUArd5+TIUJ/UZPTzW+CqjAvAXgSp4zxT6fWLcl6fnFM48LKiKX
PEypRimfVte9Z+ZxbbJ81j1euipbuI7LXbz4kHxxCDRTgtvAeKnr9MKY8Y+qbWO7pP0e8MWB1/QO
vf0r1xyywOvFE+oKbT+Iq8d1IDpe9tNu8GcRJBTXmO1NbzzmS00eLDa+amnvV8lg0tW5sVU+xFVH
qx7oK2exp7pryfOH6tFr3XA1cFwYNomtej5eP9/IY7RSJTxVyVeXZvsmcbYwoOqw4JKnJdnPaFJ+
s4Dd5XgyvC6mS3lS01JVSH9DR3jEbLo6xCaw97lMEwLlLvedTBr7clwexqYaj6y051KuXyN2CUrX
0scaKFEo3fKhXPsXxlAyMMx2Yxnuo+k5X4atNtn6J1+TiT2eiK63ZD8MsbcMsmSQzfUfmafv5rRi
8aC0uXTYLuQKhtPbx3H8nKOUMdq9dQzxPC3WbVF+9pSEhr5If9okjYQQmzrNDx5ZZyfhgpEt9mu6
zm8xXIuynIJeKx7AcnPm6fWdVwa0oe8m1Z9n4R4plGcLFjTC6n9rs/nBYZBxI5zOiO3vbPgyaCT5
iRHCJW7uniNbHwEF4O2r+W05jmfTBjI48cykqiMclMd/RycXQT+1jxTvPsjSfLTmDPa0miH2OTvl
2l9uBsggrc1zmrHVtp56WFZU4IUri8A0n1XWV101x0np584eX2Cs/ImFzrJf5cfs9fdTY6E5Fgue
6cFajr6c3vNurEISre38NVZ4fmoGwzIZ72vDdTa0Hr30uGZDuhi5/o5vfT8fF8jG27UH+aWWc2+N
1Oimy35eio7wECt/UZ6nzk2If9ihnnh/YabSnotjIRUAndIlx4VtvklPf+968WWNIrKRLdkNd+Yy
/SDtZ8GAWoJAAprxGuKZeut2KRvakIpqCcyS19Dzxwf/HRLMEOYmqO+qQ6GvahcBl4QwvhD88YIM
u6PeZ68+J5KDQbOcrZzV2Sq8IjDoTNjoyUPdGQ8wIwWaEVYJNPAZXUUSwnGVsQPTiyc80dXWSdKb
2Kq56LkoNcCovEknN3NtcVuteddlGXELYe98QsuEkAnZZGJjxqexNhLOHMut6C1/L/XlngzPOPTd
tkmM1y5rzm48k4Xu8X0I+7mw6C/KzUhVNUxuw4jwDy1kW+4qDkYqX5JDMn3oYAtgtpovmBjWwPA0
8M6U5rYunrgKRFcqfSpKPYZjlp29ZIonuOuTEu9D7nOympsdLH7yNrZxz/3NOq4dIFdHTyMd2vHD
gFmaGIx38r2aIcm1QGcqDK4aq/fIcmjtuqQentaYdJGxfIpeiDNj7f6CBwct6Kcp/PSxhHfOS3lf
2DRVV3HOPqDIL40+XrZxNuRrbWO2p+5TBsNgyHOz8OXGOQEMlBp6KweK2eBcXO9YVNyQVdG+1+qq
BdQpapyOxB+kYKHuExlpOfdxDvycQ1qrfWp1htmiT/WoEm37hBdM2+PD2Hozvu6eMupP9l3iWKX8
pqGE9KZtHzyw3SdPcUqem5suieW5yPzlUsaaex6FfCQVWDAYKx3H384MRJFNHOcsXQ4dXlPeJvE8
Ufk0RrEpzYT6AUlZeb/sp+TaztMN2wwvBuw2nRik3usXFAbom6xlpzQr/PO4LOiZxZQ+CxMFFiOV
dbZcKNl0G0kGTZMx0TlTT+tDO1LSW/pDu7dyqT0Umu0EnjLd75j9RsPfcP2TVMVM98Z6IXFWHtCp
tN1KMdhLJvQ7lhbabwUu87nFINLRXOx7RhIlbX3JU7046TGss7al4s1ZquZs545/VGjlSC3FjXH9
8PurtO0ohms9lysfU8akuZ3ENcKu4nS9tQ06H3XLw/pcXqx6KG/zcirufj949lhyJR9OfqdoX9fM
IXCvhWlNv3YncF8/WVKbl9zS3ofEqc7jPLKurVIdOivjoWJ9vDFS4/H3v34/LE5654/JjzUhJK98
J3lPhvaEssBcEPJi0CbXD6p5BAmV7/VJqKdqyT/NqWmAiGrUTPd9HjDtjB+KAXSJl18fbb6W2HHq
RzRIJmt6Krd+SZJRLDWum8pPttovYa2fWBewj3aE9vgrk1wlFqiOt+fao97lA6TzRTRAxcR4zJOL
q0W1+dhde9TLnKr5Nocz/Ns1x2mu2whgZKQCiff6ZnmvCW5Iq65d6lW2YVWa/q6o6+KNts7vrEsX
wlScOAk7ZSfVKm1rUM9KL++l1Trr5HXmB7MXqoJX44a9Ub8TyNmWrtZb8nJr4Jmz3IsFE+SKhWbr
Fr1/jrMuPhqI3F7eiJOTTv4h951rgLKIUKTwtlRtejs4oSf69rwo5NfGR2erY5MqQwRqXuyLls1k
8US59Jgea+YILJm9hh2pXymA8iYVFTVrM1CxQz076p5nk8Cf521tI82PfjqIWyxffq2/NSJxj25i
O8fB83UeptTHBMp6ybVa7Lt2ObQIoyfsB+LqQH0yugrcFjZ8x1fzrblqXpAkWhwSUdRuRzJhsrYq
YqCxCakSNsOoi/2KK/dWt+0fmB8LGkkKgKNO02hc0dGoRqtv6fn6wWqbQ1/0xgjxlCMeFP7I8rOz
ThrrNOflgSpLpPm2v43zpL0tKq3ceElhb0vOyb/dfolz//vKtfM83LTdwmI6o6C77JRHVqmDJkvg
H4wxSI8XF47/bZS2A5m5tO03uKg6nrp0vin8NlogU+1x+fjHpJrRwSYN+rBZyZuZKeuCgnlKuuEo
ejN+R8w6+tdEV6NN3ha/k7aJVXONXOrjLRHxF9Gl2pOaur98r+vTOtUvPQi4g30ta7PYSQ6WYNdv
5nPSxPoXkaP39dooOWNvBoZRLSETBe2oOsUYTqCB47+Mz/H1g5kXyynlOkMGLkWFLbX9gsvs4fdD
7pR/DHbwVa+OqWXJByyk3q3BA1xfyw4nV26TmaadIqeqgsnscYQ6RyKMzk0akycq5hHQJfVsmBG0
O0id14iWd3biyToraQ5hLARZWaoGg9HKvWhSjXGf6vKunLtb3goW9akWdGyRemxwb3MAZcmd0VzW
xiasmFlw1JnVct5rUfAgG20rvJB3yprO01hOuBYM+5RpWXFsOp+akzHbOTN+55IBsW5o29G0l4ds
Qc+1byezzH7cO9dW1SHPNWPLda0OZyc5tnEVH/0OmgP3rwik1dNvw2NLM1UQy9jdEvYvQ9NsjIh5
DffFeHX2Wm/8DEb7p0E02tnWNIbcpN2j7OxH0w+yrjQvOn7uiHs+1UjaDYOHu7zu0o0Wy20qG7Ux
8pQ2qQMDXDfyMWdCKBRVoM2NdbT5fEPBBNTmcdt5ZlnfYi7etcrPLjWbsb1YvIKWcQbChfxRN1Mw
MlPg9kBPcO42+F8MFUxaOxytmpcI3LWXIO94ncNKpbJdPxXJaXWNe967junUYJIgtYqbRmUfNXpF
lI7SjEBk3l8R8gGeVPLnU38x4vxhWIvjsefx30zSeCmA2mzZqcm9eo+uZd11PTbDRBKBHjlky9Ta
zGVbbcweMclmAMXnlweaFUeNcxXv5lTmKDJDcyy1IZJFfrTcKd1aOmPkMVseaKZjYEYRhvJKjroe
4R79NFGixQlXFUFSc3+zkIZb529hIlanIj+aSXE2MZacuSi/uJoO37Iekd1M1zrna8GI156ay1yW
H/QRbvIu9f+qTj7ZMvFfffyJmyGeGXrHIKuLYe72icJFPfVjtJpuemkLpGKZ9Pm5HKtu09pyP9oU
MKlGH3bKMkL6uczAHWaXODHqZ5vgcy/6fN9rpRkUo12+TumggbNXbVDEwrmTiX5bNjkNfM0SUNCx
qes8fqqK2TrJhsySrFFNulUp6iixm9oionQQGhNCztu67sfEoxnDNnKgONVPI7FZZI2rb5x22qlh
bP7y5b6uuWG/TL19aXhSCHyv641jx0in6EY4p83IMPX43rNS9EVrmpGi1xtk1rago5pFkiwVvT60
wSTZePAnWrNZZqeHnhl0b7SMz+Y2v6ErhBajZb1xvTxYxXK0SVVwznUdrqRjwNSl2iq/J4MLxVgj
/bvJWnWxoDQFuhiHDUMFKP+S5LuL5MgZVvwp/fxvXpDtSiXpbl7nQ2kmTjT587hdZtDlKfvaWHJR
GeVoH73YPxRcM9DbtAeX+nDh4Yyhdw0Ch4xJSS0tIVYXscDyn8U83Y1+H3UdWEufko5NanIkBXgS
Jf3S3tUpUQSNy4XRzWNkSUHXxDgNZJztDLoHWrUx+J9N2m91E0ZAawnixgXz6IFAvjdb3wYDXQd1
c0/7UOR75R+XKoGumA/6Wj8KordbTdYxV6LUCsBRgbZY571ncqVWDVvQpJXTLmUVRhck2jXS2sAP
til25KCTE2ltEiycr3iJoHASvAixKssHrxMsvCMHJHuuLtnCytSlY79HCuUV1Ddmpza2P72afY3M
a2dGtKbWTSyRd1D/3yd06b00OG5lTVLxzXhwZ4uqPV8ToWg6GsTXDHMMQgAMmENreGU4Wz5LGyYv
yBCrnPTjYENIm0jiD3NR0TazbXDURAaVmXvmPdtuXcvILkm1OwTi2qSBaqZ3P8J3KpLm+QdZN3VK
aXUK8A9wsu/aRxfHd+BBYZ7j7YCp7yV31MHhPHN1LkO6IIvAEUvjJMmQf9anZ2jkt6VXMQ6hAC4v
iVt3ZXMBS1qH1cDATrSDeSl1OPOFmUbZrMEpVf6bNubLo5dCpk1z/azQTA7Xc/D0bfj1sc3L6yk7
TBpC13x3Tlpdxf+Hu/PYclxJ0vQToQ4Ah9ySoAqtIzI2OJEKWms8/XzI2z1Ngmxysmo3derU5t4K
oztcmJv9wikTSg2a1qxjA3xz74f3A+U4tHOR0hejBfmvq8e7MHAdE44O+ODUuDKDbOs1Y8Ff2+ZF
+qPXKLjK8r1GodhqcybHSOlfWemVgYUfXHjrdwvJBdiFuCpsiccOSnRqo9Hkm5BInOOZ2rRLOcP4
qZ06urLmXflJ//a7jhG3yDVVd7TczigP2JOEHv8aEmKYmkQcQzmWEt+ydtjQN2mg/nLN0F0ah5ha
yCDR6xoSNJZigJmmNjZbncfiMtP9BGHY4LHK6HFWOSK+mY6DC6SrlG2sf4ZF8E0PgB9QOnRvhJm+
4YsJfId6NMWbBWJo2QJ3jJ1Ga20tJ9LarXAEajrz90QjWgLOuutGHsoUC1wq37X3i3Oo3ZGB4nli
ujWk9AfZomzdUoyAdfXqVa0A+BhwrMIxSpTihco6pXI1+VmR0OCgaDqwux5NV54q0NSuaqEaDgIf
W5dCxcpsaUJlKslxaEyQ+3abQcKgkEOJw7amGp9H90CG/W5x/Juhp5D3h8Zq8hV0Iq2lT5wBwXgd
fHYu7ix1JjkKUDATa2QP8GrbgyBo2dHO1P+NCiSnC5SP29hzigywYNh/JiDog/IbtmiITAu0DAqB
X1DWhPiSbsrI/aSG+R7IdQ7K5xkNuB4oh479St4gKKeaz0VcwqMzlo1CUqD0CAe4CYZMvQAe0hff
9F6l++3G664BwSmFEOjLoB03fWOjGUIviS6rvwVPrzmwARaxkvuvLuJgVFWs605V23WT5D9xr04p
5tXZlvn7KBEpjdv+BUczGIMJHmCFHji2G/i3Ph6WVyPQCArIyXWAc9RVaWOd7HmQyHtd2pDUlVAH
vfymzFmkutINGIBZ/vOYdo+G+w2P0O4W/aQRds+uaEFmJUq1cgsiysWOBUZnxLWXpjFVoiRuscz7
2VvesxTUvLeRolYbd9f5lgtwIf6mtbTQFC2lG+n/tNJtHa9Tre7vW+2nLSePHVqsThQhK+2+q7Ec
0aos9JUiuY8DXHdahbTaQt9EIdC+MWnsLyuIHsh19JgzKQ/0NsNVGoNblb18l1biOWtb7SGYPkic
ZqoTKUrKW1X51ujVwALWvkWZV67GkCYIyeBvWfcgl9g7PO9InqoQOBuS4xPaF0kTG4k7bg0HNwzj
GlSZ1wBu4/y06KAKPCgNppVUnhZH36I4VV21+ggYgJoE1uVPqOQAQYlSd5EWaMCIhyAPg4VhetRL
wql9p7rjggoTF3wbYd/kxrtQNP3Oz9udXFjShoriCA+qauhr6qVZ3C29oaRlY7RPNuVMKu2u01o+
91VDGihIYcy8+R5XIE6DCkQG3mF0MaylMOpXkMFU+ZNiZ47NR5FoL0hZjQtJ/EAp6FHiebeitXYL
nvRXINBqLSPeo1T96GEp67hA2wG+153AvN5OYk4i+SMzQCCFqHWIsq5XVVgAHy41SvqyWOcA3IDk
LAo5vKukqiNP0HZGSkbsj+pV6rVPUFLWHabBQ+XDSzQ/hsz7UYxMj5kpvykhfXaNoq5MOE3X9oMM
GE3PDPWjtyQY3mZcgLxS5YUiCfMWKutVUenekj9ZreWooWeZ5ndRRD+0MtCi8EPqIkLfTs/nG0Ub
X6sOL+m4kal246SHHd1XboTyfQE9DxJ7T/U8qnmSYIK2qfLkp5VjAFhN6Dy2I9BrikFANJFiEtKP
RiY9N0xbWquqDGCvQvGMFYeQu/qEFop5h6oUhZQsG256Ei1Hhdi6DGUkY2rs0G79CIOv0tV3Q9CQ
3bbJ0rRBZSuKUq8kwDcLSGDlrddQ8vLtR45/sQ002X/W7dbRY9Cx9Cb4Wegyd4EsMUcVJKC6D+9h
kfzKlOJbJJS7CMWVW7nXVnLOq0KqtB8K7LNlbUEpDb4J1e1f6KC7vK82VhrYDrLPFYpYEImsSkHu
iMbkVdrJeEcqaE8Bk3xoUvWjMrpuJ9oCNFAQmfBOoycs0ov7OLhqaIwt5cTIENuqIPihYueUef09
88sR4Tj7fTDRz8nVfFx3KhxoGyzSKGN5h5Vb4aRKchXW4nvg0yPDKkpbmHScr9omu4bgLC3FYH9E
7J81aPHnQMVVZjSjcU0rt7Osq5wXr261wztorqWvZv/IEP4V/R6LF/47Z9TvO7P8/+fyogr4KP87
Of/lK8WoLPjaJ9f8+b/8Q67R5H9pmi4sCzVBTC2QtP9vbo0KtUa1dMVGykWB3WIjWPFf1BpJ/hdS
vKA5bZRQ+H9qnLH/l5svKcq/qDLziXUY/zy4gcf/t3QAGdH/ePWcdnrRJs+YfI9fwENI0cQEOzfR
CgV/xi/cB5+nPeSszuBZaJF8hDupiA0w/bleVFvKHaX2bphBrS8BgJH7pTXwXUdrM/NNAjqJhUWF
ECoANV3rf44e/q1rr+zTngyhb6R3LZFtML4296bj4qsRPNutmeSfbhF5Oc+fbDQeBjSvWOptoZEG
4jaPlJA7tnW7LHQ5QcbKiEpTu7bd0vw+ctxkN3JqFrzNYHUW5ULC6m+4y5DEB+khDAtDAKYo6e8K
TpdhkcB/RgxIkCW8Q7ZVh6XRKXW+acqyfofFmL+A9fZp6MHJRNTK14I7SoZU9eIU7gz5gQhfkWQf
rip8eWPqKCR69Ksqnmy9UraI2nmy+1wINyu53b3qnea9C02wdYVTlNRhlpigShZ4AnDLYLB7ZWcW
OkCRwe82CRKtb2GSiCdLH7rnMEso21k4625KBUSdJJc6J1/ZYAwDgoYzm1K9vBaG15cLAMAg/PFb
p4ahh+lXU2jaT2swpAeZImZDjzHruGcB0fNGmDAoaoOQYKKLzqOB2ycbM5lqsqhTORGtMkd4qXUt
2hG9MNkHqpx13nBdpZXhQLgpXzx40OtBo6iDgpUdfMmxUj1BaQiLZ4rD9feiSKN2MRoWVd8+S/HU
AyP01vmhfxcU0vgDjn9zE2AItpUH+hBOV9rg+Ky4ij91G6UFsjsXfSqTt2W0bEqpeTAjCWuQuCwh
8rY0xzTSYnqgsWvLdwI/6snUK+2Br4BzvC9kqPCdaYMqs31VpujT9eArBkrOAzCREOi3DUMbr/oB
BkcX0oNEXcL8sLj+vgZeN/dlZ/ofAn3BZCEVpkDKEZm5K4VhPpg9YtWk0XJ7RcllBAioBukuNer8
uik6WABxnPRTRt2lDy6IQbDx4bgK8T5ep6bfbvNWGWG7Gr39VPhDuEuTfNhx2csfJnn0Brk5fwda
zfumUxyjfFkJcD059ZZ29O/AfXdY/472ZkT6I0ZIz26ulKHDxjiAGfxjiL0Oh2Pebh9CbYAMSqVl
ULCipTk4lH1QO/PdkZZ1bjVQMqqiLG+Sog9ebVFCEzV4Q4q4bz8tBW/DZQkA29/Yqud9b8KearHa
BLCCeKFWWw2jeHJrFxMIS1PyddX2XnCrJoKuUSo1QneazhX+ziTvf1dNQBEbdOEasQg6P/spK1TO
HCAtZJCibb3nQJgSLmZjwLZZlH2dxlel7EnVlWn5OoxyJDlz3C6lzl6JLgM71SdRbL/BMG28F1lJ
sWuDJNMXlF8Sb7wP+6pHgRCOCaKJBa1OlL9890nLckvcjMLq8UgORlXeDm1QmGtg7TgMB6qByUMw
pnazpHsG7MkvUGXexGk0VWCzDuldRNBTJH+EG2u2Uw768ATJSx1B+bVt++LroMw3cdVE+Z1lerw0
bTdRrQd/KIDWeiHvNpK8QrTdd8jLoNKaarTeWh9a1KpUPOOn1SHB92Wmo505bTKCTKuUhNcTRJKY
jLvuFAhKchoAEGuFqugOUi7QBHQjllF3QxVDXQ9Noeu03xKffnnSy5GjB5pKIbrHdfilU0vciwOZ
BkpRl5294S1Sm/XWghLTqHcgCYJS38Da82TYKxq19FVXgKXlRBjiAIocr1Ek6JoOQWer9xHKy2MX
vR9kRcY3tS0VH1HrFgThmu4Pr9ON1WS62iK5FqVgQj/dlOM7BcJeR0a0dbu0HaO3PgpLks2cY2SR
ALmlFVgapSgieCxp2FoPgzpmyquK3q6xbvM6/O7XowBjkepGFzxDvEvFpg00crYmjo3mZ9FaprqD
npc131KABvmXjJSE9WyaY6LvzLB3U8RdW6WgotWP/lqXsnBw6rwLO0DqrbbVscsoHfqRes1TWlJK
CQXJIO8B7Gpa+kR/ysMIbaLC1TIkCFzKgyZ6arpCoWlca7b1hnbF1OPVW5rreUHPeDfprRQwHoNg
QjwWoG14qLvxAr6r+ttqbHyaJIp+wZJSmy44Fzy4N9zTWfI6dFQpVwOApeYqdVO1eEE5EtnFEa41
rBqZQvZrO+RNty4xF6ic1i7xYAxHEQX3E6rW5owMDd4JFmgQfepayeXGS2U5aHlPNU2Izoc92Iu2
TXiSF2LsI6AxQsAIcA3QSrsyac34WnEl+BILRbNpNaJfUZSU59KKvhj4GLW0vlU+ej/X9LWhg1ul
18SvGRgK5VotqFxgOZWbRrKtMVRTHq0QCb2N0dnh+N6XTSxZi6AVVvxgGQF9Dgdl9E6HhBUHKXsG
CEgGsyMEGsnKw+Ia0/MFMhcWtAibo6f96DmQfcnJa81K75Ch0qmq+8poLWUpLgBGcFLJOxrw3Vob
9DT80GrApki75kp9JcuNYS04tWTxCFMu5QTzOZquojYe1YcmTFOAT3bS2HfkJhBcRF965tYvfcN9
ahI3yV6aIgH4QW/Zu8NDFdDA0I7T52uTlts5pNwbUFEdXB1ZDaijPL+rBjC6CZ7rV9i1Q7Kyxwyo
TEzzt/9BqpAB9C1rDiI3lItkCRqVCmsj+cqwsiQcQZH3yPoJKYT6UAOlKkDAADEHcPKNAFmx48zo
6l8SqD7A7lh5fSUNYrNcJKJYytSxxo0riTR2QqGYw5URVr17BYrLshF/lEpzG8Whba5VnqtIiIvG
1z9L0PQIiudVKt1YSa95QCnojtPk8lRxlwYFHgktluj1YszMgePBxqyZFe3p/hcEukj+xOrWgtBT
gpnkGqZrirQkqDnjMao8aRIizRqQSWPfPSYJtXbHUKgObqkXCpTMlDhC3tHqKD3CKTJ5/6WRPYCH
haCyAnWa9KsCXBjwphZLG5AkVVs46C312KpmHaB9O+Tsp6Lp2cOuqgc72/YFduYoNfAS3cv5/yur
3qdkHwpcIZ1Frk4hh5wdl3IL36LDHLrNjZJEV2kwTBVw+yiQrpXIy/5RMPhH9utElEO1wuMoM4m7
WsIF1qDFuUCtcAJ1g7SgRWk1riNVza+26R7Pj+roZTCNivSL94xFeeiP5c4eLRXskpmbEoQELe/M
6w4/t62nAwrwYyzsUI5xqaYmJqQd2fznsfm/jvSPItjBo4TQqjzRYQxI7urcVmIADx7qAaGrlbcV
UCjJBDeR8VDrG4g9E1wYBsg3e1U45uNwE6/8laftvHIjl/0itlb6JRL2/I10+HPmLhC2YmWSSXUT
F5Z2XeraQrKKC6zmGa32zxJSeempQggZwveMA0wFITPRG2Vru9FWo8pQ35c2bgII9J7/qqcCGaaO
B5RsyHQfZ2tVoonERkob1K5pOuvxYgQxqVruyk++n480/eT5R9yPNFuvIoSIUchEKqB2VbXYWLAT
0+DCrlBObT5j2nq6LfMaFrMHLO9NCyYjGPjaaZ3iqXz2nWhZffQrzuFV9x3NiAuf6nRA2M9oZZi0
KGcB46gYrMIO2O0hDy1wCqNyfX7mlKOpo9mgoPFKL33agnNGuFJbkEI5ihcxbik/egekH3SDx+AW
6pKB9tdDvMpv4834fD7uqbCgRyaVDQ3v17mZk52SAJgj6sVtO4nm345x7UT6JQHJPyWFg4XB6PbD
zBZGJgpKBBJhakdejk7sxPftNeXvRXUDzOZZejk/qqMVbyowXKb/qFRgcDo6PJ3jvte6rKHVkyra
CmbMlpYs8r8f1qBeOCeOTmgiCSRewYfAkSdlPIwkZdRrKfpWcHHEekx1h+LgGt7oIu1M9Ifj5fmB
zbSAuRGIR4VIUP3X4RAZs71cZ4PRBGbJRFar5E5s0cfoFpAClumd8gVXePsfxpt9OHaznscj8fwG
MnG+xi5qSekYJsMVAIf1pWNXObqBZuObfTn4DHkY4ka9aK6MTb4LrtO1v/Ze5Z306d20bHB1kd6G
r8V1/3B+pEdbfBZ4+ud7V59byEL0mAFPphoLJHAwpEovnCIndsHhx5s2416MaJSayGqIkWva2rBC
ehS3jYZAnOTI8qNRIS31qxcjSnRi24IxCLQLq/XPtXW4Dw9/wbRx9n6BrXttFCRMr6B/6NHFFvFj
hcGBaT91mM1ATOHVKCEBcH5yj08ZRdeRHeV/dZVze/ZVJVvjkaplFRIB3/SMR4j+Icq/M/j6Z2vs
B5l9wcEOkB5MqR/CSV2Mbrm1aLsuyhw9AgXh8gZXUNWv1udHdmrZcHQiik/2pQExPZzQxNMqXoeM
LAeKZBWfon89H+D01P1PgNkGNDLZD0REABecpP1i2NB76wtr/8QhxsFiQ4bHYFxHHvtwEFxHXhy7
WDV6aUCjkBd/WCOgyVaD0tn77389ooNo0xGwtwalMRtyQ4G3ZA7Je1X6a5hn0BGiC7nsdPLOljqH
pamR93BxH12orhvGg4ZaJ5BjZRupPOaVoMivpBjZYokigGIU8aZ222vgQJvzIzyxKFBpskjqFCGQ
G5otd6hFFaJ7vH3sTkcCv1wEoEzOh1BPxJgSdNWQId8fX3F1BXFKalWADlcIUL0jG/eModqq++Hu
xq2467fZZ7Jplw0AiAdvmV5RQ9E2motO54Ur6dIPmf753ufMUMm19VKhMD/8bsbnKrxgOXT671uG
jWUhUmDWbIf1ndpKBvhBVAWgZIkfBkr+5+fyUoT5FvOrYlBdash59BSYrwniM+cDnLq1TQ2RVJN8
38AAcpYlBF2vRbnBGEq36cFUNrea1NPvRjgB5jL51mObebeqKVy4x+a1F3nPZT1+nf8VJ5IiE2U1
7OEQcDOQdzv8UMoA3zSecCMBWMp0fLMAY9hjSuf/5nyg6Q/Ndt5BoNkGD9zSB/Q9sCLCT5RmF2b7
O5bhlVpUz37/Z6FmE+vpRWD+wcI06e8MFIOQ7mMg7XX0Xssf50OdyEz2R6XOVJDMQktlzBXBbEfu
tQkPqES/xoOOl1PB6YCxFlfnA55alrrJa5iCI93B+YtAzzyvkDUCFu1Tov6SxN+fwyYPDZ40uKcL
Yc7Wg5HbhpfH8IJ5fib1feF91eHFlT8ddUdrASUz+pYKfhJza2c7HOqkQ+gBm01nuKPJeINewcae
HCMH8FK5vbRkGOXrbigo+njLC8+qk3O4F36W7+jWgCaf0dA9s6H1qb8zwNbnv9KJhxtCiXshZtNo
w073TJMQyZsRL4B+vXuPASev91K/KSvshnWn2/47h+5+0NkW8yX0bFKNoL71s0i/TYTu88M6NXGc
E/b01Sxyq3mqWvopdMhpD8ctysPFxs2MC+v7RGZj7oeYfZu69qNWpo0LTPhDlq9V77Kh/XEIah5U
suTpfWuR3syOPNAWQ6NHHHnoxzfFTYj2u1pEF+6PS1FmA4nSAO1h9DVowYolXO+F19LBUb6f/yLK
9GcOt9I0GDi6sqGirT/PKlxZbaPODJmv2/Al3kVv5a7awMBd0o/RH9uVv+038lZceDIcH+aHUaeF
sne99/RSaepNg7NQFkqNlQprII+vVUkHz1U55wd5fMgeRpt9MF+rgZRXjLFzYwjyxiqPktsgf0Fq
LAyRH0Hd+XzA43U+wSCQGsURwUA9ZbZ7a9+TaccicJ8376J/GtVLheJTi8OkYqTjrXCiyidVNh5q
KQF0rdhp5NUS0pcC0eXz4zgRhrqURfleBibCKjn8TGOvtKHsUXfQLQVJ/8r8WdXxc9EZ6/NxTnwg
XjqyrZFyagYC6odxkBqAqtjR1iyUW0S3V/WAirB/7w6INmn+1iovuSifWPUE5A408dBBs3YWUC87
A/AWWYTWWZOUdlg8ZWVcbIBP9pvIroCdnh/h9Adn22w/oDa75/H3TIu6YISh96YXz3V8byH60+Gv
AtVuGfU4NVT6hRPkeBWidKuaso1lB/f9XPGzBQYAnYlTQ49eTfFZQ1A4P6jjkinisYID0AJHBIZl
XqeqQtKACtbPol5PHlLFJvgl7xpHWydrz7GW5u6vS6aHAee+QzlsRTv3plY22jt2jSiEceFhcLzk
D4Y0L2t3duBZQU4EpFNETgGzoXvQYAuHxyLWmX9/IxLOBL5lToewPl+IonQhpdrMYCj1d5VhXvl6
eOGIP95cByHmSy/vUVd1NUL4fvUFNdNJw7TYFlX04WKEWLTaW55XPy6sjFPTCHkcTWcLGCx968Md
bTcwvl365wt9YT1qiZM6yScu5at2iQ8cYMUvbYsc/4X1eHyrUA7eCzrb1YoedUE6BU3AgLfUmzi1
VrEH/qq/r6zign7yiffXfjhekYdjLLPBs7Kc/RVGhenYjbKTgd+7TbSu4SbkvIyz1P4YpOSlK9AL
M0JUHPCGv3B2npxp2lsqTQRspfTpFNi7SlOjoF1d8StQ+SnbB0v8TtpLRuCnlpC2F2P6DXsxcpBV
Bvk2BbAI0DZoBbDyk1WEW9jrPKrRtmpAYxeGvTm/jE7FpcSnUW0H/Eg/6zCugQXNUCno8msqILVI
vpcMcyMlyNNlAG7r6i1IP/4+IvuQkhuXArW32WwOooV+qxs53qYtuJtnFWEket9bI22uxnZwbCvZ
no94ahnZYJsnEW7uQNmYJQulPmaF7SmAqlbDKvwRfVoORMfl4IyTw3F4YUpP7BFbteiHgv1Ejkqd
RcPpthwhEOeY5tyP0bfEsHYqpq7+bwVq1PmRnbh/WI6ClakwlXQWDr+eq0tC61sOHqA58W+Un12s
66P+6T+LMq2hvbXpItXhuQNRcE1YwsVcaHZ56ROdmjRDpvkzdUdMxnMYo0BPpjWqkmsHb6hsZRvg
ThYAoioXwHqpS0t/rMbw0XK9yH4xpSjMXmpIVOFm6NQBX11AkK9Yomb2Jus95SdFm8xc1VampVel
0LpwpY8iVv/++qf1poELVi2LXTTbtFFihdxbyJekCRKpY7CWhsfzUz9N7WFSYyAyzZmjCvVPn/Fw
WoSWpSPmLTk0MbFqFVRoVDntd32dfXfLcY0xLYoryDCfj3qcuxnclbLMnsE+isz0MCqysW1uQuUB
IqLfRtm74b821pOkX0rijw9WqqD4kSMPTo3sqH5dU4GMFYU4edCtivgOUsiq6H//9WAUmbGQxtv0
S/9o9O+t3jFQUlORJDh3Y+5Y5h1gxu2IjvIwXLiRT8yaqiocpNhGTt1gcThrSdklQEkAYUlIfvXg
qMEsbseq20xqj+fHdJzrGtCROUXJOkmy57sl9BO1jDoVG2HTWA/gaOKgQVdJeWu1YS3RHmrq5nFA
0up82BNtKHDnFp17Fgfghzn0oVXNQFIQjFhoG+kjXycb2KzO+FZvzL9fgQQyWBU2jXtMig7nsvdM
dRxVAnmt5a51NOzA6iKJaIZujTzNoDjnR3ZiJQqGNBEAeB2B7DiMpwMS1JQC1QgX1njgf2iqscBo
6XyQEwsE9z5qgn/ioBN+GKS3hzgbLNh+QdK3X9zzPaJE+C5Y40TVDL0LYzoVTmc0PMEU2unzOmE7
hKYcDYQbNJQw/EipnsmgIif0Yvk9G2tleX54x5cRwA6N78WD3KD2OTsN1a5DFN40sf2Lszdkyx5U
r/IvxDi+JohBPwG5EJvz4mhd9GE4gBOF0B9iHtdEleqgfgno3/bsACGCRP/KXVE9//3IgP0AsKLZ
dlxsKPTWE27B4etJ+Quwb3TF5QsH/anJ2w8xu2PVHjx31xIi0kMkG40bhFQv+BEfr3Fc5qcE1jbY
uiyLw+WXJtDwMoXuOM/yZenm15UWARF8/du5wp+G5hmKrRim0rc4jFKpVt5z4E86GPqzNiASwIs/
/eulTZCpQ6jo1BeOqj+difhlPhDE7pAZV9RH9GXvwtb/rEBPnh+PON5G5HAWxpxTinW8rN3WhO1v
wfNVcOCzbmmCKlTU8KVxM9zfihrdgES4Ku+OFlID6OuuptWQoVOH/XsOjB3OY7/1o6B9qxrblN7G
SvWH69JG1HtF6dwsV1KPkDgCkqakOkWfWRgzmcbQrwc5qNt72bd6vAcwQfCWfaVIEfznsFDu2jZG
pzYsJbQwFLVpfvUpDpx3bJBoGRdSbKz9pu6LLe4/1rjUM4C+C6HkgYz7e2nnF95qx5kK8GrqcWxL
zmxIT4ffvcxR3BIj3BfEMQTmY8gLGYN6U0bhlSHTrYJGhMA49qKX7qQTy5p1regUV1UyljmiU687
lAGgtXMniTUWYNDYX/N3OqgOHZiH6CPkxFtecog+PofAKFFht0jMgF7OM7+iRVmk72KIK7LsZAjq
uW2y01WXNxQ+EjAvLiz4o+Phz0tpavELilxHC17nTq4FpBeEXLRFpMLXudD7O1rlBICmJtNSohip
z/FJeTW6iDLhmF40yPzBl3yu85sQQPr53fSnWXmQ0E5xTFYJWqYTKm920Zay22OixkDKD/9B/Sqf
x2t/XYQObqGrcZU59S2AWVSRd8bqfOSTA9wLPM3wXhoYgZL3PZwSQdjjWF7Xt2WHBkoVrSCHX0he
ZvbhdF1mg5yW7F4sTGI6Xe2IpT2i6Y0k5K18W/xS+00HHhXw3PBhb8Ktth2u4SjJ7hI1jQ4lYvPC
ojnGLf35HRQuNAgn8tHWUMZ4qAKD5qD7WaILu602ySZ9h92+qnbeB4LYF87Ko604i6cejruPsq5F
FQXu08CbAd/7RFu22Amc/5JHJ80symwJJdoA2n0kSiBv+lxeGOK2ACkybY6popD9Nd53ikejUObq
BIs70T/3v2ZdA/btff68NEJ2Q+0AteNVJaM1Hxnb80M7OYF7oWZDk6Cf2ebA0NQRLPekdYCYRvTy
nwWZ7YTcH+RRTEGC4ZuJDQyCMCAKzsc4ufQMBd7r9FBQKYccTlpTIRjuNwSJd0j3r5KVuzNvO0cs
5YW65dZa/mfx7FmlsIe9ZXkK55dZONqm3CGUfys/yM+0KaWNsUUn+uF8xFOfam+A9izPkanKekXK
AI3yd2kpGwsWGYS4C2v90jzOF98kOlX4FuNC28JfqisW+tL+sm9hl4Ir9hzt6fywjmtlrPb9cc2W
YBtRR8tbxtUtu5W2BNe+Lq/zVbFTmcTswovouDc6izZbi3UXiabsiaZtvG20ym7zF/s6XKPfufSf
0BQiUV16a8ROzo9y+rPzW8hQTO45GA/yUd1M4DVqVuG0WtxdotsI8/71g9JGh0iGYILbCZQEY3Zo
oFEZe1msAUkNkcO13se8W0dwhs6PQ5lW2WwgB2FmXysMIpyDXcJIQZWIBaQKmQqyml4blZBglbb2
I+JzmL5RGVn2oYquXVcCPsvhB15o65y4YCndTYBKemFcgbNPOepBOmbkKIuCQ8sAQe1pT/x7ixrF
iPOjPuacTJO7F2p2vxZKgrNVR6jacR9RtrL0Ra4uULVYZUtpiSTX5EPtVA6b5G18HJe43r4k6/jX
xVPn5Jh1wySV0WhHz9PAMoiE3wBUWGifIRIaG465h652lDu8Nfy3bFcvgVqjaZcuUX8+PwmnMike
QfgyabC3CT87YXFxLeOUF/5CURYG3ihrFXVoy1gGq36LRs8OgX4kY5cYz13sAp3YPoQGEAfrgb6a
NU3LXn6j9XUiFyXzb6T5zle0hY2IzIXhnYwBABRkMF14AK6HMSKtG2V0MqPFcFXuUif67LeY57z9
0/hEog5hSud8yBMnOi89ZUKATj01ezahZhHZON22k66Vh/D9bSw+XP/lfIxTC0ZnUCY1JsCt5jTq
vZkTtSvU0q4jNKAw70QMSXSfHjJRQr6QSZyavv1Asy3imxHO0V3DYEp9p4bKuBgUHPDOj+bUjO0H
ma0DCypvaquMJvDCazMcXzXdXmud/vxvhFEo4k5Es6medThpdYWdlytVmAjZEjm78B8NawCXiCvm
hQGd/DwUpMH+8rCT568TnvMUHhsiieipytqtXL9gMGRebBwcF1I5wfS9QLN1gCdY0IGrx1Sbe0/f
Rpv+Cl/lReBcImZM+iNHNwRX3QTFwAH7qCqHspQ2YFVOtoflXIzNRGiiYBnaGLZbrXmT4yKU3avU
Woe1i+T4Te1OqutSY5e3k5YiZvNSh0Sb0Rnf8qG1n31PzXjRiCC5rZPMtpy6VbJ1mRklSJIsST9H
XMceK1cfSqoA2P7djVmLjOxguUjhS5iOYVbdJWJba+kkzuZVCZIGokJ0UfNVBSBAJasrbZTqd8uj
vI1uCfJUC0P3okfVNyDZ2UWGcJaOry1GSEUk/4AszTPLhTCALlkfwvm2Bm/E3srC8gkV0TrDeMJN
EU0qw7B6qg3DvU0ZbIipRRBdK02LDQB1fTzAggExYPR5q6RdNEjSXeqfn9oxhoYGBrV7GhLzU81G
+wS0MRIBgQXrWPaMcDsilOkntXThEXrqAEAwhqOMloR9RAntulLYrU6kUs3ln6hw9/Ku7tVEu1BV
PEaosJQtMkYYCBNYar5n6hCfWbvmDuzX7saq19Vr8FovlCtjrV2r3z3P8Vf/zklt0XijivmnOzZL
9utQr7k0UBF1hw7TeDtMryxUVFZq1I0/zp89J3fqxG3F4YWGNXo+h4dPDjfZcAeGl6OCm2jKQ9uY
t5kbXqVN9qx4ybtlRpvcCK5pi1xKIk99QxBuKA2So8qU1g9jY0glUyYku1NafB6MaAPh/0Ld50QI
LjvYDjYtnWlZHobgOgwbWeKaNRv2nm84FV6qF6bwdIw/hfOplDovDQZjhzYBYhI8KfwXFcMz8I+k
abvsZvLZ2ejLaG2tLsQ8sdEIBFKFijfYqT/Z095FW+PnAb2PceH8UX21D+JaugP3ra/gzC+Tb8pr
+NhcR+/no54cKM93eiAqPds5HAzFDGRRZAbaCPuxyF2ke7LH8yGmTz5L+Kk5KmB7KWsbUBgPv1fq
j7EpBrwCrckHTh9iaYE3CWmvL67TxrM2Vj4+nQ95aiq5PgwoCLxnrPkq7AMlCpsIRQPam18c9FfQ
JVCESJFuOB/o5NiIYdJaFJQHxeHY0AdOaWgPpBNmhZTNmEI0He0vKYuflBpjJaUaLrxZTg6Nrg5W
GYJ34LyfWSBkr4uY2QThs9TSEXdGVDq5+M8P7MQdTD/4f8LM8iS1QgkHQUQGhkjzqLcoHriTvC5Q
SAeBpGh9PtypVzVEEcHH+gO9nJ9Z48TJKRqSPy9xZOwVF6hDvk177kfcOSY2CDDGlu1tt3AvbPVT
87kfWD38grI8GkPdEth00R3yahwHWyu4Rzj5woye2mn7gWZLxfbKohpLAvk6soYdCtdjZWTO+Xk8
5mqB49mPMv2KvUMEEJMa0EnHeMKJ7lDFbR28DRbeXe+gIWkt4p+x460MB9sazAvRKndwmXeQ+fx/
OM9ODxgII7bydAHmOFC91BVMXPkpYwtGakxSsaxEfV03OomKmr2XWvkzUkMUfkYrW6WpWBjoqbQR
HsxKFnh0SdMLq2x6Ds1PIoPqyX/9ojlQtK16Q81TflG4C7akc1t9o6wwbdic/winDgXymP/D2Xks
V5IcXfpVxrhPWmqx4L9IcTW0rNqkAQVUaq3z6efLImd+4OIaLru5aJJW1XBEZISHi+PnEMASzAB2
WP78wzeQtUqIU5W7A02dXcTtuleuss50Ch3tsPDX98ZO7vIHY+ZnY0HSqkMrYkyGHq+mG1uQon1v
4uQVocVC29JcsBTLn39YT4WXDapxSTGmJ99q3DT0IXqdznycU1ZgIqdHteDQeI8+W+kihAzDpMTj
QAAfzojd5M6Ayvf3a1n81vER+GjlaLsELfFrq8PKoJZoxaFfA19tNuk3gxIixIcHOuNfThskSddM
5qoorX1elpmgASbVyJNKMC2jGXVQAkosneAZ3XRmyuWkqaUXZtB7XSgCPpuCcGgyhYHvJE5J5aE2
BxVgUyT6SpoL+r+0M9tz3nPZrs/bqUgiYF5wDcxMkq99Ngk8NK4RKOBtBx1Zc8Z1xCPKboT3qvbS
XN6hMHxmQ/8s44tNS8WhLEHuF14Cfyh6VURXwdbu+giyZmeCwqK+nCwmUD3rKbvQPPMquw8a18qB
aq4yQM4LkXV0dy5kO169QTcfuiCN/wbb8eXIqqkswOa3gDRRaNfRU7N2vTyiTCtAVLmz0Jf9/vAe
X5Fje0eHV26nOAt7ioXJLLtKAwPmD8H4qwWFYyNHn7RIkmkAgVbavuXfylO8QQB3F6E5X8X6mcjw
zP6ZR3ejVSspZsoElKalX5uoRw21tG5SfzU01Qog2d086Gdyv2N3CTmItdx/HDMBKUW6zwcWzZxS
UJWEIzFUK2CiiNiVP/7qVyLpghGOvJKH5gtlDBkn89K5BqwgnK7kuEVfQTdeNTj4vrfzdSkYWBDC
MI8wqHUcezYTxOlUczO7ACVR86ia1njmrh17lMWPfDSx/AofPH/UDVPWaHIGitvwjHrYqBStWxS3
Syt5/n41XyLAY1tHXyavK13s4BL7A4rIXiw7dIpdsIMUNLpnYsCB8TD/bzrO59a4/PmHNSIH08aA
uWGFq4mWEKe8ytb+od/TlLUc7Qaqvh2il3LjnAsTvpQh/r1i+ALoNvLPLzAQqR2DpGN3F6aa6jZ3
46tUtJWL1lNXKL9eUG89V4b40pw7tnkU7prRaEBQis3aneiVIVDj9hvNo+fixLawNd6+/6onN1dm
IFIR/z3M8nlzI7nVtHw5QCa8+9OsISzkPwyBsqnzc0wIx1HXsjKaVkBNRGDNDJ1/NiUiSJqFAqCn
UtXya9jgL+gHONOcvkUxChXQGVpnLuBXd0xtkmB7QY4xXXqMwIQMVirMrIY714DKtqx5BNQ0v8lC
vfH+8jYCcgEMbCjUdHBdn9dWJ2oKvR6WshH6VV1Dggah6Dxw42k4s6g/w+Ufn1f2EcgxpV4AmDQy
jksfvZVOfWKCBVu6qciRXxVAMOKVtkq8hftKvKPUuoYhatHesId9tfl+qYtL+cb8cbxUtMDicwPz
AQpzXlh06HebTXTm5Tn16WhoABRfCJVI3T9vqNT5eqGKATVe0XqzylFjECc9QGR6jlbvxAVY2O2W
MUkK9NKXRkDRSOjXwMuJnOhKb/SNuHA1d1X4aCbaOYz1qdutgjRdkPciiNY/lcEPvkwZWxOWQ6wJ
G33nJ260C916k2+yLU0oyRafpPhMSPJlJn05Lh9NHh3NEpqCBhaKpfk+usNlg0oWYpqrym0OBURi
DKWrtrg/F3mduOyfrB65sSQPAXaLLNSIeJEEZb5H1m2vzuGjlQ5OPszGmdj6lLPGorXQycC28iXW
k6JuFCv1zzrnlb7LaFn2duMO7uwh9mSf71gqyxqOb8JHi0fRntoHPt8Yi+JOeM5e6GA4gRc95HeW
Z11YXrHuLsxt+Jg+Kjvflm122ind8F6xoflw6W88hO8yNNhnXNHJm/NhH47CQ72ZtKFS+K3aEnW9
51opVwPaKd87gZOfF/QyQEWQ+19I1YwZtU69xUg40CmOFE+n0THEP6bhqU7OIStOrgjAA3u9jI8c
15MDJe1mxKBoOyAoiLSbYyYPsVX/nYtikgdC009J4MuESjbAiByHfz6ntporL9rBk+4Bx1xNbu61
oN3d5umvNm+4nWDpUPij676gHI6SakGR21rUZ6yEumPMltMjohKY7ZlH44TTpt0A3kxhLnxpcnx2
p5UwBD6cWHi51PxhzMlrEWUP3x+JE18JQPOCAWcVzMQe5Qp+g/xdBTO1XWpUq8LfQk0DbLz/3sip
INRA+IAdYy6GOdWjd0GwgqLxF6EacRdtatPW0Rg9oOF8Fa1ReXupL1PPGLbD/tx3Omt42eEPnnvu
UNWxGgz/gQRDlp4/G4Aw1RDSdeZj0QtawU5vq/21f1u8nln14kmOPI1BXwoGKegJiIqO7nRU11mS
11JKXUxbGa/ZrrtFv4hhhWknOGiOrGS3L5wy3EIhH1Ip/eunh0lO8Ip0GYkUj+sWPoSNRUuXwB4K
rXNSccgJF+fH7xd54ohywaFAhh6GXP048UvYPeBTSNwZaM5DT+QABzlzxZdtOt7GjyaOMomg0ouw
sZjG+YMM28GQtVJX4tny4qmbQCWO4r+kwAZ/fKcrIwZD06NAYGUGAmUINTUhvcsyE86s5+ShJHiB
K0AGKaQeh9R+Lqao6LGgYVcfFiCffy/djr7TOyhu2Cijv4cP4cVwjufm1D5yy3FZMu09Gh2f7wLU
wFERKjVCc+V+8ceQIzulDrV/uI8KKMKjyNPG5u2vn48PRo0j/9IMY94EakWbu3mQ4ptFkP1vGKAp
BYWaJX+dvDQzfmQk8NnUeNpzHa5RQxTPfLET7yYg/8UVgzxZMFafd66B2LwpxIKL3PjXfvNTtgKu
EvK2MyQu6d/If0h9liFsiUf6S124hC2/6hAVhWoxkN0ws+6LtCpXSDRff791X9DpPGOgDwwG3QAg
cCyOTgRE+DIPl5DY+WE+KBvzOn2lla4ijWUrG0qpTrRtDtUqWaUPCjqqb8POOIRnHqATkTxJ3jIB
sPwK+vEBGS3fklTkYm0rDYMrjYl+xDgEXUZSdAzzl7CRjXNscaeCawaPFo5e/gMw8+h7IsYSJVEC
D6N+w2xx/BY69fL4bTKoeIgbDsa4TVxhG66/3++TS/1gVv58jNDdRmKmwCxqGxBZbuDxdAbtd/BX
h9T+fNZlzB3KBEVnsPaznWkQVWQNAlDwIlM4fSt2Thh20Zlg8oS/pG2hoYeEHS7HkRVkFZjvMVnN
IIjXVqvv1Fk6BIp09/2mnTID2QnsAIDkvtKeDOKoqr6h0cFsAOOpZvQepqj7UnQ/g0A+8ZJR+Ybn
jAIjTYXjRskcZErYL12sTN7Bq2/rxrmu9lcL5MXLcD688wxhHo8sZuGolSKi2hCB3rfKDbip77fq
RDKFAd5hbhHB8Nf+/IiggWhGid2vQFY4wU4d7XhVb7QLC+S7lHjB6tyZlpbP/Pl1xiZdAxjuNIrK
xzGq3KMBmeYsCs6GX4ufv03oM1GbvUyv6qdhVV7WP2FyKa5MRAX35+eDv6Bf6Tt++gWOYsu6HOqh
LfkFtKvBizbzlqZQ8WBeU+5eWevuvl9nV9GVeXuOI/Hrbf5sd/naH0PLHr25MsNuxNRdbL7DpeQi
7uB08lkE7Nf357Op5Y58MJXITGuqyxL1G3MtO8M6J6N6tW7D19HRdt19eRNdFa/C/XTGYX29e5/t
HkVebZvDoI+6jj3omZMXz00kOuJ8Bnd0orry2cqy+g+rg80N0rQaK01tj8TlNkC81+7H8Et+jveA
c17Ptbq+BmDLGAoua+Gu4x4eR8ZRkKOVmdDq4kmX6NsPbi9czAdwEV7tZfeidlsX+8llGMv9y0H5
kemjN0BEvjnINTp7tVy4o2ralvD4vRf48tFkclIVGDjYwhPQIwrDcmEyqUSlb3TN4cpHJT2c/2qh
DyNM9ZLYGPRFv1ROG0Zu00FhZi0NkX5TUHaYVITRZeFc8P/llmGIBIN+D3VFmrBHR7+JiyiCASFG
K3TW7jp5kBWmlmXh2Uhj/7fWDOeI7k9tH8GeCDMavDQ468+nkWFmNKdaxCwRT7ElmAZDaOCz+Oz4
4/KhP/lNFkaA9+cFpWxxHFMysFvo44ydXHnMaYoIGQLkdXFl1KWr18JV1zEga8b6fRL4u6iG5LMQ
EUv5/qx8afqSlX/6LY6OozQFisCULtur3FYxgmNX8s3oSm61Rud6ciJjS/rToWn7riKdQJaXuqPX
OqF3rv719R05+k2O3bgfCUOt85sIrRMfrPAhT1eTpzvVWnfbeSuVTpUuPInDs/ocOKL9X0yOfXmf
j36FI48uzInoZyK/wnTTusEmXyHSIjz3jrVeyoDhu3VQtTP1z1OnDd4TC5aQheNaO1q1VPlhqunc
ozz1nSr7bcy0caYzX/nUuj4aOVpXJEmFWPsYgTCbAcncy8Vzt+akCRYBBRFTSHCOfr41gyH5UO4M
iLAOoe5lghGAzkex+fvjesoZWNT8ufBgKyn5fbbii4DJs3SKbb8U1oaxmhvfVpRHBJD+zo59MHR0
LQB3TFppjeyYodgGisOg5r9fyqk3aCFFWIA/TA3BGPh5LUklaEHcsmMa6mSSGz2lB7W2pZVOQcgm
cnMrfV6Nnuacnwb+UpfCKs8foBneiCWl/Ww6lUyBYKLnY1l1jZNrtGmDFxBWFKGFnaUgIMAQ8bDp
tfqvzoks9TCRMq1J72JBrh5FFHOhxYXEUKHdBTF6uWa4KiIutaE0t2f290tciiWmHADPLN0okDSf
FxnqSJoaAgoNi5rHo2AjPH8hONI6uDcuCA7fNG9ie5G/Rt9vP54rfn8NxZdmEchcBl9RTPiSHRUm
EOC+rmL6N/567p181W/kq/TRv5o9oJgb9IqLp++X/PUOfjJ53OLrikDLihaTZgAxRPkWdGdSsVMG
FgZUKhNIEBE7fd5SZtzkAEphXLQYjv2qbPoJAUS/FM9R4J0yxFQMGh2MRlAyPrp+WdZFcNQEnBIl
vS8HKbSLCSDG99v1Zb6VswhA4H+tHPlehAXg6BGwUjHcoQWzXbSZM7e9V2i/4Ei1NeV36/8O0s7O
QyY05tUZ+4u3+hwBfLa/7MKHuBc93piKwLJKZ17lb+kyYpsxWYAYGVGHd67q8fWp+WzuKLDJlV6z
uoKVRNp+1jdavvPPMX+cM3F0u4chkY0ywITRrOet8TPOvO/37NTBUFTaIYvnosd89Mm60ZgsP6FF
kQjFY2rB3cVj8f43bID8AXXHu/wlAESglcEHWFtsOlj7jDmkqZb/zjI+mDjapyKAuyrtwDUgjbDu
oYJBFL051/s49TGgxvn/6zhygGKaJpkfs46prjYSqvbJILjduZbiqS9CY4oKAO8xUeyRlc5S/LqH
hM9uRji6ErO37NZSzhQqT/hyCrzaQhZLZxZn/vmmKFYoJRqETzbUlxdyKf6coNczJEgEdBSUGGZs
TcXL9Gz9/Un4WlrAQ2gQ6ysMGy6AhiOHF/vWjIwrdjUgTKrg6SZz9xFvc/yiK556NbiiK2+M3ivf
/4Ni+kvS7RfRr7poit/tt+rtV+V7ftfW7+/txUt5/DcXe7+KcqqjAMml//nzx4iMuy/ty6f/A89J
1E433Xs93b43Xdr+P3ny5W/+t3/4f97//JT7qXz/1z9+FR3igvw0ugr5R6V1yPc+fIbl5//n37t8
yfj3Nl0evNTTl3/j39rssvxPQocFGQoWaRlp4LwN7037r39I+j+BgjDmABMPuCFR5U/+o82umv8E
KU/ZjcgDsM+fgmhTdG34r3+o2j+JECh/KyYtaigA/pIwO4DH5er+r1Pn91L/dPo4LJAQAYQ8CuuC
uIljFbFzJ+0TkuJSKfdiqj0zU3ORldVVPqj+FmUZpzOn1pYXQUymLleQ9u2FIhlXUYm4d+wnOzVL
fFvUs9LtO4R9K9O8Fgu/XiUiaGDxssqldTwGo5ejSzNpnQjPUwmHHFKTthr4vdOIlWcWBFoIqdaO
qLepV7St5lb8BUkIHyU1ydwGjjZXbglS+hJezBb9ICstWi9Ojditeqp5bYYMuTnL1TaYkZYqNGkz
FmFo16T74Nb71tUkBGsTfzv2XgUP8WPZqDuU01AWDitU5NWfUSP0G38h1++HyHQzCXVRy9dCN0+m
3okEVG/GB1/tXDSSA69XrAcRKHcs556U+KixVQgYjZVsh0aYo3LF9UtzGu+lJKyTpALjl8OGFQXR
z2gwDiBYhr0SiKhQvy4h6E73ma5shWEz1pOxK6oMjv1u+GHON7XQ+4cBx1GoFsKKshh6vpFp9pTk
P9J52Jhh8p62w70yQFBdTN2LkWb0ackMXKUjXR/fzWVOdGI7nKR9ychJXEuzfvtScckxbO2gmLaW
io4sRBprEYwCmUSgOc2Ikm+piT9m/VeqxL6HCPRa8XmPCwu+AtICd8r3om/qNpLyKaqZVuyk4U4q
G6+saNRZE8x6iV7Cctd0NyWCzwD4UHfWQs0p6L4yGmFsR9PYIhPdO4zIlg6aZa7U5Rm6kaHoBErQ
IQpl3CgdNbBh6p8UPfftubIOAdOHzmw2pCBQc7tyMfu2hdR8mTA9104oM9bKb2a7TUeqw4c2lZ8l
/0dXRZyp9FestILNzaCQYZre5MutAyM1VHw7q13LWjmu9E5A8NFSHYgbaLy0IrCmQX+0hOEhEqzr
tkzu4yotgJ5XgPK6Ym2Mys9U6OAAIcVEPKD2ZB0ChURWIspAPMxdSrGggxYEJW2IcuRpP9Z96rbj
E+zU/TbvrcuxDt/BkSXufNUXerSCoAuGBuTFHVmKFL6o4o6N9lBSETzUPbNs8apJruXuNR7rN5SF
REdnGNhVA9mmM2zaACbVNUNcF4n6A9162ZWyeleKhYasnuApaS7B4TgM6N3CxZDo9WoOpKe0CMi7
x6Z2JopzK6lmZHlqq03Uo8o3Dq8mosoI5+qo4eZu34JRzeQ8QNs8WGvCm+VX8z5uitmZa7F2u6B6
zLURDL7U6/ZozEw+hYVbVyMUZH2ErN8ooKYsT/kGyVdHynpkGtsydOaMllM5m+9pImwgrEvdyaoQ
crES2Q20eXBTg2mtKbCgNLJ0wNXJnY8i7wrylHidwn7oLOP2Q2OWTj9YIbxuYb8TSRfJwtU8T7Zt
Y6Jzrsne0NS0lDPxph3zH2IYI1c0RBwlQ3HSZOJgNKbI5FT4qDKL4JV5/pIK6Y8hMGMnNDo0zEbj
JSkz5tPDp3LKC6/oND65oV75Gklz2GUrKxEq0JpdjnY6Y+VlyC4vx3ucJVeey2rVpCld7vES2vzA
USZB2CixO2volUnx2gjN1O37HMreAWrCvGJ0susXb1ZS9pNEJ4dyidNZwW4+DVs1qn8qPh1zOPxK
T1pgTUwpuFOn5k49AMZLkqZ2B0F/EBjGAn7sjL0QO5EvISpnlu5QBBtTjJ6nPNKg+ixqVJXNtS8H
M1+zmBxfNug4meW+HfvDKJJ0FH1ieP103Rr+dEj6hyTSu1UltBBym68z5JC01P/MKFZvUSd5dW5c
a2L6wwiFrSUl1cGs1G3YTwpK5Sn7xCzAGmCY6TADHGzUCCJflVwxs3xjNbVJ6t2Ao4IccERmR0kk
wSn6RVJ0vA86fEA3xKDEFYS8J/mmSoXLMUbXuYxk5PmE6EFBXibISwAmEaKAcy48SWm+zrmkAUg+
U37u5YMidbqTGoLBgWU8wIhXbbsdcmMjtBC2t5pYo9U+QMJdmO/WjF6DrL11QnMB8SETRUZzOXc7
QdZQb9K0yknEFIBif1m2nWpnfgHFgNzCpxaNNlXXPa1EeV1ro+rOenSTKFW0jkyH6/Js6t3sCegy
OVOQXhcyfkHRQKxSq3lO0l5zzX72cnOGvHdgnhso8g0cy9tq6nWvY77WzcRwnY763VRSIK7MYCdV
45538lnNoSJpureRIiLg2h+pMPcerCnrUi5LJ4y72mn9EBJqzk3ij5YtjQix5AZNlSSFYES6g0Q6
cPtBaO0mbziOerS4k9St6pKREQAhY+coyxVOxQTOMXYMd8CJHbNHU2/fAg1xHMuAsCA0fk1SHTu+
P9OYm2Qn8H3gOU2wEgYGs0zK2UM34qx509MxIFxoALCVgrapymEjqm3lqCMi93rXXEgWP3Bqozcm
lrwW1WyvHcR+OcOJE6c4R81/DubIo7Gxi0qoGfiUdln1h7zIH/ootlydywWVSr2rIT3ZCKmhoUmE
lKOUDmxgv+N1Qgu60H1Hx8d2WbTJM15ZTQd1Lkt+YBfWkDlBjhqsOfgrM2wPphLdCbPybhnxNTSv
NqHRRVDXz6pZCrbINCLK5u1tJbBvYulqWn01ECdwC9KVFUYREYHDIHzuDjOzW6l6ASNi5U1iXtlJ
U0rOaP6sdYTRg7SvHIAJr5FiXRkBIRN87oobRf22TyYv8hl4iTMwOyqiu0NJSWvM6x+4A2foIzIS
cdt0FXRLfltDYd7eoqU22aoQ2nJQMsjSb/2G3ii9j0ejylQq/Pq6CGWgFmD63bCOBlsva6eDZhZF
gBWoTZ/R63FbyOnkJF2F5k2BhLImXAtti/+vpV3cQT0qW+pOjPzYm3QOTR7dZpM1O3FzASFTaZOy
GU5OgcEfkeLWei8vcMiGjl5xm/p3VEP4uQrFSL9T98qAhoQvbHOzkO1lH7WhebKELOYlQt/eHG4m
Usxyjt2FlNMt2/og+PPtZLSrsA1lRvK0X8XIMKrZ2YkfS7blmxcVtWJgVj/lNL6SmnS0lUo7CEHR
O21uxW7dj6tCY/Bb14R1jk93Wj3ZmSpdTz8p9qp/q/Isg7vsy7VQtE4fMEYiMNtKVCZcWLO8NXxO
6Tw952LZ2uIkC6667AS6cqM6+gdDZ2ezoGH4ZGIO2pQRRI9pG9fbgto20VKtOFCYSk6ThbYq3Vd6
ZMITUmyUKRyuZuGniqdyzCB4hA12W1KpJeDoMtcaTceai8PYO6HSCbbcT2960HB+m1tLcnKEl1xV
898TpQlsDR9iVabD2PLY+z8mkd95KoVdIUSlo/ZQXI+jIbuWVN75Q+SW8UueFZPdKHPvLmFNrMeX
eZiu68Rw43LpWhAWzxJQPLhaiByG9rcl154eKFy3RHSEctxrrf5KCEbUGja7YKD3KRcSu2mO3iBb
h9G/11NmBDo1eaE1tRpFedMY0xPUG4UbKtIlTlJB+wL92yo1DITR8vvixUqV9yksETeNjNYNW16c
LFsTu69iX78zyi5y/FakOV6YmygJZ8fM5hbp0HgT68KhbWp9E4rFs5I0DDLngBdK7j2sqr8sufSm
NPyZlI3iEEgRQKc56NRJxhE290qR/UjLyHcEK12R78hupxiw+5fJelaGxs30Z7HvqPACLhLLfvBy
2fiV5MubWbrFEDRO30gvajLfhW0R2L45v8U/xNSInHD016KBb6zKuOB+RS3DrF3oTGJzgcTwvmkW
NGKDYqcfGE4lJ6btt5FLd+J9zLLxoHCAts3AswiZDRUmp0k19GVTXINQ/DID8U0jp/TCGCq4zG94
ifhrkw+vQaTNbhOllyaSZKtiyDcFxTBnyMLUk/RX3SxFtrGwDVXo1ona0R3I4HivioSZEmJZeQor
umVpuirSjjdyqV4FTexaaRs6ijtJkcQoKRVGyQgPhWUMm24eVdsc2aZOFdZR12T7cNz7Rq+s5WbY
B9pksa3auFbjcjfI93GhaV5Mt4fXpC/W8I4lrmrOL9pUEF1XxItlPjgxHY1qMJ8UIl8tCsDkaV4G
aZAt6zfSqP3OsvpOEDI7la3dpMsZ+QB3VMsEmrtxetXwFWx5+ceQZoOd9MBIzOHNF9TS0zP/wheT
2B0aNq+rDNBqAsX9GsdaQfCmR6qX5YnmVKPPqWkP0A05Q6TJTm9ak5fI0egoJJdhFN/ERXrXp/gC
BZJm12iNO1Mdr8Mqe0gGS2K+d9guNMXs+mGcLTS6g3aEd7fZpFl/iKzyIGfBPla1i7gU7hsjvyrm
6KeMHegUSt8gKwozgUFZf5Mleuw2HXdDi6KD1uu6rb1lUaDbhp69NcQSjmnMd0w9enFjrGJSxFof
fpH44qeT4n42FVpDif9aD8braI66LSfGw4BHTNqiJW1L3UEn6x4t6gEd0hibVA4Fp433WtUcBk0K
N5bJvY/UPN4aiY6/FAsYHeeuc6egdclO5c2s+TbaFdXKYn0AwvV+FcsBM21yulLqXvHkSTadOtN4
9ZSDWXbGSgUX6VH6c8ayv26D+rKuS82JI13zhgo5jCmzHBTvHF8wmeeCRcGlenMjJRYPQVPP9gAN
bc/DI4Rl6kz5zLHKpSuV8U6niIOfnVwFXj4MJBVD7IYAMV1j6n/IufUaPCnKoBC3wy5b+NWz2hHh
NPpwI9V57xi15VrZ1G9HmWSCwRXRoaxMeX8U94FEfaSfoY5vEw29qZwTkcf9jTyrKUpot1HKm6FQ
muCtnmUdqqhnDvyFGAWPqjJuzKi7aqZ+k/Z7KofMF6QXdVE5PdcjvGVIqABVEq3yjO/dumOtwoQE
2l30b5XpCqqISkldlRSjGT2xYwIjtTb1qG0utmpiBnaui6tp9reQe19XAkTIXX8zSK7f6HfyOF9A
AHoRaN1vvfPMKLhNE2qT8DkGti5F23mAoLPYmSIFHb1A6t1MelfXm4s6sO6zGDTUGLqNwruaFeg1
jgiHyLFTFIloRwpFAoFcKInl1DEF6xXyZ2Ut+dtYHq+GnHRYtrmVnihXDiJ1XjW3e2uUf7YVKtCk
AjedMu7TwNgXsf7bIrZV58yrRjprZnYDqG4HQnfXD/024TlUiAlnq72umS2f/NvSEJ6rTrnq0uad
KPBSM/J9YJjXkC1RaEoQ5ZyDi2i4sJR+Kys+GW64FkThpir3Cu8gsMEDPm6yy1Lj7RPnK80ALdFW
/i8VbrORmZCprPdJjP4WD7+bjs0qUG1V7PZ9lt1WYrXXgqqHLyx4yQrjSVLDm2KS7mvi3zkeNqVK
hqkW/QRxmQDHMDkyDADhPOzLPNinBAlJvQ+lNYP1s+0X5jqDyBQeBMIjWTAl2KIip5bhqAgFUSfq
AFAB9/UKPRp15UeZ7mkSTr2B2azjfxFSx3vJH+JNMSa32QUun5FSYzqow60yV1QgSMCNot0BAnyI
Awn+w7YgMeDZYhYu8gF3c4zqTHgVI+FtkHlP9ZK6QYvLm/W3rlEOQTEewsFaCb3Su3WXHYYcsnkx
UBxTDn6UqrzTfPnnyOYXuUG+K3e8wtMqTI2VXLXvRm9u5zTf9626irFahf5rb2W/Z5ECjoH6oijw
K2vVxMixYmu3OaRB/GT/jlBtX7atybZIj3qyFycl9EbJvNAblChlIijX12HOLFEuE6KbNDF+ZVN9
KeXClsQNTjqzt/tC/SFK+VbrrG06O9T8H0a187I06WxDUDwlb9eoCV9LprQZ1EimKgBQpHkKtICs
iJ62YJbkPn28YVz9IhHe5/TZDG8TRfeYfHtiSA0MYd67SJwjQITwitNHES5INO/kkspkr9yEluZf
VHLlxWb3OOrBYdKvs748BCEhf6SnyS7V1uOc4X3N7HH24alTChTEa5LCOM/czDedEOoKRyHLQlpv
bSp0wq38Rk6Ex75xtX5dTeW1mQW+3RSKvGkpKEWq+NvqdHxxpT3VqWV4WUVFlxo8OQqFoNqnCmOO
zx3ZsGQ2ZOXQ39liPeReMDWZE1qkUVpebjrJqlfBTPxJnrhK4gmuVBxbIwHkNYmvi0pfN5w13dTc
vup6Ry9mbTuP0hYCHMrDtYFIyfIUKNWlUEpsMPmck0ZPeqVtRkICt2iG2zLrVoVEuagppv5n4r8w
dhY4IL1uoAsUbbPS7LwnP2lSojHKOmkbOwb1SEspPDmVGdlGFWXURsgSEqBIMHswTbaK1J7yQA34
nqAmc5RRfmgy6zLvSD59YGiysQfwTLm3aX/VOtcsgP01UJfZ5ULvHGvMOo93zHC7Gg1vX9Bat5jy
cOWPE5a64FWfG8rqUUGRiM8PYIdfrShyJ8/LNympf8aUbje8HF5Xw7xj4eKvU6EJ3CiPX2KludZ1
coBEuS8rjSxUpMadWVO9rWIUhfNpuBB56SqNbCgKtKumqPM9uR6z/+TyUJ+F0SUzecuDHjl9Vw4X
mlmYrpjwqwSZnG3CugmWz3GZjcmllmamI6QlleXQd2FAnJyh7ZFY17TE7SVpupIqzdo04vgWUZML
5gogcMNLXGvtqzJQQ+0jjVJSU/5Km05ZR77ixnO1awi2r8uey9ul4k+5jl6LrGc0ZaQILMfWW1Zp
q0pyB9HMHb3GZwg6SZ1JnWhI/fpSUImeMwBjsUxc28TN2yRK902D5/J1fVfkZuKKeh/YaQJZqITk
TcvwBnVJEow05g3RmtG3U51N1epO99IIB5b7gdMWSuUmuWLZle9LXpx7vh5fEKH9jvslhU5mHSID
Cnm+j+pinE0ML5R17KLTmnnUq/lGpLUJBYp1lekRQvFQUIpR7ZYFRZMhofr/f5k7j+W4tWxNv0rH
ne9qeDO4PUgAifQ0ohE1QVDmYMNvePP0/aVOVdSpanOjZ11RkUeiJAaZBDbW+u1CymwgDbOM/IXe
psRjyDWn16aQ1pPgAldbe7bW9CbcRN2/92XnFpoIAFaD2gEYEqAy8WzyjGjVFAuUEkE71A7rTrWT
g+7sy9T5TG2apf1k3ZdKfSKqDkySsoJtNaddllm/RgeRndruYoRMQnw0Rr8bjC2yVfbSbHV5aEa1
EqQ8EQxvaFGz3lUDmNbNnityLMfIKtIfbS61yHSGvU80b9An7hZmucmyvnx37uH4BvEIUT1iC8gs
M/CngkYsD+jDyTlKWyt98Kos1lRu7Lm9uDhXMDK7672gEOsasDbbLCPrT79OXaY351gaic4izlZY
uMURaPkmIQAAPDrSqAuJoYmAbQr+wlqOPwkpuhatfJhbBs15rI/kebaXbVSnXs24LsqhDUuTFafZ
ultvIe2ietSKRse7tKa8eLn2UJD4jFi4uFW21ga5iytAx1Xfc1MD/cS8QYZOkZJxqJoi2TsshIgK
eQMWkSb7oS0fzXa+USYZpF0BQcEJzyYrknCS2gVUJewW9Y4F52TIPFy1lJz6wvUPSn9KHrTMI/nf
rcddyQ8QOkq9OJVnhqUiHooB8tLYxY909LzD7Me0Sq87x3/K2n7amVr2IQqml2zcZUmVBW7bBRiq
m5OdbadkaNsgm5wxHEp9OpHZURwKYaYP+uY8E9qbsZ6RewOYpB97N3safGsOuGB2PWri0JPfsqS+
NWJeL41+Lrzau6VEqXc+tz6dNaC2iuZbffVC26dZ0jeam3DsYec3UxkZ91HVI6AtSzK6rmA1A3dg
htC7Nh5HIrzdjPW4Sw09sEeYo8kJkS980TMJE7aupwWsVIGq7mR21QeMZcTDRA1ZgVdMiYdCK5zz
yr3XzqzRWQvq7QL+BxtjtC067Y6dPfayuPRWOfPP9l4abviBYq3u8L53q2TTa5c4FxvNXxP36SjF
k01tQTDVhsmAK/aT3xWBPUGmysL+HHt/OlXbNPINfaJv5abmExwqrTvQ1jQFibbC8i18SWb11Rcr
PveVnpPtXfO9IqjSzgCxdQ+WMCEKuIh37VI+VGoweEQZbbgYnxub3H01+FUMzkLXVCl3BIB8ak7H
xuOPj6SU1btybhD2tCCky1b89OTyqrL7Sc4QWNwtwznP36WzVbDQodjljOL2oD44UQSQQepHTuZP
O32k6axX8LxFqwd5Me8Hyx2v01hFug1JUhLfspwGtdCuXFhfC3zj8bbp/m4jurepVm235N2D38A+
ZL38WZiZiAc2sK7Kf7VGnZyS7ojIWXCTuyx5FuTHtio/0FNxy6suDSBXVTx78jV1SQSwJ9Pbj0qL
1tV6Xp1h4nFc+azhxj6R9+Usdz1IQ+8b8i2Wu4RLqVmltkvc4kJQu9pDSYL5dteRuiSC8io2Ujb2
XVXjQdzaQAElBHY90NxMCIHUob/TyaI4SuetnL1IgXWlk/pKagiURg/ua7JEjoPWn/Ju+FEPoCbV
PXW+VYTPJhqYjJ42u81aut04LXooGbRgjOEpJ6etzikMRdWX0VoPOr3bo70zJasA12wgCotrQbHd
pADzdvdk6gZIR/vhEyP81onxxZOE6Y1Jtc9GhieZWSI06ztbzd17SMbkxFVHWXhVOzxdi6BOOA1G
BSWhlX08OUxefiWwmzpC38NJwx1o7Ko4ar29MckvnRAnp9Gdq6asXyqT2OIISNqVa3rKs/qLl5J6
0Rret6kEmfXsqY5Ugpeh7YaArjeMbKn70TPAzl7zMpXJg62zFc3eq5FDUlrrq2+ND2tdPLvSZ6zb
V8Y8RbwFkTZhiCauwQBSxRpY+tstaUNfOc+p+3317AoChg1ZZDh9GDirFvgEKoXzYn70/Si7d4pJ
6tei1d32bmPwcHbHH03vHkXWvBae9yZqgHIY4Fc1TOdxw+5RDs9T1VyrhsIHX9KXXF8No4zSrPqh
nOmPpu9+rnr7ATy9G5ztiwFqv0sFmJblbG3YArlOqV5eUxNoUNlWOKgmCfJ5TCNS9ljc2DKYCYZd
23Ka61BosrTADTt6Y8wyf8uT+qnQ0rdlUwdi185zt3YQAbOz6/XnvMUE0FdkmZSr/8vl52qs7KBE
AkorYTerWi2e2huwKvaEVTtUDjP4sgiDp7OJxaQ1t2ganBmipYOOrxSLo1McMne8CK/1joFf1A2Y
DI3hxHa5R0liXmCUphFJbVp2fSazl75FJwbtcjKryY9MF/K8Apl60GvI3kYoL8iWdTj3Emu9Jodb
0jNpOmvnkSw1gXe5RRYhEKIBK3cubmm9aE1RHSoefRidldgPa+bfUs2hn4LdB73MzZnboBqG+VTD
SsbDuL6Um2XfOCBi08nr45hW9c72k2Sf+XcGzhuXqKq2/pgXam/WmgVQyyhOjtt6ybNui2053NlA
zbm62iuhWpW+xjSbvbsrc1LvJlYInvsMS7Tttc3e2clmUQRM3/PW9nu/YrjYZBcv40S8smqpRdOe
C8keP7vzs5tlI/GpXcJV2ZGh6Gj0FdN6No5xn0AEAt/DU83ALZS1DYhX7hHOr/3C5ZSNJvXRnfjM
XQeW1pQfBsORS+g5SDt3zwBPKJktPUUSn+gsM5wWJlSzqpEicGeGJfNvsCB0iQyrf+8SMbH7A+9l
RYqgpCuLfeqNX/2CIfDOTelDVj+uDVLrqf4yatmx7U2ezGSuxIuu1WdfLhtxRNm9ZI43TPIkCdzR
xr+XDCHc6dSVeycz0pc0Hd593UjjfLaKMPGmpybbUsCi5QVSBhgGAsGri31F987OLBv74JTZZW61
+uDVzno22sUD1Vbx1KfVW5P+EthRTmNWMmRsbazPNRvubCEjUPPECr0BwfoymsAHgna2DPZZgoQc
Pt9O88b24K3lcemqqOOJffRSY+8moxvawg2kN9j7TqhjuiTtIfEZWbvRfFal2pe9O1xmsth2ypXI
FhBwAaejKiKLMYnSAmavW9qHJCdlp+3X7WaOzbLDeWqch42naT7q1TF19NjMESQnS3rx0vlnPsOn
iU2LJWEuSFLvEiEcHLoAdekAZ5tqXs5Lo160HjTKBn47lUke+E6KgmotQc6IxRWzFIhkZL4vt2Nh
muKo6jc7WV7nxH81R4vhiUNdT03/OVU6D28jsYPZGUC0hjFAES6uI7NDmZNhlbq5DFOm5EPhZDdg
7CnG21wH1HK5QZ7CJalOqr294QEpGSYqIz8bepVeKywjBwuW9ZJP7nZJJxRaKPoFzGOxnaaGp39m
LReVOlbkJCOwVA9j7taa3Glz5UWEPnytRvDHPB82JGmPy32c1fu+i0xzfZ07CIikHb4Y5i+nw5RG
LEET+CivD8R1lLuagoDSEm+FwBY+duCKS7J+FFWZRNxX4z6f0zcHvS9wSaZdypadrOKxD1578Lna
Dvq7cL23/p5tD9oruP1BqEcjO05p6SGE0oEwQH1WuGeRe8a+4/Zn8HdiJTH8lu2EzGi2H+203me2
TzxWWliAKGGSTEZI99cYONUDBwStfjNfuEhsl/wJ4OnWZoCdkjqosmGGktLPbktsNHEgN81Jdu00
uNGmOcdh5AkHRc1k4a0AygKxntY8uq12Seb6c9H7yFyd4wLLsFrisHpuf2i8i8lEiPiq/6Q9GL2B
ND9TnSdzO4lIb73TYjBw3yfDXOTvrv2OCRGUyr4QS7ecTEXF69RW+zxlAvXvshPD7imzcOV3Q7JA
1mUaa9X4arFRKnBws0kfPbGQ3jtzv+r9k9Z5keMidaA0we5L8jiz2NLlGFCATZyJPeWnlIezrJUJ
H9jhPCib155u5YFuB8KATfoQR88PS1h8rRE+0ZD2YRqXY+l+zTkZ2izlMcJbyFUTUk1JJBo1w0ef
DWoTaP+MzK6CfOogp70VBll+9SseXoYFK2EPixcWuQuMNTixXOc4QeIWyEyModOs0dyBc1lNkBa0
Ig9C/2DqV8GcmH9oZe3FqVs8yAWAp1639JiLdo1scBeguFrPyZV0itAZjBjFDh0VNVeolgHrbQpp
2JT6waIJ4C8bCG/bADDyFfqUxPJTWlzmdbW/JMV669b5wOrFEJM/ILxJw67RHkwNCQ4BQydyH8Gp
hyLqkv4RmohhUdk2pNQQiwIq3fbXcF3E9xICA+kPX8C4XlYr0ZjbPPrG9PqPwbSfJzLk9NxCCIdw
IuzX9CJLf9iPQxEbWlsfTQpEdxbHg3Tedbvs36QGRlo03BT43RknjJPT2TEVHQyidemF0rv1XZld
S5jecNK26zLB8Vb9kBzaLBJ+EmRecTSJTg3k6Dv8XF0Rd5b77rtcBYTHX506FztbSipGBnkqMghj
p/aQpChVxRw/j1rakJ3N7Ld5CFBKxokKH9bJ7/Q6bIBRGU/7FsFTl+3HTCCDgRrxpvpcqebEvyoa
tnPdJEaqX8WTZKIInGk5eb7/Vt3n1jG32CSL6dP3mZrGAm4OFd/OqOQ7URoq1jpk8LPoM+QQ+Byz
Za/3+oOQ7nScUQ6i0RbnFryEwUPdxiVn6QiSpShPS5F/emWOXCFn0TUbM4Fjy98qv8gO7rBwmXEE
aJWl7aXn3BIfrYNeAbcYFh3zwklfmItVUJk9JPGAEKAdtp3lyHNryJ+acjM0hE2cGW+lm1x1ORPO
13om6of2eZ20h5ITdQ83fTKBpYLCF33kaqdkdIxw0PwpwI/PVAXtFnJp/RwKiFw2/M8mKb52mWlH
DIsjxAKjUta7ekh9YzwJ34jyDQmZDwvrYxSO6BmE6EHmHZeJSW4MezV6jZsCKUTQAJarfOi1CoSg
1tInp3LzuO6MPsyG7BWPYfqeefWzZsAUGxjUp3nZa4PZxL4zKgBGfuxs4pG9cDR5sk6wh8B69qZc
mG7mj6Jr5U6Wmh3wwy/ZkOw5XJkIg6nhLmsKUcTSn6LKT4OiarZLYnCumKjg2CnPjCrDrpqMMfTn
KbBLNZ17ai4VkjS1rtfBKqa9D2Nhr4nGVA7AradOvMx+RBArchtogmIcQiPhXlM6NHWTSDuyGgfC
hszpnbnxpJiVfavcsQxrLMmBZpZQGQvOAClVWA6kyJX5V/0uNO6RTDn2eNim5Irzp99BwT74lVqC
1WFoVAmquiJf7FC3ms9aJCvppLALGCijqvOgmjj+Zkc8W+40IZ0xvxQbijGLhG0Axck5iKo567KD
/eOkTZRzdjL5sSatCpdk/lZuWRaMBSLTRQZg81nAYfBkpTcthdqoF/9pchhty9lAraYh3aYTGOWb
n+9FOsQqeatl1V7cDITEnMqHYmy0INMh10BMssJ6VIP3vSmsK+w7wgDc1BiJ0eCuBXKovBIx1HwR
k9yJuqw1wB/MaDGalw6MHRVTDUTKtbQrRw3Jw5q+jGvCYqynFlIYUjEcvYsbX3+0xgXOIV2zs1WN
+XPqqCdloh5OsyIuRT6QNyLUrdEGA3YBWAKz/TdsemuY+T6iHxfsgHJ1Pb1OQ35c1frV1sfPHrB/
t3jyBIT22berdWq67IX/HqumXT5q+YffImMoS/fDbLxtZ/Yel6rfz4y448uG6lFH8mAVRjxoi2Ji
N+KtdtAn88ajzty5gxJB2gIFFyaWjSrn6uMnNCG42y26HdeO3Hu0AklZH7rtLmjqxB+GWcC3MfAY
ZMa2JdfoRkwMG/dq459NmtDVl5+D03O1zmyipvcH4+tH4pUI6MC78ZXwvmL907wT+VW0P4vnEu0K
BwHNxG0+o+KZ4aJoPiG+DhqpSr7UNed3Tvcz+oufYqr2lASFjpZzZ93Xel1Zx65qI3PxUQ9PSUtl
LDqyqfMPlP9x6COUbixTnNas/iotOe0EEh9bjq+i3JCr6XmJNkLKsKw656mEiRTLnedwh4eNIGKJ
hR8O3kdUnbIHbwRIo6fnJ0/IbLVmGyc7U0Y1jNxRkvem94wpng0HmXNdnpPCeSSLT4vStCr3yVhd
rXrwkdqKV6ds96MjOAjXKdxmdKCgH+RYVHXQ+EYZOgsnIW+R3iGTMQ3VY49AMui1HOGp3V4aN/2D
PGtcer72VQht71kM1EvT/8Q1vy9cqn/IA/22NZ9C2T9djTmsquF0Zm07mMTiMsd3j5UzfWs6+2Gg
tj5wp+aZ0nN+vr63z+8KkRWJADV6eQS8OdDXeBir12HSeIzLnT+k6BV4Z3d2jrK2X8cfaUfMKDVx
W9xav8ql4F1Gu80HdvIub7Y2wD+/nZkwydWrMEQHWMqC+/Fkj+qPzEluiaPWg7EtzAfF+GhljXn0
RhfpQare7ohPP5dhJYugaLfDLNG9Ukj3pd+EgnszvyV8xtk3X2fPKPZLDvHh1/26q3WekkWNzMC3
sshyF94yxz4W7BF8qww53uK9JHkXaZu8pmz1c4Minypw5knTPZRsQJp15MpVSOM2ki+d7nNt4Hy2
ZTiaOnp96MbpUOnpNzHjhkADANFlfk+K5duERiBvlBbYhXnO2+5n0vQ9Rl99B/2jn/NSf0Vs4NJL
U75KsTSRLZYTGoCMDjHYb5E4UJflerLs7X3QC8o+de3QdZp985b16JSC5S7Nnj17fPPRZYWF8MEK
pkzFRT/G3YxSsVtFsS8KWNRCZE4w+uvDADdnCuxaRQJEXSwCHQR3eyudJ6NstNgt/PbQGa1LrriB
vt5CuahktYQNN3TTIypEY6odUqzRXAI0Sfb5B50/NwVWs7Mq57s16KweKvtlefVuMjM77iuGL29u
2SG2l0z35BWNKFijsq6Te5h18VI1UNWJ9kzkgYzMMd+nOQOMSjHV9KytCyAbFOG561ULyQsmNGlx
aqjjgAp0nZCcr5gHq2E9JNVtaeoXAmp/KMPxTw4XS8PH7Sq1D9CN93VbOw89oLJhfpvxM4Xj6L8L
bcv3+IF4mME72Zm48RNAkm5uMdN5C0myfrqEIlbL8s0HKkLDgx7Utpewt51LKpBTy8r9NNbpZAnX
OGmLh41W+Mshm7XvymqYIleftKHVji3h53TJfTOkve1x1L1nawZUV7QBiXTrEeNauJG+AhI2J9y4
ninZ9ubtJFWu7QmgKYMCGmifdO1jY7t/2sT/n2x2L03F///dOfdX49z/+D868f5/9Nfd44n/+1/9
e//irzv++FV+1j//xV93/xe/Pu8uOqGbf6NdDO5Qg2ynmsTF4PanwU4Y1t+QdxoklhD06GOmw337
d4ed4/zNxgXKk4Iobcc07mkmf3fYOXxCQqk0fHcuWex4uv/jH1/b45/GOWyJvNm4Ev/++/9Wj9Vj
k9VD/5//YfCV/cVfd284dTWCWUjhs22UTea/WUFzq5R+ZoNfSKW8J2l5V3+1iovXAYcwxES+PT4r
VfwsncI9Jyv9Ct1maPuBeWGW2YbWBTHZwCBxsTVym5ai/UKnhsM0hGhlw6q3/8ub+7/5gvV/M8ha
BIsTXsbERVCsR1nt/c//4vL2ncJxGKwK7EDmfLIVlU8rHXHS0t50dP07zwiKaUpD10/GEJ2is6cT
5Faka8NCY1sHVxf/hfv4/nP61/eQ+HEN8xsycJPmVvffPLug3H4xT72MxIShRW74JnTv2Hr6g73V
D6uTTx/UtB0Z9O/ZVtOrcDr9Bnn4NvZevOTe47bGLCrjB/vDGWJxjaZZbftSlue+cqzQWAUCu878
/L+/lcbd9v/nJXL8+Z//wc9ex6tJUK3h8D9Cjv7NjgtbUoyb6kXoLsx3Tlc/jCvHprZk7Yc1V9Hs
lC+WmAbQEZ61qTWXT7rF0q43dezMW43Elz1rKscX+uKql9H4Y3L8iwNsUc9iA/Xvv67ZvP5XuXLe
//qGG+QkceVyd5BdwqX7r9dAPra+qkqDwYLLF7WLbV7++ZLW1nDEXXL854dWN7Mu2v3FodOZ/fD+
S3iEJJTAaowp//gEYumti4fzldO9hYX2h+Vc3WUUSqXrn7/6/bHfvyUkbQ192dzjjPgrv/+AnQmZ
1PbQCjN7VE3Xocc/CTyTj/795feHTVDEKJ2a78ukfQyJtj31U4qxa+7ryLWqp17AvpbmNNgH30Jm
jDz8bFcOtCAX+xPsBqaUrcm+1TpeCm+MPdnqX8F3htA3Fv1mZVV2ypakjz1/+qpnm3EpPECemakG
5c00SbCNf/xe0/P+iX3rj3ao9IPtivHWZ5Cp9ZZQWJgqyPBlgL7SCve0gDlfsON2O2vASpV6TXv5
/bGUTVVlrXNadTldEkebLr9/xWE3XRrsO6c7BO1rNRxPTbfgaRkcKDZfX0Ju8P685NUMDTngB7wj
JMX9xWgACaMuLdFo/f7o1NX13iq9d8h/rFNV3kR6dTeM5kuenX+/2EJYAE0C1LmXxhkCV//Ly0Q2
xTldH/q26x+KQaUBiul3EwY9ElrefdOMl0zq4uuAs+5gDlOz//1hvcnDwZva91WjSjg3f+VDoYXj
NtRvm+5qeywtAqmLU7+JlgVvs/M1Bgqt3zALJOiBpu7Y2Y7+mHTmpUyXIuwMv42LTPRfUs73q+pz
uLpu+PL7QxVQA6aMlgbF+98ASsmPs3uXt6IgZoJcnhOjXp5ntHKghTzj//xYVdkP6YyP/v435P0l
l3wD85as4e9/ANblYGQFBETT84pEYLxMGizh0m7WtVrmP383lOZwMtfkvfM01DJFujXnMlHNWTF4
hJ0Ec4R82dnjODxqlW9dmXvC4s5jJRaV8tWI7+j3b1Nt4My9/4EQfHLZtaHw78BanpaBu6wt2tZN
ofe4/zKdRWwka3rIEX/B02TGdiqMGW9cs2C4hXBeAjcH6KAwdDondGGd2d76cHQ7bj0pxWnKreTU
2a08ldm3Aa7mzBh7lwjq6YMxpn1srS1LclraaZCg4YFSV/vez/RLP4BCbmooztvs72rhWWGWjvYz
1fWIwNP+SQfS0+emPuW+QOCYYSdf/Tk5KYulU+W1fV30t1nPXCY+y7ml3aQdvar5MXhDHk95nUZz
mqevdo2R0pZYeUtn8M7iUOeJda5sgqQzR9iBgyj2vOYGK/3vX+qr2fNGyQq2q8fqPpXP1JLDSqrm
VjVoavqqQHmly2RfUwAKjNiKnTW763HCOI4+/VXYPbL3fv1YPfZOp8SY5on+kthYgzp1h6oNboHC
zHMgXIuAFGxMt5pNnOIczz2rZHqoasu9oEDAn2D1jwNT+IFqRMDmxLe/QGAbD21NNHxh1Tc0jOiv
ByKPl9mbr2uaBcpNQAZSiKnZI47ZkHHTYzAlOiA7Lo0+XaWyLoXtP+fca28onWrOgOmWirR6zDlR
w345Fdtjb9hJSGQN9HNRIIjAC7C5fpAgsN+VOjmKRVqExt1AMqgBC4hxkJnKWGblFK3GdPGErsJs
rspg09USl3r1w0QY1kACncxMXUwBjWrM/UPntjgdcELdbTZqV8GHPDZJEmqDZR7xOMuI0mEVafj0
jv62/PCrVn9sZ/XhN05/MFhSwMKG6Ugy7HxI07t5bVrc+WyPCB5lngF0ZwaNB8Kpn9yMvcOqrBft
/sJNEHCplgg6OQh1f0zeE2nRF7vZLx0nUluyiS5SQzier2+0pr23wsXKuPq4nwn0vVao9U7FhOyh
R56upqq/egWi1Tp3l0hYxveW5WGnPHCNpATZ9PPpuyXm8eY45iO3Rvby+6VOjUNCZg9yuouAb1QZ
4SCANS7k77XdZnPe9Yb13q7L9pJ7zsm7r+kkoXwpl+VapmMeyWW1A0bG9pxs9vJYZZlxEKt4FlsX
69RlPzlzjHNBvyS1r10w3Rwkz/d5p4BPw15O6bUZsdAX49XPW/2WGEg+G2vxrhWhqJHrY/8RyWQf
mqQXV33WDgKWZ0u59pK+bK5NnRyzvJt/JMhqO1MrLnqdfHSOSb45mrbzlMWqr7bHZl67p8mn/m2Y
kpN0JnfnzmRpodpZsxjEDql1OV/nfCE1DFPolthnI71XCtrNHIy9Jm/9/WVV4Ammyra9sNaHtXEd
TsrlBnkn0MbP2D3IoQkbnzW/cEu2S6dH6GZJ+bISKpuk3V4so/vk+5tcQ31JRJQMMueSzcAqy1Dc
v6cJARRMU5NEmurWC3ESP0rb+JAlqobVqS3QR7FFMHgW2gRHBYb5aMKhh8pS9rEpQOxE18v7lv99
MdTGJGOu5zVGWJNdmFu7c+N90VTpXPHJfM49RkIjb+F0jbtPahj7Q1WPSGyqco4xkj8Oo4v5zyzy
iLxF5KDm4sWUjlz0dntLljHl2a7ceJuTIgKO058Thglomp+F1LPrhAg6s9YVCxIT89nVUfM7wj2P
+vBkU0SLdEPUUGErur/N+yMDS3lMlsvdmj1m61fpuhNWUkQZ5L2jut6j1kQx7Zr4LoW+rudiBszf
FtnsK21JTzRmMdbW665qsy3CWu+GqLwRibfDDz9Lq73s3i250RhH5xI5wDQQavrFUT8oJ0XkliIt
ktaQnvWmu8ja4M5SnRvda9MiDdpftzmZKnM2EKY31oXEZq+uEo4gLjOa1LEoU7t+GSz7bfVKcRZt
/dpavYv8Ft1SS1pCmrRBradbILI712s7u81Ei1iugv7NnqMCZCdwht7fe32P4VZ2p7mc0r27lC+F
uXqnURpkOwApx/iZ+qu/EK/V+lW89O54HqX+XjuZu7fX8TlTzBXK0m8sJzWONAz2qYd6U9qYXUp3
Qh3WtKgvxhprv6hteFrXEAQZoPFo9baPkvb7XOiBmNQ3xOL22czBJMbVsuBQcVEmBsI6L3frF/LH
TytxZqjNeiMw3O2PVEzFuRNWcVaNi1a7mPyQGdPkKQ61ZLrOMZXuHCOdfm5/37PS2+tLMx6HiRyW
QaEw0+83wZTWBljdI32t6iyQOSP6aH843VbzqM4SnOl4UeAvW00YyGwYIhG3QG26pyrP60BN8nxf
a3HA+MyPyIbc5upNw3Da5qkIfA7FsFgS79IJ91gsSIp+jxXDfbbIrL1XljYsdjvW+2VOaCwysiem
cO+2sFbvVCu8h3SL3KQuPlE5fMe20vr2g5qB0ojFwgG80qWu5NhHVptig9Ds6TLpa38ws/GFSCmC
CarkUvpTd2iwNZ97xywIbq8wcdzPSt3Bktg2nJXevEG/e8mya7pSjzy6xK7/fNFzBB31kotgWbWj
jbhvr+kJIvJBzbA+pFFAJFNhO3EDFb65HTBhE2GBUoBxeP7s19m5QGq+0NtJ96zWN0cywh4XUYun
ro9I/52fa1LqtNownHie0d/n2/SS3JNx5lR+85qF5BS3a25LBXSNKgyLsGuajwBeaGq9Q+sqL1b3
83celz4wgeoz5EjrNbW27pIVV1uxjGleMeyzYiiDOsPTVpoPgkHRWt30BYlx2OoW3jGR/egxRcQe
NYbY2FDsT1b/VfkCoQ3uX6a5EfBV8a2wnDo4jxuhkUwM5f+lSZNwyXWMSdZ49gwu/Gzo+3gU3Yfq
hizmzNDLEa8MwrujyvP334+jilyUK0kq7m5YWvNkmvaD1mX+dW6h4rY+d2I6pugBRP+7VNtrutTO
42i9W4Y5vP79HrMc9ynprTxMZ+Io22n6n0Sd15LbSJBFvwgR8OaVDvSm2WakF4RswZuCKQBfvwfU
xu7DMDQTM9MSCVZl3rz3ZHLN26DYtnN5warVsoy0PM7Efo5F8c1Ujghjy/5hoV0G7Es+ijSzmZoJ
BM68ofSZRXuDDfq9nxaHOdmOU8xNwUfPegEVq1LDqscj01m92jtVJjdGbIudrhfVW2PU/02m8CHj
vOEWH6k+7fI8ZE26jXJmwXGrqpsDu1/9ce12/u6kwZH0Is5yR2cokyW7riW52XSafXVLhufoDfGd
BZzlZq6L9qt1u1+YIapfnp+NJ4EV/txGWX+uHHvamHh0OezTeCR5LKqLiR2JDMvMZsgI3MzhVSN4
XfOlOSabZoT0zxGoBwi/JN50MvVeMoUZJk3UiroF4UNef5ssjaA2MmqGevbX99saK3WEfQz+Dl8Y
JQH1OM3em9vgkJhY7SMfn7+7c2Nf+9SSHuew4MBlu/zZ5w25YwHF0VUNGgwBV0BqGUo+EjfsPNc/
2FX3pOdN0G/yd/z9mEklC2lihr89vfsW0k9+ZqEamTgYNX1G4J00t3dpsd1uSl0RlWmbmBkaUezZ
4UwWSz5OljEGfLmANzDPfmqOTZbDc+9Cli5BxYYgS9TTcyLr40IpjW1uDkhDljBPJMZ/iMwo34Uj
r2IkjT1WyXhudZ+d2rkWzplt3fOAb4+Jo2eX5u1uGFx5KLu8OrHdMYB1ZJfEgQuQGZ6T75PuyLFk
vLVOQE2d+zv2aTGu42p/KCIbTIRUdaiGJj7HRPWTVkmeQLIiVcUSTrtom1VZy+wMb+h1vQizINfV
Wfa2tNghlbUyvkkrMY4NobvD2AcOQP2PtnCMbV/lf3tpV4fXd7HLy4B72MH2LdtjkDKxWE7AKsMJ
klSMEV1zhlRkzM0OglGBLxNHrADjMWtee+p8sbc0y7vM2JdZRr+ch9Kctvnkf6/M4ZjilblErW5d
LC0+DloprkGpOiai/bE2g+7S9np0W6InjcCxqsXufehq/djUv8ux9B8RJFvl9n9lvDBFBIgvOWLz
bqSoCeePTmhpFcmHqV/JiPiclmbjYXIXA4ZCBcIBkm2bpR7UGKZMLDQ8vV6MOGGRYURSySKI/ZZG
pAmMJvF3hS3sXdK5UJPGrDvlQLd3aYbT7CXkSN7cyC6PZpa/5yWpNPwYM6amqZAbW475hX3E7JvU
tQuPxTPJRbt3hZE9VbQoCYViM3c1RLy1erWxM47nYsZsO1qK59FMvUs28MOFmZxKr9Quoh0ZxTkQ
BTauNmGbcjTm1s1Ufg7NUzMgi3RYsk6zbZLoqupu3WJvDSclnkA4cux/8yU3hXgULeFcQ+KILBqy
AEb3y9Qc/acxdyFk9/JRZNajGr1oj4k+3RpzVD8bJoF1J9gVplXF3rfK+J2w9JIDKE6vgiAiScIt
wKmSQ4/CA3bBlphzxE5EBtKYEHFhBMdMdLfXZWUjix2bYLqbg2t+RBbMGUxCUzDW36ymOCaTJc96
jricDt1JdlN+rmr3a6rbH6rKPf7fnrOJnCHaxxVexNoL1BZXor2ro/6NyH2xYRUSSAg/m05ybt5l
6zYHbcnvdxb5zRgG3fH++rbMadYSuRqrg54N+7bGYqLHibdVkQ+/YjkqPa/601bOtc4LGpbMfq/I
o7w7nrHuguaA+bf5328mGd2GydIles+INrhlMV4ypyMAZ7tdmNuj+VBxEBoaJzHldAKrvLIeY22t
8asSD8v1W+dgIBAmqllWrbmEAVGXRrcO8COI0aN+sEsOkQKQD2gyCvGp/NEjdXH/29VesMD4mWs1
O5k4akDq3fXkrDVmenE1vFJmOZRhEHsmJi6iUlaGBB0MlX6aPrpGJ9NFaGmeIAvE04m0U7C2Y7SS
PiM711UanYnX3kTglls/ypJ4VTI6WwUBg2c/Soz/MqfYpCNzqr5Lr4Mu8xO5i/5cJ4Chk8C7VHUT
JiUAu27u4lOwOGeNVF6SWC9OullskCxGjKSVeffk5+vu77J2x7pptTL1YFc2QbSTufaHQplGMrpL
hZYyt5TNml7PYAPBlelaKynVKZbMotOv9Kb0s9nzVdxhJiYu5wiczgNnV+BtOnfsrp0n3UMhs34t
vFY7qYCpvK+KkWBiOe1IkPGHzD0wSQnD3YciLrouRZRcnVnfZ2b2K5N9cHen4ESQdSRWmBIYwGkH
tUVbVfMivWXSD4nSntDWl5F3fSx0LVvbWjTuQVT/Kqz6W4U19BxI2R1THIp+hUeCL5/Y1Wqc3r2S
cYRT5us0TvUwbdqjXyvnlLUawtVcDO8BiSJcQMNZAQF9r7jdEie3NnNOtKgpbfmIiXxdMuauvV/Q
AlTxDgVvuMrF1xUtuI58KEdqW3ruAziBM4wsE2Bw1YR0rNPt9QJAZLpZwRfvl74Cwktg04ins7k0
yK8uGcQW2mvvDylv0MCXbuBBU9F8mINMQKty9ZOlFebBLUlftsrbl76wQi3OnnbKLBoLr8kDl5nk
bWcYAzjXC1BhE5sEbFiIRWxOKzH59i1LDeJ/+WziUNOw7enRPV1u+b4AQyxLhyKFNCJlnnUt5GBc
hT0ojCvqWMO3O3C2+wdhUB8kngD49SrufPcD0LLY2r3KiHm34q577S5RUl00lM84N5q3ABABadfk
rRqLz7YayAYu59YUT9fanOW+4WnnqfbEyYrzT4yTSYgqJ849dT70HELCGzewQ621vv6/aNKJxODi
cX51lBEUsSyx1OX8tIZrXvbmo7eTYDdGnrcWhtEfhNUbq9FxMV0bEUKdHZRH0Igomf321bBYQuHo
FMMdw6iHB/ZX6Rh3+mr77nmF3MXMnNZjZ/LF4LnEmyniIv3t592XVkcP3xjb8zw1Kee05yAg2Pq5
UDQvVgusTlskYNdTxW6ciGHbpnTPhe20wMXwOzseeond6m+5K//OE8qYNjclIsKe5Jrepx89BSnK
l0AgBYPp+nHyBCyDazZQ2oatxc4RWXXLqKE6droXrfXS9oFRtfkp1eWVjArJoqpjTpEMUehaRHtr
DF2hUAXRGW1S64kRzDEemzz0Bqfkpl+jtzOStyvCZKbsthFyg6H8h95JHXOT6A4ll12vd0/Lq+k+
xN8yat80upgd/xdjXHdxEaOSGDuC9XMIK9Q6iV2ib1Iv9Z+z25tbPUcESfJWXrz82PV1/VXDEeD3
6e9dV55ZmDHsZj8zrone4Ph37Rs0Rv1Tzo5zchQaY1BC11BFsLXdNA0hnqhVbkFwyCPniMn9+xyV
gKa0+RCX77MOBCVQPd65yD73GvsgA9y5m1ZDI8tG/VEQ+L7OWkFhOUZ705M+E6WJm9iIeYgSUqR5
eX/VGv0kcV+40Xz3+hm3w4LHwkayMXU/fVPDTcU2i2w0u/zzBkGzoNPU/JXWL3OwDgeWn/yY+ngI
S1f79GbLPdQO0IBYX+xTpb2SmtuHI41V6Ob+T5kU91pLdsJq9EPZ03b1JCGwXRoNxbWLAY3ZGvr/
PDHxcduTsiqADrSIeDptsI911u1nZtsJdul1ylQ9TOwaXA+u93Ag/TQPxwm4iF4jreVQHohCzTdr
HgnHAc4nfNahkQB3xttXxNeur24EJXfCkPbDECpduy0Qe93atq3vEZ1xwrjxecxMNk2YTZmElmqq
fQq7EjcxlvE2BU8JYFLfJtPI7cuBtO/9Sq0oyg+ElbLDoLpPYJ7zW+ONGzHlPlarH73Zv49Ynlal
nPrDCAB3Z+aJ3MdFRjwUS1Ni4cqJ6+Q/Fi4SYQDBQFCASZBlj/1WZahfhjb5qzrK6P5EflKZE86e
p21jk26L4soJ/8iKJEhLnQ5+L5p3MQAKXLYlwImlJCRJPm9rghRr4TI7VHToJ2HLN9ue/IOhmzpv
c/bDdf12Ww0eC70NZEmtdA3wHXm+kYWH9pkGbxlYlrWtIvKyDvbDPIUAoVhFdB67Sd/Ei6rvmrpD
Ghv4RkqCfOPPY3oLssUR74h8N85lFKZMcNMh9R9+apxqEp5FJz+cmZWm+FOzEBBtdUqMUm2lj88P
P2Z77RpmiAKKzdpNVcoTOyO6NQBzsrnAcNzo9JJgZ+5j9a+iHKurMaf+QtmVJxkkB3DHMx5Ew3jU
jTzgy98g7edYphLnXPSSwW9ybul654JYPHZPqFuT+NISARJOAN1LPdTTJDuQHCSGYgZ73R2+KYMG
LSujR0dZ/LRftm/ffzfHTyJt9bkgK0xIZPhtsqN9jyG/2vRB327QgsZjUH/02iC2kgdi57IyMczw
d9zS1n5qqfMHD7BznKP+EFfC4psmCJ7UAplaGFQ6qmOXcxmMxBOpg3IILWFOewjKpFSHxG2NA1mA
37VQ2VmQcSVvlx7TuPmjj9afoYofZp3kC8vgraNJDKXo5nPFqkajd9RVBNI6tZ0Mh2qqT5BttbCv
7Xsxh7oxXIM6/2yQsOhUEoVtqpw3vKHqOOqZftCudtf+jsk6HIehI8zD/t+30p0xXjXZTroGAewy
6faJH5GhZjnNMpkwemZwtqtxSjvqVCVSP0hYou1gkxlTJZACMeYhXg7MLlICgJT2wdSWgFrTwG+S
lof0r+9NhmATVlXLgEecf5ej6neWA6rZ6sADsOyp3jbEPB+yt0xoJXCwkMO6tx7Dr5V2ONQtYzzj
H2bgAbzNc/QfGiGLJKvko0YNXrVI91uzy0kdMkc/GrmORYxlePvBx6BdRMN012Yvwp09D/u6jD0k
6dhYS1mYEKcGy9rZdvW98nCni0F7RJ5AJp/i6EpXwmZym3wMYkh26TCfg2htTyk21bVLmGzRqTaW
sLtwjka5Z5yJbKGj8A3DrWSSeCQ17600bnXNDgTTv56Wy8RKzBy0oUnJvEfiH5Xdezf8RKSSSR0C
0mvBwTseToOaoJ0NMxLz6LehTItLk+DR0Auue06hs66m5Gaa5c2zavNNZcFfAqr9upkSZsNZLjjT
GbVltTmc2NqSUMFVFSoIyTchvOFSud1/YxsHLIfRvoLRbojGcQxCBJB7LWqPZVWP11QSBMNjeMB5
96eD7co4EDqPn7f24VWLxD49x7/OIx1dhPhWP6YfOvZIRDfjmyuVtu7NaOSdCc6yTNWZdx9HMCpU
2OjgVtH+v5zcoPCca/LUg9Mc5wIsA0RIChFpEEdHCCymIsPHjFlRU+rJDwFG108sEm1N/TgzUl25
WjUd2zbbWR5tfxFT2QsyBS9tRooU335Wx2Fdku3j0MzOVU4IAgZy4WcLnBG+kc0qAIIf2rDBFg2h
0yeyLIWSXAFPw7frb7FbyXBG09r4aWWFOdFbFmrA0EzIbxCJOYu8fiZJSpjSrNM3ojjeMfEbbT9D
lFtNeRo/Mka5dmvMjzLCgrj0TDKdqnUlFLezaWLaVoNzTSb9EyRj+TEXxs6eFlQkujJ0/OEhvcLa
Swe3b0aHeX9VLfno7NSYuKeMlPA6MDN9n+iqJ5wOkym3sguiXfvAWRHAYGDvlmNFz6zowyl7pML+
Ikyorlm3AHyjvL3Fc3qru0LbmoMZX+OKozJ14V/FceAehsirz9FoSUY6hBVMUgP9UJk7kdiPHKD1
Fp8FaSmDPLKgaQutXlh8EPFZVWNwiw3CSTP1cMj01L4l2bdBOBNJ//6nmULxmM2uPRamW33Lko1W
9m+OPshH1kHyqOtjlifzJtZcE/sDO62ixPvPQZK7r51aOidSWsXWYybHqKbq7kGz7Yv6vVt+jh87
FviZgDs3mjW8Wml/sW2NjV+1z+Yv4Cc3jPMmdw7j9Kn35yMLmtJ97kmkjIhjBolcesmzNAfEgRHo
h0l9Oa+GxRnfV8UtT0BntTWVET62dFtXtbOXbWPchI8gF9Xy0ObD9B1h8qxVX641FKAFxd1mqSZW
2l3kg4HW0vi7Ijb2ve24Lizjt1kl2k5osXlhma9xYd8bUMiB3iKetItC218FcV+hWPjOZ9AMBs5w
gOBMacGExdnHoNFsNqIfQ94YQjuLJafnY9qS+9Vx6OoIDFkL7LfDD9O53XgrxmLLKCHmVCzxjbhE
wRxyIAFe4x23PDjwOopxoqfpaZao5nS7hQ7eu5Y1Gw3r6Swbs7/qygN6HtmXMYiRiud0P9ta+qZ1
wHBACru7rNbTc9xCpW8T9XfQM/XWW8E+ifPykPUmPnAv+OXjsHqKeC42Ih63NuEA+J3BuzYzchCO
Nx89m+SIpU/qV/gS5IgiJRskeBPNBSOV5lYAZ4YE0PQyXmp1b8Bdw2631IA4a7CpTNTudLAHVBwW
ZmU7KDTFzkQDXHmzHnGPtYCKe19yfDfVgRmtOhTlAH3Xq0p+Pxmok2Wu3w0PP3mvoQAcda//PUWT
8SwBJa/abHhj0BfcNEACay0lTKEKVztllhjPALKuLu5qnADsN4wgWZ383MSdAmTR2eaz15LmrtV1
1HX0AKt5VHzakWR3n8f9R0VtxZtodOW3klzDKcn1Qw1z+c41em8i5pSlyiEoL0Ufhwshpr7AnMSE
6DrlLQSMZTqgHv0og6Pl9vA0vcpY6UONvmTQ1AOON8PcR25yLK1e5QEPiGZ4ZYgLV+5A/6H49KB1
CYy719dIp+1KjegeQ9zO7o5FlDekPgJsU/0M0tj0f5O1G64wxTeFV3Cxlm4R/tPCMez9HRexd15e
MDJm+1RVl9fDNf9zLhEKCjTTOjcAs9ZGzCjaXm7hpkqWG0urvzVzYh1cs6iulho+xjHQdvY8uccW
HRFaM6OC0eouw7JEbs3gvDp0siPkazN7JH8UP8WQFdegR6HwZqycI/Gmo+/V09rLgRwNWi/Pnm3n
p6pF/PXagSEHBLAGxlWCe4UFz3wf4UQGoa8SUmGjGp5Z22KGoUop04DRkYE8a8IvecmWTsk/klax
zw0JJGqRPzRFGpdnRFCp5851WrjYrKZH0eGGvOavVByOw4aR4jmpbYQnoipbiID0AjSyraZDUDJ7
OEG5ci90IYcuTfRTaxs/LfDR1pjTKUZVeSjiFpeHaoO139vHgO06uzia8/0Y+AT4tRamWTse7DKx
dvWMR3HUwXs2Zex+SU88Zwc2PiHTKcwTnVp18nZV4MAK1dh1QGZoF3Tmb4GwoVYCjtFLTyZoluOF
1vWd8j1t7VlL9E5Z05XQDBzyRLATJG3ufjvaB4SMdt9xmK7zXgXHtmjPxHFgUzrVe83kNxeNfUKQ
WcbpBZ1Nv07hHj3q2RhIDqSnnMPkpIYgO/l6462j0pkv7QSWqi8y9sP7J9CZGCLSfqdS62GM/pfC
ufEVG7E4utg3GPdDcWx8sCVQc+TOTscCPYyoHHsxyl3RlW9mqUMnq2LoKkWf3xlddGGQj3Zo8/Sf
sCrwu+jtg+211C1tn4aqaoijZAGU0KDpeK/Ef71Lo+R1Trodi2pnuXVosP2xRM28OCPmEob91cHw
JnvVuNhY6i9tLFNqgri6ps0Tckf2prxxPyOU7jCm2SwXycXO5DgKDQbqfAqArFWw78Ck7IOGAa/T
mWpByQW3oM8IHTnQF/ulwHYjVW+sLDGPRFlDpRnxP8mcCRmQzYD32eCH7+IRw1mpySY0Xebvs30d
LOPeV252BgPPYtumzPAkuZC6+ZPEI3dCA41juTMEpJ7NOA/QHrz8ZC+uOtMc+lAjKLibYj5DcInB
1c3kJy5vIHxL+2n1BMFYNY5vEefHv99SgMgPlUYxKyMoXwEZbocwFR4e64ErjIF5uy33iDTJGnEY
qrUvqpOe4nB4lYCOg24EaRl9Zm7XlWGw6AYN1oLYumGs42Jfmd3DvDxtaY4RIq0fnZzHrfvfqwVs
CYif3SFTZyNyWbMuGSV6ov4ao/FOPDm+T+1iAGdgSQXnPLuS2kMgf5ppjidPISqPGlgRL7KuibEN
FqWYoNnJgbmzchPQW40HgdDSeuPR00KmTPigQGbVprSriRu2bNb+Yn6QlAmhlXD9TODljYz8XK03
fyWPE0mhntF5LcxdXmV7Hu3pbFsOhpM0u9dI2bchJn5dUQuSoftNTSGurxfmGv7W0XiD1g1It3Aq
fe2CXao5y35dWkClutx5UnjtnHYK7qoyQtNohm0GOYIEOjYJQP3JqS2Fdq+EPq0d3HmhrpW4mJeR
asrzfBI6O4OnGg8UuIP0zfXwZaT5wHejXux+eBbdLH6MwOTdCCHOyHMMbNyz35GVsfFN68Kro3tT
mb+dllq98y1t3SC1rvw2aq4waHmD7OGHkw8IE6xvPGIljE6wIaA9MHsKteQ8Z2V5L53oS4st80Ll
y74Iv/kV4dXdCbOKIbL16CIc/2tHr/ErNc2AKG0wz3AsvOXZoh3TNji8/ce88GCDzIhks5An/vUy
BNP8a9aZu43LS2PmlHJVj8+S+Kp0WGKu9ODgGAXUYJ1NnOxqivZ9rI93s8Lb7GcqW40P4DTRCaEJ
cLBmanDxPHvPVFC/9gnfxpfmZGaozppRBru0sf6OGvsYURq3PpaLbdwb7hlAJ5ygqKkXx2sHBa56
tqZnLEG88TcU5JhcaYR2NnXMHQrfs1eJbqsN/Yc4zctLsni9tKZ+M2gxMeDPOopWIr4KdAKC+Vf8
eQTfE/IDs99Puw7Z9eDnan54KYHykgV3tu1/TfYUM9iq2t1/0FicSx39NkrhXmzJ4WAuL71lVzP2
9/g9FYO/70SkhzDPocpA3bi9XrTMw4it6zcBx+UWQ9ukIivV/mVcTJBGV7atggPOEbmzBh35YzlH
E2kgKjUMUvLBx+/sLKm01zvoQ7czE4kBu5zwB9rVw/JRyOr4GTuU5om2xWZrXx23j/ddD681QWww
NDF+uqgX66Cz4pMteyBthhWE1iS7PfsBCDDXCuvEaB/72StCoTNsB8GGtuNXH0zPxnAyHCD/REgI
qJvfcxiVifSj/ejWxR6+LDjRofG++ukLo91PYnAOjhzTfgQW41dd9t5WZ+XKJe9wLk8gseEu0iRz
zX+0Fg6NkpHMlgm0Gw62GZoYu7D0OfajYMU0kvEYQkAvwsG0wbuO5XScG7Rvoy4IjgQNo/lGoatx
Ot4zh+KTxJ63HhWZ7hH9fA80cjmIgvJMIgC5JJjBXTuuugyG8+hF/sxnYRw6Da4AR3EVphjmMLbE
E3svlXHTFTlNlk59zJ5zc53CYkbVjQeNCORKSokhbIDQMtsWWz6+u7ZVHVJ0PKAn71SZRoiXJwv7
pLDwa+Fl6GfJ/ilaA76zxrzyTD269o3CpiPj5ORM9jf2MGgfSLrxbsoIvUa6c4rhOZzJ8+fbcQI1
BORB/aod3zuDS1frZS6zrb3hj0r676pxgg1jLjCuTjZeqCQ2IG4QOXpn++q7m0CD0jtN4zFvnR+E
80EYwA/5Npczm8fSBpeVE93NoAylk//wWPazMtxKO6jEvDHtnN7yOWC3V1nt2557OLIT9eyE83fW
POtpY0TCSWD/LbIPEo3dGf5+tK1M99kxJUqHRV1KffMWXPLcZbUJLdwuX47nPHYjMj1/fLiMia5v
eYAC6EY0uTPB3DV7h0f8Pi4AGKlbhwmde8tZuYKR6r77s9YAOTRtvORdfiRJM+yQeoAya9LBij79
ZHjA6hoG+atxxLFhBKO/N1Msjos32W7y/UDlYGYN8MfYD1tXQ3pnS+4h9X3QFeOYhH3E9FCOzDO4
w8cdE89llUs0HVox30cILzcX+xILU9Dn6H3Gbd1kxpuGkY1VQkNMu2Fi3v3WN4t7M2BZUxdo2iOp
+nercJYVbgRjY1F6YZWHgAHrtXDK6SN2GsmjOs/HOa4RWP3oQa7rI5szY2OZFQRQLXffVIHCQs/0
PlJNnGLYIUU7RdsgjvQrtGJz/bLg5PiorsT47Q8mhc6pTKhE02668hc9j68+IgUSZCi04fAyrk+d
PDkzlXcxdck2oGOHYLA0o4PbqrP7PthVcY5p2s9Dx/BQjCm7PhKSGNY4NADqhmphtetXw+NoZpR9
7mMsOdByr4kfzCG0An+DuInlwM9dFoSYbIp6PajtTHaE6ewRdhPLFwSSu67ggheCrEPFvPv0r/fy
OTKyBCIaE8xok2Yan+lo2LdAYUPgZ6RLNtfdA62+RVL558LI2lCbpAsTF6CmrQu6cyeb7q9OOCHy
jqbywSdUnYrO3EsbBgHGY7DzPbfwMJOQmLNFnM364OZa2r6YBJ6IkpREniK450S3VzKjV2Kx/OX1
gmXP27k1zBAvqgy2uXRjcsJ0hs1mVMeG5mi2g70a4uaGvyBmG0bwvbET7a3MxDukH3XUhrYFzc1Z
oNi/a8a6+YGPvFubbvNDRyfZpqavvVMK6oeAnQ8EukCS5bZfbItuhN7oVIfSan+CVs7ebHDG66Av
9Y03L6s5eeaOcnkpBYSeAVrQgU2Ma4pw8fx3/Ra3lwE593kW/omkBoMrTfTD0yQhu/XyPkPcp7AW
cMFXbYshWDmgf18TG30WV0vq0bH0SbnjJj8kHQgZXRNyi/vJOXZslTpOfdbvTbEFQBnaiyetwyH2
aitVlYVJgiVdWH6xf/2qJMK/LxX7lvoa6iruTfSUsq+/Iqp58u1dg35KXTsPh0AG8hy4yeeka36o
jaiPuL66de2gpcim7y7d8mLxkJ0W2a0W3Z8JGPXOmnpMBf/3IlxLP2XwMHdewiLJl84gM7ao/fvl
6++xSigy4sljgua/sTEt3BNDyFtGmKX2y+nqdvWGLs7ZF6r97uo/h8xIfihX2iezrvSV16BrWG5D
5x+pr1o02IT6mkk68+QK0su/ji0bmgUqxB+rHjlNOX2w1Uhc0ebguUe37Lzj0FnMZn1i/oPsibAG
TpFxWGPS0Bx6fU4tb+Opml0NeTxcRMACM9UAdeKuYOAHreSa9PlHbrTlPU9ZHdczkvjfzAtlQvQ1
Be/4UdzGjfbOMIWxOQA0WF5I4rREApWzLQuZ7stFnw0oTw7TYkZNbN/aYcb7bWiIExDXt2Zk0gTH
7bc6RTaPGW2uLEIUelmfk5R65uWqWOQxHSzXaWDnSABi44PiYlNQjvxH+glyi3z32BADQDUGHQjl
52bZmNnUBqs4DKAi0u+qrY37kBobMDrzGi4HlHZ7TK+W8NPr61cazOWVqyz/4PcXeEzNI4aGdbEB
7meT4KuLUuPxWeOT1Zxjb7Foc+1X3LhawHyGjOUZhoBB1pMXRyjuH93E2cAxU9tOdhw9wznwJeWS
ZeGdRsN0pSXX+AI7iE95EDKDZgefFctLqdoPQcM3pSNR0wEZXMMQAuEm+9l54sJ0bzeIqr33JJhP
idX/6gO+V4lZM5yPjNswA7VIBiPY8fzF1z5v4qs5eue8Fm9DryWHHM3iqXKBeqaBJRtToOyNiee9
XTKxbY6xr9ZdAUSFU9SCEydkkG16H0dgvFSv9uwWx0Lzr3XE3omsQN/9513TS5JUsNzEmmui/ukx
vPCLWuxrEnPrZNHxWFT8U7K7K0wK3PrZUL4Vqd5jm2/fCP3EB5DJkCsdCy/BGLZZ5TwSpmQHP2UM
UOdasMd3O+4JEQcghBdyD4abzSTZPmdEfHqpU56xeUNGNs1n4qcP6Ho+y1SIXL801i5K9eOYF9Mq
LzPaB01GQF3YZPIKN81+rO64i/lKrBwhJTNOrX3rYAodVaHXbFLp2x2UJHA0S3tiDD7Fgo3fAJHR
ueS1BsTM4qGg2riwyJT7ZaREoOrav8w8DoIJ1LhC4Ht1seK4w3xRhfgzEY+h5faLO/NnbfvvUnMC
BjxtDtc9Q1t9ipqVL7OES2311orV36QbvE1ieM6dYDAbckl85awIebZgfPuJ7ITrDta5s/DxDuRt
O+sjI4kSGlnhn21/8ImHshtEaidmIMZZbzjhyXztPY+ufEjPxmQqkpiavdMY75I3mWDtu9ktYxq6
p2H6WecQso1ATUTNl0hXYhDCtH1KVNtR72DtmfqfaBhYmlKjrLziXbXv7yMB/d1DsGOHr6rCkXAj
/xn9b4MEzHho8dQMT2JVOKmT8TLLBUcP6SRlKntKMSWcBrsWnP0s4Cx0yEysvTK7U0/fR5zSOArC
iAzlm/ZT5KwealuDmAlOArvpJmBWEWYMvKMKrGDdXfx67i7R8iJr3M1Oxk4sRK3/Ye48liRHsiv6
RRhzCIfYhtYqZeUGVqqhtcbX8wBZw+kukj3GDY2b6IzMquqMCMD9+Xv3nttCkyMIOMuqPFqDrlsZ
MrMO84M2fRUB1WcjYcq0kFnwYgElP+SN4eCnJS5UevXO94efGY1MGAwBU1UHovnMXsDDOCyZg70H
ibRulhGbIHDRbMaqTws0856NSssOHHs5oiB4I/tmulSnXrMNMSgdtYpcIQKJan8q/Dy4PbFtjITf
qGKDEFo51yG5QvqobQsZEA2mWi+y6BJMseKJpjQQLwslD1cOaUMD5YSyr5KyZ2JIwG4xLbWOZ6l3
QipsMnS7cVcHtrowBhVEU0AMcJFXzMMrkgE1TnyTbsRx05c6hAcrvVHc6SeePK3eze5LvKHQZBiy
w3CfontdzPAo+5SPmIwjoEYjVgBWNSDsBS6iG3GHo9/mt3r0d2MVD0d/KkpNkpkpjJdJZoR7RaYv
Qlb1ntZkscOtTpQtCX86/s2H9MuHAtBzOWtN07I294gfukepk2iij0cVkwo6RIClqAQ3n2uR/z0z
ZH3DnvC9GnP/SFPOWwqjdbauj+U8Dqovbq7cNeajr5GwvrLxWBdOnNcKcfEyzcW+DSzxoD8AjGbE
8dLg3esQNbFI1OQXUMCdgxFfM/vHuE/I16G4oalIR/17X2obX6n2flEpWxRABmB3O9plRPdZrGsq
dittKHG29mLRblsBVDkOaux5k5xs7rvVoZ5tbQlFyRjle1qHCXKEhvUCk/uaxggGUzSsO6/L2NEl
dsS5+p8/Nfg/5SpyKmNbh8PwGODjtT7cRs1UYhoX7XPcZ1g8m+iGFBlrXNYTNqGl+s5lyYPL5o5f
yCQ4+aaqvPJWZJv52iHwSIy2S8sXBqnNEKAv0z/Q7OabWrfQlxY080azPY2BsiN4ezzS2fseAN7d
5RLefBJV7mWY0D1Nh9xExFWwp5jc8qZbCxSJ9carEvveoPGeePodLWgO28DNez3znxrfxC2NdiZy
MkZJbVk+si77EbpovOseqVWirUw1bZ/NIepQtNGEk6rZIJ/gzGg0plzUICxvw7QCf6qCEJp/j1Md
kWamMUUXFj1u3/pDbaCh13pfku/bdRsfIy8ml/wLg4V0r7pJtja0yN+k4Gu3A4bfJSTc4SC66Jui
xCRY+j54ZcXpbg32VdvgGGSgZidoy1BOOiTDpZE2rLrdFCvhwsKomgzZWJmoK0dHG2VG9L+SGBNq
YbO5Fy3JsyTDFGTDJCWcMQ2kGJE+cX2yBu5spcdwFDHI2nptp+yqSRxY5qFCEZH6B5EzlJpwx7Rw
niPpaRemIu8ROlyiG4ItdS7iwYm5MNMXRo8NAg3ixRvV5sbZeTFv4CUREkuhJAIjdY7/08QVi03i
rKsRbG5EJqsedAYBLLsyJvdcSx8Yn+U6sCr/UEwrbmN3xzCxeywjqOGdPgjPw812S0YQShAeHTMM
dn3QHe28xTwbFeUa9B8+6YrTIzFsYqkRW3dhhDYBqqJyaotRldZE2YiQoLN5Bjc/aAKOhG5103z0
Z9HlxsMZHP1BstSLQURCPpiM8uv2oRFhKVQ2BKJVot2nqUlWEfeSYjxLKWzo+XTAAC3WPbEfNdZe
TXlO3KB6HphLj1m36RIjYHROhK9O2XaKVCTfuRi8bTDAI6li8SrsSm47q8V6RlecyBSH3lqmPNl5
UB3m7qnQlBTUeJ8tA/Un2Ok1Q7HuXUHsu9LhOublNDJhkVh7+BtpztRC20aquAgLs55aUZFwcjzD
bJbIjtp7GysYh1B8iK3riq9pe+8wHF1TE0Jwl4BjXrQMNtku1mGD8rZJOuMgi4xU44yRG8ECAJ3h
iSXn+SEznV9fqZKbFUv/Ka5rgb+ez7CKVVQlPFNlTYRDgvgmNJr6SE+K3nAo2ielioJLU2ZfsIiw
rf3QalJsKoO/EVIy6b6GC84ctBNC4A2QfePJtinbm1iiYqkszJOdXT1ypQLVDPi+qLxzyu5EyiDy
dA4oC61y64dk3LXqDSgk3MJ4KKcFRsfNOADUmvuuYhTadYoqGUq6BHUE9DBrzewtYU8dM9xBGBEp
900TJW6CnP80P8xI7vkrumQYibiRjKnPO9fGATP0pRZZaKY5kO/Rh7zIPOsP7hD/mCc1Uqt/JHpi
bOb5bDsNaQPNRDYUMj+jMXj3gfHs9a7E9jodJca4ImCPVNdtU4CFLQeOqLYVf8vN4j0i0flgTOyO
YIC0nXEX7ib7/lVTWBQMHzFO55zn1z0rweYHu7RUdil+t7EmrxTx35SdtI6nZpWsMeTKnAaFcP2N
6DvwuGG5cw26xXpWG8dOYoAgqhdBOWtib7WXbOj0TQa4ZPm5bFr8OiBDvOpadYwYPWA19cB77tTW
rWri7z4DmnWsSoRE4OQzJwcaQiP4EhO1t6rwyVL3TZPXxHjMmkz0iP9ckVvQaLM0XGpavsO0xSAq
MU+NZ1m7XORfRydeVYRa3oVmnxzO25uwFuGeSPovhlOJrYyQhOEjY8OkvUA+TLlheMvIpgkelv08
9qr6BYs7I2z4BMTcgMwzvO9uFfpAaMFMepVWPJXUdWuPwS6AhxAVm6JUFNLMoj5ffmU0W0RHKCrq
+nvCaCCnktXdsXuCqoQIQSXhCzc/RFI7Lze/xAPTMF+0e4xXL7N1kSBfUOD20GzMOjWwplNbDqZT
bHIvo/Rth/3stwVGsRs6x8VEyuILevJoxsp9mMZDJOQ2qBxR7xK3RteS6LUNaI+IAQFY/kkCxQLi
Zpy1wmgq4YlRCFIEOJo4zuPueUo7TddlxOHMYko9PbTkQ3MyPwS4ApC4uHfMlu1Jd+Izyj28WOg3
F4XRRZuRIPSV3iWE4zXk1aix+Txm5J1z2eBbmczQGJfUXYJGbDoy9xRYZTgpqDv/nBff5j8B0rA4
oitdIB7J9iWp6XFvs5zzK+11BkuH1slQBlUtvXDDuhI9eJlv6gxa02KIpL4LR5Xxch+P27T+kIoe
HaKaOICi7cnla1oFRITdXV29//XAxZKuu3pAKgj8wRIFWJPYGRYG5ckaTotzmt3kUQQ/ExERz9kA
l1lgcGbMc/cNY9+XNimKV6EhLqMjsZUoK3FCGealmYAy3fTQ2E+uVsJ3myzTNRKF6azpo/231ioe
qOOsCtHFK8CwZZwh46Qp8aLk8pVfyN4RB0A7ln/gOH9lWehetCwioGQaq84P1uwuJ+lKF3Z6sOt4
0m5NQtiOKIEiDLQt7TrzMD8IX0dgog8PwHU0vKchKJy6r11T0fVQKJwXqmp0mzTEQDdZJsmiXpKZ
U5NArflIF5iAt4P7XKNrPA1OER4sTOmfz+hqbsLcoI0B0uNFtmREqhnqVqtKtQ3h7WgUK6GfRSet
vWGqB02hXdCZzg/TGXE2RE26Cw39g4Gy/uYqpGpGFUAsxI0/55FokdaXwq6GfU0MwNpK4xSBNqPS
yLxjYsPARAvIbJgKxECKV1K3r9KpyQwaB2Q/nVFvkHTHZEc7JMKk4Rc/B5aHI43xs+vBZDXiS8+n
d2rcvVFiTwsIol4pBbMKyZqxBeMKTZ6kipUVuioDBqIWq8D0VoTZPIUN8lLNj79Zk+raFRnzVla4
ynA3EdfqglnMcyAY2MyrQVbUXN6iJmc1UibOmQE3FmX1Y/4p/556mcelzWBDQDPIpFWCdsQqh3iX
JWVlMc9bt7lNf4/h77nz1WQjVYwpnhy7e6tnzxLBTx4a+TnSCcu1K/IF2US1awb03f6GtxuLpyXf
8aFdRY9CMmqd4aPZcUdi99BRNmh6v28jbhjbJ1VI9NcYHfDZjACH5ULEUHdK8zArqBB+UG9PrXog
EhYdHMoHM/ZxaEl433LaqmyxNSSWk95q+DmZF4EzYJEb3F1pQuP0jJ55m2gFnJRYnG2VyWaFpSAF
aD80lrf2XPM9pjEDXBdXNfbFSeJuEsXdqfFVog45eJX9qE1aGq4DvNPQRbObJapVP3xYZF8d7I6E
0zqCEa4QZ2hUybCPukTF31USyS1pDjfS/iiYBne1rF6HhMODywx6l7s5CnBitmiTentLI4puplch
QQs2ecRnkHQuJlUrSSarZ3MiG4D3wyZWtumjFu4IY9u4RTPgeFnH/YN8ipkb/DVd/S6kUR5pKjWb
WGEAqmT5T3qyzsoS3HQheRZboE8f9I/0hVWxayI46Ujj1c7AIZZdOHC8zjBEVSPFvQsSqOjHVW8Z
r5XzRseuRsxc7cous5BE9tZxmB7mp3pE3dcbdIltfFx7B4IGnKFQvYNJUO9lSeSdhZwuVKSg0+A5
Tw4tFqo4eWo6ebX8wLlHWu3cM056jssxyXGIjfFHRb8ndo4eGbjsJhhtbe1lHLArTvnorTSSP6ar
SJJMi9MF6m2M9B8jUAIdeqB5OYzwmrZWqsfbpqXoF6MOD2IyvQ0pn1CajOmuV8kJjHoyP4LJ9Y0y
760fGGgVaA4WYuiPVuPAVC+bzTCtDWUy2nhN0F5qnH4XInGx5hDPeXJPITRkJIVW4ZHNQ+ttlsvB
rV0kY5QcZr18bhkIGBH+BIYZMDMeeNMacZrl471HkembDlJ/P97MR0lExVN2cEXPqzYeOHbjVRQA
3GKqFZ5EX54wwqzMHL63yMJnIaR+xF2zFDkCZCSOSCsg6rkOcw0Vln86mQ2Vakg2Ts7YuyHFbAgt
dV27Tnl3pwRHYL51UD+Yvi5xmToPSEHroMC85N9me31eiWGD/vELGSkhFgEe6NpOi/JUNiYd9Poy
uHqNIR6Khs9AN0p4WwIePNc1nQaXsSGhrPscpRd7eKcdUxpQy1m57ZmYhK1B1S6fFQ29sne/IbuH
0gXnQ7itPct+15Ro3Ues2+B3zrH7kxEDUyB3xLYo/GcSkRYW2RNHDTkHbRgbLlMPbcsqcA+xAhyb
SO+u6FgiGquZy0TIik+t4/dXJQv3pWTkOUtFeX8f3uh7WwIsL7Vqa4siwXk9F98O/N6dlUJ758wd
n31lAB5cqgej9SyOhql2N5iH551ewDjpNMb1Co4gRigbaenGjjDi5Mg6p6wJmItluM/BvGOX9M3n
PrqaY4avT0uqF6GIet8zCEWDOlYvNirhg0StuDAdWb6oefphCXY9PZflLH9f6sQzHumyrvWo8k9k
BCx0hPrIwKty5TmIHQyM5qveoXEpZVescf2qpBRU6Q7cGhhUxEV0XhgXOpDxPCFONeGjeoX3Kpl8
XkYukGRGROkUanBzSs/fxrHDuKuvJYpTGPVOAvEq93Xmr2az4ZjGjLFKdq2Ty2NCfYYMQjPRfvj5
RSsKXLQEa98GPd0TeqhPGmRlS41AlxX7J+ijZajGCbRJQyxjcuMKUStwBLQMlw/BQQ0Xwq3nZrj3
JhhS+JEEz0x8RwyMaAm1AjtAFuzCinlLZU3rYeT6S4t268AkAomx+ZUpE2aTBH1zscss9YhlI907
Kphw1SYy1UShveqntWJ+4PfzyK0kdCaZYjroVZ4G5qP6ZBNIGcVw0FtX06qc2OGUyUoCMvajjsu8
NlxyQBXsegxrvQQbQp2bCxMj8NGXgXPonLeMQfFlfvAr8QWCAiZRbuSj3gUEjIAIjQZpntuJtqCF
nH+LgFMr2a9UUwPdR5GwscVpNskK1KG80Y+/ZElZXKqp92v7gGVtB+g7fuECCheCP5r+7cX9GKWd
3Q0hmz2b/QJAzIfm2urG1lA36GbUn0LObyfVCcHf+RlAJz1Ur3p+7xODUhpi7SsNolUWV++QwWir
4wH2FlqTokUpJv6RG7wgDiFCZGyIAPD0n96QN5RASYb1hQdAiFFIoTVXe/ODroh+VxIzZZpIlSY8
QTEPxc2QO7aoEvqWaXLvu/g6yjI7qXx1n78VWO53TZvkB5r3SgRDvZ213QXwsqOnUOq2ibf/1+iC
S+KQOyiw4iF8AxUBfI7W/SWowu1cPIsJpNE7CDh1cD22hioQSdEK1aPFZ6/2D0df1pyLvrVWvHP9
XP1CetUPt87/SKP00uREL1Q9QjxErMN7DA4EZyE1i9KdkfzFq7ixqAIHVDJKMaUmeklGbEcfvCdV
xFi2Bk9O8b+iagivag+WXC/1R0zexwMTlEN+q+LSypkCChx6gRV9LpGaE4aIGU46dUplMZZ7rRDR
th7BrAvhN7suwMLABeI8YeHu7roclvnns8R5igw81HqCK1uU09Mo15EGc9fOf2FMHfvSDfl5/qGv
MvlJRPE1jAsXJCDqWYcEtGFbZ/aEDOsnshGpJX4Wa9cxqr/2udq2iB0YHP360rWhnDl0JOdvhu6Q
bLUg/+JGrn0IMywElp86B5gQxAk6kdiqOIi2RUIpOKAW6iyOzbbAjtYxVVuY+hgAMPD1Hb1+o+ui
i4JG9VJXVqlx2qSaUKwS2lAoBA3ef/7YFeq7bAJ1Z4x2wTjBj+NLGnCWygQCuvlfmL/nBSYJn9GE
z0tsIlbY1IqlogLNwLnVo4QtMpBS6DJP8/P5IYzzq+4bzS4S+bdhBtIFGol42PBRpxmPhnKOVhRs
v/mq76aTcTM9lLb9DrHCQzZXxzuU9ef5RCJzh2OJO/56+DylxGr9ydH+PwO1/wXnvv2ZXb4mP6vf
me//D2numgad+3+muT/7X4Pfce7zX/nEuatC/sME5M5An8BOx7Ttf9LcHesfxPCaLOw6f8iYf/IL
5q6JfximrjpCWLalS1ye/wlz519ThRAOKHdNWtK0jf8NzN34K4gcFraj8dsZ4OJZHyyNf+0vbHSR
NzlkUoWJogIxJQ06Zh4t5jhXibKJPXFB9vjo1TS8yjpuDpaK9xTlMBk94J5fxwimDyLfLMrFBwkI
a/qdDkFxDNo7hR2ZYVqwE037Muu15kLWnqYGJba8Mbem8WyDvRHQ70f0hJaifaY2o/dhlwZuRQ3x
HAeIVZ/6/TlEv3KI+vAw927HGM12X4ZPYH0l2DeDcF21O/zpc/xvwPHaRDP/F+18enPItLKojQy8
UHDWfqO0S4yQbRr7NSLaMDg1ZtOficPsa2hIhQ+FhTkF6QttONwCJd3WGsMksjaqR4RAdyEN/LtO
WSfbsoiMhRE6w5PPcriRXU287Pw6Q8TV4Fps71xWZbzFMYzpPe2Iz0HltupQDz9BWCUCe/6qytzF
379CdXoFf36FuKA0YRmSLV0TlHy/ffxW1jYWqnNkr9SWW8tsoduG/o5mE/gvEbzNds4xlscMW8xy
dgbL0M9BZhfjSsGhyNQ+KbfIR/Rl2pnaMXC8P/7+d/wvn4IlJXEG+J4BAQlNNbiB/ozvjxxn0FK8
sFsVAzNss4T2Rd9UVygg7QnNhr4v6vpqtgG+X17M0tVU/zEk9ddSR/pdSg0ltM5Qq5j+KOKem20W
zgub9RK7fAsRMo7XIYi4tRODCoqQQ97qXhT7zHH6G9GiTHRHe23Dk9yAlDXuf//y9L/GKXB/S2lY
0rBZBiDT83H89eXlkWrLAeTAVmFywmkqrHQavGq2Kssgfqoaczo1el6IuLp8pGmvX0Q6yrNMhAAF
ShKXxRBwr4kODDNOfQaMyXGKdAG8m1BM11yxFhbqhwJTqc9Mon6lpu+tlqMnCBbvPLTArxW/zwix
qTMHmU+U3jwoHcu/f6Hq9Dn95VozNdZBWxMEMQjVEgRU/Plz9ApDahmuuK2t5Icc43ADHe4pLMPg
qcnUEdoE404Cq1F4Nju3GN5xLAQ/mtG6YnZM3kaRu0xOoQWQIooYzG2Vgx/k4b/5NTXSNX7/NaUm
ueMdaTqm+fstoTo4OYyc3rzuASqgBuLY6kHIjtFvEaHEGmD66K5qP8ZD7hK39eHX3q4rueVDpe1v
Xm9/8/wgOHze4umQOkgf1tgK+oVfDPEFiFN1byS1S9KNT0REwHUNPLrY0zpQ9ar2vwub4ApjKzGF
RWqI6kxhE9Mr/lP+hVY4AYPEtN02+A9PMhDDtuj9dtkgs/o+HntsZCznDFQEUIXFSDTn1piKa/pQ
T1Nn41g7+JjNSiT3OvZQT1Aac1QbD3lpl2tKVPmEaKDY//31ok/Xw1+vF3ZAU9Wm6YND8Ptv10uH
4gJErGi2KUOJi6JXCA4VwgKk5QDlbZqDYjfli292B40c3Dva71ek1AF/IP3mKipydATokAbHYJEN
Q/6RCagsZky3nUKbPpl/5Mi+8U0+Dd8yoZwmKg7KznyddREoRqG2eDsVqxEBfmMGz1b9N9cawSu/
v0Q2cJN7gQky6WS/bzAoCcd8RPW7BVnFtlcsiyDUXxh8at2gPvhb1XqethRDle5b2ojAEIjcHTz7
zi4N32o6/qSkOvX6v9sZpkCMv777XP6azrSZfgN2s9+WpTSzRqPTBSbpMjT2AFWjvdfVFRBbtL0M
U/VjauZ7XZm4bUMK5l/P3/vSQu1HpjOCtaBYi8WMw/s3l8XvFYtlSiopU+Pd4r8E5fz1agb/wkGy
Dmu8OVq2nSGGVZ8SX7tQJh8CrL/shKA5cQFSq8OO9guKVw7EGQqGTOnEkXkV9HvMGV8tNVq1scbs
KyWodm7HMwJB9aqVBNHBFVg3bYLDO9Iug6/3t9DR0v2sOAg5iZLNG1s/DOM6DAQwaGMPPiAWm79/
uTYXw++fhENoydT+Mdiqzf9ShfhdgagMPcu2hEbTEPxoDYcgAymFP9w5kGm/aGX/5Od43LvGRKNg
Da8Jwdw4epO96TO6MZKb6ZTtzpgcJgYHtGWuOdW6FindKQGgrggTDinDKyEqhNYRMqx6bCxdYW+q
UuL7SES6FRUGjiLQ2iWOByQiWfCUdDWok9z7CfnKXHRk8y7o7LGYaHmy0h3V2rSWIBSE05ChgPHL
muQRRSQ1a6Kh0eRkyJqIyfADOj1FvOp95UqSNGfoPISEhEq0M9IfMss/QqvZZZpzRb3bLXr4oZaa
TdHeyDzcnBiD1FblCZ1gD90Ubg/mcuA9SUFqY+1jLvaDeKVZzcoCyLwB433zW/7XMql+OLVyddPx
4HEx4an4YSL1oUX1pgwExmJR2AVWZ5DJc1MzYiVcTCRYV4d1SsAiYlBzcrupt145eA89Va4dCYFa
UWHXRSAJMJbpRs3/WvbuUm8doEtMo9fkySzig+VlSACY9CyBBU0XW7BlAkm8MM1DBMr0PgdiXDOT
WsejIxwSEbTqPfIBRtyCQRuIZUutlirhS1C137rRdNfQqYhTJDDIVx0k1gGIKyzi2H2+uuUEMYyJ
Jg2sKRqeTy8UZzAvmyFTULw532qyfZvsJ3CAhpRs9MMcIlea2ryFJikUWUsIuZE732PaEaApsP2y
bS3a6ZLDLr8D4v1iW+gn3KzxVlqpgN+T4o9er15h6zEE8cplHmFydTW6Hh4GxoUtQ7HPuHF84J8h
LtY4N46t6J6Fz6y9aG6mbRULCx0elXPz1cfmbEb6epQnSIJVZaxcNdCXBH2QxedxCdugRawUdZ7b
aZBApoueLiEGgg+tEgSf6O3RiiO6wXITm40z9dLTBfcrrIXJnhKmm8phaqUqzwzYu7WaB8nCVfQv
rkHLPKj0heoXsKf8OyHGKQhyesmIzgGbQ69tB1LiK6/fZVGrrdUy8qHelGe8Om8Mxoy++g6liiG9
LN8KFiO3KT8wDkKBADnJhO+lIMqPXv1rOYx7jmJrYqySTZ6BvsrrfZHl3zwQJsukb948AqNX5QRo
I8BqhVzYWMjYWeO0ou2H1hrqmKIuogTATmdxqetMh12anyiQiBlOSSYKyFJsXPfi8xsc+v5I2I+E
7SaeCWPwV63rIU5oMHySWk0THAmsXbe7oebXh1IRLYm+zXd9PSmxLkCw8HJqrA+NOb7bcVQ/m8lr
KE19pbq41aw4XQTOe6oEbxKBOmRCBPgm8xpZmd+pSPvN2HhnJ0tvNG+npHtneBAiukOtKV+NALmW
OlbbIMP53sO9+ZqcBW76b02SZuumGkHGUCqfdBgXdKKUJaQm7VqD3tmrpah2mLDErag0cilTIZ+r
OiG2LxSEF9clPURqlqg0n9VpIWLdUJ6MIEjhAibWD+HHS/o5wbcClyn9VRS7PXHNem6+S/FIDW14
ywJt0tZlIzp03Xxvgx7JdhhlJ1dtjddGoj1hC9uoNcmI6LSbXR6PClYlOoEQQU+IZ/znYvAtUJUZ
bUDPEl9EUXDDl1pxCUeFFC/A50Os6lebjBDy7sv7kNvQL5TqrYK/fKJJ9z47v7xpnmL5hbHsuwo2
jnu04O1eZl8MA7VhM8b+C8cEzL7Tuzeow1cntsOrURj9zUl7yeE9eJ0VhrGnAzbo6u6LBTVX0rz8
3uHaWeRVcIoGIozYTyPmDEDBm9rT7pUdryGJMIoj73BtEuy0j1z1Wy6TQxr48rmTyXk+YpiN1HEU
jCiwrHZlumV+mMdfQ2eUJyVe62HHuVczHsOktMTco2O+1Fc5tm6ZaeRvIsN5LvQqvJdIvUsHFFcz
qua6M7AkKdC+J7cSNq99Y2awkrFEQOkWwD674ME+X/9kKrUDx4hhGIQVVkgQGB7zjwXmTP086n6+
BR+Z7bQmLg84HHjH45jL2nDN29hjRGrDirkiWO1F50fJc2Srr3au+t9koNJCH6z+ZhsWpLLMabD/
DylkGAuloasdhoqVYSE68hvz3nrj2HxiDD4Cy7QwzqdpdpjC8zZOaohtze62ITBzySAh/TpUWry2
KT8PDuXOc6ooj/n7dkWgbZg02qrwvYaAVbe6GnFeXbsgDrdZ4CMBxbp/VSIZnyyy5Rtfr2+aVuQI
qHITjkVZ37rpewX1wAHd9Zs9ApyM0ZusQ7gIl3h6mL9i3orM4U/fKCE0rlkfIBqOgb3I/Fzb1Jkb
XguMw58PI4k0a24STFPTD1QtQmqUxf26sMfhxPUOdZUmabMAiUFyEwbq+Xs1t//nT//1VILHZCSV
owhEm1upNytmuy0HXb3lNURgSud6DwIVcn/bldQCDcH3kb2aq+gkVDk6wDFbZ1QHl0gWTxaajnOl
VafMD6wQPnGQ09rpYG97HgGiWZ8BjwxCbBUkNTgZQeMFjsdtBPWF/D34Rgp70lzT9k742bexisQ/
V7Vynn1sSiTO0QhFUou4EIVL5kln4dXmjddNevggZIpm3cJPQScAc6UB0/OsIUZT26HZkQSMVQlN
zYsxlRBtelONl5IE17sh5XiBn7uiQmT63yurzBbh+fNZ2NnwHKgEUKSyWBC0ynVua+jTa7Z9HFtE
dGfSO/itSXjCFIpgK3G8sezYWQQ5aBUbnRauOx7mH8PF5WkJqNcjlZuj7MInASFYjLwfhA4H3zOC
yRpY8eYNIedb1ynpsQtDi5qm/Jn4nX0tEJHBdJdPLvRhJiPgvruct05DDPiiwQoiW9F7igajWqrj
50qUMRe9uZ03EE6FL50qOWWootar2dkiGPCnZNusTfCKsFF0xAleoX8fMXfknJAeaUjo1pBS4joA
z6Jy4WsR11lUPRrJ+FEDp0I0WM0Zxik1TnKI5OM+qe5qb710ppcuEGmWx1mNXTYv43x8qJSYU+8E
vtGzCcAH9GSRKLm3npcbNwt+Uv/SK8Oqs80AjmQ5hjl7lDhrpyNlobkHV7JFhLFOzBHz73YRDUT9
DiOnlS6DmSCq+sUoa9KFavHTUIs/2kaPrkA5SlxkBp4MTE7LvnL8awOeGg2OLg6Zk8VPqqF9MLHI
doixg53Z6k8I2/x3JddxqZTqY6SjvML8nl1kYq0+/9+FqpeHDrTd0iNrjmq5a97S6Jr1rXfQY6Ol
KJ/4qRiYMEJxcpiftl7y8vnX9ZTsgGh6zyprbNa95+irsjFb6ssQNr6fZ+egCn7Q7Wq38zNhy5GA
hdTYo2kgaRvR4oKdC5SS3SsoGCJ9RU5QDak+eQi1MU91UR8rlVgwPLVqso+Zsg4MvVLzh5xm+FkW
mzvKxuDm222/1Ot1pTT+rZU6s6MgOJcwqtZa1rTPKr/DAqIu/L7ctQGP40+YO2hF4nzNM938AZF3
YZkxRV8DFGdVsltc7oDh+kdVewys2R9CRpy/3jlAgsGpM3ULL11tXtVB+MuRlJPK0d5GU+uXrQyT
LdJW41KTcnrxU9oqk2S/dZIplr3Qn9veDvZM+cJtji781Yj7W5UIEAGoJE5etGdRJ3iYL4xUJbsI
Rx42tIVrWN1Lq4TVueSmBAzDDdN5sUtMgKgfFagdG1vFqaPKt2rfP88P0ghvn+0ES23RrqAKaKeb
jyi5a1AmDBqbONkPhfwaOmC7O9NG90OXbak2kEYZiJkRoXWtOKCF8vZV4fxQ6vLgN+9lpwdfKteM
d9IPOywB5Y+YCfN17EMXe45NUKA7PFHTx+fYIJKLquY0f/6RJv4AbplbtfZaOnK46IyvOKTFq7m9
TBWH4wxSRBRHBTHywbBDBmCswxrQSlWmRLYagPvgJAAFR3K68VjkV05glXfqDnyvVSf389P58py/
p44KGdoOTv0idvu9qysQ8caoou7o27duhEmX9857Dg+6S0mtKNpkyQejv2Tc059Py6yO75UX33Fh
WMvKxfb+331FT+VFJql1nPdgHdPFzsFzw3h4soX5d0/NkCARyQ17xFvIwvGfmP5NxVdEVguIjBjc
CNXpcUw47Hlpop6TYngJSaC49YB7t3QxzAVOz3yZwTh5IVcnX3K4M1467GPLKgl+fTX/FL7WtDbH
RQSnX29dSis9OXxe/VEe9WstHbONn0Gs8JIwjzZYRylBps7j0Bb2osD+yOzYxcpGyI9Yd/goKTLg
e/FZer56SkXyhoGt3Om1Zp2TvLLObR2N+0yPz5PREY7EECJfTJvvQGlQSnkchc8a2X6NyC5qwXxJ
w7bEBgkDYf6e1pQ2xGK4gEOx68Oh+JIwfOJ2qlHSktWwYZpCeubUeB1VjiCpHgaLKICZr4JTukk8
9rui5RSSc2xeVgjdTvRhqwfqhQ+OxN0hLqv8C540LDDSQwa+6W1zuLhN9+shcDPaA1OfnHrCOAs5
/Jz75OlYhtvehGVCxf3Us1atGMAD7AlCUga74QODVrr6vMI5M97TmogWOjXQBoocMpqkBYHWP4vJ
9gad95PBMekakS3Og0Qn3mYyXf8HS+e1JCmSBdEvwgwC/ZpAqsrSul6wkgQ60OLr99CzL2vdu7M9
XVUkccOv+/FFsj2ZdRdQaWYZbMcliMWmY6My20NYTuBOWGero8aK68YV3RCAK+oj0VKDACK1wXpB
2UNY9P765BfmfZPf+133k5eLA5SOo4t83AgnF8h50upf08z1MFsUZSSuJ68rJ4Y1qwBlKp0qsaKT
DCeA+y7QJarov31EXpu8rdfVvwXr3R6oRAOOjOB6s7Is8SzQWs1Uq2M2aO6bNf6OZYXJwJO3q9GI
Q5m3lMEvlMQXfccxaXAUYhPfREtNL3f9v33X5GVwijS63JItXk19T0NH4HaX32yeI+XpXuZXtyy0
q7OO7L77Nyskbu3uJzO7Ax7icQ5OSWhMI07iRiwfNJnsurLAjl3bz1k7p8Bxq1Dvjf5C9ra7Vr86
Ycgv5INgKsf+MllEIHd2PGZ3gy25b/WSACorLq/zsd6kdEZsrxtw0EWoU4QRKp5HqGCY+XekKVQw
bn/VfB4f/1vhCQAnFQVAlB5ldwROW15DLJ9KUYsDV9QlmpB2MeFqET8e8cyP81dLbPsRtga2zBm/
WKtzrafnC/tWFp+k13Hc/ftu6dM6XdoaarMtlv/oCYTiShrcM/ro89o5Gy0Tbe/m2QM7ZLB7lA3s
s9HI8CjzQMRV9fHvGzitNNBVvU9Ww6BnDLmzi/47flegnVHuzw/KBddZliCs/iGhaOIoTmkzOhgN
ZB0SFKtznv+O1LnjX7P3eKnqHk+JmL90/LMPRkEr36AtD9JLxsBsx/bwz01oGxQf4JT8G7d77YoM
ucvppAx9JAgy+/zkh7g9jW2nAXYsfmIDHW6VIIvnfz+mfyu//x6duCZflqiWaNH2R7XC5DI6QAtK
LHPBwIS5dfZ7Im9ipjfZ0fZLAu6jGOWAWTs9G46bvxqg9cssrx7j2nwYJ0kn0UA2JV+F+br02ZVc
PGYPzSd/tZ7FVGTBPEzTFd5Y7YXmnFsHjOP96OgLVWctEfeuzq+sSk3oHVn7mv/lSyU5ENm01Xn2
1cg4O8uks/CqEiadN+X1390CCWo5EuGIJq/Y/LFaaR6UeK0dLouT4TQPILpArZbgOnijkN+LIVq4
bJwJZ+1ZDzjnaVnX079fVZ67nuiGdgBi8CsNpyaO3hVXkI7+1eRL+zCXWRHE/Gi36Gezqa1k57fz
hytbyZIEnlXxnJrbv5y9XLQoxfoXY/e29O7OUw8zzR+mhM8szVQvfhIbpx5uAOrmJ61J6wOgs/YE
7y/FVz1au7qCvfnv63TKPg3MAgC8bObnfztW08YzuB1B//5jojnG6Ut1vVIxz1bSvCSrMx9SDKHB
VA1cwdHKb5re0CBRaPt/pJKamLpPPyu3GK4rHk6CfYvV5pJ2nnkqVrWLcezfuk6FlbWtPvgumrfa
iM9zEdjRE5k575qFO0nLfHlZM62OJpyQ2faSN3ki9i4QCBcbwn93vgHMznGYi18vFegWxVlDNMi8
feP79LYmEqWHWOfLnJMIYxUN4s4MtdrN/v+rxCDcomJ2i66YKRqki1NxGH343Dxr9nJfWS7e7TT1
oIybf7Q86XuVyY6aEq5RaFE3JdT6e0R4wHDJHFhLvdGQ7XOaYsqmuYOxailflYX3K/UItHjDpu4D
pqdI0zjXRetEeTvj3967gC1C9E438G0ud6QMs4s1PYFyvlrN4YWX3Cf4uRzafoJ0o8uj3aQPBCcR
cilHoQHJQswFDGsfpdUicMJt2xUrVHC8ssfBSZOjzxEdGiYXUZkk7yydl13vy2AszU+taudILvEp
3wQNc0ItBIH5vVJGZVg5eLkCSj7bO2LSpFQ1b41E4cHA0iRUFXwntTzq1WjsfCJCbBx0sbNcwjKj
PFD6SuU8v8M7X9zO2iICF0mU0xvEpjHhsNNVIgOOs2xvSAPBLV0iOtx+FX/bqNEnGcw6ZA2tOOYG
PRRtATCr0hfagqRkKzA/Tqa6bQstOxslcY4R7LHySB/00aLp7EAmReEguynA2Ay1Pn9mmrCdQqaQ
Q55wiUS8XYhDO7TkHnlsP22dwUZoiRFCLtE7cRrsrSyvg0BEaADsfsAQSOeL10QGjL4hNtCkQI/s
l61RR5WRo9NPUFvdhMSPspLRQVImJPy0fNjxdMvT/FOQntqPbEfmVNAa374uQrK34onfEVE+UHaC
wvKSoqyvOpSrYUDGzdcHwm/MXMJ75p6QhriNyxB/7IGmpGo/jHpNPUX37OKS0P1Zu5lw1KYyhpBd
lOB11+ac5i4kw4YFXPrFpfcj7oDAjeZnqXEi6ZkDLAKn/EzHNZsQCNqmM0bxdlqxVXsdKd3baR32
dA0nsF9C7mexsNNb/61FpDn0S/xl98AX7BSRu1qpOWoNIllWclG2/T0vHZs+AAk+xX8hB79xLCgO
2JVI/ZVsb0xKhA9qEXshhMEXYpwVbr5AAhjZ64l66Tq1T5KeYI2wTutJL7yXMrUNNkcFpr7M0g6a
wdyUMMP5dnHk1v2zyOq4zDVYnKW52Kp8pX3lahHLO0Jcbci7Cj95aFhpcQBJ9hKXw5eRknqjd+4z
s+QzuVtSwTQL7D1NRHU5kIEuITOkkCewVr9nc7wcwJuwqeNbX3Zxd4CjdT1m8oud1uMif7fPCkF8
nP2atsvN/I1XZkyZGlUS2lZmjFxLX9pfUrishrrmBCzvc0rVb59MeQBphr2cRz5z6GcH5LymbV2i
17VHBnP1UjZ4cxYJlxeaUy4HorThMKbW04jXaTeTW4RF/6473qlfKV/m1vmatS1V9DlFHaV/8sYk
e1wqIkW2/97EoP1qneYXq04DY/xz6r2ryN94Brv92bbzbQKFdV4X7+Q1zpaXmXs6ghXVdteJUT06
LQUhK7NOWtDhQKdXZNTxow1VIIgTDqplymE0/1vvy/K5aWEneLXxoWUexTu0MnRFeuVkMj6aYj35
VvXpJY2xM2lwATNvgagxW/ITEsa1R/eXKMoH7u9V1BeAYPKF6zl9HdWebw8LT9dOIgveMAdUfzD6
8puPN4AHKkkJu1DXFTsQFl1Ud3cuToZtvZ8ICn7OWEq4B2Nxg2MICU4nptTvvBVmsdFs0goLKmzp
n1laTaHWKZQOu/weRQdOtNbf+skBDAicrC7A7CI7v0jKCANZ5Udrdi8CFSfs0uxd5MRBZVV9dvpJ
mhAzByrjUMt+BtFS4DKphanFZVEGTKVPwZ/TLXFuxYYK6MbuOJLQmAaToDkbMNQiiwtqemTSe9bP
Y2ECOU3K01DlTdSxMcLFqvlBjx+GRRKFHr2W3UrlRFVi8mKiyZfw0badQ5cEVz09xqyVQsgyh3UG
eFx2D7PNKaqAM+Y6NQNQS7La3GXCQrhdKB138MnONW2432OaxTyd4KCIRN4mbYqzHh0JzmsetFBV
4YhP7YXKGwvQDBnyEZNmZJoDj8FEEh/Ir9Faf7qF3jUMNt+ZIeWjo1GPXDVPZWeeahzygebxVXPd
vPHEPVu/7pi79Y/tZR+Vnlbvs0zgNkFYL5Z8OVfJskRdNmqQXblvZNJ+xuszoHtWYcmPA7jdhCqA
dtz4bhQ72jMHyRK2xmjutJ4bTNsdYeJr91PLAsbLwRPqaToHeeG9pzOsyCaZo1pjM+w2Teg22cck
+4beRUCvo66MQy+tj8KoAhHrjDx8KmbH4bRDiHXw7dQrNdH2NGaQ7tlJsrqc2ha0VsWqEzhByGR3
o7QGZiVAOgoQYLQQbGCkKL8dhMiucZFTVgveN2L1PKQvLcFA6VFLk3TuOyTobteaMSTTLW3Ra6yw
CeMCpkB9M3/ttY+8OaFTvnLoniDiRv8xUuygqColxmH55Dom/SILoUXIABgafPvQuHF/5IE5raMW
tmnbXQH69qK+nw963xzVovtAHMprR1H4S8DqsHIEIht3d+hsJ/724C7XWOw7ALqZRsv3qubfweii
EUKRmU8QNYDihbkWGwAmswv2tfts8ENGXeMwJiOUXV/RibB8ZAkr5DXxrmleD4B0bbQJGpzMydsZ
M5IdAVXu6ra69H1Ne5EN6ggQf1jI5aya/qPkBRnb3Dfx37MZ8enBJBV/TmnCCD0Cw4zZ92Rwyqh1
nat6I+32qr1MLBWjGdPVju97UM8r9qxhpnYmn34yEU6AACORtruscobLZJPN8/UPNqL9oSXruDMH
f99lCoKNXxCBpEHBT/SM7oMMkqS/bFXHZztrnWPij8ga+le9dXZMCnVuJTESiREnnlkSVuv8Fwg2
JsHs7Kvq0CcMDIY5+AjaRMBTN+DnunIKVr+5LzejzLq1ycUOS2MtC/MyKfn5uks0TMbPJITc0/l3
oZyC4blLf/XYuAMqo4FqZF8tMwY/q4+54gD7YHJ4nX3GAWvhUdUsao91C/ciI1/L6tabMVqsDR6c
FBjQwAPcydwJ6XrnpasWDlg9DbRmNcA8894vS06V1jHerUqeONXjIzXveztn9FdchSM4AU+4pamS
9wH4Mg3u9ITRZug4Tuud9Ew4Wj115zmbulCD4a7yT0/QIN/jYKPqE4Vo4aI0ZrW1A/hN/GEs9xCX
4G6W+ouaYKKnfnpJBp0M3UhtxkzEarfoeXVwFFEY339eFfmR6gmF7mWZ12tj3yc9c39s3/fSPDgO
t2nYp5yghMKxa3x61E7ypuyuaDCgIm/QD16L6l/OYCghEeSeeG59cIJwxBgxiSViTObLLaCda2Qf
WvtMIvJNaOVTAk8+73PtZMtv/EPwdRFYtUhV9sXavG9WahX3RlXv8J268asYq/agiiVEpIYkZvXY
wsr0fXFGZ2c7jn+utfk+sbl6OCNHStzBjW53tceRo/s0kPVcu0Kqm+twnKHm5vPnQltd6ptQrlN6
aDMLUog18NsqzoMeczCddmS8B24a2TT5O47II0Mp46vePYDBvtKS8p1ohd737xo6XDgsK9mTDqpr
YQsEFi6j5jbW1LxvD51R9+AR0nPSk+BM2mEjIvcMGK3HmmJGYJ46bEtg+ZKc5yBLupQOm6w5iu7L
W8UY1V1dXF039YLv01Dw4F3sgyxttyWZeRbWSswmSw6OG3NpUYBWgbWcTLN7QlBxAnJg3klz7Hfa
S2SQsw0KZ2OhZk9/082yj/pxvlV0+VAtNtt89wquF84GZRu9SKYcI6mZhIOSTwSqqOudTBRT+6Hi
UTo2Ew8ksuibU+fW3own55jZ9UMrrQkNyVnA8mvn0X6AD0IH+SBB91sdkOAqrPXlNqty8INTfT1D
XiD+qt9CgIpsLicB8UsUnFVUQUxCaRO+2ACDAz5KyjW30AvdovRacOkYr80SnX5sX40l5kHbAueU
puKjJgk+URG6aHiX55epgj6g2BitvSZ3JjHututfe8sJ7c77SoX/XibYSdzMP8UY4QNZ+KDePJrJ
21QFfirswKiIT43m17D6V/naxyinC7dNrTgn5RvqmnltdiPPYMIKyvIh1kpw5LxNr+2+ubapHWlj
de6F9Wc3TzRvEqsxLIcT0MHfR4H4fnAWOh/t7jRRnxFszb4eWFM4pkEihIZ+P+21bHZ3ZtXpYLmS
y1ANP9ZW2Zd+5jUldLyCptBWxovw0r01k7ljFbbL4qZnpQjbj+IAjkMSxmiCwPl8eigqSB1ApOKM
PVbDR48JgzoeDO4Yr3yiU6P8nBNqJAYxtbtGDV+aYKtJdo9GMRMDmOVRx6vbf5qBL9QeybsPc0Vh
LP8VVuajr/8qE3ApPPs+NByKAbiDHjnf5ottJl/sU+g7qAXM3e/OqfkAbH+eWBIg94ZBBjM2A0eu
wSor2jE7Ule6X25OIvOu9IjyQVNN2b2M7zHYiaupt1XUzwTaUHevfAwcqHtZMHaN8z4X/IPdxqxq
3pd08SP70vaF2MemCXXUToI61v5GNiiB3zi8Q6Eynccpf9Nn9lktY2ew9uttnls/GxVnrw+IzVRj
H3Ni79SxlL9zxvziqYU3azwF/VI+42fIAgxIX5rtfqST8WJDN+BTp6D7MsFWegbZvpoRpKeDIWH0
T/z7OYqSo9ykZyl4z1tE60J9YOhNC6ZRYevk19PyYJKBY0suNmjdw5IBTvIrLeSGyFu/6WDkNfzT
6fxtECzjvJdJ6ONuZu57x0hKpBU1I+j55uuFxuwPGQRPV0Tkd1BTv9dNXQMrR71ip+pTarwN49ju
xJp2h4bKH8z0HMir9kHbA4VHDVnzf//RxvTjcuj3Ef4xfmTwoe2tG9mZNB49BeUGqDN2F/qepcsO
QSFr2874i2Gc6JxBLQ2fUR4mF0+LaqFeTdPRxNOyTVSUUlIn0WIkHZE23KEyWX84ocOakGJshKd1
fkWNR9cRp07nMK87RtIJ8q3onGmPqJdPCXOsQaKumjJkIQPUlSFBmFITEIGBJlHwOCyKrdyxTL0X
HISa65CI1+g9ZqNfYptkwKGFgvLhfZXRuhMb161phhBOPRjjJj6K2NH5WOiQZfyY06A04HmXFI9u
dslW4/itTdvARP1RDwSfLQr6wpoW5M7lczfJ+KKX6rMyKHyU7HvgxGGwNTF46Rpy7AkYxm3t0fMH
9iSquGIGik8bFOmDbq/5USvcB12oFc8xIGplbCMbB6ilN3yk5Y9pgB3oZfM8VA8rOvEeFQ64ZKnO
mV28pANFPXFOk5Twn23dDkkR+g/4GrjwTNkJJo3a5zVNxgAJBAUges9ow0zhkfa6d8zlMEVtYXIr
NmHz0JL2lzWziTAzu1g8P5TV7IuYb1DT0krDe4PxqWQGI6TlBlSRcucCMNdXT1l/BBqcPKxF/OLr
/9jnuAEHN7RzEICIvllgmEMdpZVLmpobIAiV4tpYdVpzjfEg2h7XVmIdZkonw6xn0TzmQcoekQFw
LvlVzVDhYO1y1mhmxRWUQ0IbzLyEjTY4B8f3PllI54s4ZkaFF0Xz7/yCX2jrkpHMyOmsYirQM5qW
V+LDeXucK6ZYMQ6gMrXHVnUA/y1xp7XqtU0c3qOzyGFvZh9lLJ9x3dFjT7OPiuPvjuZvvOW7WXp8
ZUQmQGAc0pHHrigGSpegnxOkeybu+gd/NgDuDrS8AH/a10ZYcXZYpqB8r+wvYCSOXpLZAdKKv3HY
P7S+D2SePGpy6i9CorsOqbhPRsRgy1iuwWUC5WuxTsXjQEdn2UVxQnqYqypV7lVEpY97ULwXI1uK
L9PT34epwymtyxKA60YmzoeDIEc3tjLK3CHG1cgBo5r7tlsf6IvbdQ2Ab2E63EkWkLudtClarAlB
xQz4k2khDNYjG4kaWm3uzWZkewVnJ2qx38RHNeeEf7F4roU61O3wtqCYDVTQRo1z6RpbRJifZzhn
sTqSXH6EBWAcpN7UVJF23eOvu+rtI4uVZ1+18SUpvTV0NeMoXNpZPEhtGLuuGsN+7lp8kx3jN3Ha
i9/11PcRLTl3XBzt0k9DbLhXWQuhaWBvtAVzVBRbwomMaYgJCbchZoV6JyYX1Uk3aN3kIO4SlsX1
mrksN70oT4XY1zAeA7Mz/1ZALIGXYIhRDPpZTttDrhIYz9VMypffuX7vcdOhK8ZyugiqAl0P7v2U
WNS/cTE9pxy4vB20fU4mZW/L9xyfueZXj8LH+xMnZkF9gXdfVwLKKxc55Q/Nvs/A8xaKC1Ff/RhN
is8oXqFx2PLIdMi9i2jRAMqj4u9ykJPGzIrJ52R57C/G/AEQoIY9ouW873vnMinnOHsc8FlPpUbf
G1iR6GpcYw1jOVLd6mJFUpjY6gKRnk7fG7YRe33hc296mF1dUeSXoiz3We6buNO6Kag7kh9c7T+7
hOEec0RfwciqvOFoNdQs6EsVTrU9BFhS0CsztRwaHy180BKFJj2Fchr8u1r1JUmDlle5fbTg1oKb
9SpkhsW8wh/6qOkiyuLchOIyXLFAhjrd2q916a7YwrznQuCq1ZyVmwQS7zwM4zkZjLexLJ8Lh8Ox
pQahdbwkyMCHgifjr1PbyENWOv7KBlDpWk63hDrsq4JQQdgoKnM9Gzemx/5ur9N8Eq4yG06KRx6c
vf25ZnF3RYHisXE1aKbKuMNGhVyaL+uxHJxf3RQPvs9PKJ/YCBEYSUGzgSPyGaJvC3f6drDhY+U0
r5pxwAvLj4Y2RJMmTIt+8UKbIsf0Dsua38WW/dC7FZgEfa4jvioMaA1kd6z5CEiVhn9CsY2VLVdW
tkJU9u0AFq/PRdvgXEl89GK5hq1e9gRRAd2QRGAN6jtYKZe7QfXx1bzGt7kv9oYL3a/zK3Ela+d+
HaYAb8J04J6QAjqHMyngWpnjUkYmPle8G69MUOOd72IbULxcwccT0vDV+tTHZbm9WV6mkUIXq8Mq
MJh6SCOnHanYOOoTXnpf64FMf+cFVzJnPGZKnmQ+ZlR0DNfKRsdvsjoiEgn5pF3obRhWfGoOr526
5UFtiEM/rj18/azmykWHI1K1uGM68dhQjg8WYi7xznV6TR1xWX2P6baK1dVYXtezmVwyqzwoPQb/
H0ss/PpXjnUrzBjfORnNFx4lSc45eQFd8KBScw4rqfLT1OpjlPFnTL8JrMUwyaV/dBVDau5PkrXD
oO+a+1ytN3xQ9dvG48Npj2t6Vfj3nd48EoTmttTyHunyG4+tLjoQmPNK8x+XthM3WGNOLqpp2ut/
jBDXNDr3vPMM2um42UI/TgySHm1/HpVDEGTyTr5gh+a7EFioXz/O0kbK2RgwMCqfAUbSk97PbzkK
856Hng19r4eaXh+XerqPe6MJKFzYDa1GoSxR4jo56enUXZE2vK9sNBM319dTJTHGdpn7XjNimqN2
Py9QJhkI9mVtxBTv8tm2uhXjieSTI1WIZbOBkgxwF/ZCSJ3oU4tjnuuR/+IJUB1dBvxAa95iqqIj
2Zv0zuOLWNbmNHRgAWcssCi/c+DMxaWg1IweZUbtPve0vYYlHswLg0P9sCjpYGVQLoObFnJJT6+I
+QRW6AyZh4jNlLiUNiOaIKAKyA2peHBnZD9MwhjlAlmPX54DSUxqyKGmal55nD+68Z2NgPW5Dndm
a9GOLGxxpcSnmxvLnhATuyfXviAmtiGjwrfrmM2Obc3PiM8BLwoXhCrRHz2Dih+MfeDhqTYD9M3V
yt/7g/1mCAvKatnQjV7/qNx6rFDwrsBP73u3uLe6ugNNeW1h5wrZWQPSRTD8Bs+3UEHlhBSjl+B+
5YZsAVdM+CaVdyDH3H0Php8Gz/M00s6W4lpzLJs/KoVwi+ywGiyp52zst8mIPQJQGWfuPp2uNu9o
Sqx4cwn+rwV3Jns/0LUpXWVEDty4haagLC355mkNoFCZBmXLjb6LzXyftNSY2C6PHcPzyn47WbpX
zAR3TtnJnW1jM2m4Pp6tBLtVtXpYwallgBygnciPvtYLgJM6vistYwgc5X7GosBgnX7UsXNPaIcX
0Ex2iBs3nRIAwAKKf0DoZXQa+eVh0VI6FWyBZ/QrdWwKwYDjwMIwqWWwdcIJXvHU5J9bOGpz0QOp
2rZOSV98k3Q/Ff02EcHlNVvCQU7aAX2WPHKTgqvTuJeO1ooTMIZd3I0K6aOTe0JrNxmQoJ3hVSKg
TD7gYbY3uCxYHR/KNFBmJoO9SWflkZl9vxjzb4LdIzQlzZE7vkHoRZljYeGkkjPuKYbOffJ5xLHJ
jl+5lmlGjlLoKta7cvom8BVNo+ZA95XJN8a0NCNchAsJCsy1pRq8GDmA+rnJ6XBI9kWHNozf8qtO
WYv4vVqOpMg6VjTywTLLlUIDAuJpwlkIlB5+mZnegpUIrZT196g9UmqePXXap4b1mLqqzWPhyr03
u2Yo1oK7UD0BVx4GB2MZ/wLQi5yPxXCTrwuLDda5QQUe5mSLgWNobs68FUkiUKo1zmAhysc2fVw9
Fi6iZH2x9mwZfR9uV6kFanJpRdS1B6QsuTf14dnMme5JS11bXaHdOj+IpnCsRw73fDqyMGHXU53o
gqVdid1E0/l8EugofqMGz1wFD9FN611n6YBUdjI99egjUhws6j0qDIW2OROcoxBux3DwC9UgiDcb
hQuLTQJaj7j4nWXnvK2jxZa5HCN6I0du6kzJxMGS3LsGy7dtdb0ktLMtE11NKGLup6Yv9ZnCtauh
dR/9fKmpVe0/48I44zxbI8oY+mjMnoRH15EkwALD2A1yxqSndkmv16y8aVcyLB1l5Bbn5KnqK+1c
bo25POB/tTl0V0ZTPJdUPBxgYnwIDBqhZqzk3GFmxbQd+n7z6UKkDerMwlareyNSDrtuisPfmO0A
86qxizKlXbbF90YPY0+Z3yqXBYXrrGcb4BRLY5Z6VvbCYowr0DpOFzT2G/iVLyg0xZ4FOnO78exO
vwpHqVOUZ9BQCV0PlXkY9OQmSY72Qg9JYehhwXpnRzIMc0OhYRCzlh3wL74gjGIrdyIuGHwJ5l4u
gupYVFs6OwxuJD5ljbbbv7BWTPe54q6/tKFDg54E2iWbvqejRHs0k73nJMfemp+5U4VLEU8EBy3e
WLbx1+fuhS0adT/Lsy0K2D81SxMigjzxBeEbKwaMzKeQdm+sMYQuLAnLve25/9uAGo8dwjFt5qgd
sJK4CuqPUCs+nXG5KWoXwiidVjTnCeXx1kntJzOzz+6QfBrYiQCa8jbUVB9Na3Hr5wq4PZOLDtB5
h0HoyckKbJwNuoleNwdyiBZZjExFIM4N+iMAZjYAG03LfE0L49rPeTUvF9Wou3UAuNu2FqyhLIpX
CThwye5UMVD1JIobOQyguS0GosK9AE4LUexY0GsavtwF06gh5AdVCPDa+W6WACICNkH0Aox3w2xR
RlyP+HRb+sRtsIrOPHcREyBf+4qxN53Ri/36AbAFy9PqHqf+fZ8ZH9lLtvVc6Ml676buM6Voy2FW
oNBYUZ31FYQLCMYZcmR2VkI7jMo/5OS6iMiSxhWJ97n2AhixNCjthhhjCI8ep/V+8bO/ETZE1CER
p1KPfHL1DoZWqXl3InPXMPNY18aOJFydI5drehFW7cuWW25A4dCgwcQESeIptwpzl3YWTIV8eR2M
+dKT6xlMmzIZV2C14AAfU/Q2ysFDb81PwAKoSdD4eM7ZqbbzgU1MH7kaF0ur7I6dzP4wiFghY7YW
YFYFBKy/NCSSpdle0YGYkvckfOxmyYvTJCjK3YApcfzulnvTw/3POntgD5zrDvJJ5USZpLAKfTrJ
KxKXNSVxlOBsYysZ2GfqjNZd+2KK+dYXxm3VC7HrjGTZqYaorL+ZeUZcTchOz9/OzJehrw1f2NKS
SGpoMeFFL+RPSkcj6zKk2B67Q6G4ieqd/y4tCFGrgQMOlCuN4PeTFeNJGUD5LGeB6thj+Iq99dCp
/i0rkGfTIX+zy/ZPT+5cD6i22dMUJNTeyO2Qkolk5+fOfdeNz/lsvEJAZcBtC65v6VWDWUJL4zfP
TX4ru7H3fPTOZDwpusKQ2PrPdZwWR4nqYuow5som9tHbcM2KW11M3xUQPhcZs2y013rmONRj5G+M
juTzKdPWDShAyUqKlm+N6YHJbvwpSFNgchzK+HWN7a6du/hc2tdl/Zapt3Hg+eh6iuLJYWvLwA6o
I+i7fWueP1dusdzEYjqy3Z8WckZo6fPVZDvpvpXZd+XpvwhXH5lfnNgWy6iacDeo+Trep7X1Vyc4
z1m/s06NHzh7Fa5e1SAzYgFqq4NV29cledPeFmdeyLvccbqA+zkLYoJfGiBHzRfck90oW7KoYttm
bZfnNSdl2yPtW21y6Kb3PK3waK7JwcNwHyRLv2/ZD4fbj8BsxHMixuch6z6tMvnGh7SnSvcW7Cno
R9JPjo9moMy/uE/QARPz5M3x4/aUZo1zNy5/ABqwifU+JTif6zJCrpy5BzZj/zpTFNXQPqchL3Hq
8ZKkooPf5QjzTRGR8L13EnQ2oEA5lMnmxc3kHdkBbDTEjiusPs+0fYqdi/rsOtmMLEvqvWLEwiaz
QKMtyIiI9KnxMFeyrRh4gXi7TgjUBAf1YC1EVI1wKR204d2UjzQT4KBBBMeMZ8jndCuwYXR/GNPJ
geGYLichfxFTXlbH+ekq/lmBnEZIN4ixZ7JHAZewXAY3+8VY+1EJpJx5JkU25D8rJ1ugS/+Wvi3I
6w251HR0CE71dItKecsffutNzkFocRFMBdcx0+ArSNKQjgRtC3COiCbUe+9sq/ttMgkuFVBzk9yn
LneAyU8+4th5tu4tX48f9PbLJWd6WFOAPZbln7JipgUoLctLKQnzN/Th7SxHUB/CjMXshwxixH8r
S+S90pw+nKzy0jCkqNcRw2bYZVgTYpgC7HAxE3aWc6K7OzuN2nULlXy3rgbLbHEDh6Bm3WC/Dj0L
dV/bjkR8GwPxKx66GkD6kB6LO8cmeB6riSVX9c5qDdK4YbMsYPgyZ0T01ORlXDqo4nHNNDuMB3ep
j4W5GDsWN0rmp5HizUolfE3VDCjEH0Da+kk44Y+e9fynabgQi6bWeP0C9xcPGAnoLZbDjTvp1/wP
Dfs7WqXiMdFYA+tAlVGNMpDJWT4WIADlVU/vSIXRTojyDYIO0lj3ZXittXOYxPcAJcJmGK5qm+vV
xMfnMHvYddgOHunxCMue87lcCnvH4G2Fhe/8qlh/NLTis+ZlzX7MeJyIScG0rEsIBvVno6w3/38c
ncd240gWRL8I58AnsCVBK1KULZkNjqRSIeGRMAnz9X3Ri1nMTFVLTQJp4kXcqI5NC+YsHcYyyrzp
E9IJ0J8eb8gc47kBEHWdy1X7y2OOuUsJNH0R8CSYI6XmuxDjsQvhbiaYYrh5Hq2kyR7dTH9lFfFi
J5a/8ZI915njMnV1Tm1p9ujhGhsXVmzAwQd7jOsHw/sRVvET9M5VO0ZkrnBTK8f4a9nLAV+oOI80
rRfXscnp/K5mGZUGGOc4KQ91zC3AEuwUakLuapjJCT0AwDSbI1mxdIf3/ZVWCXNLh+vJ0cOqRZ9n
RJnKUZdhUO59iL83J+29E7a1b5iZLUkFP5pLvBnHZxVe0DTDukmPuV3eWodfvuy6gItw98UDSJ6i
WIs2fjyvndHKuLz2dn6qG7R21RzHHBk29PVfVbMbUWVsMaEj+KfPYrauiOPMX+eUIWhbEx8Kl03v
kgZOluKlsLM99qJXmlmIhmtNXpqyb2oow60k9MxQRyQnx07fZvOUrtP1VpreZs3cbJo0YXxjFNSn
K26vkMojbWCPBC6XAKKfri7LP2606SuVyYWq1i53aLvvMPkoroR0Y6Xx1rcLAa62vlPyXLojHGBq
O/ez06zfNJ2XvunfzVTW8iXNgqkeoV5vgHfqTOaWbNS9F2DMRTVozvl4Lef6zfQN84zF9h7oDvg3
r3n2u6w+jQApKZELCRvNf6RgcIoBddwNqdtGsRmXmBYSyGUULuEgQ/a03bsw8cJjShWnpEMxIrAb
R/WQfqQmLmYnMSRTXO9x7hnLxDXV3Eo9LM0qqvPP3fSee4TnlDA0wMCX5sbdWgPc9+rPoL78yrsN
JPv2Q9e4fE3d2QXTgD8svbhLD0rKgdI7i/KGwmRwRjHxqiF3RA2+8OMAQIBLGOOBpdvJETrsAtmE
mekPDoFDELTNgYsxbsOSJFPl06kLlXjMyWiSv5BU0i0ZK6/xSiSOFS2RI33u6bQT4Tft0Mj0OcFl
RSbTi6lxyyvrUNKUXtJpxu0x28einFhk601hrwEVwM5wx+6YTfcbKoY+7KwmlXWW/aCimeeS4J3a
+o4lt2XafxWW/jWrSu5Z9LhezvNL1uY7HBpfAaIW3xDbvKserdg9L615bXvOnyFtoqTce87pDr8U
0RxzQdRavbRTw0BD+5AmLGe8OmQnWIq79ZwBP7RJKCpxc5s+A/8jR0BAlDKxumd3LvEYDH7hrQFi
hINCPRreJA9O/iwmze0HKXWHP+LBbjREEV99tkv/NAIvZH434Txc5p2mU4EfevUDLvjOkDUYSNAH
LHpJp6BmaYQX1JpHXab169AukL31slzZSd/GgJZjTdHAioe+80bCGjMv9iLloc4D6Cw2pxS2FyxO
rntYRvrCAoN/uMzzW0HTjBUXLD+YBKeGtErgUVY1W06yTZrX2ShzrF7hJRW4JKdg3xqwdudAfhgt
jlYXbmpEJK5GnOHUzasVlOUfltVn0bXOZuarnLxNni3NQXIlYfrGcZG/lkP1W8IMYTPdTTGOUDE5
906X7HqRYlsQVIdkS4lvkANQXAb48GMeEUTWVonkLgs/4Jpxfw17h7MLP6GYB9qUmKtBucwjN2HW
0z3k9ClthWSmiXi379p4TWLw9sAcPE9pEm+pIACjMitxDhIyZTV02xWOqT1ml6P0nwIa1aKxUJyK
YyoUxqHBeJ7sUaP5KEIn2GhrPIX+D/ki4uzQmSKRhn8Qxde86IgjrSU9olx5nHSA4FB0j3ZK0IPK
429rtSgr1VKN4Xb5dknLn4KpP0QWV17qxHpQf1jKQeYCI2F1e0TtrW+TgLdroiNZbFAx2gIrsm/S
J8WLR3u6BRhK0ZE149q2+5YIKkfJyvXP8fDdGeF4ma2AJgL/H0cfBvdOBTuq8U/w+enmoVARqEX+
p5X2pQgMJN81IWe251m+AK1L7vFP896Q450koQTM7XieVGUBpeC/9t1CykvzgiZK21faqQHBpYSK
SL5wc6TApc3tEwinfVKRJQXrcM8SG56aQKQoKQU5Gc5MG5rNQGWl8Hg1MwmMveKlK6XYtEHFZDK/
2v7CHMBIdlVoZxANOuAdLGFdPPzrmmDaxZn/GhgYKwpss/xwqN65Bw0HmJJx8LvlOYZdGLoWJ8ni
PsXwFnEKKDFycAH2avMnwOLUT8aXNnFVBmOrIqKOHG6tL9hRauPX9tWvCEU31RqmYD4uC0oCp7g5
MVfo4LDT4bnOkIo/frGU3Kt5MZoZHWhCzsAIx360XBLlZ9uGEkl0kztd0Q2k6PXdQUv4NkooOTRT
/MAj/YsmjSnKoZKhj80tVQrs/fA/wsV8aIjBp2b9blmKJX3ZK1f8zQ0Mq1i3aiiFdFty0tjSCt5x
uDoP5cBaGSt7gytm0enfYootjnTxd+CE/A+ktqnm0hsE6Ov/pRkMgKO+gT4PaPIeXwP3CcaRSUCy
buFD61rONwZm4n0cD9tmsX1yolW8HSc4WKaVPPuztI/Omsdpg84gToqkE4sYqw6Y0I0CuWTlZrIl
vs/gN+ZGDsetIz6LtrrsFoWBPt05o+9TFEM5Z5xTFWdyJs5V/+QbiiPFzBo8ug+Ah+gUlL9BkL01
4d6bRrgVGyHAQOV/W7N+zmRfIBUUv9nY0YQXU4LuZeT1vTOP5yGs7Yeh7r56JI65+syZRE1Tvuvr
/l5r/UJPy4E8wYWzw0OVjO853tCBPmhcjbdA22vzPCdWJa4UKWxGlT6vYZy64LJsFCTkqBHD4Nls
g2p49x0CO6VRfkyThZohgh+o9RFOut2cJucE942hir3M6RgzF/wspOas1rhIu5+2Y2A9W/pbjbxi
qTwwjX3PO+MxxyFoo0K79auW5QlTJOdIcarm2jkzio7GNKmjtPXEhoaHc29hAuIibZQLNyyofJLG
oH1R5lGCEMvleAJGUhqEAsObG5hnzwz/WpOJX5+OznX0MbfucvJ6cY8cfogHRAJLcQYQBWIElqdD
bwz8uBAilqmo7yC6x7FgKNVRO8uvpfbTwFSCkRx3N8Zf9lSdSpGow5w0BTdoQopWxrnNs8ztelkY
KX6PKqtoj4HYCSesVqEKnH/ufodO9yjmDgwr80FeLNU8JfCvXDL1NcodjzgnJafGX4ipC0XLjXhs
9sskhyMnsjnqu23QDquL6CTyujjFMbrNQt9pZLq9gPlPHmexz4EIdlRh0n/lwnLJ9MWI6TMc7Anu
6bND7fuldsNnNXDeCoP82aKEzNYcf3OLr15bFXDS1v6Y1mqxJKa3cko6xHqqzUYEPXbW+bEwUa0E
rco6WAtwy/xQUkUUha638TKczk293IuiOYvKeI1dde0DGqeIJg3IjptqqI0DWwfruUJiaX2+Ksem
hUXmXJcobrYSY733/g6JviRmO94N5gQBKkRV+wmRqiJApMlOt3vP9S9+Anm2aTDYmhMzIWuW75Vn
kzBY6Ek1Z7Wn5fl3AD3M8KuvIv6DsaMrXkom6Wx15bC3vZSzgbT2wkkVT5w9R3GDLhISV1zl7Ckc
iXi6NO8xc+499Yuk8NUi51+FSHcMDn+wEv3LFTTNsg4PXvdb1cOfzp9p3+3aJ1g9BIOb5hBDKqrU
FdrUA2sTVx2Pu/gwHgfV3qU9h+Ym0VvCYS9Vh8Nn/uZ0Ot4VC2idmSkN6QbmIExJIVhSRrFYF0mt
wKbwvN9u8XGZlNmM489nrIbZxgc7xfnWfJGTkGDgkmXf2uhDgYHbnGEpAm33w3HSjMZ1AC1agBJ5
8YGwCSyR/0GOEkWWE0zirei+obvEsZ1v9GcsWSdJaTfXoJiyTSFIFZq1KfclrB3b59frrfdBckgl
ErwJg1CzE59tTfQxYZH3CcVQPMThmSDJwUyKU684C4RjJe+NVF2MhfL4oME4Rmd2ZGM+IAcTbJvG
ffNjUEP8cMd8Jf2nD361R6hhwgcXgNH5d6pJM7pBmm4sDwM1zeAe1YGXYrDr/Vi4577y99iRdxCM
TGZJG8dozX1SMvMobH0qLdb5ahmWy5h0ZwpVcYXRLJVwMqU8GH6r2QNb8WaywSRg6jq5DpwPuNu8
dZOmkbXLAIUTEwcBmDJ+XLKTmu1DJtGpa+71W7o356iLqNrjOGkknx6mHPoDIocIR5TzK+oOozhx
EcaEC30DbsMTUsXvxJPQAHlZDmNvH4qWBiJJ5QZiBZteGpP51BTRIXLvoYsRJcQRb8BxoHviqWnn
U+Ab0Fjy7iBnWDjke0JrxNI2+VdDhm8h9zUoyBXm7959qZnKLzlWTN8gs5W2I/kFvDmrzVF00G+y
BclHzs0bF+y936evOiSrjZ5yyAnMxIOyTzazW/JP/PUsZZkbyrVb28ZEhjtgCFsCYgWdfiZvgabY
jgOO0IfUfpZT1RzdzHotAhslyAcHNVX+NTWaGhac76yVTFHu46bstcNrzQuQDuANrQ4HdJudOguB
U5uMzdEqMY7yCWHLIkeXY4BYdLt182ylZumv2JuPQd+/ZYr4OuIwp7U4vtRDSPbMJTqX2Ye4LTlp
CNSaMMc1MIH/wcNUvmSVgxpl9RyU7WPYFd1BE3qHyvzuFKO+dt5POXJcJpedYcAVhf04MdLENSue
K+WoIx/GrkjdfVHzLmDWnPatlcAB4/vnJvZk0l/CCk7rbjxRbjELbh8fVsJD6y3jJ8aL6ywb0KpL
9yBc+9VNmBIQDfpLjyF6AaGwukUx6EOgY1UAOUg3TEOzYlfNQRRgptgzr3jtXCrEEoSNxu6fqDll
QmzLtSeUenggvJS9yXkrNapGNbrJJk6zt4zfZzO4ACzARzxplEwMqnwIUtzHvoJ3y4T1bunFRdmX
CtfFTi6jy2xsHehWCwZnjnqdfBjG+laGxtWz1Wr1R0WscSsUidjxr7qiPa2LP7XtrnHc357bOZ5R
YPZSBKw24NOjUCLZxGq8+fEQbuO+ZFzuHTGTkC1erGwzWVnATQBnYuN73MlwWHbNcszTr3rqYtZE
lrGAP2ziqsCWlDxD0WKI6zIANYX4zfJE0PvLbSxjzfGDEKNbGJy5Nm2sRB1HHEcHvl5g6RPDN+xN
q1Go2NjZkh0JxAoE6fYpm5gHyJK7bppjThGBd3Dd6d4nOo+HiRBTGU97lRTPrJfLIesmkhUDMocp
7dWAdPZHTLptya0gzqsskhZgb2VqTgGYkZjgOPx4uIBMJhgeyGW4qSppGN8Py860s3xNW4M/73G9
Eeoo29DdhDAWcGUWNTlMm3/bYAeg6F3l8euUBQK/ssQ65lTH0Zqxz7VOGWmrO+e1cRsmnztTWagj
rO6NhWwUNaDsN80xXaG3to/pzLLgvTTINpXg2tNryZi/IvjW+iBF0iQyIXE2fov4I5ozU5pDnvj+
AZMvszsvvHaJc0wN/7kPlY0cz97rady0scPUN5D5U+jbT0jeBHoy8AHUpLPw4IvEbFpn8YPkAEgm
XXWPccOS29S23sikUFQmzc/03KSbYdI25+oB0dowD/MAN9bAOUMg62T4WNXakrohv4sjK+FPc/lr
VjJItWm5e1+XMog6czkMocsUyAlpkzMgyFQEnJyMob9Ckotvs5nWL1ykg5IruaKWGxlCvblzXJ9R
BVHsYLBH/lxGg1F9+ubogf6cgRi1Z88JfS4PTbFXUwqZexnuTe19MNSiz5xWqTpUkmwXn4ldfGZB
3Z9aAjBpnvzVM+FnNsx9YbF0lTI46TmnYa/Dpl2D2NvG2aVLln95hTrrofxvlHFihs8ss4q/TbrO
SeiCcDH9J4emg22j9VXG+Igl7MZ9ynYu8LjWnc19rfTxquSYstRL3HI1E41kHzAZafgeVIDsJbb7
ExPXmwWwGWMp1cU+YS9mIdmtGgVsZzlDupjjW9Myuuk9K+bcln3jEKXbyo+kAkxPQzADOeL6EJcO
Q5YSFPc/LQK9u8bNllWyPnLUDDcdvVXQuYw/STKbm4mp7QkNNGrWVLmJzWAzCpDQ5vgLNFTuArwu
Y+rcT5TdORkJSICjG5erCcfSLCDSYIf4RJ1dk3jceqcs3LbefC07EMOslH/hqf9xffr2ak3Gz2qX
S9UASZaei9NAuO8GlpGdkPm/QGARAu6mdkqdUQc6qKQWTAgnOSV+0zK34wFykCkTH2HVbVDNzPk6
pvGDAzmuzcl3M/Cn7sIrL7XnAX4OnHOYAxk017mFprGB5VdkaOGsFV2hm6++cCOTeBMJcXqty+fE
Jl9SjNh/Rfpr9x3dg/BOqffqqgznRkuxR17lH6XLAKJ37lklxx124pelH3/s1Nr7ATZm1wFWsHjx
fVNr59iVPDcy6N9bE3xaQy3GSiTIWawxyihIIAEBZQaLZA8bz4BJhmPDmOPt7JO5nkYwvxY6Q9B2
gC+Hm6WRQ9sKYp+X99+0eHIBbp578h+bpbSwF3ONA8qAacp4CHHgbtsWJnJWVGcXSEXJis6Rvcam
zH7rJP9Y73G7t0P1APA0GpzyhfDMtrSN6Sx0DXtPrviq3NqAwSY0x6+kFQhSHfRIJBKcIoVkx4qs
ZpXgIG8y8dQERB+q4dEdkTTCHCnFGgubhD1Fx0bGDMiCzqcZwrbGsQystwYr+JArKIbk8MBRhZKX
o2xLZn4kOcPZv6f97G1QPvjb2+ATVA+LLH5DpAKrCr5vhlJRYObKNbEUHGybrEWRQDZ4dSkDcRIN
hncghGp4UDxRwq2whQ/CX/JhTe4o1v7Bj3vvyeVnVFxC8azaUY4reFNgbsD4dleF4h/eLLYjtxp2
gfunI/gSycr7pu4e67Rn7uOWsEnHQmZTVlrm8XM+qW9PNETVug0DxNfWuweRjG+84fUhPH3TOezR
3krD/dCc3Zo8KgOprZzhSaSluhcz7glTxzddGXhqiuzOysD7FcFDujS4XgL5mPEviw46H6rVDMU9
Eyqlk7IJOf5q6DgqGWSRrpOXZK5pJnTfkNDreDwP9YJ6ELA91g6thA1hPUgCr+U89ocxpCmg1ahj
Lqpx5MX550QuaOtm6FaasKMQKzJVpmSdQURsXTwT925P2Gcwtx5zaurj2WQkGztK33ao1N+pbzoO
5Iw2/OtUsx+PcfrZTz3jTX0yuGoOnfsR6H/0ByuGf2G5Y7EW6dxs3TXqJR3YP7qxbtRFf8Pl3tBX
PZP97D5HkpPLCr3oF4jbnndMhrUwEl7BqKLOnuEeyobk5YyLsK9pH+HSh6UyXe4Wrpf90m0F6tFk
6LPttL/kCl48vAvDnP80wl7/MquTDOIc1EV4zQd7RhB2tlrFn51DQJeLyL8hoS7ICJwH5ZHTqC1M
R6JbGSkKqmoDFmIpn0Xp9ycPxtgmeY89/kQQVrizg/olTonglW2xZ7h585gqOGAz/AYijrCzP+Aj
uAveqPJGFIjdSOLTQAeE9eLUEIGSo+D/2RCU8zAArMXl7i/SIO1sCYGNv3OuHgYO1owqrFuZNwS5
xvxcQJ4snfJuNEnUdq3CTKTuq5KDHhikfaN7oP74blQamogj86Wr5beBtlYSkcUJfJfbL41bAqjD
aKQbgg9MJjdJEn+Uc2xT3ykuSSNvMb9ojKHDaCfM3pTXZOz/klhphI9yC1JORyW9JDips0d/JUB4
mGNzIC+Fy6IyFDmL9GTd4DW8gTpn0JT03xW7QL80kZbmtRvb34ULfOaPpGctFfKl+L/hnP0NMxJR
xOXhJ4XIyF78XTvd/Ryae6yXZw3WNSz1+5JNKRRi9jlrb/tBSaKAoHI/C2dDTyYOx6qFkDI9tGZz
rZuKj75t0XvLJ7wBwGEUR1VJJTbP4W7KxgfiPA9KskK2rWVQwOCRoKc3gQipMDEzo2cxzeG5RPD2
Dl7cs2z2lBWPjABp9l0rjk2dvnMaulUFqiXb2ks8BK9ZM5m7xpzjHXkKypqCs07Nk7v8sebhVISB
5KLCmcS0UWApObfQVWQBQ8jHoQhi/4EjzKOXTii6gkvJPJ46AHuTomjeF3e2Zd9SAgDpvKL3nfal
nPtrY1TfqMePdn9XhsVrrNpzXITM4ZF6ILnhJX4bByIGhnPs1bTvFaOL3t4vLc0P/BoYNK9t6f/z
BcdqZvC7NB2/lkZfwwG7S+/uCmd5qeBfuDPmMdOC8OB5u8rO0YHkT2hMbzGQedMy+GEeFzU833b1
NLG2zfkjwY8T6uVY1lFTrzMaHbx0Mr0aQ88VI8YVw1TLmPdZt5yHwnvlE3/N0HwngyLhBr7a1imz
Pz6mDigtrB+i+ZgMl6hJXEKrWlx4uf301qN6QAjl/potmCrJQ1IrPkUGkcUxPPldF+HcjcoE/FvF
a2pOuLcXYioe0FVG7OsvZ7aEVofwqmKxTRYkfzdB4gzIvGVUAlK0/BmHCafWdPylp/zbokEwypL0
ZqqPCfYB5SHbsguOeUfxrWdjidbeu9C0CSsoci4tOVbl3oF+iZg2vIW6jVo7ZfBxHP1lP8fja1zW
D2k2HTVBG7/3avxfzTspR9yvzjt4qWttJj8kONd11zswhuREy3QAW1IbMQh16umzWXgfze5qMvnh
OeNPjJKZiki+1usUIzsPBhjRyAUnwMxiZRmfoQICO9pQHoa6Ji+nWvY2f5cW7c7ETcWaeOoCMBcY
gKQ0nsoMtju+8nNWLhxQcuvNMMaP/z9wzaAaPxYW1xz6hpsxJ7DX5aLFwWMjQ5EVZKj/2lKkVRGI
E+YxHf4t0FiSrH52VQFzb5ONpDYnCWvXFchuI0vAQIaalTgyxuXSyh5thiyxI7NTppn6rd/0WKaf
+SRfNResTdMTQBruZf9jQ00ifkOTfVb/sVx9NAMyCC4WEZMhaTSMNMlWqjnbZfU01NkODNYx0ePW
mRz2bvXsco3nRh7Y+9I0v2NMVbhwHX/fTv3eY4p5Vc50wbGER1h5IwJ0SXk2LG7SpJgYXGMHhIRR
OhmeBpeWUvNDPJTEXYvkKvtxP9O/um1C49XIGJgK12VUhc81e8z1PJ+Wtrm54M45xQ1738U58b/C
Mfblh0mbrZTOvRdjJUPXuzLr+R5CXoCxfu+YNpXDIKAAhRncegu4QTG/MNLKgu5P4mlQ+iL5E6yD
oNaBg0nxHobBB5H6BwKJ00Y7807GA1mD/+lyLpbQ6aQS/zGTc04J4Nbxwt+k44WpVUsFaOD+GC2M
AzSC15yry7Zj1poDa3SGq7QDKjVa3N+Ok9373b5tycpMIn5uwMmgIXOBkvFfqtUwgd9xK6Znxd62
ajoyfrqqEspdKh/Hoi0io5reqpfO908rCqobIFo0HRWooLe3Vl3C/qNMgrFM/mUU1WPl++oosidR
V4+jSbHCcvAy9+pOwfcYgLObXAL+7qdJ+dyOagAeTge/IA9sNVUvhTUNkdUCa8mpBDClipreelVe
yRi2gTxBV87ZM5h8ygqML75h/DvWS6Os8c73GepDUpwjp+TQxuuNMaFOnbNTOgMqq/7QQ3MKcPpC
hKVehklPeLLhEyz2AtoELPLG0hysStP9Z/d8PBA7rQuG0E0VznftjDsGSpK/yTznCK/oYjvjF/Yr
zpuy/W3ml3DKUPMRszBX9P/8PAGTXWtG0M89qs5WmrK7wyZiKvuvZ0wnPNrMBKdOYWFrfhUGydUN
ez8SlMLpCr2e3wODvMWgpFz7/dDkg/+lZnnFnq+O6WK92N2U7DWpTLu9sSzjrJecFttvyTQ96tjO
dj3q95Zk3me3ELkizRm6SXjUAYdTMqyxnvS2GOKL78BIGAKWC+7l0CPWdmvYyxRdZSyH+LKK+J90
eSSwHG7mCU0zGZmPxTkStd+e87b1gDABj5lt43nu23vtKePAZv6YzelOCu9mKLrQLcP4XHRxB833
3eOgTbpSCa7r4gpHdi3dgqLXHNxgvI6ORxqp7O7icbiEAY7Jru3IQBAl3RSM05fR3NNVwJmisL9n
mbBxYHzCulFsUk4W26oappOonGut6PthsnrkG8hNroqulZ17xuq4ZvDcWeAXgz61oyU9Cl8fWDGL
jRItQUbgTKkZ/xNN2W9shmkHy+Du1M7W0TMF4JbOILDtImG5Svj35nIXDlje5ZxGjgMxgqeKn4Gn
iROSSZQT3xjn348qs34bxy7uSmekZ0ZmWwc1f1P7RK+ZlZ1n01gOnPooXzEbItfYelzRYn7OXNQ/
kEjYshk4WMtlYs+gcInKaXovjLS8YoPEUMTECxgCkgb7DIUt2y7o/SvH9LMKaFEI/Z4n3Bu/pGm/
9D25KKctVlP8yqa8OWTRz8LmwG96IyMZWu/J7PUP5jhNyDKiiyDg/+vmaV8n3A2d2j0x6LppYT/z
4FvAhC0S0mX5DBfku7bMA2QIhKVSTLuBjXTTZUF6JBrKfKC/h8bDYdSEcUeK6xYYN9OM4YPO1mVY
km+nK+67ZsywjVHUyWB7O+eMNkCX/rg4JlzjOHQUHJFxQVrOHvqBx2tpZbdNvfAuNbn0N+Na5+W7
/xxzevVT5vNcT7BMtyeDgO7GL2rz0ATyTs/FiVjEtrON7n6K9b5FBeYgWnaIVHjQCsw6FafTulOo
tVXsogoQTHan+g3KqD50VE4xz2K0mBgYDNomiJyqvZEWeOkCgzPJyDg1c2W3q+UDcUpmAyY+f8PR
fOsN0F4eafxgGzq8cCC53vtgevdiuWkSdvR4qCwa5JMtVnAU6jdnF71zGRDSSWPBLYBv7Q3qFhfl
woY2nQiL1DgFDWO73OUGUkGcj9usB37QFzRe147xg6mc4jr/U4Kw2bmrRdB3caiXjA1Sry9OAdQ/
2icYic6wILdG0TwNkL3ggNDElnUVf549nIgZBx3ti7fMAftRTZ2717G8oZ08e0o42/lgquA1xSS3
1WAqKR9V2JqJLXA2wOEzKhGZYQH/BuB9rBwsDngg2rADX04goZlG4lx+IfdAAGnRWCGthsHSCKyY
4uxsZ1pkgIv6vuhG3LdCfKKo22RBc849bl8hPjMi8uoALBFEndG7ON0gjxm+tY3ERitnInF0YOVE
1dWTbwOoo9/SyghaNZW4NI1FeidEMwiZZIx5+WgHpNpqT3/VuGbXLNLdPC6vQW8/DouCkRHv+y7o
DnQG/pt1chtnzYI9vDNGf7TGHnSb12/j2akOgU2hL3RjCPi8u2GSnTX+p5EwbSzbp3oM33DSwmTU
0t02W2Z2AmEYKg3sCkw5tf5LlgBhjOm9H9KRh0nK5Tkwthzqcv5xYbhnTksXGHHj2YfbSWbBDeB6
Cob64ZOrsORLVlqM4h5D1sX4Zwfqy6HLO0rjFvOlc7Ts7lWzR0Xa7W9axohoiP9jNxLobS2Sackv
iXGcRulX78BrYW+E95P0Lxzz/zLROngqO0/d+EABuwGlLP9hQsen4f6KoryVvVBMgpYvvIXJ3uCW
DtgsS9MohCj66MVM7trkWATTX89KxoNryjcr5dOVxh+zUfC5vXC7aPhjLcSzjaMMvffDiosiid/N
6uBUXvrTmf1jZTiXgF0ezxZSD44rgVdUECypQ+Lwvv2pjfiu7Xi6EmaeWPCc94GoXlLA13RyXDOK
ueEmRS7CWTs94wuCqHsIuWkz/usWvho2vI4xezOH7DoY85m3nP9x5/tjrBFqZXws+fTEkkMlWsyo
ZnbIa05oODY/vMAW4ycxJ5NA/fq+8cXWCdnU/mkXb9z3lstbYcsDdtP3CgGhtLBkVcYAK4M1Tnnw
Sb3h1e0X+CGMOePkw4q7F+1yZROsDASjsXanxW+nCpD1fFBtDhiMG/9rCwkmDtLP1xq6+SYUOO2w
Jny0qT/AZ0h3fbmKPhMQqMQvT437oBpernYKDhWgVASiHm00YzkgE8g45sVM1Z0X9iIaQo4Nqkz2
vlMmWxHEX27DI0Nn1D+fwT1fS3nmXOyEcFvtkRsdgReuM+ztPBIPkBNatHoX/yyYqaHiJmHk07Z0
llMS4GDV5RjuC1Bf83oLUuhwwms+fTFSeSdiVog4PuiF2DGGR868bC7Qn9E1lgWLvZT3VSbKCI0F
tqJFi+Hk5u8UMvHNzIyDm2G69SZzeC9gf6Qy+9WKGTfN7CMb8q//LJdqFy8lJE4+YCsPrZif/WQ6
yAFzwbwETKYeJZfQPT1vGCjc7Ms2GRgtTfqxrEw9lD8eUhgEZZpfPDGgrPOqVDgZy0CfGFQ9tyNF
eq6uHzKhcH/W96GDiZbhF4lp82/MGjZaoG4WP8e8G1DWRRPxJe8antv0OADtOZc/REg+nIEYbCbW
EQEzQRCMS7xnCfTTe8pBTq2NiIsYj5ha6/eV686gf8OS8CLAUXN4QKBLOELkMWMO3firayLc46u7
cfE7qNJ/KAqABjFP2bjEoNJdwnoab9//F96AGnOGvUhOBiqhPXyXkzyppofS2YTH1h+nHfzEFaSI
kMMEha9aV1uqsn6GwoaahUIAOsz+yLXj4vj4THNr2QcdKSrVf9Rp+xOuO5B0Fgdw7HKnis+CGRUd
XeyNAmV4hxPqRtB2coYI5y6QD0W7jO3+TRwLb0ZQ3MfJHZUzlFQtCxN5uztksPMt/imMRbyThcq5
B6j+66SntsCfYedI4abtwSXpx7PVP808nGhu/LLZRvBOc10XJUrTws1Edg/Y1e/8BQb3YFskHjhb
pkQoULjt75qLFy/N0KPflMmlqyhLLjqPhEdZAsszsA+LcnpsHNgihesCcOk5biUkf9V/nJ1Zb9xI
lrb/SsHXwx4yGNwGU32hzBRT+2ZJtm8I2VZx33f++u+hqr8ZmW1mDgQ0GmVZjiAZcWI55104FKH9
i2jrXJAFPhmwlmwQbIkgiTFo4G/1iLFTrB6YV3g5OIF52g8/VB3CuxLN6U+dg6FjKtTVDdaiUSaP
hd5/raYBhLQ9buygB0Y1YMOegDUBA8jREWIg2nchLhmDAWSpbi6zOPR3o8ieoYxvTaA1m/YZzPtz
hgII+n9DsG396mI0Kdag/IX8Ydkix03RmblOrb204AqglglLJgG8gLSHO1no2nTzzYlroeqhhG07
5NzbCPXf2JL7vBp34FeTzTiIdMtqRdcVwNwcGlEji31F0oajKZMKzbK+CndpX9wbqOBosX8bBPlL
VMac26riBwpZk3SMnaFGT1Cop0vIZttEcAPBQhkdFewaxghIS2s0+kZVyLbLHIvPwv9S4bd5M4Av
F6ZyX1fdT3ji0ym1vmbbyGvMutNtP/ov5ESeDOfn1KG12nuA43xVdliewD0YPOXWUinOaRykdL15
VNXqvjcC7nszl0x43dd50ZApKoFjYD0kUXRj+ukPJVB/TggvnugxBS3KSY1FTd1rRUsu7lnrSJQl
yAR7Yf8oIOJvh3Lcl0n5M0HKbJfp+b1VJd9aOzRImsZoFuK1tY2N7Es96CaCZfV3g6QuCDqf/ZGT
lkH2wM6eNSuot7YJh6kD6j2OjxiIDRyh4rNgeNFYh8Osu4P39wVo4Lk35+Qrkb94KSFRSfOpMwa2
J8XGIJMbSWRY5379LGZE+JgPFnKU5JnmMhulz2aDOEl0GQPpVqfsOXNQb+RI8j0V5XmUUdQVHkUr
mzFSVVtsCEW8Z5mmOPWmanQd49pC5pNkSwdvyciRsueW3U9hBlQcSReph/e6Qxqu1pKXIRivhzqN
TvCc4+46WTNxK955DSxVPQbGVJqsiblfn8rI/IlRUeYGUOLGtNmPNiqvYw1ThDw/3I/PoY76Ypf/
kCm6YLkGI6MEB2a16hYLCJQusu7BQGuEOqR97/XNl5rMPTI4FsDAjVGEFpcOZiKA/3BTNmq6A6bu
DY1zQsr0rwITzzjrCuxIiGwO1s1JR0UbnXKdrxX+yDgVApXPab2q9rWFeCrFRDXKXkRd3Zkd/h6h
8rNOUNUhQ7LTTEpxedFBIcxREbKgW9Z9/8NARe/tD31ggBOtEIUbMoO8Kb4AvixuJegVxJjBgYbF
Za5z5Y9HdjNv6p4xY9yZnQbHtSxB+fJoMULrLudxivWJW2Rg+xXd/g6kaxvVpJh0i+sICacBvQAo
SlQKuXZQg9Kn73hW4hmJXn/tVE8VMsmirl+nhur+/KCygInmx8U3gyPCdpKss0rm7Zxcv6pqqveg
9BVbJaUNi1mz0HmMye0l4PZRiAOdPj+wKu19jhw/9AeNfx0XtzEl+kScB17zNM49+1qZ7oShWFur
26JCcNKJ6SGH0oN6HXVRJsV5irTWCEV8V4bafcAdAkLymaGjbwZj1oH/o7u6gYuPX7ya3BxPzJ5n
iCwYWEZxkYxwC61+qw3sypzCQZU4yUYt5FMPPJ4UYX9jV9RNqutm8L/B8UQhTuo/OvxRpgz5Ji81
QLUM7TNCMDs0xdhwSeIpXq27AptJr5pVFSlNqz73SqUswI5K6Kue8C7IbMFM7ZGJzBSfcgbFY/au
npQucNd6o84UB8/ObjCgIdeLn0MS4y7ZzcY7IUzQU6D9J9bE1ZZzkcLmY1yW+kaosqCAD5Lb83MK
lRFZWgqJ+qnii78cfdyTb0JBoA3kKTVLeNno5zgUEg1Eb0knaCj5wkeoZfhEXii8LDu3z7TPk96B
b2qGByM3t62X6K5TOSm7L7ptA8J6fgZT1CxQTjHiczUbko3BgVayom9DkpmuM92YioFvOFd2JMkR
GoU+cDLEGTjCkFF2Qg7DUmbPZCPGa6SChpNq+lblfXEKdbIiZztnkOeRSpNnpwfc7zVzhRKuDly7
QW4gSf2F9i4340jfVQO1nTz/qtv5madiIsx+svUbns7HcIKcGbgBH2UVdFdJxyNtBBKS2ydQTtfR
znG4Q48DAyK04SN9M6nVVkXR7qQJYbgKlgFUab7q0us2HXlno+Xba1bznNuJiog3R5dKkAgQ03dM
aG/GaCq3aqujEE25UylHFunhL7BK34OsJO09BNhBkKBqSp7UwXwMoyOskDYSotww+GdlKe/jCH9a
cpmYccHkAqVhwPoO8K6qsukFORrjVOsxR5H9a6H2xd4HRZSrE7ozsjwjyZQx1yGJZoCKwBRV32vq
WCfa5GSnrOmdAq5O95srMEMoElFpo+YcjviPJn1zwX9ckaUChYbyNXvPdVHsqhj2fyBbiZgFmzZC
pMB8Up8D20VpkxCTOQwDr0wVymsz2CjRGG2y9yGA3RNnLkhgT/RZz/5q2sygWo07UYCVH1hAlMGH
HTTL6dSqHKquyFOhkmRu2mGCU0EkbbC56nehzlXFYRdjh7Lc0nvsyYzqLRIh4aPe2jWFWPkgAHvp
XbBrMwA9ZGWfkzJ74F4CGpavgLfUMFqz1sXpG28twupkLNA4gNYATrbVLsMAfLQxsJYXBudhk6w7
Z63TYfKZmY51m2raDlde0m3Q7jeKIIWrao9Tqp5GZlrsU11HzaozTpoCz3XqtOOJ31xgtQvWL3xu
Q24Wk/eaiZrzQ7PR4ftdknx5Nmcpfw1ezsnU5D/IkH7PuxlBKpC7xiIwhQtwCoC7TcCAhzPfrRso
2HMdh+FUn4wJFS7qE3ZPfPpcB4Da48KNTAG8H+qD2ky1mmKFVFUU3iQRmsoChvLG4vbAda3P0GCv
tfuyFz9TSQTa6YgHzhSWt7qZWHt1ghBmFjDItdpoLmxHL2+hyN0rEcxZM6delUUeFVoMHNoSxfN0
ZNEZWXHMkaIy1O5HUun9tos72219B2E6L3zB/uqp6uz2sz9RrmhscSO8vPvctHFMeIHgBcF4xk2w
e6ayd9E2SkOmywwfIiC6Ihk7vmWP7ttkU0moEIwshXBhJw/fsLAtdklNigQT3q/ebJ3WW608MxAN
YNKiBgvN8SI2o/rGGGuSjd1MsJgQUjhXzeibNrXRzypSrx28o56zcfrpDFSUdobBbcwC3/Dom92c
9GruHXtALjEJ0UQtuqLa6UpjbDMPIVdsu/RzaAnF/UQ5wbKo9Gp28N2LOw5byDbc82Ivs4etI1Tv
jLoUJakIE1tKp9FlDvr3MhjHr3k34XxQNvbZmEWOea7oF/bsVPX2f5r0v9RvpmzQcYG6mo1/FQrU
yvqRA3kw+dRMHGkgUmcpZDLVdqLM9kXr7RomDKIHXkpaB0Q6CRsNX06voLYZhfkuMNLUtbv+tSOb
sFcm3b/SFGRFKgmNOCmRI55/FAtFcZG4fCgxI76ohjS+yAwS1EBEEyLxzrOrvadN8Dha6UoN2ygj
z8+9Eouq0UR3S5FoNQoVC0OrVOQdC6BxJyzhbPwwFKfYsMYIxKfVTppjd51kTncdIb6JkJvH2b6f
jQQDfT5xvA0NJ4zCZSpZpy3o/TOpYXlb1qavk3tEG9hLcu+iQLcFEh53/TcL5cxHAS/j353i1lhc
eyNSzhN8k01sNfOvJCCzTeroUEPDLf5I4ffMpFQu0Un9+6NPQo4XbxgZ3bLiawcjEGMMxn3RKPs3
J9Aqw3U7Fh08ayvimukEV71hIv0+/5eUE+JpcZPBqhuRn9ZQRcJH4ykOgmZb6qp/ofXmvCElCO9a
AjsAK4RXjTPqXktmiYXZsFiffTwZGv0yYABcA00ecvaGxQ4df2Fjis4GU5nuVHQh96FUQAqR3PQ1
mwtqBSB3RA2R+k6UfR4Nx/+c3pfzhlYL7LKgSrXPkwFpzcKW3myfNX8ode6QpxrG5QBAWAvf7NJ8
EcQXdQ04cjbY9NEz26ZVJM9UhFTR0QAo3nDwOtebFKCKUvvlrYzHp0Zm3nnz99xNZ27KPKljGH37
wpEPvhkPVzLEgc6cZy6wlehyNCLlOhmqJ6DR422U1uGVZcdUJ/Qx/N5TYTkJC3A7gADzfRfW1UWG
ih1MA9odOyRjU2glPcdUhKJ1ZDVI/XHwiILTv2MfdRQk7TVwSGSGI5Y1lbKp3139/YioOnm7N9tI
TfjFSQRY4NTPAQIh6f8zTcT4PKIdoRYD/FsHPEwNX+TqbSJWRgU4SGrpnmjuQHkO0Rl1KJJJ5oSs
i2yhRubZTyVqWOXVQH7+3//K/BjQyvzVCAicyvxZ+ETkzb6vy59WoJu7FHumjcZbOlAILtlrM9xI
q3IzQYDcB5VvnxvaD4oYw9WoF+lFijyWnhv1TSDEw9sYIXIzs67JPOBakV9Oqmp8jk0AbEGhfe2s
vNkmKtfIEAigbC6YETnkTMs7ix6jrpI7HCQYLxlheA6I8ESomfF5aLD5kyjNAlr3SEU1yE0FqdiY
sKJvMFsgKYLyqq2X5xVqpzdpy+nDdso7SCr3HNTN29y0mseSK2iQFttJq6g3G1To0FGtLg1bTS4x
h0K+aDwFmozw5zCWDyZupqVSfA8dZ/xSqqZKqaXH7cJqd2Htk+hPhvjC0EsSMLKO7iynvBad4+w0
1cvvyH/CDcCWduvX89dwJniRqo+cN7fdDeCo/goeqQLnAZ9iOMrBfdXbd1WHV1dR9/coA5pnXNkB
Z8V98ZwOf3nBtJNolQxwLx58zzEeTGlzYTGib4hfqZtI4QrsN+W1rUG/lxLNJ9lcovSq3GSsmbPp
FDX9SCB6I7Xs0is8ALUoalyjFare+hCnOfhP+gmyWZ13ivXQNekObiRaaRUItP/oMz04GyrISoUJ
V7Hz8W4y4XNzH0UHT7X88RuMEo62QeXmNlpwXWXtxFilP/oEVVskr7QrXctwlBnKZ6h+CEBGaAz6
BvD8iJTsAxIfWAAoafST2oE7DsF51RTmYwm6dtOgtnXbx+3djE7dxV1foPIEXd/Kcxw1U/Rr3sKi
F3F46Y2Tetkr6kC5BptAxPqZNJ107sOtAvcISXY7viZXhb1kZYSXRpDg22ijOFiNOBImuuT20VsX
ueQMDf8+PW9ItpzrI2Ca4LNKmgxJZLPaTGVfnlmGVblZgeKtkcmchRJ0GZLSLrVCYz/Ftr0zfIyZ
IJBdtRqXmyjQWOYhD0Z2hFJ0h6JiKgaMYEkI9Aj9BVl3M4BsREIVqEwYZSTnpYMvK4s64EXlWofY
Y+jxBt3sqxhD7n2CDQjAohwRDfWyY71wm6ZX0fOcbnQ17wlDcJshxdIdGGaCqUcJoB8mJFQca1NW
GPHWOBLvBgF/y4RtFinVrRUjKW8DwUWCGKWGpt0H4NqRVbyvkJdAb6Xf9ohoXILhcvYx+ygec5iW
gFXH/TKE78GOGqIm2l/aqJQiGJ7E25QSlkwqzHBESk4ExVVSOAFOtoW1FziQ5kPFoTa1uQp13mNr
pzvb8+bdyfuuVOk0S2mRLGvr3VQa95Xu+K4wHePEKYRrZbW1bxL1aybkE+eIlKNrYW8mG4CgI1Dq
1QkNmCkIyHbxPmUyZpGvXYUDji4jaH2KaTaATvWCtS3nXga8KFPCl5QdyqjBRdkax/quTl2TSbmL
2kZz8yQHHxN+pQ4WnrCow1GCcIny9EObKt/Cef0ba/22YxEnsVrejLF5FYwU9NVAnbZ6pz7pZKs2
oNNn7JcVo7R4CfJ4eOJxqAqC1slxvhjR7sRdSd5a2YjagnnOrYYKjKTRAcWPmRxDpgjAIKweeQrn
YOsHMj5LWHIzmDdWqvyVK+gWakaJCEifNLscGYChAQmqhwm+JZ1/PnTh14KDOuBoFA0gMzwORY7u
/IRhYDz9NWiphV0l3bI7naJn4W0B7V6pAirZLPGBfVhwFqo9nMLpNLd6ru2UnTaqHCjhldackdlI
L6ouHHyfBwGx0VbL+1LXrzjw5kRN9bMiXW8lBlk1kEiFqUCl5tcMI7Bxtk6ts0mzgbeWX2Tu3TRa
/9PrIZHWtfnN4eIW28YFI9q4noz32qAD/7bGJ4SwsAyN+xsl68qzsMG8spurlU2qka8FEVyRCG4M
3DaiDvYBsuUBt/36UWtye4duc479K8cuUysubdsO3M5QsVOlPIJuDFhYnQJFrcdkOYt0y4Uea4m5
0aYcngZd4ZKcaJJPUOXYzmFCjudmJfX9lBUwZvLI1ZPmZ4NE1sb371NzaC6HUBZbyjiXMs9wgOgp
GCnmRRej1t1NN2kKxL/SxvOCsqvrxPXTKMT524PEEzoz2DOc3HFwUa+8TEu30sDkETdQlomTMIHc
T0oWH/C6u7NivrJiVyhRgglIy+4OMn6yhZ59jk3Rk4YYxIneIXcOixQTxVF9iPTxa80k3jYzb8WK
ADLaJMSAGMZfy5az0WyjYsQStH9wN+Zq/9WMALxkPyKDLGAXo7hlTRCVTfUsVronHMSezJH9Mryy
EcBGCLxAl2vEp42VeN59v1AJIC88Y7anEKFvNbtoyuhHbaEyNmqnsoeuIRXnqcWjbF+wqAGepxRS
AtgI2uAumtrvsiKphZtfsoUl/DUzLEhiqXZrjuqjqQBD5SJFxidPvgF2NHfYAxpVe5ZxOjgpcxJC
uSB35SHhZhsGAGibpDp6joi2RSRvo7k6vFe86kcNk8QfjRcc51FMqd++n21oILPD8tTRYZ7VvGtc
lCSkLOS/qLu8BVlelXfUUNDxmFKcJXgeJ1DPsgxcs5GO5+RivXuf3FFjhq+F5A7hdP7nAq0crMu5
g8hcBeyH0eunP/7zn//9nz+G//Jf89scbkye1f/8b/78Iy/GCoG9ZvHHf37OU/739m/+53d+/Rf/
vAp/VLg//dUc/C33Nb9+SV/r5S/NT/M/LdP7v55u+9K8/PKHXdZgq3TXvlbj/WvdJs3bU/Ae82/+
X//yj9e3VoAevP756UfeZs3cmh/m2ad//dXZzz8/4erz9qH+/k5z+//6y/kF/vx0lv0MX/7t919f
6ubPT471D4m1i2ZIzULaQZrOpz/61/lvTPsfQtWlAwwThhL/qX36I0PmPPjzk278w1A1x1QtNFnn
GzJ/Veft/FfmPzB44YeQtiypmY4jPv3/9/5l/P53PP/I2vQ2D7Om/vOT/PRH8fcoz6+lCE3OD6UL
k5//eLlHuZJf0v7DEej91Rih7JjkGKZO0zg+B8Icrt99hn919755a6V549fmIzQpxx7HpR0WBYl/
XicRprGWWtXfOqqKbKsaRbBNozVWsDnc49zy715oftH3L4SwhN3GHncSTsbRDcK4UAsDfe5XTzh7
nR3uZu27MS3ed1ObpGcw/TbJrhQd6n/hZIOQn0T+7XD7ax9O/No+NwO14Ixr7lqtkFeoWVr2fUOe
eUQUCikrl4QpEgMpOl33hztceyEm2vsXKkiadtbcYZc41nCeBy2aM3gboI93uIN5Rv1uYNRfO7BD
oJgNsrQ7OwFS9chdTqeepjqxZ2wrHcleE3SbkQwPh7vT5nZ/059GuP3yQsA2Y6MejV0L/bzEgx7l
5xTAXkdCRfnatvAoyaH0g4CTZCmXIlZt6DOKb4v08vAjrLyxZv/6BIk/pl2CTBhG9sjf6lWOru54
Bks62faDf3W4k5Vx0+YJ9G6+5wRrjxSVsRvH2vriV1yhRl1N9odbX3uFxfKQ2FFo1npl7GI9xJ6S
tf6yrqXFhmugJQl8bjw93NHqcC1WilzBMbQMYKwoPrwXbzCfBDI4uKqjgTk5MO5aH7prYgInRWH9
kVrs9nDPax9w/vm7D1glfVQUoqQIkCvTtKs0MEvbgkKU/8EOFkuFGEhzjUlkQkL2MR1D6AHU02Ck
kEw+9gaLtUJEo5LldaG4WT5a5i0n0kl5sBSJ9NPhDlYWI22xNtS22gKfMAggy5NuH6L2hIU2ctMI
fpXVRumpHwURaJvD3a2NyGKlQDVQwpggXc9VBHmvvoIRDm2Z+6B7uIOVPUJdLA069wKEPxSLi28r
mn1m5pm6o46aDLsiJKN7JHjWulnEf5lDZtSH1HYL8EGf42oMbgA5VbdIWgY3H3uTRfSj1mprvWo4
KPQO4U5qEOUuSIayWcT4Xg4fGxB1sQoENu6utlXYbpXIEf2qSb1xfNjpJ4dfYmW81WXoe+Go8oVM
t7VKMUDeHuRXc8qL3eHm14Zh7vZdgAMizi1bRc2hw3vu8xD38MydEbNMsqzFB7+Qvugj1NGrGzEX
QNAf+3XAx4NyUqsjWq8fe4lFjMeOYpTOMA8BGRjntAzaSN1RzGyb8xgyTfnBb7WIdEsAPcWG03S9
MZ2uBApW1/Xo6CSujeRjR0J1Ed2pgwdLBB7HbUhGt1sD2aLirqorJUa7dHLU84aUm3XHBQU13sMf
7/cTTDiLeLdGPhkZZcvtKobJDYwRaRzgATAtD3fw+21SOItIR5e+RNK3At+i+DpII4EoE2IPLQT7
OhWdjcyOrMIjnf1+Naa6/OtcG/3IR6uDuQYuq8C9rG2V/jIRouuwoLJC7To2Oku95L6sDV8Pv9/8
of79LCWcxQKQ4LFq5VOPoznZMe069+VU/6jFFBSogFfYacVkiX3WuSRoLlU0hMWXEYtZ4+5w92vj
t1ggRs/k+IszuZtaCilVslmb3rSK7eHWV44ewlksEEbXDGEpSsfV8XPId5PmdTi0+wgbuX49tv5z
ocg+pU5vZwZKurrIroSFFuIXOxaGcSTA195xsYLYWWQUKN1KtwCkjGXP5LwWw9CXRxaotRm6WD+S
SjcxVY4sF7hb71JjinaVnWT3ip1P7pB67ZF7y9prLBaQVqtMO4pmLI46RYjBlMqt1yX+keVprfXF
2lGiExwpQBFdKO1qtGk1mzxvG1Zj/bHYshcrRR2WoyFw6HKbsffEmbQaIZ5KhJ7GfRa2JBnFZBb+
jyJFbOLIyPx+exL2Yu3Q+yxhHlWma9oeBL7JcoByTqSAKXqzNB6ZXmu9LBaNSU5x2ZpcDtAdmouv
ABVArQqEm4qPHduEvVgkTM9Rs6gccNNo/QYHSsQxk8KwTg9H6crQ24s1wNTUQBnYINxIkAanMIxl
+piLj00se+713RmBW1RuayGhIOoSTl6gPWe+rI6M8NqjL0JbMxE5wNJjckOLEjhQdqFvkfiXx47n
a+0vYhvnxqbQq3FyKYc5Zxi+w9nJa/nBT7OIaL3ojKKBxuM2WA9RUGE3wzPROzIv1xZfexHS1Csm
u7MYVy1GcrBv97oyXKWp/0U68cNgK64Sm6dWMeCrZZ0dnkorG6i1CPIIfpTaezWDXURfVQUml9+S
Tk0ksEhvQjvUgdx2uKuVsLMWwZ156N5MmtK7vWK8cr2NkXRv4gI74R68/eE+VobfWoS23lldFsVe
7+oE+L3TwJLXJFo+h1ufn/Q3W7+1iOoGExXZT2bvanJ2ZCunb0ocY7QKlhr04Zc6RyXVgf17uLe1
oZm/47s41Jo0wY8nat3aMJSTvNINjA7EPi5aODkUuCiVJkdebO2zzT9/1xU7PqxkdOrcEok2DZUU
LNmsYMBl+vCrrA39IuqR4K9jnJnJd5G9OG9MU0JNyqmhZXF2ZLdae4VF4JO4VTqthcRbtX5fP3ga
NiiXRZslrx97hUXo43gK+bwTw27wWxRqxumzZRUOwk2W/8G5u4h+kDQxaGev25UIDyMP06IA5+Cb
cvj5Vw49c8b9/RADOZTCowq5KzLlqz9gP9XVWAfUELsLI/rY6m4uQhw3VPxFa/NfryBFicZ5B0Xu
8CusDLG5DG7DRqwm0DpU9OCuiLn1+uMfaBHcsQq4MalpvXyTWSnGW78wr/FaRecGNNYH32ER1IE0
7FwVKjkcKV5z9PAxqsaQ+WMfaBHGwNsSaHE0btcgACYZjDu/N4Pzw62vrEfmIoiHhoxXMsY8uqj2
0qkehkam4NInCEvyuZ6ZtB/rSPw6VdOgEFmONeSOSoXb1+p1hMIUNsHfA13fo3B2JFu8tt2ai5Cu
JxAyedDjFIqYnu4Nl3bs7BVUisxY2fsAKoJO3qWhgXKP/OCrLWIcQGilj4HSQH9D6SyNXDuCdVgP
4YuMtQcELD92QjQW0V7WCGtwSG93kemg3hwBnW8rEDmHB2hlOTcWYW7p+CGEOGHscqmYp76CtUM2
1RZqXH5yZLKtxLqxiPWhlSKTltO6gM0gUCkTEi1A6ALL2h5+h5XZbCzCXYCPTVuUu10jHot7pzLM
0yK1GQsJjBOYpHGVjnbqHu5s7W0WUQ8VW1T5kLauj5wsfF7Ix3UcjbvDra8NxyLsW4y6dMrprds4
+jfw1RdDnYYnma0c+VRr7S8Dvx7x3RoVfDgD5ZpV96vu+Thfp3eHH39lZzIW4e6EYWppmQWQhCMP
eg2+etLlwX1n++hpRvoH5+wi2JEUVyrHblu3Co2rslJx/xLdTWMOz4ffYu0jLSKbSnZf1JzRdwJO
ZVZ7D0AuIPGlF4ebX1us5CKi7bD3FY4Ioyu9SXX1gVIxrpdQnrQcBZ88Cl3Lq3SIwQ224+E0s5dA
8RzufGWE5CLeO99og5iW3YTj4fU4JtkWYrnYK6NtnRZ20h65Iaz1swj6tkwEojl568owgjwdA1cR
vGshTKTmnL8+9jJz5+/OurD4S6sLq9btuwKV6GqGCBWIKYriFibwx3ZiOc+Sd504mSlnllXj2lr0
arZGeM6CY90efoOVqSYX8S4aaGhNFbKadP21ViNBM3UXsPHvP9b8ItwnCfbWC+IWWU0kTAWCOV6f
f0tK+4OPv4h3idUXYDvat5X+Ns680z7Kz/FKP7JzrE2iRaDjXO35Dfwptj7lrlNhCUHe4KaJxnGt
IjJ0+COtbB9yEe6aVhTWpAiF02J30cDN97v80YNq5gP9bUV55IyyMtT6IuqVgCtHlfOt4pYDnYd+
oI4DThrsDr/Fyr6kLwIbqYkRO0dNAd3a7ateXEjjyCisPfgilIvRgCVYcHnVteasqOFwcVyYZHtk
OVx78EUQh9jGYYDMg4v8QS0oITuvH/si8/u8C9zEiaoCHrGy03L7RXjldexY+481vQjbtuziYezN
xh3rCP7miC9E1Or19nDrKxNSX0QtKFsZqTOUUwP5F0g3b5ILWxSupap3ohYfm/b6InZ90fhKIVVl
x3p8N2kIHanmS/nmxAWZtoAVefht1sZ3EcTM+rKE/t1gEgB3l2pfuZEduuSHW38DhPwmkaMvoteu
O6uRRqfshlPbHc6CLxJxDTCJ3yqUHm66XQbUd5vcVY9evj2WaVuJCLEI5cAPkAzBzsMNSv+qUcNv
ho+1QK543w+/1Fr7i1juqSOOY+bVOy0o9iE1jq2nRPdhYI9Hxn6tg0VIV22LMlFCB3Zi3NpF9h3Y
xpVtOh/bFv4NfSeNEe0rp95VqX47iPg7LudXtWUcaX5lRon5rd4FttaHlq4PWuM6vS6vTRg3e2ha
5pHoW9l0xNzru9aDWnYJJ3Blp08tkupti7tvvnGwUdJCvf7gACxCfHBa2SMF3LiWUGd7mxis0xZu
EWI9BcTXY6e9tXFexHjRp9KjOta4yBq8KD36BUb+BQvuI8f9teYXod3pulqZOp8qkyFVkXlLxno1
hy+MTv/HQmER3lXQWWT/B24UIrisJutbFPbAu+3Hw82vTKUlmi7C9kVC9ardsURXIVLCXYh/kXu4
8ZXPswTKIQcDvrXtuGwZ41aqFVZA9i5BSvZw82vPvgxiA9N6X09rVwhDbESlf3MG5OUON7727Itd
eQy0iMRTU7ty7C6CBFM43GPwIjoSwitBps3dvgsyQZkTxLBSuTE478A2z5NI/YzqN2qJGArsDr/D
WieLSM6NHlKrpJMSE5aN5xR72/a/YgL9U8ni08N9zIDp3xUS3n7+7k3aQtRxoPX4Ami5m9aAfw0N
dULkbH7qvYbEg+dAgg3OKM4g4RcE8BvU4kEqTemmHgYOhx9jbbgWgd4rOiuubBmuQNzUjXGPHOrn
2tGfPtb8ItCbXoehYOY1BmqQ34VxNRTFmZoeS9+tHHjeLsrvvmGH+qkZJbJy+ybEi3pAL9+r8XqH
JoSGKr5O1ZHVZCVklgi5cJIoiQ14cTlBsYnleJ3aHzwlq8s9W6kExiCQ4IIUV7mTyjKjqxJqKKRz
QYLwQ+OgLkLeiNEIjnODDzU2aIhDHw3ks1LEnw83v/Z55kB6Nw4DQFhk3r2KFaWr9ymOwhtwqvqR
j78yR5d4OHjM6AjqAtsNqT1Dxb8Hvb+TSnFkjq49/Pzzdw8fDGURV4gMu4YIkVIScY7EEuxzPT7y
/PNX+M1JU13s2TLwfbu1k8qdBuUOtuLnpCxuoZ+5A/4ehwdg7RMtwjgJjZKMAF3UXndVwqzO22Hf
hMcKa2vNL8I4sUcPshNqI5Vu/VA7mzO/LZo7ZCbDI3vSWg+L7VpYnWp0IRO07VFsKBPtAlUNpPQj
58jN6/cdaEvMW4qaWDPUMGsriVozniU32CHeBJXz8yMjoC0hbw0SDK10GAEWVKRxEbEIkCyFaH24
+d/PIW0JcnN61DWj0ocqG4dPoM3vy6p4MNFLxVfryM691sX883dxQJG/UjlzV65KLRByKtf22ZEr
vewre3f4LdYGYf75uy5Iuzae2SulW5v2s+mblyOl/yQuv3ys+UUkewNupmjAsqXyrU6c0u8hR9v+
ppX1h9ZRvEp/fYFGj0pY4E6JHcfwOAzTXSXiu1ZxHg+/wPyg/75SaFCYfvk+qsrlMDPU0kXq3oQS
GCF6oQx5+nC4eW1u53ftL+I4ipwI9dGRxy+LR4yhbiu7xKqx/o4abL9Tc/MxtJDJw/PQQAPbwi7G
aTSERaIPvt8iyrvIwFAdiQF3ciqBYI287nr/GCR45eMtsWrYtNm5MeSlC/0vwNnF0su8eEXHPT6S
z1rrYLFTS+iZaCFluAcXNaImuGCXNQK1sjxWxFnrYLFLj3Hb2lXqFa6Bu6u/jQeraE9aWODVx0J8
CUnTUnTIekcp3Mjrf5K5xMcNX+JSi67VSi1OD8+ylSBfItMsa9bA7dTC1ePq0QhH40Q1a9Qnudcf
eY21Hubv924ZaRKwm7Wekdiapuy1m4bxXJtE/BKPQ3YMibHWxyLSh7AyK7Rs0CcJkGJBKWVbxOIe
69sPwW00exHqicj7VLHawq0yu9iPtVrjdJsHR3a7tZm0CPROxxGjSNB4iDxjelZzz9/j/l0cq86v
Nb+IY51V1hAjQ+xkXlmj4Wij+WB4uXnsFrmyFy0haVRHY1TFUIeBPhy5NSnNqrIf8yx7MXz5sXOl
tgSjWXEqgKlXTCPZPIR+fRc00zOeCe7hOFj5SEscmu+NvZ6gMoG6gvMty3tkkSRG4R9rfLFZlymS
2biZFbAGlOqbYmrirI3T7mPTx5qD4l2AFRgczOp0OXapxoaMrrqtEtPcfezRF9FbjQqYi4TGccZs
cAIzzuLsKIhtzqT+ZoezFmFbIklh/D/Ozq05Tp7Zwr+IKoQ43gJztD12bMd2ckPFOYBAEuIgBPr1
e817lY+d8VT5LuVKDTNC3ZJaq9ejYoDmaxglOl/LyMKpMq3bvqCPIRz/wD6vCvjQ6CKKl4chApnp
0CVeqECs00F8AAkZKPUM5vtm2aHPh8Kowyx1/2OOQ1HnEvVuLJQwh6oPwhRlfyxnNMjtHAv/xAc6
NLh5TdBVPH13x6ZhT0nRBuM+DIYozlkXugsMhhPCNmFAB/ltjny/eBj90KnfXVgr6V9cRhUqec3Y
iVOIEgF8FFkdLTcj2OdmY1Q/A5rZkyR4TGawDCD5LYDYIpIueo8yrC33JpkEjF4jBccAI4GVPbRA
oBaPep4rcuN2MCRDkUHTWH7yda4SmZjhPdZo2u4c3H2nrQGRGubx2cdz5UIWjlZ5DIrKBdtDrnYc
7m/TLO8TUh6LiH1uwxit8tiEK6SZe/jugS6QZfgxAgTexkn+qW+/1tsFE4Q+RNRqhxYcEJCdBFyj
uf6FDvYri8iF4Vlr7Xq3pCEAlwqllRpu10hh1Djfw7p//twPWG1IAKtKJhm5iCbXTaA8djioEjPb
w9tWfC7VhKtEVoXM1dILh12Ea56DhdcpTn+9//jxDzh/0X+kg/A8cH8lsl6U0zSpCblmhtUFhLvw
w4tRJ+zm3jssFNR6TdxP3dOScJXXOslGNAUlGCx0bcPTo3vpZUfSpdBXfsylt73KbS7rYaYAE/Fd
P3ZBmYMA3x5Aq9ffUB+BUc/HI3bpIatwJpIR61DMWVhpBzA3cwBZUrqaf0UOftKVwDgPyb9eyyqs
R9GZwqlGvBaf/4F2Gmiq4XOdPSRcxTQAuf3ULVGLk3IbPksl9FsDn3KYZy7mG6gW7Z+PB+rC1FrL
66agg/2uxu0q7xILy5aSwTYeOjjvtmsshSMyc4IlhVXQ/OPjB14YtLXizijJiTuX2K7E7XcNq5Ud
Y/Ac/NyHryJdRaaobYlFmYJClSWahFj3jbv73Kevgty4aMYPGCpesuX8WMEK52ZsBvflc5++CvKh
hiFf0bbI4lJHx0pS9zsOucuVsL407Oe//5VColl0VgzYijYF5wct4xr36aB2fPzdzyPwj0gIVjEN
vrtO2HmBi0V89Lk6YRP3HRCOFz2Ka5d5l37BOqR7sOFmHI53ziLp7woNBb+t0GK8skZf+vhVMAce
lXVVNzi1htHkHJpEkswtjAmu6DwuyN5IsIpoNEMXBSgncgfF1tg8MLkssO+PpKdyM7TOM8B+JyeO
QIwP4erOjnG49MuxcoKg/dwcWAvv+ohi71hjV2mWM30NDnuoIYpKAjf38TS4MIZrdV3oUovDCJJW
QftaAJ43xCiSzB1oCZ97wCq+rat7tGJ7ckcpgV3lbGoDHlfjT8nn1g1/FeLhYEUvPTxgKNnbMDZ7
WAS/oiHj5+e+/yrG+QhibKKt3KleDtlc0j92DK5990ujf/77XyFedpYMAGeI3eT6W+41R88bruzQ
LsS3v4pv4TguvMBHubMGwlaYKexk5X2Bo/QdnN+/fm5sVvENgHpfErTR7ZIgpjA9gL8arpDllfC+
sCHwV+FtYG4rJd7tji2tvS1dMud2TOpnP668K7P/0iNWAT7Uvmx9OK/tsF87RZO9KUIPiKBrdwsX
Xu9aQFfOuOEM+xbjUzv+nhZwVuQKlK+PR//Cl1/r50wTsnhqqNj57cDgqWz757YGuLWKtPyciROh
q+iFfyWa/yXIL9EZ79olMfybvadusZ+bQXQVvL0CVahIGEbIr2A5OSbwzBeT9/C5ETqP3F/hlZhm
mQzB6l/TCk3ESeAH9lCNtb/khjtt9Ofjx1x6zasohmFSEYe0RJIOHQcABJmAZNQ4btJ+8k3/v1hm
IBkmTOw8rh95S3I9uo8lKTYff///7GP+sRdYC+tgjzLGLgw00c0NlIyT7ImcHjpfbNyqzboW8MjA
h2Fw8cdtgb9h1+oxlybwKsAlQNFOAy3lZrCU7EF1ARp1cdSTrAL5uQBfa+04Ay/U9Qa+Y7pQWzIw
EE8EDXYjC+LPvZy1tE5ZR7iFABNmsvxn2/Ebz4Had4Ev6sdv58IoefH/TmK9wNtJL/ji2PTHIJwY
pb6zKOjvLYfd7+cWUW8V57BGKgo44vCd7aP3gDeHtqqeVL1c2UldiJC1vM6fgNgO0FKKxui2gKVm
R6vnSI/XlAznb/mP+buW1zFvAEqwOL8CWhfoPVDdcanGtxoczw1vnBCgSuFfmVHnzPSvZ62CvfVq
8Cd6/BTSk7uauSzVogf3g8AZC0Y/1w6Tl0ZsFfJJaKMlGLDlB4qSLDnT0L6mceh1w5V2h0vTarV2
w8u/UNg+43dUADCThvr3YNPBGxlGBJ9866v4XkKGmwbTOfnZGr491i5xT56ngmsdG2fvxX++i9Xy
HfrUm8NQY1qhy0Ggn7RzA7iSwPsRjSokmLYVDHGHHPfvLnyd+yJGX1UdV+0rCdD9pnipMhH5zmNU
zmfIxgJl4LiJqsThb6r1iNkaZaoug0/3/JMK37+ZVD0eF1ZN6NiD42hikwpe665gvn2uCFqVvvTw
+l7uKxeC2FOtKgeOwcKphjva0j7J6Jlm8fNTeWEtBAxsCIYG2to3ZYFrtClpklsT1mJvfLd+/dwj
VqmnAu9mAiCtgctu8DIUbo759wXWtp+bgmvHPBxmF5jlmmZH7aBAefIPnR3fku7a4elCWiDnEP5r
+YcdjyjtAEtvxiT30D+09CMA5tBi5Bae1PYYoWc7PgywAf6kWmKtEiRdEoT+FDSoSTvhxm8M35ad
2IYhLtVHtEhdWRMuJCGySkIVSnuE9rTZdaoE78A6SEAeXIal3IZmuHZpeyFFrIWCxC2Zbnrd7EKu
2RM06/59XJXzj7kmzpXqz6VHrLKQWyRR6amu2YBxB1/nhc9j/GfwlR33zKBx8UomujReq0wErQTo
1yHcb0qG25GtDmYClRsaBpiwINXF09ULrEs1g7UysKxQtyl63uxc8aeI3yCTBtSI/lEwhp97dWhI
vIEG6DT21wpoFy6e1gpBZ1ZgiUrZ7Kx09hWpcnjxpC7gERYsOniAg0XTbef4k5NirRoEKaOJLY9A
Jiy7aDwkQGJuW+Aalk1YTty9MsEvzIv/JxvEZ4cMLi353Gp1O7fMzzoNw2aOHXb+cXK7sMKuvfTg
ptYxtuAKLYqCcRsyUgKD6F47OF369PMP+yv3TAwFU6pJBeN5Gm97trCs5uWfz331Vfi7oSKcR7zI
ycSObgE2chteGfhL33u17zg7lg7o3ilya320TGFHTrrdx9/60jtdxfoCJ0E2wGU2b5h301fjPuke
+vpzq6G7inDoKN0IU6bIVW0AEmG63s7MeSx5vf3ct1/tNYoggmcsdZJ81jAbBk1qOHMxgg13qt8f
P+FC6nDXSkE48PZFABscYJv73x7r3tCfeIKlwheQrLaFE96DPzal6OL5DVZk9vFD/50Z3bV6sAyj
0pk8zXYchvLbCaDhI+mQHQdakgwXMfGVRP/vLOWuZYTOMuMKSfQMTp/0pqf+XTEVt4aaTUApusXV
LeadTSXoNR//rn/PY3dtlDfXbqcHCkww6lGO2cpz5wq8JmObf+7zV/FdQarbcV8CQ7yEtyXgP0vQ
ffvcR6+iewERsBQlNnZ81Oik1xKpnAePH3/4pfewiu8JHRK2LdsiFyp6KUyUOXDuH74L1Cqo9B6n
RWdMXBPTXHoJq4i3cKsaplExVK9LNx+rRf8pejC0049/y78TipusYj6B3NuPmiDJY7+1oO2CBbZ1
WvJHT4V1rjzj0k9Yhb0OZSGjjiboObdgc30h7bX7zguaSHctGwTuicCorax2BPCR6UaAq0t/ROEM
kQj0E/2xWgKoeh1YmcPq185u8sWMfdttIjTmjj8qa3p/N2KD3n/qrsFd+9/NTkfgDjOej2v9WB6a
SQq2BRdVOZ+Lyfi8T/9rTZSMjWFMqjN33jrBMW7kMm/hoo4u9Y8nxL83/O5aZdiPjbZTofRGtzDE
bIrpgRXi1BT978A1W91da+G8kDTXQkNsGQOqqMBzFOiBMy7ymxoMpkE7e+FHV4Tplx6ySgMqmvyh
GPGQSRuQcwU5eZYdFkteEzL8/HjALj1jlQ38SsOdRaMZoPbsVkr7ADbWWxQGv1FMef/4ERcCaC03
BNU9dgHZGTeTB4B27DhwtJl9d/u5T1+lgDJeGtd3KMxg0KCbtk1fnnhEx5ePP/1Cgllb4oHcq8Dy
6sbN6A4yZWEBTdqYkKyK/WttUBeGZ603ZL0hLe6mx00B14OvivVw9ApdG13Zc51P6v+/WuWulYY2
qEw36glGyz0mqB7gTu8Gdx6L91L5e1nGr1V0rXnw0k9ZhTfavymQoMEAZisR28CVMkN995o/4YXY
XtvfUeNRy5tx2HRtuQlIcPIppNbJ0P0BnSuX9fLr43d+6TmrhV2bDoZx0TJsCsIfWVg+iKi6AZzz
3h+Wp3ND0JWF5dJzzqP4VzIMGh06tMObMYSAgudtcQ31yI0DVo8s8oVdEwddeiurEHesEh0AzfCZ
Qi9TnqCf70ySvua5diFCIu9/f4VF60nBpn7YRMp7Z9z/AquLP60qr+waL335VXhXohJtq3y9CZIq
Sh3Ph3bfFu3m41d9IfutRXicgELbtDietYXW1QaMrwU+rFowsV1Cj/dbAIm8a1b3F973WpJXTLTw
SY2fAmDDT7j336Fe+DZ5QYnqQ3xQ87VOhws/aq3MU1URjWOI5zgCRbUuMKdZzRoU73gfQ0r3qZFb
m+E1NRJLbL1+EwNwmY71hAWq78CSG72HQRRXrrAvTK61Qi+B18MogqDfTI2etqKKQcNzIg7aGmhN
H/+QS29lFe2LoGFoe9NvCGoBAHyrn9avb0VZ3Ztweidde80d79KDVuFuK+HbFpWuTfIfRdZRR9EA
LlYG5X008j+ym64c4C+9/1W8y2iJxigu1IY1Z1q1HwD/ZpVM+3ACtX52r8TOhcgMV4Ff+AACkjrE
Y8YOALayIbgHqXX28Wv5r5D5j3Vr7Y6nyWILDVzptoemOGpw2wl6dFO2JoNB8K0x6BpvnPk18OcD
2plPCfO7LQxQeyAvg+0YzO4n58dq+19QPEpDNb6puvFPSGNg02r1VHbkTsEiMOw+19UPTsT/5lFc
WeBiYEmSrQ8GXTI5P1sunz8eywtbgLV6ryEeKRraRdsu1CLzOyNB6Q2KfTEIfTPZUr9AMe7tGlFU
24+feGFurO3zCIfW0cLFbmuLGdi6gYDNdxMSLuMrieHSA85z/6+1Uw2xxllFJdu4ijft0KXc/eSG
MlglBFjZdePi4aMnkMMtG/MkGvLPDcv51/z1rQGHYUUVdRiWs+VXXKI1SXQ6ujJTLyTLtZ4P9jto
IllaP5/RLRDI5lb26sEFovtzX34V724AoRgVws/hz7GdA+/el+zLxx/9n7vEP4I9WK3yAVyzqp5K
oLdV/NvjJvgF73p91EWRPLbD9EZN/U2r/hT2dtnN1aT3nRybxwZmSRstKpCAlzNRk+spAwL2C01C
L62T5pp/4oWMulYBSkW6mus2wtWKrN94x3EvaImFQpl0Rx+GIk8fj8OF56y1fsxplB+bItwK5Qx7
tPUu8ren0bmzL4U11R0wyteLD+F/qeUfo75W/kWLV8ip7vimGmYDCi7hjHtq0wZorBrSngcEs7QC
ktXLqh7wCz+ljV1winCVX3jQIo4dqBotV2EltoqUdQM/1q4YyH7gLOy+U2ogzcQhvx4bQCJLA7Ji
zxglN0kFXtVpGgpzBiXD96GDLjAwin/10VzUPrdE9nM6eaAnwa/IhS8prYXbqWwi4HSq7WIVicp8
6SYDZJ2ftDhoFKx1wGuM6yNt6JhBD6C+BhEAWZzb/lvfWv8PcAXo8I5s50Q3cOgG9rvGUdemiZxJ
e4QdWXVUJnTvFpmMaEVd2IxDn0iEM+xkUPjsu4mJco5S1n6pwaHs2RESrHBnpM93Guzke29YcJvY
MGjvbVw1gFYICsfaNlrEFtVdXWb1bMpt4Fg/BWj2wKvEvlVoBHiVpM/iudzyUB7auA/OIZbQjDMz
z3lRUJGFtQuypXYzHvob6iXsAOOrCQjRwdtClpo3Kvil+uW2QodQRqL5jppuG7RoOSgms1smvuu8
pAMitycZi6NscGtcSS78sQq9rO9+ecNN3Zoubech82GeDAbcDZxhQUXYJl21Gzp+nJdHONtkkoCO
Pd+IFisuHKmrJgUONhWmxcqlYd3dfPct3zWeO2R60MC9vpdYc0AXTyErve99+x7qXwOpfwHn8E6d
dzR93dnOO82xSlUjs8W425FjrGAcpqFJUt+n6RdOlOH8aLynfumP8FNK+54dmIcRU30aLl+HROWV
HW7j6cWU1QljfoemkUMwi/e+GcB1HbB16BeWBsw+oHulA0IdqMMRgo2Zt+wROl84fBUgxc8JGpFn
ZxpOZBz9LKZFe6q8sthBgE15Gja8P/gqoEuOuYke5rLGrhRFyH5cEgz8oPLFdskJQ+umBqsefgOu
Z9vW/0kX7zDI+amudZj2JjiKngN57WdRTU9TxbfuEt95xfStn8qvdTX9pmHAYZmtcnQMNujHNWjK
dapXbymf9Tg8BBZTrutoGuOSbCN59d7a4AeRzquf+O+DTe54xLJ2MTfanfPK8b4aIOLRq75kLmDG
m6ir3mIY5qAlOm+88cRZg3khpp+OqYdUBcnGZ11e6CcRl9g/bksF36cpQG/7QvcuG16ahDxRoIt9
1Ufp0qpHamFkm8x3gfdKwmgLlsNmroNb6UW4SPKTr5Phd4nLH0sgSZZ6vuURKNtqAmWjyx3R4MLh
QMNk6xBy4oC9w2F7OA2wH6qGHnxk99C69R6GFhum470h8w5uJTdlJdOuJjddOd6jUajMW9ZudFUe
AFLMWMO+IdxSy4v7slxeC3fIwdHLLPmWLMlDM81bB/xY6OmyBes90mAFyZvEv+skOSl8tALBl8h7
v233owUmsVEb6Dgf9OBsdahOJaYUU3ID6M/GAFRBhqTOe83vSxDoNf8dhT892rygTWongUzHsX8T
NsHRK4Ys7P1Xj1U40VYpFQeVsCcv9g6uAu2mxLEKUISd5/d1jk7FW4+62wY8obRjeKdxb/jtYIDD
1V78vpB6G0/tA9XoOFQTfYdVNops8bun1MmeWRrzdCwBjl8Stu0BKEiFCwI8MsYzQFwP0th9WXhP
YsZSWi1oQkRvKrbzXlJufDd6wGoETxgDJnFLA7UNtVvsowok0SREr4YaBGAE3GJS6Bw4d5EDwszS
coS/nHZ8/5sFe/kJyLhEpXKcbbHR2pPPusZ9UwopTfQwerH/VM9zEqeRkfpJErbkXdXi9Tc9B4cZ
TeJL8StY+j6TsBsJM/xf3T5NYnEefKLhm8w60FZ3tUMQ18Id0B1fxU20Yz6tXn0BnEjmAfMMaEHF
oy4NAwzOS2LAOk3RlAAfcVb7kUBHvSrGNKajfvanSb6IpITHLfGRUnMLO7U2nSolNuHgMg40RW/H
mx6XEA8FrHHpZimgJzoGbch/xLgUf4sjVNnavqcn3x+dO29u/awwHFuoqZtLuR1m3TsbQRJsZwJL
mp1wgvEHdaAGjxaffYONr1dmEGy3b62s9Lnr38+qycrbwrA4W4SQh8rDJ+bezF15oLzTQS4KOJwe
wnqZklslCtL8Dp1g0I+kFv7TXCbQoXjc4TQdlaN+DHM1/ygKT77EzegiTSj/MOPe9A6Gfsu8UVj1
fy9cTSTvBpXcoaftrRGJczNGgABuxqELEGKTk+icDzH6R6HFokeftMG2GLXstzUfE+Ry7b0wL66/
2aJqETYcC+bTOAztYYwIewJ63v1ZljCgAPGpmuntJJLuTykG6m6AhNLf0Ak2/2ai7vPClE1uuaSH
3gn9U8Nm7xf1Jl/hPdJ2XxJ3OTG8xe8NZEuwjRv70wSO6M/CNaP/ALJ6shuwMD0IP+we4dkhnxbR
dXtfJz1i0A9jmY1tiBpfAaT9vmjn+GCrkqSTL+JXho9ClEY99g3+YL8O0F3Ux9gLo0NXdywHF+d7
T/xBbpqZsvCxTXr27YxY81IXddGfo+Pp7aCTwTuMA3gO9xpOw3POJyzE3eK3iC8/kViYFp/fh3M7
bBxQzL5UJjBvIibzV39wo+d2JOKIG4Bgy6Q0OzVWbAsHbm+fBNFyQsKcfoST0w9AUZg6b8Yx3vsl
vtOyQL92BiJnSRI7X4IFTSVLWEPQG2EUkT8cZ8mwzE1f+5nIOm/rJZhwFRQl9NZWkwiyyPrNH+MS
8RDUwwJv9Km6kcZEbxEtReZUFckgs6SZCYjEUzqsYDgBVjFooQ2FW9bvwMKtucpgRx7BicN0Xd+f
WOyTObOyR+pdZk7VI1xCZidD91z3rucJqOQUe8f4rU8S/5Wzwq3uOsCKS7QXg+32LuFLzXJAEEmU
xW5JpkMzMy/YzBIbnCKdLcAi+xmd2cvGokvLSe00q4cA+t8hJXM0D0sWBnAK28ImHbetVeOWZRqp
yhR/OCaqcVKXW96V8J2M9KQ3i1AoSR64b0bdb5QHNxbBDURYSYUE8cBgOSayJmySbQgfnqwNZyP6
DKA7Z5iyTjmVTn0/8DxseCV9ZHXtfee0fArgEpSNZecUOHB2xRO4VtMEDHwRIveZSDzPs1dKbADj
suwOZQGFrg2rABuYwmFkEwXL6GQuttj8hkraq1wjCz7KvizYrQH7PEtmO/dbscxqyYAYdp0f2PDo
5c4VZeLtkjiIvDpDj5H0b+PIJPq31qAmPpnGQQOGIcOYHKVnCHj17ggLZZtNnkjYDeO6ib60PqC9
baraUQ+3ZvKWO+SYeNl6rCZ8Y5hwkmOnTeDkoEtS99F0lYGTGQb7m0IpMcYe0ZtcoNZG+hXggHrK
yoYaVPe5qH+U8/koZyIvTna+6GSbMnhm2dSVnnx1G2wt8rkqwJYWfLZBPvjYMAoXG3nIMyVLTgk8
65ZcFiqwd3UP3tbDVPuz3vgLoNibGJNxxpjP5bxpRLxEeWVo3+xlAY/ffGkl+402FF3vlSB194p3
s8A7BjxJnVHQ5XVWIOCnzO0MjNRKd8AGi0AhCR0twJMN7jinsNii3TcaMrQut/TG98aY7yUaT3QO
PJv1T2A7Ru98kEg+aqmrdiNV6Ih0Umii3xozTQH0LE0z/ui8wVVuWhpKEsBygpD/ZH0HZyPQVMQi
n9CR3S536JsZ4qzzWscHGbAiyYGhU7t/biyg6NnZe1S+ayK7/lA2nj2h5aJEZc0vmmc3Zqp6TBQa
hx5cIy3AboWeg9HPB8xeciy7vqa/GoiPqps67OiyU6GYnL1LZ7N8rX3qe98gUfaTX8Q0xYm0k3OE
Bsr+TDiBFYJB63Dp+gVEXYB0myMwfpPdw1OUvnEU8HDFDtRX+EVGM7enkqlO71kBZdOD57o2eanL
ZSDBmRUaeVkbkWYO09pNhiZNRDhMRwLkYossrkIcJHHb5Scn2TJkk8xRixtjt44phe1tC12vjeBx
cFu3i/WeqtnthwwdTL7dSCyeMQIJT51uWDMkRY4lsqgydL/A0Lt2hCJH9+wLsFd1rZaXqkpqlZUS
/gt12iy9ina8Vr46DFwMYz7pMMYGkcc0qiygMWDE/gyQpd6ieEZ2wOEBYk2PduF8A61tBJfCkVtn
szDhP5ew3Kco3C9QrhTIQBGOuqU7ZyUGWL/A/TPAOoWSDGdQIjUWd8MGZjHmeQErvC9wch+jWabE
KoPiiAkLZpu0xgchgIyeaPACqmGPEy5wzk3zWLt6IGD7qnNa0043unobJF4x/nCd0avndDR+19yY
eSgrns5AAyd7GDqg7jbDKKE8BciZ/DEptQnvjE/n4cvAMa8P02hNstMCVsN5Z7xiuaVAiz7AZbQc
nlulChTBF1yqUjh+YAH+WTFfhDd2amP3hJJAX2yl73jdsSu1z2Mco/ho6tTMNMbsZiXj94Sih/sw
QzDY37UmHBk6oMG8xE42WdLO9Ak5EJoM430wdI784bE55rchpwOqDrISvPqlTN+3txo3+hzK7aW0
L4VD6vELb0RQndBWWNMDjGFCfqd7DwzkTaNdHqLPwKHFbwuGy4zzRj/p9wlwZobtQUz8+ljV43Ke
JoJ6ZQox+eRuBgUTj3QaF+k9SSeJj9QTtDvgAnPy7lzFgFbOeuI0WH0hZTd5J6LSpqBfmN84Mgpk
REAiR5UK9DBT5FXm8Z+NJ1rzxVcxqJxlzDh5ClA6d/8gZCrvEDg+zmdjj8zwXsZQ29Zp1LQNe58g
IXawuNGumU02dJHfH4gzufYdvsTVeChUNXr30pqB7MC4nR+idpSHARXw6Rbbt7D6Tqc2LF7dPqDj
qzsvUNeCEe5oDLqhpUWtQ1kFK9G0Cont3bST0hH3cTTa+ZcDOiGFXoJINPTlRSJZwLPIlDq8YYX0
lvemj1R5HGmM5gEU3+CKmpZ4V81WclbGv4NRF+QZp5ti3k7YBk0PLnFi59kdvLg4doLX/V3Cgsbm
0VS58gtHnzz295CbgeuRDiHaAeK72urINSksO7nNW+PaOcjiIUG/wEwKxz2MxeAKjosz6EzaNMYK
O+GkC8Ab9oMUJSt/XwYmlPsZ4lc/D6vKaXLpxqp456EyOIPS2RUdzpBd5SUpMA+zgpAvHMMGSqVa
kZuAMH+6J9KF77dVVZw8z8qDGVZMmmp8dmgbY9pFrgOtHAurGsazAbUoaDXRYG8Ub1tnRtUl6Dmu
ecqmxn8I/KG/G1mP73IWJzblXQfarnrGpsErVerX0ZAc4YNWj7g9l+dMUPaoU4UZQIgh3fRu4akM
LArdvNYN7u7FrdRFvyQpxEKtfVEINPrS1/1CUWxxsSbQLOK0dV/h8LRwmpdjFKByFIUTR3eE6yoU
nJypF9OumREN3wK3N9PWixpOMqyyw3x02nKsNwFuIW4TbGXMmFIixXSMuYlZm4lQ4L7PQCU15jQm
RO+dYbHBDa4Go+CrSxOl3VTzgkyPsK2tR5GZAc4ht77Tnbl4uAENl9fGYBdkMlHwGjeIdAHUfIeV
GwuOHHFBcd95YUHvKlom5oGA4V5DSBIMFYcQgyKhDukkVVNuk7pCdkf/Tzl+LwQfxnobCMlqmRYw
1sEhNG6FDNqUV/UiwWIfwiZOw9E3nZv5Q+gMJBUW5Vyc2RtNotfCChofsboL9wRuzjBuRRvoBu/E
gwbsKaJu5L1rR2MDmfpL78pfyVTFtczqGmfZIg3EDHuMTMLqNvjRQzjim7SgDkWNCl/Db6oUDXWa
HyLrVuwXWKrnxoBqjINApnzAPgC3w7SWdlsRG5AtILSs/mKcOOEAy4V94mZ0mJbxBcdfq0/osKEk
J8kcJAeCFu75D0Mrl7j36qQN4ZzSDP78JpVTqH6L2OX2hqIwO2JPGAf9n7BATyQs60bE6b6SkSF3
be3E7svcOkn00gRNcvBbLQGeEyb6VuEkPv1oesmivJ7bAM01c29r7KajAqXTQk8N6Gu9nlFwwAx+
DQ3ciV9ig1B9ixUkrTx3UAEeQd9I+GS+QGvatC92glVsOqINQ2RJQbl3WlDddVvs8mB3vY3rmZWP
pUBB9Waco1AcZuFWHeq3ocBJxvdE6X0NTbkoP03+j7MvW5Ict7L8lTa9Uw0CIEC2tfRAOn0Pj33J
eKFFZkQCXMEdBL9+jpc0M1K2SjU2ZvVQmZGxuZPgvWctXcaDeBmqykYYSdoy2/WUtSE8P8Uw+ck6
t3gLNnA4Lt6pbYKiS9zcXh8Ofk41ew5EaKp8Bz9RxlU8B3nVbZaiLsUh6EfN0k6vke03HQDvWsUM
plukoBdUQQPcGjNsHZGi2TbYZX8gfNI74kgosh9NXWqdrp3LljBuZN9UL5GQfn1wpsvORlFsXfjQ
Q08daFRsNkCX711VVXGP/voYJnQ1AU0kdU/TXmFHOnbtgqJngBoUFPI4jXa4pwxIoj65NmI5qifx
BmbHIYz6QiaoIZLDFt0bi/6e49sTpNDTacoerEZBIshuW3RHeDtat0f6IntmDQymNzwwlXqfOtLW
Lz0Li3W7RKScNirikhwIBbiKMl7t55d86DuEbpPC6Jte+hm9haXMhy+WGBx6aG5aC/g74nLSXLEU
l29AD0tGiXgLSIHiVCWImy6k5Iv3Zvxx7vJkkQA3f1q/rRz6eOaK6520c6DfFjt367nUphw3/tJC
KRLXIp/yIVF5afkRt4UVaQcDa5XMRi54sJrMzzcdekb4+0JNPSXW9GirwKGMgIVY4xDXT/PahdNL
hoSb8MuM2pb4spgWyHePtY1xSWSwfTmgw+jZhnLjqjCPiqX3bmAeGgACt71p67dwNUzfZlAQRM+y
MUuWo8shAP2wWeyI83OPOKOp3plKo2bKtWq19wUjNLqHpWY1exBJUn4LdaTqPPVEV2Ynu3rC6LR0
ytZz6iEPX5xHC69HuMVh49Y+IUFV94eigKcudiwIH10YoJAhbqyY5LNXzIPdqgy+uHsbTk35jSKe
K0qyXFflbYfG2vAZeKXCZRTYNcQsmmG3Wu5FMXr9Yzsw1vwMmgF9J4uvKpLAglAPRYyxKWs+V4jk
xLlZZUF/9tU6waRMUH3zwstlMmdHbe0/z7MoyXFtx2XctwZaT1zfLe/aEzZOJIyzikzqha5ZM6RN
RtD8OQHyoHccy6CRMfAVJk+w8bp2axlyL7faoNaqi705bJoD2B2BWSGYQUnJmFdZmR+KYRTuxzxH
uRhiI4fFf/IGZaa95lZCDoHdXuBSbrTK9o43ssCzzUMq3DNiXaIGGHfAy6PRbJmBP+HOeo5CUtVt
4kWCqOYAwqLOgF+7aDxmOZMsZmsAe6LOADvfB8S0mO67sM4YEIWAyhxdw7wsGpoO0KEOwaWaiI3s
jYsUCL7toJFsyLeBzKvl1asdTI6x9kdmpi2mqxkPZLMKv3zXeqgKcPazYuVN4TKlbl3tD9YB1EYW
CUqxSgy0EnSUiZxIo35VFUgVjAxQGwG4NS0Adt0W8MFjlprC2yqKCisPoOxaI5KVFbIfNmqOJuJi
AHvhVKRW8il8gnOyrvGY7flUvrQeWJM7DAd9d1/0RRZ++aOI5segzFnwrP2gIU+tm0r/ISQj9RaE
ZSIA4TvSILNlAR9c4wGHAlPcZWxDAjGGJ9vOi8L9XIbi7PM17+5JOyGrp8JhZdOqGqoOyyMhGUnK
pp2Gk8tDV9xICqj7Pgtau7y6qdUFsKaBA06b6hDo1TDCCVUHRM5PawUhanIViwRnrflKPkP/qo3b
a+iSJcDEzPUAkCsPnFJIp3bfsTzgW4oSMPs9GiwvtmMTZfzUZeUMgLllQ2DnA2BxFeV7J0iQxSNS
5n3sAgDA+qRvB7UkfeVg1cDFAe7qCJCXTzcOAf+Num0gayvPiKKfwpeu9xENxpfambSbxtGmyENq
mrQpHTkDeyUPBc6KKo56kEyb3PeW99obsbouFusk9mJBvzJvVY8M6B7KCFwNXCrKHzzF6xkrBaUW
PFrjs5iCp2xOKg9msGRR55BPNfFyZ3Gdd+BZIJY+YrRj1cnRsByOOIQZzkaR0XEjnAWRudDWw4ZX
qSDYlNdp766nOHMuEfbY6K6tSZ7NGKgQTqtu10DJvj4jxUY41BS0xK0kQZmB8J6pVcv3tsJ1JhI9
4jF08QISVkmIMcBswMXYLPZk3qKH4nqd4hBHpP85NHpl18MnxIg9FQRwt0DMawJDS0lRGtKIz7mK
FLnH7M71tgJ59BpVMP3dKkBdZhuA5rAbIMUNeMXeNTxGLj2lSJvMKODm2MCZ0AIpCHIfU3u1WPke
BbpcnwGIYJkZHASn3EV2flI+a68tPeYuUhF+Jj4U0l6KVTbhnkEznF/AYMsymRv8OLuVDdmwKwvZ
BedS4PeJmcWQ96Ab33NxVq8D2YPURa92mw+NjFVl7Vvr8ay6KbvMf+0rKbC/FYPXxQXNJnrrm5FU
567XvLkzhMliB4dcD9i3Bi56ySLNsqQfctN+lkg/xma0IERgb7q8hNOj6zx3A1yrrXZyVIG48xaM
GknQSQsWhWEFbTcmQCp0AoFfDRtrxnwcwmUgHnkryTfAiXWBCa8VWVxZjMubyYPkMJ7LkuARO69R
kcAi7x55aDqTrJKtZZINmI9ih6uUHFyUBa+A6REuobmHGR7jt+9tg1JgOCOdP781csB8qFsQGzIW
g9N4Eg91EdDdZBZjH0tkCqk4ryoEa/IOy9ZWw5Qj74Mm1N4OyZa4X/OlQGPymrP8+7ouS5tiTctI
HMDIRfZNNbbrDxxbRZYIjt84xWQXzScEhPk0VSUKAG8yM+DvPdfV34QbhzLNAtw3FakBw0LiQEC7
Ss8DL6oH9D4TzI9RisfGIjcI750wVncjv8G7VuqkxpP5k1c+8oLBU6I7vRBBSRNk0rkmwfGWQfZV
Y65PKJV9cXRRMMmfi+3oaRJa4rnS5IAAIPtw4j6ccRpuOm6p3oTAF+ZTsIhFbQaDwTc1LucnjrR5
oGalWacbpFGjKWRiRBhg8LTswqRq1triB8ZKepB+JZZYYjwfnvDgocVG96Lit20PziOpIqhwSVzj
EwjA+YE9rUPPZVLT2qp9YDzyPazM8A3PAuZveQVeOEEg4VSmbFTtaVqgMdiY0VuqBFhEdAuyrvZi
66/F19RKU8elbsH0rqBNP1E1YuuNFAOiwpIRYyeBdx+jxE5HEsmmZh4IKDtPduSB1bBDQbcSdOD3
/Z6gCKyySJc4T1Q4AhUUjr+Ur9lcbdg4+nzTd/34PuqsLLaM4VTcSeHRT72gHAb0sx1EsZtG7JYJ
wgSi6tQjSRrGagsZ1UapyaNpbe2KBQ2r3glO3tkcfOW5733DMQY41xVgqEGz6luc8ZU6Gl/j0WZ9
WsuNx0AyxSJcqhHXi2yWW8/mSCqrvRKcHLrM5puoR0Bgvel10a/vWpZQSSGd4EuoBXKAuINouE58
iEXHjwngX3jNsEElyIJ2B2jRpxnsGOLGVf80lxERx6xcDfCftfaSvhjkDNQ9ZOIROnNgagYdww2K
Y7pwbZdv3oLnUuxhhhxcrEQ+ZOelHbr2ZemgRQ9jAP2RTf06wGoZ96FYcw9LM+CVIg7wMB7XGIDx
UDcxdCsTNOCWTKaL0mbhQn8bgslB82l84+cdIh9wPK+bXoFcy1ArI2fP3/RMl7P7AwXfb5kr/0oz
dVX3/oOET2COq00zVOm4VXsIUvfRlr6QlIqEp3SHmS/mMbTEu3IzJ9mJnsI9Fr6U/2gTXOHIjPsD
Md7vaP1+jTwLKjYvw4AfI1NvJMQLoE8zKKh/L0P7Pe3tr/WhBsG0UZZLufVxn6UCXCnabUwOehK9
XLH2xPAKmtY/hH43pZgasJQ0kMlbpK2YWIJJ348lhLoIp/rjn+mqt/1XL/wv2klEnKL8z0HEiq2Y
DttqDLm+M3hAYKOlGOFjG3VrsEeqIaKw5lHJKQHkq6MEIJn5owr43xPosX9+99WyjuDGe7k1OI2r
Ta7FciMz6BTwPOZ7kKIiPPz79+D33uBf1JZ9N7iBMya2q9KdfEQCTFFv/Bow7r7MTW//wGJ2ffX+
1av6i/ASIGQX1ZYGWxEquhkRlZV2eZv/f/4Sv2in2z6YB4SpBNtZ1kB0/ZewU3UsW/cHfsXfeZF+
TVcbOyRrtCqD9RbdSDHEXYcsKi7ISvqjqIPfeXl+DVgboVsGSyeCbci7FPJlyALgCPiD2+z3vvgv
R0m2zDlyBHOoqgCkxmE/ZzGO9PkPTojf++q/KKRp2TJQznht6FqLWI4R+mdX8wdC1d/xMrDrG/KP
p2Dv1xaGFVw2Wkb0c2jy67NeOKQHoW4Asq12gt9hD/di0F7+/Q3xe7/P9e//4VvqUFmJ7Khgixbt
4JV3/XApfPFHfbq/JZr8ixvh1/5SWTgmZqf4diqyTqYD6SKTIMI9KD9F3eBBm3WhGuMyagd66+l8
Lb75w0oyBOIUTJ00L1r1xPFj5RuujfXU397G//yx/Jf6Mnd/+xGGv/43/vzDtK7PlR5/+eNfn0yN
//77+jn/59/882f8dfdlLh/11/DrP/qnz8HX/fv33XyMH//0h7QZ89HdT1+9e/gapmr87evjJ7z+
y//XD/7H129f5cm1X3/50w+AtuP1qymw5H/6+4cOn3/5k3+9m/7zH7/+3z94/QX+8qfzhxn+xz//
+hhGfCaRfxagAjkITihyrhUB9utvHyB/JiEPpSQ+R/zyNe+nMRiq//InSv+MaQFFHwhVgN+BRLh+
BjNdP+SzP0e+z0nEZEgCX8If8b9/qn96X/7v+/QfzVTfQU82Dvjs4DdX0v+4higLfjnuSq0a20/Q
nHYrnI8I/1ueBKhVpIIZv3tXI60uM5jUHyWG0EtuvemGUY9XG0Dw3XzAo6WGBltCyZFMTi3vucG4
H7e0MV9FYUKgWaEpWdI1VB+WFUIHr9D8kE98HWKOLQpwSOU/IzTFuLhsGJLhGAZrzFw19vIE4X7V
ZYHW4ZW0vQWFXYgNAzZ+gXJJ7Ae+2hcRMKwRURthospFMD6GfaieUGIjzn0uprQTYINj0mflj6xr
1JZMKPqA5MpSKKtBHyWwHhEwpMq7VF4dPoBPA/5n5jF4EWsx2o3CrvXCnYYtKZha/si0ZP7OlBLl
ty2mhce26iS2z1EOkFk2w7kIO3bPsgiSy7DgZC/qJTpDbBC+uhBtBtD4CWS72SLz7kThT4/gdPOX
DhP3O6pK7amKuuE0Y2g4TUxCiIzQPPvYsGYIkinv5gprsfUALYcqT2fPAMyqZrBXS73qm9xM5jsS
iWiWWoHueW5JVCUFYKVtAK1WajBU3s4hLJtgJCLkn4K3o1FjLiBA/XRSXYOhHzwOKBn4B95ypL4/
QNfNX1jTg+GJPKZjt8zoQgq95avqB4NDhOh0biHDQTsj7GG2trGHfXdKkbw1JH5go9sAGkOVdJNq
H6oWOyIP6nrf17pPKn/mNw1Kr7e8GMd7mMzMJoTYEAX2ElxMrppzXkP2AZktZ3MC03f00A/UXEau
IZ0ReBwlAiJ7GPksLrF4BNu2nci87AY7hQ1mQVYfAacgvUVV9Vm3XrdFAEYFBJzRO4VxtI2Lfg6W
uBRtdIBlne8EqImXvHPqzkw0f2cTHy/XbeQyY624ruSFPpSQPKVRU3RrHC6j/0LHuvzEm0ObWLiC
p1AJLzrmnYBhyTdVihjs1sWSlsN1z1rEHTe5PQV1BOUyeJofYN/MEFuTZ2cpJ4Uw1MrfXW+Bd2S0
sXMuKiyAXpQnAdCCS0uB2LsoXDZoOQO+QAUyzyBVn7Lt2gX6MOaL95MI3//qVofoUBlh0Qqifkyw
S6PIN69WaBbFuI34VXtiRV6c0J/VHSMX1sC/amxhHOHmECUPbklsBPF0BhEtJOK5fXf5qt6gKAGE
wGT0iYQI75HVWfc0zboA9DKTZ6SmQNDuebAa2Gr90hA+k32xWpsyZqeTZwZ0RlOPna6agwfPteQj
NHOLGkECpXPVdyUE8lV0tKUs9mWAEqG1IFCzZkN1QddKfrLgx+ROFBaVZSs0nM/D9dHt8nbejwFd
JnBTFgn5eAW1i/3IYWWDPQMQ12jlDXUDAGZCWcLoUNwisbA4yGgEhzz3TsS5jdoPE0Dljla3cLwr
Fkq3I+CGeSNUOOydzoc7C+DlAx/uXiEJznYSMR/PiFzu015ClF1D1IqXbMmrlPShv3OgezYRbsxb
hH/ztFVh8VaaWgMxCov9UNgaXFZdVee5nYK0cP6wsTXE4c4fybYuQyxmvZvRiyKH2zAL3cUHEpsE
1qoTtUsHADTrxHmlhf1yAHfqR8gR5AFgwPo0mLIGjMD0DviTuoHBTYIFR1NTMuMQjRuAxu/LINhF
tqILwKLJ5Q5KS3GiXJSJTxq5GVnm7iba48BD3LZTsR20XjcBrMA7yDr9PJa48LfsikKikjiPDmQN
+wcMWc1GEtdt8S2rc8t99tpQSJ4AXYGRnvP8S9tuvhsgH3su28JUcTGCEkJO4eo9zLXvv694mrWJ
Cfomc2k1CbJHzJMAiIbo9A2UMivUe7bz0ccLlUUydo0+CBx0t2ONmgfsd137VQ9evi1RunLhqH5G
RbDtBGRgajxzHlIWL1Bd3K/RAhBJLv5juyq7L/2xAO7q7G1LFX8F99hDmbDw5glZfEhOnLJ62bve
b4DMNVVillUD5FNL+93Oaj03EOzezx6fAWvgLhmMegNXbx4lKglhQeHFrQf4d0+zKnxfirlQMSBo
ddOvDdS2JqRpR1H0Q6EGuAF2GWSJrXAstTNSp1pIPA+NB8WAySBdXDI3bhsPCqN6dnavXRU9w5M5
HnypR5L6lIRPwGzDhw541X6acrb1OhedgUeRLfB9cmlFqXY+yhEWcN4dtOYlKl1ORi+QoUurN0Al
4HiBrh8MR5i/+pxG6dz13WO4cvll6Ar3ixoy77nOijLlhPUfFRbMLbjlYRPMUO+vFZ1vDJD17WAp
P856sWFcVqGALhuKjLjggdxZPMq/aVYCG1iBtcVVTsl3RMfPBXxORQ5Nfhm426am9GKzfoFlC3Kg
C3yDfKuWCSm8KuwTAaVLKSGs5G3AU9QzlHu7tPrOH73qazRQqMI9A8VZfE3GAdE8DQKag1km5Qg5
fZyjC/4pou18jMjU3uhBzAcxdPre10D/kbRJDzVXGrh+Rx8FN/hd8I0SGHl1F48BNzs8uoszDFDq
cWTa37VEr3nCV299pYE/vw64iR/ANeOqdcVk+rgD1HOvuA6C6yShX4qmo0efmf4jxz2y6wtYIxMg
XVkCigrqWET4K5MUfc+KTQVy8uhpr7voZs4OBSS657LMupMfeg0KpEVUbiKysEsYKZa0ARgL8P81
NA8QfJw5XbJjUJD1w7B8PUDqPuAJaBjsb4puUa1k37oiD+6QZNAfalRzHReIg+AHWqoWC4WYocmk
vQe3Iz2UPaSC62e1wPJxWuOxNYjcdpKn+YznbuFB97hqCKt8QNovqi7kD9jzIBipGAsvQVY0Z+k5
P/UWuR5YU8INME3wy8W2s8Or5qF37ngm9qCg+jbOIArvE4XQ9kT1yIMyoSAnqPbrnauot1fQI54V
tPA/BhgsxjjAY/UO5TX1KQxrcsKTrfiWj9Q9wfWEQQWQW3g0yqkbBNPBHlIhYhuaFnZj/VkdocbM
GB5bK9Tt0RLJ01o2OhXcz+aYGhdeVsiqzgTyxadwKtUTdfV8GIme3ubMuYPFuPCKZ1lzCECBKoj6
Sg9cXeZlS4IMwi6GTKwtk2VA50kC7zui1nGpP2NiKuDhqMotZHcRzgYl7F0/Nv2m90D7WBqiPP1a
78DivG7pJmv52G18FxYAE/oK8/PwrqsMNfGFIuegZCOEQfWUwYm0ZLcCdPkr1KTutWNyeSLrzJ6g
Ic0PlJRQvYHcE3oXVewjQ0j7fuHDaxfadG0zDVKBMeTUrfAhjdT4TyEpcdy2rNpi8/jI9RXu5CHm
C1AnegsEuD2vkFOzDV3ZDHclvgQIM3dEJIoJk3Fumh+V8+d7CWXjMzMoUDWUhzdkqFHRWsJ/A+kH
CW8ZmegGOMPyvVq8/CUv8hlbBQy2U1xy590TSOlvRoAS4PSHYDnzIsBM062Ifo9nD3R2TLtJ7hC5
hVmvmft8m8NwkSpKXJpf1e64d6W+McLNd4b52bmdZ5ynwURQ+mxomrFwlNABWlHHvZ4XWJIEvcwI
AN06CLKhT+MuOIQhAuGshbWottMgExSF439dFdw7P8CIBuX4esgaXRwgelNoJlPdXQbFz0k0er4r
EDJ8MXjxTNL6+J4ikigFqRlzL3NQylO+cO/sPNxlzeSiDVwJKm36wpxYoaq0cjW9B69bflAyN49h
5PMO4N64bBsxjgpD8QDLjoac+p6bBQ9cBzNSY2q6nwqWvSyz6Pt4nSrvWYylPcjJ92+WyK1vrpH1
xwoV9W6ERa+ANDIb96jRg/siL2ZcTNEUfKzRaPdBX3r3I/jXzwBm1ls81KbP0IYz9DiFOcNYRHah
N6ojvNAR/ER1FqU2C+Z3azKEiwo6Ps1+1MU+4kvusHrJi7eiWSnGTbGmyLzNdgGEPRBfQBu8N3MQ
YMuTyw87ZMHPiPr6fup98zSOhf1EBoNKWOSpc+uF4Jm18T9Ei/s4qF306hRu7uG6TcFGYbKk4J7c
Zrxeb6GzWObYg4PTpiJQ9R1dl2HbKKmfZ2XUfQhLyW4NJ3PxC1V+cEhUjzUf+C2S4ppNhSLgTWjk
et/5YfdjUpy/EN/p98kq7zNo+2GOxdWuZ3zo5WFB62PVwbYMYmrGeYrDHFNWZ+OFYvS2ft6gcrmg
xVa4hd1ASUuQ1+U6frLgvO5gX8IFjNeGX1bf8z8Y8YtEwWPxo9WK2ATUrYDRKvRuMD/Ol2uxS7n1
IQ6PJ0HxcTLV0SaAnggDNaU/QKxLeBF8jgejpOQoGuWnIwi8HaQS8xNOJ4blQQ9JrrrqzGFo6pLA
NOFPblr9uap1FRuCq7yPA2HCDSF99SJFay5oIGluM0PlBrbZ0SVhhYlpEav4KrNlBKVNFtA0GT6d
5VZCq93Q6hbSfZenRA7ZKZO+W2JfGXKmcMFsqggPpLbH46zK4QXG5lWPLxYy9BOaACy7wco1gCmv
WrK38EBuHWPFbY4l9s7oIJviqp6QhAFtU5vi1erTSo75vVmgGEhoiW3ZEE/+dND/3Cj0vx9R2EmP
jmqUhikWbkJI8HGXefT72LPxrc2zLO1A/T5kEINsJNgxtgnWwRyR/DPfjogj3EeETsd1yfmNATEx
xrlb0fvJnc/77VguBkI/z2AGW4i/hVKVfbflTGDrbETUwHvuyY1Aq9ER5Or0E9qwUV5AEXmQ3st6
j28Sex0F8YfSwwrtimTCr3glCd9diXYcrEWr2vYU57unAxgdeTGtt7JEavGBoC7npvVKBLTBH1gz
NMgx+gBftjnhyKrODEqPMMGx5x0WhF27uIVoNrrlC9T1UR6xF+o5/mrBWT+SAN4Lz0nxDH+BPVoS
+lCSc46BuZw69d7BjvGTYGn4nnOohdIVGxsWdO/6QGj1Ie888ub5un7IBwf7CRJg2Avi8IeHayg9
LJ21hkwpWD3/0QP1ffV4Om3jomohxepGNoeJWILyZxFAWgiZ/dC+zswfvgqv4Z8a0YTIbqOAQydl
3G0LDd/Wi7r+cTUwnsRFUwLPgBKkPTXAhH84CDBuAgk3BWg7gePISXQjZDhNT1CV623bj/ZVrwZv
XicqNGZO0w10IPILlqIMxhoLWWAcIboGFonaMpqgrnZRVwv5BJdmA31Uopm3fhMggzEhluqbLs14
XLpx3oDWbh4q9Ad+SuFjw6G61WdB9QwuvdX593B14K0HPZ5pQ8NXz/fbz8IJBuBD1NMjDKigaCGt
N8lcd90UZ12W5dsg6xGfs8hu/V4CV4PL2TXz89TlAQVIAyFRmsnAfxknWdmULqz7nHSN02BSFvJd
BwmPxFIcsCPujwZqJYkRBJ5FEu1rbDpvBfGWh1oQA2muASoW06El9zBuDmk5j5iaikH5+RZ5feFb
15HshHpPdA/DNmGTviUw5c8eA9A/oN03SGzOyZk1i6hxz9T+zzYvq1e+wl62y1XpgSTOs+FLwPME
5xWizW7sUoVwDw+5j+MLK98nQC13Z3iGCAHPL6Ga7aBYLGLil+17NgBSSfIuJ6dV0HAHtQlBWkA+
d3QDyDx7Dhtl3osFlkQ4o8Szyoo69iVCFwK/BIaE7oftmCMOARYVsV5gbijPgg38Pax6AKfrNC+v
PeUdTRgPyV3VLPq26T3srVirsrTpssCHLpAVT9XSZOvGagUBLFV+5W14uDRn7ofRvpzpkkwIQ//M
qPV2HZwtPEFNKd2JvA9Sf7H02aBwMJEGI3q2tuXHDK/inkfCP4vah9QSgv/pybJB7CgI8Es/tN0d
RvQKCtCWLUnk6vW+9fl8jyoZus216XAU06nZklo4vYH/x3sIKrMeIez1E1Q0dqlYICOKBdxRW17O
EsqxwehjU0qIiIe1fRq8wBRx40FkHleyDaDl6GaWhuMK+cFI6ycgouG2NF34s2o87yfkfOTWg0FO
xQThIKiQIuNnXQIrxcKfb3KxZO9eydkugrzk1EIDsAuXwJ37zLIDHph43IXhKj/gRmrv6hFqG1pP
3qdtc2zbZNJIiGDtctCLFzz6E2NvoOe7r9Jk+hsD6rJXqti5jOY/BHzQB87l+tZBtY1zLkKGcA89
sUiGsnTILrHZgzRCvNseJY+pnGp2nMEQfm9qEm3mxp830P+1CZaPCuBJNFZeTAEEpONUND9BvAT7
wTJoiPVC30sWLn5SzGH3lEO58QkDJ2ITG5eRByBp9QYlcAqpFO0EsNSWVXmuK8ITFchrmkIJhbSB
Ob2p2+/wyO21DyyyCusjJJ5Ye+ze0+ueLgAP456KaKdYBWvd9bdlcJ3C6AmPFGRdOT4PRmBb4zk0
4okQRwyrY7zMJnzzl9H74ojl/zB6hpeG4sk84nAyuNpEtquvXRIxjpj8PHROIAEAvhCEPuB7xOEc
gH/SpZ2gxmrDG19mw3fPh7wRKckD2xSA1w4MdbzoDw31wRUeLXeRVhCWQHURpDWoN6zkVZAhvXu0
JPEIAN+4gAVx74dcHpldhzwGwhaePKjAIMonaty2nFZviEPp7xSZkEFYayjDnFlQoZ6F/tl1wjuY
pVgOMKE2OzTSNUtMomX8hMYoT1ADRmH5x2GILA6Em0A2iEyNLRwA4TFTznvAz9DuM+yRqMibmme3
rgSAwYjUS+BCO39s51RQb7wrs9bDVKaaPQzBwAoD5QHj0/YeB6tNAfZUB6s429a9z9KJwBc2wCB8
U8G28UqHoZkwh47R3leNgXthjJ7anDbPcsV2qdzV/++V8wcMcf42wyCxL6DobmMoXvyPEMjanqOv
eIuyX/LmgrVIwdYMqFxGRdX/Iu9MltvGtm37RTiBaqPokmBdiqrVQdiyjbqu8fVvAPJN2zrx0nHb
t8MAINuZIsGNtdeac0wKsjg42iAOUJWDtNSbsKC72obw/CNpCWimuk/ysDkbVHFLilTuOz1OTlaV
V1sQ+fYKwXVwkk0ZsYSu8mwFBQUaQ9NJeG+xt7pt4O2LTjUuMbq77ShBDKCFxywoIcl3WZkZEk+j
Lx8KPcUU6AnLo9zGnraPQ7Ndd4GSHWxUdPeZ0rTYDyS57Rxy79MvPOcnhaZuJcJxPbv6lng6SQtG
2ASHykZj2RcpkpshMvVdCAKRlJlYBMWSbaP5ENdedMkwW269TkgHw/ADuBFlJ+V3HXfmTW8C11yW
nZ4BfGGnGW5cWMZfw6AyLsWYhy9JJbR+MSICurJ1ARnQu6axFVGpjah/x+YpGKTmqSBC62GgyoGw
kFb6zdX0gtApUwMWbwV9jcPcqpSlKapSXjFgDR9BQll7WjnYx8zIBItb4SHgSSxLvtPTgn6nuhvH
pa5gKnLiLMXDFFSS+wUdGx9BUVMxr/oWl9ZSxeZ+G+3WvPNtnZx6Uwq9M2EtTbSUhsBFj6rHar3V
/bwPVngfsbobPs1Kp3aHVmbHgVfw6NE7htPTV0ENXTMDn++B8XgHqKFjqodzQ5e+yAAk8i9imoqr
Iu23TAtdJPqR7R2GFvL7i137+Pby0bLvO5XYb4dPLnysqiEIFiFRMsRKlWrcse+kIR28Z6Krx63C
rSqtyNJKvgfdqJVnxRsJ2q7pgnfvaeql5kYRA3VCF4f9d7nPyhj+Mt1gkpEAH2L/pD50bHfqvI6M
cilLMsV872WpA7lDQle4KvqGJQTfgoHlTcnQBGUSWlYaNEbohEmqBhTRpp4u0jwM1HWmWvkeRR7b
C29UzT06QumqjXWwjqspJbMtrVr56mZ1cpMj09+qPIzvFc/OT8Rit/YqbysesfzZYa/hU30r8zj8
NpaggOJwLK8W9sZk4Y1b184KzGaeBdVoaHkE6q5W73jcNadAyCoFq9Eguq94IEH1SCT/pZJC+3tF
Rfu901srXDW1xLoa0wrT4fq1xXev81oy1RM77xe2WpQLNMHtAqoJ0zr8D1/CsR0YAzIoODeubR2y
2KqXUpHGP0xLry9QyPMT298Rf1lp7FJYK+YaWJa5qKQxeuEXA900luj2RlW/eKUnDiZJQc9jPcDK
UEe5pu8jSXsyUiMGtT1/GfXSl5rBKeAqa2LIsKX5QteVcpuJR/yjkZPkNbPc4dJYpLsjwK7ehzpo
1jke8mwRhR1OGWa2jm90xl0j4GiWmAPCBeyOngmonqiHtsu0W6JqzX3dG9qm0mGvQUQoDWIlrODF
gJHKzMGkq6QM1SXxO+vgqsgZ3S5i2sVk09GLieNjSTlrIpyKoWZmPJiAmhosybvK96QN6plyHQyN
vizNoQiwIGfDWQ3rxunYvg2LxgoBKkHXGCD2e9ot4lt935oK5kBLjZeEk+ZsfjWwEkV/9cy82AZR
2j2xO7To8NeVto1g/8CxbtQ3iv9JKO6jyJNSb2u7VWcsGTwq9bIKtJb5uCRPT7ZqLFNMcprx6I5i
yJwI3OiZx7J5MaLRLxduFdbXWmKycGSMbDULn1UGt5erOklGbUTtYTiq1+knNVckJ2dAEi000euv
WTL1Dc2+Ee+2bPGmuXzibMAri3QF32NjlzSIT5OkT3M+uV4XK1VJFVYfL26l1ayc+L8sHlFQqv3/
xSO79FuWfq+CL38oSKa/81NBoiv/kVXFtHi8gcRWpry4DwmJLf6jyjrDHM3UGVvqk0jlp4RE/Meg
lICNgutMmbQn/KWfEhJJkf9jy0InPUNRbdVkoPe/0pBM//3f9HgmRHRVNdlo0OIzFZPtyp9qp5TC
PMekwSPQQ8kqD3W8ka3QOmUgJX4eJb7H/SmNh1CN0quu9dK+7sbbfJaUo7aNmYI5CPwtJyxsNMJ6
NFx9wYtk98ztNPlsCyl1F6PypQhV4XjqMNxwzuGtcJXyRbHF15B/9ZuMiNyuLEaWkkf4iVextbWb
H3RFxTNg0a9VKt8B8m/v2IZLa6kp+0MrBySpmq29rhKtv1O9SF7KYY4Lz/Of6BVFq8HI3HKlunLP
uFxBl6xVzGi1RLmvo/YWjd3wFulItT2254cRlse97Nc3wdQcD6nVuixv8XOqdRlz6BCgntyWdxaO
w7v5GtltP2zNlw+Mq8+TrOJ+0DL/ftohLkDlJL7DJsBfMeHQyGrX/dN8JOll8HH069rHkSd4+mEs
W/bojddRaw9vafgeMsF7EWMPMW66jJzgyBjDNvYeuKwAk/FJQry+8aYjiqKfR/M1iAkK+4jGPsbi
akNPvq+0JsEBpbDBgQx0mE+rRGbJrPVspSBXH2qvfWJrFaFtz7y3+UjqDOn1t6OofzLr10Dtqos3
vWhuXF3qQqJTaaYmnXquxVb2F/WoMidD/JI8TferKWuqKnTTZtILle7P+1XGfQxzmH4UGI9gmygl
zUnXg/xFKnCJSGPR5J528Or8MZKr4ZD0SXUnT4WIkfSZQ81ZHTAiVId6OsrhSgMEwk46/8BK8cMg
mh8cGcdeSE82+ZpEQfmSP7CLGl7YIxYbuU3cDYZ/6ZTaGo8UBOGvXWlsixjoZOF67l0wsNWp7ArS
XzNRLnX75tEj2FFMaHtfJD+P5mv9dC2crnk94BIt0vEmFUVwzqxCIPSPyuchqZ87EbG7NovjrukR
ReHyjRzkT92pb5Lh5MYYHXBRJu+3Tz+W2zohoSJpaEixrU1dq9qFduCd+aSKFaaR7iHGoQZ1rii/
Fpm28evgilJseG1Msenp+38xQh2/uaHZt0SO2nUV92LbZM1K0aTqJkVB46SJX63n0/klhxhThQNB
721SMnZUrKMYa/UxAKndjzkkGkafeRK2BGcGtqObX2uz06NTxLIBYVfPH9zwDbu9f5ACX71q4bsa
Bt33QFe+4/VMnnuaTQ4sgeSaR6HYMGxH3KBiOqokTMAIVoa3UYHXj4cvv0vRwq1EpX2LG928oOj7
0cbd8FJWsbfm9mJn3Fm7Lmvb3QC7eJ+y799JhGFAIEKFrooaDlJWi3vDll5kD5gFnAZykcbAvvak
720NOknsOeCV2WN1CaYXLc4RfFiZREfMPs1n8/Us32ErjeFEQNvBjMB3T6n6B29aKLMiqS8Se3rA
AeHWbDuxmv8/4Xzx7Oc7sZJoB28xPdzVbqE9q3oOvtBK8T9Np5ZHVnxbpJuSEnvRFnnnr+QmaFEP
2IC/p/+rENvfqpYadRnWZnIehN/v4n0maMuoQ5m8p7nn5EMkP5Q2JT3aH3/VAYhdgA0qj/NLnNvl
UfTUN789MH/qGn/XMep/anv5SitoGlRLs+FvabryGUZbj6gWlVbq13hrSTVxrWifJPZ9iuLnoPvG
D4tZVucmxjc3Db4qYyo/Mp+BA9t1w56u5bzgMnXd9sR+XOY1mE3Pj3HE1Mrtl96V+DfuIbUldxbG
D4I3/XtN0h21CY2zFsixY4U+uA92fHesZyrNyKG/qkGpXinuqiuwOtdKlKMNjWuVDSkaZ00fadun
tnyMm+bg9rRsaR6hcPNkP72a33LdkC4fx7Gtrf/9/ZpTfv9YAtkK6cyHKA9kwf/CJ/UnEgi78PJS
3ciGitGSLX6U07mJmubjYLoid02NL6boz//8vAyq577EHhWa9NJw2EeMt9KkP41dFtFGc7F6hVpl
L+q4+153RfLeKvEjHsvqkZyop7JTjPbGcOehjFuemUbpLXVR6Zt//+3++24wGHUyq0DqpspCKJ9+
u9rMMQ8jXNtktUnDu6Jf71UD1qd+DN69lTbdrIRPhrgAo/FUVWzB0CzCPKDYmObGtaSd5vXGr7Nv
SECHrZEbsbvodJP7IbVgyhS4qtgy5rf5iMjj4oYSUXbmo1Suv3zUDGbZwIBSU7GEkGZ0jhZ+99Wk
ZweoZXdaTE8cG5MTiy7ZlWlEA8LIIaK17i3WTQzFqvY4+nnwUg2evYE9N3eRgheCatkHIiFb/fsb
Z2mfKzm0yLapkOioQsNUzU8q/5oWQqgoUUCy9rTwpr7G2sX796jk8iHEHnvNhWge7Sy/n8QVlxLR
11TEsI4k/lLFtL6qRdedfCPqT/MRBl0a+HIf7vvmhQAsPFkVv5XlvUieVGySUBJsu7Fam140ruU6
fpHHMdslo0CcWiXMpNTu1LqArT7umEFboWvs1Y0mau2RYYvBYljdo6LNX+XQPzR65V+kUBi7sG36
jV5lxc2TcMFXhT6+V+BM0jCOl0aeto4FAe7j321H45LrdvTQ6Vi4xpQkz24Q9l2mgqwTVfBgYIF9
KEwmvMCll0o9imotBldbs7w3pKfS+JtX0Zxm1UIOO/WIBckCFBsVSAyrlO1yEDpGqbA+0P5buUYJ
t1Ux671Z8JCYCygJudkthKPnRxD04DhWf/nWW/9VqJsqpA5DFxpVuqrOfoLfbAlKq8gdkw4SZpWq
OEIP6I8mc5WPo5QB734QuvPrEnJuQhhCekiR54Gr8vNqOX8OJC3+gBJmXAz3mz+tV6LRvG2n0kqf
T9GdtrtSh+0IreDkpp5xQhRnD+apnl7mq6OVlhvVQ83WIaG+sDTbRnTB4suDZqr8hHGH4V7sKi+v
94Nha/JyPkzyDEoxVb8DIuIYj732JaOrh97U/uZGPOuYZA4P5ARpa4uv0r5g1Hm2Y0laQpAy3gJP
nzql9rfRH76ZKhJucHmjE1uKcYCiiYA4jW8JQb+HaHop9QiRhJHr3TL3YVwCAxq2kzJ/kXVDeQcx
ilK+tPuPa3J99XO5+gIZHs1UZ/kvgRtVMGHz7N7HX7xSsD9fgqzWN0kRlAfYMvoeDP5fg06mLdcf
67vJvo5nui7YlDEE+lTihrBghamQX4hgVNog4dQeRQuQUZc7uD6KMRz0ucTIlNKRw9B05lNpLNiE
8VhfZQxSrnn1YE+7lCJp+l2ujl241HthrsuGYqClbZQUPU9FRmWNVbhrQvPkx9xAoTyVR3Wk/QjB
ni703O0udqZ1cPSG6ikO6Fpidh++yfBih8qvABd53l7dzQ+SMrW60/wSdsZLCp1kTU5H4yDlKZzO
Moaz3XTD2SQ3TV1ksnySkpTbNhuik2ygh+170Tm2WpOhOA7QcGXMMotGsxs8viWpdeN7kHb2DyXq
roOqJV8yGiIonETwBN0tYKeVd3ckBycw3Kv2pJWevTWjOvhLQNDk+vj0+Wh8QsK2cYZApf280LLf
klS4CdEmyxXVKTAIXbJQyXZhY9K18/gKTC/zdZr6Uv9kWfZNqnXtuek9b9dbre40U9mW8TWHHFEy
GeWJGrTJsjA06dn2KNU9DM1rfNkf10dwP4EdRXvTL5VzMXrKmemefE6KDGJW5AFCmn4wX5t/KtJe
PcXDrWxHeWfKjPs8z3J0PeWDEHF+NhlZUvdlewEo75YV6reUGc9XDSztAlSActeEykOXwskF7Ls3
4iG9IqT7+dKN6dbNTfUBIYy9IWSR7JTpNxDKodObyOnK3trI0/4AdJa0tFLJXc+nyEaHnTwgEvLT
ZteIIPiaN22zLKQwPReVmp8BqNM5a7zhL2XF5Lr5/KGh5pq7LZo5raL8/LflswS9USKACzdJ2kTn
hsnwPUZlbR3LwCo+vh+hHLx5KWKPuSlQ2vl70z7k00rRTSsFDkBtGdEmXmt1xM5X1088r7o9uP54
KYkQz7qr0mVFC8YMvQzumCMwkKPL3cnUCYBMs+doYr7JkF92vAH5Mxt9hpS5fBEdwWIwtvR1EMjh
DQo+5gZIZLv5dH4ZEB8ytmuvZhLXyKvxfuQu4vD5ZWA3cdpkVnew6ig4x3Us7keFKTl2a7GWRBPf
Op7IG9Ms1I3Xm/FjWVdP8EtSkq7M5FIEI7TtkWxWwe39jKILWKOeVWcDSz5c4z47F5p8LdNM2c1n
83WEaDwIYS5voOkYV5yd9O9LcU/jQb/vMnwQCNa2XTbYypo5AuNZZbyhaPhCSZGe0Ulqj7mmfbFH
amjfEy/y1yH19S922TUrdZT6PYbUHkjo3wI2tcmS+OcKqzMnsxVZtwVttM8rLAN8SSU0LiYN/szE
rHobWxsEbFhCvYBjPT7FMk4QG6n6VSLWYKH3en7SJVikk2YJeFpf3Fd2D0TAAI6oFUrvlEAtWJ3l
9CpLGiJH2zupmR0gVw2gH7sptc1aoqV1DqYmWiqlxTqn7b6sFCM41hYgOJIMCicaVe25RuPklFSz
jPNz7Xmow0Ngv/57uYhp5r/eBB51PGVQPlJ8Yrn68xthuo0/dI0PkUDvhlWr9OIeUqKBWMx466ez
sAQwgcpdWej+FDQBqFNeuJ06bOdnB0QbHPDW2K1VHaMQDqAS45iOrtAY+5MQUndCwkiFyK266C3M
B2NAZy3L0pGnCUfjdG1ue6QMDg+sYOa5Y/xRaG16xZhQXlDAD6sOGdCbVrzDyXuZS0U6jSd3xMQa
Ba7HGllmZ0yRuhNWwJx+fSdsO+ucsi4gqmQS0iy7z181DDGbCg2Nk3pN7oAD185N4noa41r9rpDt
c4chRlmIvlTYIpC4Odr2yTIifRpYmdNOf1jnZmGdSWq1zkN6gov2JSyKtVlU+TEOC/lQzG2/Pmgo
f6ZnQ9KE0VKzDGxsFdFvQkHS8vGNUgfno1bXpKxZCtddVlDyfMzviByZczux2us8W1wIv6zqQDXM
RdTlrb/0O10525Hl4OO9D1FhPZCfHDkFT/ezG5bmfkwoWUOdmg4IV+DMpc5c9IgeiP5fbiVt8oj/
+X1inE/wsaKqlmFSn/55K4Vq1fUAvLKNGvvN2i3Iyih7k3ewHfLb/FLW4w+pGYtl6jFhrCX5m8Qk
iYKOOXqQqckpFKZ2NyJ1hxC09w4mHbZz3sgsPnzvVqMriwM2lHpd1fWXsfDzcxQ32B+j4jhXnWYq
YrhkdbGtc5wVJpNm38nqoV33XSZtdQSuK4Yfw0uDvuznek8O0FJJivTqpkp6nY/UrE+XuhXoi6wJ
jkxRmf51nvY6H4VDo736xcikrGyPYloZe/J0t30ZvMxVr2/X+qmorJ2KPRMepqU+JkQSL6APspoD
X1+OEH7XmC5e5h9GRYUqvGuN5XRJ6WRtnQI3XQOd705d6vcnZMtXy4wDqJleetax3zguLYtVj+3x
qqVpcuxd3cLh4+ng5ar2AZVjenbN4mE+m1/k/qhIRX/vxajy0kRxN7AvwRIxYLpPuwZJOyNyY6PR
XK9G0e5dg7ZVAPDHUYQVPRdZ/4JQw9qPGva5MegvdmNaL+wZEycb+uwyWDQVW9WDv9mlXwOrTE60
X2W2vBwB8pY3XbZlFhZvP3pVvoyCXbOu6Lek+wF6fBbg1Wdnk521sQuOAaN4APlB/uymaCwBVzfI
OzilE7Gl6XJiK2t+ZcLOtCGL/tZglv/r2WDp8mQi0mwwV9zUn+zfeuB5WT2WdOEm/X0NQuzIMomj
szZPIC/NkzK9zEfztV63/aUeL6ou1x6xwb+2BPGci+msajXigAoml3a47SrPuB/DhHZTidWRLrm4
hy5fHcClp3QnCtlB6mggEqJ36Iy1teLOI4Sp5yhsutRbQCenP+r9z5GVDAe/bIlwT9DGMrx9bZtg
WJnlGByGqLobsQgcMgGKvIPCNO8ROtmtLvMR/c9xEVnJXSq7zSrH1LsBtpE900VGqtq4w6lkXvhc
MDk0aj95bDOT0oaM6LGpCYRwLe+MV8A/UTxUpCTUgOU0cqo8K3mU21YAAE4euwhx3IjVYUND8lKh
trvh1MqvIayiBNHVkSFouCSwN94asZDXc+vWll9IkQlew1iLt5VCikGcdCvoz/o9TzGATlBovvWY
b9pQWA/93NSxw+RQSSbw+BLuidHn2gGo4SMyT/8ePYJYCHyTYIZLTnN3AYNTBYmKo3k0+0cgQcXe
J95nFWP3/QtxQXy6m2yVG0nIhpA1UPvcTZ+aMl6JiMZMUBRrPDbq+1BS2nu5ssRBBEm2bEbkMg0a
QaRWINrnpX0+byWsiADez61m8Oe8xlzhE7QuURWtS6WyDnYU85hqvYrEpvSrn/nZQ9r3b4OSud8H
YL19LvfvpmpMqlhruNZDtOID0La1nLf39FnBTYVj8o7CXRr85E0O2TwaIpUPPdMX6oDoJhkYxIy2
cqRR804unBX8jRg+UXkV8SYHVP1YDgjE20hSyD6yFl2p2du5/vPN2AKfpMnOfIorVLoUz//+0Jnf
ud+eObyzBj5ThcauSa9QfOYoiFHLbV1vVWReHStrVAoVh04QP5Mr8WJnnvSdeJxly5T+7WOBi/IR
NaVp0u6FO/XrCD/Yne8Gz/DBebKiqsYUILcxVfMPqy3jvfDVivwMbhyggdIqLOAXGi0DBg/J28cR
3ii4WXLk+HJmRKemtxNyGLJgBTxTfhM9NL2pn4o1pVh6hVVc6jY2DyjKlzXfEdTAWDaXU3qOKzcl
oz9ta/i6dpxffN3Xj64Kk53318MgNDDeQzXJ34ofEiPtj0WR1TetxxGPVOKkdFZ1K4HQZ0kQXwsQ
ZQuUSe2h9/z8aIZmjgu9C5blYEZ3zH+sraqm/hadRr3NaC4486Nlfsnb+IfQrXbH1gFuHsvMNjLC
6tLXprvkl38qQSof/VhhcpDXzVr22nad1REGRFFLB2TrT2iAulViV9pTEknbTqQF+xC7WxhmZC8E
20S+mmx/JGYvx6Ysfacmp4xZ+z8D+evHLfH7fEH5vKTbKshKqn2haAKSMeKVP8uTbjBGdEmBsmcT
6F+i3GjWMfABlkqzXiLQAD+ZadJjbUsxPIHYX7IfHt78nAC6sGzk6xB1GwYxGSOHpLk2eP3gXdX+
u1u+JzJZG3KtWNshCYYrtLhsn5b2m0JE11WbXqpaV7Yf9QgTc8hxNWEASfrsgatf53bOlydpTlHT
6nvAhDE8VguUlFF+C7PMsZU836NKy+4qq6CIKDyYxqXSbaa7sDcy++zmVOHZoN3rmJ9vPUSxs9nD
6fQQFr1GQxQ4eep1uxaGnJMXRbPp5YEQ1QSVNh6YdTG6PwiEA3PNJHIl9yWKRquolrllGSg3JdAq
qV7eDcOQn8a4ucDs3OWjIT9ag0hhO8AzmOvz6fowrEUp6e8l1RlldP2NhsG50mr73jJ5K6vSZ7Yd
aeRdgUNnvcgb2yFeArcHzfWIHfNXC7MgaWHSK7uWZB1pcrezSEdDocWUv0bDtmxsyzoF+TjuPqbr
AA3zHYsn+ydLJvYtQ1O+luX3Wp3W10Jtv2VV0Dv/fkcZfzYTaMLapqZSMxpEsqMHND7dUISzM2U2
CAvkwx1WUOiyc24nWKGiBsVqTaaexxBlGcXB/TDaxVXNCsgU3TaNKu9JiFq963PjkKI4e8q6RD02
lUUTYjpV1WSYMhipnfNol1V289yxzGBu0n9g8TlrrWS8krvbLcNYpoUJZGUzymCIStd1d0VtpbR2
KEzZLtRL/etQCPq8iXotp/X6n7MKT+6vs76oXlvPq69JSKKiMZTlyouj4UVTKQ4jJfnhaUl36JMU
kQgKpiPdcPgEMPJ3bAgKJp9lQs1P+U4WrrXMzdB4wgadoRoz+q8CwroCh/Avddq8O/21/M8fgW4J
5C+qzVcb6cqf32m3S42mTcZhHWf2d7P2/dP8Ql/65xEdwrXN9zJIDVPfthrmAIXubyS3tzZmhttJ
SfgtUehOUhO/DabVOn5t1Ke0DRjr0TchkMgVrMrg4VopbGtidIbyyPTZg2CMudSMqyPkxgwwjw+y
ZKr29ch9GrTWPAP3Ux9NYT4xHTHPUWbHR6sTxgLl4xIIhoH4ukC3S0EO3NbJCuCyxfSiqi09AAAk
ay+2xmTZB081Q5s7uofyrS6LcDtMgS9V2tXLf7+nuXH/2MRZ1CiyZrI8mgoBb0zlP93UTW6hIPDI
NC6zS2qp47Ptu0s4C3zN4VMaG3Sv0iYc4OxrZInsqibPnxExv/pWr11gBLLGW85gJclyguAudFvG
UTJN4xPZ27h1XD21wtB3v677tbSGqbfzS0Q3rRWna0/Von3Qwnzo1D7eVeJ+aIz8vkna9gGfOXbW
VHRHXzXbhwhvplMkSbExYjbmBhiUUxBjpVAi04UiOlonfglwlm3nbunkKg7kpHhTCgQWGV5jUuDK
+sqMZM3Hn5EwWtKT04L2ocWaRvmsXub/qkQ/cxkSOrT7OMW4tFCUhDKp6W+kVI3gmGPzW6nv/EJk
BygUieNOd4ZSWOXHC/u36pgUxMWFdW1fwWRby0y1Wazz/ojGEF35QC1X62RESl02bjt2YQ59u3ir
tob6qFno+wp4CzioBurFOhJOChZ6acxjaEyMwVETh3l+3REnvpB6Ombj/JlF7RJZunsizOq9pVh6
hCh7xa1XwXw23+d7dv75P2dhrFsrg5CCTWV46gVGbLdo8mB4c8tORQ40BBeIAOpFlDZ8ZhsshWfl
gHGqFO7uQNENsWoNI015NZCsrPVSrjadZ8qvvU8XomFySEvg0nFbHMA5GEuJB/ErIAwZwaNanHFz
oa60ECUwBr4CLS5eRYurmrUu3M5/NlD0ZSAG71aGxk6qs4GQiZHB9XSj9Ul86Is8ebREcqvGmBQs
LYleq+5pbk9nNvZft++irTTK8+UEJObOljXco1aubQvdJGScTdSL0uL0l6lgzwi3igd8CZsEyMBf
aljz83MEabCK5kFVkOBZSPA+teCavJbYC4buOkkNyylL7MPT71Hpg7fWiZLYkumpPxc9nOjpehqK
n9fTyAtXeSbajWEwQ7AwO+7mplzCYn8MiSKs5gfg/NNGD8qNHld7oRnjS291m3mIzlcMzmKM4Cwr
MW4iYJYXpTYE71UGdBTp/o/elY+Z3hRvUICqZY/mH1pCnzoB5m3eofY630CCoE0CWn47610v3fdk
wZKoM8QhEPSU55mUZrf5CDVJdiOARnFSEL03bzoKatgoMdlYztw8HkfgLyF6+d28g5gQQls9knKM
99rWp1F6ZYprX/pU2f9qdCQlunjZlu/aqROCbqVdVFWQHgjvKv6yr+MD+rxaKnx2loBUYNDUVGQU
n7/PE1rJahss2cwT2rB31zQX26NneNVdRKam68fdS6pjV+kGxb1kAAUOqS2tgSJL5YokXmJ1Yume
jKVmkbURrqJ831S5+52vNcQqFGkXRiXvPbr45SBc+0tet6t5b9cF/Y2uevbSVHbtDFJ6NwRyDxF6
+Dp/qCjDnv1Sdx8a0RobYYls2+DHePDb9mvmGuNSCDvZukViX5SoKDf4TNhKZ719kYJq4iJ3AvIA
W6/NQEank/h5esJjcEZeVzxQRsfwFLTWmQdToe9diLNYDUg2T8P0ntODxHLGZno/nwKD11dE2pEy
Nf20R1i5HwvAyV7K0IclGnnkpIr3uq44kh70PZ0W5lbz6YwQHRAj/2YFIpoRRB5CzNpXwnOeWNVG
1UKYFVIqraFmRdtinjs2mLlKuzZX8ylLwI4ORXmPDv9LypDnyz8HaRF8ldhGrWU6Qbh4YOJgUyRf
uEIdSU5ZvDBzxf8KVfjKelw8MhBQt7GRWOs+qHGdsf4qCeGQEbvqo6GnyYrBSbDXA9d+hFs2MZOG
t06laWQL+1b5wj66wjMOGL1JaABu8Ug2LUkbGOi+owxDhql57zjSCR1hS3SXG2m8bcqM1GW03H/p
1ZpTK/b3uknwnDcNGRC9KgSiq091U12WlSbJcrbBYSVv82nrOBDd63Syb67nU4ydYmuYEutyoTY8
58kCrdW0uZQkYu0bslrXmJC/aWXhr+YRMwNy9Roo28SW2fxUuCN6eBx31ZAUOBeRGo1xlJ4MKben
RgZvrN2uCqjPL+ZoeBsYTSf4wuI02szAfLdS7xhQ2U44HWVBdYfagiBwmck8phLmx8abMqsz1TE1
HswBwAMOwJdGZ5hZN/URZFj3oPQ62Upa1++MaZ7lx/1ZNkLUt5mGyHJwv6jwxV86UnTXoWHWG58e
5BJOerqtgTxf9Dan75XKG/QAS5EUxmqumCW0/Ov5NLVEcRhSLXY6U73gMLXuqjpB+amVx/nFIk1n
neXYaObTJiCc498Ltk96H+o1Q6hotxGXM9UU7Ej+XIFK4ktlF0TRZnJQR6vMoqOnTb2KSB6lfdaQ
BZnxZTl5ed8iDe7qExaL/znKunKTPf76+a+j+U96vbhpVqw+tX3uQECxXhXYN8uc/KMT5UN7RB9I
csM09CUR6UVBZuQIKSiPJJgdlEknmeus1pLb9qAXWumEsYuBM0YGuRXyrcWtudZUzz8qIKSOfdhY
3Er4ISP8ig5DwP4098AVz8L0S9el3kEMxGk0mP0LkVtLSYmjJzyz+iqqlS89DALMupR8iFn/H2Hn
teM4kqXhJyJAb24lUd6kdzdEWXrv+fT7Rai2u6cXmAUGHFJZ1aWUyIhzzu/cg6oy0HCLoHkovDRY
6zxFl9mtP5AqR89pSuQjQAQKvLpgZZFgTbSofFHix2WeHzJdD6EhaQ5VaGnvFbgjq8WqtMcsDApi
6bACaQV0bda7tnFxzjOL+ZXl61CQW/bx379l6//sMw4tjmxyACs1498DRDL3Alvx1AVwtwX9aXKw
czG5C+P+qTWd5lgMJsDbMkHPUTt3W3dJfdAmfXmyPRVjO0pBzJiUg6UvoFx2XZlXZwzzDY0jYpoQ
e37dDZ9q1AbP4CSjWKflYt1M2auDK9BVXuXhEXLT+Fg3qnOLDOe3Dlj3BFjxUtitdSzCIdoX7kz9
GnDlYgr0rzO6ePVQ5KJodBvYZoIA1taausJZ1djlaX6VG72VIIAv8QDzGeXAuq0Zhak6NNTyVJNC
dAusoT3+90/Y+L+NjyO45Dh8cnM4KmqNfz1ItYpDF5EHaFud8DqpHvYyRL+9yb5+yCprUw+pC0Uc
NCo2cJwQYU+MKTL87XsNzHOqiP2D7dCRIXoLqbym13RUlX3rKO7LUiq+IVabBlzpUIzRNvJweJdw
gRkF+m4eM2dT4jU7ryyYbiCGeqziL22iBTUhFm5BZgpGm73lCF/LPbltPdTo1LyGbWOQekOFxaye
AbNHPKuk1k0sG1ti2LCHVEnhGIBpNlmwBKdEHOTZ34fWtWEWmJWK/eRIJmzI0JgE5RmwKEQv/4/T
HC4Pj2pE3ATUanCS1A8t1b/LJAiSXjuYmPxs4Ve4KSXKhFLad0bTOwPFpvCogSQRSzuPLZ07CiVW
CbMIfimRZkGdm1oGXeXsk14AQCeRkLlNyv0wBeSGpbmJXzQzDHmpYEzvJ1obrFj16r0EjPtsttdw
YD2EWSDsxKik58HLoVrT4GXEWmbLLbCzJ4nMkFcx3yqveAqdYV5nU0+mfO41WOXrDe8g8z6DmIWv
0elvJhimWo1VHULy4BLrUL/jAm2EBDBhwwPMJN3uXz+Udfzff2uE92PHi/2Ihu2NGi24mmWUnBii
EjafJvoek0/n9M8zrFMWyWC+/w4ZoTY8s7F25u2oZxZyGMgQWgyf3GbL3Gt9Brs1GWzrjA4t3el1
GR3Mrg2fgbLeiFITDGW1fpa1STUm3xChUYQzFjwvk66um8Krb/cvsuwpTqZohhisZe0OKuSE0VLb
7sKo/HNWqtkhsorDMBntzgqT6QKLqN0Z4mwSr7XGSFZSMGzl7QjpVmeFqqdTO83cMlp9DTH3x9wK
Dm4p2LghEUr3GWmrht5JMZ25X/UMPTBmtcZ9DJ8Kb8uXGTbTUx6o+HFOI8kviZFeQZkI686xXssr
7FHPUeqNX8zYdd/A40wOrOUBxfmXUDqhC4ixOS28a0vOoB6p+mti6Atuz9Ytr/T+UTWsvWxsyv+4
Suy6f2xI1yFUYZWDzb0yIGwJkXRJkBL7Ujtg06N8uYpX7PNiAEtIaBCg4HI91/o3ivkcZCVAuFSa
v9WAlA8MKbEDwBJKYlNsW8aqqMflkAZa59+/tIYmAQ9ZvvhWHJpJhC/JLFVxWbLi7ADSYZ50y+tg
mckzkuWEUKDfvQ63QS4njVXP9L3iFlCjYeM1U+snarp8BQkGk1rdvoG4mgf5eqfj/4TVy7iVbAEw
/00OE+Eqr0IcQXG/L7p1waOxixU3uRS0KI61kOJi4fF0KfX1XW4wB8RS55h66sTyaUzpzOmY9Phk
AIqu29pJn/UFQ9PQJV1ZNgLcQdNR6EnpagidkG14HkPArsZhfydv4/e9XiolfIYbF2yW3E228oPD
5u3l3m6SZbGslbCZdgWc8IuCp1ZAsPKt7KZ67datupX0G3mYNCXdeoyLW9uez9T+9UreDZKX1Jnx
QtPT3yzBkJcdRa2Grj80OgEAQV/tnBCVj/xYJLmCeu9WkwR+HkYvpNuuG2pfPX9I1N5kXtdgmKG1
BZYHEG75tHCHrXrGJroNtGp9SVSTlpDNYAw+++DzDmziwaIe5F5pZXCT8f73MC1jxVFJ6SLiUbDS
R315DYkxx3eBxNvcfQ7LhqdQ1FCqqqUbgj/JzMB/H7esrXxL8j3IQwoZ97/vplLQ+J8Nhmua/A8R
tqnSabgCEf0H0S4IzcYkFxQZbh6TJqJV33psfWEfBB4+e54LXlDpX8v0vISlucW0MwNVmu2tXk9E
zA+hxqhIXTtp7r0FTQfD1hqJ+Rp77TOZzd/OjK/kGATNKZit/uJiD+npanCd0mnyNnow8sjn9I7z
FFyVWe32im2QjpFHymm0+gV+K4mc2BqkK6kKKZ06e5hdZSNVIfIQD1W6mUqVeZbSPMSj6lyz2bX9
eJkYNrDH7rAfY+czqgWTlTRcfL2aiGQYq/ozDX8VGGa9uxVFUV449krJ2vsaqFmluqsHy93ogvdm
k+sUWhPQRhywgdW19lDIMj5Jmk00hAi3K4bax7RVLp4CNaI3om6FGaF1VV1cAwe1iJ8dXRGgWsxY
Ez+lNy0oHvWMehqYEdWXVeabFpbHzVIgEpJfkuzLyY0f5zz/GuISQrCk+WlL/yFZZ1jUtHs3pp2V
l5at1gwPe77CLHrv2X7UNO5es8w2L80FgeKSjPQChd/hB/AwiMNYl/3xTnS5/zIEQtOTh0XRbnoQ
+LxIvxiX5DuJWLYqi+1UX++AZaK0x6VNl32EsHkOFedBMkbp0OyDWvOsDNFo/z9MXmACbsb/6IY9
OicVm3aH6ho63L/IHlVhD+RyprjL2LW+rYBZb0Bgr9pg669/XQGLG68qNMEjlZ1PeFrnj7hOHmrP
nF/m8mGIMVNpMnu4yD9Z59DGulZ4usnyQxn0n0452xeiUpEn5fiFEJTupjMQbuuY+LPXOf5COX6o
VImkPBmrXusZjRiFA1ceweMmCm3lSZ6lYf/nDEkSIHaGbdps7RyNeMM0/hGLCZQcQ6lFtcG2x7mC
+FZ7z7NghlTFF/Oe7irvwNquvlqt6K6oV/VXcWW1uAAUyMY2ijMvfsNO/DZNTNIk5WL0TpkprF6K
DKqoHD2ziapn6uBHpLzVfhwHERyCT0OPXyZzINFrdPOYrJpai/Z4dRrXYnGJC0tGmP5mOOh4OfJ+
B6CRdZy84njIToih/H0/tZQBJwkr1k862MjKggwSbMsI1xB5aKeFPBwyQPO+OzUqBRkuKCY8vDy6
uKMb3g8pFjGIfjBDKOyKrnJyvWPd2b4p6IlJRYndpemPtM7yXctyscaZqjsYvc78n7kwNlwQCtK5
jl6zwcTOF/98eqQq8nVZbxWGFezkFmSaYXJ0Mmw7DWIe90NslridxHheDCZD5GxuXhB171KvTZ5b
KG24bAzKVRYmcuKAbvNkVjMKlx67M/SODFLwNr+fBVDB58k9hUSvbg14l7uIidmnHgY+TqzLK7zn
4lypFtyMgdebVPGtOMq3XeaiBhTkXUnXNUqv+3NrdfItMLcbn6NMPcCmhCVRpNqaQcjwkPe04nZZ
BntQzAdkieUBnwU5zM2vyuh529AZd/c9+b9vH7rlCn3XPx9JuA4AUaYOMReKvfrvwKGFpskkSCnY
6VQ9hFIjYIScEm29gcJQHtzJJb3q72vTxCPc6b5NafZd9ggKdhXXfIq/E5vj3LAiAgl3zXTPEO47
kd/hU6Esypkw8WlttiZgqeSuujX6b6axm67vLYSHpAT0VMxy8l4bLgsD31qp4Pbeg8TegHHdexNj
xMGD7GvyWFnLiVio1oFf5rt4zgH0Hcu0twgG8JkL1VelAB41qnIviw0U1f1GF5ey7AhtBiluG9xS
BUmwgXLNN1svegXPypCMWpB7UCTzHlWN6VijEZxk6M03q2M+byZe9mjZfbS3kBTYxUxX+ZfMxdRN
PCotA4KGeI0ik8hYxTT3DTy/CsI/vjRsS39dyXcjrvCwAZYU7fpfP/vzxqlV4VJiQ4UvHeJ5xtxz
7PiS1MusonuawIPWkWsG12hoMTFn3LMC9oqgbcqhS9d7zHVw8a4+zUq3P/SlOw4BMs8+Mt9sof7p
UWFs9CID1i8N+2fd56jtmuEbf/NjhK+AI3MWbG0FfS7B7Nk5VKbfpRW4j/Ycnulg0nXlWcmTPBC+
jKWxNhS7paWdX6u5ebZDXKuZ+jmwlRPrUNpdtqrLtn10qE/h9AkZne71JK5jXnWcE+BaS6hHc512
9r6FEg7vh3nn4QVNc+qEGgktQ+/HjjVeZKfpGMnVhczMnKUdDzBd6xdKRd/KFOPdAlI9RUbXrxnF
f5ijyxhPyR/bOh/Pimte74SwyTY/0QNoD4TsFH6PUcIBIlL85mTRvqfrBSkSfzGMIQa5cvVbFDwg
ddxIxDIYVt/v2wlbUEc6WjfspsGZXzWneAF/UrZ4jkSYqRQe4VLEqZ8aHTrsNqzCmSdBfEXuDu9e
Rvnkra0mctrE/2PN9bu1MwJJ51JZzW04kudBEuKOPl5ZOUIrp9vv93/YGovlqJKNtg5zYfMpiJA2
/j3HbEKB3ZT9poXSgl7cGZGxFL/J06YEm8nJXd//A3rZT6t5zqaHtFLepHQmcoNpr8dD7FMrNDs8
RDMfXdEMNYrJvCVuiTnok0cF86yk5PtRMwQ7qZz1m8sRKWh4TdyUhqurgzeFfKdDkZnpmVzunXyD
uGUM68aclr1kai6GGRxUexXpKi6vgjQs+cLywPb2gg9hTvtQNofBVeeTuqTNdvGi+KXwWHSxyu4f
7/3tOHyWTZk/YhlSH63UjLdj1WITF5T2NqqQXFEV5u9lT+0IGOKdmIJ/3vVdUYf7hAEKa9khCkYN
C7j1MMOYHr3JvEJvN69WV/w5VDq6TiLq+6Q9lWHa3Vox15YH1xpOAxJKRrHAUkhNAEKI4LgWFKzp
Cu/AbEVa8y+pO8vwZwLsyfWdVyvFu2IEtm8FiIgGNesY43JQMThGQVuf2DrhrgUQUmyTMpzX27ME
zREr42ITqPlOXjqV5eyL0plRZ1bCecEsSMumDqi/7h+RO1EL1Gp+TjPowHZpKX5qlQYSzoIpwVK6
eyJ78csv+7B5bd7liAEM+BlxWYiF21i9myHbGgwWbVZxvBPrf0M5Jh8HrbUW0J6JCBbxdGDjGu3u
8p9Mc4x2O1VN4icCjYzc3ngt9bmCNaisgnSMXpoGQZeNnHwn95lpIYRWdZr+hNMF7tj5hH+iIKBU
jgt7j+9ShTrZd9Xp/ovNs3GTdCrRHUaWVtyvImK/pzBZ3oiS3qVhZR4xsIdwYZhJvJY1ljy4otrq
cmzth3t56OBTL0qz5DnIkOSZcOBQt3eeH8FJaD9NitRNk0XNuSQ/CwSCxAunRt5VBShV0pSkiFbR
BbeaqaGoASMhzQWe+5Wl3PYWt+Qhxhr2WnqRyXPej29DF/zGWjy+zGFut9uhR4kgPucyxrZUX5wX
XNlTcC4M8Nuklyq+PcQM9SPDG1eiBXbT/bLl/ZuW3OJNyOKeCZcTxoHPUDhvBNyaNzshvNTpCePJ
UmrDAfj/hEjjILkWSqW+q2XdvFnmDWfldi0HcYFSvGlN/WrGUIAL4dZBrM/74NXpIwv3RM5wi7lM
xLU/9DkBNItq71W7rHc4PzmvcY10nLDuF5Rb1rWxh3cVVtRoFBYqAISSaTz/wHWuPES6uesEfcqp
HBXzu2k6jLxFRpoFTgGRfYqr8EvQsp7kodbI0+1Li/8YC/QqE1yTUQCcOul3z7N1X6rUpoE4Vfa9
L0lMhtOk46pJrQtJLtFB3qiKuFt7iDfnKX/s9Da/RCWlUSu2ndqO4dzzmK/gbuHmmRmobsigpdVG
OuOlJjQLW3sfscsAdbEZbGpxdEG+Gt4PXpd+N/uiPaKtjdgzu2kv59nyQFZENaXRLoOls8aJrCGW
1qluCUlPUhtn4Tv4qMfusrnfdoPQt/cYpUklqanow6FEiIVIVVQ6sVLtFyVtd55BpeONRfEyQr69
drEGNIN0uhx4yHPXnI+kLm+lSq6xy+qcOzEkdies3nGJtLfpbFXbxHDOTJG9BykxKkO4EvIMPDnf
eBULbNDCPMiEu1klhGnYaZRnQxl+Mb/yCXTP3zSzHTfQhuxzmuPG22S1R+4jH7XwaFs5kd5s5Z4K
QgAfrK/XJfqgR7WpsYL460xtDG1/36oWzHXIqLZfEvER5+IjlgdIch9qkjUXBvL7PoqKH66GMWVv
99+wnNNPKCnGXZzk8dHhEb4m+bBsghj7hha0ek2OFUqfYHyQGJXZz8zWSvRLxRLRTYZEwcXePD5o
Zhg/T3PjbZ2ZJ2rUtIeom0h2KVAvy8cvyI2dsiC7chRj2EG6N68AIzyCQnZGoky9o8mKtiMkJcwi
8bqNwrw8IvSi1mp74zGMfnphAxOg/5RNpLyImy9rUX+WNM1nOXsfvd4+wzCDmlXrl3u1t2i/QQtJ
DklrClQBU9b0MfeVF+ROpGX0sS/LK68jRCUytB81/ig/6uU2zp3zE7sAMpSn2Vrf8U5Na6uTNzJg
rc348U5+YZi/xSFh2twFasPk7O8rFe7QigPaNOYO9GyhvbXHQ6fn7pvBzOLaWpuxdAm+njKICNjR
PVlm/S4/MTQ/7FGRW50HI3Ge8q68v+6BcvGepw9dw5FJfn61Uq+x1SxeS6zLb5jTfoc8x87hlO1D
Hw5fagsz0lW10A9aVcMrr4fsNh6myVG2TuA4T2D+FsTdbPohKPwKC8KLHZNgMFvxeEP2Va7xw3e/
7Aw2drL4I+7mL2oKQZkghrfGGYx3ZJQUWLb5GlDFbRub6qcRSpTYy/s9bJWamQD4pxYr8V76pjS0
J0qnP1WzvrHg3F1SoV1G8y8qWuSo8jL2kn4dYBxIjcbAKQ6T90iNtZ1J0N1uykLjra+a4zSQNq5O
dOOSikbf5PplOTUbqzbZKBpI4wgGgkM/pbDRW0jxlF2g9K0DnBV2rDOd3omfcE1GxCXM+3cPttKJ
FQYOu7i35e2P/ytZLEyWjpOw2iKHdToZ4o/In1Zh1j+wilJIN6+I+vBvSSrvtZreWyFosTstI4Im
zVdZFOW32LJ+9Tl+g3ZuL9s6MuYPxw0/g6iAqBd69mOaF2hGqvmDPejff8qc1eCSLKDeE+GBxGxb
zm3566wc1T+v/X0WRhG7c9H/+XNlkFYXI+JLMYxi51RAYEPaRgQE0PdUWIK/WyTQ9DGsRpVN4+LW
XX9EppNtwq4toNLB49wVGKQyWT6bal6+qy434zTQO07zD14lMFtQghtrfifV0t6bcwnZJeOXWdOi
hlspbI4zapwWIBeXHZZ3uaozgQTZrF6T2nNPbgqPZprzF/lE1AHq1CAgEdOrKvNUOMi5JdwVWn2x
TqtKPPJ16E+5LgQXGFAlmCY9TgOTRXkmX4vEa4t4TZ4lbrgNo0BbSZ28BcYO8IZRsrzsMN8dktTY
EAzeYEuMgwEcKmwnaIO2QUbKQZhOLXqK6IikGQ8BkrY37jw0PI5LubVqL3ruM1an+xo9Y3EWONHw
nOf28GzU01ejggBEUT88qyQJ7OpJRIKIH+ITN4JHzIQhgmPiCA1nGA4deMkAw2F2oAeTbtS1Q38a
MMP1m5KkjKzStJ0IS9wYjdo+kCsG/FjMJjfybDIfTRXyo6fsNjgwCbCcbF8IImvYtj047Hr8aDij
fgKjMzaDoBko2YeZefEn8PcoZLkY98zbcNH5FVPLfNYxtT7ZmfqmmoM/Qqc6/i2BxYoem/Vea/aL
BRukVhfRrjfrJE4NLN/1341gTs0NmnaWc/APszbOJLqvoti0v6H8W0vfJUwECHOqVXOntgFtStIm
foYSeiNXe3noLVidWcAoiXCre99aVaP7p4Er1UEjuyn+ctnsjpnAZ+8bBfZsm8WMsUPgxsO/mhXD
WZpNj9UQ8Jm4TiLgjtIVjvCxGn3HpYR/3yKWMR95ZNKi3gOr18cQaTnS0RAD4KRsPmCOjXRSrvOK
RcGKYLcQpcGUn0aotu/jgI+2pJbSGO2XJHZ9Eh3C9X1ybVg29idK+yBF9IlQ0jdL8KQq5nRutG9S
6MkogzQVLyTzTx//WJ5kZoOK0dCLm4Fqe52abSeWF3v7ZxQOt23NP5NusLCxTiJ/91kAsmPlDG9Z
OAG+xk8S9ML2ttppSTtuiaoD2geOPkKC3ViT4nx4eKlsx8J09upMgl6Rm48El2d/6L6dYV7LRKGI
EqUNq/Y20Mv2GCyucqMyZ3sSpHdwMR38Pq9Rgbpp7SPejb8vpuKtOyXJSNrDRbRyRXpaYxHOFVrU
YosCH1bN0xtPZoy8qH91BODB1EODNocLDnIF2I7CPARZ+U6LvOalsjtlo8bCWGnMX2S9MC4O5HKu
OksPMe/yVN+aJ760pgu/BZC9EnfUf/dxsuI5hCVfk3ei6HPwEyHMZ5fp/ScfYUDan10+jCo3oFgG
yC5zmbUbjT8FuuBnm8P3oUBQCJeCHkwIYZSYdnN26uic6onzqqCYZEYUH3qwga020O3lzaA8NrMR
7pbMSE6K2zODmbNomxlR6btD5+xofMj6gwsNZQffJzjix9gAFOI+IwWPHB3GVBCAwhQxR2QM/Tuc
yzZgbpCOjnrGXSEjB4LsIUnUrE3rosG6eoNya26VWIFpF9n0XzVjMhw4jHNLXh2N/qYMvQOCKv3X
f55EkXMORvQ9iiK6SS3vLl7B7AVvr/iIJ8qXzT9xwu2iewq6oLvimYXTUz1AnqQaDGK7PVbItbcG
OSEfi53tKS2yHzmhtuSus6hFYYTWDYOkKRIWXKPa70gE6y+ReE2eydfCEB4+6Sw8tIOnbYJGrFSz
c5RUEMu6kAPEr1h1D32bNU9pVj5ErTZcoNTn4Hg89Roka9VL4AsY7vKQW+8oIgb8I0Pr2a3HADZs
OX4hg7y5XobzPjbMmTv1LFFZ+szIAdfuzFMOXoYIZSBF0W9EoT+mpXtlcsoIwdpOPQv73MNdbRry
SOcETwUdiIIlAVg2GYwnz8jjsxw58I17fh8hLR1thwAQPca1DxXQOnPbhUHm+I/OCD1EubXNasAy
ONuCUbU/zM5cSZ6u1ZufXW97b1Hl/OotjSCdYprvMKOGW9MN7tPOzbL7n0by8H2y++nNW3As5bnp
LyYqvjvQOHveJs2hVMVkFq7lY9S5BFM1trasjWp4sXjqnkHdkxUpHvkTza99zF14Py2q8S/dejeM
1zHU08+sntK9M0f6VrbMvFx5SfZZ40W+L+lA1sTjxAf7ZzxH5TUjHeFsOMtRiezi0OCReDPITGFS
qGSfnoLEq0r7SwtTB+6o+nuItfExjVWIHiHzaRabfj/ZKUNZcbbIsxAe+n12IYCTVUS2EtE/Lcqm
qYuRKoflkzPg/i8Hp8FCiiRbXXF0yPvaY1rD4DIsva3pFfjeiym22+kV3LE+hh5P1aphnHy4b/GR
5sITn2bha9dGOlsf7tVotPWEFptl7Vk4c8iPsvRaHsS0+iU949quCdDzR+FGSi8womzdRsNioLH2
Ze0+SWpipAMboXEl5DIeI4w78/4kz+BNd/vOWrATQ2+kRvuKp/8FGhnMOJOMxtWETXckSF5yvJMl
3TFsQ4Ll9Nk8DGobkrYI/y1XR2+VoMV5GLvIPeVx7GxIK8i+YyEfZIr2HVbYwJYJx8ZrEeB7Y5n/
+YHqcEOaRN+0vbZJDTLyUrWp/CrugpVsa5MCTC+LlqMOOnWhYsPUtN3D8yp/l3b1r5Mpa/aJpwRn
s8+xBcyV6cFsINbkGGKQU6jCrcrZVi4E7+wIoFprerFcOsFga8RBC4zq1CTWKTTJz3KJK9jJnmNx
IjxDBmvZyMvMcMPn0J1XrZU1J+nwcec0ztibMTYvoKMJbMJIzPYkL+mVtaM2qvFavpb0jQnzlQkW
StbuVJvYy6OXT6dHdVYdsi2+5O1RWZC1CL0wi1NLuU4DjIYc1LpaQNRXTsyXnuPPn5goH6UxiDwE
gmjXVr17ounfhmoybYx2geo2d3/KlIGb5viHE4DD98pF1C5nK39PWaxgwuLb1PoDjlaLb4+mwviR
2UcTm+MptruKeZwYflDuQTFwzoo/KYH3rBIx+pJyH5My3DH3m6PoJS7tcreI6Yn8KQB2fMtS5YxO
cbiFUYtBqKYd6haPptJe4ocpxRpLLeHjzUXyFoWlco3rlBzmIvvANdV7XmrkfHMEGSanj/wiOQfm
VVXtSrS/u5Cu/lgzh139PRGqwbs3dpridI/z8rpw0/HdcKpTy075dudm11qKTKQqCcNFkO4W81HP
0uyLmYjJVhXNB9oC3IK5SSott3xDz+b7M2yKyYATEkk8WPp5tN1xR6mM8ylJePtG4nSVYlx1Bcl3
IPzNYn3a4pzVb+XzO5Stim7EctaugsnL1HXMUnAy2LD0VF+djtJGFz5YksHhSOG4NzDrgEOSs+Hm
4/syEshdO8RECs1bFaGJkABtU1WJT+R7tKqa/pCQJSCpdC7iEn/qA+VAmRK9ideHpV3r6HDfiQct
fGvoWNB05f4zUpwaJBh2vLNYLPhgUU5a2C0WNjkZeTvSCsbmg22M5u+gt1cB5gQ/56xrQZUV5wWZ
jo7Dn5C7M6teL8BNNymZ0GZcta3M0bZeBVckyZSX2KWsKHWm8VI2ZU72Nh7j6lWrlf5cgTmsg9J6
J4DCe1LC6VVJLPN7Mbb/PqnLU6niB7vYzq8C1wWzTgCpG8qyhPrnpzIV38uxND50QjuB1+bu2dTh
xRie2Z+KQNkXeZ5DPm9txHkKzBt+a4yvBQdHnIXitVj89N9/Lh+9PXSc14TKaxs4SfBAdhsp0/UY
vdoFMIkRtepnqVafkVobP3NH86E9YS0TtCeSy3HwG83wnOTKsLWgoe0nT6fpq+k5HQyk91QX1j4C
l3oYA5BQe8TouEhMes6k/0UV/lU3M0y2Kpl21MrBbWyKD0MOH3U0BcvcFxt5mdQIWeKqXjOdnJ7Q
OuPFUk/Jj9jK1p0Q9ChK9SEuINNXl2708pc6ABZtrcre68lESw1Rf090q7uOIkH00PRvusIQRFjr
VVH6GCeF9VmXGAdAXWieiDuothldTRW+1Fr/2pPX9G3BNW4Vl0V0m9nQr46HiUAzuMu3lrCGoS/j
tSM59PT9d59u0oeR/RjRDyWwYVDmxVnvFjCluoTwSaUXnSxSEDbD7FA6T2a3GqDTX4PWrR/vsush
zJ8lPwdUwLtUsXaSVwxZuyfKwEtWK6e+LEbCqM32dRjc9KxhK/9U9rR+WBWtcMYHlwij3wHg+M1I
43SNHR02xFay0d1WEU5NtQ9+050wGXvJsGU5MbxX79IcPKle1T5rXpwetvtAGtOGkc61HoeK5p3t
vYkL/eQKmFZeGmjIndYy19KNeRAuKPIsaXXamqL0/DmFVtm14lMR3oryBylzSbDS7GNahhFDU/hH
rU1YojTlggQ+r0PmHCdtOOCS6L1YI22A0xN9K8FzQ1zGyxOTiuqUiNV96BEatqYRb+Vl5vbtybEI
f1js4gKztHzAans52bMnHD+wCyQ/qfTJGp13VnaSOhLytut8M7hEklpzf6Bxs09apxp+kQ/MY3hC
T/KQOY19P+PrL1cKyVe+EgRoUJfB0E710P7vKd7oeCJD55iGoMB3WR8ueLJ2fhQHyssctby7LCh/
auWCLczwc3Qc8428qqfZiZbP3MYgs066/EmrkcZkg5acF5dAXczqBl+aiCHo0E5OpQOYi+EFYjSd
fBocRuUNwyQbCwzsQeSdExWzsqsC8DfF1u9kzDhng4TmzKXgIMROhhK9QJceMlKkjume7TgJDjAM
XR8vcuPLKJ/IpDPeO0P5TL0c3QiAvTzYJM2tB73wdvcps5WHt2bIDk3W+iLF6Yn0J/Wp9UJfEhwa
cVV5ykZ+m4oa5NsmR9/uKcOj7NONKWp29TiCc9lUHEXbqpci1kCqScaDn0BbW9hJhVcu6LUyxsZe
IwzT95gEG0o0/E7mXedQ/0HJIUkRi8VPfQLNwqFGO+ikqftueaBij55NMb9KPfvWhdNB0jfkQVXK
cZ1XYbzrGmP/B8NcoLnAQzYOTYv7pW1M3iUdVN2f8zR4sshHXFt9Z31Ecf0162P4i/jXFUgC2llm
BL7W9DcWMuM+NLYMu9xUukHszMTIadAshW4MJ/dgBumNqvKx4Es5zwlTAUkA+OuSBirYk089k5ra
2edIKLprfVJeS6Q4BMAhUY6Sl1ZUyeJq9LrkBf334b63FZnzOTCpPJRx4206F9euZqEGcmtbW1XM
wjaZ6GpdInQxQFp+9QJts9IEn1oskdQRKkDJDuDHdz+dMoB9TKORoW3dyj8rD3wZh7FJqisptc2m
gOrAJNKdHlpLO5gMGyG2cZVaBRYerd0ghbTrNZbA10as4iq5e9eoHh8qbXHa9VgkW1KtCZ4OvR8m
FEbsKASK1PQMuLqwJ6s1vb9r+W+TUdmJRiyhwWnGy31NDTNDe/A0LV+buA7TcfHPhDqkMTgs2HUV
VUyshIP2HEHo12BGN3kXSPKx19X9uZ7OmQNpSJjwxmIsFU9nRacvItwcDwKYOr0od4dOzU+DY5PE
3FAZohwuPgH4GGIK/Sn50ahn64tRUd/ytSV+6DSYsgoqsyQwk0VH5zSmzaaV8h1RmTNaYGCp44co
nxXQSP1A8hlSfDr5hJqMybUnZnT8Mhl7MtZfJH30LVw4DzWn4zmJT0J2tZXa31hVYwQH2gfjYOeP
zQeRNsq9DgPCI8Uwxxi2KM3hQUnGyf/7DMXI+BBim+fPpHR7mL7/8VtMoyvsJHyws3JmWoqnIxWP
C2sTBRspjfXKNvvygc58uDKSG+CE1RFG77Fabmuir3aFE6R+mnfapiaJ9ytEj+uFzNIUk8ktWmDn
ackh8jaumu/bpX0eYiU4uVSda3OYu6/Qqs+ZkFQHISKezlU+stH4YZUUw1b+IOnolXA9zEYPc0Qc
J4oY24Lxfwg7s93GsS3bfhEB9uR+JSnJkixZstzGC+FwRLDve359DVJRlVmncHETCUNduJFI7r3W
mnNMgMO4l6GITsstSWdFIeW2xCH330+sLyFdscVclYXHYbn1z7NLW/P+De6v6+Y3Ba8vfQLkFr42
ls4Yh+G+oKnnGhEfRTz0FHXUq92D4RfMAOk5PNCPFM5qgNTRaRO4EjwHcjHc/jY2R0bOwroY49yd
/7WE8pBUPqt1gsk1qNjHNMOH3psVAx+BJCxDMCT5lb7N0uJ+fc7t2cB8MbtNWG3Xsz4aimCvCPxN
fV8MD1rSx94avZL28k3QrqqxPdD7GILmz7gUGnp3MdJ+/qUIfXDY+//tvbYT5NWBQKli6af1DE/e
jRYLzAJVKckTnQI41wpalEQztM2Q2R3aC4Bzg86xHtGvPRnLXToBlBXZvMErNu/MTm4e6qVl18O2
e1Xt7q2dieAIZ/t7GMzp1GvN4/rJMsyttx3zMLdWe0rN9UE5zzdKowynZOmGC/rRnPZZdIqnnsTV
KPsdZOORMzz73fjtMeFDu+vR0Lh6tRXqe64x8Nnq6g1WGKk8tH/equy6/t5jSThLX2cIRYLn9YOz
s0CGuuBfmeKqnsl08BCXWIxUwQLRTnQmw8jINoZIrA+lRcS09IlTTjU2atlRisPyJmFPxBHGjD1P
UsD8AUPU/JRAcPQai/yM9SfLMS1qmzmYJKLxTZvYPSfxM13W3/JAOIe59Iz9lAKZvVl8Cuy8e6kG
Za/gboLBpbyMJFccyIOgglrq+bIKo4M9sMlYLyxRal6HXmLSt17ZFRUbWZ0O0KcXvdmgW9Uu7vmr
bn4n1PdQjcwT5prWWbmD0Pwsrw6jjdATwjcX5khhjH/WXeeyxSRCd3xFQ9PvJiY0juGriK+XlTeU
uvg4NwiMGbconhGN+W4CNnQNdRAlyxq23jNZvzp1Vk+W34PfsKbAMww6jYmd/FyMGH/slMkz2jJH
SNqljn37rFdZgyJPNJ4h2DbarRydtYF5czga2bdpE16sNj/x97X3F4xwxyneGTz/3xfUWsRAe9T3
//EiSdkmadr+v7/Lf79g/T2g9Aan1g6PlNvx40Cn2KnkWvocdXVAUhIucm95vukdas/l8RhAxSbT
cm0fl/isO7KG1tdbMdOZpkqLHUPh1h3Ju4YBoIjrOKe79YiMorn5u/DBUCNq0xgpHZc6cSxM+v51
9TnLEm1TxBKPiQUajGBz5ahHBFUGvp0+0phdP3bJgLovSYvBbjkKcPL+lAy788xqzJ6SFAFYvcw3
RrU+h7mlYbfRaXpr/eOkBP59c0du17TLy+zv3Qzq7K6GM0qC4kKWkSM0KnbgqubYf8q2eI+6cPwN
jNCtiM0MHXJxvKRiMxVN4w+tk7RjY6nEyxoskpVS2JiPI59qGF1obmTivZeNU1kZ9S+ls97lNBav
oiUvACAkbRJOxqckYnJKSrnsjoSmH6pxrt2qs/NnQxiw0Qn2fQwRKh4xy+PK823j0iXJI3BmNExL
EQXXAYfV/EMJe5IL28d1S3Cv+SyT89nCpiS3JI2WevumdWN5qBbYGFVwc25niqx1pKRVmn+legkg
tRjJpltmkQS4BxV2w1lXyk2fW+Op0/hGiSAGJY/wdyK1z9Dyp+HbeotSP/h7i4qb3X/hYg3CFgOc
4ytE4juvhe6MIbZV9eaX2iPBFVWRv+F9dOep/CGv4SQorvsTcMJYKgBKgFeAB7mrGon8lcq+rF8a
Yd/ZITZZXU+ZMh+CMSeScaQ7t274LWmQqInsn+TeL0zF5VmTYgFLTWK286kSiXY/VmbaqFIr6e/R
7G8micOEAgl7qp2l5KmD70nirvzK2tEzF8Orz4bPsfRYfgnIb9qa6IgyOygwOqKsRVPCX5JiTHMF
5ew2qxK614tqq8WgvV/vGkwDXanTgPKP5a2Nkuwb4x0uLzYcEJUC6u96ig6+YdX3C6FpltEBnOPf
uwZ4/fvqEMkSnIskucoGv7A01cyv1shDwABYCEITQWxxWpcOfMn+IY7h765X7gLoupcY0f0HhEL9
thnfndaqy6/mz2KGD2lj9YAHf9KnKUcrxd6pxBQE7TrCjJrPxr6kyAKrSZiYPNKtvf9SPmKTZKQz
ul7E5SzsjyDt/n03LWgwSiQ0BMSm/8gDBA9SPId/bxXixCrUX2nIVV4G3vHJELHyMBhlvm9zVSMu
m76YjoIgrqTwkqilRK9g/hCz2jyv++3CiE2XMw2xMF4BAF3/HxaDZqv/ifIBPoqVCMGFqkEVk23j
f9veGtoB+AakYN+Y0pL5XYmX3Bf2tqtRHEISEi+R1Yh9rdAMWp9FOjyhcfG/1idhKpvXqkvu/3J9
QQPtdAbOuTXQZHnrQzPZLVNlauf7vxE5jn6mXIf1SQZiYPTQE+zWZ//56euzLbFce51EH7ezIUvN
Qyco4ZLhOUUjNSr5bf1Sm0nnsfhbHCw8Fo90Y+OgfOAyWtxfoXY2snrSZ+7/qlSn+TGp/Y9/vscA
Xo09Tp0R3dkWN3yS8aFOislZXzJ2MVVRAaauM2+RWiWnVbajI9fZV2S0OndNW1fqN8Uky5qhq77p
M0nBdyus4xDm6oO23BqXx2ieLY155He4bvaIe3zzAEQhxXbZmLuQwZvbLRTYsKN+6H27fFBqmbTW
SqZC8VfeZzEi2JNqdY8WAQ0ya1Tfx90eZd54ImMODkgUx9thuQudk0y4QkKq/2VY/vBlx8RkBzT7
aRXW04G+8RuqmuYoM76/1gs4sVGbQyY/Bbo2/WDk4jsr/BWC2UNlIk1EdaS8N9LwuvbJZQ3vVF9M
+FYCuhuirh3izzXCBbTlsE2pupn8FJtagpNol6LYrb6erG1SlgEQmpNgOLOUGXMqDp0kGz/kHk2O
BVaILTshiVA/pW2a5dKmtw+2FcX2rvZxRTZ+aHq61bzl5kC6udwBP8/9f9/CWfR/HvvX6xryApqi
fZnaPH+NMl46YBO+s5FMk/hns0m8YpHlpiwmy0VmQFhrYMIGEJCcqCcMJrcj2ccLaV6JBw7lAg4O
6geug3Rlr/MQ9ieu/dUdO6KWuNRT0/woLDvzVokWdqe9JA9cc/Op2t8Nz0UnuYRJZW6pUIIVGpoq
jWnTIlqWpeArhptblzZ9gVgFQgWQ+Hll4BBz+8H76x/Xh/SZdKlQ2Tc2oVrrcHIgaXw/91XL8aBq
r/lYSvucUSiW7/pXkSitSnUOPRC/h78JSCt/+udWUDLPayu5P8iLzdBYM9DJlDqgb7/LvaVpBrzF
9mnbp1rprOrv9TGLoD2iGr8a+ndgHy3xWc0bgCrYv2OBvXaxeq1+rziwyIjgih7Y1Lt1NE3H9dY/
X+TaGveS3d5f8c/jpssJIj2qdah6bWPQN/0ftiJsJdnrZ4IubGOyzq0ovVX8u85ikahi46eTiRc1
L99hOkn5O8D/8qktiu8kM4t30cXhPgRX5VVTWrjY1m0OarncGZXdUIlO1Seg0JTDZPTZGNjte6Lm
98fLwrc3bIq91Zkp++9QgZuX9U46IvoNCEkOSroBPRISaZygFsAh/Oc01HqGj+tjSWv1D8gtKvi+
DF4GjCCONlS0vZczfKzqz7trM1bazCkIcd819ObeLBFdZ6VMP4EOM8ARBqhTTse5rqZLtwxGu7C1
z7SpnPu95aFyKgxXErCdUAqjbPPhrZJsojv3Y55qot9ZwaQ8Ywn7M9Od+plMbH8mP5aua8M7C2ll
qapw78dyLM0PVV91oFB67Z1a2kPePiGziZqL4vvvSAS7s8FjXsfQJUkT9DlxW+80crrQRvD2lqp8
oFWVv4yNXJ4SCRJ0XCLdMWEFSfULivL5WYrlRT8x8JfogH0VQ6a7ioSUFOK/p8F6BqSj+Z4gQS7W
qeoq6E2o6y3widgXGOwZurRti9JitNOUWxAQocc+4e+fMuVo0tmYiTCbf0hdj5vfIF/dIH30YUhN
AMFJabBXsojU00sscUllQY7UdklW9X+WG2Fk3m8gT7jfWJ8KB8lTlcqph2+9J68QOtd4MpcvSZdY
+7QvVcevs3rD24cBek0YajrB1VXtsdfkVuuFXTLsV38W7ranDu3v1QczBn6TrXg8btrKtM9imT1O
SVYe2FXBaekt+UI01LbWAsRYFpEUq4hCVH59uB9QelRcMJLot1zk1gNEOC7my6gCylNwy6SHupJM
N4drQRWJX9QpAtPej704DDK5QLVxwYaT/L0+9krROEzyin3L+c1olstPXMfRjcWyefTn9lMoKqfY
+qwhqxBoMlOvftKtIsZ2ucqZdWo/YGm1nPV6t37xu4VJClODWPvxq9RU8aTCeXyiea8ezax6vN/7
n8fFYNCKlfwa/Yu6Xd8xObHDLXuWmokFBjeh6rHj+6lxboPc3ADWSXcd/ZMOdGgCWOVcpDr97/Vu
UbCc54xB12cze45xnpvMSY1kt/5tI07AyziHG38MwHXMLZoJtYOgim7kt9Vs4Af4v4eZDMBKMZvX
PNc+0rjW9lETuesRaZKwsu9bAjZWR6B5xufrX9fbeVvoBzASrDVGyNRKtEPNQFECyFjiXeu6X3qe
hnutMFCdCtaUMY2h6eQOw9E2oSnH/7W1jQBe8OstElTC98DJh2g9Rqep/XZnUD/dJwvdcreKRbgJ
e0YfcW8/ra9YH1r3yFaq/f0HZtTNj82AHvJ5jTKF9LX0Jqr6jJB5fpgQXKz7jHYaCZUazHazXgOr
TA4PNVU3zkx1fskKmU0XYuN6Bempmio/rFuHStXqU+Bf+iCmT72aghPVpOsq2vLRn3TDo19afaVE
7+kItPPKoo8+NgXX4ao32ZkarwAc9DOWgtwpUy2g8AoETo5yn4XVuFXt2gBIA4hRKaUfRgK2oxqn
7nAHIWYGcisv9/X3BuMczbbquio9lnvaSIxHqlXGvjZoFZk2SgOjNWqv1NJg8xd/j2wWORBDgTw2
N32cKns7HM0bpt6PVdTYGzAgRxOYQKDkw16RInhhVbohK068V0RZrIYiq8guCqP9s+XXf5AMVltl
rut9V2Tly2gHEHipfMsJ1isy9+4C4KbzAPmW+IAUlzciPGdIrS9reF67kD7K2eB3Mpq7X4loByew
YvknSB5wrGx5L70l3kNGMrsIP+FdNZnENDvyhmmXD4bKG5qCpT7Cc2kWcv9LDlK3WYdFGZzwwp6b
L7+bLIJoK/VWDikcNAkqlVHOkrNe8pS1bJbpynjDSCfLRtLnrqpei/J0Feetj494FQ55GFkszGa7
1ZPG3guRmVegLN1ihmVbN76sf9r6BfNIfolCceol7NKhDpqrTjBTRykqCkuOtSukNTT+Ju3ysZ7o
S5Ll1CR2AQK/DcXBGKvXHAOD7+hZMx8Wm7NTJGHy3DeMnYxWiZ/BAKCsWQAI+rxZN+VhEhdPMsGr
65JNpHq703FDOvdNuR4pe01rjOQ0hRx6g05eTha1EJ1WfpIdidPK+jCXSeDUllBbJqs9SCNqiRnZ
5WoWleoWyK6WxLvVnRVOSw1Zqg8gSJ7KxXxMQtnGJIgQZoIiMb8vfJba6DJX3QR9i3Y8J1u7D0oa
7uut2aBErrAu7WZR/lwP61yk6bnyR6eWUNNGkUieakuan0YDLeT9Ly6pKk5x0Aa3mr/fiErpXMh8
fCgocgZMY/n0H7eAcLmZSabLUqgfTT/HnJs36JyyQHRY/VRcGstAG3Z6fCr1+En42tsq05XV0Nx2
QyZtE7UXrwVdjkIlWiCIhj/LDdpk458gwVHLf3vmq/WmMiYF/SP+g/Xv6bTgbKup7iroQvc65ITn
1qBjiA24udxDVxs/WRKeEZJjORi/W8UtSyVGYEhAgi/i4qLWRsrVwJ62Va7arwTivTU1O3t0/3b/
bMXJhNVUma/m0ile7Rl1Ee4CZcAwFOhA5+osJ2/HrhwNisasRNM5itu/X+ZBm85oWM9zEueH9XFQ
XX+fnBA/HXLlqybPcd3B6qXWPupNXztKUJ1XkS6EAGpwVRueu4REUKj8wSFZysSOdvCOeMzu7vdv
Z/sUxPxO/7B37gAeBl1uF3eg95Pm684RwSp6ntTuiyIpAS+Ktn1qDxWe0lvezfYxtNTvXuQ5vWc6
h3ON7lO1NMVb46CNCmSvUgO9GedG2epmrr9STbjrPJqqUN5Xpfasat33P4yfsJars0Uc/Tq+GxSr
/RsArNcSXGELA5lP/+VJxSBxlEI6fUjPGrcL/NQtZ4KRLd02HnpfCx/rNFukUlKzl6P0HKEcuHOG
Mto+HmGB09aUpQwZYDc/xXItHxOpzzYQ7d/uuRgBlz6lvrUAT76NTlUA5Fv9WWTFtJVLlJmdemvR
MCNIKZVLNyvAbUVwWo9WzDA2qeINwjid4OHAiOJHUg9+ETxrn+oJcmhUoZcx849RwT1RGQn4lcCX
rzEzg14ygw3Iun6nLSICH/aWdw9B9gMoA+zR/sX/KXOFTXvj7wrTHvdrc8IGNpn5wniUSWGFbi0h
JFl0av0ofKeUfXXbldqjmukkmSYJpKBCdqpcIpE671i12NA6+WA+6clP0bXMsQMD8ol4Fj0cZHuI
H0y2Am1e3CJFPEK0vo7oJVxa/yY22vl5pOtn9oXw6qw6wmbm0AiQfijIeqTenDbawJrUjYS4D4+I
+CWvjOiwDiW0ImbraQsnoe40QeyU7kHRBEMuVNMxbbFVfH7jBP2Lq7ac3rrf3do6HnExKPj92qdZ
FZZnxXWyldEVxon6MEWKgVWE6W3b4WWJGBd3o00kMj/lcUz4uXYGVMuebzRZsSxWAk5Q4BHfpT+k
Q2e4SSu9Q7G6JmmeeP2YWIghS1J3g/xXYcjYlDGJVqHA4c0QNCO+1gkijR4MLAc5R1zdhNPNEK29
E1kLQ2tQt5QYh0HXxr1Rm4iwc1r3cFldWWjXMBkypwX56obVFLgjICWHk/klmyOmGUXzs+gQmCc/
OvUHcFOIBMlWzUe31K1HwooiD+A16ekMd7EUqBwjfoEaxPoBkOHByuT35f0iLhjAYCigcsoTdRfd
FoON2SYz2CQ19DH2ls8/Rf17Ner0pMtdv00NsEGWXG5EUd9YeL5RS0L7QZZn5t+I20gCZNDrs1Bg
YETFadcHZlk/7No8E3ftxBwBypDBL5GyQwzgxpXm4Yu2mVPG6JeazKq3kzGzUZsI+WyMgASRybrQ
Dfge2vy9iKxLtZjgbZYqTUnVTaLWdKytfoBXLF9ELR3IRJROZT/tA5okbJ4VnM5T/95TKLvVbB3k
MvttlJzqg6Z5iqn/7PLyFoU5YORO2Waz/yLNWUlLdvmlNBxD/sIIGeE162l0y0vFnbjQS4oWwJ6O
Kt5oGrsl+idDRbp6airWsniewBDGSuKy0cxHIVwLbxHZwSm8c13xsX3XN5zq0bnjktZgpOxapkQM
WIHuSL6Gh+nkNxPVkEb4t6K/5j20TLtmvDbacoJerlEdi+rCAcX4acBCecQBCinMckgozfhQfc5d
JfouC+b6CdNYv4yyTaqEBzVsbrbaoInt4FByOX6vB8RQ2ZBimaE/4GtwniPS+WA918DZWcojufuh
pQCQQ1oEfWQED1rdP6GoqdkXRc+5RpSg3cQf2Ni3OHsm14yqCdn60kX8ZnIUunM08XeQChzPyscY
6Y/dXP9mJ9Pvaiu46mbPH2LR+1KR9TVlhWHLRhXoF9nsofbsDm1uHGV7Kkm9aQ/dRPNRXeKq5zTc
pBbeH9V8bAc2VeMk/VaqGf7BVF6MtkdBYXZnmxxsh0ijayVb+NL6GBvGMP9qW/lXSzAqb3sWOFgk
9sFCOpwXbObQXiZTiiA/QJgoOujMcvLGhRmdfjchmKTVkdkbfDbsYAr/h8iaZh9jXHHSoJ45ltPA
a5Mc1pYcUYqALh/YapEY9h7TvUBEobGhNXZxWT9ZVnqVFPVTMmefcjB66xK20FCiyBhKW2sbZwSk
9BN8liKNj0kU78zOZsvVSCguJYS3eHaDaE4wLJANoWLDU4Sxm+vyLS+pTaQAKagU/MrCIaaQRUdr
74dMp3ekn7oan5Gv5h9Exj/pnRS7JudGr9XNJkyIGVJLkA7+vCvbJnnUgo/WB5GDXsSdSe51ISY6
GQjCRTZILpOZHotcZzEcpdgxIn4Pa6w3kN6eRNt8pJAavVpKwBVx9CcvqBPm14UFF1a/NZLEdrh6
Uy8JmwHgwPjbDrTIm5tLGBpfvLN1UhZv8+w/kgjjWvqQbWQpYWFpb0R73fgsu4MZ+mgLgnlkucm+
WkXlfep3VUtvPQ0ZvOMNH5UrLiTlCnQWAZ8/bZo2/MxLeXBGWfvUjQl9nO9/tIFVop2uuTRptPua
JPU0o5dPFXouU5e59oCYI/IPiTNpTJgtKHdAytBFkLDfelKkDe4Edn8XRcbDLJPuVdjbaTHM2z2g
Bjj2x6TGA2SK4Zbop3qI+63wlTetVDsnww7jab7Sut0kbWUA4Bh7ux7tQhc9JXkIrAMjuGSkHlJl
JiHVpdR9FHJBYzGna+AqaiOHX/1njpPrnNLI73sQha2T4MD2DNM8mU13LRLjIVYm+qOF+cFkrqcF
+6WArtmUQ1cQJRMxqdGpbgfpRY3VD7kM8Z/g0WkUDI2iFsSK+NaLMldE0dikOURiOHQ9u/EJzFRf
Tf2jxfvmaN3wGfrlZjJwKFJYMkBVaUQVfnnzfce3J3Ub0Tt0SsKhfaJyHs0h/Q385zmX9WHDREJ3
Uhn35dBo5KWYc+DqWvWcDP2mS8yLTb3CBYhPK2kImVFkz26L9MSEfk/9GhybBnQLtgPVaWPp2zTm
52xWL4OMuIoZ2VuHsPRwpqX6XeTahdjJ6UR4ukfg1xemKY4dHe4AKYUwat+iodmpE+Nyw+cXM5Eb
OgFNxFNsfAaqfKyrLt2Y2O6dESA1b8CjjclgViw3zqnlBkNmERxLUDX5WVYqTKDk0PJecn3lJAKr
9mgXnO8lke2OgYfOswz7M1/S0TMs1VwV7Rcz8a+WTOdaAVnUaxSCiOdIJQ4uScccLImRStQ0yFAX
+JueYg34XuCynjywfbIeEHNdOQcJ5wLWRiJ58sdqolsX+Tnm6bxxhlkCRokAFIjaeAmqzyofCpx9
CfnZo9zjGzBIUAxnV4fNsamDkvO0I3k3iFMvjWDlk3YLrFvvZxwM8ykrs8+sg0Jl0GXKGvuK1LJW
PgM/q2F+skmscP1E7bBJeui7Azsem0o+hj2oSXX/EHcKzCk5Yf8xfGhDDEAviaxTMjaXauxsYta7
N5pXvTePZCkwXyfBrJFBlKls7YM+sJ2ptjWPnvshAavAWC6IHA2JwIZ2YIJTNEq32J02EoKcje3n
pKBZpAqKMsPSNTOwrPICe3kbemqZgeATAyuBkv5sackx5UAOaUrFj4A3WJHKFz2SSq7tRucAGtbZ
+2Q7WTcoJbVQ2yTw1/0ZcmjTax8RuTV6xqGvIVR4waDcTObGksKEK1eAu7NkL1Bqf6JM2PTdDFY4
OpIjEwVvgPuU0qlkL05f3mj55AvewkpbQKxIHeQYGxdrMIdPM+yHcJNY8YWAmGbfDyVSnLhg04yp
d9RTIp94w0sdIa0udZ5VsldT84jR1DRhmZ7fxqp5DKyUxWvibO9V80dvBweJrvtjLKLflDUE581l
SYQO75zo9BtBLC8iXNJnf44FTt3clGJPF+JiL3QxWm64+9CNtEXOytymXkTsodvMWuQ0vVoA0pEE
5zieU3bjqSqnW4WIT9eycW1Eb2mOo7ZWkUaNOvKOqs3YHoWpO6IPBSqKhyzQ98hET7rJvCmh9HJG
vMc06ysYYCy0Sqm2XHbzCm4aW+IUL4ouoXEFQetA31pOzCbWIpcYZgR+VXiJ0Km/m6mb47bt0AzQ
hSuw0PWn5Wzp+fNa9OpyQ16zFLzCGPmIp2Rb8LHGKmkMqq/srBCYPaMGBNdjslPakEhoph6GynaB
3CVX7o3Jk/3qTPkAJv4oAWSjXppsZyb3NCmzX3bMhEpNm180MOxjp/0yJLTwVhAqHp21Ixsq+JJ6
fg5ir3bIOGNLExDdVupYInLlTFFMLqvcKLuBkdegmZFjo+JzBYMfJHhc4gNnGqxjo5sNDwrpHIzh
L1NkJwJimcpF8lXqEJ/VUnmSMCgR0zY4MxmIHhP4n52FfS2bOEp90E1Vvm84FVIB48QoOIVN9cRc
75anzywFDAPYFgotKg49w3Qs1Q3RDulNk2FC9l3kwP5AVS+Gt5TeRVFsO/MBYOtPPyDMVaKpvrUj
3SJg40VtZjLhVU5W5m70M+RLZ0IIaNg4tBsjsl5NaPtuh+67sWaxU5XEQHhveFy/OBqXE1m2h1/T
kD2QkCIehrbfZmakPlowyaUyYECUzbmbXhckKTjGH1jCDlY8E1zAnmejg4txhuBcQSK49DVzchji
KrPYTW0KKr2iNfcJFfqzWQSbqUehPFNYzdDgOGYkBXETIbSUgd+tDx638ePjQM031YjRgpafPTPO
SKr8nZTEm6iE6eoSY8NpqDPXrAGKDwlUHd1uj10ovU9MN51Eo+2nyfXA3hkRT5YV2tJMsg5aU2Rb
Mwo/zYEWlCnUi0C2uziIyk2rHGD6QCkq89D1A/9V6PZnk7cfpGC4alkWu8yIXn08MG5PZKeTG8EP
s7SfERJUwCGa0RvLrNwiRHtsQds60ChPJcADNiVsfBGpxVuBrQzZItf/wbe3aJEQ5DVnxP4co/JD
MsX+ptUGvCuhNjiljURf0F3d1HkTbhOfMhzf94Oc+oQoLShK8iOANXKNZJeWk9hqdK7iC9VJRo2y
lIuXMAhZTtvqownJSoqsgbkw46yHPh8vReRPDhiF8cOqfnEhZZHNuGA1VGaWDXd6xKSHUy8cCLJB
TFuFzHL7JMWcUnM5t4eXtmsvZNHoOOasT9yFWdrbmzaVL0koZeyHftVzz1wdMiGqUly60DscP87G
Gxg2HLdxDfOE5bOLvEKxKjeCunOSwzd7BLk3ayWDYeR+egYbxVgEe36PM3GcCYxMpuatLRNY4NSH
SQb+q5I3uq5uMOmwmcpSaktL3NDojftgQUwkmf09JgT34O1or3DoXN1H/BggZdD1gk1uG+xBGG4U
dK8TzscwWtAFmcmUJ39PqTUcrMpOt6zj2eR/WtFy0MqGDAWhw4qf09g2MeJyvZhZBvFW5PECYXKa
rsXVU5iwQ6TkKkiN0YxkS9KM4mp43/ge7CxMqXe0Rqs8kRbgkINO7OnBtAdEqX8wUR7KrvvCGM/Y
lLLXzVeN+6xs5To33TiAHj0CmN/roBEd/EPWIktwalH/wT31rcBD8XJFv5Czlh4YGzwOlcnAtq+s
jRDAMJlJ61itpU3QzBBGAotRtmj+KMaRAtPeh377jk71uZZC2PJ6ecEZ5ZnhqF6iqlIdpTByN8rq
b+z4NLUUGQeICYusauMti+3PhmFaXxfYZuNwQ0K8Rrv4T94Mlsc2PoDVVn0LFKRWaF6DjpVoKYON
Wg82Zqe8Q11lJB/4wiMB6tGc5Nd5sKChgwENABrSymMLnEkvddq9jlFhubI6fagYZDkxm7MlFelR
EPFDn3a+5lN07A22daWR/Clpsh4RtDm2MDL2gnJz6PwIrU8YjBtgl4AgmWQgYZDOqpKOjm2iS1SH
bFcMg2Op2mOOvGc7QkUyVRP/VRWQDKb6x3Esr6kU6mgk5Jd+7FhHOdIdQxpTxq+MC4OkxNxq/CZP
/ZB2b+CXhGeDvHdb+FA2EEYXSl/uxRolNLoV3o9BvvVNpW1hCKEBjb1WHg7LdzdGo9rOxoHLfUIT
KuOS2mPT6PAB5RK52A2LrdFug7HXNlXV/rDlP7jb6AZhJHC6CXxwPbBjTUKYYhg+naobfxd9k0My
IeKtCbuATqhV780ZG5tMt9trNDaR6I10b2qIQG0WZgHOb0oaMT0DoGOjMMNfmWOdrmE3viIQ/45o
mqLtb12lJYWP1QKk3KOf0YGMuwCSBF3CrCazWIzBV4oCz1W7msO5n3fo/RxfDE+cKTWrZxmSDai8
AJPDAC7tTKV5xauP0UDhJNIl/RUmrEahJj/n8fwzXJy6ZkaAetxyqVZHEDBLP4bMdEfuJT5/KQUb
ZoQO7ugQIShtMEHVacnml96KySut6mANpExPbczKI0yyEs3xZaCNSxnyLfrScEbR9J5R43ojutsS
4huddEsBfqW/wxQ7UHYgs8eH2kwbx9cUfnGzshgvckDyCrpXhMhB6f7OBnoCTCcEw/lZOADrKN8D
V5C6fpCV4sgoe2Y7wonhww4hv3o8Zkq1SY2gAg0VEAgMhwzaRH1DOuuVcXymazGTmzjPGCDMfYYr
TGTzJU4CeVMK7akyaI2NuEBnVVbpvQnNUcfwGQ3AsYCGDBjJpHMovkyruzVWdUmF7wGoxZkbF7Kr
DzJ9ZLYQIfnOm76Qv9HGE3ZXWiUON95lKQ9/ALTZ0AmgKzwXKN+AmUDlKjwcyg9zUUOqtEI8aX1/
Q1zL/LDqNC9lL43yCWm01pB80cYfWC0yyhHScyACf8VNV1/1bqfXWD6nIsCdri5dE7Un4pGZgJmh
T0iHPdq/xnVNQddMYpc4VOWTllMNgCumkW2VW9+u0a/VJiFWibjO2qy4tHojRyTU8ST2hTFGnZGl
VYNXT1/lvwg7jyXHkSzK/susB2ZwaCxmQ80gGQwtcgOLVNCAQ4uvnwNndVV3l1n1hkaQKYIMwPH8
vXvP/dF7EqRq/JrE81YrFk1aA1EgLOLXfJLRwQ/sVVVTdJGBXWwDf4TBtw6IcVzXDr+d2I9fhACN
HI+0MvTxkTn6wkGkqo+K7rXHHXTXheGAxtBGk56m+nZ0STdfMtUQG28WedLMvdMHurVnHzzERfs6
u+ZeyKo6g1p3aUFigBnr77YW4/upILyR+SzXLrdwgaFkWybZt77RvvTRf20yAsaNAex6FssACRRY
DD/Ai67Z8cnLicockw87BT5cQgOBQ7W3Zye6DwX7OiHxXPUeETIRCXh9TZtruOtJldmRTFKsTYM9
Kw7WcS2oTFdegeG3aoutOfnU1sJ6bF3sJQLx/C4f4m9ZHXxWbvuYAO1q4tLYusnblC6+nJRiaZqj
nfS68NoXFdG87lrjwt3SUynWPtWOUTKD1UV6Qe661pv41a85qT3cFtu8CYY17ZR9bFm7OuyqjfC0
X/mcP0QSR0lssvYZdnr0gpl+sg+Ux9UbayeXVEQStCm4SucXwnp5qOPhw47QsZihvmhqCyIMWHPQ
QP3OF708VT+c880gWu0uCaYdzchfNuzJdRPU12CcqpNIkxQ0k5fSCNuDYMK35OvdavTciRR1uBh+
th1ShPVjlC5pL9QSxntak3eIkNzZMNzDClvIg1mhea3xr04O1UPHR211PphlodU23xq/OEKUeovB
D1B1ReS2FMz4UxspkR98FLP5WfFlrfrOW/rUr2nm2Wud1Nw1jlT7ULfiYZjH+2J0uKH1tthn1S8d
RHsxVAdMpdpTgOF3X1jNdgaPtiqI5I7DfGtm7XhHFfAZTqO9JmA423qtRDLE77CY6XVJDVqMzUHj
fPHjnhwsZ8CH003kayduEyG1FAxlufhbwm/t3LH78r3fOg76Gk1n0Rk/29E7GGl4lyGWtaCD3OFS
vTo16U1eYiU7Q5yjidrUK8yGLwlNxZD9qA2fkx9Ez6rOWefBk27clHlVSuAMJMJiU7fdr24DNaQH
EQvn3yvFUjA557Ioyb8bvnQkXbhSslNXBJ9YDcP1vMCn58J6sATS0MjCNB2441Y2DKRobHzHLUaC
TYOXJJOwFb0xuMxpz4qIxd6rtJiJ7kPQmmg7JWz/OYE5SroR0RfIOmZgg7YXvnM7jsbqd49LFlgE
LQRCCdbE6whKnpIuRzA/VSldjK7pnN3oUKUbNpopx8cLH3Ivq+veeqid4IfHGBRJSE/7hJ0sqE25
apyoOmIGdVEPMh0ZTCJALOomCs3ohzfk/SZMQo1VrkGmZU1faSTbfcvHGvAJmQg43BRkIK4lemj7
WB+6PUJPG6UnguORKfYqRrNGLX6OMb24YArRvjA1qzX7gOyISexA5TcExU6eioyOdocoMWFG95Iz
jMKnzDnL3ndPgPaxaziLuy4o0au233UvZC/ge59LLCrlZniI+z5clw2L5RykDy56LdikLbujnurb
3YLWhw6oueY2qMSFVa3YJeDSpnqWjAgjzBkUKWGm7zlpl2vS97dx3D+iQ+3JdM1BEU7JB3gf8PFm
g89O7GfgX0ejSE9pMp4mBDH6vi7Zlpudheq7TJ+dZJePQI4tHRAct0FnNpmOhe0Zp5J1nAfi4W30
2LT7aa7OabGqhmrnu8abLcPXRF8nAEf2VmL+snLueHI69O2I22SImADgf5CmwASBJM0yjGqL6P6p
kAgPoK9eCTcnmi+ND5Lu+Vq6Btnmrre2m4IIOxt4QmA7LgxYQVvBBOSdG2R2RsUacxed9JZ9R08f
dmyG5hB4PUOVEZGjMfTVnYnsK55Y1Y3SA8RXvU1i+iXfq6gPDvBS2WSlhrsyKr9Aql4UF8zEd3Ot
u9t2KQlJrRANHdw5zAoKWURTM55MFImoUNn2yinYdr6NKoGAtl3r3gk5fpB+QIwAGmjd8n64Le5t
EqMSr/qyRuMHspAdxO55NUq598bcOWRGwAR3tLfQvHJQas7ecIIX0UyHoNWtHXDqnJbBpZuXuAzs
qCvRB8daN75pPlt/zzvXXUxCFQo8gJn2a5rX84l93o8RhaaMM5DE09AeGyuHh8KPzr6Rbyazpm3k
/DZi/0fSscJZBuV9mmv3ZkVLtbCLb1Ubsq1Ae7yLZXfEOEsYW5AiDdbDHS1wNj3XscO2D5TLW/kt
oJZw+t1VDK0Sv9U3k9OfLZ9yxpYDjrsECWYuX2s/iDa0Vr5VJYNS9NA0Se10xkLxBevx2QHju0l0
Qi+Ar9LobZ5rLiQqB4NKyczyzdj9sj1QtnAF8aas2zIlQsCd3q0KlWXbc0aaI+0KQf+zj4CShTD/
Nn1ivaYIUqLa+GDG8FXWVU3jRNsidLBc0hZW/gRejw3Lpc6KVwfIDiB2a4uGGnlq/K0s4h8phrWF
J7RGzDojZqH/P47ltDGch8IBQRjlj0PB3mXQzGgncP2bJakunUQfBpjmFNCTWucJQ5ra2yNpz/e5
o+97cuGR+jI0p1XF7J5lyGJgByJxXRULLMPP0i3l5iqOuCiskqsucfh4fo4g3TROfUvz2MhYjFvm
1jEtfBqbtVwU/jtNi+erb84ApNroFA/aNoc0uovL6GfDlHjlJ8sSD6bWn2mlhimADh1xjknWxGlk
2AGMbSEGGheRyW6d+85dW/bDtmBUp6XOVz6QBUw360OrOZ2Ex0mD8hAQkU7BA1gpNIwfWi+85VYN
UoEZBto6oiuMKjmw3T2ODRjDArmGRd24GQf/U0w0EHPCJx68EepjudxzYtnuXFP7MtzyyzfM34X1
ZYI4XxuDjmw9rZ8dZDIawELu/x1DcRjsNYOcVcv4Z9859XPg69Wx0vStGeT9oQ5PnczSIxoh2pxa
bdPB9wiO0IOfcToyJyADpNbviQbu9gGZCkhne34/fBG20zW7KW9fWiCbO0iIXFrBNsudr4ArEjSL
9TQn+LQpaI6eIcJ11Hgv7vwdINt3ptXOBXhP0Foh1ozuyUnMfCdR5YuIFUbk+FFJUjD7a0a0peNy
/6vqVZJ7BttFHJxsMCU9TWPaW7Gzd5coMU82eLEpBtO5zXaJXd7ReH6sWjdBUQFmtdN+yWVSWoGm
565MkzvImd6gJHA3mqada5TugI5hQdCmPhpj/c1Y7Kala1XPFVjF2D7VLlRnWzTOFo+dtbfb0F7Y
L+ZaH6Pi0wvixwLR4e8ysUCQO/Y9w2XC+xoWpN2yleNmN3x3KzhWUSmO0WgeU1qrlyGtwouCv/oe
F5NZJQxFXAfYv0BRSIFR4lOdvA8jHCu0luzUbAYbXYIyu1YK/zodd0W1pCMVWfYkmnaDXKi8Rzba
rtPJrLa5qxXwtIwTMMfu4Dp289SF6PF8jZLxdrhEQsgcTfRQpB0rgKYfShlo+0bqxvmvZ16QfTp6
gxZisWcV/Rze0zu61+koL9JTFBOhX9QnoP3Thdjdgx8FaCBcF7oxnIBt3y6XizGa79NYJIgJqvAM
9cF894x0jU8xRn68WFEkU9oKxwrVkGFclEv45h0fDfNgTYl+yVEddrC1L4WH1ZaBmcVoMCJQhvSN
59S50hQz0Re5jDDSti32lRyu9RI4PThoI13DK3a9adVH6PZy4+Kn54yH1s2+vbxOFkIwxeBXbxgO
3r8Uz8DDmE/o4AP4RalNzKCNPAFZMgGs6v8hcMm5EJgLv1/U5nWakffeECFM3gzYfijcOWXxjMXx
S+XGtyPaXHzA5W8mDGy0xIsPXUB+eOBp2c5dBB0qmDFrXv/4fmOtPxat4PIp41/K54mJ7XakROhK
kx702Vtc4T9WjvMiMVfsQ+xvMtLebv/MQBjCV26SgifE/F0mtrkyuUU9d0gtcLt45BV0TXFCSLid
MveUsWti9Ij/1pCUWmRxWnuzay6ZpdsfJrqRtKnxwbgCT1o0uOfayM0rqmj2vDArt1USIswW4c/a
l+5jMVoJC3rTY3UCYbO83qXmA0Fe7xg1/a0y59v9QKIWObC3DG+zpgYezPSz6IS4ala23IJD48qV
C2KY5ubBJl9p0b6n51mSZsPclOM8kOw0VW5Rb/fnlrbdfd9M9YMbAO+zfdy5Pb3L2JPlViWnIIEn
/0kbHqukO4ej8U3H6vNttkaxDiICIzos12sFpwr9PN/Kvi5u+JPZ0nP2q8a7dIbPW1SYPsKCTP1o
PoWVtkhpoexCwxfouK27Qsepj7242RUpSSk3hX/t+/PDTCURk9L3czKZ6hmmm73WCHSRY8f6xUzy
9I5bYAxa0rubFsdKroJB8NPx1f9B4JghLG8ZozoH5orTR5sk+ygHLKpFmCj9umTouoT7Jc6iFZkp
LbTSDnatZpp3NE/1C2Jdsm0mab95BjVVPk1nM15A2ksMJnDnPkgekkl6Hporben1cysM7HA6JqG1
UXwbmjUnXffbk5EO/j4tIILEw6g9lDZXutag/mQoF250BlU0oaG0Dbp+qCfkYSNkzRuXqK/QYlEE
y23ikhRu9m6xITTHg4Hohfd2JKMLihcoDAC/Vkxego0EXn1Iy+hLsWBcnP97NhxoEzItf7BJNh/c
KL+flyP1Uj6Zv4qebPmJftONUYLx+E0zTJxXeJnuZJ05O+HP/QtIFkbMgdO9+KNK5R0WjBSaQqZd
hvmO5yvatVFQ7+PlEDV9shI4/vfpMC8bdXA7oZlciYhOHhQoQ1TI6aIlP0dMWb+TDbqi2xpn/nmM
aoZPrBMAKud0q5Yv4Rjl0XExXcmmrs63r36o/RHaFuO2RaKbaJJdCiP8Swe3l7FM/eSlGU62FKY8
qNDmt1pR3BSRs+tzleGB1ldZATPn3xBI7dB3d0PTk+E8UY2IzjrYIuEbn7v2JejfepwZ19tXMcX8
k33HvCdkLcYmwLPE9dc1FvhDyzpyrZcHCexkbQ5odm6vYXTb8FP6+3KE65M3fn1Fs2Vu3bKijz5S
wCgwC/qHNWv89M3UP1x2/G0y6KvSbpOfvvVTmYecaP5BzET1lvpTsR0AvzBsYiijhNvmaH8acd3f
q8u7i7xP28ibdes77KQUVt8J4uSo2awj6grVvOJxbGT2lFNEP7hV+dX6b01oigdl/8cyskGaqB1v
i/4wxNMjffUhN9EmEkdh4FgXLSqDWuT3gD+dNS3H/MeU3U2xvohI2umobE1t4Tl30pkfWMvR/0Wa
px1bh10hTpv56Icu4h0Z98+cdwd1inmLDbAsK4u+K6dYpqPFmgL23WCBw+9+JuYvs5bPxDc3L+gb
bGyiNtyy5fX4PpGy/UowJmy1zJiO5cSwBhJAfbSXrb1vhSbAlqlhBij0jD7RcIZsRuRtWvzxgCTO
WUHCG+gxiP3Cx96CjZtuayG7u+5J9z7h8NjPWTjJYx9OGSXsS0HW9JdHRwJUVzCeh9CjI0whdFB+
V2VmqhHton8bVwmI0Z1KONYQSQDTIjZNGUq8VpjI25P6XqOzHFnCogHR/zDCyT9Wk9T3CLqcx6Ku
SH+b7Ox7GfkL3KZ7HEDLrRIiKNYSbdS5Jf7gDePfKum78f12W7BjbmNBliT0WmSzr3PMFiM5IH/B
nZq+hw3m4EhbkD9yYseBoqojaRKpy7axPPHYY1MnmM1+npeHAKAkhUHh3jU9s2dAS2vFybuh8/zk
3CbcvtXRyB6QrOwai9bLbImzn1bx9ylCw98h8r43QfNBn+lp5C9vpHOyl2ZsvuvM6fbgbPNDrGnp
2/I31R9Qf7PwkYJF7bCCZRc/9a52UcZTrbH0Y5IzzNQq33yHmY7qFt+Fhutu07KnBQa/QHONDull
HMtlbt9Z98KI0dtSsx3myLh0i6fKTNnnuPGib5zq/oLf3SYixHfeioz9hMjOJWvHE57L+klm81kt
iG6duceh1vKNRztgW3X87FGNfJAZWkDYqaE9Q2g42FJO7Edrcix1UITlYh3xNVYxm4Ski2d5q6GK
ipeqZT6fdXl9rs22eMnAI20LTtyd6ev5S8E3AJ2XPZ/lfWPAaD/T4bSf5US1P4MXVkTDSKeqW3qi
1kxCLHGOgHbDiz7G1WeRNik/61BtVV6n0PXPosqyzUCz514r/DvlLKqs4NXoa/1t7KBPzSzSgR18
RZVE/Lf4DVVoWwl6oNbMeoeySBK1nZGlVJTy3bfcLwha1u/qrbDs/rdtFi8Gs+73nH39Rjf94VKy
9z7Zek5U/IKgubn8bsXbFDkPoQZ1qKZXusjR55cggcTcwTD6nts1WYkRwKIpk9vYiOofrmfs9MBm
zg7sB6ubtZtbORMSwzLSAzBfRY6mX5ixlMz3IR+YRtRtTUQCQNSk+Wovh6TkaPS36X2hdAjvfDoY
+EQs4tmsdP7IM9sgOwHSYO4nrnVwpDh76CMv8GTzJq1vB+qVIqWhePschsvmIHWSJSW+B1lXBslG
HaoH3dbEHVTS4ZCU4XjCKws5MIU+OlDiecmEDrDz492sqg9TH6hIEyhIzDo/yELwGMbJ7FJLmZ1p
/H0GifNt/NP27U5pejCLSEcHwKbzrzdwJaYNc27ZEWGEkRjVyLI6D8QosnuBrT823vW26ppZhdK8
nJP7sCFYwGFb9V610XvaWsGvGu8UaDX3DhqCTW8Zdr8IiAG36jx763yxVxgW9brre8dsxkfDlAcE
ap8w1Qtpv6kqU6H1HKA5MzPdOS6/JlbLtWUE8QO5FyC4AJHuS8i566lbFHiz3YV7UwLLY0f54rtM
siF46YD2rf7Rb53fnelQxTvYClAwFcNJoSrrXrPvvDlgdreQKz1p4VWYugFTLj0tOoe9DrnPXPzY
fm4Vm39Oj/UXyMq/Z8d6lmubju46uolVHBv4f0JYaiFLrZNV/kfC6GBbDe3xOL6GuPV3xZ/PPFqv
t9daLiTfmuvXiIrAD5PgVSec68oABy1jZOePU5iTdFfm6LIGLzjN7KS21jwSDOqkbn17EbWkOC7R
EbHujQ9aXz3oTCVPN59jhxh3q1uVtaH/1K10GRZQ+IaHERDftVcPWTpT8KLXqnL/ql5PiQq8OJH/
zeN/fnZLke6sXseBXQblqXZMb5fAKnzC5P1UpvGbZfvBqze5oCOXZ0whivWQQ1ppkVxuCDkB1gZM
cnmIG1SaYe3WZ3VoBLqzsa18WwZMLLTZDC+RzoN6ZkTircL2een17j3VB/u+t3rjlaESWXIlS6gH
WCNnn3yDYHo6FkrLbh/rAXRlOzAEc5r3ElPJjrAuTMLLQ5DF1r3j6XxiN33pOuPjhhF08SSjVcGB
Hespo6Ma7Oz/iPu2vP8+PUgb9oVOMD0QfOdvjJ4OtUAeO1N/tHvLuTeShUFIy9DMzejB6gwyny2x
+PoUgyQ2Y7nVljFnhNVLszt9I8mA2YBopNOkdoKVTLzVrfbLIUefbkVG0Hp9sLNHto6dqH4IO5EH
SkVIBoaG/NPGdLekFdRsUEhWgxvc00u9FYE2ot3tIF+aNJmfVP7M6ObDWidS5ZAsSTQFUW+kieS7
MTMbeJRQNeQYwg1ArXUXL4diyJ7cZvAeHEa8z/98fQnX+e9v0DGE49nYnQTho8Ja8tR/fD3FRdj8
v/8j/m9NJZsLy3eOGlf/Wk9KaMR6Kxlo4AvBocUcs/bt6KyCSGNu0ztELYxpfbz+Gd44hDIku8mF
0Zm9K0SAKZJxwSojgA8z5Dim3mzdBu6WncCmR3UsVtyVg+9z5MHTA21T6k/cM2wgGNmG63hggvav
0lLXB/zgVfsWmoi33dEfftBsIUva+UlZj0CHDcZ6xHx8RMXAxdcePACwV2n+i3QQ+mN8yIdFXiVx
SYXzvTIfhkQdrGJZhFf2kCZRGUxj4t5CEBEMbIhxL1yT5QG2lnW2DLxLk599wEUn04AGyu2Z9Gwu
g3Z+ELSDd3PYcntM4+ya2Uz0Av8aJHEICHu0rpYB18pqN0k3v+IOaR9b9EmPEMXeJoe4GTIrxaqs
Q3TijetjcGNMs+/q0b04euZdyrqZtmkg0vmtyWvJZDwPzuh/z6id6seU5JCVaVnxeQqdM4jP6Lnu
DOvq5kwvQJbqznhRzSUyIf37uZ/e1BG70mPgDs2GUM3ubS6bU9S50fdRc2ihSn++j/uOJWq2z6pb
4iDqPEPM4daqju22ernxOiFQVPdaOeU77L7VldN/qiqLMKM43SroX+Q33ztLRI+OrsUPITrzlTFr
tAPjONxSxUbEebX9WRpaemqKPNz3ICSeAHyxy4vccB+RrXqIg26bjj2/dk381sYgeHH14SVgTrsO
YE8dnEhv3kma381D23xZAJg2vm/PJ1eMkug/4H5QLb4oyHGtGZm4mnP4I57zi976/Rk54HDGCDAe
AzKWdWq5c45ZaXFbY8xcqT/TQbW1zeazioM7NGXlq1tbw12cchIHFtqIGxjtn69Ox/jvi5MuImJc
wuF013KEcP/z4hR940okY8WdEwzlWVZ2/DJaiJbNtnkwVF79jURSjsI9KawPotHoktldzi8XuVoW
Vtubab7LOpuO28SoSZGd80hOgPcYPTWAmgQ72rOy048pG7IpSvvdmENFMNpq3CMUEMe+Bo9uLN0K
ddguh5EV1Wtds7E0LXOwCKbdk3oWijx+ahZVsxDRg5QheWmypnxATvJAZhk9zAyXvdqi1l1vrbsY
gRhVIQARp+T/SW3/LEdS7Mgc/on7zn/OXNkd8ipHRz6gfwjhHm5ay4juoyVLWtFlnSLR+HjT8D9g
cPayCP5HFeKaTASE5xuGYRvI5v/z98DCmRNKGBWYM5to1Vv522BQoVvGHUsPNzjHK4kBNdIvSXua
o6B68Vw3x95A3mdgF3BQggRjebWB0OuhFqfzllM1cE+UwCQTP79iRd0oqg2ywG9FlkcHleRmCS07
3pz3Rm1rxym2Vq1gRzLAfz2EsMV2rmGP35bXA/Z+K0iX5oHMm1+qVRq4hUmvJ/rNHhfK97+OtCB1
1w7hEHfYHL3T3KPTUjWlegCCtYNl15/++WzmrvG3r9G1dFe3PeEZCOP+dq9JhF6zYysYZ7UL1SVv
bOeHKMUfpnM50kfoU4JcozlZyF9R+nI7eUsLtU05uM92PGvrcGbiKFoizYu651Kmu79S28GBaSzp
aqSvV3P4lg+iOnSd/b2MabpvoiUCSb3mx953rqvfQk0lbuCSgo0AktiSKz/fZ8vsRT0QVhRdaOqt
GoTKT8SMflijK+7Nnkl5G7WYDBbLPB77F1PTJtzh0XjJWqSFduSZ267wgp2IpLtvjdzb037BEZ/q
j4pRosclO0Yt/yDoK9qGaNI2WoOXG+xr9JynTEIBC7ZbwxLyyXd3hWrl0itD4NZecLe8+ZrE65bT
MDaQ0al5kRoVTbIrDoz1bOuAawDEF19lEGjfIV7WtIanc+How6qKiwnRVoYqNKJaPqsHpMnJ7lbt
EOHr7CfEjw2rYJ2eiz8fIna/fLXx9nZazpX2ZY7kaam7Zui4IDzHEDQ6N/JY5TWhY1zyMQwdcbtu
909VqfsPRf8dxQK+w2VZqANEnG3rISrT8vu0avxdJB1CSmxfP1GpHLFDmO9a1jR3eoPOgYQ92hRa
0G9Y70Ja1lH82HgD4hcEaWd7Tl5v1detqKM+fuvLvsb8QFv6L46Cwic0PhFETfPMKGfeKyi6+gPj
8ufxK/srMfThhaDCf3szGrsTINDkrP6o3fne+p8vFfNvda3rub5ucjuy2PTY+nIl/VtVxqQ3hfSv
t0dfs/q140q8suXkC6Bf3A0a5KNkd2R7tRyP/uw/MqelynXm1/lgtjM8DQyIL2GU5CvVkYDvj68q
mx871j2mEpl1XJhUy3w9e3ClCDdBWDUfVlW/5oVl/taT1y6YrzGFlbpu9GWaoJ45w7wFSjhshtRA
Aylc+RmkjxU+on/+Cty/3fs8CD2mcKnvAf541n/hN2mJR5adBONRiuHi98J+K7mZ39WV2a8rWdpv
Dq7+XVgDRHWXd/HgxxtbJ4dCvauPHnNoxAIX+hzgn2zQzvZkfFOgHMeMEKRl/mc/wh/qMe2hbBX+
+i/qj1ehsc9GbYkQYLCRVc4f10W4+NqQsr6nszA/2catlwMagbAHeGJKm+8Y/iIeL8Q0ppdfq2hG
F8rJ+2XDKo9EE22ZpEboUXNxNvvJY+ZiEC2PWv2gD0cUw9GjRUWKNHtauj5L04TdY7RXGSNzjZy0
XzR3UermL6kfO2fYUD8as8tfZESoAgZm4kizpj3OVYCSIzDv1YPuzNbtme15/2MjZv4NlkrDmGLF
Z69u8qmM/zphmX4bWYG85M4ctBKYDBOGQLO+6XkcrTszJ1smkuGOyHqfcZEm7/QI/Z1e7IsKhDmr
9bxTJDNZle2Tesi65lfOlFlqXdAeRTe4+0FnBuWjab/VWlqinYo8837Gszhm1CFwTGklY2uqwEtO
q7rNAJszO4pzc9gUOaOKfz5FhWH8rTDwXMCoaClQKQj7bydpigKA61TQPR37+A7DefM0zsnWYaBF
T6SWu9JsItTVPBgjevDb2J8Y8HA7dGRozWaesCuIpw+otwQM1Ymxtxqk8J5NWmjm5PVnOSKtJBP9
O7p25tG+25+Dzkgf+CIYxmWh8+GJK4yD8TSwfairokY27fFoYHI4qQd+8HJPPuJPxbjTiUeSNFmv
CDeax3mEQScqjzHdqGbVMC+hYUQkPuL498/J0rLC/3cUvTN/M4OGxJXamx5KwdWXBfKhBcWzHoTW
R9sOLd1OHS9ElR0sa3w3Q1ECS6jwlXTkNkeA/7Ql2mjaKUpTk6AGZemOz+oQMgNxnRqGKil9ZyNr
q7rD546CMRhxVkch/BydYdasy08nx7Uwt4F9LoI5Od5uW15QYjcSXfyFxZqwA8DLRTh1CIGSu9s9
kUt+BijiDZfcHctd2iFrV4At9RrOGGfYBCDZZkdMDyrJjnUIr0FfJ3SEiKeuI729oIJ4ZMxJv6yy
xX+8y4D0YhcOzUKt9h7QHEx3pkY6XZMIefJihpwXg0yQbW5FxXEm8XlPNe8/VRmWNVm1xtvtgyTz
+C0a25w7vGDcnIr8UKaWtZ3rBh1dOpzcaK5PQ+vSIV3yQdSDep3Ep9NfLwWQwW8lTubhaAFLAZPZ
dLFeIMieVi2sto1rTfHem93ftcyCl1iA/REt3lrssv59b46XWxvEaqHx+z5DYzdxdwufdKdOXUOb
nuHAesfb7V7d+alu/zjZdeQ9Ouv1k+fDM1Olj21dp4RM9I5akDHxyPiUIeddm6XsWD3RPVqD311K
yjkMXuAk1RuIvqM7s7LGByYC7tmvhomu7mLhCgzoWCo3tvemnKpS3ykOY9IB3AdDTJtnaZ+OKTP3
2LL3AHGcze1kyG0TJ7qD8p+9FvkyY+CylbMH+6q5ayYJL7eKJYpWczUj3UWYvyqbiUE2aQp+2B1q
eRiliJ8VY6z1bAzDMvIO6mTOYxwlUSxPfYpTHmuNyd7S6557F0qKDQCDuzSAV6T5ASPlqdhZrh+8
m8zgOhU7oVv7sK8vktvQTx/x0XIl9rh3sIO386sOgHmryymklWl9KN5VDan0LjDkN3UEx9s4JFUK
s9asNagIbbYnqzJ5m7TqMZQap26Vzye9S/0j8vdubTMwepximhrL3T5e6mVc4Ew+/F9S0HFUP6xZ
w8oIev7vcXTaz66o2Jdr9B4bIx5fDR1RnYp+Vj9CrDuSlhl1jJHW2hovWLNTgFn1BiqR9qgSY7lZ
IUMhk3pvy2kCh1FM9/gT200ekzbvd/4Ixb7PnY3uthcROTWynhBzkTsD4MH8uApo3tzkQm39VnHl
vTmD49x39i9ZDpcJPsRZPdBO+eOZOUz6ma4Pjc36PuHzb5IhxDnqWra7wRNanLhy1ouUVrVLDPDj
T8uR0lWpI/QNG9U9FT4drOW9gbVgHcdRsO+1rj6rB6PtKbFTAEcnLJ70Kle9A01XxJl9KMIy3WXE
KhhEak6+9U3twBXaDooEILFuU+ZJ+zJrxFOOJrHipcHWd16ejctr6t1Qyt8kQg7XfjKq58XfYiwU
Ytif1bPBYMsOh7Wm9d6DWr06HQ26rhuQpmVvriq12ocT4YO3zYDudPVeFPEHcUh4nQc961bdmFb7
YDJI1jQa+wSIkJYyVVEhGmJtQ2Ojlk71ADyA4XQVaNvK6uJj2vlPf61F+pTBu5rcf1ueniCeFZB+
wRxnftjsbVdgt/TrLyMxmtvXePsG1Zc5DVZ9dvldzZo/soHk1KqO6spvGI6cbnfX1k+ztdowkFwM
PzVIHltbN591sKPqZTcQWOKTgI2KGWpgmWW+Cmd9vE6AMLcC2NSrm+m/DEQvF1/OlyRLsouQUb9t
CEbcdGrsUzFmBzKyWJSq80Ce/bvrYmlhdTTnBrdOgKcPznC0Qe4yfTg0/GBnW9XZZ5POHQ5xSO7F
7pas++xI5yu6NASDkMjJ3Tt2QFgPWbGj22oiEKrHM9lsxtZD+vt4o5xpWvDQ+LF2D9+HoMy+1e6J
DTRXRaFfFWAx9uzwFEZot0ZhDzh+EWzOy7MxQkGmnqnXQsyKt3fHzg23i7B189cfVs/GOPcQ6fcL
TTFaSEvRRztm1iEmum6ntHAoqtdE5roouhf0N+pXDUXdVi0BajEw8zG89hj6AjzMRqVf1AqjoLpR
7hINRRFPtsJCf18M8H8+IyZDMOLrkeVVI3th/eRV03D728JotD9q8izKq4MKaG0i1itoKiA/bGTB
uDTjQ5XHv/himydy0MLHUvtZRBUsLVMWzr6Z8BSABsW4aQ0ekYPavtXCjVr7/voZQ+6hQyWgMDu9
dkBl61yHEBWL6/jzZz2OtyKpIobUdy7VkgTRyUK7mq5zDfz/T9h5LcfNZM32iSoC3ty2t2TTitIN
QpSBR8G7pz8L1ZrRnG8i/rlBNEAjqhsos3fmygDirSMcWqohQhfZy32S0EFXp+ow4ofY9u7UXPEN
D7OZfSQeFWeyGXsMRVq3T+fZw0hrEf1L3Oq1LVFTOYyB6hKtw9V9sytnbFFhjY6DPbLxmApdbLF8
xFYSP7hLt6JC5PMQ190hzBsE1SmcrWEqX5hwaAnSXF920BTbmWG11HxpHZNoDsJf3zUe8xPcaazn
LlnkqzvktU8GDDHLMKAOuc+gbIwlcTLLyBDYZ8+xh6csG/aIMfIfvNPmipkHwGMpvqs3OPYGDJSi
WToudvZgfxqWJHVsNMkeLvmE8NRrZ62fvqtPj9JU+1wjIdxMPLHM61171RIMyMv/czAyWj1zHO6a
otJx6y8YWmHG2VX9S15ek3LuJadowNtXxhpY+sR1L7l1EmoZ5DXRnk1huYnnuP9YQKlRO5LtUJjm
Wt3GRZAxQzmwxGt9WxVBcdTw2+0swqres5Dwb3Ruh2wI9btULEBIrFXgh2Q7mA8FSsgEHu+PXDbf
saBCnTZMfYfO8i70JNFIBw+KoXQRgcZRpL9IND6RpUVHEg911ruu9TIlzXMQNRiMFiVJWJUW41Gs
EaxuPZuq10XAo72rxhhYsdMKpA32tgiS8LXMcUFJzDbcT6Ae73diBahH8xvKGvG33IdMxpzwjfVp
vp0LfT4LeAnoD0EKlMvB65Bg3k/x0HzxHEqNZsA65l7DDfHYb8wyn0AR1MbXQs8fVR2hyUiTnEbz
R1QmeE7mST7pGqSxArjD4LWxt59bkJtxkdPh6DEQ1AVi/FbM2SXQ6/lQlmC/WkQqKLboMFfLsp3Q
D8fzrKtiiTsyW9MRby9/RUOKmW+CJNrcIestpdKth4+WPmSkY28Mfbmhelxv0dJTJKtE+UlZyr4A
6gnv4E1ZuxjNAMSeGoRZM5nB5zFe7G9s+BAumME1zYOUsFDLvvaFdquXZ941+vCUW+Gu6liZxybK
9MoCAmovlFpWjg93bUDCpm0V5j6qOzOgznhXb0w2pu8UfdQfgSO1d7GrNRccjq59yQXaHClczNjL
HWI3pnGQ8fytI7B9DY3QP7STO0KrMNli+/Oryd24DtsY9+uYZ3vPtN2rxdB8f4X0CUOw6neOYR+s
F4DAS1OJ+lqbzbs56GymfXO6VtHqXiLFoW3dOjIQt6DdrLMFeePRF/XT/avIZLuTFzX4G4Ml5sDH
6nhJCHmCHIFynySZ6UxcLNAos+/3/KE3dfb3+t9TwKnIDWctRFsxQzqp1RHaWkDYgQlSqli3E5kB
dcMqB10S36K+aJc+JvypCs7qFGdgToQ0w3ozwYv1MJKj9n5Qh8aZmRSjUABN1Y12fz+nFXsMULVB
40HSj/f4rFIY28Cvn8JUvjjh5JzFlDu3VB60vLSOk3Ro12KB/0au6q4sg+ZdXbciMh/o1HyrPFuc
pkxMr25u4JOwn+t2bo5/72OlmWjTkVUceI+i9NLHCY/bEchYCCJyzp+8Gpm2Drrjew2J9q5mmYvw
Fk20PbfuT3gs1S2w0unmzzaAKj3XVqM4Ol0/71SxriS39F62UwU8J4F4rb7aVVFw1MomIm1DR4Fv
oNOezWoAaSG9F/A0975SgzZBA2TIPiC4IPZkuwuV7yCj1Kk+Jb7MWz1oB/VUTgpPnYc5y3xMNTip
+chhpvLA/seXcJKUcKS4qNUz02Xpk7/iuvIqmiwBj9Kbb2C5sUvVRXCKGf/gQdpHGsBLtFrBWNcs
VbrlIezV8zhX9GwJ6Zq3UYL/phx6xImuBWq9OzpQr4mAmtxrLuwnUSflU8ymdqyL6i0e7Jd7cTgZ
TSwhYz3sGsxL679Zm+rV3y/ESztYXSOI67mTZQlf23evut+dZscrTm7WdxRgln/PhiN8NTx3WE1T
9QyguKVH+O9PyQs1lBpItZfPLAv66RazGb2YSftomvbecYbqUY0ZQUg1yLU6VvwjhJD1FLl7+KH0
WCUAfM22jUM9wW+eFxkSeGXtWVap/jwNCF9kYusndc2A3/KgIS1UX7Tj3D+nk/3DsIDQumbSHKdJ
6q8D2OVdrBvaVp16bp1AdyzCtTo1SFV4pFj9SIicztqUdlE+sNccbft3bxrmKVm4++pA58m0+Y9F
yxVvsKmdxyMZeB7hDLqgzIllSdtt7rKh+3heBm+1Ab0PRg4jR+BAB/TAO+zUm5BhCgMKBfTiPo6W
Xv8kQWL8eYfAId6fixwELIK9EEkudGSlqsZj8K1snFfiS6J5WAXEeb43br6KO0P7aNB63n+yj1p/
q9wSXkUnxoZ1tlc/r05ZpHd7zODdGR1WeAit/hxNoSBxS2ufzdooLs44vauSJQDeYTclwMf+4+bX
o/d6mqFSokdGS8N8UNmGfY2L+lE4gXnJ4/rxfi+r21odiBjferX40HWzP6if0Y1qPhNS/lsT3rRH
fbnor4oKtK6TWgnBR3a0x4FbvVeMCFLzzNWfuS9znXOEDO4xhBZxHDXxNXczHcz8cq2mELTuhtnY
sr/H8xDV0TEDiZw0C6S0fsKKVzxlxNDxWl0tyaR+mk7T8h2F2W4DM4PkmXtv6v1ydDo4shnw7COM
eY/H7JVKnPPTx12d1Nr8BrViM5cs0nrNDQ7mjFy1rUyYqMb0LdVkuJurIkTZuYwu4OUcMAMT7AfY
IU/qVRWh06/bcN+MQfNgyfxPxDioBaRYHbkcfc0HuKwUwDV4WAnxX6p7LPJRdrmsT86a23R7323r
nUJsL5N/aedYlhta2RQ2mZZ7I05OTph/QcFq1GL4Us5hfgkjQrzVzwR1v4URWJ5Iztn8Y4hVw27U
dPGlAKoOhKfelgQfb8dlF0g6eD3GM0b/Mb040nsInPbpnikH3QNKxEAnCdMBMAu2KKtoEDF7f2Zh
5RGwgRvdP9UCdtbJ88anGsjP5f4LKLGxpg39V2rG1rVsMRVbaXAIeZP2KocVK5W6lUbqrweyPi2s
bYcCOx4YOi5YDbSkYjgIWTu/opBg5EV8qQ6dPTMhqygJUdjtQd2jaiWUWgEm0xR3IQ17sb8XkNlw
F6chgPb8f5fbET78s39M0xwcHEYGx/Ad0/hnS8i3Sy+GDH2ciVj8JGEA3mAzde3DGPMc9kiSdib2
lhXEoH2O+w+jMNlaJkv9a8iSeNkD0YMlsKFNKEjhg4vrmoG0cKaD9LltUzfLj1pYXg3ahTd1iVpg
udPt6msz+dNJDJl368HXrxwEQZ9m7v5UvxXcVIjMGjakLbsT3DH600sNxnGgi4Pt3GIR7ah6tBVa
L9yKOs/MlmQaBFBVhDUxdUvckSyha5e+FPUHokBA/ZUaUJTCnm9pUH7vK7qlemwmC378p/Cc6Jho
obssqvMbkNkDmSbJbyYVXoCfoSrtbfnh9lQIMe5FwW5NlZciaX0lnqg6qv2tKceV69GZSIEEwOE2
GaDNCL+vBkewiPLplbyEV6/Uo08RSEo7VuHwmOUT4zjaecsNyX0pUYtkJWSqkXj7LzIhC0IA0Zah
2xAuwM7bKvryNsFnFPUkLsWQv5qRZrxZXfrcCX969JeBt0rpKJBV0xNMwpRChdJ6aVtimeU0/fKm
9Jv6gwdREuUIRnBdSvfbBFTp3MLLUztjk7r2PkiA4NooFeNCTt+E5cXbIde2Nca+rU1RCs9hSWCf
m+7u3YFM+y7i0d17TsEYKq1uO+cSdldCsjaBFtq6UHfSCCfi2YMFlkhdXuHdfGAtth6qqfHZMGGt
95ZTl+4kgtyoXqmvZkvzzQoKsDoiuxgJ7nCod8h/lyFtBke/CyJoSrjhvjodswQ7TFg97eC7W9lr
QK6WJrq+h4z6K1/Ut5Kl8pNmx5Dso689vCyqyhQ8ajymeNiDH8QrX0yybh902+W3ARpdvBtorWXh
l8ufCapMI5VPz4YvBLpCepPY1Fuicfb9rHlr6fHBwi9vsQV5mPKXtlOG6nSVpJp7wqsIHSExsw2M
2e5blky7nJrwRdeAlJdwLeRGaISzUSh+VBaGcvA0aqkjYXt9aOxAHmvrfulYpLqjL1I1fMZL60Ji
6x5Zo2FxmE9O6qFOWAr2CLH3ZEBXB6fB6ywcrXhNo7ZZUUg3bt5MGkfTwxZIcN+HXoo3cYmLoV4w
30ISthLaEpTyzflVSeF1k6TdeZqro+VInrJqCnYsZuC22EzhGPthMmENSLT4JfQxjQtpIff3/JUc
MGavSWpJH+7doLL2ViBbVjD/3Te/mJ5DxsKHNB0g59fu0RXwaMPBbXYkMWCCWRa76jBRCWrq/yGq
MbV/jon0aWji6RqpUprl/lNTQ3hm5xTAW46Fa3/1YfUSYhcDscWeSY1pXtkOdRtVYJRUpjb42PUD
+8yTroUOQEwn2JYw8ec9mD64w4k24712fxuJ/C2M8VOtsvop9U7LWSnGlXKNCm/8FEZkHSyXScn0
HG8h3RNIURXx/1Ko+v8lBPBhczPYm5ZBFO+9B/sfWgjPgNo86YZ/vA/ppeG8IG6QK/TVw1e/WXyL
2RQ8OIn+57Oi3kDDTgePsUcDN2p6+QThdr7KsbiQXR/vmzY00KMNBttjE9dnXZGusKgjRKW/xHEb
f9GKpV6qYVsniGtPzwxaxDxl8RkgAitRHF2PIVL4lVy+HNuoV0SIJcEM6wmL/1M3MsjXmUie5mii
gZE1lLfGxtnNQf8VAra9CZf4yBbI6RinMTzVej2RbMwahaXqpSbgz3aGVy37Ih3EihA6YFos6W+G
XwGnpWRysisywPDGlluVBjNm9XNoQ1RDJeVdklFzYdbxKvr3K+xh6RqHxbMq0KlqfpOETEglDMtK
Nx6UmGRw6+YwMcIQuPwTWQI1D2JeBBHbc7ExBQWbtK/JJvJ/w7Fgg4fDB29l5jXgkxmrIiWHSoIL
MDF3j4UTl+oyEbIgni+a/92nrq4yEgsCsXYaUTlaJ5xtGEH8VK8EoZePY2E7W9Mov2ByI/J8OYsE
1y2AYms99naostBZLf8ghfdwQ+Wz2IXDuFNFNiMvF3kTRiINwde//O33EdHOywymkChOgcZyLsXg
D/CEAn7ZywcvxSvHX3uDzpltKuK/yQfl0TtDm+XG73z/LaG/vo7qguBiw/U+ddTdFFZcHKxQlreA
/NztfbpIrNy8moI1Jbdv/GNKfuArt1ZDNf+mtWofx7YD9mX4zSOloGRFDTZ7uv+JqY0Y+F5tqtKq
36mVhhhoAhTBuxiSHAmogcGlQBw5Ub4/oFGeHikfbf+WwOwIuQ9D+BnklrqaFMb3cmzS87h0sMmU
O2RmZq28Gc2TSOm9wM16YNO1BJHsVT3m70EVaqSBwCBqev1kqKllhG1JQYT85f97kWf/t0jQR0ai
O4xl+PBdBED/v/SJ5EDI/G0WnezJ7f217aR/qlBaVnRbLxfjNpyK/tZ4MxTMriHVgEalb0J9IIe4
3NPQLncz5ELqO1TL7+9kHTnpOrNT+AckE4B9trrirM57Hua1EpxDz9R3rllCdEV9urNssPk6BsGX
Kku89ZyjO8u7kqxveAjqYDufZTbET3YDTcVMcD01XgVqn8jo44ilEPzZK9UqbCcyFL/s6irawrzo
yJspEEXxqc5C9LHL2t50W0lHyvfeUqJJRoSPEcaardOQRe1G5g+ySZo3B/VSYRvzyVrMd8qQV8ZW
fbBRovqBDxuvSq+e67AbJ6mbCOeuIhKlHb8nBUxfOQa//KwHvyIIKyRymZbt4n+zbGJ2IjwG53wG
P8ubF53bKDXxEKLbUN8y6wLiT4mGvhrwfCVTfgDi6ZEpAF+9bwwTzVh2cHzzCICq/yJb7Re86/4j
WJ6lcqEZLD82tbVxcdKkXLndaO311I23hVOOV6xhw7XM3yc2sTe22/WTpxFcNtvhxgL5sr4Lh+u0
wcDVXxPLZotWoAPUvIcijwuYTkS/Drr1VT0pTJP22gEnxYjRQE7om6eqbt9KqxvP/758N4qkGhAL
ICuhbr1Htu3sNH8at/ZQHONlGFPSzqKylw7AsgSwSAj7jzK0aTd7YYlqU6RWxD8EVmb4/DP10P+b
yunljg2wwZYX2BYJ9nJuCfy6sU6nh8RKwdl5rHY9MYFuJMAFpHY/g5nrjeWxRxBNVxLfsNON4KzS
EUHEpwwcd43/xDt5bQZ9EfUYqR/qicQZyny0bKUTf4LIi2Q6olt8NXQeGDPWNlZl97R3/OhlbtCA
BPItb7N74qpXGeVjViSvrP36ldpd9dIz2WkIyUbVHdZ6kuj9RhutvtslGYyoNnU/zboY3woEbEvs
WnzKE73bq/ZX1TVQJuPKhjbkrgqoc2Payec87cRCejI/B3Y9vjFpp0RA9xMTgT5TJ8pjQssUVgkb
+NrWqivtXf9T93fz3KC3XaqDy++z9BCxXdgfVZL0fXLOUwdyljMjFaJp7bn0gCLL3RD4m0B+sP1P
j1Cqo0qObiUZoBHCPS8F8rGs0NVaPaQs5TWMatSP6qOI+1fV0FZ/TEF8Dtntc0WmWfrQzTYZnss6
FjGmIBzOeclqhwJbhsnVYmZbuaKLWO763cGaS/0ohQeRjbO/3yZYiK1sQ/YnAd/m1vvhBY8OQMo+
+iUJZhnTcACUDVRmbLp0rWYbXxbetVpKuo5b34YybZHyzhCNhummtlnE9rkHjT0Ewqkx+ySFzAJl
vOV+SXCNd8RtBZJFg9XkR3Qk7kYvkh8lbY7Xmhosiphpq1qEqhvfhezWjKk+u90cA4KeGEMiounu
7oEkqdGEMPyiXAt5flcYeuKHnqEAjQzOJp3IRVmN+XFIgkONJCVHv+2Z+3Ky7XWTyPSCQ2O6uTpM
KY22zCfu0f19C9SXmTyovyOjJ0vTfMRZ4kCFX3ZaSi3i5MSrtBOPpIbRawMW332//2ySBN9nByN6
s5SsvNqVp6qrvqal314bSC0EdWDuYfNyLJY/Dq4BiVuJ3eK0bT6F7I4hUKp3cuT+dVl9w2BSFXGh
r93PxuqlbEjlSPIHtTxWByK38nUdVGuPkPe9B5XjwD3grdwm3LsdpTIM9T+7BBJP1smVwb38rIVf
1TZH+TgZnwDF0q/f9C3bIVWORPFhrKUriz0g/CFZqw7MkEn9lNRIB8bZKJ/xH+xq6ffo5UJ9pyya
IQXWPdrQo9pcyWgJHctcMhvNx1lfegmJ/U2f2v7VEJAoLAe8nkdGj9e3GhVUckGbPrF35AXX23uJ
gEgQuByxvjXT+UBDuAdllYH9MLKJoMDZ3qqGYvQ+JpUAlgokJUvyc+xpCF0DgAoUwOtbVUwdKslx
2BdR3W7GoCq/htFPbZn+Wvbzq3YqpsuEYclxQrvZVVo97i29GHeTZrBCJEf3MC3dKrvs2qO0rWit
RFZKeJXtGivy+COjGqOaJc9QwF7CYNxVfdieVQuYYPFyoyW9BaxGmld9IIGqf3TRiB2DZQUUuc14
xgr63mkFBrWlsePGWJUcK5wOSlevDk7TB5f7e3BXoTroZVa+LQqiW0rrHFppdYHpQwnEhVnoUJLp
dCM9qcW1jdWHwSnaWBMDlOorq4NlwsNX15Rawu3iBzT3+Vm9r26V8Xj5Y/m1DoPpiFUQueXYVUcY
rdaLM4n6WLO1Yy8McpGN7FcriQ56Xde/lxeY8Tw0GwMOtgx+oSlxP/eYL7baXLqbDnogG1mW03uZ
vGWoNikqM4PoRHetAsKpcz/V3gmY3Htx6Pws3fL7RHXnPEbUdAHsQJYvNIds+CQqX9Srogo/ZK49
M67PZ8vS821hevKbiCDbGa/lXBEBBulnRU7MHqFAf/Ck0570nsaH6wzLnWVVF9eO/J0XRKz9TY94
Xukj5egD/Sx03QaLSMm4de032p3dtbdYVrszKFWJLAAntuUV56bmD/8fgnRmzf/eiXqm53oaBUhb
c1z7H0vTppddPxZxcLz/U6lc3iV4PE9tn7cnifJrZzVushqLzGRDnac303F/5mgjP0DVZjttZt+p
TvNMexisNn3w5aBBHkdapbwEg5uU23ABopba+JlbJXjgpQZe0gXc56D82d9Jb2MAftgMXRtdHLZl
qgTZ6/HT6PT5NaWQ9TSbBBovZAOr8/MXoquaMKL1h6nnqJaubR/VT05zX8fqdHBWOBeNU2MOQGzN
qD0R1mlveyp+mxTl9wEuU7yJQ6O7aC2KZYpIOHWiUR7uxWfZ986KIFZ5gFGaAo2GG1S4EtFwlsq1
ekRLLa8IId9kffavMFgqaTTckhEVu8kjnvjBomjAaGw0Pl2LDACo60XkAeo5YBO17osb67unWR9s
qozDsNiodOnuy5YqTE9bVzfn+WjoAwhf8m8WREmyQW+VfUTD/E6/z3kORPSB2rm+qEPgZs39lTCC
ZosEiDuIodaCQ5MMa0+4w9alag6XVQQIXwC0qEbqDHJj5cN926O3IR/KCn4HhY7spQIo25V5fqTx
m99Yw9VbR4+ZqDxTXnt3qI6NkV1n0cprIKa62xD5Dd23ist1Mfcoj+u46i+G8bG4M/C/tIIlXafl
GfbVVIdsip3cirrgROf/SZ39PThmT3w9dS756M3ynHS6v8pMHZhTa1mvtphnDLveVQdq8zzbs/ls
6OKkHLuNsZet3T4OlFtJvenSg2EvKeGLi7YAdfDomafJgX5SGjPzUJ+M7JEm89lPg+zJhDL6YiXt
3gAk8MXHdQqSCDi14fVoRJRPmPpYtWlKfdyImH0Zij/4XUp3w9K72SLc58EvpK49Cu4OXD9u/0Ka
BJrZoZ6PCCNCUYF0XoxRhVDqImdTFNYlqazilpfYIGzExLYIEAQuKcMeHM691pTtg1FU35DZGG+F
Nd/P1PpUfS2z3nQsksJ/7QV+YicxzgbknY/QN61N7kJ6oFmoP8Q6nchFHlX4tXdwA0ruou7uzKDJ
1zSax6D21VI/qNlBqtMxNj/ypLOfQfdcwTG6b3wszSGrtGyvk1cOa85ex+WDcjIHdveL7nH6lgxk
SWKKYhSeLH/t94t2CNwoCSeZ+c1zXJ6RFulGxqJC9eBY82IhkytzmoYD4t/xpg6tWdeoxiIiBheE
RTfCFL9rNZKI6GHVZlUHd2m45l7eMI7QMl5jIQ2+hKZuElqL5sYi8fjqUAy5m6YqecpGJk3lmyLx
I9hoNpo+ExXCNi+XPAyKAo8UPd+mLrmFKHk+dXy4xbL1bIrmlbKz9yVgDzrJZcfn1vmp7R0Jm4T8
Hq9hn6LGOs2Zmtt9ckUMial52Oh2+5XGoll9Imhzs3DcZ/NYXWVbjIQn8spfrkkvcIn3QMqgof7Z
h7TKr3+/WfRJuvf1//j+v99gOxJ7RS7a49htRO5S/i396rHNU/ep8b13mdbV1xqtxlJDdw80+ntg
qq5/Mn2bbmyd/7ASYax8zxO30LT7UwtUedtGlbgYUGlWI9vBNRSD6SEYsgD8YTutFS8ni4uDMQPA
hy1XH2TbfISpHfya0Od3+Fd+wNTxVnlAd4Tqer9Xg088lj9RAOQsh1ZuMLe/DO0Ts1b6M4iIRcnM
qKFyTkBaNQZPVtUkX/PmSzYP0zcT4y5gdJkdgD+f7L4Ewasv2gENd1uuIRNQ7z+5cC05atl4KC3j
h1v35vHvBFUl+ibQ6BIko9AejVQmx7pqmgOhNPrNj/l/tV3B3GQSlKdQk0mdPVEamI7E7+D8r+xu
urBZoRtf2Ui4CJsaMTWC+UJ76gB8r02ynQENJqNl08mW5QNFSNKOKAvYWs/BrcQ1bRvd2cOhd0lz
VL+ADBgkd1PeGMfccL5kRrq9f6DeNHjk8lEyyER/9tuOiqYh0AoUcLIXRGh5iqgmb+6d3cyjPTRY
xoXWAJYykFtZZyYvheU/h6QjbmK90J7UqyKftaeJdZvIOgOPygzOtEaZiWARxMr9PM+LZOvaZX3/
7b9HaQ8fQY2/2c76vF5FPnXfgDAhasX99K3v/QuEGP16b7gTtnEyXf1nmA2Am/1qeuHeqX/5NkLK
ZMrqh/t0NYQoK+QQyyNsen8TLdUQmozL5GH9YZ3MucBNPJNsYwrtpSXbbDd6gJCwrFK50LNmy5r4
m1dlMd1o2CCOJZ8Juxqfs9k8x5EzvAGNtZrdgDyJMZIIjQUT5fJZXhIz9wGnVMCDJnNTszH9o5Qr
cDYey6H+rDUrulhhU1wCy4TSP1v+a5gB1gsKUPtGj5JppvK9cc0sPak2eYX8ci4JHRFWXr4OWf4l
NrL2Uwzyi0g03P0my1rxO+VuJZERhbCDe2Hf+sXbXCNqrarJX1llmh9R+hUPuhb3G2qu8QdUi+2E
6/k1nAU9xzhaSrHxB8GpYjeP7rgzl1N9do+d6ACZzzmwNEhqquUBmHdf2ohDI98S20ka3SnC6vGE
Vfm3DQXGU8YhqyweuxJJhzki20wMr6OiVY+HqqQXT/cwPN/pM5lJimHjWVs/sbSV6dYpkTF6YdJG
BQuVa+jGR40IndZpy5cExqBVgiVztODUGsaj2kzUFXaW2cNAMy9wVUu4Mt36DhVn9I4bd3L0NyTZ
I0BiouHKiKxIy2H7qfre1lSg67T7nqq5vp1D/zf53O4Ndqc8ABylAGb53aOX0TAi/IIyitu7p9Cc
GYt0AJ31ZMj3kXcZqSmJ1ZA59+ZYs2tq2v7m6eZwYL8asAHu3EdnHP21VVvBOpZGzhoIrb0htQ/i
XdqF5NXt6laKQ6hj0jS1btrLMg8wEC5V0eU08WkwqF0iVaQ6nkmbwQAC09owv9TWotzOLXHtrJmA
8pKyjDR/aNPkPZWJEV8LB+9Duox9GKpvTjVr59JMa7q7fVed7s8PJUtnH1CTfIvjeEc1vvxK9Xna
izqYd2ZQajc3Qf6hMG2TltAz9WL9cO9vjkiSm0OfBfJZXZCpdA5uPHorMTv+VRDetUkWNBzjUXHz
BATTom3JgSmAMVR5oC3cufqEtBr782LgrNOqfI577X4mKLbd/0gHVaxazzuaRiHGrgQMIOgxJFWg
05rYJNfSWk962z1ijMlOrkScbHuGd5kk/z2PzNwNvoLsO6PwKu6XBJ94FI9ljV/KrwJi5GrN2+rV
UKBb4daePdYDOVZ4iuLOVb0iruzPq0THglsXiAFLcpazUkwP/DQUoSz/GvamOIejeaAzEawT2pMv
I+wXOsuz/6KuhSPAUgBVLPk0pC7rHu6MXIcdyS7hIJFbDrKH9p5MH0mc8aoZy42T0Lylg2zipPsm
aqwRs1VKeENa/tb40WPTe/N3hw7b2vJJZ4j6sWKqX/xtcV5DuOhiwOthIN5L6skjsZH0hKvmuSs0
eFpcdojNvGCoNlZ9Gzc7o8FtN6UhxO/OzG5TNaVnujeErw7e8NWMkq25zPn/+A7L5D9WeKtI6/Nv
C0i+mmL9s+1Bw0ax7l7VAbuijSKaLzi2jfPMz3GzwgmuHco6XVcOT2zR2xV5YJderWUtwsJRG80N
a/Y0uEItP6taHzpYtMMotkjb4NGL7cjZq7tM3W/8NySJAc1hwPh4iImPOBLfUyIwhb0Y4FX6yJr6
EWLt93G0xhddxB2/p9RfiRybtvo8F9eGQfDUZVRhhuCdQCxlg+pb6DuV7jFhB1dEG9dsEukrjVdG
TVpOsQ/hzsjdc+QPhKCYlJUqPxNXiqLrigQZOtE+uNb7WtQU87jT7DEicYfC0p1cKYb3HCb0reej
RkTiGNu4y9ttWNvmrWiadhsvr8LlmnqlrpEuPTwiQd9M+RLPuIh2lXwXOGt6VNfUwiaqBj45I1ji
XCCiChJ5b35fhRShEU5TTdLeurj+SHUAooDPb8DGSIywW+OsfLOtGNZJym4oBmS4aUw7wTHrPS8S
g3fW1cUOabN2wh+nP9q099aMTu6Pgqw8khZyQmeOCpvZ5nO70NJJsVgoR2HyJSJn6c3VmS6oMN91
cKk+B4cA+CgEHM3dAVoAQ+NTNLzoj0REwMwLIVUEy8FNSEFeJS3F4yghYsFNY/o/ZUB5kbw06iAP
d8RjMjPiaHqGOheTkzN0+ldqO8/kPTnP4ZA7tDEZ0Ms+1FEH8Wz2bldjVAX/EKRU/kVtiverOta6
Lm9mhmZUS8MvzdBZyJyx2JZoDfeDb+UHL8Oszqbztx6IXVNL+/fMi2y5snwp9eBbtf48XJKYxX3k
sECogkG/VYgMuJW86DMvyEsSLyZQ3icn6Lznzp/OqUOcuqyzjDiH2d4khYg/5m4mQcT1QtT7Az0C
kuBWdSSb1dwV8hWfbbEDb0yW6BIcb4C/2mriNpVxfPEIq3+qw+FtHsMXNl34MepKXhvWnFf16u+h
7rzimPXW1Yrz433pRnUzf0cA8ujS+P/VWMFuCUz7TkG3AZ9EfnmQbg2Zx2Cmc3kFP+ZuNEsHFCvL
k45G/KCJcVzF9J0jYPzRoRypKBD2Lr4RcLyWpZ787Be/LNbR4jmxkFq4LPT2dCH7B1GyaSoC70MQ
GXpXX9uO45yNaIbJRPvhr4vebPGxzqA79gF34IPQot2sLJDICi7TciASkVEzqLDVNN2SBR085qhz
zoE3UnRZNAdR5hHjQQrnwzCwYmNls3RsLOepZWdkxTbauGVnRBShe2AlYr/EZAeA49sTAte864Ft
HZO2owS1rHGrAabev6/rSfZryJxXaoh4VmYlITeg92dJecUK/qsY7XKf54G17wyXcJY5vNPwvVgj
VNWvvlDeIg9WT78UeV4eddYe23zUIMRSRoF9C2DBV32y1ux/YcEjBsilnS+s97j3zZsopj+HsfxB
4aB7rA1p3S+Hg12tQNihmuva7qiK/A0heOj0Arm9C7JbYmblOD0rXWViB+b9i7R5u00Y+gM1XUmz
MtR6KI0jKjVlwyrdRL8GzqFdFGZMQel1zAfAHpy5mQiOZTS/q66TwgHh0Y+uxOXdm2KLmEhddrT8
h57KkBakAZMrX/CXBZiHfaXPePxMoncFbZImIC28tf8fYefVJCfWZdFfRATevKa35aVS6YWQxdsL
F/PrZ3HR15romZh5yQCyWlWdCdecs/faabPv0Yff3ETSNJxwdEKzvxJmE15xpIXrkTq1ori6GhPk
7ddooaxNJWIKz86DFxZi1jFrkNuse3NWTObeoRC51XQRfm1d7WgOcfgrCZoHUILyGOas05TOJPJw
lLB7mw8KsMFy/dHNfe00akZ1ckaDdlTRD4+DCwuvqabwOdaDI/r+4FG9gJKFP+1ZPX36/s81bK7d
dV3zzpP2M46bzyivLQZTnx5Fx4ZZneJiJ8A1nij2x9ptXFQeuejxFSmqBLtUfmtkQNEogu9jaa0H
8j8Hy1uxwz6EjMuv//vPxYSpfRhdi6U2faD04/6cW+cZSHT/bjd9S35rJm5aDvZC9CHaZrcovxh9
/jDEPFQ24h+Yddq4o0NXXQrdll/y/JQvT50RZP6pKKCEaO4O+Xn1nhay3nXC7c5dX9fwGouPWgtw
qku93XetVx8H+7NZZNZ7MiTOTfmi1WnKsm4T9TpL6wBXchbJq2u8FsvJH/RPkB+HMoJ/G3FzvmA7
HjHKkS9hEq29MObUS2/W0SXsCGlqlu4atFH/WkKEg7LgsdyKxgln+9iswJnaPkkfZZYt/CclXcQ/
CmnWjJ5YeE07yY7vihctwtdN2o/oB/uFlivmhxaCo4fSpYnG9pqNhXge64GNMIkwGy+T1keAwVjp
UUcJUc/vy/IW9E117hbFoqD7STWMxVmHwS5OgFVPTaURqxG9JaNT/Gg9/7cF7fyA97DcGXqYI6sn
z7GTBKL0TqUDd4sJYaT1glo+KF4wdlWs7B6pTgT7fx3FZP6s11J1RMlzVxuzOPGwXdX9Z0uhAYcm
RVOdGlGKU6v86jZB/Y1fcYyXag+I2MfEzTzmNvdU9rlFDK0TndJs4FtuaRey7Azuc2dU76QRbWhi
R29l/1ot4gmH5ut9HnMHQROaich/AZBHGFQ93NOJfSVCAMxTCnQ6+bmGtMO+hO6oXfCzo8O0o6Pe
xTAslzOr6qZdUQYpcW9tda4C4NNru/fveeqICsMYeYzG/NrJpHlS31Fs6PVx3dqKEVldKC+R6wy/
lgOROKM6wDMb3hqkhSuapC1K5qx/ICXzHFAOqKObuo5+5EwvQdzVXJYRZ0XwpeXvlO2imJIcJrdO
ahGoY6Q3ov8VimzDiCR+FFAXt4lee88Sn8bRRvJ1tmr0ZUMprO2U6dFxkIZ+yC3796zr1lcxer+H
uvhzkJQWd2L7FM2IgOOKvo4q/rrlr8Hpws+SeM1bF5FQoi6TzWNt2hIrlp8jV1mEOSsvWx3642MU
6Ic6bFiGkqAKklrPbnbTMWIDSJE7ePwRGUGCbX0okSwuu978n9MQ2v/z1Id7VfZzJn++lrO+X3Fm
RW8hwuhnpArkKKp+MS4i8arOFnF1VgbQFewoH58HaZavYR2QVFcauHtri0w4qvt7O0GpPdvhNVhe
1FFnS+6a1JiGc66qbH4gfyM4fJ59P0HCXPB8msfMinYKXp+4tB7tLImevBKBmOEZdH4R0W4HCTG+
8yzCVJRTS0vgJ7dOaJzrSZu2kxn4dxBxM8qtmNroojQ2i+4qi5p1SUTffpmXNJh7u4qK7tYE777+
geqNoHp2mpCF2gIOUAq3oSZa2Y1I7IhdVIbH1HJpA8ZT/6tN9YpkK/ng6aZ3tDPbuP59mZ3OajZN
vdCqJTZr5R9ku/XHSahODdNOT2GQP7TQC5FQltg/zOGPGyxajsyu/1TW7DzXj4xsH7lJiOPdU4PX
Nwoip3BygUVMU6IECHlrvZbke5CDK1xu9ax9K63+tcfG/41N15JMZFgkugbiQSNoDTopOt5ONvaD
cLLvrtanLzMAtVs1u5hu8e0e6d0NpGYwQ9p1evXt2r9Oy5my+nRW5F2K2MVBgOZzUv3bxiTevatS
9+p4NgzItCs2FLkDcai/rDeOkRPErKqRKdi5fdvQ0v9rDxKGQbcMlO1eNSNaagyd1trnbszktTc7
eRXLizpS10YssleR+NSewfyTAfrYt6F9UT2LcelUzEE84EYxxUk1LvgEWS3aZrPtZz5MVjU9qAnm
HsOvuzsTzlGt0fVM1li/COL8u2RXR2otH3hBdi1GcTVD90x0n7ivk4zppEcEvvhUyx96Hf6cU99j
RDPe12Gsmzv3u4VKKJqt4Ec/uN3G6hMLhRTgyi6b8xPy03Mwh+xgehejvF7up9hu30LXzU/kggTH
CKbcm9NaX9STQsv3my0mdAFhrt/6ZllNabq1TZStstVT8rZIGIoTaOWpYZf7IAxfA/o9kDzq/jgG
oXFKcqrARkD6UWj22Vc2D4cJ5qn697siQmjmNONTrVOtI9vV2mtEAnwsP6FP88/Sy/IXPqaA0PWp
v5hxIj5Z03ixUPvB8hNkDbJ+w68CoYycz+G1riLjVNh6+cVlVlUkHqxl5YGH/9zrg3GY2GW/WF6C
4Cl1hsc/RW3a1BswXif1V8VZYVBA7SZyfxp4wktxnDCJvVYF9Tlx8l2atuAqY8CqEWzShu7ExW0o
k6f0klF7ZGOjfZ+b4ZcUefx5SgJCs1r0dv28yNPyLjmrvXk6moTUTPq0zfOJFJo0YRyyM6Pd2bre
HJsGZU60JKqYPRL8pmjqgzUgxVMJU7pGvCLNOjauQGfADO5Gym2KlrJY8F99nt2tHzmfoW6MYG9E
/cbU+k1oQfec9/oXZzEWCcIltFguhheSs7Ka+kddBN+qynJ/pkl37NHqvg/oMiUUjVd0euMZBYa1
mYPcPVkscdcVuliW6Y6EjmWG4RmgQExAZDsc5RTmJHejo2yazkYCODyrX6uEUmDveTAMPTs29tC+
Jb0L1tt87D241lDQ4YEu7vC6Ap2qRflDns+kXjgkeik3OTDm7K5OJ1AZ175J2i0zRLR3Qr25zFiX
tvMiP4nNKj12kWXugB+FW6WsdvPbn0V4nLV3x6iCx8YO/McyqZqjBQUCQdGA3dDKoXzpIfYTlfrV
NESPeVi36HpbB6AjzitTrXi2WgqTC90gSNPosv7Low2EvIqCr2nim9+WA9F364E+OOkXAtvxjFQH
c9GZz31RvCxnDnmxqLWzjU5e0VPI1L0RjYhOShimlrPqWtvL+pDKYq++6KGrwidwgVsfHdJx3SNQ
EvceKvnmztg6jGU8VZuQ0BDtKRsRwIxWaDzmAym2v+yg4etSRL9Kk+2+cAl7do3yOZqj6pwsdmFa
K969W0zC6sioCA9Ifd/Ydk0rMGQa1mmFVzj9oQkcBnkDBiG+fGMH7Ch7UdfAbnckRvfmOYLc9UTd
5aWwpLttQp1yArBIjDl2ttVzZ9zj2ekfhyDG7uQncj1ql6MstJkwO2l/HtvxoaBj/YmhrT8hXE2P
aQlsev388cl9IwZ+Ca2u312n9u5Ql4mbXqxeBWF9RyotDZhSRE7hpMH6ckofpwwyZqC6T1gp7Sd1
lM7aS1xCRlBn1mxXJ28szOa7jm//4NKjYE/6opr8qV1fBYnPe13T8OovQBGN9NInp+q0e2ugeHEN
+CCsOYNtzgIE6ZAjXrqc8OnKdhYbNKuGphx+lKB6F4qAA0qBobbJ+3FXDiGap5zJg/++v0YpwSYh
vST0mtnii61RLbyv3wF4Mfv4t+rASO3tpqmrtoH+ls7wHdIYhszKvotrwpy0lm7RUoxMM3Kt4zwt
SV/nqCr68mn0u1M6pPNGCRJoa8Avq+18kaFCPIG2bdzVmJPTs+iCxLjpE9TwpSygagOdl6BRcIwz
0IH5KPqc5dRyz9i27VyMVPvhLWpxX4MB6LQ/Wd5rmxqcO+TJjPyMxUxnGTSHfFd6J2qW2KscK/zD
cqGUQnOlnI+mXvhEj81Q0KoeTp+Hf569V9W9WRO5wMsw0ppIiVWzacX8t7bVbiyaJSh72XuGhVUf
fJIaqUaP1jusnXJTGlSXFW+CSGxnGy5i5sjlxbL94fTnMTf4Z2DiNndSyLxtuVQBM9fdB36CfAey
85Et6akVCUFRrFa8nSg10q+T5j3IBp1Qq3jcq06wsFMe/8SmTqF0xEvJRHhGdCOZgTopq+Y2B6G3
FpuCGCxHGztnpREk4Ks9j1BvwD1/aSj2PdWZhr9LhA+VLuSdkTdi77LoWni0kL6F+V0JXNzOCvFz
MtFGaTkdUbAWWyVVNR16RaiZDOrFhN1V0AYe1REe/em8GLo2ZUD0sy3NT/qUmffFeEWzNLmtn5do
3ig6yRPqa+t5CtHh07Vzfu590f1ePze9+pgXk7VdSLYD+kAZg5IM6R7D3rUDUoCWzhO7keI0epJV
6XKKM+qwttD1ngGsdpOd+modFrlbozfFbazIqVpljsM8+Wi1l4A/EWhbAvV+Z41e3wF3tYCvEqqV
PVF9jDrvwYiMOGvTfpcVSbJh5PYufKYdiRbN+Ig8eh8DOHxYO4ZuiY2IDdEtjmKDfntj3Cqpjde0
/p6GzksZWhLgDLtfLar6D4ocS82T6lWvtLCd0wSXNZMsJJXggmbkWJcCEGDBc7m2lwADblPRVCdM
L+KmjqJ6Erd4uTYv16Jo+s+7WRBu144LzJF4/X8KMnAxMqVVOhE7ald2ferR5D4MtCz3ed14zFOE
lIZCcz9ya3yzy1H/bQZvXZ1rrzkD/LbTaJ72Zv5uFRHjj3oG4mi8Geom6u0KxFPmsm8IfevB16fw
GBOWsbG70n5w4PrdqFlue3hakILI796v4uVLCUjvlkxWe6v/OSKZWj/3Ifra+kXFkc2xO75FxotY
9E9i7NSJeseXg7lx56o5aWVZHG2LUyuvxSPsGPEYE6ODVHFpKjv2kD27uVYS0N2Me7vR+8+N1LK9
Y8TWEcaL/JwQxrSNPWC36t0uGMtNHc3iPpdl/zm1MWfnsU8GeusgJQzMrUPHf5uSRnvXcizsXZj9
1qPE+bzKP4kYOBidyV5PynmvD0UAW6F/K/PJvenM5Qc7P/jIpxEuAx/TJdFs7KGGJgloEnbByWCJ
9TKYlGm9rnlUZ2LQh1MVwd8ei+9/hSRaSOMiaePv+VJkqusMBYpu1lQsk3cBPvc9ygKiewwneWjD
GrZAPgzoqULIdFK8ZCh1ccZZ/nfIe9t2HMJfcRYcRxPpwiL9K4yMbtdcNDeSYgmfiuyfVehgRo9a
ue2XOiQK/3mrWY21r1MAtnZd/PybPogE/duqX0mmCk1eXfnGQctlsotcln/a/J9AF3/h/U8N8BN3
DNOLbBPzyXSMA2UoGnJ+MT8SJ45bqHE/sV6YLipfr8bK18rwQY2XSdGQFxP2WM2LkBzYgs9WSYtV
WkkuKGrDXd32GcTYahy1XTCwSYiW5Jmwz6aLR9twA+wYFafYTRp8fzeU89Y38fBkbYYuujGQ/9gF
nPzeZbgwcV6uN/x6Yxv7TJ8NAvFczNXsiDAxZQXs1rIb752HdjUx0wSv+AwWBnHTTxQSG7+Motug
Nd7OI1t8J7OCBs0y34hMe2qSThJoNMBV7uJqmS5qcN1Rt1OwumbyHouizd7U9Xy5XmgkyJSR4e3z
IJlZ+cv4jKHOfrPq6lUMYwLaOcL6bHvXDkWz6oQmYUUPtTLWvmhRgttSm+p1E1Tx4NzAd/QkWpSf
/Qr60d8XmOv//VS9MVWEBDoFOskyhGiurOlCgrVHSTwBQ2v/VN3dAWuzTFNqfcgGT1MZJNsEdSQz
Y0Uh1OSWXkb4dZgfna0cEIuqwVUNs8Or58ySqRAnuGWL+CD1kELG8uwv0skTlaZyE5sQTPM0FEvW
ifUJGCRWcNeU9zXl8J9T9S461T/vmlNJUrqM6e8aHVWOJHrvw7p4aGsQEwSVRe+QIbKzrMnlVO/K
vCSPZ7iuamrsF8apa3olto1srLsTf0oACinqCCFZctMIg/o9Wwhm+hS8MAVsJATLivxvmcNhsthY
whxOfuM6B4pAgM9wHD33xrIpp7ymzkBcncylSKbOKOedAhoXRtrflBsSIXl8btoCjzEhyVczkPlO
TXK2Q3010sZXdZ1WG1b4SveuJmRxalhl88zu/9Gyk/o9EeN0GeJJ3zrLaSpo8qee2Nmdi9aphKiz
GZaoqIk/eLbC7oEniN5G1Pc7aYTRMQ+CDWD2+DtKX4F+iZGkaar2ybcNIE+5rW38Vmvdbj8AmGRU
YDWVWRmxbE1PQjbCnGFHCoh9q8vXGN/mefQiZxM1wPaLqS8xUFi42DNov/UU3hjf4ldjCTKyrfLF
toP44qMQv6gjcu3x6U2PiKNpNC9iGjIcSJtgBHwwIAE/dnVHVAr/Y2+221xVhvPY+R+iylOAoYWP
iiraRdyf1zouum2feu3NMgoXx6NfvSfN6JOzzqJNdTm0ShbbqJB0MU1yM8o0EUc/hkGcITfYGLSm
N2qvhvRY0kVraHHbzCyqVNn7SXdmdxvyhdQYSZZ4L3WqXsLA3XifM2rjjnMHsP/nKXEGkR8gmhEb
37vfqlrTWbPX9iWomFi0brQ268wUZn7+gJWtuWaYAnkyUS4WLI5JCr7rSXdxHfuHQm9aQiabNhH1
zk7HLyp3lY3+N0ejRrfe6n+WMC0Fw3DZ1yjpv+015QkQqNxkvfPj/3bV/i/OhcAG0K6bZJc4bIH+
lfKEwkqjbkdtRZSvuFqq498WcQLRG99y+qRK6zZo4QOxffE21FuKMGxoVd9AdRD+1UuwgnI+rEjI
NvZZW9oh7bVBxPjcqt/1Yr9eKSvL9VV3Nqa3lubNpQZ+4e3mObqKkYWcpBj/MGSsqovsrWq5u6AU
jZfYwoVHD9Xf1x6Dc19I+QY+aLo4acC+cHm365onbXQuM375e2PO44Vt1lHtMHycJ7RdFfupTFpt
N6I63Ko5gLzLBK1Dv6XDAGA0YHBvzYQVLjgUDI3dwRM+ZMRx5ClC7PuwQg6bcEaHH7JkbJzK3VCc
FM9ua7TPXiSH4//9jdn6v80mgc4128ABrbukE/ybqK+3FREQrkVgLjWSI3pDzBFhal/DoJrvydAY
lELhO6SRTMCJ6Yjx5sA4K0eZX1Cha6eyIsrt0gjjuVkKR7ZM8oes7r+rM1na2YPmD9/LNHxD4Vh9
CH1BRzBWc5A17fSj6r13kQ71U4Rq40qmNguyEt8VAvEEWzr61dz0Ycagu5ib8ZtGzvcu6SL90izZ
nO1IfVszDwig/MMos/GcQEfYezJ9mcLau+nWsGK2hOGxVRUCcA0BoI9TQRSugz5G+KZzVqK3roNw
CMGkwQtseQt1jALHHC6CAXiS6VC+pVJLtibwlLNtpuWbkTkZ7nqre5aaG+1bWUtWq6iWM+wQdwf8
0wbBlXgoOl9/M6qZhe63kGiDF+Ux1VMcNsNkvCyqIxqn6H6UL4u57QeBDvUremkdJaTXviK5Nw9t
2yfX2g/SEwkLxk0SBX0pDfOVDJ3yCQKhdZ+hNi80sXuo9Md2WWkHlHtkly7TWuulwdWOYzSLgJbK
YQxvqem2N7oqS6FUaBfTJgA+MZziSam7ipF0iMweM2pKcbJFKLJsWOLqzvqBYWyBEBdOFmxmnDeE
QUUtndDMPPTarD2XXYDJXR/PJmLifSI9GIpmQXOllz0NF9cKr4MbZmxu+RQ04vXupTnox/VIX4SD
pYlePcDDeQqaoD0WdlBuhi6b7m3hfw1K0d71ORfjxkUHe1/Pg668EhCxU5fUi7n+CM5mGP831cVs
k/E4NnK8pMX0e2loXb250p/dMTupr6WseudQQYHZRMOANT22zNdKZ5cy+s73tdIDcZ0tNImvej/K
GAARhZ7e1n6Fdfo59hv7Y84g+2dZFJ9dmhf32eg+e0h8f2o1yqke9fDGrDY1/KRkI4Z4n5uu/BWa
TPr+1CDuERgDglS+t5rWbPG7EaDS+F+nLE2uTioS+i0cmQkGtCT0TvOir1GcccUe9ysvwgyxmNSa
OpBHM3c/nMSdT7GK0Y57B967aqDh8q830m6iLdGRxcJ1WBy4hgMMdIZ+JhkcT/jJ4Mktskt1aktX
7iTheg+JY38ol3fVk/s6WFNw1vVi2NuIaPdjNej3hBhJVTFTL2YZGvtaTwLa38UnRdCYOtLNx/y7
N7MustIre+34tZ46BG9BP2wgvTNUmkL/6uWutZtD3bnqHuXkuiw+HEvv6G5Q457azt4Zsj/1joX/
U0t+qJap8Ci5Ak5+0LWmehJRtp2IWWGMcQqQCREL3Rrtk/SaT6Ebtgcnnf1L76XNiUKOwYNKR4ZG
133Ui/o4DuaM3CoNAEtFApMlDqRC9OcKdOLr0LLkMoM27s8+yejIYlOUtu2b4qUY7qOMEev+NWEW
WvzRJgB/hkw+sQBBddx1iP2Xo6gnzqDXOu8hdrsX27WGR4UJD335MlS6xOaEnL7AWnekFh9c4nyE
7Gdn/p7fHL/VnjnzfSJuW+uKWja2N0E1vKyn/HvSMuJRXnYeZYVqwpizFwO87jacCD5RS+5u4PFX
p8OQkgGs9ubRNNcbtf2jYrBgWma6CVTatpHAyTRQcjzZY53f/H44lwS3INKDfQ+Xer49KAw+WZHR
dtXymFE+71R3wa1YvBjd1NzVveXRat/0do7Eryj3WGiZf+LoV77AqHQhNKhZi2lTm8TyUeYmQhaC
RCJuWrIdgoeMIDRlrKhx7x1HB1inmB3n6ovhq+1vRVtWP0HYRtti7FH+5oV9Shl71vWR1Q35B4uS
GAYlCg2+FqxjS6tFvaAapC5D9B/6rGHY9FWuP3Zplz3S4sPsobpWE+JYSwKoXkbOmr7cJYqaj0jH
QEym+ncFfVF7cbXqJ3qXIrRlikMa1tHOicrgmBa0XjU7wa+mUWogSiT7f4An9v+c532P7GlS55dg
NMNcAjr/G96or00idfC3X8ZyfJ+U3Qldkr0r8+KQgyghtylyX3Gnac95LTf60h7BBuG8Do3+LfGe
zXT0Dno26qBZQ/uhkOkYsj0P06vigyswmjrym5SGtN0mRyW0EllSfjSolpRqy3XSk+iJp6VY8jaj
UwE5wfKG+mhwyYLxqzqL+68BYWgt6WblyePJWqOKDTLoFjXN/70CAu/0L7RVANQpCEyf/31Xd4J/
222XFmnBitq6aITN7AdyEFFYfPJEnR5kLxHWGe7v3EmntSeMjPrBtIIcPKdVfp0McU4ThF9KuEdt
Pn2uYrpR04vjvXhGDLGs6wnFEJOxlyWgFoPyO7jI355AJbwlcRDdnts2V8cKxL41RfglsAGyGKe8
jCvQJj1Qs6psLpQ4PpfCr/ZqVeVbWYFAx5/x9LbpJorN8SphbCmLOe73BpGu293nBr8vJaQfIwf4
XgN1EGXHvo6Rk2UdMRKOCeKuT6MtswOlpGzAkBdkPXen7SP1HwZxTVM7RFjkjix4c1LzTIPw6BGB
joWb7kpanfWugcbkBvLf+DBhwuhwzqmVsRM0evkm4+ah090llsjXHoWfN0eA0I+uAlbb5qHQKh6q
KO3hG+OiMtO5fBQGhv6lkzpa4LQg+Dhb1WszBbakAXnhVY2MU1jCxLL6DlF7gK+uMuOCRhd04Lgz
vdfKJg4kurSG3R5HQyLU9wuWYcSA1R9z6JFsSGLGodKD8EEdRVlO29rDp1xY1BDRVnZnV8v8p67x
H1ynSN9Tx7sphVcDpKyajE94MbKvY2SlG6Zc0rWdujtaMLaVE86LbmDgDGBSyQhxVtMvWdTDDMnm
9ol0JjjbmhDvpiV+drMtmZYxb6JcbT3XTzccBK1Wv1JmDNhPHH0qwe9V4vTLO//8CHmbLEHqPkac
uXyBqoM1zLXF38NXu84EiNq6oSl+kG7wrRVB++bFDvm/efqadIO3MZIJn3gos6eZENRNPyEL8KsA
sXrT6qcxpxSg2gxF0scnD07adk0oCjN9Y0aDC22aYmth9+4hVToVWPsz/ubdWtp3okbucz9ckwGM
NnBuvkGVzWv/xL8siEdybQm+CKNfE6qo1pPWuylDtLb4w3YINq33QiMoOFmQDYwmh796QZloZHWD
cj8rvWDFUgdPWhnASaDaIENi4fEk2GswaFEt5cW6Pqn2uJ4Me5EC/VOmgDmfLoGhOS+Onkcvmt4+
9AZhWS08ErhbVKw9ox63OGnemtjTruMi+Et03/s6krAZyLMs0/5FjQMlAuut187uxrGLn2yIK0or
S+zwWpknhy7eDCPoPofBbQ1dD82heEzz6gr5xT5MtuetjOggrPpTagGFcqoYgFg4NSfYWs0tJilk
75GigxrXesCch+KjcdsDLSKq+BZhNqcBIsR20jck79Khhp5SFlpxYDc97dsYnmOD5ZFlVjXe1ohd
HfXSC6QN4zT2QA154n86SWa/y9iUcMnkdFefU/yLPQzb2TF2+DQwQQydZ0KsgZcQUFi7ucP4NXdA
LBKFMB0QKQVgON3fiek5Z0Fuwj7FbbtrqCmeCt3vrjH19m2MHXqbTq5JVBuTPssT4vcCJJx1Wf1S
rQXNxSK0nNVmpJ0Gch6OSYIa2cu9n3GfvdnQaj+7jvk4aBHOq9gw16/VAGCDkdFw77g8ozfB/QDB
Nd5oRmEelDM5WOzJ6gXf8btoLPuWAWLZdHZa3pGSDDszsr0Ti2K5n6UWrR4SOYnvjTDtx1pYPwvK
Aatnvw7RtWktn3Hs+D+wP4YnNgnZ/zNrOf8jEo64Qh3CtafrnmNa/r9zC5GT1WJu6/kSJenPqY+p
b+rzvFUBpVYb69DFrC+hb4R7hYil7ovw1If2MRJod/OUC5ktRHxRZOGxmsmPyo17FhjZt6UkaS1p
GhTCQSrZj+s8SNlt3mGOiBFlgEb/+4IX9zNWydOqywuCfDwoOrJCz5O+WO1dayr2ho913gHjf18Y
Fm+EIV3lRLAjgAK+Cfx8+1KOB3OaAwDEsbj6qXQ+z/A39TFpPsIWFXdagXVmWJYbY+jnoysSqvR9
QhfbKmOG7sSEaYOQq+jHbqVOyEKCHilaRFREYz0uStHK0PqdTiPr5e9RlAfgdLwGGSaMf6XHW8H/
6rx0ed4WzeESF/JPangDJOcUzza9mOWa8t30TD5PU2K+1E6jXcBHBHvaTh6IAVQD/mAmX6MBZKao
H9KZu0vVHSLqiXtobKSKNHnx2hCNsfx7mW9/K309OKvfGFY2fRff/qyWpdEQXWQUkOkd5MmOXOD5
xNAQHBaP4Bk0uUPrjzluciHvzVEZ78u+9a8hY/eDeiMzcroz4eJcqEyaSepitWT6KnBBkmntMdKE
sS8jJ3wAe4I62IYv4liMrkuRezRgriIzQI2/FLh1voJdvJzGwn2AZEfOkwDT1GYG9gS9dM7N3NTP
lcieFJ8sGkt9Z3l3JZVXqxZqJzSrkO3CPdRs/LuQAtUbSJHTkCA45etwNfgfZfYVDo9+jKw6PyqE
DpdpH7Pql2C5JBbZE0gTmOLFxL3aavIHhjFJJRg9o3xc5SuJTxQmKnQLFchZ8aeLSEO3AB5yD/gc
sYYzvbuDXp4VAk+9CIcUQSVSihJZndUE03gTxSfT4I5KX/RSkze13UWRKa6V5/5o4l4AcM9QwQII
2+bpGOxz2YRHmzLVF3Ybt8RkN1oarXMN7aC+dAtfgQ1RsLEKbTj2sT4+TYtqMakrcWy6vWoRiAlJ
nR44465FNKccAQDeqk1kufar3sPmsiOtfGdf2h6FU9FQR2lIeQWumLbTJLW3zh6qo9Y3pLWgHrs5
tYmsn10RGLbvdRlmdzvth8s6g9NqmPdSDsS8TrF5VpOvpjv9eV1exMMvtSZKbGvr5VP+1QlwLHd0
k9KRoNLKTKhua9ZneqXexQeh9uYU2u2PUWcyiIQADKCydFYbas3QvAI91SJPLfzQg9CyMM3y1IAc
TtIC17I/MH+RHScI7lzYHoZZDSwfl+lWdDpG+aFoDwpdPErp7Cw7hH+yDF2R9Jh7AwzxSupWk2cT
OFQN1WZ0Tgv34C2nDMAn4pSCO/6a+BpieV97eyVx4BoV931lUnFjhV2z2PLrj2rS6w1+ll9VP07L
ypvrJolcniyoXfa2u9fCydoEY37qxhZfKxLtvZKETKIld6rzw3NyUb6CkGLfjqmLMihrpV0eafrP
ucvM4yoekEnMHDfOV/UhCr/8lIip24lJ71bqsyo4mGVnbjPyQDYUML6qX6S4blHVHVwtqZ+LJnsb
Zq9ard5llrxpzfyBtUkc1E+rJVpZx0jxF9t3RKDrX7WLET+GJMTcUM6yZV9gWixby5c+vpi+0D/Q
G/kIvGrqgDi79i3clB0miYn0Fqt/VAvNVT858qWf1bBDg7lDU5PVlzyvwyPqw3a7arASkIk0LCAO
rn+JawMFIK1THJHUF3SRpooUPvQvbisNQtS8dCu8/hm+PYT8xVoydUZwH4yGZn761gdlcldPr1nq
FkyKdKtGPPVHEF6eYoMKThS702dSMYedP0f6IUMmf829skc20esH2daoXuKQ2yqXA2CWodp3Ihhu
+JrtW8ksu69HAo9V1FmUmW+V6IPv1eS+VRmyjdJBeTiTlnCufB0TA30106JCwR4iO+eGjG95inxS
NZuNcUYPOjBmCGP89kcOlXPjIMz4+9KH6RJc3zwUs1+fyyn9ZLLK+z5SnLRMCPK00OqNwMe1C4w2
Oopl0vTV/CnZ5O3XCkuERae2dG8Xq0jtGtXbftT9ZlcVun5tnOy3Sktxk5bdXE0+azb8Cuxa+27G
PoNn21qPpJAo+HbaRsvTgyKzrFtwDjM3SMkmbeNb7k1NcBUscOiE+PQ2a8PK9/Rgl7bGrkxBDIdL
rpapfVELFAVereDdXSu2oH6Cjr3xK+fkOTznfWh9Frb/247H4rGGjpgZnnlR6xPvNgTSv7GmGC/B
oF8mtkEAVPLDfxH2JktuG1209bvcOSLQN4M7IcG+KVZfpQlClmT0fZMAnv4uJPVb1uf47YEZAEtV
slhA4uQ5e69dZhZCuDiF75Ep5Zp5WFOprx4zqQ9DnTqUYeJdYTtJ62lEeCzGZjPxDxJeavqNiQa9
FsOmW/a+dlSWJ4ztWHHr0l6nVqmve+gpqymo+b/grlrTfyDmG4aYby5IdpX26mqO2mLhX9HVi/Rk
8+9dDUKB/9HVsLgJbBtUtwVIzFuSlP/W74ky5g34Dcg6by175U4sdrHMBrOHZ57K7bEvGFM1lbHg
RYn9VBEJPddECUdMN5gw9N2LWwkLT/Ibl1/3wFDo2aS1YUFdCypNf8kCZhLYS5F4m1HyUJEDELil
+MqcvqhT8T3pW0ijc23s+37BhGXJSzZY8UVeQKjNMCzE/R+wJsOzWszddjCTARACoHZAPsh2PeB+
tksjY2bfmo7B2vZasWog9MGBoy/VlOi7g0IPt/IUnHGxbmbvRV5a9yKNYVxpF/Olvl9o7N+2QJFg
4ixFmtNb2Rpvk04cR4Z8c8xSbcX8HGxIpZNTZpru/Sha3puNcVqj41oNY4iMlDH3VmrZCOL5Mwb6
t7t3OKlKO/IYifRMizm6hJFKXwD9CbGDWk2PoXG2c0ewlPwbkduspFCmABPhu1oEM28gSjZqkq+m
CuMxaWfSrTgScW1/9qlOs/93W60B/dGvAqoU1OMC5aTl3PfmRvp817+ZZPwV6OQ2WNi6R7MLY0Qx
bUfTxBl+pidFzD12PObgQ7PGbcnIhYdcO+QfV5RTUvDshviiovSVSNj8tRl94IKk3nK4PD8j+uJe
dB3KLnkfg46tb6ay7C7tBbjkrwbUnXWQkRVYhWB2usD9BGgq1oXltI+KNjdszQPtWM8JDjNgkN1A
kukssJ/Ll9IlZsMt9S/y2mimuL9MAx9o49qY9p3goZigVNJ2b1b/fg9Z/2wMOrRMLYTkbD5Yiv6n
ZZoHDvRabMhHz43UjcC32NqF+m05MAL9fmAlTf5u9tVXl0QHbIrDNdP1+dCHlbk2tSg7W0VAagkh
IDXL4CGJQNYZlnp2zYWvunTApqpidmF7P+4VEGv2RhKISM0JkX2WhE6AbbOsvnmWvwqlIh9Gj5vn
xqGqQIWK/6ma3gQN2j+a/+8gVYa3CB/+GgkPQb7LXSUdRG06bzNHtGf5lnyRi3XN+0Bl2jPjxfA/
1iLL/d/wAE9zbc8x6f477Fc5/n0tYlwUZKTKZ6ekGX+CwsNWO+OYWsl0PevuX86Wpbm3qpISfY63
o9FouNg8HTchxAQeVyRTFdsmZj1rvEJ5hKXpXppYOcAqDB6NWQSPxYy6h3g3QPvLe/IlpBe9JFAc
G2WamcXZ0PBxPm5qYNWsbQ2I1ZGrrqseZG/VmZKXeTmrFKdmGXA8dkcJVjpLh4cc6CQ/M3w5u50R
nxEGSTO53OgGOeYFuUtMK0t9zCe0NzZxCY+Dp/X7uKrqHYDfNXnKyYkAs/o6j1XlN6GXQmPo+Brp
JjraOQlhli92RLBQgrT9DlnEUYuV1IoehwW5SMck8Z3Fo1oc5CR8nGE69k76OtNMr7s0O2Rzrd5j
j1y1+tpaWkEIB7KoUulejWUkXHRpegVOuO5sZZ1GeOsZWCvrzkg4SvXQb+TR8lUjd/5wywhuBW/f
/8DyR02zNTHXGDWZo/pW0/L+a+O0zbrICrxzhN/unE4cTKistxpu4F0TEOTFqmSPDeMjv2KL6L8v
BzPZajtFtQuelCW/Z5SZOznKU3pQgyTxQapwL44BiZH2VL+xiz/1I3lr4Iwna1jHJtTuuKUaqIaO
wGz3AFiD2MKFVjWmxsmaMSQNKDCigl5yGOWkxPpaYpxMdf6Byq318zL9cxyjgyOUb4Vem+sMNMto
OV/mvi4IueldXBbeJsTxlFX51zlG8W6pvqJXFDCN/qbjsEtQIa5i0ketxWGqfAs1jbJnSdnN7eg7
ZF6oCSkWzGHyjty6Cg80JMxGvI1rY2e2Iz8RvNBEo2CHPgUKXUKApEk2PUKZEFJmv3NMWMtlZ/cg
kdSjmOB5wy5OfQdfVretbHbQZZ29is57jhkc7NOQCT/ueatNTioX2dLop73rkG2arwyt3nXOcK3C
cDvlsbXYNJtNKl6BhKh+2jfFGScT1wGVN3Gx7D8zUuhZgYJMm85LlPIqbdvwib11AH6E3cw8McOr
noIiD7dibs9tTezxGJb6wbIgJzTe2WkMb+WWicnjhhmmyyi+T4vxqOTFi23r+LjYXfumsOf1wowP
ewj1STH6wHdWWs5DmnTIA0KOj5raj7V1PleYQ+FW7gE1fp9Nmrqz+sXUbig905UOgm2ACpY7LSKW
SeymzvneFx5XetJ3exeifdIsc1Nnfs68hDzOiLyqQTMPjPWRQ4egfAjz6F/m0jpORU1lYusXrVC+
AygBZRWtJphdD2rQX7LcPjkJkaO4w8/1wP3cUeavhFLw+SEn6vru5CmxvtYaskVZ/HeoeqzVwnvk
uYvadIQm644uiGzuW7duLwxMni2hb2Yvf2yLP1Xm4YGB9GLQP+cptTdjg88rKl486LTIfY12b3oq
qUfd0g/qo7OrNu/irxCLaTnq0JQtOe1aRZCy4Wb6Wwsmnv7Yt7iZPJpOarat3FndUTQNz0khjiKm
L2L0abfRlucYXbmErCRKRmfoXicNd1oUlNVjJ7o3rxDXTBvD4y83C4H25amdu3WqZtU1WtZ4gTlk
V6P6KPNrMeSF3835jq9AIAQfZXzJDQva+AydskN3+06x6uNl9BUUyQPJkgG/spGPKyd0PAEysfw3
Dc+wvIgyo+Sc+ieYiVfYjOvAfkv6bNVNM4t2xrYCfYx6i+MvlYGG24AU3Z1biAZR9cM0zgKGkVk8
qPa+dfchUKgBzE+ubscRNWm8ykIwMPbOCS8w781glcUfonfXNVwcUx1BDoGH3LgplDtaZAlRBvFx
Urd5c9QanGlugJFIQQ7/BljDW4fqOyLJPwoWngc3fZLi3L4vtHVtBgi9K+XJQ3x8Cno6eQFSQdcK
QYjb2UkrFgmJcTayozq6jT8TN3MqRuopYeY/wt7yfAC30YMGkaLQvhgC5RqIf5GQPKoHYhXh+ltD
NyVS10yRmIQdVjg9eBqCYB25OahZdKjHdPh0LXSDvRu8NG2Qb+j2vE+aytS/JJgmG14HkdaXrFdw
NbvOibtPPcQRHshmGW5Mc8lDQjU0H23TPsADe+ohD6kzy8hUtdlhtGEEFEvIDOkXLikVW7JZyos9
mQ+6SqJjjca3T7+VxAYr9cbrtK+OORE9gtRxlTGR2fZwk6bmEKazeUBv9zX13rugVCFBdN8wJTGv
HzLvJvs5dUQcrMtzOB3Woo/RQOlttXcrtUbQNu5tO43OauB8yDYT/VTkUm6ur+Fv2agth2I/px7l
G76MTSL04ikvK1xMc6vSUiQm1O5DKNIGghGwiwYGzYZpcOkYVwO07haJ/2Kl5j35VVRepc+8z0ov
wkheRkWcFY/CyLOL+noXgLYVAI+sjUlZiFvxjp2R5hlh0xJlfv/W3Gv7vabVngs3iicDLDvsReHG
a70IRTKuoHnRIJvV1NDO04O96biIolDDFX0yrXWEZRuqKBX4DQxEOV3rWmXaerlrbuNFX8evzLhH
iU+9FoKMsuattIGBtIxARiUot6TBzYZqFOEA3FljvC/CuLsLOhgesg1cTsuUeGoD9+JGaidNgWK2
IeGt1Qt7c+9l/HvZrsnoljJDwVwcvv/f/0N5qS2iRtW2PNu1DNqtv5ebOlWwTehsduosNmzUeuPF
dTvbT+lgrkmLi073OZys3ZHk7luW+7emUz/RyQCz9aZ5K7AYXIQn/Axf6POgds/F7Ch7y7KJLGQh
vfSy+Sii5NNqLb9PhuJtrLTLfbtqlN+16EkWL5EQzMWgU508QB8nuDkptDhIKYCZg+dchxZbVaRO
ja1HNyPtj0zHmFOHajmRAqq8dCM3kWEZXyOromkAnuHFID5r6yhJ7ucY/liXoIlWLR0ruZ/gUp78
0PG+iRnDFc2p+XlUtdgvW55wIvfBx9XvirPMdHMnvUS9abzP5SGqa+eaxUN7m3QwpcuuO6uTZJ0O
Lp/PUDymo6MyEO5tXyzlpwgM92rMl7Yed7CrybsDiuBdGHztwqIgjN2rL7Kt3mT1V0X0JG8smUAV
T5WtB0+WAUxUr23Qhpc+7LCHDW4LajruT1PMRlga8/rmUjmI5jOVQiqhlMWVy9Q8OkunotuH6YPT
vzqj0V7vbVH8v90lRe/zME7xSTpLXAaQT7k1HLrZhqVXtzl2mdF8yrJycze//fvlp2v/2O0gTNQd
T/VcE6ORKSd3f+u8kJcgmnBg9b/DDeISbEAwgfvq6cYakd4+eIWDg8xxH/p8HFZGpcTfK4vavXe+
DwuwZ6xJCsutZjzIYQ+tA668MdmXjbGRUTOSTqBqBnGhtnrDsnUxIM+EzB6vepaUZ81rbH9IyCq4
9934laN2N2Zsx128Dhe3eYWcAGf7QOdDsWdB1ALgkByE11nSQyJAYQdm3XszjRD3IvFqP+8tjgk9
NFWHV/kyuUbeXrprUdJFeb/hZoAEvhDV1cu9qdfVhzvtwYZJeJIciL6cW24zzN5W4HTXWGTtSRu0
tzvl3Zj79tQFRI9MXzRTWbcuHmun00c4vilqD7c1T6M5iJX8LHnANOuRS53hGTZV+eJ+uX/0/MyZ
WjDZWlMcf4xgzHZpp7T7Ko3tVxDj13nQMM4xrux4LK5ye+KBL+lFzrLtu0tKDCU4M/Ei3Jupyt/4
WB5jJpgMPMVWjmpSZkeVH8hk4eXFXV600SCJ8c5XHEoyOekZ+4PSN+feJSiRyMKj0bvP9zkGz1NG
8kHt+m0dIX3NxsD9ySoz9UzZyr/EXgiR/GRHaA4PknhX8/ZNV5ofuI+1ExshdcvUwl15BnhVSUTK
RvVyb5ozif0Cr5agysBqrnfIugntDl1+BPSqh2V215BUAgfv/WkUU6XQMMLrIF8ImsbwsIxI5akV
A2LKmyyA1EKybztqPd7ARRKwvMj3shqsWdc5XzqoDwdt1MyHwNGaozWRH7+cqV1owbHlaNYtss6R
s/jyNAhwZd+bIjqm3PWvycNcD90uZj9976Nxw936xLIp7dlcM3quFGBRRLGOi0XOQOQAdyLPfOl7
U9uQVq/TVURDUc0m9MaJuChfknJTpkbxNyGt1NWGikA90NQ2YRQ6TcIxTG+KbmgI4BQbkg5eh/tt
0XbcU4yCW9CAPnKUw78vK9ZinfjtoYbKxzAcWime6vJw+58eCp1xVyvVpj0aNPTSKK/Zs0fgd5Yj
VzHb68w003dRb790taX7ZsYIFyu2/ZJ10bSby3jyteWUGUtxmgTmdLXsbbY1kf6QdflFfquTjN26
BE2pP0wsnA3ilBB+SdcfBYHBH3U/3WSYVrZAoUwLKBRVAVQvj5qjEt0WXLvxSkTMeJphtqFactRP
NOKInefYekhEo90aRRBVFlXaZ4ZSHwUN0Qv3hThw6+FdaMs0AJqF4lC2kqbZPhtlMf2HfsJYMjR+
/zgtUyXkV4UabJr4VX6vEUS0pFBXU3kEWXxLInZ6rqXp7yFSBOxLRvJQzsDRCUHJVlFutft27Flc
lhfZOBFZCII0ZCfUOP31V8dG2KRo2VWPBqxv7EMjTCJLNVvZJshnjnZuPpXKOF/xl2/uD83IyZsD
OzfL3CPnm2/AecQumhXFb+LEeP11KjUw7Yzq7t8vLM38x6SAx5VteyBrDTI3eW79/lEYoYqFAXDl
UZuk7d+YnqY+vctGmiERFD3FKYDHzRWjT29Jx8dRp7kf2Dkq1yr+DNP2c5zK8I/lIKy6fNNkeuPL
4MSiY3+n5GS85aOxyAYRqsm8mVKYI7Vv/aQEeXsau9R9IEIsWYMlVDZDTbCkUdCPUHsvfAJ5WO1r
TZ33Xb/gLAueCplWbEKTdMtYRxJejIhzS/6unYWo/b3qBdW549pM0fB+RRYjpRAn6Swg2aj0W2fP
8t5K5YdMlppd61amaLtIqQ6fcToPd7hca723UBJQpQnj0LRTttWEbexDtY4/0oyWg1JVZ2vJXh6m
qL/2Y/IFNsF4MIza3eJ4xoNW1s4OP133JC3C3vjV0kwL3fhsUfsT+EiqCyNipDsG9XKvPKVwk6NY
Uz90t+72KmQab3pNNCbP/DEuUvg3Crv+/kkhlvSJymH0e1XVadIgH78vRLPbKpvZprumKuHXUFWm
D8Zi/coqtKeSGMs3p3IfGV7n30bxokLGTIKZPbFlkx2qFNFaMuKngeaQjnLRq/r4geENC6l8aRG5
nRKbRrEg7/fujG/UaN5gVZoZKljJTZmsT0luHzy33AdRV20wdBS70XbF2mbkzejwr2JDrf8AbmYd
ZPKQwiC1CHJlG5ZTeo2j8O9HYh6y9cROCG0ywsFpeeHhp/5H19/2luv996XBMSyVkRwCV8/lvvj9
fkBCNrIRgoofO0Z8HMthG9XTNYzFYziRsWkhPI9yvAMG+DG7K+abnSD8zCvV2upeH3ApKYRCUJgz
3p4/5VEZq9P9KPrrPfnVkVr1b38uTItvzEm1k+OV03nUrXrdLJkQSM/5xVhFeRGK6p7SGNMspISN
pEpn1gTiQkl5Ei+Q6aH05r2tBbovT3tDeD7ynO9dg39BMkE6gdWTsOfmLvZhJ88pTghYe98zODcB
csqO1nadFDsEjuNNvrCPI9uSPgZmD8ZSWEa8h2AxkwK8AMfT4gNP0xh++HLqEXEFckLXsEunIQxd
QIMygsc1RXhImrK7J/IUpvmpNXE5PhaAsv8nLMelM31uVMvZ4OoQCuye8ai3RX9Rxp8wNgz6G8/u
e+LLyfLTlFaHQpvPPgzL9KBKB5Eeau6KzhzDzQiFsd5MDp6enj1d2HaP8ONXCQ9bNtGGeGZnma7n
NkzuP0/GKefsxH5W0doSrVrUEAHA0qanCLYDQRtO5TteRpxpEembNm+DTV9nDMxpTzzKaW/kZT/f
g03nrCYjRCmB2ukCCfzvLx2sgy7oyqN8PwF4wrLmqodobul4hwueemHjZLq65ByG1VEsbJy6i5/U
vGeen61xidGPiILmpBSG9eYx4JSg+Sy2yz2JnITy4UBi5kIY1Lhgc3KbpnAi3BdFic1ukyzXEHaI
B9WN8aaB0PSlU+uXZ0tauPS5m0+4x0MLByUozkImjbUPWpm9dYMKI3K2xptiptNNKzyxcW2tIjwX
/avOkoIXla/OPd0Id4oPisw0q4dUP3MJ32zg1/M8fo2ciu5T6nZkwbTGkxM0f6aA088oe1V/bOkQ
2aL9KHGU+zw3nWuuKvpBVwiTi6b2oyUJedsuD1CjaXN47lm2ddp03HkR8+62dOnxEORwVTw1fTex
2i96Y/RQ4wr2CDvVMjYuGbRw3zSS+pPm35HOu7ot8tykJGcyaUdxex9PylOVnudqtBNiulpW8040
3IYJgjhRf442PCjCuvNt1LbaUVUq1c8iB+lp2L03DLZ3tWAGSj9dfJht7Ltmon7te3X2wU2op6lD
1jYaKQ3xhZqWCeSl99J9Enl+1vEsA3TOZz4LgJwY27y1kRVvqbfwC7CO/eQvlwFyv1bRnmPR2j6m
SG8vhft6OT/j2EEhEXIxbO86KiCi4ZHpMwENNCQkK0xyffOCmD2d/NiN5FsFYwpwpmnHjU0xdcgW
/s6vL+A5GDe0GMwHtFor4mnSBwJXG5w5avUZT3QvnL7Cc1U14l2rMBr2urcaGnYxAUPIRzOlwTnY
+utkNfaCUe1XndqiVdeg0GwknmaAQcoyuLYzxXh3G4buUaC2J8kHwm4ObDWoz4BeyzXlQexbS7oR
JhASYCAOMw07p0m77XVzr6PFOzmoJa539TQhiqBJSIT/Wdpr9nxyDQfFGaEt6aVU5hyyU0+3H0zL
PnRgQAqCHvcelYs56KSHTiA6UutRjseDifSg1CGI3pqPOunCJOHMz7TXK9+oCatCyk9iTa4Wt6x3
TKJ/mmGja5n62bJUyUe8Vbf9tgzJ5vHxVeJQnrALNaYdPXdRXj1ENRdYxTJFsdK90Niplvq5a1L8
zVqrXrzW3txzzSLBkD+MtHJlRvnJQTa1khM55KbuybAQZ+UuZO6wJXu+NsqLjJtCZqqcApVBAbT5
O5lTIXHvYcIdmlOjm1lZPctkBmgfayN2y2eUDf2qsXrwpXK0G7VIE/U++iJFoYbZfQibW6xUniXq
vcaqp9I1eQ6ZPDwLxrH9wnz3jAIYUu8h5KMMfLYFeg0sZSi3yvEUOjr3l+NcYGYMpEiQgXFq5MaZ
Xvp7tnB+sgX7A7yaG2FS3DWtUsMH40fq1iIxd4KhO4/TeGaaey1trf+eMISUB6Vdbjsv8LNUz27G
om+NUbWqZAzdYGnG6056TWBSYxEhVeoPwwZ8jhX3fcCJRqIxbHqlYN/keOa4zqjF/BRr42UCA3TO
UCFvcqbGWyZB/X60dQztlLEtN92WRuoMaZ0/xrpJPIMHvo9QmovcVky93Z1sxSQSb9GvyBfs7c5J
I/QcF7wC5W4ioqFq67WUBUa55g8IFX4Qd5FVDveYo9yyELGshbb5ec6np+Vi+yzzulvXBXltSo0t
v2oXzL3KlFpM77oO8kaq0GrGmSvg+tVZni43OzPFYT0MRvNgasSDuXnXfMojLXN+Hsn3BLxdHrNf
eKYNjwNu2ItuM1uPln+36mCGwskHeChsDiRwuA+xpaOVzvXqU0Krc6Mpj7oIx+vdsFfkTg9jDWCi
pmdEerjOQy+KW5UbPyW5lenkF0NACZGNdjMmLmxeUr3xiGs3kXb9RowWvDAUs77UWgx6oN8sxJXN
FBxNK/wuWYGhqolNUirOpp0d8xn0VbL7aaxNaE3EPTOqu5i4G1rocNCW1nXZtnjFp2+4DBfjCY1O
hV0zPR2aU9bS/Kvxb55d29EOd0NlqHfExTRMIP9ipITIHHRXP0pvAxCpMA69b7BIk7U7G72focCA
rcquZWrMz4Fc3o95TmiminY3zUa3r0JrWsv/5zRj79GGXKGOc8BvOPuEl+VbyBv1w2hVdCokK2qc
8y9R4Lzpi5X8b8U+A0cWJjz/9k3laQqva2LqGzjFRsEm8U7wzA0OCE8dI78EWWxeoUqbVy3E4o29
dgto2jt7QmyGeDK55UPCXFEiCsR7Vj3U+3tAR7NYNQtn/iOYzPRspcPPF1vPUkKVec81xt0osTde
PX8LAmSocp1lU0uyuVQWlr1xg+K0+f/9GQ3xiP1kTdc6aZuVDFMLB/NMdu+TgjzhtWiTr1Oa61+X
g1DVNWaMg3GQAR9t6Ts0tG+wXnDKh9V4IJAeqzqbt4mDUm8f792y1GJUZtssxVMjgk8ENTe4+m2I
CfBhNovoz25y/9CVWhz1pqmIxKF8VsNI2bpTCw18Oc1yl/J5ORKmWa/SpeA28qa6OsG4m7Pcu8jK
Uh0bBWaAg7DWNL7KwhBlWn4I3bZHWB8yNrUZv/UYWfZmQkCKagXW1WyKD3az9U0rE/UFtp8/JhVO
q4An0gLi8lKjPiF/Cw92NG8HOKUnM+6nkzz69VLUhe4HffTnf7Qi9H+2Ilw6HYa6+FmMZRP2+9ar
o89Ky4b5411Hw0B2WKsl8e/RGJMGj1B1fc8oJohM38n6HLThkTogPLam2fgkFFq+2XRvtmZ0p0IY
p7uulcLtrBRewdDReZe/U/kpRiVvBbP3HjApOqBZITWKCM5DP8DiXXT44yK8l5DgGH0voZr2pTSH
oybi+KFslXEDfzM+143O7DKxIeir+FwxiYjlpoRuOaKcHtTT0Lq2n0QNVG3GjWtkgdnbz6Mf9x7m
sn97ToPqixW144vtcYcjAT+0SW29xRlYzCVvLami8dCX22LW1MscG3/KwKpqOYOr+ScTcOM1zTDT
qVFonfRIO1mL3BRRMDEmC9meDa+3bTow9hmdRma+ylPSOiGtxJAaftlDtUU1lswaS6SqIT5rYLns
/dOV1A5IKYFZB/GxGeynJE3Tg4UUcgMC3tq6YVNv3EyFRCTYoBmaGM9xUjzGXVdcGW/OhzlyEMVF
DLvQNjBjDgF0jYaBjrvoTqk7fqXorX0NvZZft9UegRM4tKWh5tmTtrMggH322PeJ6ab5SPZmxQYC
VSvZwtxzon5wUmT8NQlds427LezHL3oGMMnJ1cXbxC/E+azztv4PhIqu/uOqNRwsxHhQTR2hILuZ
36/aRhcGsiskjFVVJRAYpxPcXWYXccUQpqoI67F7h2Tq7CXEM50rVX2Sc52G1FT/PiRhg+JcBjYz
YpGnjDbcGK6e7KVETBIXJFYmqmAJ5ijFoLeekd+sNTOMn5scN7zeZN02iMhNQzrjXQJnabKpRfvs
TFCe3RTtQRtZjrbtlzEH/QHvnBrTliyJeo+tiP4MTHLfmEuDeJZ5fr83+yoi7zeBThvURkDMTuBq
LbxASaKUR66SPeFbETszGG5LvTSZpvok66XlrMMF8CSvyeUMfOjOTaydDImWQka1A2+SUUPhYARb
hjj6l0MhxSOVz+zrUgVgWaL0+hmXAEgLl2V3d28AQW/mvjf3Y/zT09SMa+LT1I1scvAxmeh0072O
vfjcmNV3+T82mIIhJWc6ctvVfTZjx9iVwZe6Ow9jwCG0I+8GxBKrV8Tii+utPzeajuhVxb0uf4o8
TbF949WI57eSLMCt0HJQDk57Eu6I+Ftt9KlaRSlqKzp6Zb5vVe0qazaWlG7bjkEPYI06bjZ0d3tf
BKyO4bCh97QcU306MKbU3lBpbCVMyKJ+k4/K+x5tTGZzVU9j9J6FxUGG28cJjMR6Ftk1QU22F4mG
2tgQ7m3Mk8XASaWaiOCjbSeLUUXurNF6Dsrz7LHv6snsVDqs4eGy0NSd9mwEubsNbEP12UqqeyUZ
7b3SlNEt9BQbEKrhfqIDU0fn0CFZ+JFkLbglcsaCsTco7eD5cNl/aI6bHwMRniTLAUDBwpkXb0Vu
fmRs6k5lE4OxDgp3b+VZApVmCA/yXi3nYmvXI933zrhJpFqXQ4RFD/e0QFteQx5ejEJizEP0c0kT
FufQnMHIL/E/Vel9TJZHfaum4gyqwVyrTkixiZ2gANB16zUe9iDd4jav95MNm18S3tCo0qHJ+wZi
BQXuZsKYJH+gqqvfKztK/mMM4RosDb/1GjGuY+EDrMOo2DO15et/mxXTnEUgr8BR10TA3ZuiDe9A
L7JDcZhNFWHEA8u7Gs0UnrsYU5dcWNIoJEQwyJ+RlaAy/Ot9jMqvqpHEh0rP1Xv95/Gkxgw85EfJ
u8bRMu7NHE8ePaZnwiu/thysh9lzt3c3Rgrq5cxNTYHliVWVzfnTMOBPs6Yp+RQwwnGYQdswxiX0
gbNWT3++nzmV8WihXmL2VrwNGAQPorOg2yynBW2VnR6M11+BSDXQrz3AaArpJSQJ3LABvQWNmNZX
xJJ3eEWHOWZypA7xvgrKyZ9IP/XDBaR8xydzNxhXohmZIuzarHH+EIV2gRc7f3c1plO/HRDgdX9H
48AxaCRMbqz4ouefSiOmPCtm1+yVEL3+fxQ19j/0AKZuc2GT+uUAScaP8fvv2ACM2Y6ESx0VQmIP
eFnNE5njazk4j90RelbdmxASs+5pVuzUd6F43k9p2yrHELnmSulRgnYtlp7CeOUkh0PzmqM4VdrL
XTDSk/Y6JB+O2TMW7UxaRW4EEMvs6icjLW8uT8FH3Wjy5568dMgw6YtG0LLCRQkWfrCuqu26fjBE
4lVlr0LYSCC+ebSOPbC9z2WfN+tIJ/NoBth4Ks0g3s5VPz5YVgT4oWhZLpajUSmqdWMPqOKE/XZv
QwB3bzGbfrZFbgFHn9aj2TMad1zv4JFE+qu7FKjBO+xhmFnLHiqd5vA20JBGcvNA7Cy/Zo3btJGe
dWni83r4o1adQLES7YMSuMdsDoeTuYjdsaS3D/KoH4OjbgxoZUr2Zp86WAydDgPzoMBY9wPFw0qW
NbLAkSOrNKA0tzDYpnaebahXCLDBBXh/CSFh+SJyHrUiE/fvlN90/3YpidKDeYkBjqKtUKKjV4Gg
HU0leSI4KNwGXH9+qgd9ura6vl+VWT4fBiXbIRUQz2RI8NRh0nS2NDeDOb/W8eyc5jEvaNCp3BF5
Z13yolOfGrOkTKxMxgpKvIEOayBYrdQdsaDjPV5EmphnNSi3IJ/ClTyVL32KNvDeHW9SyOqyFJ68
Sdua9C7WYBwAmetd7CulYj6PwrqIUdOvkvnW2sOSxequhCbSS5yDAiE+Mb0oJgIjuqz1WKWv2tT9
kDPconE2RB/3/3FP/XN6C6fOwZahqswrLcdbprt/WzZBRGi8q5rHesjP2tIltAyhbOlK9Rt5i/R2
pWwVPfx5GqapHxFKKIzOORE4BBpBGaLNX6cEBexDWweVkDO4TJyOGM3lRR5NeuIgc2JJGayVfHu2
hj8XBQdqTlj5kRkgxzSTx2oB6csXc9SBZ0TsqOSpUiXK5d+XFWk++e3JYZrGsk3imWFq+j88FTiW
ulbXA++YkUW2qYjkZnZf/misMKEp0TovSFaaLZPS9GRODtsWVdP80nIhq0/9ledA+cPu2gteT+sj
qobJj+MiujoOfG+iUeujYYAEWvhahqGPN7i2a1Lbo4s90G8GnxVAMcafEqZWvluQrvxLsUSvzJAQ
oENiJVzFacaXRb8p3Vq7UfmuQbIS9tXUB713Mi56dDC/XjStMf2BadMaQmX2UDa5vktgkq7o2WR0
JBmcrsKGB6LZ8m3Le1PhIt0whgkYytQ8TIr2Q/rxiKc1d8DK9Y22gLo8OB2EzjeeP1UZVJAOvZsb
0J5UkSr8/p1FncMJsVQE105c7PJ6Sn3PNjKDbbhfejmimQjstzNo9OCXX7Zei/EAg3m4XwnyvUjk
k19YRrS1bGHu//3Xrun/fJpYPEyWagHtAiyn/6kYRKdlAuazd7xrt0ZyNM4Qw747rulc/h9h57Ec
N7Yt0S9CBNyBmZZ3NEUraoKgHLz3+Pq3cKArttQv1IOLC4DVFMsds3fmSi1o3I0Sa+YuGEdljQys
ItgGtVegYbcRdUlc+eRvOgalPaWuYivwvz6XbvjzUn534Bq1q5/JuT6a+8G0R9TN7C0TFe6HqfBO
2kN4pT1IDMEsFLSYoVs+G2qRv2cJsPnEs/S7WlGcC9Hc0BqR0j+kwyw9T/z4SAq1+lQjWJOrVsqj
LFHafLibvCfqtNGyfseGXu3BDgNfRWagGGF8lj2IKoXoSRpeuMwjroK4einL6yJZ4g0xX8I9AjG0
G/HErqdeJAdAgjQkZydwGnflKY2bH76vl3cehulW2O0jvFC8m9psLpkvOyJsLyADPi9XmMwfjWB8
aSd2Zgkthb05pd0TweHFBviGubfmS/D5+aGiuLqWP9XVCu9XlkSroieLSiMXG8yRYR/LYkj2QeV7
bApi+v6G1cExCSr0RLzKLUzpC/GEEHLmy6IxDl0FAlb6WYs+hHYjhnyXBrhLLZrlEjnjsIagTDze
hfBvaOTO1RwCVB96zR+eGUqPchlLqdvfQhMpwWnrx79/NCVx5LcRSVC3oXDLRlJlcPqTo2VYKTVC
2+jPeGmHPPPObTA69GV2Uger2oTW4KFeGfacQi4Hk9w8xSDQL7ZL18onjXZF8l1OOdGJHyd1zJlS
8oQ45+bnWQ7DJHey7KYSMCv6qXV3i0Ndi7FZwBBde6FdXZtSD052W4erxUjXOym+lEjZyOIsPZmU
vLn4EYePclBdz8dPxapDn7PBhogagT1qjykchaOPtWVXPP/9dRL/rnIJIYy50IX+SOAYmusJ/5i9
SnDhDciD8pwGtH8mvW/OSqrp6Vnt7Wxlz6hX1wv9lZrz2hEB17RWhj1S057JqN321VfHKPn4Qiyh
wb5ZRl/moPvGry3ecAfDwyzvYN0OU8/fDPTQ4Te2eTc+OyfZ7/ED/0WYmKkDnNKYmfT80tJSvuBS
CXaBRxiY2ubuyqXiVeXXULUAUqJ3wOUqN+FomOLjMAM7zCkrL+xVt35uORtgRQFEEqG+gkRboQWx
3vQ6RxDcRC8Q6emuOjEc57q9WnmMNSLozYe6jm/LItIOo6OWG2t2RJb5bgi69iEx65qWhV4SVdl4
W3S93TlsJucG/SbA3JryaGFi5NAZ0876MFBlnzd/muLdRFaeHpdNdZj1x7Jxslu77KuDn/dfxEz3
kxmp8n5idT+WPTU+Urmy/IDZeV4WH5ax0OiRsRlO42/AB6BDzuutPUehmLCNgl3mkYNWzD1/KX1k
U3alIAkbFC/ihbDTjkyKQr2XZ9F8lnvFp9JXgmOk1sdgzp6hV5fdu7aAL1fT1IQegKQu1LYDk2Sw
NXXxg/ItDfpe2IhgIbcsmbM2xOXtMgJOhTZuFpZJWQIWDmOxDn3G4ylQ+QH10wW5H6sslobRGzZS
Il2ZpJ61Rgg6JSeTQrI5C2vkeU7teYknmjxUHJJo2ZNAdiChimQE4obncFGtWDs90fS2zxuiRMFw
KQ3+zlG1MOSRl6XPJKE0isUqSYLPjhcOu0X7FqU/bPh1+wUDUWUJQo1Os3b9ANbDTgvi9Zz2KTS8
8bKYDTwCqlcLagLduLWSK+8yFGKbu4FFEEvSnMh+O3y8waEvCEf19G6dzJgsa+7xDopa3mR80+Qt
Ddjk2p3tAfK3RbNHoCT+aKNVJP5ohV5v4tEzj10/qqcg1X+e1YlC5rRpLP0jxnO+EJHaUCdjAOqL
4E5xU/MoLQ+yhGl1wRtI5wtbh/a+6uEwORO7tXIWzstLolD30+gfZa0nFA2pGEaPzBYz3WPZ9U92
R3sUmMMhgIIZXDEiv3XwMQ6QK7eocnwi/brioUpeSWx+lPL9rgiIkSkjsgXqNXhmD6yqV993ag+y
N0SytKwg8CF803JWt3JDiutFucxtveybTNw0O3g1jVOGS0miJNfvCMDoxRn0F5x/u1ixm+eWFBJK
soNvOUxmPdSg+VKk3SdkVMOtYwMHQsCqHgs/yikNMEDNSkrEgOyqrKi+ixCh7t0SUxcu+BFLnLAw
jfRavfVn8FqM4WUXRvXZlsJ5z9osqpPe0sILHV3Gy/kwJ++lLZ1nqofaHU8n3iVV5G3ElBqX1jWj
DcDdgxwAi7xsT8tg5oH7R2ZM8J7kCEgMZq+D7y1z/SryJlu56H8PNh/3XTR2zpnCc3NR6SNvkW0q
D72NDoxImOpJiUL2Rn3dEx3iVesGHz2p48a0lzakbr5sSqHhpG83EgXqsb9Eom6e3VEEO6/qNeKI
52AoksPZr1TjRWKHRCFuAwXQe6XP2fY4/9R1aqBrSdqWKZMB8iYOwmETlkFwwXij32skUC1Y/44w
d4WFuaIMxjs78M/yRMm9z5naGVcN2cFKos8sQuymMhpOPRQXXsIkQp8YUjeU26swY0+aqVQezI6q
TwLR7HnKVzXxJ/EKOUEUYThmbb9K5MmvH9GEFUn9xL6sfSp7YtGDuq+Pvh/5r7kGCY6nAo4kSk5e
qUN5BaW+lQSzrMNlVri4lGEQyRUsy0frTF5eZd43inMzzvK/YAzyW+bFYoOYNNrIzwpOG/Q8kXOZ
KwkRHni8MPV4MQBRYRIJcMQ35V2HV2XftzPcs9dui7o3yi+RQ6CY5NkVUS/uk3yn9Oi91NRK95Kx
l8DYNVZNx9iG137Y82o+LEaidvT1HR4d8dgmkH0rr/5JSCdxO1xZZe3tBYrTtQAQu5HLOHkwsaLJ
+VQkNLMIIl3LfFw5zMrc3DY2iq1TDc+VjhF2DqqWB4z6DiZ3nYiCX/ciu05ulj29MluRfNyzXSLC
JdRVvlopxjK8Jb9+IrkqbN30s5+nNzN4dp9hjP15Fqr3U+RbJynyRgvu3+Qexj9esRo0xKMPpWJt
YkE/LbVZklmWSwyI2SaZyIbRUJ3eld2LO+u9vFkNJs8MSDEr2jXwcfL6Oeg682FiQqagsWH5HWTr
SaC+aYahQ9/hh1x71ckjp+dWPjZOkn5XWfpOGUgYlatay4FprmGVra2pO3/cD5ARfdwvG5R6fDsR
HsKMtyIs2Z5Sxjv595vzpTvG8U4Wlz0EXdumv5JOz/tMIvLn6Lv8p/TUyDAOiGGfp9l8Nyk0/PKd
YlyS0FW3EJfnhKL/QlFoskj42+Laci2VzrGwgdUK4fzRGY0ywxzNXCRnv27LZ1WgUlO12H+RZ7lZ
Kss9eea7RCk6wbv85gL4YtysHHP5IqPDqs8poPgVi/PL4g6i3h5Bqeux0rKn2EsqhEyeBaIXn1Ij
fNRnIJoci2TgsItsck+jmmZFN4Fgc/i+e+NE3KirqkCq82H7AVakxqU5qKNZYp0CPog7Eu2q52p0
vvo2yd05fCAUz29DOForXdjBrVcH44NW1E/yPlDKbBt1YQukzXWe2R/Aw3D3Yz0Mjx3a2CtBEA9S
vzdCtzu2oXalLNKt5KYjNCtjZdQh7cJ5aFlcQcuC2QifzKk4+BOtfFlAREGOKStSygOr8NvK1qgJ
90r7klWP1kzBrFTduoQ5BAGCnHY/QfASWtY7otpbsQZ1oYxuPwqGYwKwTSvreJMiJzCqABW3mnrD
TosJqJZL0nkl2mUdNCEcTCu3LsqVV7rGa66Gzm7M2m5XSWmib0DeJhEvKwNUu5lZYQfn0Dnjq0BY
sF7Wf4lqf7btNr/PnQHnfQY4TMYKhVGINz8LH5WwuTeUXp2JOPo6N+rgi1qF+9wIjddC5CUCGBLo
Q7e4RXPnzykubaS2N4vuZgixA6pjpzH5dA19K8yzumez/s4K5860yHlcBDd/3y8Z/3K+zOwQg2Us
5BA2ln/66RzwHYoKefjcpM7wdSrIMiNanJAWzsyg5/22+mzt+caLoznxcxaQZYSjrT5UFTFQy7vd
55q4FKa6AYTEGhJu96ao6XrLs+Xe/NNM3vv9cYhvaBQqcbZNM5wB0ocRkeN1ievu7u9P1fxXccdm
S4ij0OV7Qhrnn3XNQO3ABRtOdwYrax9Te2QlMSfipbWKrBOvVRemMS1bc/yUzrjk2DGeBK3hi5oP
CgA050hBP4KuNbe25rkhLu3p1PbtI6vkn7dCP7/ne8+XEc/qzQhDiq1vNX7SOqWn4suuOVOMe0+j
qowmzbqAU+wvZR8X27GqVMQT9r0DDbkHZ/iJ4RRefpz9GAmdzKwsfPr7CyJmStVvw57N9plIGcxP
gtLCn8OeJiwaJ6M5nAuszRShKraV83bCs4cjIHPltXKdz/XQf5arusaJDnGTPIxaVF8jUWknu3B/
yA21kYnwOHTVLjZd/+YDTyDP0iwCMqo14Xa0bKvcis5Arj5S9qr6Gt3JLzmzo3fqvplceyXvjW05
natMJT+kLPRnPped8SxPD35WsSpyc7yqcytCjql+Ox7DOjTOcnD1irGjXhpOJzZ0F2veSqpT/Ujr
LnpN7aHfEsvxHwIb5/95OW1Q54hfbIuW5Z/FQ8+rsPpBaj0tKhqzUT0kM2SNZTHkaWnagIjyKYSI
do/JLtksoaGAxpLDqPRYEyeH6DonKeaKonIXEIEb0KB6hKxRPGZtw4BuvSr0JS6FEZ/yqjIdFLuU
Xoh1dTdyR+Fl0wmidHbjKy3iYltvAIoU4yce702D+hpnIF5bfTjJrVTVCbEJ3wpFoURZuMOnMKgf
hjDzrvBMvnUlOkqmA7HvM+JMmhacmzyr5jPp8xdw/+nTwJuWEhowhLy/pk3kkwdLIkEAufU098UF
yoiIkh6c2dj+LfXNc9l5Pp0PNmi2oYFNmZ1EdtZYW61UySOZL4ECjDBhah/1GxsF23NG+g/hRp3b
dD7su8f5SlZVeUv829p3Mb0boB1lOzxrNee8DK5//95oxrwe+P2LY1E71hyN8jzUpT898OhanV5B
cXvmQfmRgXB66BpS1e3Y3SFXqXcOIexztaRy6fhBXH81Q2r6WTe+1n3ztcB+whbDu5WAWtIz0q2L
42qnOMz3Y69Na4mTKnUVY9e8El1kLKbmHpWJ/rXsU1tCu2N8Tp/YOudnm0SeQvUeSbn2b+RB+ui9
KnF+imCaRgf4AG6EkGUY4x8gN7oMP1fK2JURMBMlvUZ5kX4tQG2Anq8uVTCzcubKWevoyO2mmnl0
iumBFu/+OCWniuU1Si8TYaKvH8ekxm+HvOJnjUjN+vAq/ekolu4NryfechBfGoih29BpPOg5CgmD
oWHhMsmSnfz2t6Zx31q42IbQ+5aoRYArmTZf0Y7jFQ/c0uTLNeu0TEF0T+uTrDHgxVTOk6GuPGGY
/YYwZZ99tKZss+SUQIh4CFDkrv0yu80bIqHtwA3OyOLY4BWG95oXTHaOxzun2tbK16dqDTIZ3pqd
ZSdSm4h0mT/G8uBlIfABYZ1R7LF2MIq9kht7rfER8KvFNQ7HW8CYysuUuuMZOykcbp08PU1Ro73f
ovMnSCh4iNziPZ8GgtPQ6+KfrjYNVLIx9dSXJshIGIIAv3yKFcLkt/KTkVUOKRCzxdvPCvPAKP46
zdXsidDV/3Aw/jvAwVUtxzUojblCs1ko/F5P1dPQaU0Hfm41uMlTOKZIcwtEl5EGoSQ19c9DwzPT
2jJ+zCOy7MuBARf0JQ3awbF/SuOR8Ha7IYV+OpfhLOVoFE535416ei+rcyQ+0gVRk4C9Zn6SJnFM
42iqLFc9L8FdWQ9eNvafFCrJX+VJ3jx1MJ0fSJ0Raz/XontDDwSe+ko/SNXMLJHBp1+BfirqK7gv
4z9apda/hnxXQ11Cl8q2+X/rzyGfNQFWrApefa4RblU0n7Ie/9d6mNQAOyPK5OU6q2n8KS2BTSx3
+ovVNi9NGrRYzQCRyAHMxyF0bkpoJPISCEu7XGrOnmwxUDOhWq08/Hb3qkGFZGjn+WM2swjq9DEc
q1evz5S9EqGR93tSljXFx/aqOJkF8QBvA4UAj/09tgZoN929ed/Roa22lvBJTczI2yZ+81OaJy1S
SvgqhN8IrGTw3FtD+9rppnpVunT2IUfKe6KX8FeJS435D4PCc6mxaPEuIzB3zu90qgJEk9OYK2ke
MRo+FlOQVnsXnN7fx2Jd/5fIhzI8Bk6WdDoyEIQgv38+IwhteVMp/mU0+fOSqAdkbDvJJR4R9Q0x
KnIkyeEXXt8XxaGhRPkZlktIRYtVS3MqTfW7vJLTp58U1VoUKsRR5hhTtY74HbJrZTnWKQoJ++lx
gqYkJ/7I3PhS6ESLeGb+Xig3OQowOgKjcVGoeb33aLuo5tjtU8cSbouzRbmEjso6qCArttTDt8ad
E2VZbU0uidCOUmDqUlr75Bu00lFSKptRQ4ApZpLchzVabxPaLXNSoW47K6otPNgbQkhnTa8dAoNh
DfbOEdVSfcUK7uyaqFDXcuyehumQGmVwzfwWyIwxXBFc6ytVwp2XaiXYNl5NEFWIup7tvH4PZjNP
NOnM+x6Kf0cnm1JEJcU59ONnD+FHwtL3oafas9VsTHJB2yfH3GoIb2hDlrCioVQWm1cdE0pX68Yz
M+o+HhpzibNLae4labEOq3aF0LN4sNXRPNFOROw652YeNSOs3/rMhwo5RrZzwBBf3xUiYTOpsKWO
7QCPIqilVRJjW6T8dUpq+JtL/yEbjb1fsvVTstJd1U3lHSTyunLa4+AxM7JOiIEgwfizx5aOuK55
DxZ7wlVDWtZqyW1QdGLLjcF1KKA5/rEEp3k/2gCJ1B7n1TS5+r0znHuFF2rog9mzwANi52HxFeNZ
GRBZ5+YGNtJDwjt1lnIXuY91AxBqU+3iKdBUfzPZQHO9tNvZ0JB+CMs4kjEXv7s0cQhcseuHysoO
4QwijKPWPCSBaB6LIaLFafJVkx7fJunvKzEW60FVmK2h9u+L0JmOmj8pt0ZWlZu2C++tDJk0EhPa
7MxRH6NwNrL0wDOr3qgQyXa+GrZ3H2eOUz24enVbZwgwO1slP7n32mPXVubOxEzeWxXeqYyI5jlC
Hr7mN2uKx7uy0rpnB5GrMJInUZlLSUupGZY1sP1bDQlnkWa7OYj9VM+9NL0Du6RihztJH0ImMJBW
QOrgGoidtG/KQwfNcFtZlb76uCfPzKotz1RSjxoQtJvIGcd9kyXWeVHh/338Mf4lT3bJNkIM4zLJ
QIlw/1AMFI5VsySb3DNY72zL/kg8sgc2TkZKophc38l7dqOtXPtYJ228fJvlV7pBjXGIVZO+7fw1
J9MU3ZhD+Jbt1M05xEu22KwG8ewUjr7cKRr7U+vV7Wlp59XuxZ8QgeMsVbbjEJfY+SabzDH6JdIX
Lx3ycMEIvlZ8XDipmR1GW2P39x9jsTujn35bFqObEHRcibS06Dg4fwzF8QhHtTDQG2NSvo5ZhxUS
X81R7qg1e6KErjXPONBNRktKWfL+oKPjLqKxOaZ5hmi2cToqoaVzlG4t6dtyg3T6PFu5iC4oPtkV
4xjsWKo9FmFsTiiGu2i0wx3MvQGQchDt5D0/JeAyduj12XYN6kGnqpWlj46Xug80vw51WxSvtHOt
M9Ua+nJZTKzE1FjAZtKcnrEAGh5M+pa+k3LKqjS7ISV5FQzOj0Dvf8rfqogwUdjk1HbxYN93oRXd
QsNZU0cIMLNxSx7MJi+2tiDL+uOefEgSascomjCkzY9VC3WFdbS9kWFoWmwPn+MYYJFMRJPZaJ5H
UUXtuRXGbNN14iWplL6qNVmaDWHaaiWQWcw9H3mgpEn3R08/uc6gHnVgfUeuPseGaaub0P7e1Rg3
MGjo3X5AmoqQApCYKCvlRgnL09+/KLrzLygInw1VE4YG+x851J/Vhi6krVGNMVw4D56ihKriXf0h
RO7cGekQ8+JoJGe61atdwp+PjNQlsbo0X00+SGYCttCnLfzosEzcyLM+oWSWU1iKLdp3pvB+3v94
xMdZTJYtvgXMvnTFckRfF3rkl2amwcVm21+rX2fInH/ew9L4XhjRdJLN+IkAv5+yILXJ3ybqm/tk
gofv2Faxj+YzUT7JRbmVYLgPvTc9YU33m3ybcDJqLJB5daAbQG+880Krkga2ymDhv2xn2JM59H/Y
QUIO3Ii+jV/TZiyOntUxyMAZ5YmrLuwyUef7IMiMm4mczX3uOfpNrs/dfxVXae09KCye8PY2Jl5N
A2tE5UFfK3A61Mg039ox3vYih/egkuUxFkq9N1s33Mp6zxSb9T7BIotEYk7/go4WbKsqfmxldOSY
ku4aj69KXwx3pXCmqx6Wn6QjPh/idutjID7kea5tFr2MPxEMmKaYrNUsfJBrgQTwvxf5yd5TFQWP
JJCUwLUfdDaS13zsbmUUpOVMrJ+kDx7XIkujGYotdHyepVIquzzMDcgbKjpLz6Lv71RbmYEiz3Is
4SIh8kmue60oCE8gO0hl6vULzC3iLJicNv+IUR7Ee8z4ck4sbIxuquZ7/mKqxkab3bOOG2/pZDqr
quUpk+tBpzUEnMw2DVyUp68jhCaXkdJgv6JyIA5urcC8JIOakTcptzLQeOLZb2h8iB3zRnYKCINa
L55qmu6oCFSidIrEpgw/VMcA1/spw5SyaG10viFbvyictaQr1QLQDYQCdd2n2tvoeurO1iPoTEYL
jAXA7xVN4UZ3WuARGppBryzeWFUVN6qS8L6XPh56VbwntfYsY2YsnEJro2n1ozW7gULV7HZZGEYb
hWy3xz/OspRJSxtUivbGfTdLGVvegBPgwXdlQrsYmThhHS0EhjsrG2NnpAPqYFHyNEGlnn3ueJhs
/cUwvIe4ycWzXSRI0tJEHMqAF3PwEQFPb1lAlUVCrzKBDGlkRj9MBPSC9/WO3djXNyG6UbKAv8oh
sdDtF4Qx3cOyY8bwoBwseyU9D+6Qpee4gDwcZDnd1+yGiPb6uSUwVYoo3Coh44S83PnPZwnr38i/
vGRjTWwS1u5gno/lIfp1ZvU7Ip6Vy/KspCJBHkhlmfaGXXy3Urci0kC11uOk+8NKVZr8ZjmFKHfK
LKaAANjZJtBVv8U5di9ctdp0cUOJXTIWcv1GjwOcysw6cvdvRVelDOO1jBUN4Aqju+HPK1LzPkoL
5+HvAzdVrd+ndbxqDNm2baiuSTIa26zfd1hs5bOwbBX9vGwSfBUZtdXm7D8SN2huTd+iqE3Bbps2
kIhMICq4EhAJGlkN5jLl3e58yjoalHH8ZOybrKaML7Y9xZdfWsh2aMfbvDT7o+UgmtbtOr9C0weU
BnTtTI54u5br5mZe/zcYZTYtSrNtRnXspmi7jdQFtUjUCIbbigSMLEnD9/GcE1jBY9s4aV+fmdrU
LQt9ouHgB68mX/hHuTVy2H8cfJFO2Pfzqx/b+leAAB8n0B2JusljYDURTVm3sTG+dZp4iYoGvU2W
VbuyyMWLlcY2OQaZcxz10HqZc8tXykjXVS09eGGNJk6x55DCEmjp8+g534CpI9usCaVS7aTZ+77d
3eTlnC+ErcoSIcECidHspROxiVzsHpXX7KVctDSMd/y1+aFJy++wnXA1pG6ebgKCuOMC84+pV9bl
45AnZkjeAzuzj3vyrNHGuxql4MbAgLfLHXRGsi2tU2/akwTnrMnJMjfWpDavpeG8xPgfvnsEPRis
YU5+T7VXmPACZ/NxNAXlqrYC9TFJa+rKNrs/ReifDHJeqn4IvwDhpcZTm+4FTEh6tNzOOvtzFHAd
sKOqooLovgkgmEZmpixp1bXJqDJfylayXxOxkmaTxUqv/Q5j3vueIIkXXfOtDWBolU3z1nuwGZyZ
oCQP3nyWmTka61FD0KkJdVWxUD7SEoseCKqPH0gtWhdFFd3LWzTZ83Up9bxkcbxDAB1ekBn9APeR
/EisdRr35g9Yt58nrIAHIgWMBYOKjWK4wSGK3qUej8pMus66LlgnI89etxwd9UVxJJGVaRRy1kY+
oVBJtL1u5NAI5wqeE0/lfyQE/ItBxhfYoLGtWoLnRg/M+GOPQkWuaZQ4sM+kp1v7xYo0Kt0M7VCn
rTJGdJfaMKA/a3XxPXU3H9iGgVyPZcnT0tZ1jeF7pJrhAeKPD9W3VJ9wwT3FkCk9hXJlPdToluth
Jwt8sqbHaj/C8xx+rhLSPD9EeDaxPoSPhatgaqtNLakSHZWZYxzb6VOZk/KERqY/y2kMqB3s9KCe
tlWqfs0730bfIhLg6QRhO1KwZCVIrdmgwwEvcvu+suihJZDgLTQR8o41TPa9NpY4sTP39HErCtXX
MbWGtZ+h00nJRyxul+9GpV9YLJ2IlTtS58nJAJn+2dZSgFEt0Ef2LQzc88A8JPldxaxi92DVbP3L
0jMuRfCWFm51CUyiEOSh1fGMTINFQrLll9t0/uBLL83Uzy1yQ+0fIwuPOF83WGx14dPbDvVNI6BI
lpXFKquNPwWJ952GofI+EnIOMgdl0zD9UHyGkPlk5I7S581tOrfZ3LnMKjAup7VWQBCnAhvnQJQW
fYJqtXfo4OJLjn75kuADOmUq/fBft8SEzdiwjGuX41OCIt7eVvg7bzOLBNSWMeqLh1K1xKzqthcp
0i/N0LkbWV6pIqAaakaGd6BQirJHe18opO0UhwckzXgjZ5al7ZbYDkJCTde+pottFWGrYHgdpq4H
GpKkUO1045VFWfcf5W0263PQyD92rcizXZN9Ce1Plf8Zf+5aDUQbfs+i4Qab4w6wQsSuNSQprq+K
Uzcf5OXHQd5zgD6tx5QILX9EbUaORJGftMxnrYHg/J83zdbPT8QYgjSUp/94vLyWhzIXd63ox538
PR/3J9vIyDkkQHL98ZOpqv/3Ly6/LGutiPUBTDmdTy1a9WI5NGFQnvzGAPctb5JrVp7kTXlJiCyY
eZDLaEOzUzhOGclg/zsbwI2v9bIp1h/35EMwJvKvfzz6j//4j0v5OHnv49f41L/3NbuZXrHKk1KO
Pw+DqMFa6yaLWkJ+ToMQGCu7yo5X8jQtcfevEqXMTsvpPx7QKJG5V71o3yJx5LWaHyQIWZi2ON14
BbVXTBnH1NIvLm6WtRc43/k4IJ/rTLHBDEr+xtGskjsRVrPKtrtLoPCtGsj1owNlphDjPi3sjQif
hANtKwvvUp1ppI5alJR+eFHj7jvxD4cwc3GHoI/Ddbg1Le9cN066G3MFHAWcIVIR+mat1LBG4vHJ
s2N0Rna9MRphgAzLwCmZ266kBK+ymSuzaQuHB0rFmIuVM4VvI270OMc+hu4tKaYXZ5iDiBH7r4tU
e8yT5tUNFPozgW5t9VLfGH5wGZTS3jg5Ffi8ii61NpKy9gUje7gjbGWbmN2XrMk+s60rVlHCigdw
SD+5J9JYrrXbsQbzUZjD31c7hp/B/1z4Qbidc7VctYtXXtdpKwp3T2mmXT3rbLYi34yVh8Xx6L5a
goJj4JU3dd4dPZcsOGdNwAwriPy77eogAFkF8r0IG/0Jg8EK6MVT5dCyZsmUbbqe+TjXLgWpjqvB
0M+RtlZC5buJvdOgFLjp0uA5S6763LEQBwjwlzZ9jM28OrFEeUTnRLneZyibxHerHB/yxCFw0b83
CRax1SBa21RAPR+EJIjBtWmSMKfqK9ejwsnLqqCPBqy3jgILiW3dH/vEIGpkTkcpKSOY3YMZTOUq
n4j+Q3oIPCEsL5mvrt2KRQXluUNkMxt61ecGDPxGTYlbaVEoVxps2ck7ENYXrNhkkMWhsdIvFfvS
ueI2rtx7vpcqn0xbwycEKYsCPkKjjq1Do+FJIOv93c4wDJb5fTuQ8+UPrD+S5IvpRdZGkOWZgikG
XXRKHeKC24BwCNIjKBuVXyfULkzxD14UPuKX3NLauuLkGTCFPNHc/GYW2p1Zveuxe4jjs0obB0eX
9eLYqFuz8tiavb1OXDNbTbr2YufqJg26epcaxQt4ty/dNE0r04D06YvH1HoKe/St8HnWVZfvjK4N
13yvSZGtcbAbBEdUdTqsozg8hh36VTv8nvZPgo81LJY3C/vdthz9x0oMD1HGvFHqb1mk3CsN69Fe
fcMkS6JWozuAqkmO9LrxhfTxcqXWEybfMF/XmU60iI2P3TXf8swgsyA1NiNRWolhnWjJZpuyCG/p
XlGwbt4g+HarFrFPxJ9YjeGKuMHvmVJ9Mwe3hTw41tN6dIv+kMHmswt/mNh1ZwWkZS8/Of50UAZl
3Pd1Up6QZRSnEdJHsvq4djt64HnX7uTYJA9ybJTjkzz7+IEcL+Ul60Jt9hwQEDsPiXJc9DWHIVGO
g/KmPMixEA8UqkF5/Y/TCLKkl6rGIbTccaRRkHfZSR4Ct7f4KCc2sXqmi9RYS7OTNk858kw+5s/L
Xw9ZfjpfyrN0+Q0NSZK09NON/PM/nkiWku036/+ykzws88LHTZZBpKPKH+Hb4FnI1+XjofKyMbtw
lQ6+vwX5yWtgzP+6g1d/mSvk2cc9eWnzJyCd/vUY+ePlv/54eJuJLyaq7m1Rszk8W/OM3ZPg8PNU
TsKQvgK6Lyhme6j0B1GBkpRTWjCFRKmvqUh7DP/E1isKQ1owrweCbkwbxkR+nbz2m/g1oF+8GshD
XZk1DR6wJ+ZVU4sO7SKuBB091kaKF+M8pwgkK30kQTkr1BStU05sdlXCOH27WblpyEg3+gx/VVMc
qokxnZXAgHe8nkg3GLu1X2Ax9spee3DHBzYGAgYcd7IgNRhNkhj9Mfes8rPq5NWtCN0V2WdY+WeT
t1zWhsTErwigAao2rwdHG0m9WttHdk6AZh3hWHslIBwdeuS06Xwf93WfJCfDJE1C1tzCpsRVBtj8
KLsVaUc2BzrxR0uM9mlyfJxh87aHZkfYDM8J5JNnf1gHROPQmlvlz7mvsVlAjMOeIPmpMZFqE3mQ
91wtR7wxv1ylUTPgTOiw7Vn6KeaDb9UmEDqYdXAJMHwdygKQU5pa3WMiVO/ktgb2qwJV5toJtXMZ
gEUZIiO5Mcfoh6no5BrBO70yPRAppYb1llcpfmd2tCHjfVHsqN440zBiWXDbu2JCsISzZWVksfuU
trV6W5juo7xSlTR87PFPyKvlgNeCCpV7Ve3efXLi6B3YlXWJwLaLUTwlrkMYXQ2klPwQwON+Cm/f
U+ZGKpcI86GQxJVYy0sa/RSn2ixcIfLc0URJyWwzmiuO5Z3ZNSkRXlTQsWmYD/K3WU71BsZW3Mh/
agqsb1UQYBcYgysppry5xbwdyOZDroSUc0XiU2ztPvtDLd7nkymxxfv/MXZeO24s2bb9lYP9Hn3S
m4PT/UBviqZYTqWXREkqpfc+v/6ODKpbe/dtXFxAINKQEkUyMyLWmnPMYai/5lZhfUxsoBkf3slG
XUSp3mJWCK1LGbneGTeHvpBR0oYx/TpRzyeMVt81uTg0lo05JfMsCkcUVNu5XC1BBli7jqOuNNc8
uvahGb+GRZBetQlyy4xn7cZM34+KiGa80qKdhu4iyau2M0zwTZGwa+S7XeWxTivsQ2h5r3KvncHZ
qp8/52V3VtVQPDLdsG+QNw64r7JbWNY7wJQw17pAO3RD+fDLz8QhO3PGXR8wgxgoAkBQGN6wzJfU
7Kb+QgidArQyyPc2I/whytqHMokj/BAKgUOaMaGNmbx1YmXuUzr/VI3StEEwmM+uOzXqqglUazHZ
fGsek7azZZapwt0kCXgnxDD4DoRCuet2ZnDuW3oS0HROgUeydqlCUA3aRkmIq1LfjLqtF7Xnim3f
JM41z1IqO3FXfUx6yHw0N/zH1jaVB8yPeGrnE4UaHtMWZ4htZNmOfgR54MT+BhGNSU20/nGMEFYJ
PGHP+J75vacsz/rafM4aW30egS5ypk7djNJs3i7xw19UpqTnJrba58LVmmUv7Hgv7bxu1Ho4EQnk
GgdYJamW+SvNJL8mSeY8hPnBc90QDzoD9HwcYmywzDPrkQwD6zQQ7HPH0eReGS2YCWHbmirrZMGj
XQ42l96dLzo45JfI+vRE+G9PvhUL72HYuHEWbwbuzSf5gG7hvbJLd1uTM3s/JI/XUYYpyO/AriMb
aMhNojDCfK9aQH9i0Wp1X5VJbXZYxgSYe9Gop7B/kxwV6CD7unawO7tBsOyxIJy6oZtutek+i1q3
3hNrdFe06/2DEgTjW4sYiNun/d4odbPl9wi21W9uuesSjzg0xZPmCKK98qzbO5VtHO5ePR828e6O
LzV8k0qojV6wyYZtrWbl6feWrrR/PmYmPSq6platrVmTr64XBGKlDagCmYCu5t6pseLpooTAr0h+
wKiHcG+RV226mBMzVv+mDvitE8jRs670dAYquSV+zjli/Z6zbhbNydGnjQxh73yC5PvQ0plREkiO
FDt7Dr24W1eNZ5xgBY17BmJlNzm6OCO5MVeI4xd5b0x7Kijds1MRZFPHMXrGeRffb0zUhEO2cKt2
z25Mg/mOk3S9cbx/rmbkwDhLrMeitspz2WHbkJ93QHrgMlW88ZTqoXbzgpq5K99DZJXqklro0poC
84GsrP6Yh0kNaphwIUOQRwGRsDjqLjLXaXCgCSsONBcMEfGM252GsHy3fK1dooXp9kqZYPUI0w0O
v/BLVvXlgtZZeba60X9tWOMU0Gu+oHcpj8CIKZ60RXkTYvoYpuQmwbyup536bCq/TJ0mVlbD0iau
mcVHtQMl382+G1bdb6vM6U8SNyd3QzP/KQ/JhwnTze7uNo5qrHW8Ue+RDBqRJ8ljOO/oIwZ5M7Qe
5Sk35NYYuM64VTKyTGJL+1444fCQ55b51MeghNLyqdcDdj4jAwie7SXuQxT39NZpfGi9Xz4bcWOx
ssxPpAXlNz21jPKb47TF3oeVYVmG/tMlJxj33fBdsNJC++jWrAPzb43oI/SWiNLD/hNlGSrjMm+f
R3OIGckN+zhO/HBJ3lkCbi7Ng5nGl15Exb5MXwMlB5zS9kG5yiR1PaERCjmLtVFkZuM11PIYpjap
Z1WHhNamNRYKfa2oybiz+6J8j90Kb2JRvg1Dv6vNiDVuoP1AFhBfnbwsrpVzleXlO6V/0oRFG9NU
2s/Yi71nfwqthYB19Thx9Oi3+reWnL6VbGkScSCWFZOkg6REVxOGeuI442IMDv3MKZUmtUGfwkuk
Lsx0SFAPmPE60OzueXQmbVXbKaF+ZAU9h/GAXW1qRsSlnO2r2lijMmXuhGJuKZwh/2gqUNtzdd7C
EU1u2KA8R5ABsQ5bNabbMb74WQMCSTgbywiLty5pm5WKLX5vzLtulH7A5x4ucdwq58By3yMIAIYe
VCd/lpnJDsp8yFarisQrYPR3YbsuXJoEVAgefucqBzXlHTQuH/jlNkN/tQK6VpNl6VeYyWTt9Nm7
2tBy/3281N12RY3aXd459V5mPkpZmvChyRna9G6XHW42Bd6d51vNPuqwh46J4n0b85/gS+0vM9lP
6jn0gesKcIC5krsJo7RmBNmfQmHTdgLIGo3jeuwr6r7Ih5fUM7TtgD+GxSq/67Gn8pNalvnAeJ2/
pYy5o1Ilzxp9n01REjmQpO24Zl2gP6D+H7mag2rj0yt4juwQnRulclMrVCjERfZMoHpHkkXg7Ore
TZ8rFaie0GfS/NBsKlWkb5UOrQDKrnKD1dUf8lzp1vQyk1dRib2ED5jT5D8Qh9QvZHM81fQH1ADh
wpZxUXlRzPyHhKBWdUK3m6Ju9gd03MG8Nc3Hfm/5fY3W5l/Po8RB+THa/dsTcouUmWHICH031GNt
Y2DWlPQ/s31y8ZVis3IMUcgvS0V3WZ13zAL5lvkYi7xD0jZ+wJ4JT7IBECGfWpfdoGzk7qBT/bWS
ttybUW9c5AP3mw8F0OmfDqkU7i5OudLnJ9kD460PM2CL2Cdddio2E1UX9Q3IUnObgwcj4e8DV7jL
2terg43zHwdGpZ2tKsvXllfYWHr8YBl6vfVeqsMzTWDlpwvmwVUu+OTjxy5yq2su1JNcvvxrTzeB
59EGsTe+QSFB02gGIJsmWNS24QFE6rjh6wyeYlcNcdKZC7kqkiulYgCCKJ8hj8lnZDXrc0E6lk3Y
6l6uGQrFf9BYA1/lmkHTgUcMRQP7d15xxCHX/CTsaSfPJtUQbUp6EmB1k3qb9RidKH5OzVffGiH6
VYrKBE8Vr3VRWdvCMHAhzbtpklUra06SVIrGOZmkxizoD+3wr2bv4MSDNV9D+5DjSjwpbs/UoHPd
r0blLHMrdFgKMVjTJB5IMWzym5umlJkFnScmOCoygZk/XXvhD7cOd8YY5hvTYyqQh6j+eF/6jStN
rGNSa2GJ2dgJoGzvIipGZ47l6xYA9VqEkQtNIhMnOy4vld9O+1Ht0DG5pK2vwsAB1z2fbZKf+INz
/gsjbGInQ8Dh0bIiPpkeTBKW1Ptadzhnk1ttuDZZhDQks3H730xdMR7pvvx60HUf92AW6QOybPMS
Ik88+m7gEFPQP9xBA3I3i5uHSR9XXemry5rZ8xJrFT5yo9Hs031TJGcakIu2CpsHaLHBsAC/k5/k
A5Od/FRPSb+yW1NZhoChxsAQF6nho7Slrs0pDtZS16c3iAqs2XtaTZXx2GVQXKdGe/FT3XgcZ0mb
+kE/HztBbB8l/FPyH5rabjedFtwEc+yLVFgqRnRLa/A2E2XDsxF7r70iHuX5chZkDjzbnZ8dBch0
+tZ8tsSpNoTyaohpOrMwTZiYTRj6jc4Eamq8tbmR7/QZeTtZqdmvVK1TD4mcbWpNdkmSeq3MFyRE
USa4A0g0u61ovMzHIEhi4Mdk0Sbej9Ro7VNlJcUipH28QvaOR1op9de7FiEU/sYIDHLKSaMYcWCx
UIzWCVmSpecqj7ioEkyWgHRnj2mYTc2BbNR3f9JeBPR2Px+/GpQPNrQK0o18L/IdIIdYpEnRIJRV
9aOdN5+a64k1qsfqbmhOi/HXblB9jZUie1QyY3z066N8vXwoy558GdlFdlJ3pZEGqhK9MxBD4pDG
K2nlUvaVIW7fB3X+JTf95tJzSTFIQRwnxTsZ1GensPtHYZYkfDIJXJZ2hTSaQ8gn1OeaWOcFtU1I
bDDbF0WuiG3V15QHSUknigWV5jpx6hum9hSHYZk+mObonFp0WWjoqvKjzLKl8AnccWiCLtrahIee
htomy1mRwyem5KXF4N/1DttGNV5pzJ5S2uV/ekCc0K0zXIvLrGwu3GniH3/ZoCCQ3I/0M/NU8bsd
mghUT6VOUPJc/WF1BU6rFGIXJV34kGflT2u+YOVDC+DzaFnNRpHXqzzW6M54LiriyNVcXFTbiNYS
KG316nj1KXscPbN+vB/q4mx/p5jf+51Jdl/fdqRsa8YxQF72xWBkCvTxSxPAA2TBj0SI+eemC5Jy
O4RBxwIgzI6S5p3SU2rRzOGfLkdKY8LcEXHbrfMhtJaZSOBrTKYbElYELS+i7gzvI8GqYRvhN4No
4tzp/XddG31UKnM8JDDyXWGCq5WOAyWunL3cLccsP9caK4O5QTql6NrshtxJiRP8fQyL2qnV40fD
yY/S0nUPrm0r9Ot2pNF6io60XCnizTSHyhnny8eG7qBEQ7DB3fI9lLqjuB3GvWzeunjlz7YYNhK/
Jw9NmcIAGpAfFplQd2Lsj8e2CZvbUIzfHGH2970YQ9UmRSWx8grMzQaykYNWTMUCuTkd3LjqDpLJ
67GwPgZDcRtJxrj+KnIOJdN7NSK5uHRQwU8z1WB+kEE31AZwXTvTsQ673T20kKxDEyaNm6/KWrRE
qTAzi33/PSEM5EIGNJINpP3cFnaIPoiEn+8sQVt+ItLIjnKvS9LoQjTPRtw6p5k+gDJqq2QMgFxW
UXTryGlcyBN5HTcLveiQVxlNx3KrqdbSaiaxlL8TwN1JZ4HKqnyD8Ks8tma166G2vWc1eM+ZDzwK
hVhJV3QPYVcl57rtF3woNBIsuiUG6dv3rd/H+gLZeDNakBjs4EYSCjnBU+E/wFWLj/gl8m3d+OJK
Xx8rNvKlQ6FU6HtssczbYvyq2ZG3jlrEY2rlho9BYuxAYsSoXyL7auWTOGk5StKshKed5tpTrozZ
wjGQAskKnCXnaUrq0kgxM7GbjPLBUDz1SxiHNnPjND+xtMBdgX8UsSQo5dQNm2ensxkpzbD7xNfC
SIyc29Tr1UQY9zEs1V8Pv3dLu+0OjBxiREQEnAL/dfkBc+y73HA6/08bJRa0mGqR2hCcBtmumeW8
GXwYrjrfeb5XfPTWhdRCBWDTd7FCyquZ7u/Xvhlm/pkCHWT0Ku/X+HiLM4bUk0Rx0kYCLpFWF4ni
JB5IoI/pXxMNhYjURxa9764robX3QSCbdwNQHRsrOaHuTt5VvcLSmSPNaPzdmE7eV8cS02KismUa
in31BQaOWDOzvebn3aUVDvS+OglZkGOA94WeLca5hCq3hG8M7yxJwdPOW5mFRmWuIS3hQgEEdDPS
i3DXLCVS2moLiANTXx4bZwBl/wjCtr+53WjdIYRhUBSLuNNUSLxKfKo8lo+Km95atWRy2rm+t8j1
ItlL42xQIyk0q+mpVaoLxUrKiaoJatJAa7tuI0c8+tpSPjNu5x+kpl5SzJP7e9rF/fJM8dQELdEx
EkauC5VU2cRbuFPk4MNgzqQ0bvdAAKRPjtK8nzaiWSeCpdXgZ79OF779jImz2+skUV0kgAZ4WTcV
F0jG4zoUnr2PhbeiWWj98EuThcw0UalsA2pjXFzSMT6VvbtJehZNEi7gpDoe3dmvRFzKMg0ZjTRt
ggpkz/SqxCOeWTNYMLvMfvtm+pG3g3Eh/DPYi14lUWZiEGxqLtWpdMe1KdphLcfDSA2DE1ow/6Sa
JuWRGpx6axoLNE7Rh+5RYYW051+UxOgPiKu+MovSlrUSJOd+dLzNf9rKE+3PZ/OPwGjF4o6PH8o+
PAT0ZKVJJMeeAtlvak5amthnuSikh/mi6GFyScKKq3VOWAhVepdTm2iXJnTCPYVwbOmgvq+5335z
Ku3m22GM04S4e7mVwYpZFrS4T1PXnKSnrLdDPr50nO6eMlkAkMc0QQsq/F7OBkNMafWROLZgoacd
N58IutLkWvV2Cqppb2h+cqUO0C7rkllJM4mYiDCPMpJYdnMlyRCN+TQkg/urgLeTw50UClUsBHdO
UyCanGlwhVF2p7s2PIFLshzM8Cf/4rCVkT6OphY7pdDVfT+n5hmhlS6Nqlbwh3DDXMiDCrqH0esP
aYNnXv7rVTVCc9NJR8zmGlfSAqMoGoteEO9KPgQoNbn7tftSNOKhKR1rh/QNgkWUlF+su/vaiJ6Q
r4KxYIw4Ueuod6aP+RG4Jc0zlKtbEVbWU6kAj+r6LgM4lFa7tgNCbMKAfmDW2712Zr9QWkpnXvri
5kgeY8Gr4X2l5LUY1hNtCBIQ9Gcn9K0fE3JcFoLZN1M1xmUKtxbZ5qQtRM44meV6+Sa3SMWp3vqO
+6WIdMIBqg4z5DzOurz23MGhc6QZW61r83RXZPFrciBTp80qqTFSAs1dRJ6rvvfEi288yEobddTW
d15d2QQWDEX9pmd0OoYSqaPQhP0FiufBEkVFcLv+3QlL/wUwl71xyljsWyvMrq2tFcsWofd3u1/4
xWhsdJ14afpF/QK2cPNFbvUaiIlmzM5yqmPGYFwaKkVIq+P0obGgTdv8lei3EtwkFpS0nFy3oxJP
N6W1xSY0kva1VKxLobtib07Yqw0TNtvoBHRrDFgEmOpx/ZTRPqkQXAgHfinVt+q9BSsn/fxDam4E
PqqdPKya//Fw316Ru3uPmZI/d0kV3mJl0VCfwh6paCgILIpKFtabYRLBo9tFEaUzYgdxvYjXSjXE
OmVKuZW7WDWiZdeW3dH0sxkbH1xbD0ou/T3rR4ICI0Yc9mEQWrSkFh1fOqdsDlnd65uIkPDn38/V
iKtisM4/3ESj2Uyt9jjMkfGZ6dUb6kraKuPzoN9I08eFfkoaDmGGLtlIa3RpBFE19i/QRjBGkObN
4zT3P2RUX3nvjEwEDlZZd/7FbdYQEqpBgMGR/EHufmW1HlLiACl8zmgud2TV2NtucRSGoEg7Q9Dd
3umO/siYWaLDOciBuNKrmp8fegvCkpm7CutrbJa3XDjui2cEmHCq3t4lml/QT6P9OZgDFt1pwLM6
qu2V0gY2x3+ioyeAd/s2IvlAHjNNE3xjjA0lGMaZHxTT54kiakAxQZLvQVA8UJAYnooeVRCWR9TM
TRK8J5lWrFoWeAc3yK0v9tWNzOSQtSyBlFTrb0C6lsISWbd0WeiqOJEfMc/QM9MawpkJ3nio5w4u
GAYNrQyBDnYe/ZQQE/kgP2rT5amjgsxSrilIOPha6ppg+qAdxjgVhz+NWnPSXkRK4MIk/m9H76t7
prjcbJm2I+2Zd8O5Oxxqzk+55w8kOQzGcK5T3V9VqmWv71d9qZflQUvrrxFe/dWYoolC124TzYSm
1lvag2lczVlNKx8ay3wpbCs8/j6Ukl05Q6tjXYl/VNzX56y8bMJmXAMCXTeDz3IpxJXipmaxadT5
SigShy6RPve156WOsFLt2NbtuxMzoA/J1J/kIrF2PJ/IBNGdJESM6d6vs7+fJ58CDr+/P0We8C0X
ppVe2mdHpy7jdO2wkXMX/E/xY4YQQu7lBYkYv3KRQH1vI/NtyJuGbnpeLqcxqn6GVXodC1reUZGz
NLcr5a0hCG85qYP1NA6JCYWlqK9OFk2oSAmTTTD375wgTX8NY0OjxOt8LrGsCns81abVHQY7RRBg
zRko5qii0NGI8Zwj8VIxFhvK4tw3zPSp8kgcSzUNgcSQPWnxuBS1yeSyZ/beEAK9rAJbW0s/CHVm
fXmfB/eT92iUMdL2uTqi2WTrguv273+TDVj+vuvB531qq3jp/uuQfIF8xu/X+0HG7dXFIuBmRIrR
4U+3/F5eojwlPkAe0wiL3dZzIDlK9ODGnPulBCL2XtLCX/cNWAaRuAVLNJRbQ78yYfR/iJhP03Nt
oHcewv+GBNtdXtn6E9xcxD5WbH0vuupYG37wZSCRjUyjKDlibd92ltNvLQ3a6wSC/R465ijtpk5c
8SXAKLAOsY1srDTFvMbw1C6ksEZKQ3yvdYAN6u95P9SPtdUf5Dsr6wgPYR17h1xTm7dQMPme37GL
BoQOZdTtEmGn9SpZ3CsK0QGBVvfk6wq0sMZ4lPhzBHt4C3psRwE/hoWBoeVXmaMtgPcxGu3kV+zP
u2FnbHNqMmtzZvM2OW3rOAA/Pu/JB+IqCOAtRL65L2EQYncLJ1GLN9scVwaNHAIEJwbokkpAppuf
0uGux4FOH9r5VPpgPJr6+E2WMv9jUVOeMQP7rFb2kg99bjZzievzAzBCJn4Q3+Wh3/cCFjcrq1UL
4MLcHpTGi4nGIY/L6yNnG/qqsidhwDuX/LRXvl73XyC/kLjz09B78aqXQ3cw8nhayt1SpMWmNRxt
I3eZsBVLpBvmDi13jVHMhvrpkVo3q3kC8ncXphrNHpCWymFcPEObHDCxavVNxc13sqtt3rgogJQs
OFRDZT5hvdN2ce82S28MvAff7l+loSw2whEHo2/tAhNwyTKc9w29wIfi+OMiG0cclEl19+v/Nu2n
Xv+n44YmTroZBgi8kGjkHeSb1DFefys06Cok/xRwkFtfoNWQwg75jLB0AAMQUr8q3Y7mURzWeId1
OBOugClv1cohnJNbBCSDa9MSXIh392di44bK1TZ/QWLaLl0GofuWPNZE9R59aIE4sqQuBMdrO/H/
O1gGBXW/TsZ1ZzrqM8yXZhETWPxdI5ZZEgdaW7/YhRjeUQlOSxHbhAtrmb6MDBLHUHmh7JtjI60C
nnjYm9VRVXrztR7dhbFxJUnNiNMEcaQVbmUFSHeIXfU1c+V2UwBsgWki94qRpEmlIJhz9ACg5NNB
HpMPtUcKgIedRBjVRs+ogCeqBRooZpJ39pqIXEZ9uAZ+Ni4dPxgO+mh8H2H7PTWY7A90PfW1r7Le
goIa8ZUuQkw4W4ZOk/sHMX+EXtGLlftt06cbX5T6tmDhcE5jaEy2hjSvy/1pK3d/nwjxa805Ot/x
oYwE4o7ZVU5A5UPRokTWmJElxPrK6T4B9P6pGtriWKj60p/p073utw894FK55zYMg0nUQpybRzy/
9PZG6NJOlb9DaEiUgzGWiIbAeGhc2El/LzHlltNm1L002MpyN0Bo3ojUO1SIK8hHqR9kYfleXe6J
RAmhli58FGhLNy7Db7Q/HrLYzl4p6SW7OOrrrWmSLXO3+jRBt6sQIjL2qFT7dLcpd2kzeOfETn89
1GmcgCZTiJ2lwVpv6o6omSDsbj2NltV/2spL+CEiHNQdzdQiJSnWhfVWZi8UKuY6dxignSH8ykHL
w0akE6i+UJVrPfg0fn3L3o8z/ikZ+rdAa5FazHt2hrQknKiazHuDrX26bTduwrA0HmChK3eS02jb
X/HvFTe98omkpG2Bnp96y32NXqa2t1GbrkNQWQj7UKnaQs5sEzPYwwAfnmK04hsdC+DOVmPnrXbr
pQRwpfNxdT4O8pFoReMsP/BOt+pVQRjmStbzA4uK8K/OR2mVGDz5EEvD+1YNwvr1OctPlzxlfZ0p
VQPKaPjpO5p26Yn62Dsac3s5IOt8XffdMrK8NcYVbatShVsTZ5Bs5SRJ7iZDDJzfHfVlEXndF6Pv
KGRVTFxmZGWCZvbBt4R9rTvkTCW9l4+u1X+YjaHfzFrXDyLjw5EvMNV5FR++pHUGh6JKNr1blvuY
muELWYmXqnOmD9tt6bYXbnQuaLteHGsiANekxR3aXXrOiLHpU0v/MW8Io7xvjPOR3ghPYLKMHyMb
sIpMmqLxe9CqzVKFYHw0pfYgDk4oRe3HCcPpczSSoDf33EvPsx8y2IwLfX6WlqZUQgt6HfJFYTA0
zG+7lMDrodu2fK17KzGCfeMYxQkGRUlhsCserbRJVj31vZcuY+mIBMb7moOlHolt+dmwOilQGAE2
F29uYSPUMtzpGPnDeG0VkoCztOu+xVV1cSPNeRlE4m0NoiC3Cap3E9bgi2kqF3BG+aPWKelLDPa5
o6Dz5lehf7bAOt53u+gs/br//X34H/8TuGgy+sQt/+N/2f+eFyTg+UHzb7v/eM5T/vzv/Jp/Peev
r/jHKfxeEfDws/l/Pmv7mZ8/0s/635/0l7+Zf/3Xu1t9NB9/2VlntAHGx/azGm+fdZs08l3w/5if
+f978r8+5d/yPBaff//je95mzfy3gXjI/vh1av/j73+oKsau//7z3//r5Pwf+Psf++rj/37650fd
/P0PS/+bDnbIsjVVdVVDsfBH9p/zGcP4m2KqtoZ70gAz5dgQT7KcBIm//6G7f8MKbZiuhh+bVyu8
qM7b+ZRm8iqXoI85Q0jHU6b+8c+39Zev7/fX+V+sbq95mDU1r3atv5IzbEVXdA0wsYWeet6Q2SB/
irSwooE5RBrk66zKKvoBOY7vvpjOTEaRi08OY3qNgOLgWaFfUPUEoDjZiUOl2B/4UWYGBXzN7F7y
Ts+RqZhld4MW1Bszb9XXE2Dodbj3fCh1Y5e2N/zPxbrNG8RUuV7tvcIdcc3S6B1NnfXsSGPjmtR2
/HNEdPmDKHmIRZbtb4Y4tY4BYvVD4gGNNLrW2WVGTB/cy1LsR0O/TLm1YkPM0pWnOsZ7OjFNdWi9
7ZKsSb5bVtpfp5ZPdqGGU7hi3UBVsLEAfAd0PLtIdDfCpOtNqSTKs8iI45lUkl6OzBK4ZaIrD9dt
g/l2GSRKaZ4Qu+v2mSL/1MLb1YJpVTAVThcuEoYPjD2eARRBm24JK9RqyXIRlXQel9qwtAOjDuMV
qYmJvUWP5s6LB8FSLs7QPr758F1gexrQRNdu5E3VBlVWKL4o1EkRWJgpDu6Zoqa9emBymGjQnP+o
La3rNiJjTvVskqzjgT8nbz7ctqrn4bWbKDLMcU7JT9+0in6BabFKVhT5fOW5LGPNCpYxGahUZYyo
AwxsKE0T37qgLfpPAHeUnkmiMGkWBWYQGKsEhGdaoscv4/jVhu2PlDHA3E2MLyFKjruwsLj2q4jY
KLFo06jqdo7RFc1KQRsiKJQGFZVkTemTXdClHcp+s6vhTLUIXT9HtzarbjMnxxXcKG0M5xW58uPQ
ONvJDQjxLYF2mZsM2MN01d0qnra54TjjKSrCWE9veemAV0FDixubcK1yYBQvMGGawaI2TXoR/FQw
rTiLGGqMYpM8C1zj7Dc1WvRlHhVIiQec1HgfSFYf+Nfm/nMNW9pDKUCty6YyWlbTh0BiKyCQQAbD
3GCkfvOWwYJyfmS5qTNrUxBkOjZdddpFX2e6CkmtpZkT92eNIZOmioK6BRQzrdP+ffLqqqVUEoiC
8liWxFQBVcUayKfyq+KhbvIxug5eHEBMVfgX3/ykw+JbMAL6L0pP64Vyulua9SfukjBZDZbTje3J
sNDKNAuU1rVwUdhSf4zX9C4U+/swwYk+TJnaE99hVX3rXVKz9c0H0h6z4ckUeIApRaUqNLdR1fLy
O7ohemMLf8qi9nvWVXHHNcj0mEQwlnFeP5JkXmSZn6712s/KH9T4DVSWRqZE4y6D9+e85iI3aBu4
1VB/eLxFbaH1NJ+qqM5vbY9VO1y2Iuutl1zYfv8iUtGVtxGMm37sRsev1wAj+rIDmIAkplx2HZBY
Cimx1TD1bJrUgMU2qMJ574Sv5kdBHKtVMZKXrbrnd+Q1Lw4/JH4WmtMhd1jagMv9JWTDpHwMk8lF
e+YFgV191IQAa97aq3OV1EqP9KjgmM/QMfIJLJtSNylGNWW4r7bIIoB6dHSRNDwi5vJEtmkHZtYm
YbB50YL6BKWjWYsWoWcPUDcIksJYmU3RA+1r3AL93KIiPBZlU56ObrPm/+HrX8LCET6sFmJCAhxw
fRgT5LNsYzezVrFoLZYurRG0P5BYlMrniJVMeVbMuM/tZT8p5PLoWj3OBiUu8GAbWKXOtLvuU72n
nVcSpWgu6Nlzx8fzlpqov3OjbkLO2UmW7cOSDuLFso1APdAHtqAw1B248FlKrGhthLerRSC8EIOC
YOUSt06DzkAJ9ZrlLY5q4DFd2M0K7c7f4iUtcIjEJI2++aVhMyOq0qZGIZer+zhxzBBmVF05SEvx
ag58y1aukYGSak1kL4cymH2RJH0PMRZWfWB+o2kltpK8S3txGokjgOGQ6DHtd09V8umKKUBwzwqB
dTT5QslJouH+SpigEyxrzW26i1LndvhGADf377Gu1aWHnnVvCx0rGWlA0DuqooiGfTxRJjoieRb2
GqHKJF60erDyA9S/UI1Zo+it9tBHkyB1jklARrRG7eoKhf4xGhk1K9t+T3rNXacdtAqMoq0zbfzB
jlGBmm3jvAJjLaZ3S5TpcCsNDKTL3s7FuO9dFBq3xvG6eD8Ja7BWbTV7WkoUVe1Kaysleu0Usxg+
iwgT37TUY675EwgFJOn8nLg41dB2urXSTmIaF1gi5gExHjDHJtwu8yV3+pTIKdNtYv2nbnQowCA9
5vrOr/JouCQeAT7rkFwZFEv1IIw3fs1+dWRpomREsACK2gwa4shlVoRVcwko9ql7g7Zn/AVrDt4x
xYpCTE5CAdB2yDzFRnHf0WFGKGT51r5G8C4OSpQVlFw6Q2CSHPuChSd6f1IprYyKBiQaJ4U6irD1
EmEr/WzMWFwDFBfuoi9zO1v1cdqtmglYh1cCXiHwBjREm2nmFl6bc1G6jPtuHzgKNHC1emG9zYoY
n6++UgctP6kRNw9gXUkewdEYm3WtMS9eKImLwQXYabmEkK7v284Uj9Ew//4z8X8IO4/e2JE0i/6V
wewJMGiC5DZp0shkyktvQ0h6T/Q+aH/9nMT0oqpn0LXsriooDTPiM/eem/YBAfflC4hNslNmoF7H
LUnjR9YQYObsTdQIpToabIuwR5KWbdnfoMXhg9I7IsyyYak/ZSPISXTU1vhLaeD1R2gRM801Fuqt
WR2L3GDWSfkGFljT4LDspJH23KYOOzokWDxTftcaVlgulUL8OxAU52TOblFaeeJJZBZLS2g/QZcT
1clioMky3NNq79Blzarvx9gscZJ3yzMQfWEdS5mioS27luSu0incmk/DoKXr2d8e4z7X76gqaD/q
vDffUA1sGuCsKRZBy2FgvcIf9fSX2qqMNErWZv1xV8HWvuYXGhAIIh7xRZL52Odadm/VW3wcdHV1
1mYSgJymToZtoP+e6+XbNsb1cu2ko7Ja8jvbJF1F2Z7pS7VNx2maQACxwGW2ZfNmMuoVcqH6hSNt
yCWSJ80+5U5TH4zcWh+o44x7YU7ywPFHr1ws5UHXADCh6ZImfrsKQXlSpG8OX8peOvOyb21os4k9
50GJImdfbAzLh7IwIoVs495qvUB0WJc9Lece1/IbJh/jAWiodQDRYDyZEM6tnbnWEP9UmZ965nAX
N/HiV7Tm+Y05bPluGRJacQtsxT5eO/uhbrdZe0QVwe2gZlIVAVpSWas3LgxHex8TRpY7IA9JE9J5
4/JfGrgQD5szEGFSun3yUzQuP/FSV9gH2KByXxxyyWxlXGfIAGUVN1+rtO4ziUlYaqv1NHADP69w
d77I7CJqZ8vJMRr1yQra5vrbm7DN1LllPTBw0vfzRJJm5Q6LP3Bf3bRGb2rPCt2q66e2VRzcXMPy
hm0OCk0HWLmixd9pxYAnIb8axseSG3daWWQNqpvv2Ht7e6CLyy+zwtowNK2KiDtNqzAuquFFI9+M
mNuuz7ANj+5nV1VAwQvXuS0tBuTknX0bRtrttoY483xb04sloBZQwaS+6jW57Xp9rh+6CiGiWE3L
N0vvPisMExYO5sMyrf5oaf2bdYWznxfo3LCR8/fEEmbEmd6cxy4Z9pLguh/H1AjtxX8aNvVWBYnV
LMM1ZFwLmLxCEJjMOaoy3HGuJlmpzA0Q+Sr/Shd7PhdGy6g4Bjq3l/02+XOG2ETrjILUNNIoOHso
s6dav1JuN0A387O1VC/U2tWlaPXytdcYLSBa6wNSFLnKtBWlTwfqayA5ijmkhBTle1XzVBSEtnYq
PnUr4qj5+gSQ7f3H1rxfo/hwtNd2zVFuLtCgNouI4ckBeF+ukIWYs/6SsTqS3eL3DvvDpM1SJOpy
xHe/vigxBKolUDyfX7veayOI8CSILjFrybliRFvW0FnrfnjSOIh+lVqt4fyLX7S+LWHeDOSZSyQE
RsYr2tLWuSAtTw8FcoPHEanxoRlT7SXGg8dQB6PAUOrEgpSNdks77d0iPs73RJLqoe7JDzFsz1lt
PA1sPAMvEV6AazaCmks9wsoYxvtx3oq97LRmV5rZb0oKooeMbzOZEBzTT0n1lGbNo2qc94E6J1Sl
4gx6h79EeAvMyKnn/c+mUWPWGh7r0vMJvPqFrvYL0O0DGjlmhwLGWJwGTYJa76qm2P60LfNE4d2n
2xJYQx1wFAa9VpNOIu2fnAjTwvrMii4ASIWIjmQES3+prK+ckMVlKx7p8ZkjvhFL8e7U8xeuqZfU
Vb/48UUdIou45/A00P0lEE/v5nh+J6PvnDXZ49K37xSModXpTFHhPjqrvnOZoMa3kA98zf4crkxL
46h4wAzvXg0fwu1vWu3Hg3W7lJcEdk/a/pgVoGLK7UirGBiKux5HteY5+FS/iwxKSLtzbOJXlUac
zdrt2858orK6p1S76UeETRb4CaGnZxqoj00HFmE746+i1CI1xCfG6xjIquFmHbSXosouayc+a5gk
7IhfBSzPXTJUF6/07nKTVCgao2QsPmH+sbG3mnLPwI0YbW86Oal26WX/OLrriVOdc3x0fVgu9P1t
yulmHMFXnF2RvHbN+tHno0f3293mI6xi5b26vXVPSk964+oQO0avulaZ5aeM9c90YXvce+9zgaKK
M8smlqAXV2qE9Mkj8OOcDT/uFguY3AShvm2O08A4cCAetwvl+IEiCR33ru0U/clFX8qoMlj7b3uC
E/gJwLY2ARi/F2bB59rkftoYDAow0wNGGFf3FBOepXTnt4mBHHgtPeGNq/V+W6hDOsR8Wk8xaLW4
nllWebvE+6z0txENsQb0WMrPRlXBzEgD9VwAJXyXaA0EEHUZhn6XN5cSXuxm2QBh+srvip+aGoRp
ze3UJ7Si2qmdRKQ3ZdCbT3PHN2leBuqPovtaumhonyfnrdWO7lQ8wQC77YaJyNM/EPmfhN6/wyzg
EarYo1L+FF0TxloMEfsnMxM/y+3JF2qp71hhBnExArNWr+bM+5sLZIrtNfi8sMjYpYcINOsbGzOn
Vo/4ZGW1gl7oqOXN42wckIew2fdCAyB3BXpg3uDJ0q9ui323ma+aJ1m9WUdioYMlC6WwyfxwinOf
ahiASr537qwtw3siv3AjhV4qnlB/+yp/JrEE0td4qLyf2RoCRKH8kaXxgdAfGiqm1GP8VON2yZ3D
OjEzKHDaSLt9lEM8v0jubf5Kx07oLi/3yRTL3ZpT7LoDmRqmgL7Dlj2/zShhShP5MEpVs30UM+Dk
kVzGxDgZResbaH4b9IX1j1AqojYPupQBuT4tvMT7Yjkif9rLZT1Y42WdyuvRtstaZ0fjFAj0XcTy
Pq4wK4Q7HUg1EruJ+BPLIFFvHBimX3tvInO3OQ3BPO76AiT4SJIcpwkTQ8RULPANptL9hP2S7sDr
nb3Onhh1iPWDp/qAQZVSGKCD2TxOgwxh1rVXLRHdPPdDyvXLDydLrIiOkxMCrjwHiGUMx4r50S4Z
1Q9zJsLuGLlfPYvpezVPXysQTi9tzyr1wnG4KTFsUZH5chZRapqvJhDTxPwRxnRlFJEY2SaPUq8C
QTB8Bpa7zbrnim7F34wGRE1nXuuN7057QOJ1Lq3cN3KBj7jrcLlXYAlXtwHx00Sz0Z44Zfe8ZIL+
zId8fSb9k4SV2vM1NFAQ/i0YYEa1IdYwojiL6Vza0MK+qNoRgrLjZ9voa0odzesSt5TjHpiF38zl
51Ktu6zXo4HATuYlqY+Mn915xtM13+WLG+FpPbcpga6FAu/Y2Pwsp1uXb9GRYOOAm1L4R57cjhQx
B1s3792cy5ArydT3BHnyLja0TAYL2SXeOX0WOe129VvSrutN1NWMELAnRQZJ2rL5EJU4e90WTgvv
SbNu3Ezd9ZoKTNIpta0jRmBloMaDug4lOLaWbxxgFAECQCg799Urn1iE8cS34TzHoU5uH+AW6nj2
3LoKTXW9u53nsjCf27ICsweUTPMueU3tJku0ikkUs9G0VLUf1NmdkKiL09wmMD1rpq/lfq5AW2mn
OaUWTl8L9Gn4KvzF/JLuQ9fe0+WmLGkhBhJu+2e197buMDB4mhITT5TN2xB75G2ML55Gq/HplqoR
dLwI0Qv0+X0/PHgVSr/K8gc330nKD0XqtMs8u50eh+Z7ml/EWlBwNKdieh+8+wQHBAOcUJOop7Id
38vO5tdpJkgPiFzZljaQfHzky/sJDZur6Q8tv/DGVX+q3jqk4LWY598KqW5wwp/mPjsNPASt4d3G
qROM/PuNUT9l6/impRQhQ3Zq+9rnOA6XpCUDOA+R3A5mtUdxQOqpSyDkus/7kfrL2adee8BJGmQ5
ZwGi2wTCaV8bbIDrJ8R8sJHUpVqtAJ9vh7iNAB59ar8mcK9Zv77CYar4LDiUhvRt4wbJKkYcQg6R
7i6PHirrbIHJ2L3Wo/tGRhj059V56BfjOc+Wm9Tmv5zTKQ1zlVA5AErYCTzDlnp1l2TniAWJczzz
8TzBiNzjqYNOtN0RlvczahgCdXvh7Stf6R9EHtwArP0Dtklw9/X2LqWH8ozuYZLa9WG66y2u0NU4
437fY0/A7Dc99HRjVeztrbUILJtIZ2IBQPtEDNuCxuDCWKblDWrcrzZPQkm1yBjhbdS1p9xG06Vv
9m5UXBHKNXfAx3G3JZfV+8pJocf7SJP0TtWCWAxAWEnsqLJU4IrxJqvKm6ldaIayYCAXg+GTp+0K
70qJMJyDzdNjkBnTu0BU9acmXaJ8sp4HSMWJ/dXCaNpl8qjGaV8b5h0zKOqYObuQpvuyWfrTaotX
05mzEOm3X7jJJ8LSW0LNj0Vv3lap7aNp4Iia79n/U9aVVBRd+Wg4UGtKYVd+6tmKtX1+lbcbhwE2
v9FlpzwRL3RboOWyvZJk5bQ3Hl077VmdtEfN7T8yyzjjiw9I0MXQm+MTy6h0nbu8et9qWq411SnA
+SkNXLrWdJns6o2oNm6RZXkrY/OLlPGbPBOPGbF9xLQ/tQo21camd26JPVH5i5Vj3JhqwOHohj/F
OJL6Yj0XhfGeLPF5Hi1m/5w4Xmy9CCm/sVjcV64exPYYqpGB+9bfrY3we8+CfD3f88nvxTBiJ1i4
VUDfsGGQNCusY89Z4Uy7btg+SDcJ9IrkQNIyZm2Mxry5XaZ+n46EM7XvCxdra0CoKrIHTyDJ7vv0
GKOqIVt69GHQnSdMgUMBCMPomuVorKpmNFbLi6kscEo6mZewyz6zqTtjDT0PgJo3uN3wMwM+l6DU
ftetFoywVdF2tvJQJuyilvRhNpcj6+yPWbfv7fLT6Je9u8z7Yl5v2m0I4hQwxWDv8I3cJhbXenXn
yGfuxcCc2zsHbK9ZeL4+oOFKgeXMZ4SzF4UwkXHhvogTZsCTbyOTXt3Ot2034nani2sfEve76Ym3
Bu2WNNZ9k6Oy0nDN0JUglGRCj0PFWc+rldzMDqD1Dd8pFqJDI7WZ5rDCEIdgV5a+i94C9su5vyb5
DjZlO8atSfNNkynN+qV329lzh6dVi5/pov1N78402MzHcIPrKxNQptvkOCYph72b+Gm7vYy2utcm
vL8Asapaf9627Fgly0/lnBwtDhuVh5rmHqRyTnbq+evo6ru8e6lc4hEq5jT+YtRAeVVoT82bN1rc
JNMph9xV4t7dyDzNZvOn79Y9U0u+zmOn4QTI2K1JjosRxTh4t1011dE6w2OGkUXIm4OYY4EOWps9
dQdltRPv3bn9cJrhlky+YB5GmnecG78WGxtJ+4e9DfFI3mmU6sHUOh+WHVzCMlzjdN/Q1WeOd2V/
nAVE+YEWahLlYdxu27wn95kgTlft5lVGkLXuUvzveQFrJFc7SDmBs62/lWkdr4NPUb87+XvqUWWL
a9KniaXjHjkbAEOqOMKc6OBjDyzjPp4IJ2qUb9R21DA2X3nk4XFSU06nYqMABwbdb3j2uoeFK0Kg
XkixJdJ5RYUNEpfpxUc1eWE88sYRfNJgYjSBvViDx4rPpgNU2AsXhEojr1vfkMHZ2R6Y5A1zlrOc
UPPzV7w2ZvBCFlW5+nEBK9TS93E+h8kIJGj1wgZMng2QgE0Sm1SBa5AR7kb/rYDoG0k2RcoajdDR
f9Bw+Q2dWT3Yvpkz+RzLiFyEA1JJ0nwwpXusRpFcjcYW8tgcG7Sw2wObgmL6nRa/GDpSIF+EU/mj
dU6dA+0O7eKxZRa7WocedzmVoGQk7g6+7rVBSXpG2q47sujZgHs+Y7iu73eixRk47rWESiPDn7ge
cUqyme0RDf7AVmb/AjwScaxoKdd5ynFa+TqUbtvVdjUWdQOodQf0/0/HADSB2klqo69ZzxDVA81z
A8UCqh7cqLNuQNAGNZFMycAly1VjJF+J90svvj37R7P36ImRhzu+NWh3WZkf3Opo16FQQMnU4u7a
trmQtxEp90+xakTDYMSEMTVgk4iLm82rwpaFFb3BxYq/Y1lGbpsGRcIqy1tupUAF1RSZb7EAYOLl
q2F9d2zyvLP2WOrMXbPdxl1abN8GC6l+WTkyrp21G3QYLrrsZRiYyOthVg3hTJHQJ3GoiIK0Deab
BG1scrkZvbd+YqWOnMCZ31rFqqOluq+CdS04UGw+x/HGcB4YClftZ2xgF1vmA8uCXdEsvpAdzLhu
38Oyt+MUREV8IsJp12JUK9oMMXoRDaI+NSmc6co6FaBNsGHtNLoEXIF7Jo+hY8CvUlRVhNhTnSKD
jY95N/hlZoRjPIUacDbTGsJ2rU4rk69K5dFqFnvlXGUQAR5W3vZNIuPg+psW9Rsk5Vti2SFN+/1g
cCKcx3YPlHnXteONszJ31Qt+1q5rX/CNvmaJEe8qBlf1MtQ3jjl/VBrS1qZLPhareS7XHiHBNHya
ElghSKLaz644P31yEHqXu6kzTiQh3eqeZwW0u2XY9EPJT7bB44/ibW8L46lC10IpPTzC7OxvZd1k
0ZIxkFxzSetNWrxv9/onhrtAuNUNCYQVqtoVNuGGqGArijtjcz45QfxqAlJs6lw27mrxs2q3oEGL
cUHDv91k6eiiEPNqqsNF+LWgkadYyqadGefGCbfm0ySTOzLAf3k1PzgMw8xgjdVu/EJw4RgjfONG
ZPGBbnB4jsmBdva2U6bd/WJYjdxNxLPYR+zXI/U3uTwc5e1mPlXpJl822Dt/Fpg+HSLorZpWDIeN
z+z2c7p64oFZQMXHEkL53sFbPmzFdmS48uqhZAFp5/3gnY6qpOPosoIZGWjkmuJBX7prRf7R0yNW
C9SidA1ydAyrLh9mbHsxglAo20zhqRUAv+5aTX/c6vZWeOUxcwuu1ivLquVw6vX+Pk+ccHC3Z5Gt
T3IujtpYfqet9e21w7ckU0+O6px16S32E8bJE26GnwV6ZlJNd2sBe3TThrAZteJRpyUocItvwora
Lo5YNdM5JgFKmCgxvqaczIt5PebW/L6UxVs7fKBEOccwO2ZyqoreYItMgNhafCdb+zD19nVqqb0y
JoliJIkkq147MIB/yYSiMWG0ZurAf5o2GJLxTk8IWpTrmytWxvnO8lbZ6ktAr8PjyWCQgDa9Qiox
HTDmhU5D7nU1nWfOhnJiHNSbB8813xiPJgF4uDekATk7HarTVU7M7jQbd9fU82uLu2Kno/nYsU/n
epIzFg6HWRxGfi9pg5R/Au/Ol1Lz5xRhx9ABFJ7UAbzziTW0P7sW56/a90hiY/fdiLHsZ+mjxBCE
k8bPy2zvoSLdMDMs5Y/SqOo0qi3+L0O1e5aqvEuX48o7a2YFP33yU/J+THu8E511QW+AJDm9WZsM
TSXzccNCeJ/6HIYhrqZdTB1u915ESu0DRMXDvFikgxXBlDo7Z/raqmskAGbBRppB5mFXtBocscQ0
upDyyt44ArR8bRvjGK/xgREYHNkKDJjzzgz13s3Sq4c6aHuWSmPO5NU+1xmq75iVqmqwY3Cpm7Lm
UJJRZiz7eExCsI9ssoEQ5xoezmc+szAV+nmt6x0YqxsBNX6flvKHaTTDIE39ltBtyqwIZTk9bEuy
HNOOXSSX++NcDBF30y+mISfPACWaee5zy2+S6YD9osPMImGNP3DKxnz5nVlJhOKCsZvNkIFAvxEx
o8ydPIhpD/aTm6I0aa0jvPEFfgX7guz6P7fqg++MKYtnYHOtZ0g7JGi0wn4YHIYUhZ4Jhtjx19Zw
NMasxCKWTtfVje+qKSDK5XZNlvHgDm795DnEsnSso5o1i9pR7OdC4MO2PagApfWWXP+DnjmMU3Us
U2VLdUDjEuiCzQ66oRd8mr7piDZoxzY0tj8Fz1Y3siWFxsDrkr8splqBFjP68+oYblZqvypHPE1r
/gUNhjZoQ2lr3AtWui0jcwl4g5mTuS2YYNyxCjRzNoNJN60wmcssCURZLvdWN1gkzcwU/JbxPrMZ
D6at13kU+ltUH+UrZnq5KxOLJsW5Elbpvqw5yo2tmn2lFHimWJ/io6Gvy8VpsuS0eAuYyKGPb/Ne
8tmYzOHKhdMs1h4rdvdBpsx+v3bzS1fnJUlmJqPcuI5ZSJBl5IuYs9eccRCJKv2eUd0ekrJ6q4w4
Ptodqt95Aka1JdZ5M+Npb2zjsF/B7nE4lk+JihuGBoMTVGtaHYc4Fj6aVxBpXYf4LCHD0iG8+mQT
hvvp2ddkqmVGYpVUf0acGL7Fd23Knqjm2TYfesvyLl05Q+g2xx9RIHzBage7rG4FQ/UBVJuhoY8z
Z/2lWRtIWo38WaEHYMKhFZlss3rjm10feMkxo5EsOQurGPfIY0yUP/0v9maoQ5KRgoLB9hWLOuqn
ZgCI4RgL+3pUNvibh9K463KzO29bTkNhZw5UV63PQ9RhzMpywwtS6sMoIw7MjomNKEVSBjIefycN
XqaodLqXlh7SzpINwBK6pQAxKgnKMe0Won2WJxogXKaXJskxyJvunNa86JJGolshgza66zy6E4Xz
5M43LNX6SGsHmmxX3m52catbEjhsnVjtI8XrGEIUZGtYjU+oDexgNHLNh1mf7sv82nRpa8+Qh6SY
xAZCvgGevSw4f042CH68YetICvO1yHPSj9ZLnVtNyQqo7dZFIsElOG/OqEdaNzqBswwmyky2QDva
NzPAu94A+zFtEqykqj5aJ3nC7EoOIXuAbm/30ntmuP/GlkiLSlU2u66zaqy8s3Wft1sZLvo1Zme0
XbhQFPyd8vC3z3XH+NqxEDHGjDbdhYKBm4qvzxYh4ow0R5beZtsDlcsMMUjiC72x1bIaKBrLtYlI
izJfZLVN5q1ifTXcixx1+RF3l4fYIhuwuTNiAGEIPj8eCmyi+ox4JWByXEmK9rTRw6SopfqaWsZM
TbBpU7qlx8RAUfKKDwjWua8vuvc6IOvJX1asqdZJNwrUs7tpSvlJuiZYsJy9OLShSwWYvniQuZ56
BxeI5xpK1BSu2BFowS8XYdeiwl5fC5BjY9NxXJpmMUYoTEb3ftmMNgvjylJoWUqLcxRDzbzAOPDy
W059Ne7bSq7uAcEp5xBr/Th7K9VSMstkS4C5RU95fogmqddQF4N92+iVfioNU9f8lOSJrxLVCNsZ
ZgayNxE/NG5uPLq62Z8ZkhBjaEhtXzQ6ARymnQCfkiV1Cli6HcFC8WHIN3q7dCH+Ien1Jx3J2K60
66ze6b2e/UpUXTxQC9UnxyK8GCtkyorLRt8+cK7nOEqi1WrdCOOjFko+teHqo+dz7IvOiuqqya8z
yy7SzAQAfblRnxX0/I0aq1vRieJWq2b9Vrga2TAQsqnzevIOmuvFQWFtXDa3Yk+H3yiSyix+nHQx
D6PumoEEVlhy8U0VC3B3/TMuAu/GVCv1qCiCH9yhpN4F3HVaXQabDR4nxgmY398KLGFHYaaU2TzE
RairOrNCINT5nSiA4CM5sxiKZ0kNG4IdP1M7VcYB1Z6D0aCkkczpCF/GPGZzjhiWQoVw5aqgo3Sy
bdgtcdr4PWJAn4Hx77UpMRw5hfUMMK68bHn9bRB+gNEPPVdZUh6gTk4jS+fSkfXsQvfIeraYffkI
+n+jIp9PSzIYEVpj+I2giNhuzl+eZIRkSywaE8cfhG+KpzQ2xT38lTRINMM6VzWZqC3n50FPZUu1
tU0RoZ2viDXkR2J6W+hWinEwp1LAogsav5dUl8WMTepsZFBziqEwTHs0XX0tX4t2MX3ERdk7Vsg+
sMf6GfqIB/uUjiOTvLhp6n6Pmz48w9FebsC/PzdpX1y0ysFUgy6J33ch5jxinFod0pXBaitGsDFO
FtQU7ZOenyzR5Wycmo1lX1I+oO+VAF+JOPwBVyf2DUNg8CIISBYSznXPbo9bGSOGL2Jk2SgX4jeg
stkTj+XeXq+3nsp1v05hYuWN9zlb67NsuEAEmP9Tgt426qp2okRYvvFNGf4WM1roTKv25bi01yED
b9TmG09U6obcwMjeUis/Dku2vcONwkwKWVS8QmDBT5va5r5gWR6YV7fkph7ctXh1OyMPW7G+jBCf
HrQmIzIYt0AeFiSIXeVMk5ncSrJnsJx1vW8Z8XtcjzX3r/gwG/MFDE/h173JRBhhAjHOv3uWLf5s
pzOwKethqar5ONSp9SWF6A9Y59xvByFyxry0TW+1xXkmd3v60TEJQFkf1p4JQq37iVe158Jlh1wZ
I2qJjbzDSx4zrOrn2N5vsfxx8p7UgU0HDWyNyu/MwnpNSlUdzUSWO9ec8Bvoo+48ICnMfiPS+qxo
6ui93VT9GFU/360ZGMsYoh5gE7DIdmk9aRrhnz6q5jaPME2pDWl3NS/wiok4cuUkXo3UJlsF9iSr
KLQogSZt1vqlB66nwRZkEwtTuOVB0x26Ye7c1zRJpuQ4JzOPZS6T9p0hWX0QbjFf16cXdyWSuUCe
bSSTdYECzIyoMT4rEbv0J4hL/TGRLTECRCSnD6WWlXwa2CVucrXlBUk0bhnk7DL2rrDFtabTjaMr
x8wFVV6NPggo1hTdpd0mPr8EN6qh22/bthDAloqBNnPTxi+lMMNqVtPeYm3uHiyhiP0uMWWaA0KE
1Sjbk4SptBM9BOAeFXAA4X3CFG+jZnC139qiQAF3Zek7cXsW27qEbmrdqSvJMbE68G6lIu97zVvg
/6JFD6kYzhei/p4YMOwQGZ63MRaUyUtyMp1u9ecYZpxkcEFVjh6fY+rOHsdvAqxx87rY/iGE8otK
5cHsu+c0c0/uWg7PRUtYM8HcyJdg4NA1kOCV4xV429aYORup0D9xXbNSx/YGRmtWOdNgz/bt4Tp3
XvWvUfH4tpU20pLOP/i2lkPvkmFXdPaFvt6IZGott0KR34MsqT7EHcpZwtiLOon4aZa4eRUdYOe6
qGJ0Jh6Cma4pqGAdeo7AAqmFbowOqZlAN5mjne26yhDHeEAFTxPHvgVHvvWS19fpzSxh+Y8JZAs1
MoyqmQdz4Jn4CRCIESYm31fH5d/DXUM5Z6L9YtjDQPFQaEDGtQ3hyy5DH/ObFQeIYFWglMkZzq8D
ymdYayx+mwo5E7+tRn6vmbOGQrdQI3MmPZWbvGlaUOprjb8bsZnn/FSNmT2Oq84y3xylP+MQOXXm
ULCx4EYhkFNxahg5vAHxM5YFplPMLIEBnSdQirEVU6M43c1x+7VMI6+GwLtut7iNztps1at7mTGd
EWN/R+6FQoA/YlVYXR7xLvXQVbSd1j8t49i9MjofofGB+LFWb/bx2iHzWTTarVTM5t3Qet8uOOCg
ybPmWE0JoufJMP7YjrBOJRpsSiziNu4ggaZPnQZqY4Fr4w+d+mxTighTByrlLrepsbwILXvJ4s76
0Jwu/oZhgFa2EqRdmLHl+aJc2sMKsWcPRGcUqNoY7ZJADUfHwEQRQR3Vjsucrc+a2fTn0pmKyCHS
U/pgnJ5HZ1Jh44kIHshHC8lH2/IfZm+8I2U9bBifu4GLJpkvzNCLiMWtMdMxJGi5RLkhkSCjOvtN
O32VtTcD+j+HPvGLfZv5a2hS8eIkEKR1NqrgJRbwAK2bhGqN+2icE/uthTt67DuN5n2K09dW6cPI
ZajF5q0Do07nkLGmQzO4SIZ3mnI6aNRgG3az5lmPxnAV/hvJFVyZ0PKvLnDWf0jrFsZ//9dfcs/+
11VG3JlD9SxtjzEC//wvrrIaHEUrsZGEQ9gf62g6SOCxgMzDMvSOpWI+bxz+4rj7l7Xtr1Y26x/+
4vUV/eUvFgiFDGi6dUjKQo8HrDTcf4hz+//elGtIyzalJQwYA9eI8r/8iVbFumkvsgpnf+D0i7q9
ItVkCPQo8Rnk35GH/E+f499Tz6+foydNW9qW1B0BROPf41E76qV2IRlFBYQ5+XWwzT9kMQTCJ8IS
6SMikzGQtKj/9If/7xf4tz/s6H9/r7HpTY4l+MOZIlu3tqBLoWljotVBA+/UfYEVVyU9kz79SGaL
4UX/+esU/+87l9gSTc8zDQIs//4C1tVrmlXyAoZQnpJPkBB+fPSAUvl6VIfrDYNCyC7/9LYxVv79
uRW67aAplYYtSaUV13/+l69Y15XmSBLM+Irn0PLFrreP1T7zm2MTyOaoBU7wn9+n8X+eW+HpJrtu
V0phuK539Wf+5S9KpzKXpbHioA2mqLhfAhEQ6feGtqJJD/O+8yn7b4CRej7pSkHic/gTxk4NPd90
N//5tfw9rJCH7d9eivv3l6IleJeyipcyFhpEBAqhpGdbUbHl+Icfq/h77O+//pTFA2RZ/GZc69++
3Q0Qdw4EIw6sPTqhcDmIX+YJmIyfPbnhf35X//i3/u07heW5qrjjb5VH772NgBP+D2lntiO3sXTr
JyLAebgtssbultSSWpJ1Q1iSzaE4F+enP1/2/s92VRbRtL0B2zAgQFGZjIyMjFixVreZ/XDT+slO
zdc8SPzyvxQf71cmvvfV95wuOfmlhjXImXbg43buh+k3qPp8bcsEiroWk+6OifhmFrc7YUJjVk1y
n8xwz2fIc8IgMD55nxh1Y5ZyGwbUGumGPk5BgVXr+PaOLrmsrTKxrPMFDf69XaKTtGqSZnAjDso2
hvoLtOfKqbgPtSyLKwH3gDFD1eRlVartoi7ihQGFuI/UlbduYG7gDy1pFm+UIF3bxrspaMme5Ppn
ZsHS3HZ5kJ/c58zb995eC2iTEm4Aw/E42Wunedvu49Oqewr3kx3meqlSiK/D3r4UCqbb3byzdpm4
LI91AFfpjuHeIP/69scTf90b5lwpsIN36SbQ7eLkjY+XPWX0HeQ4B2fFRxZP3dWyXMlJ8qKkInjB
Duqhh/o77WafPq4/Hc+fwpUTvhS30BHXNFUlilq2ZMrzKDnVkYGz8H+QQZb6PnSgzlDzBAlLRj9X
7GlL3sJMlLiVbZXhfemTeV6dRSBbCJS+vQe06hfv6WWdX6L9QN95p21T2gKn7uFyiH68/fU04Yjy
57sybUifb4Q2ykGiKAxqUgKYRHf5c3RS3plHpkPs994eUO9DX23Mj+477/Ft20uh5tq0tM28Xk0t
dKww0KmR1ZYBUtZFwOzn21YW95ZYBupABDZD/PlV/ITj7px4IR+T0uWpYB6vidqd3pN0xMWeAYmV
RWlLwcy7sied/CZ0YdjOuPRKpOSTzfkwPFW7+cDDI3CKvUjs1sONLr7S3Ve8Mio50MXt1UhpMGpt
hm3fb6B1O9e++Sd8NEWQBh6TBTSUN/nncPoUf6RmQdYcrsS8xVPz128wJU+ayxY+Eo+NTjVYacIR
lZMoCCOGRuMVS2t7LF8Y2dwrkJVj6gJH00NOm/542fcH9xP4hjreMikBf8DhspZkrK1QSjKSfHC6
inI6l0jhHuJ8l/6ydvk22jIks83B5m3AbMJk6K9eJwtHRSOdMmxPc1Tv7obUUzoEdcf3BRCztf2E
ViE9SUoaGwanHccnG/DLHU9f0LRvH5+lvYYWwHJ07k3P0HTplKZmrSkNT0UChHrSqAJ9ufi1j7RC
oNkPhp8HAN5WbuvF1V6ZlPeZIriqMYAbGHP+nCeD7+QQTGrOSti9O6k6fBa2YzgOaYHuvkblq8hQ
Kig4ambFRTmkSM1Y+vSuHRVj5eK6cxqseI5q8tZiqNS1pPgTFQgZ5XlCPp45vzzQCptUV30A0KfJ
mFcSbuNu516NOYb4WA68LiI3uFoSuopNWrbQfcwmc0i19+jpybihm8L7zqv2dsTg32QzytI6yNlT
Uj2f4Dw/qK637wZ1ho1i+sMzSEyoA+pKHNjNb/AHhP6lMrrd2DYAZ4E8dmqQgsLtJzpyo5DVopnI
JL2u6z8ZSN7DLabRWh7sw+SY4wssMe3jNETOytV1F9iltYrPe7XWFHIOpthZq9cWn0ct9lX90zDS
Y4+aIwWglXNwv7PiAKr0GTiEOvt7ay1hUIQDSPvXOWuBN8Z7hVleDseK698nqjp2aEA7rqYCIpAf
6O3UgGAMbY+TXn5Rt+ctIw/Dptkq+3x3aTdrR+3+uQiPkGvZKM1bHrLy8rqoI9mDg+5iAJeKvys/
Fp+n3wE4Hep9qm+T/ehPwUTayjwTFYLyPZWfaQPQcb8SZe4/JnRGqmY6ps6sPofydnunCWpfjwnT
oP+ZfrZ21Y5GUWC8Q7w9S317MwR6MB1KQOo/1P9QUN0wUF3XeZZ2/Ma05EclFUXLZraAHQ/33JZU
bT+hj7k1ttOhQSyk3K2sVYSvm8taUDcBAiazZECQitbtWlEAUCgwsuUimAPh2RrVNvEBFQb6JgWd
8C9c6tqeXHqp5nnqDPPVnsF1Fe+s9LkOxi2pHZ0Y+hcrC1w4KtA9OIAsLc1zTVv8+dXBHM3OGcas
IwgNDBrEanf+Asti990rk5UQsGSJmArVlaY71HWklCPO00GPUy6KqnwP61LgDYmv5ueVdEN8D+l7
mddWpBswU5s40vIhDBpIKacQPpumtBGyZToFvAp40mn+gpCi93M6x+bpbWdZXCHx3DBdLkQeI7d7
Wdp91VjxTFLVFt9sLwMX2Gc/jNpd2cn7W0oj5vxlR/z51TdzVSW56BN2Chf+wNF6BwzmIzWVY+yo
a2ddHChpPznjquPahkfs8aQDB8P0OFb0kahPKSQQie+QH6NuFmQ2Q8w+/dt/lSLrQMyvrEo7OQIv
hGgfq+0OOPneCIYnaw66l8sInnhf7h1/2umAZ4DdbUEBqF+9YC0VWPiYNz9B2uQI6lx7CPkJcDt9
j6svifo1LI33b3vMQiTFiMllaxBguNlvv2Sv0tKDrYTTR8d/U0JaBrtD/oGeVAq2T2gDq1q9ckKW
vijvK6KMR62TUYVbmwwLUv73KOCcLRQjHGZIW9ToVsKKdvfI4Qvaum4bhsfVr8v5WlrAf4ZwHHU3
5QK5c/sUntv9YCunpLognmnu3G76VkSkM1m3kvrfvZIBquhcS5YoUBn8gtsFAu3xhGgUbBoWjdCB
udydlpNi9TBub5oW1tg6aWeoJbv2H+cd5EcaPVt81/RY9a3lEY4wfTpTGlCy3ughLr6oalBRB/UC
K5mHauWyuI8Dhm5qqqvqFMssXY43kHuak5Lxlzeo/HZbu3LhJukMo6K7nLltRLIF5HpljQtXMBV5
DWdVITB0DJkzUGsvlRuHEWeTJCQ5lLSHmR/2u0CUyJzyca3AI9gWpRB0a1A6iZdIb5NKEwZ3406U
yL3uU7ZTts1W343QLv8y/PYp2q2+48TXug19t3bF4b0Ks8Y82UlVvdp1KQiCXgNUQy3X3lX7qt++
HQnuT+WtMakSocDGUU4XjFnjH4r7qQER+rYBXV9ajq4ano3yHD1T6VhEZxdawowUnDkvNvHiG8VR
2Y5w1NFuaLbeXsTy4glVrXpMN8XeChCXANw/99u1rV36oo6qc51wrdDfksK7m+Tw4ekMjA8M0m76
fP6VTF53ogEOstzo1kp2y+a4MUHQaTy3pGNpFV2nlsBBgxzgVJ+OkEoPoDYVlYlmJgS6lTvz/ubA
hmGY9K1sKDXlAiH3tp7MeUjlAUbBM3Kos/XDZjbl7e+p3Wc6N2bkYqB1di45xsX31HYmZQZwY24A
yfh/HwC0f48AGnfDj/Dd2id8dRf5dFyt0pA2FaYWPW0NzMPbuUUHrY6fuz3E/eSq2fRSt6QFa++f
JZuGrpmuBmWpZRiOdHXlKQGtP7siGdG6vZnTFqTFEsDn1DyL6sZ6sW7NpFwxh+wo08wIk5eTu/d4
ZGPRDkafKcS/l/ssfNbrNcrOqgN3gcUHg07oAhL/NduI53jf6bL7KbRMCgjzajBWos994Ug3kL2B
UZYkT+XelGKdNoImThRmENsA3OppDACVMstD43HYMfQXbxjxWLm97psEkk0p5E3JdG5dqsp8Te+n
vo1OkKFkm8hHYcdfNbYQ/eDSNR1Ho9HKFS1FPx3uaQvAvDgtDHw+irIcJat3DjXz7Ptq8VH8bdLh
uLEmov3V1eGGiTO2BtbiY3XUgoK+o3k0nmCt2KLSfsh/rMSC+zySz3e1Oimg2kDQYDEgWRX9FgAd
jMszF0HuSr9cD5C5NGzf3JWU/7KX/3lrpfu5g4aEUiiLbYNhOx/hxPBBD39S9tm2+7FmzVi4KG+W
KnkqA3ugiiOWit72CWigSitk2GbzjtmZBmqcTRZMPpArAI3vkhMo/r1SkJiEn5h6OaClw1g/zCJ+
u50Atfrq3+knrvma5Ng8+EqkZl+/fgh463DZM6P/uf3T3DEmvNqQvTu71EPpRumWKZqmhiqXYyBv
hW0wYY64DZxNCKcrsz/AU+Ashyfj4utBumVmbOWSe40I1y4uW5VcvIzNZGxjrDICd9B+nPf9xnzf
UkMYD0iu7hnj8fUNs8I/2ma17y1f6K+2IYw1XS44asGSDzT6ZPawpMGh/h64F8zKQP43tGyDfP+z
+pPGCWCnYHpY8727K1e2K3/YvMstFQIiWn/zbg7yLdTHzfvuo3Eo99EeihtuIWhVgHEizIGoxUqU
lhMLzANMoUrDy80FLiJdufVFceu5MBzk1hkc3aOFC6I4hv9T26s6WLeVoCK7MeY8HlIUMygLcTtI
IbMIewVuZIFcfOy2zk47qB+6nYAyxH/Dn+7SU5r9tHDFo9/wrPskzVMQJNOhtqYrxnjSAWFv6L2f
bUoN3/PvTOgCxbe2sAnCQvXgwoLljy9RdfgbKKB75+KHaARTD0pceheScwG5Yp6gCGGF2Bo7poIQ
XfLFCTaLXR3YKJJQWEdRpV79vHJke92BK8OSd8VpPbkXqKSQklLA6NWfu9Jb6TkseDBdIZF2k5hC
MC9/Uwi0E9pTFlzDoKUhBS0mrXFrRgfM3Dtk6MPPHSRcQ8zsxKBz/YdW38Gxx+S3UjAddOhdDykp
v0g6J/k0q4adfFSY8FaZO56L4Az3bQG9zFzWQ8h8duuiLtX0TfKPDwLeSAEMbJxniVrb7fUK/rKd
AIHawRz9XjATqgmOFvP72/5/f9rEPUN/nxFgqvuu+POrO7y8GBSFQ9UMij4NoDM4DH10gFXVf9vM
QiC9tSNdn2Ccu6wIZzMYd5cvMCc/dcnP9qE2v+aIAyf7+J22db+ewffO8S/mwh33y//4A6TdVLxB
LVOThabHiMBVJ7Shk63N1OnG3qQfYWH4I4Zpj5EIErO1d8TSLuOGLhg/yl93JRNKtXlSdIrL+Jy+
m1D8KOHXUND9fnuRi2ZMzrTOJemQeN5+TIWprHMFYDOIsq9282LRrtGmzds27t4KHGCDotN/jUhX
YnU2kqYpMCJeZCQgKP4F3se5oi1j8GDwo12frthciBk3JiUnPVvtpYWd3AsqKCrb87fq8vI/Lkpy
Tw/t1yE2sAAJZL+pduODqPXwyPv49xxiIZ1hF10RnxzxseT4G+boIcCqSslsU/6p+qILkmzVYYPk
6Yf5j3/xxHv9bFcGpbg7mt5gmzUGBz/+zFN6W+/jYN4zQr5DS2q3Br24K6DJ9qRXbA/bZgPFsVhg
H1QfjIf+0G4mgEPjC6yfa+Hl/ha/2c5XNMpVGJsvlIPyCWv5n8MW/nMfArw40I/Tt/JD+6KtJA1L
/mjr8OZbJne4akveYmpxi2Il1oQYkuu9d5UfK/64aMGi90ip1UDCQdo9i6FFRLRQzRl30cFhZmej
XXxuZwpzFM9f0GZHIWNlE1dsvha7r/Yw6xk5VtA1C7p89jvGU8r097eXtWZBSu2sUTtTLGdVeg6F
SPlShse3DYhtuU3XoZOlRGxS+ec2l7dtiusEWqMRTOOuBZMvkH/QAu9Xe8NL7kbWSOGdyr9jqVJA
shNUr1z9Iuy4J1GVioPqwf2k73RytfPXtxe1dJRMVfdIUpnKd3jZ34b1FEacGLJJ3G1v7M7OJ9GI
dh/brbmzLi/NfvVdv/CZgCzbYHuAS9/jQ+rk4gxTxDBlvzN22eMYXDYAbiE+3gqbJRPpwdoBFkuQ
PpypivQbNAO9fxkibjQz4+Hn0gvODBK6Wf0IQ7EfC9IVuw66MPPRNz+sbKu48WWbcK7bZP/USxge
kraVifUYlnJRmaG2997IfRi8RMGER3XQTBvjNDwa2z7yGQ1YLfcv7TFFYc/1XJVyjSuFkDlDF2Du
UwGPg3KWHW7djahkTN/Ei7JCynezhmleunPMa5tSCoS6ICPjOjZFdQj1dIafA2ULKxdI8fk7k67U
pYOVTRabKG/ytU3Jd7Nzl0bIrAosrrqFsijeFV/rAB237TQHa+dyYVMtqgQW9T0QToaMNTr3JJgz
KhaBEalwljGUua175fwPG+DcbHiNTYnW42HO3X3rN1poFU6ohw7k+fYHJs6aIKmbd6bRr5z7hWzu
xo4IQlfx2Mtnt72krOashrswTQK1dd4XRrISMxc37Wo5UtIYxWoZaQZmAGnZjAH2xvYcK8PKaRP+
LPnBzWLEr7hazAQndqs5bNrsokWKxHGsXB6n87jrL2vxa82UFJw7RcnE0JETpHC9w/3SxQ9KzASy
GY2n8AIzztsuvhBGWBmlehrA1C1k7ExdOIAxYGoKEsN+TGbz0yUhRLZhavndYP8yLtpKsrrsF/81
KINnxhxpoYLRngDd3oDJXh6xGbzJF0RrV5a2EJWvl+ZInl7YOQvuWVpUpuXJVbXq+2VIja/sb/ZU
0JqGCk7tH4ARjh/f3tTFNToGYHePEUCaILfu0jJfa5WdyxmLH+epfacjfhOV8YrrL3rKlRUpODWQ
TuiXGadkEAiZr2fL/QY950NW/o+rEWnLlfN3nJSLM7GasQk/wcLgx7a1Rf30t7c3bWU5MtwZEeuu
zUPMJA7l4TwJpvCyZ5ben1NtBdKx8n3ku3OKdKceC0zVMyxWl/OpKJ1NnjYrUWMxNv31geQZKiSz
Qrf0MAPT1gYkJdPZT2/v2eJCeJdTUQYMi4LL7adJ1bq8cA+7Qa7aCHE6Wve51qFZEHPUL2+bWlqM
odLC4sEA+F+GpIA1LIbOi1FI07XxZ980zjHW2mIFPLjkBFdWLAmApreXjsc54Zz283co539OMBPB
ilMzZtuvnJ+lzbu2JcUHw9RI2nRsaS2EZsrEVat4VQ7lCNH3X2weKBCyexJgktLb72TCM1Vp4jKc
lD+T6KPD4Pm/MUB5FpVIAauRrsEirTz4QzCQJap5cuei+QkNU/XPy2286iz8zIC8B/jM7TLyLqwr
INFu4IWdX/Rf8vEDWMJ/sRRRn2GMlwh61+bM4rgt+6J0gVyDGrM/jfSC3t6sJScDCcyIGl1UXibS
MrocOaJwQiUwgvTHb5rhJ9xAro94JMBYBV2ht80tXbFX5mQQQBaGczzOmJsY33zKtKx5h55Qso3s
JjplPJ+DKbLzlV1cuvzIJC3RKAbM6UlrRO5nLCJE3AP438J91kSTn2VKGXiu9QxRy65qNevFzs7R
ymKX9pY3CRPlwEi9O3yl1yej49QslpJNCVAlBhZrjzB6ojTWPURmpv6LfPbaoPhBV7dTUZvG6F5Y
aDja034sasZ0TWs4gFhvV4LT0p7yrtRNUW0273DGk65PNqV12h9Oax/gyITJ3oi7l8IpUPaF1ScY
vRwpxinRV3b1rg8vsnYAXXgsHTVRWL9dpauNbYdKLVlTmdi/x5B0Pll4zgOCaOlTVcJ7WqBWyOzB
GdzQpNBdddrq6HiKsdKdMDEkZ8LXP0RKOopMTW0DpafAaoejO8S/kPb+/e3zsmZCcl2vLZuk78kQ
bSPUYQG1YXyE4GblgCydyquFyOnGZa6nCKpEJwCpK3TOx3FTd0m/R7AGVowhTTcemfDKd1w8HX99
RjnxcM96WETM7Qbw4e+HrqYlMhANyuGbhzbeygqX7rfrFeq3PoNUuTEOCu6aZmm+q9ICYVC9V/bt
Gf2wtz/Z4roo9QEnpejCVPCtqSac7YtukRwMWqI+aINjfqErhFJo60XbyzAnn9+2J/6+Oy+8sifd
p+pAUTp/peVuzOizPbXxKbaQevs3VmxAonD3IA8hJQjjUMBJe+FStbzzezdVj13mrGSiywv5y4T0
jWAzb5pRJAbjEH6BWF3zmd+cVhxh8euQ6YiRLEKynCU2aDUN48zXsRLd2yRTPX7U0049ut7FbjaJ
Y5vnzds7t+h6FDPh4aCQyWzGrT+UWe7GIzQOgWk7zSmfwe9ZWUKpQa3ztfnQ5dWRZtMQZkZCBiqG
nYpwIDK+4HhcBLGCgnxuU+57+yQGmgcAJO1IW8x1n/8piPk1KNPj/P+WxS+7uno6CPBhSLUo2LSK
va27aPQNJxu2CaItRz3LhbiKpm8hxVFW/H9xzSZteFgbNYqqxq1lpBsUZRYpRVVo0ylpUmfXDAiM
mON0+d27pOeVJ+CimwrImU6XlSFu6SQ4eob485nvqVJfyYFL6mP9b1yGSxWoNMMuDGzdLslIhsbz
ej5jDuD+j6ofzj9RCLZ+zLR3V1xmeTX/NSU/MkrDVtHoxZRn2s92oaAYAR3qvzgBr41GgYMkLb9d
DmRSOdQP+Abkzc1hzCoFdaB2eM8QYPNvwpTl0DNgLJIYLDkDIzO1o17IDbpWdQ5eHg/+jN76SvKz
1DllkMylo4Om/X1Dv8gNZFPqCjMne38+MIGtbMJfyLGZGxTbYbFonJXvtBhF8DfwAwJvIhdEmxLC
E1XpnaDRR+Ojztx5ULuVsZnrMHp5+3MJ75IvFJZGegVRlaW/TvVfHeWmRKlSV3lIk2jA4eOdz6c0
dt2DOY39exRWo6Bv634PXar6mDneWjKyADCg3UP0spkzsHB/yfvNS28BjU5o6Jcb5SeItObzsI+2
ytZ6GgIEAnemuWVIdBuf1jhl7g+DyRyyTZMOCBGHTzra2pw7ENrpWjBVJuygcEtHBjyD03wO3t7i
+6/JLAI9R551DEbejXzMenq2baZCgk6dwp5e+xkxewSjwn4TKYU7rJhb2FLsiRkvuBcdbgbpDmrm
nAJqrelBE5zfmX63h8BVDFozhDnvO7r9HhIxQRQou7fXudDwEkMXPC89jorDC/b26HfTCKPs6OgM
eE/+RD83fe8+Ons9SHbRbpUQaXFbr6zpt9agrnO7ucWa+aR0m/hDzBqj7U/r+bxH3fMb79v1BqJY
we1pYRARJBiUbBrrkw/mBT40QDaZSe+pfyx2ITTWF8YTxHBJdwj5/3+xo9f2hA9fnc7zOa9npCbN
Vxy77ZeweOx6X0yUFk8Af/J/HFBvlye2/Mqc6U7062LMKa7z1HrKSalXws3dvIxJkGFeT7R7TIZW
ZayLCT09LdhID1TOOjwPO4hgd0lWoIQLLBEaeEeZfd1wTn3Pzlbnx9ws/5wcJLJU/dcFWEzuFWt+
K+4J6au+toMpvXigZORBt9hG8hw2ZCNwEVZz9+G+YoAn8REygHFdA6OKpt3aIRVf7i2bkveaSV0Y
VoJN+6nbWuAXc197Z+yBCeTBYTj8c5CAYCujdsVUhMOLWgqzAxXLGF4P4JJOf5xQtrBWMbf3qZkF
L4pNru3RygMNeus85WCf+0lHdlt/fnL3YMVodzeHfP8f+Ej/8nfgkAu7iE2P9jrFLAdQ5K1NtTFR
2Y4UBoa2tLs/CnT3uFE/IXhJmGP481j+WDmRC75yY1E6kaiZaWMEa3yQPbqn6UmgY87H/+CJ4222
N9YiwOIKgbjScHac+3kdtTlrdmxgj6kSRNe38CHswiDcoaoBULzy1VUQ+0JcheHKoMrjmNxLsqtY
42Vqc+akST4crd96ztiMSE5qWvhgpW1yWcl17oYxiQi8MzWemcByBHvh7TeMwBcmahoTEU4Cje4e
k2N8aPbgWdb2cunb0WhmRl/nCWHLyTzqF1oRx697GR2q6EW4C4IYJ3tXvr+MH/7GKV+zKJ1y2jpR
5giLDuq384fwOTkU78NH69lAGPt8FHDdtWb6HQ8TIZS3EYB7QNjwdshnIkdrQnOHVqN1bzXB0+WL
gCnMD9nXYScyqmbvnKJfDej3Ncv3joNhnhCCfo0KqCotljpI16VDxWFs07je5IbXqFurGdqvZRpb
nf/2SbyzRkLFm97UVYAgniuHG1Vp6zqhBR6Q3p39VCmNQ8Ekpq9Vo7rmOOKX3wRrwadFMsUjA8Tt
Hb9Lll0iROlD9XWqVNDYlX8422FXH82DcnQ+v72w+zRKsiZVGrUz5LbehLXu9J+rQfGt7fkoAlqy
Pki6sI83a5NuBk67PbgXrKXH6vxCu26LDNMGmd69kKn+8Tet3l0Wt2uUgX8eKnHovgirj2JsVt2i
ivIk9rQ6MCzBlXt+HwX1YWVnV9Yqj0DHIzoNMXPzIGkg1/6YPNh/XJ4E2gyx+EP3qf5V7Vcv+ruU
UawURDvFNHyV5+NteDPVNDG8s60yimLtzlvlo/5LHEQyuD2kvG8vcHF9QBlcPJUs67WYfpW/XRrX
AWagqUGc0KHcZxPqGUDmVSWzDwLGpW7ftrfoqppmUtilDSqe+7eLE9hsBm0csaFj0HxQ/4gDZ4ta
t2+8tC9rAJEFayAECV7UuhyBvhLR9mp55yyESRfkTlC22edCeUC95GB6lR/1bpDMCGqVW3s8VgoY
rCaNNxf7y8py70rn1HmhlacRLJ6sdxQ3Vp/Vk9Gzv4IcLTlYl0/qS/Ebuldixhyt0WP4kBdPkKCi
Mrzyae9YZ0mYiXYuqTPMs8R16ZpMZyMx0bVUuSaTQ1UFIJ8fxhI6ny1zL5AX24ONTDsqmdUBQZK1
6Z77PoxkXgpKlVErwyWhZRc+aZDqlPvwUB4tQYu6Cmhd+s43S5VCEtMaXTbU2NJ+9oG1S6hnOn78
Tt8JXtTVA3of3G82Vu6HlH00T73Nxka/D1sUEw/GO1E97Y6E22DVmvDR26sEa5bONQKKkBEeKRy4
uT33g4s1elb7/iiSZDMoHwUn0t/Zyzs+v1e3saihQMPKEL88f5cT8lwbFD4ZsrHzwo3++674oA/B
GAhu24QJ2h5cy7zRgwH8ZEFhYHXJixtsCb45phvoH4o/vzq2Wt3YWa7yE/R9+4hMzt4MrP1/Fow4
7WbljN7HWwaFGaJgEI0gSKy4tebxHLAbs5lfEZrRg+ARFXW64bie8Aifv/2WwhQNEhXYlqbLFaRI
s/PaRe0c0UPzWeuGS1AyilLmg+HXlv1j1n9T0g9vL2/BpAe1Bd17kePdJcsTKtBDOheQ31vRIQeE
Gpr7vEmPRXH29dr+FA/DWn5+9wIB9mDApkUZUAfXJbc0kH7wnPKMQrm5F+Bs9Sndnf3hm8swtH6I
TyRAwdtrXIg1txalWGOhcd/AMTEFrceAarGLdy3s3kHxhWHvQz+secx9LiLM8d6BQ0unayMdSSLb
WFJsn/6vyIJIyh9RF3j0UBALCbLI719Qmt+vcfjcXya3ZsXPujoWfW9NvIgwm7ceYpoxxO3UHrUg
LhATZNTylOTG2ulYWipXJ3Ra1D4FY+GtzTHSVF53zYToloM2RojScB41m7CKD4qur3mOTLNj4jkU
b0kvgWlBySzF8akehgt6DlOgjObsZ7k1+Ant/ocMOdmgqM9oOfcm4roJykveJpvT8DfXKdTnFXe6
z4oEVptQQA7Gs1bOwEJUQmpkw3CntDjWWnjSs8Q3muKblwAbv/yppsXWmN+d48e2LTcOXNzeyc21
DZooazuy9M0dQBQMr3J674AUZttwfp1xCtRn3dzNzdb6VRz7YxYw7s+YIrSY6j4/6kF8guVkrbon
tvsmXFH4eZ3NJYtaYBoZIm/OnLON8ZO1uzCCLfLe9ah4f31Tchbjz9RkSJIoqN06GUFLG82MGIWY
OexY4+EMI5e3/5sTWXdOhjUuN4e7zWYkWB63HK1c043uMrOq+dE4/GfYRjm16/MVd34kWZLCUjRE
8cVsseS+DJyZZ1h3fEh3jsM39L+sZ5Si4ape+2j3F7hkVTpEYTxc0KTDqsg5Bfo/ZsSt3pSn9kP1
Kd45pCqG7/zB1Z0+q187dX0W4O4CuP0FtgRNNHMFfS3xC2Agh2rosneMQ/XQPBh74T62fXIgclk5
s3c5AzZFa8YVyEGmLyWb7pxbiHoblC7+j6te/U2Md4sLIPTHFSzC0oe9Nia9Yi5VBzIuw1hamLtL
nKHFFR/O8VrX/L7S5QjKeEbDOP00veQ6czeE5mSlKnaORrJxHsZDD98uHVioqY5vb+DCNyM1oVQh
pj7vZ4HiKpucjvcfQt4Dyu/fHHNVc+QuFUFlw6A/KSo9vAHlg9cq1IGS1ptfx1JmiJoD7TOj8a9E
B93O2VfvEJF1d92n9SnF+w+GaZE98x/GxuSNrO1QKSYGcYK8d7ERoZneGM1m6ta28e6+FGu8MiSl
rl7dqno5YQg1o/jQCV4dTfvdMEbtqNXjy9vfbHlVsJYxBwPMWEZnGm6BiGeRqMFYDT+RTzuaof3h
PP1jEChrAs1MS/LVGeV660U3J7Mowzmoaan8QWc0+q2LzXh7jmp3ryTGZW3Swrg/zFgk44DVjyGx
u1svbVS2T0exSYwex34WiMaAmIkULbv2aw6rubXPn51DGjQ/+hPMINvqVA0HZ/hMfvn5deyJh0m4
/cdiDkxqXv8yeSZDQQrsYlj8MuWgvBdvP2fr0Xcms/0b1CtL3/dqG+SxDO1M07QbMFaM1qbo2qOa
AxGy1rZ74f69XZTktHGlWb0TEWbgUis3orcE7dajtQ836cPfeD+L6/w2rcAcLwNaBTANgxG9ve6n
djAG8k0Rqu29/spxU760B+/Z3p0D5cPqCN7dA098syt70oVoeNQG9NgmtO3sk0WDqdrSEPXbfeav
pcv30I9bWzJgRik8MGo1toQP5h87HpN1YOzrY4o/Dg+rMXXxpPy1Nrme1qGwGIEKQVuSQdjyhCo9
UinhRlTrvePq6hatwUINCyYNWVovt18uuaRjORW1CpvXjk+3FZ2lc3iovzl7A0Zfc5UBftmgeIBA
Kcp7QKphnScvzZMMg4g9b0UlYPxob8JXVi1vPYdYdExKof/fmuSY6tmJYmWuROnDPAnNFNWiSMeM
NFOMZ0Zh5zVm74ULHte8sihtKBw47aWPWF98tE8IKB7bjU1VUD+spRLiL7o7c/81BDDt9svZiMby
yGNpYrTYOJz3zfZCgWO14rp41q7sSJnRGJeX81SxIA2x9JMQKKh+wIv+TQ3y3dpde5+ygJnkxcuz
FC2Pu0mOvNGqQjdjiquhmyNYfqGFlWYVst9vX7MLe0cdHs1RoUXAXLzkhLbdJsnF5Yy1yD2fK7Q6
4Qx9tNo89sei+1wN1nNpU0aZumEFXrFwAaDTZ+L7Klpt/HP71frEiZwJQvwgLJDOco1vldoe2tT9
x4hCqjXXdqTKQosSaEgnC3ZX9VPax5u2/lAn1ubtbVyKjVhxeHkx8UBCIVmJ89jpw8IQxXAhABf7
Q7Wj/A//huFHdaAcp49vW5QdhJEOnvCiSQyEGvpeafuKUDubo6h9XYofc+z59ZTv/7kFS4WhF9oS
Q1C+3H4g6DZDJ46Q9j1bqp0HU4Pggq8MpdPs3jZ0V80XawFrw0AFcdeEJPfWUmfqimpniXjV6acW
hMlDcorbjSg8O7/nR21b+dXTWoP27pO9WjVsrmpQGpTYpU+WWkYfWSm10WmoZ7/xQvt5HD3r0OnZ
hyZrnzIELzdONSFq3WgcALv8McTxJ8dud2VkP6/sgRxc4F8AQUAaaglIyl1HY46MQi172jn2efaL
I4gRahKuMfhi/erDGkDl3n1uzUnXgVa0F3V+7R6N9baOnidtTejx7q3OioBqCP4Pm3WZsgTCMDL6
qiDKEcSobUc9oqNIPdr6LnRyv7dLH13Ul1Tvj23j+ubI1Mz0UchEM/+ZbCalptZYbZwpRE1bfXay
PH4Iy3Yl+smvttefyNPaQ5cNQjM5+vVdEimVQgxyCpSfT6GtbB2729gDtQzuEx4hK2dK+NT1VSUb
lLbdMCIt6xP2JNSeba5c1zmW9UnNVgZC74Blsh3p7nWM0szbXNgBfeTQac19mIMPUBtu/QpFPfUH
ihsr9Tw5oGMTn6IeD8piATiW2Elf9iTFgTNED2alPZi2cqiZE135aOJKkvaQa0PQWoviIQ52Gy1a
ZLr7rPXUwIvg9mj0X7CxVEE3u5cN3crnslqDci58NAyyLl0oeyLWc2uwG4zWMyuFLpX+uWoLvxxP
8ZT449Sv3SIi0N0v7S9LUiBMz6Nd2ALGYT4LxGiyzV+SvUX+2b+sU+WsLUtkjFcl9zpWczVNMVYm
s5/UarXJqv6omuUHOzeCfx7e6LvplEEFHwvh4NZYy7CYFSmxwKaJjql2cI/xFyG+gnLej//RlnQ1
JhWzA0WGrfTIu+FZvBsMGEWL53VOtDs6EuH0rzRlRGwEZmRaG63vu3a2UoFIm3cCuIEY4Qf7KNhX
vFO9mx7G31ZWt+T+1xalow27jjrmEEkGZ4TQAMH9GT0Yh7HdRE8W9P3fLVbqHuan8pP3YU3TZemE
X5mWR1gpdLdaWdGVGfRnvfne518jd7eyvCWvvLYhHbZMmwp7UFiewPtQRQu6PdDevQOHvLP3Tjr0
xtFuDQuzcBtef8XXms3VUfDCDDosE6NG0T4pjrYJx9WX+trCpOMWZQzd2QY21FN7VL5aXy/mxvvY
n4bA3KUH86F98pRN/XW1eCxn+K8eKi5gh0KrYGG9PXmZNRsMUvPRhA7PZVN9Kj8ytvHY7edDe7hA
D5enG+OL+5CehodV44uL/su47DHVbDgl/VKO4mP5pTkig4jy0CdUa3faKfkt+2IwMGI6G+PDihct
ftAru5IXFZabOkON3ew4fekvB8GJ2h6SR/1bYW/m38d9dlp9Hi4eTOZuBBUpPFByazhCsLtWM3RW
BZ7q8nGMN91z/ez+IRK5FlS8+Ti0CJRBfb4Kh1m6N2gk/T/SzqtJcuTI1n9lje/ghRZmSz4AqUqL
1vMCa1EFrTV+/f2ihveyEpmb2B5yxoxsVld6RoRHhIf78XNAxIrmn5Mik5SMJOitVKyxaG+YD4Pk
2h9190+1pXBVaul0eqkuUUAUT1QaVZa9DXVTm4jZBzPhhb9HGz0JXEd1hz1q59txW9o3yqd19r9T
o6CdyNJSMxBvhGWKvcvH2MgSCqiVmZe06KhOarud0fQrccxpUAhoWwGMwrMGiNGyYmdahRrEo0qF
dKgQe7Sb26bNdrLNTulRtVFzAyo75/myx57uUmEUWJxF/yJXymKXzurQCWaxCT30LPTd3khH0Idt
qmm7uB2K6b5zmiG7MQncZzT1hni4paIxNmtJ4NMNy/egUsn6Ch2hJbCqiWNT131t2ihNuZ9Ix+ro
wNMzmgCpuDzis9P8ztIiFE7CyPdbDUtgt54bfchczYqgYWn+0IvsQFxyVaux5V42es6H3g9vMc0q
ySOgOaxtPMX3hW7/zIc8WLFxeksyheQzaBukzE/B6fjADeu8jasynjZIAFaeP7QtxfMKAdqOhvzL
wzk9cgTcRrRrAW0+bcaLe19LDKMCrNHLTzGRgauFRXgtx9knMDrNLpEZ6mWTZ0ZHd5wMa6BCCM7L
+Xh0kEboNDsBR/HjL3J4qOaEM+3pso0zw9IN2oroGsYIPCbHNsKmjFDGbGeIoVK4iW+awKQf9MG3
v6tWe7hs60wEZx8ZEzvi3d3fcRBMsY2xaYKmXt/CYRds28A1fwq1OgONg3D0VhGEwgmOI30U3MDZ
2HTK80BeHmYogeeOlcUU6qe7VAWARvVn73hT/2X2bLe+TnZr+Y4zO1unEVv0FojTbZkwamunK4Ce
zxu0iQ9jkO+zTv7cWzkq8vNf8BECDp7UuAr7aeEjYN8ksla4pVxVt2WcdLtozie39tU1jO+Z/Qy/
+hsrM0/4k+DGlGcUweeAO6FuXLX8OKZrQlHnfBFiJXY0sZPADB67R5nA2iQVBcdUFH1XuunDQJt+
JHVA3Ixfk2//hal7y8ba4K/4j7jp33kjj1ct5X5Ds9AQ/KJJ3kNgLlXGc52gwLXi+uecEEgKLC00
4YN/WowtnxMrtTJmb35AoOE7pPw8lZpNab4VIdYJ28+u1jt7iyM/8ueylCRp3GTZtGujK7+eV4Z0
zsnfj2hxvismGKquZ0TS/Jg7u8Z/lWiEKtfyRmdyh0B6/j2SJUzWnwNrCBPsiFYr3Uu2+uC2buoW
HwXvZbrvv60slVj35Xnx3uBiSyUBI0vFUglxy/irgnKDSJAGj+au/qQ/X7a2MotLjGpS2MNUwxW0
MavIHRR5q8PcXhUfK3+NHv5M6vd4IheXZVfHmV63mGp/Dltl035IpQ0Nz3jhvEU9eJxdmeKisvY+
EJ52aTqFp77bZkM9VZDdY1bfB4f+g8RcYqdyra22l/bTleBPV5DW8loo+3arz5OVjXdS+0gnOTNS
zA+evRfuE2ztq/ogZNL0Q7Bzfl1ez/PuClafYEHhHFs+TUw7DMZezLJ4H6iiAUqUbrtNd2uDIZLi
deHZs1v9ncXFVpdz+vmR1fzTX3XPIKPf38DMSQEwJ53tPK4+v8467TuLi60vJSiVBjkWISYwXBQw
ZUq40jZrN83O2Mu0Bei32Yfhy1oF7WwAYf/b8FJ3Cm6bvi8KDNcbZZccki2YNEiVATOhmv4gcyzs
14hVVm0ujoM87IrGEIMVtL8N+Lfouv1hI3Yl4Br5H/knc433YWVB7cXFJBWVP1tix4RXtF7Ot9G1
c29t0Uifdm8AkW/h3e/K0Brwvr2f2MXZENrcT5owWZS/hnkvV4brlGt1/3PxrCiyIrFBzH4SrU9D
Gyt5QKzS2vUPo9Jes97qXceJ12L1c4YcmB3YhERhJ2jj3NepeKoOz4KkIgsCIUjxNQPYZLtRWzW+
e3nLnzvgeITwoiRHLnKuxwdcCVF+FlQGnb+oFbqlX+VbKc0stwvN4MlRM/81UtT8OgtU9eqy5RPA
uli296YXnjJVRlRMA8jasp6BvkFKeG8Vne8luZLfS3S47lu1Qy9D7kkIST6ZmJEqTxjma7nEszNO
mzB4Z7IyPCeO5wCtijChYoH/6I2+Qdl9G2TIbgb9Wrwrjpaj20SwstHwBbSQOqayBJIPej5YRquq
W036I0sju7/J4Gl7cpRSu59M+FkPqQT84mNQt3L0XDu5E6+FqSdjhYpRyEtQahPSiUuimbihlSav
fBlIXgrJfp4HX6rSBKegSvVaLHJye5FgoiqsqpZOr8cJ1tE2Q1X1DXneGu4EBXfo2W2C1HCwF+wW
SIzt/he4KuE0R1O8sLm4T7rKmMMA6bJt8LnfBAcR/5i3f7aBrrcpnmD0UGznnhSC9Gwh/YToqIsb
2q6ysNqmtzL3SL6hsz32sjRzo0J67Yv8enwSlX1EJ6DscjnjfS+70VJv/jANjhffmXeDcY0CuH03
p+VDiMwaXA3DzyhU/tzn/+dIZ73553/z559FOdVRELaLP/7zLvpZF03x2v63+LX//9eOf+mfD+VL
/qGtX17au+/l8m8e/SKf/y/7m+/t96M/bPOWp/dT91JPzy9Nl7ZvRoKXQvzN/+0P/+vl7VM+TuXL
P/72s+hyeiyeX4KoyP/2rx9d/frH3+B1e3fwiM//1w/vv2f83seuTl6mk194+d60//ibrv/dhu/S
5rxFP5VVJFgYXsRPVOPv9DyAKpXJz/B0FLFtXtRtyC+pfxd8jiBhkAQmy+hwXjRFJ36kGX+3OdUE
WJ9ci4V7/O3/DfzxTy/9c02YiH/9+b/yLnssIsro//jbEhlFUsiCbIckpkzG1qZeenwwqcE0mWZv
dp6SG7E1u3BI4EUtTY140Ki3I89Zkp2uH/S5873Pkmp4yPo8up+MUTP376bt3LcR8/p+b/F1YGgj
sYpuAQc3CLHjr0MJyzSD1Oi9KdfUWnad0BSAwiHMSurgCc/H67xXNVRQumb8xv+CXBOQRF7TMBdG
WrQb7aIsriQ/m+bbQGvD6lpTM6N/MKYhGq/qKBrND3lmE6+4sMyNulfHEC8/Nomtwrk46Sh0dU7R
GpswUef6usi1rL8ulL5RX0Y18ftna0bQ2x26QPtAprRoNjV9NtMzjcZDutXsuB9+BFHchdu5ivt7
v+sKw5MS1E+2beMk08FOMx0dyWHolIexkS3JcTUNBfiR/HFfBcTEKkKehdtoMYSTVhHLf8hyrNq/
oiEN863qx47lJkZA8aBt0inYDXqqfxnaYUquk1hLvwZkhj9x3Y67QtUAlCQqmTgtyV3A/KHt5krh
J88pGBvtURq64hsRYwZVVtc2yQbFiN7wTN/Kx73VS6313MtdCLDMsSLrqZX0QnWTyFKo2cip86L6
WhQfMsKJajPFo2F5Io1g3NtzmtsHLYBhCUiVMttbeej88bPQjCOr5dtJvJHlwJCe5CCYrC00eka8
UcZqlBI3GfqInENR5shkOFZPBkyaovpbaJiVONOLEaomTSt+sbCx7yZTHo2eUafdtzILNeT0Mh6N
+wrejsdIVVjPIU759HAe7XCrRkX7Uph53rtaXsz0ZqDR9a3Oez/ylA6Y2d7prSjbynNaGLsJlJXu
5k0r3VK3iqZtZGed5umhEcSRmyUjYrKtL9Wx18dOFTP6KnppiB7CQ19oUfDRd6RKcjUpa5FPUCK1
2EZWbMluMPVJuDOrQqIJIA3gbnHNLPOV3O1h6fvR9m3+fSjTZNwaTZAWnjKRwUvdKjCiL5e33LkN
R8TAVU2jBWwti9enksZxmE1578mlX++yvFWvSEE9G5m0Rjq8eBS9bW0qQmCLBJKQI+94aysS91ic
W51XTPoQuqUOSSCSAoiR72r0ecoDVZzyw2+PDvpgNpfMG8/kOD22iXhNpZJeZ3QpNGZtbb0ounmb
Aq3/8+47uvren6NnplGI4BLtgLmjBX2B+2wUxBWtmE7dqGo/dfn0UCly4Pq9sXJCntqB6Jp+SBKa
YrGMReyhZxPEOk0L5lkrO8+WOasVcww8WRrHFVOLVxbrhVYNjFow/CKbdJI5paBTTV3iy97QMneR
TbtYpv68vD7nbIDQoQDAewf1j8VxP+V2OU/wmHpqVgkkKzuHCrCer3GSWCfXCkUJ0DK4riiqLN/F
HAmDYFmSvdzOeHJUG33Qd0GoP/q6dmMl2sqwzqwSynfwqgsaFHHzH7tdPGVj2aeBjOJOrVL2bXNu
VjWfEpJzvRytWDsziQS/goWIwNQ4obot1LDXYtDiXt9ehdofmrrWiHvWAHgjzhib5+JbSuddhkpq
4k6dxlL2amm0Hm0jm7+qRSRtLvvC2Ul7Z0V8i3dWhjEptRiMtic5kjdkkitrgds4v/kSE24NsaFK
9xoVNiiOFi+xtG3lWE9T2YtszuHyuS8/y8baE+j0rDs2Ip4Q78bSp06lSCZG4jy9Tub2YDhDjL5r
8KGwgu+X523xvH4bEG2j6K5Cgg8x1MKWLzXEGMHEkQB98/SlKMa5vmsNOgPhnm3mGxro7B9RaUm5
OwVpWa4cE+eWTeVtLxBVsDeJ8PZoqHOa9GrfyZ5TBl4Xhm5PTziY1ZUD9pwPgv+lqQxUs6AsODaj
yl1s61lPLy5BzVx8bmCkuzyPi5fz2zzyxhLtDzox1rJWOsiZpNU+ZwSxnX8D75z8oCfy9G1ISuXV
b0BxeJozJN+LcFRQlfXLsViZyjNeA/6T5A/jZCWXTS1BkGR6bCKLOpmyZyp39vCUovApx7vLIz2z
ZEiqUlPn0BWELYudphlBYXRV33t20tx0JfW9PLuSy+J3NzQJDUpVPMuZTHhotOMlm2D7TrUwgItE
np2HTO9U4ic5/tSo018whQi9oEtCiYjOgcUrJh/k0UzztvNiWSKWbeg3jKoSrI2ZO97lyTtZJJ5J
jiMK6jyZaHBebDdJDWuHqMnwItPY0cqCryebOPqq9YfLhk78kRIiqA+hhscljNHj6ZvjWFVAXuie
PR8ernbPTeQ62XYNbnZyMx5bWfbzynNWlFmLlYF08WF8Tb/Tr7kmVnXicAsjizPXmVKrDCAb9jTO
CDUI3FD76GefLs/Xkl4VmrqjCXOWK2N2ehaxsbzG2F19qdznTeC2qWs77uvnm3kHf9VaX9ESV35i
cuHiPGEaI5gxGTW7237r2vu7j1hlqazQe705fDXJ9q844NqKLXZv01UWr0xshleSvXfjXdQc5JWt
uzowsaLvLrAx1BpnBGTqFdLW7Tauud99vHthXMzm0+aQueOu23x/uryC4pu/S6y9zaYikE7E7LBG
GwuPtwc1rUKNA6PPmi/oEWxhB1kxcc4T6eEVaCLwVCeRGZxfJSxuQ+cNsrHLZ9RVZuV+8NcUY5aJ
5z+HQt5H8KGTrlke5W3kJ3KnhAbwu6/69d52v91ubXflhDg3X1xbANBpy6L1UnjKu0VqEFzU017X
vbiVHua5fu2H5vPlJTlz2pGb4nLnXw47feFsvRLW6Sxz2g1a787B7EY9yOXyJY9+XTZ0bmE4WQUj
Gw1ycKAcjyVIB3WEyh2HSylUabFXZuazXJTbv2AGjjAu+jcIxcLF1NmU/DFrDI8414M4E5Igr6lW
7vFljfNt9Ulg4cq0FJCFX+yemUM1nwnHPLAnh3IKD8McbKcq+aQUxaahCMGFeyv3YUFOXPnSFONu
8p3HuG1/XB7tsqS9/CLL91U99LYTjlXnoQCzG6vBNTt/MzWNK2ez25n+TVO0H6zadNXge9bsozFx
uxjyoPzD0K8RZpxbYUoCIriCOh1k1vEKp+SmIJtSDeb7NnVH7WatfHZuO7wzsKw7qE3ft6TlDS/9
qm2KNfp8de3jxVZ5t9tUe4qSRmzp/rZwK/eucB3O+193z/tpd7+9v//2bbv9pnkrB9a5KMDkzQ87
sOhVWNZzyD+pqM5xJv6o3B+R+yXbxe7mspec2+O0UwMBwwy1qYW3SgGdjpk9d16Qt0/WRPK1daKf
k9kDrM9+XrZ17vKCopbMBRUbyEEX+y9UO8WpZ1/3cuVxTCtiW8QxkkPb9/sJUYzLxoRHLe8Tutig
BYXZAzaKRUBAZn3I45AVs+NxvspoArtvZD/baYM/fsu77hWppvKqNeu1QP7U1alJ2YInhdOZ/PrC
VSRHU1NHnJr5MF+V6kSTepsVbmhLwW8HA0JFhdwJxw39QMtelrzMBMqIFPOUfqm7j+P0y0pD6Lo/
VPaKI566P5wiQocAoCBF1SUUOa3hxYg6jaMkiEYyW0GKtIj8mx2yHFiUDW0VViiF9/kJVW1EWnsM
5YmusIJ+8Kkh54R2cLLG3ny6QFwxzBpgOhrFeDwf7+XQaduME6rzrHmIb32rkTaGKSWHXkuHr5ed
8JwpdPYEARINnjzsjk1J+GYiWyLBqsV7XQJx73R7xSgPl82cbCwapuGFBv+u4vGw/S7MGMUYx70Y
EcwILkx0j1FhbB1nMNyGNj/iNild2V4nIxPcoqARGQEF65PnKv3aodLKUsda/VLYvJPceuqkr3j4
aYXqzQyEa6RsSHsuS+dOIgXTmES9Z9hF5Eq2dDUaLT2SevE9lIJPvTQ8Zel0nTigp5Tg0+9Oqxjj
v40vjpDOmmYpboPeszRJ99oiTlylmL9MsXbj5Nq3pOu3lw3+D8MVejOCKpFy2PFChoAo7DZLsJg3
BqBLe/4Qa868Vboo3UoW5ZnU1ugDnpr5YLVGwhPHWWv+O7uyBK9CPVygicTP3111Pnkis5eY8jwN
crcw8mgPoDvdWKm0Nt41U4vhxpFVowhGhn5ASFgmx9hHUKjaL5dnVXzK0U0gfAhAPWUHlVLrEsrq
2+OYsCd6rxxvKvp7NVi5Wmg3G3l32dDJKSkMkYdgkUDdQ5dwPHMQ+oLNVYveM7PZoRgwZ26g2Std
IWfnTORiHfEvF+mxETPQxnGC0MIjkv2YF9KtygLNRb+irXlyfb6NhXiA6J+ja5npYDZL2VTb3kO/
53rW40dDyx+keP5hV8Pnef5oJ9GKxbPLhJYnqRxRA17OXkDLZhPEWe9pSss989BAohmEt2meby4v
0zlDcE1ACcL1LOhPj2dQHYdhKgdOy9JJiXnSKd4hdSZtqs4JPFDB9rfL9k5PZ9J6vFZ5C5LChDrt
2J7fKvyTWK3XatVdOIRXtVx6sK7QgE7CNFkJspZEQyqhAD3CKMQJuU3xAj02NyqB2jUy+Za5nryg
ne8YpmvYKZRmf+jmuAn6L3EC33z7q8vDjeL/ujzaM/5JPzRpVPAqUEIvl9GQrMqulazxOin6UE40
MCikMRU7WXGXMw4KWo56IvEUOcYl0YXaIpTMpdB4dgdHZx7kwBfaMPVkR1J2RqqoT0HA/eSSpgxX
mOnOOBDLSP2NgjWXksBnvD8hrUG1AvSzGyjvrF22V3fF1eU5POMxkNIhXgjJHpHIsuZiK71Byb1m
bG1re0lS5G5gaRBoNz8t44ter3WyizNjcUIe2VucKUMXKQF0842Xm3OxkbnyYJaI5hWilTPTRj6T
BA/hF2HxctqkOqn6Im0ZleXclRmEY6kEQtVROs/RcnMldDg3JkFoxLOJ5hZjWZSNU6umPNc1Xh/U
n4PY+RlT21qxccbXLaH/gbgCotfUlo4dIanbpi0mq/Ecxf8gK/29PuTPWfzbxVhBgouyESGxIniT
FgcIcIMhrxWl9jhFrntZ/6ZUxb/wW/9jDfuMyxE5kkSFM4b82JKBYi7rLiuaAPENDYJARZvIEgBf
7uNuR4XprrXXWOrPzN2RwcUx5efyqNupVHvV6N9p/XDQ2pye3EZeK+2cNUQ/KrSVlHd4lR0vkhVW
PvGWz+x13Z1T57d1qV4PSfblt/csCjsUYcG4wrC7PHbjVJEIDIGnUNP26kFt3S4vn/K83ZqdAipP
s1a4NU7GRfObTgyAqpjGMbGsvTW5X42TM3Ve6BTxTh+V8dDqTrbJO3tNOf68KQFKRi8csaLFFHYI
z0TBRJIg1cadFRWVZ/Tyo5UgGHt5Ek8DYAaF8B368cgu8nBaeEXSjvQPGwyq1qU7ue1fqmH8qc5R
66pz89A58i0bZKemzKqjbC8bPzdKoVYuqjuidrXYZhK6sFop+xQq7IGXVOcGAcGiFK6YOTkGxRCB
ifDEBZdCqHPsj6bR9wOw7NZrxj8mdH1z50ulPKrdGirlZEcLOyTcSNzi+eYb2u5dHK8CkzLCzmy9
TNdyAoHgh+kM6VUlOuAKTaUrwa/LzeUpFI5wdJEsbIqxv7MJHbAxBTE2Oa42iZpthjlecZGTnBgm
QHOQiQA8yRterOI7E4DJ006XSEX4e/N6vLKvTQ/gVOSFK7fVmelD30kc77wb4Mte+Hza2lB+90br
Sda4mZPSi8epdpsg2I9D8jgU7YpbnPE+QdwBJgEYB+HMIqgIqtCXh7qiM78rzNKzs2y2vFF2OsnL
rUJfA8WcNUcUAxMNrn6ypRunz4a0xVxR6s3OmYfpplJ9iGGTUFsZ2RmnEBtKQeEJDA5Ld7xicpb6
YS5MaYH1dWqlg12Ov/sowoDQlQcFw+MBKq1jE+BTO8QpoGUy4vnVr+2fqCtsg3J1T52bNbgGeO/y
QifRIn7+zvlkOMprycBOadazm/vdJz034DEqphXvO3NIMKB/G1oMiBJf2xcdcwYU8bqr/cNkVL2n
tv7glr2zcpOccXV6Lsm9wX1Omm8ZxnQ1fa2lqbVe8GrdyA/D5n5t056ZN8pgosOOdBtcbuIbvJs3
Ja7oXEj1xjP1ECk47sM+zv6IZuf68vlzzo5IlL8JbUJvv9i0VQAcZbYRfgmy7kFv7Ycplw+z2mwu
mzl9Y1mc3DSGc1WRUaAH/Xg8qiUNA4gNXPpr9ORYbvuDZDa9NLTZp19Lb+y3cbESa556BPgGjiKS
YOAPiNSOTRa1UinhTPQspdZjak1XdUpzV6f/VOV6f3l4p7OIE3A5AfzDy5EPOzYl9fx/Jl0xnh9k
mwJ2MHid3SRbK8eduh1mRHaeRCy9SMsyaeAkdQ6VWu0V80Ey/8jnDyl6ZGbVE3r+9guH+xYoPXny
P31j4RjRNAwEm1rtGcDFN6Yx5FdDZ4273544loeOFBImoIOXoWaTBK1tjnrt9eW3lP/K/a/yWjbh
zOIc2RA/f7eVOGhVx5HU2tPL2G2nl2EINxFtsf/ZSBbnT64aU1EPzBft9Z1btHPtQma1V6u1R+EZ
J+Dc0eCpofwLBHyxMFZQW1OhpsxV1uReJ8efs3K8m4Pq1qqmT36ZPf7+wCjvchBx5xFKLHw7C9U8
m6qipmxufBuVqnQjzX+slST6CzMo6A14fQIBAEx7vE5tZreTAczZy5vsUAXNfdTorwF49RU7YoKO
Qy6C8rcTj5QjxACLc6HM6yRK6qBGqrWH2SDb1p3x+0cPxJ7UmiDIp16yDIUmEKbqQOuep9Qxcbc3
Q3PX17ErGysX0ZkzjqQHcalFqYSc4yIG0gp5dCZYBrwIygFzotNJSrdN9D1V5cPvu8F7S4tZc+Ce
qJIOS+VspJ5douArJ/no1rXdrNTOzm1YkYcQ+5Jg0l6EP6HcQ26XskAK+Tglq+6DVn6mdrKySOfM
YEUccxxAdA8d+xt4E73uxpqzJ88fnTL8EjfVgYTkStrt3H4VsjxiPAxm2cENuKLLEBytvdS564KH
UEnhConcGUr49vn314jyJvhwg4iY1OliRIPtp3EZ83Cv6CSZ442Uf6m5ZS9bOTcgoJAkCKCxpZ61
mLekKuR0zpraM+ew3RQNHFmWfNVm2Q0yeo9WO65xkZ1ZKAoEjAowNah0YzGsMdFz3R9JfJRjG+9h
Yuv3TjQnLu1M1v7y2M6ZAotus1SibOuIn7+7K6g90rWT2TUUyvlNL9e/ZDO8KiY2139mZzEknjON
kvUOuZw2/5DX9UGaqsxN4Uu9bEdslcVZJ2pjoIToVSPxuthKVQKEpFOH2qsbqbgjcYSaet4G6TYI
x87VIwhzg9oJvSKWrDU/OXM2CdkTFCAYDgoeizEiogpQwzBqbw7HmyFGdTR0IKZ68Ju/MJvgZTkB
CY7YZkuPtLM+DErVrL1htgr6syt0RqHG3tSDYf3uwpF+oJeEYiP1CXE+HTtIwMneSElF1s+Q/btE
9v096cecA7GTVkyd7LO3oo544HKRYGuxdqEdRgOs5a2nuPbmOnR/fb7sG2+30JFzkCmmpsO1ziNT
5DyOx+KU06T7skRWPp28wQ+ug8HZWlX8sZjNz2nY0bym+J8SekCqrLviFX4TxoXjynkMGmrSV7be
iauKb+PwoqJpF17n5YuUm9LOgeTzIp3TXdsaX6Uyf6Iv5D6b4k2RTBsrNtdQSiepEWyCGYO2h7Tg
Ke5QcDpPxSze9HFaeZ2ZPeidQa+d/TQ0/m0iSZmLbMquz6a1Lv+TgwbLoDZ4ClFOAyiiHs99qM3p
bOtRCzoQaMgwjD8KdfwQRGsidCfBDqhNqEMob9HYBcHgwk4D80ydRyp6Fi3Ql00KM9sT7HO2veKs
J5vdBqXGtUNuhOoneKXj8chGqmuhlfEaye9NVATr1tNnbVMN/WbFa9csLV6SgSb1ykgdzYvkqysI
t92HcfdH4IIjntrrYFffHrTffSMvxraIuMfGDOJqiDuAtrY7Ot8GCtYzkdDlgZ1ZKS5VDhYAt4SM
SyQDPAuAyoqaNF2V2K5eV1/JOa65wxm3Ezc3GC/hE7AVHi8Tz1JbiX0QjmFZ7Mx02sFHuA/TYoVz
ZM3M4pTs0yEj68RYagMyQLvct5XzZBfjipmzrvBuNIsDDPGfsLJqRhM0/ndqrA/VbN5oZbvROUNW
HPzs8lC+xLPepm/hdhBXlmmnMiSzgLWFwlgamyuufeYEBFH4bxMLPyupkDqtzB5y7BzmjdEZd8ZY
Oc92OuXurEREPJbJ0Vv77Ury7OzgQOChfEyajo6/hVtE+ZzGasrg1CDZjrVc33bFLP+47OGn+Fo2
EvheIm40OAFiL7yPpiTF7rKMFhfIgZ8riM0RbnTDXQ5ZpfvlVoEFeZOubKtzPgJmzUTUh72F8x8P
LVGG2pIUwMVqOHxNABK4dWzctF38WY2UD5cHeM7t39ta+IjkFI2SihYeqNaTbVt00sb0CXwqGpJ3
/5mpha/oYwwBgkHnp5T0rll/numBmsztZSNnIhDaGCkuQxeL0+uLbSzk+sKUY8R7+PGoohU0P/7m
5zuk7Yml6GTFzAl4y5ECP9JzOqtq0Haq8YU3jTtFd4ndPzfDGo3zyWAwJuI2B/8mUlyiTHNtzIOW
jio0ST/NzVNcpLtBeU1LyfXj38ZlCpQMPbQiRqQEuCz/qVGcJlqL03VOui/V5DoCclQF7Qrq4cTf
MMM/dD0hakuKfbGf0lKw5xgFINMw3FvjcOhVyU27tXrwyRYSZih7vGW6hSrE8RYiBkORLgTQN+m9
tVGbCNXIyte2RuAD2hrKbsXtTmuawLRE0zslaBgvT9q2E3r75bEuDa9rf4QSbPrgwnT7VlEecrsD
9pZ6oY/GG9Tpl/3xdD6xS/oJXXRgFycI6LKv0qyPqJSZYb4Lygy2BGWj5OrmspmTcx5QIusGfwgw
HJxykbQB1a3Hswy8ruk/aelDJLie1G1Z4iJl9uLb9Yq90/U7trc4Au15tGJAwqZXxhm5Bwd2kmrr
z3Asro3sdI/BWSVy0+xocAPLgrCpwY/UzbLpff5s78uDtl+jQj3nGjDLclZwj4jknVjCdw/0LChU
K6kry9sJwv4Eyuwf8b18U79cXqLTjiTWiJw0ETPgGzR3F1urqvUiVx2OJrU1N7Ga70h77QPf2jZS
SftH8SW2ik/+TK2YW8s3nbU9d3ag77/A8uxFY0mrayJNI+QN6EaS9lo5pXU1yonjZhOpPt+Xw49J
XhUhKNBcfy1reSV1dWY/HE3CIixIdG2s9IlJ6OPvdg0peXrVWs7Kpjt5g4mZBuZE/z8FopNiJy8z
o1Q7YaQo0OpBGLa2XCctNnZXwua/i03bC8JwZU8shwbQD7U4AaoSsHnSE8d+1GucyGkXKh6dAhu9
c1zH/lr8bvscnRuCNY7eeQ5nIa5+bERtKaZNjlFvgvvhNfwcP/+mk759vkr+EqQ8YshLYerEUQG2
9rLifb3L3HZjufkGKeZrxft82dDJZGHjrTOEnCJAnWXSo0joJq+coNkA53bZ1Csh2snH80KlxQV2
JmJCFJeFh7zb02FWQZ+FFuompktyrWNXoS+H33+f5zBMinNckBRM4H8igj/+/D4EZp/GGTx2VSe3
z5FsNsrWd2jjcU2ll2JPNwsf4EpZqYnnj6qebvu8HHRXmtOgdeM2SjLXmIFFen6ZyLFbT2F3E0Wa
Eu6lZh5K14gb+X6slWZfDFZb3qfE8veKNliTK/JvZHtLCci/qgTVk+XEWugqZdvDm24P8echUEyQ
+oGkPNta2D/4dZp/79I4eMrD2TxMqdNy4faTam7hDmrMO1RPG39rmomV7SFukuAGbNBI2oeNOX+U
/CANfa+off0BLbq+3JTRXIMRNrTkm6VaIzrlxPaSG9UZUNM4CKTXJDTaYDPkeqV5WRQFBTrQgVOE
m7iXxvRVGSS1vY5iTR5eVCvLm22ixMbsStT8+WpzbYTyUwavQvirNqU8Czw7GqVwcPOkqcZXq/Md
/VM+6/Ym6JSkn7a5nIKN1jPNlj6WWazWd9XA+gUewmj6/JwEcLCHnmb2sbX1o3Z2dpUSd8rs9gBC
yq0oGgwegU9KznRMkrL8MLaTMyZeNZPIvIvLylB6yBmJOd3Mtwdtw5WbtHtkjrpHrekddA+sSbcO
jj6H3W0zlk1/hVy9VW+HWa+gbgF+8TEdpiYWbRqQawxWlCpXcd3rxoY2nil56MG6WIIyAtG9yMrN
5LUf81LfDCx6/asxwzbeUn02kysgxCpMN5RNUIQd61H1isiOPF0dgtcQPqeR5s3BCvcVPJ3DvqQe
Wh7y1JSLO0cLoFyG54C+Bd8o+9nV8xLadujsJH9LY6KhPNmZ3xm7JMnxTiWL/NTr6zb/I1DkLrpp
x8CHxL7MC914JG3Xv9jk6BHiTAD5umY7KsneDyAB+xyMRTpvE9Xs2msu9k77FCjwam4DOJSkq7DK
ZdDXwYhQxQDFlb4p20r92Yd++qlRYntb+AogYjOgMvkpg2erfLDKstEefVsZX6LIhw0+B57Tu3bZ
ag2TYdk+BENKr9yaberDSxXCqbPn+7bdrk0rw9j0aq18zHQnVAPXCnp467W+735Jg5bZ3mD5WnaT
jr0dukFGbM8Tou5Qwxxwxvtw/L/MfdmS3baW5RfxNgdwwEs/cDpjzqnxBSGlJBIgOIAgAZBf3+uk
b1XbckU56q3CDjsyQsrDQxLA3muvgeBXzukQzOWspijIe06xTFfIgtPnaOhgVWyaUUWQxUT98hT3
TP5CB6x3yOpMJqs5aPZf6xRJpAv3AmEkOApXWpLdebCXj2GJkid8CLdCz4nAZ3ijRbSNmke/cMmu
JGD92WtAb8gER2WH2VWMZciD9ZVhPgKyFxXN/gW+Ku5BZWMAPsweD1kJf8l5eEBBTemnMQ61+6RW
2MmdJ9KZxeRaJUnPCyB69CvBruSVacIh/kpWSRCUFPjeqwxl+zp3Bk9311PvHanTm6jE0G2XACGp
7kIcj+PLJpPw2uKEfUR70X4DX1KpSme83a5+oGh0F2CuGFV7A+PqqlV06D+ns8+Tw3BTcVRj3HpQ
tQ1eGIAdn2zybqVDqs5g27hnY+XUVgE6OK/YODXuGnjSoct3BGxEIOj8DfZP8dsY797wVbpJ6DKx
cdSUxDW0PbMQAHuhpZbTwaPxt5bZjd433JswxuBzPNfh4EFbz9fO9GUDqQXeRJin0VJJkpi8WUzS
PTb47dnB9toh5cSixIDdJff2tHKK22vQJXSpYkGgOLS6pVjoM/Va/lXjJHdtOUbAwkUOOEENj96y
jZh222Ec2iI0G6qwRPfrXIL7ONEnLQgc4WQvEgGXC291ddBm4/Ix7pgMD4NqeFQuG/bY3LJOP1Cu
2vlIA9HHd3bsl7TUiUwlyH9yVNdxhlvmNXE92e/SzCXJZY7cCld052ZaOM8x+RyPs97qlk0Rf2jZ
vod3XrL7CnuaXvujt/qbOKBmoNEDWwbbffZQN4LxZ7cMmizqohAFbNr7RbesmBazLYplLkzQqUcz
tEl76BBesv7wZcO849Ds3iOUjDR7Uemk+krjHILlBQuhUQhxk4FKxVqttsuhQdzDb4AxV1Mn0CaN
lYt9HhUKeXb3sQ3sPRi49tQP03jk1l+C+8lzU/OLxdG+1BOuxh2yBGkpJ9uHY3JZeUfhfJYYhzuf
I5LW344KbsZT7ad9y5+jnWzyBL1v9H2DhoJfvD2O5FHF3sJOjVuTobZJ2MO0brcjrdg49n0Jm4Y+
qEUzEFeGexc99gpeda/xBMUT/jjxmtpt+PhH1W8ZrTdlQv9nYnbNsPAbfA64SonX6qic+U7SYvQT
p7sDCtyRxvkOdtBwjDB8mu4c7GkQg5hxE/+cEHT3q3OL+ur1NBieOtLjDcx9uTbBxwUOhP2A5wnJ
d+EhrVJXzTBG5pW2kyBTES2TlGBdiC1V9+0EJx2Rt/D7m57jDM6Ce5ZxmO75Zjl3/bzzSzvCU/aX
RmB4IqrOxiJ6mwUWwzPRbQuAzc9MWvAtuEWQkV2TwmTaYkvFJvHqXGBsjsubXGm9fmgOyRhq9dH1
G2+qQQVrWtKZdzLnk0B1A5k0T/xcjFPWnpYOxUTpxXqMXnw22OdpWDEqGjGEbI4CG/ce5HaCf3o9
G+Wvh9jxlMIJUWtx13uZ4UGesqaDP8c8yeU5DRY64G4LJgZs4J2QZYhmpy0zys12dAhF7moGh4Kl
YLxlYx0r2i3fEY05BC8sVFvwHMKAMLjbzX5ATOkzH5pKGvWLdpn8YkPB3jJDFej08q0f5LHl/dcM
1txfPNKw8TpNQcM+B7tnpjpphb0o5lKIx9behoXuVu5/5p3t27pNV/PBDrCdLHayTFmerq59pX7n
ZRXZ1+A64gUeSuU69gjjse6lc+mr8pBtUOGry/ihH7ZoPiagp89gieCfIxpgj/yUihJ58IPZ33Lc
PBXVxFN8PZlAgs499wSpNIKada8YiN/yEBLjeXnIGTTcBDVKBeJjfKVmDm0Z8laRIY9N3//o12bL
DpoFSVcsy9IVKSPzlzndt09bZpOkohNDk9lAuZycqc/jtB59HHf5iJqCfFNTOg8Fh6gG/sE4Pz0Q
62IF4ZAnsTBq1JVT8kgGuqYH2ND6zXE0VnAc4sz0zUOfNDYo8fW7pCDNBugNOZ7YOaVvk5s7J958
GD4nmBF3pAO0NXSEoQpzC1hVbKOzfSB0jVzJ09iO4FR42VSgrB2u3ZRw7GybtySV7aibyzbi5oPn
8w3pbIT0Ol/0DtTPR+kvz7ujfVRwMY5JEXWr7Q90pzI6btpC/c5a7fuVIEFna52wdTp3o0UJglOf
B6WHyYOfj5YTP9fwIG+Py6AQgeQWP/iSzh29C+SQwpRjl+EXR28moWGy7B8FhhVQUiaLn+HFNdl4
4UsXywrjQXiqDQtgvjOQh7prep6HTO2yGIgf/hCqn3Am7WObPu3KX9pjFyL7GVLT1sFTmd0gKyRC
7l/WFYaf5zbrjF9lJomxwlXUyyYfRSyjusPemYbz49xC+FUSknp+kSXGJAU4AgbZrmMG7a4ZIhWi
WujM04yiGK0P1Ayfpxk0p3xTMgSnG74z+5HOeNHPsfAmXSEsjidHmnCtimyciT54PEj3kkBqYQva
hO1UIn6ImmqmG5gHEeqxEf6pi3X5EA/i4zJrNxQQheMYh242/Kk0HHYhc1LQg9At9X5pF7FPw9Ka
7/h63YhfbcYL2yxKwmiTMt+6Xj9GHZzIitgF7YpJtm32yh+s+THvzuzFtFr3kVvHBPxsNOmLYdP0
RYlMdHgh/eSHF2/kq5j2fYTzYTY+qY7Bu4zAc/N58WDxg6nZnrZ3zvN3USgRQGW2Yyo0ln0ccffE
ut0ho25tsuWALiLwv6rJGFp4u0dl0VB0NQCfk0hXKly6pSbJCldKb2wXdg91uHB3uGTflu3UWoWX
3aOvAvwy9iuhhv+0igc4szoZLXmWqZbiG2v6yeyLvyIZSAdXF49+U+1B/FOZDIXHBIPSrtZN19Ei
ZOCTVrD70JAXIlQQrFgS7t+3qcMDXmD9/clbTLBAGyjoh8FfdHvcoTzV1aKImqqecv157ZTfnDrA
Jq7y8G53hUyI/Rxw0JuqZF4JtK9q9dIa3h9bUyZU7Ds2HhE/b8kkXkW8zcuTQzqOX8Vwy91yZ8WW
5XELOhE8trFX5KGhA+gOCn1wIWy74mCO0bdpo38Fm9fYU2g13u1FrvcIfjQ/0ZRmOBqbxrTlFHsq
l0ZPF79bCMupiMnztC516DPiqmCzvSpDlhJ79u0yPoTkVpnNEe37oh1h4gEBJiwUYCA+A39qwy8M
h2YhWfS0KSb7U7OAP/MJ+rXlwdt3iXLD2TvTc6SNzBOM+cGWwHQr7xRFzdEtGzdo6nt7NcGsMJWM
lchpKrWFk8zGLxPdg8Kf0QrnvpB9mbUuPfm2cVe43U4XtxFS8WSB+X83xPkS6C2noPs9BpbDDZai
X3f+lNUbPPAOMEBe4NUbqlyEyKFm296dJ2db4GY0yIPGR1xk6GRuZUMrmUEgMXtJcKYZi/Nhjw3e
xwfuXXf10k698dDYgyJdk/2mxyazjL4NWy9UGTXoi/MU2eX36CKnAXOnqfmMNg1vcSTRSS5thXXz
pW2i/pAwn36mBNZ5D2G3sQ1lg6EkJ4qHJI/fe740RQt1B6tHWH9avKZr7qQdYMpu/A7CwGna7xPL
ZwLbHZctFwOD9aVshx0fswsord80HdblkUkZwb4hXBCRggntp87bqySwRZdEa+kZ01aueZq9jzLO
V/JjQVzMsnyg03JN9XgasXrtrsuIBR87qoOLTGGqvEPdWaAVCB625RYYPEzKQ2brbHPizV4OsS62
VGgxNXyIM/LqZV1In9CoRroM+pigwmh6k7ezIz86iSAoyG1inkBPx1Z7zOyEM6cBfhO+JpmCq6pc
QBlX0g9zjGDar8mwswqcQXV0EZ0PgGi271us7bUdBw/7xWjrbvJJ7ppufglU1AAKpst1S7i42xPT
nONoxSs8UHsxCJCptgWcQyRNzIc+7fzrMM3k1KkIjt92dvfQVG/fqBthea0hJfsGxSPKQ+qPn6w/
uAcXwy969yKCmh2e2YOvYb8ET4U7FKqutmoVWOiGnoItwt7Ad3Fh2J0R4zKm2ZUpbymRbZCVSvj2
AJRGFbMv5XNkw/aAMiM5Lni/7rTOUF+FfXpqlx4W2SZ1ZxkEXg3SzvK87Lo5DKz3ShfEewHd4gJq
V9sWtCXrZRskPE/aRh8hD4Ex34TbLbudlTuJYWHuoVvPp9bRXAYyvcaoXS471uG1neIUw50dOTo8
XWtM8UwtHQQwTg3R4+QjRzbIJGRS3tg/9azDbio7dmmHDW1tQvcxZ6mKvm2q8a9B5mCRHXJuqykO
p3IJuqwQTQejmT2FrSl2QnTOo/hu2EqPfm/n0hlhcyil+DHm2ZwUsrMJEADQO79vfqbKJmOqpmRt
XsOe+3cdyvBcDL6t4Bc0VTZz8icz+D0+adrPDZC0XKSZfOU9scWqEo3iKoxrE3M/l6kDAmbRP+pk
Q8ZVjwYtaw0cadQGuMh58K7voxmx7RCVKuODEc1jLx88D2OioOG1NgF7oJBaXUgXjHd8kk0d2kid
ugzbTQtftSpbQVpZNrFc4x0p8INkcd1CYnfYGoRuA5WZT+2Q8hOxEGb5OFmwROHlHrg5qUFEA/UA
oIGrULCCXgFwVOWIE94q/zZyEU3CD32IQXcwCHk0ep5LFCPiCxHM/ZhVuJ76RpgL2ONjLdDZPA7e
IkqeSHlEXudWpROHsYTjY7EtaFR7wb2iRdtWKYT5fdymuT2E+z6Vo1DZwSRBT3I4fZlqT5Ox5IhG
Pwl07V98NsdHgaLQ5Isn5mtKpv2yCJHd9yqLnhqqTbUshh+6wc4353iaC9qiqbFhfFEDQas8GnR3
yvZduW6J/Bp5jXhDavJ+BoYDKQzKvFOT6fGIwsBeI7oJ/GiWi0NTgAtR6uKAc5XhhuA/J/n6slHq
38/DqF/nFA4XULN6BUpxlF+OxpWfrjgrQhdcw6h5g0/0cpbJHMjn0Nv9msJz91eKk/oaKQnLknbN
aqXFfGcAwlZr1JB6QlxaCUm9OawblQ+BWee7bjfyjC59L000pi+Rv8XYj1a712s2bm9RvPmPlk3y
KbL++m2DlghJKmqsWn+NHjbQNFHkr8mRt5k+IimeXQZtt8cudmstF94+hbOj0K3K4AF6QlnMKrYl
h9fhfdvK+byKVNRRwJd6F2Py1Us8iawmeOHdMZU22B03PZRjxpbPrp3br9YPHNg6k6s63vcvk1vX
a+TR/RCGk7l3PPRKGYhfIhT6k2/Rq0D3Mh2t6NV5DNGOda7vH1foCa6zP0qUsBxddxzhnJv4dkzh
0TYem2hP7s1q6GuIsDcE2/ppVmErsgdAF95Tgh0TI1ePwKFxmxGkVyBmp/fLjKfRQzRbc2Wg1pWp
W5dPo27HisxmK4eu3+/4arqvu+cPdeAmUsl+bk+8MSo3LO6KCSyvYloS901S3NBpiaNDg9b/3O/L
fo67mJbB2qYVMNI0vxmuX6jZB3gO9fywampLbzIih3vHcEDJERTAC5Ef2Cc6+8bWbTwl6zh95qNH
L2DyZecutMEB2pYUTT//RmbSBPk0JV4ZbYDhdgDekPcJeiBkYAiFCL46GrQLGu6sQa3MpiMLAv3M
PY89oUBJ8iGy+CYrQ6qRb4n6FLtpRlBvZ8fPCi3kNyJZUIlVwHRSLgH0sfP8qnUX9FVI2uC6YVvE
11Jk/jHMenybEMBySBksRd4cdgl6J7eWdt/VzQogb8LAhMCBmIWFCOBgG/F1fRhE0IwfERzh0nxc
U3PsxZhCLjjijfOAEeyFE0YVOFZDVjcBH7wH1o7m6gOlrnHNcJHpIvYOtFbBNON+cL5JdtrhmL1j
cDCgeRAWZJQL0BHnHybHm5cZEC9cVpFI0R7mYMBkpptjc8165xUswWUVE9cN+souGu6pWXqABKv8
koSMnKXXRPAadFPSnjGyCw4GINQjM9R9afmaEnDS0rhcaTrRAiTb5hGouvyu5NjBGTneP/jbnuWb
yYK7MDS3EibZ42JELfFmhZkvKoHRYo5JTHBe4ap0jHrsSvm+RONS01FhcDPjoyvYaq2wD0n5lwYS
tRquB+tJee7NxgjRruJOC8T+KRldsf/eDDniqAiyHglgYltRmjv+I+ukRrfJPYQEcm8kJ8XFLxOS
7ePUrMtdP/vrRVMZl86bFGjjwXa5tevXdF6owRINWVgRFbjvyxrPLytAi0MkWI8CC4JaUgO5pX65
AgIhiKnqAUEmbtZ46npqQ1jNZkFTLDzp9EH2FojFiqlHh2pt37GdjYMUbUW9ISL5ahmMAjZknVxS
BL7MMFsARvwonKBBPVse4vg1XoyCZVDIe6myVhMNL2ygns9x5EbMrai/wcvSaYbErkDGYa1a62zR
M5p9Qu/fNGf8ODxAeUNgfeeRh9DIfQMZKhI9kMgIdX5jO8SuQ/SFkMOxj25TsKD9NKxQlm1Rz74T
v8nuhHQZEHl/Fm8J5DL1hhSNKOdyQBcwAQXNzsQNUfKyTiFiqFErjwpH2RocAhdO35JxSeUzmQLS
P2M9xBeCcNEnWMK4AX65g3SItY6ijwgxyZLCwFilpCJMXmY/YvoDwxY0nXCmbuTopyxejwB/RvRy
sdjQXy1R+6zNvEogmbHny3M2uyiB+dgKCp5V7e249LrXASsHMxsPk+ILolCatv7vZ9h/Y3TAlgmH
IRwGA7CZoEX9bco8a6q93jJTZh/2h6exSO8Pj3DWVH8Iq/8dq/T4x1z5txyn3378v69jj39/T2r6
S8LT4ed4S0PSv/+h/4VxTgloH//nP0KT/pbmdJp/ym/Djz/HOd3+ws9vt8wmL/kXxFU33QlGsnhn
oSH8jzgnL/D/BUNw2Dkg3wQPFTYg/5nnFMf/uhmCgRqYQJEcwvzhP/Oc4uBf+KM31dGNPI84pvh/
lOf0V/IJ3BNBnqMJwo7xGeAf/J4GSzEdDqleJuA93vACWPTRtbvEmLZbj80ExcMIW/Z85wqhoiGk
j1ky8XtUrz+bXsY1oJYzxr3s0HjYKJvE6EJHiDtqaG8P/J9Exu92P/+fx3C7WDg4JCFBHwOSBIgS
f+UxIArJH7oQszHhuge4HcyVaeXZh9IFUqWeHhzQv9IK92hbmeYZ27IyU8iHoPLRMTV9McsTSzkp
l4V8ff9eq7eGBYzbx9ILwuPeJI/NpNvDiP/Ha1bGogMHggXRRTiMfIGTJPlNznZg0MkNLr7AZ6VS
Xo8ZIAYsB9QgmdADtrHggUZIc4gcn2rm8V86NE3OwwXkEWE9QJs2ULg+/5iNOBxQbf1MMPM7zYld
j1E7Yyyb3IVuFCc0YM0F2H5bkGD+1Chw5jBLxWAc0sHnePYoQKoOnfoSfkVY1HZActOT8ZLo1OCX
9Cod7xWrVNfQAzKtp1wj3PAaO0TNyF1l5TYAwcLGWm8riAIRoKbLvGM4mqj+LpwRcMU4en+vyfqT
bWG1PJ135o5eR9KPehu++q47w0I3RpGyp2cFVhpu1j/xlN4NL3976BnBsA402wiygN/jxmfXIvOq
w0NHqBYKLkOBH6mRlYo3+vL+n3Da9GUZ/TNTyXRZzfpgh4gVylJYubaJOIIoBpS1mz/74CZfFnyV
flftyfr7A3dbeN1lkrdpyq6x+CdP2XcTn79dPmR7YEDdpD2/5+WqrG075FpBoBpE+jTKYb9PY8Hv
kxBAuIDlK17Iwya6BXXJEwZB9AD0Gii1l9yP/RQB0FrRzYewXL7NKhXcsJAJOfwDAem/vErwPmH+
loIoA9bpX1eWCfW8hWOjCqf2R08Ndw3wEdD6MOmJtpCDdPcNVjfhuVthUujWE4gF8YVNibxfVHff
6m1B87y8gpZyLyVBniAj/5h2/7etKkvAkMZ2BQoW8LffFTapDw6W9JBulW23eEK9fovXntVz5HfX
JQ1F0QW4Xw5L0huRltV5oCF06VWKpaveb+XWIcElAzcI7OTlACZSCCQ5GaK5+tP+/+8D8M/hTsF/
caWYLWJTRdI57KN+l+NBbE9QM6DbHiYgj9EQ+vmKzTzHerxmQMNK+Eu+JW0GpHu+IY7nDVMDAFdz
7lhLTqaxB6JHjBgx7SqbSPUlBvregxFy/Iei4DfjfmypENDDZBvyAAJpKS75rw/e6XcLKobdXTc/
LMbnH6CS6mekDw1gl3ru86L7oSTwJz4IMO2+a7brHNjsgmBtbDGjcojjGhGF12UoieaiBRflPMw+
rEh3+am50b//+5v7nqvylwUFEhuE3pCPhSl8M393fk8lbxD4glkJcqh+KTtFH1h7FwfrfQAYbGzW
ctjMZ0OE/LgEE/Y43f0aoffCFu0XABLB/gp0WExmDHHmJT8D+ODHkdlxlgEKSvJogQ1IqGA4jTcc
JvPY5A2FXEiDDSEW1uc6BdqzNiO/58NA6jZrXn0Ew/os0oc4GbNcTyGwN4k5aMSkfujb/lF261YP
xH5AqBx5ophJP/bzhcdjdAxWdg6yX3GTrs+IgoPvIoE8ow0BNEvQHf7RZODd5fBv9w9bKXgqN1/1
91iMP5ENx3Hp9gjVekG2QR0k1FiXDBlh+fuBCD8hnPZ4C1ZA1YC51BG9SDF1SXYeSdMf/RhM0T2A
TJLUeva2f9Az/eaS8v46wkYWPiIofcgtE+uvr2MEcJnFpB+KcTDtAWewPJEWFEQdgG8WLLXx0SpC
W4MJS9pj2pxm6AO75Q6ToH/S2b0zqf96o8BPB0MOxi0hKNe/18tJ6jAGb/y+gKFSmqt+5g87kPyT
t9GP7z8tqx9ePCeOCYSk90uIcTDAVtBeAN69vyAISv9lN8FKwTBYlUTyCjQVCEi3eaop89ZLk9lT
w+esXOFUDzDZQ+swtf+wZLAqUEr+iQF6u69w6cMJevPSxw76OwMUZEadJdBkFOs0NvUyt8M1k/F5
I/4pbGHjA7iT1nwHeCOW8LAzP76E8STLBPMcd1sE0bJ/lk2zVO0IaD2ygF/AYJhqw0Yoql2RwF/5
LLf5Ap90dQbye9F+MD3aqT9NMeykMR+6GIB/p4liLPded8kF5xzyNbbagwvKSd8qj4jzD3EGpuIm
yFvTi6uwMv1ipbkVU0Olkm96ZhyLbcMs0jXfwy1CEGOTngg1z3TfM1j47EEtR/FtIu2b2UN5BCMF
FQ5ojgS4dm7HKDrxbuH3WmBX0AxRVNIiiS9GR1d7ait4uqR3LIPv+22HS1Jv+jLS4YswY1upDPnX
neYvysHDUfbxms9xxVK/Rb63Ba3MW/l9lham4yAl3WSMkt012Hjrxlum0vIecziL9nEeu5f3AtXC
H/1eMP2QYqs+BCP/1G6aHCkPPvnN5EEAJxrU057/xw2CEuQwZ2a862hwDME1BZZMrr5uXW0QoomA
iH68t0P3jWOIVoNZ8EBAs0WStT3GHuTntE+fomwDiZOqN3yH9rTv7kCB6EwF69oP/TJ87gM75mDU
9Yf3R5wlo4dKNytALc5AvBm+vz8qa5M7SO4vPR4x3HFZtUq61SoevhPiucfRY/4BCqA0bwaNz01S
XYo9foXmYr0w51dw1KkShmcOzub1/TBxIcqIjqnXaOl9c5vxmXoZgxAkONDDxr2by2wALQN82WPa
WIjl4lEA58Gvb1tQaxZrdP2+1wu1vYBfZUq59B95yPdKcRWUxMWVBZXrsAEEe1l3d02lPWnHthpf
dl1nmfcY/lRAnVgOIiSFEpAmxw53sgHrDlQmfs8aO9Wd7pt8bjfvroFsDOLplBdK6wkGDepEN+bV
YPXGdTBnxzWKeL5mDg9Drwfn4IQIvkDz2f4CnQxBjFgZB2SJ0YPBmKYlbV+u3ujXqWUXosiSzzCZ
KFgWtzittunQz4KciLS8bFmEe6veUgNqZmG9s59wdAJx8PZeRQrTV9jbonLSmFA1g11yWysEjdSb
N+Fi9ux7oJMUWa94yRmbxxeY7dStCuLLPqGavy3urUvOE4sPGE7BXwdkClQ8wZHL5uYPn8SXOMWC
SjCOrLMx6o/vLaTXesew6eODzbZPIYYpp24PHmaJ4S4wnx8GUvI8gU8Zbp9Iqq5Fj7ZFg6nX5PNC
+g/jNNNDpLPnAGyvB8SLgDR6Ffs8HN7v/oQE1R0hBvkez/NBI4DtJVPjN0Dy92PSkHxK07mEChFh
G9McVtmcLlVq42Ozp9EZSvMoXyMs+GH2Srj6vEZT8DEQnP9RzEz78EqtT26MQNB1RzgSy0HrQ9Sw
WmgCnJOrswVpBR7o04Nrql6sn1SX/kLvcBVgvNSNo9UA1pMesSViuJyU8U3d3uk2Of9xd1xi6ok2
G1JNsfF1JPwYurZ9kKe4Bd7Vtfz+fZnWoCQ2RTx3tmTIiM8RZWwLY+P9Qt8UJlqL4+LEQUGsGpBD
4SZXvhe/cJyNL6sPk821RaLJtI0vUZZVauij501n941n3COgRwBlaybAsMG73M6qO9DFIpis//5+
+993sp0ltRlV8JxOzMdKY48rcM7aYeaWS5YA3lqYZHmYCHAA+GiRZnurHYRcQZfFS5RQdqWTnuo/
FjNc8Pt7PXEMpfACx41fA/4F+zM+vr9pt7SI58D+sTsrrHtEV2QAfsVXrWb9IHC0LrfeSDf9/epv
GP1STg9s7ACdQjvrU/D7deqBhyJ/wQ4XXVO4nWL0t2UKVnuOJnI9jemSlV0EEDGQecL4fOJISD4r
xJaCd29YHe/dUKC7eUDGfXizzZc1CLrA929LhAu6HWewVwoM8I+eQb//vpAwCzm2EemrlUCCODtM
JFLvvEHbJrf4wm3AyySYeTV381a9/zU0HySnZkwPOjB7lTVrPeoaJpjYV0BkPmVc/tpEUJHOdgf0
Uu/n7/uJmUzgzpu4ybMNrq0gYw9nngHxSDO0CqC5yzYQJRS4UA0JVtssHkuV8RckqOz/fgyre6Zi
MhewaLeywWteoKOqgLeb12yZ+5d+exOQN7BxEx95vL92GpVf3JG1GhYaQmYekEszJZgRete1F+nR
cz26UqhKcxjp9RcGOLnys9sQgTzOuzSnPYOoqVvpg+AfQ3CKMVxbCSZALHxKP5NwkcV74QnWpQ+i
BiDsSfOx9vygTGcPZzsb2RkVqz6kAxjXNFV4fnJxjxpEvKaVPoqmBLwSsbs77gZyCkaANFCmvnF/
sjX8S4uQz+AvglEQRVsK9j722obwpthhCJHj8tj/Y+k8tuNGkij6RTgH3mxhyheNKIkUNzhsUQSQ
MAnvvn4uwNnM9Ew7sgrIjHhx34sTCaSntsBq1S/qRN7bSAO0f1UjnF2ZahJwrIqPRGSELtjqhd3m
5qn0ONjnCfdbU09lZHZlfS62V8gpddjMmVmi4wFpa/ym9myGc63EQYfEvm2IpAwajkqfiFfL4UsG
bYL/a5O7UNMsVLAGlPJYePqHIlTrxW6LLwNGZ0kzFjyoY1RtwsDeoe9PhMUL3LZFceMTopiBHxa2
ml/chNVb0qALxUcS9DBsPjfFch5YHhhUWfuXwW51GEZnjdYhG8+iXt6Kkt6IOMRHlhfZx/2fvosA
cpG+1sJP5jKmNNx2WapMw3I4rI33miNVYS93ht4VOav6RzoMk8w4PxnrrPvlMPc/IL9VnltUhdqz
/WIptjmf0x8t9zxlQgRsDtOj/Z6sCyO7jnH8UszWGX+JfjOtLkpdMZ3rXKQvazMzh8glhgrTOBNk
9q5OA96iPH8dCm6toqO6zu1qClIdLTLt12cr1lJcFZYXjEURKo0MZ8H+ypKZUASiwx4SN8EGPbTn
qRdgglXGFFOv8kdLC6bkhSVHxplPv+G4s3/vV7aifeje5AWIu4cVdYELtanCqYnLYEjW7MDw3vH3
WmN/fXMXEs9kYqqLeQ7tVPvx3YUa3RRaLA/3a8tLH6yajF3HYHokkuyIMQPSstqqZ5u3fKyYNSmO
sh7oVpozq8DbR8JNrvaaBAZKlly52NLSleyysjiKtmIF54B1cJN59GPDU+7f53azpl/SM8ho1Jxm
gy7HwFuAZfeDWPXM+OhNw0PbcVrSUBjn7Uzde38r9b7g0pS7LNi6zPqY6Fti9cQcxYVWBrZXj75l
Z889e2UqJIO9GGPfwOu2TSaBiL1aVkHTYFS3WVZRN4JyCSYSaxFPT3sNaHQdU6bSyAH2uJysZYyI
ZNeOa+ecjZqBUq9Httm2V5mBDanlff8RxyK/0V75HnfD4ya45lJeId2gfjrm9HXfNed5Ouzvfidi
7+DBLgazZp4plfuf0/Kso4c+uPaEnQqcbjtIdvVgf9zJJGGoyEo2elaUpCm9TY7JGI0yqszj9qFa
s3u8XRk98WZl3Tl39dde2Fgyy3FzyE/VA5et8uzJQW88W0PDFofZJtstZadDAm0fFDIxoqGDPajX
34pbNOcVBDY1xgsmhDBnoHqoeB6C3rSWe+1CUlRaVR/2L6ARi9+MThlqam6EJZY3H/tVEmmCSf5W
7hISzG21SJBnUMm0ahCqEZ/70USL1myW8KJD8xJYhRuMfCmbI2S9NIZxd1Ao4q6Qd61J/9arq6kB
Mf8VgUApXcVcVG/maj2iwv5cmJ+aSRP/muPsTtzDT3OO35XESQ8wzNhMS5niTBlH80eLq/ikd4Ok
iFQhDJxbjKnt7pTtY28tvEkJXxk7FjPfZJAZmW7vRP0EPm2/6w0V61BXyaPl/mwaSEkaj6NuEw/S
N82XladJCIduwyetJ9UY2bsrac1SuK4g1p1AU9u/smMUu9r1me6nY59j6h4IhXlacGcdjGFsD22m
Sb9zF/ZYttakR0KdJeaiP0NvI/TjBQ0Tb9CuSkU0qKiNKGswaAmjqsOkhX6kcwz2v6XQ1HDO7fUF
qiNYtTU7q7FisNV5fp17vKS4x9/kqkFsGabAaeR7ekLpOA6hoY7/CA6jm8TpYIiXqjNBfzJJDq71
n9VQVjbxYvvjtjJGH6sotxvVt20bftBoXtO4Si/jlmRcwg4ltWMcqfYK9iG1F7cjtkeIm579k8a1
qBYcXDp/s5LZJLSfnEK4kFFckFkT0/jnlo/nGr1itPyym9JIlck7zvcvcx67azaQdAfqduCdwMZA
lppP5Cz3M3kXJx6Dk15pCqf/ljXv2FfSzUn+Y0mRDd0Q9UkepmZyK3XFuOHGQr6jTa+1OA+ktTAU
gQOP8NOsgQat3Oc/EC6+gNUz31i60W+QfiPFzkJcdgl8NbSZbceMaLQP112Go4cpwMUOcFlr708q
Fuo52ISgBWCaDPCpvM1w3BiGn08UrMY0XFkmbwR67mMArMPKreCeRfcnB0eeZ6hDd/Y63/CyP/ao
/ma18ww6W8cULWj+574qHdwHKDsyNU67eWD7XJIee0dLzFWAqem1KZcjcdDLCX/cgQWW/2XZE6iL
QZHZaL5j8oyO+TCfjM72tz9dVSI+kTV4tVNHC8subZ6MFhZxll90u/k1pkJvRfVoF70V9Wr2L20U
mPzCC4Ycw/ysZiKYS68BrETeiNuo0IHaSm15V0Zw7Gae/dxKp8CwBYyTxV975AcOx969Vlp6L0Yk
SJKL5kRUZxRDmvnkdeJ3WQQDAGmqtLUZhoqeRsP8sVoBaMxyb7P6kk1f8dId7bZ9HgV2PQoHv9el
CWOaX9N7EguSLBT1hvz5YnvVj8U7pyunxFCuX6AoHNpDPMPhWC+OF18s3IrnweWLIX7zLJo+yp30
s29U+4R97a+uEavNy+L5pkQ0aFXvv8kyfzWd2gTO6L7WmnJUExFZxR/LqhHzKg9vcfw7MQZUKzc+
x+VaAh86Z2qlX3bPMdyv80/V1Z88LqW4FM8UmPdMJv8tHkiTO3mXZsA3otYLuTZTc8DBMoekax5W
8IdgiCsTmMblh6qs37Mm8gMF/ujQNs15AT9Tf3F1P+ZlEnPPWTa3cFeRa5T9w4Tf+GWO4kq0Y57K
53RNYywnngKWCajkjXFo56r12urd796Th9bid5SFGYdlmZW8JIURJizgKrKJlFKsYEGlNx+6Je0I
VdsOuTZeMJ/1ADeTEpnUqBzmVGWp6f4ep/gU106YK9l8BvgJBAEjQPa3Ns6/TI8MzVVoL61ID5zB
576xx7tc3M/BNrwg7unM3LH6SnIdKN/Ix1BaxGP2+oDRAfeIn8Y6GqOqvDBtu4hiba+JGS9BX3d2
oLftw2To55UlYqeCzac0ULUVWZU2HZXuChrvhL3Jwh4lf8OXgb9f1pTr3sQlTplQSkw7s7lczaEI
69WEA6uqoJq12kedV/KvdjvK3KniGrBl4PWDfODbRpKleaVE0fBWxVZxEBgo5r1VrPMoi936Uk4X
gRLhx2wyCY1yDTGd/2IiP2MJyBCMCi2SPb60dFyugF8GRWnNF7jWb2yWHk6U71+6/qLrjeCAtPVI
hVN32nc56RcvI69/zZuz2pGRW9ErY8WQy6E352OVT+MB9nD1W9xCue5cMp1zdnDct2xM8eQMWVRX
UMCtdu4M44l6YwpmMu58CsmL56TsXVuMOzpzZOiVSlGyTBGT8S6sC2bcsnlyB0580oaJal7yLNBn
Lvy2dwKzQwVwjOrLHHuCZg59jVYTd4KQZY1cBb7EMCsH5VSw9pUzenopHDUnN4L17DWqYWeMZ3pw
eRvlLP2BLoqPpuZ469uEBqrJuL2s42gNHIPeek68WA3WcfwPMHpiWdF4GSeGC2X/Ax37oTb6E+ua
cp54Wu7c1g9mMhJ5l7VvOu9qnujy4vRZBXBjnxS2phjKetKq6ssZtVAu9cci6p9tn30Jr7RCkeLf
1xUrC+Axcr+B8AoSNsD5dmHVUWv+Q9nMniUx8YEYKTTQyrITadmXIb+g9TEuMrBW5ML+KDE0B5PU
f6iZUsJ2fUEXvPeTB821Rf6pNlMlPIX4RbB0zbHSX4l0XC5z9cvLYtDw9FH14jpAJ16juUtJUyne
175MQqs3VsKyZrJ35v5YacMc8go4VBD6gGkm5vjQdW7i5Zo3ub9AAYA0TjTb1vTMXZmEwrR+d5Zt
+KM9UkiV1qVxMX0qnNG6ybx8Sfpb7apxkDr81JaLij7RICfrFYj537S+KWrjni3VfVniywoHEFmT
pfCOUrr3ZYZzJC2uA+LABChwyAuVFLOrw9rXW1l7VJDJcMc3iJO5wt8gFAzinH+MPAp/TBoO0H69
mW58aZSqD5ccJ9CamHkUm1VBybZGjg0fRTxroCktpNpUc4oufe633noAl3oezUd7PLXV+F+e9v8S
3XxeqlEPGum+DistxGSOH3hmK5vzTWYD3tKpNE76Esks0cO5RXFya5d1Ap7NcEtVfaIM80cpjfrB
UyacKEuRRjaYmo/lgrC0H1KLV14JhAhF0XKfGNEsEppVhNZjyu3P/DjlqMLkcU+xRSxWmoJe4xdi
BSN1WGOrlzptP4cxWw8Ixdhs2SVInOqzg82Sirz4lU/Kj7zOLL9uzK9hoOCI8+SaV1i5pLN+UDY9
xmTSRbPbvJqTrIJSEMWzjPJf63QzJTsGvWkC4jCXwBkmiheFgAUBHIccMtnnInX0cGrVDzHE+D+d
5u6ugaKTCltw2OFYnWhfmo/aPcfaMEVx73B2J2qokoDXGx9JXQ5+78Kyr+qYoQzHJPr3MMtMpk+a
Mf1dG/3FTHvKGfahGwkiAHuHOaw4r52k+z12yHzpi5ibi0kB5rssaqT/b33+Sey2TTHTGUQCUKGP
Xdg2hurTpGsQ3GqYM01Y4E/hwfPxsqWSzsSXhDDyVrmIP2manesGqDZNk2fbe2Im80tL5/qCBc8f
68LGD0n6vDvkVM9NhzaqxnMoGrs9alsWRjO2zs+1tqyLTDNI9+1/LsJQHlK3ed7/JNNP76UXN6Nr
gModtTqzJnd92v/Klv2WLNFkM0Wpr3PQUNg8ddt/kDqARUma7UmMnvHEEk7zaRKM2xqti+Z5ms96
UTg/ARKnsJOHifyUUy0Aq4gl4B7aWu1RLTjiPOfOehnQSbwirhgwD/RTIEeMGna+cSJxHJ869MJg
xaIxrUV5HN1DJhITL3j9ljqVd+CoGmgCibliqxloZ4yDVtQ2Kch09fCix7ysp0eCMxy/qwz0e6Pm
kZir8qzlb20PhkxV8uSNUxloxTIdzG2SXRkse9kH3wyRj7p6dWKOpGVe2zMbzLxA5LI55vhNQ2JP
LCIx4By4lvIV/GhpTKJk2VMRjVszmq+kD6j8X9+0U/mRGZk4UuISGWGs43FqjOmgsT5qNBjH5HyI
hd1Dp0xzunmMnQPzvt5X7Nw8reW/vu3bX1xMO3u2tf/lbFDKxAUGkhqCyS3t6jhp659R8FsjzdGl
fdBG4YdCNkN9mEAy5HzNx9k6GEsyH91kikaScy9e95m0mU7t5PQP65xQwafLecWMG1QNRV4Vj9nt
pGeudbYn4Foxxv9W3eDGGFps7D2FuBw4HvGNVLdUqQbfUeLy0tn8+KQmpFGmLs2TTliGr6b2tqf1
B2Zi95h4UHgFPi2Kt2xslAjDkA52Ix6rYsl+u/MrDQETMDNbGWQJInHkZ0v0YuQV7ZviDtOz0fNs
77ISDsIAZ/rvPLPbu7noRqhm+oXAiF9kDngPdZM2R9sT/8homEOliOmnnMG5rPOrGyNz76qJ21lm
MKcY1XKTCU0ae7jh0+G+6/CLnWgIr6lz3vWIXfWpMoAJJ2aznWk2TQgkV4ZCUR9kZ9BeWtk5SU0G
gJuijZuMR1iPtccuJ/yT3gH3tlae8J/P/BRT/f3YkoF1TyYzP2mTIg7EkUaLPryJwWt/9rnzQB/p
3FcucYrRjHr64OUngsuNsCC46ag0DNtWo+ZKiL88pPVrxegwYc4dJ1HaJst9bFyeAmUsDqPd94cU
iu9W6PT/ybTcKMnTS53MYbE9zAzm5qdc7/G/az9j2+38YV3WU2a6X0jfh7Wd8+s+qKsNxgoFzECj
V+JAhcQ9uUmgWJOpjBfKm6Q1PqGajHNLZQ5Mwkhc9JLBQc6NHnvOuchQqQuihQian3mK0xc3d3Cs
GumAu6HjOlKRMfbfmrrZx4eD7rgsRSRr0g96D+DdqjteQni/2nIHPr2VzeL8eywhVv6CnFYwI+Aw
NFAzAvz5Muiy8fYNKhKbg/Keen5jxu5pfxLqKfmNy8C6tExK+2z4QRHpnfqNpPT4PC5Klfj1pDHM
moUJ8dzpB7TYOexWSoGlWzSM2a0TDFW7WYvsIhBlTj0/oF4qWwaMy84sHI1UNnUmfOwotN1qu93e
zNeBCyAnCFxMRSsOce786zX1KXXU8VZY2GoduzLR/LZHnKAGZ2OtTC+biBDyDm283CwcygdX7V+7
StZME4iD6MluMpk1n0m3XQKzbp56KMSr2poPJvlQ7jp5555olAAtjHkBSXMtK1jtH5ssqqetOKc5
YvdAfBM2XeOr7V33aJNYcsq21CpCLQ51W6c3cNU/BAw4D5q3oIe9ZauuPwLyC78brOkbrkKHatic
0lZ0+2jYcZJZR0/Wlk9WU3aspHayRyyIUrFKn3bpFC+yPjQKl6ig73/CYTk+1CJkkszp65HnQUzP
rv0x0a39euVCXwtgqdh8xnk6+912GzjvKaPaq9RlepGuc2sbYKgc6qcnDYTjvLpYG1/pdIagcggB
EDEPLJO49tlZcd3ySmvP4+G5j3EmCclKy8dhrSNhlUM0GqVFTJP9omNmPbjNlgtlJ35jK4+u0X7u
D80wVzJok+YX2v1rMpa/vYmQze83ofXcY1zjwmvbxAjqtL5gv3lIsxbKq3mo0peu8IyNsXg1W6u+
DNsZorA5wzcAbk8zIkDQGOar4SbSt9gwcNCqvj702GIXdwZRE+b/NXHybwA/6jmN0pLL1jZNChOT
6aV0Szfsrf905tpXz05Oalx254LhZJGbHq0bPTfNt3W0Ruy1SencrYVonraO/5M5r9wualc58IM+
dMmjUa/Pqa1/aNS+D46WDZcqTofvLwnRVDviCdJY+6FH1TatNFfxU+vH6m5X7afRZadsC+6QjL4J
kn/BLNOcjcVaD+Ws6QHbnYjSMfXkKevlp6tddlRhWQsgAkCfm5u2fjuu08khS8JfEuWf0Jr4tLr6
M5zJ4hrok9kEM0LcVzIhDiRtPR+KnmtywVxz33+VxHTlIaGCSdScnox1jJHeNDrLiYV9ahCDT1bb
vxW8a8/svIyWpmqjagA9Jnvo7BoM88fFJBqmU66O4n7Iyn7enwL4Lesq8vJNl9bPzaTQmDmwRV7+
l4xTHuX9BSP1hO7Z/C1bEw+GqNaw8xhiY2P8Ug31Z883xKc5VqC8JqjNkEYDe91OUwzlnKVqFSrJ
PylHP8fJTB5+/qsf4xvJWXhz3T7SdDW/6t5lP4N6Erug99YltBy5hnlKY6pn8791yr/wHhHpA3FF
0c3YOQXNiBhSsUt4q+D2C62s+zZiOnQuyuZxL0pkp7Rnq2Z34yDdifgh4OpSBzd0y6o/eT1TMZdz
Q93AqzaL76q3fCVsJPij8irtKOJeKO3H/H5d1EPzpbnu+IQnOaCs2qIr4ufSZDOuMfPWKGIMu2Gw
rnlL1IFXoc2WHSEFLrqCtsZZaMWC8r5ILJyrWPeLWr6RlFVSVJukUJgePt70DxFC++cr+onzd5zD
/bsqWQ54SofkbNasvUw63MHbcbVuKEtqVGHVK5rP6GNA/GCqX1lEBzA6wULTSNxV4nW/R74Besgo
5V3LMuWi5OufFUCBgo7cqv1zdCyyTSwxmY+Vp//xFjQ1thueplIhzanNlFPceje0/eQilIUEwUqq
x3hMP7NB9dts0G8cMg9x7eYPg+39c23lPArM6voEvWDqQK9EpkCKENkQqclARoRrYhLY6lOnjxlD
tZy4eDWZMVOZmfG4/M5yTtwdLt2pPUtVfpAwwAIJVJnjxF6Bx0FscChy/dDxYI0VJSi9s0COCOP4
vVDif/t8ctiG9vXUfpJGxvYDF91DaW9JPWSHzLGfRo3P4JsaoqCQGp5tu6uQ1nVtDvqxJQuuUqYz
cRcPXoKDq1AUltW7KszpBitwx+AFrL1HOb3qS2fAjun4AdoGyyqzStNj+l/1BfEhJqzi/nz1A3kU
w8gu3T5flGj/EgYDvWnyzF9TAgApJtIBa1Z9JHZ33P/8dgXKv12dIIANph7s36tNaXJonTiLoD/w
ERpF+qBP11xcRaJvtgl5GkuFpzDltN1H+cVAmSMy+9GcnUufAOYaaysPxioe939iAgx1rHQerCFG
nckY8sgmGXAnL/HJ7pb0gOm3juEnMPGX9E2pEqYaUYSCqtpABGMsyhOJ3lQ8KPNynNZGuUBxPMCZ
/zKSwjslUnkyh1IPEyunvIOKM6ciPe5ftD3j6XZmRjPGdtDNaX0iWkkGpK07CFntGWc6y/umUaHI
hIHkQdi7rL305rvJOUzlB3vH8Yz1ZFDkaQNhaVFANlhMqIR78A/vjXCulwHPxUPlgKE13VxcWQAv
g35G1Fd5TQXHQUjOUEe6i2gPtSUf+tgww4aPcbdurA2lZ6oicRSNc1U4ix8KwZNIW1YfptK7ZEme
BC3CX7h/e9IgUo9U0NVH3S/CHT0315cFdeOp4gcd3DY7x52ShfHcIKZbuQj3MjIJmAVpwbgsykM+
ppds1M5q1jOm2V6dSrEaQBmoxS2pUcr1c4fvJ0jPSJrZjXzbrfp0MQyp5hAf9k+VQCcSzubx0YEu
JTcqIOFsq71MNWiJtfEbzVwullljTIq1EyjFM+EU2UWv61cxmoeMYLE0m++aOebfVy6vdxrS11lk
ObUlWS9l45tkBjOWeW9aMt7228yjV1QaYrR3ckYUiLjWwiCXwsvP7enFy9kpvLc45QZGCMXQIHun
x70LTobq2FiEdtSNd0PH8R5d8YzrGGddXyPYep0Xdmij+xu5EFAykSshDSu+7zdmeV4VYR/30zwR
7UB/7nWXsnWzYzyXV7NJUQK96mXvTmcuMBTGGE5ocmPCRuTHpPCif4O0WqgaOfkg28e/3yNLbVtH
VTKlpqblX7wS2KeyJiJOV/JPqg90Y+M8NNPCHYHGbmTJSdfJOWBMMB3242CHczm+jmqjRqZmzVEz
Wn/dpI5GBberyNg028f9aTAXBgtEQ/no4SaUBvEuFYsG1rUbuGgql6b5OC+zPBtY2fDkMAhPS9gn
kVCEVNJdoiwhwUbNEtjPJHll6ZZ2VFw649YGxuVZN47TmD4Io3nen2SV9Dxd8lMhY/3I1rr5brUS
hawnpwV+ba/fg20FDX7Qh/vuh9q/BBKEA3TryJOOfoWhin01b+jZecWgCJVIb0vPb93CPioGSpsT
12fSU344zfhQpqoexUR9btGu75qWGoedggXF1n8ksRs5vcVAwSD0tSi8KxjsQ9078ffZWqiKEvW1
/rwfL8JhC+jiOqRo9Ix+UlHwzlegpK18V7uhOimdatzLQoT1BrhYhfx0NqrXzEYez0F3IwK35EU1
mAvhIb97y9kYkao3ZabYKmZn69r3N9XOpzkYTJQ+x8HuTGAuwbYmbGKzdZtyg9naJsM53+n+nM2/
PaJEg2Kg0BT9nEOOUI4s1fRJMCPApIXO12qIcYm9HAuSAb7Q5a3r/kfV4j0xh+SQ9Ch/4676ZxU5
NnNmewzDFl/V/5Pbb0Mw4K9U9MuDDWznSzoeSkcnHPruY3/F7K3o3u6VLV0pm4yPmhPo3krGwruF
z+VNvapP1MSAw40kKFZgoxmFVELy2zx/cgn6XGItIOl0vCAcv7XsLuushDytjtkvGbmZWcpbCboc
Gq0eEiSY3hTWmShj0t4zzz3UUvubKCpkN5Zdf7/xV/QEf3Yx+hE3SqExkRumKNV9jp32asw9iw21
cQtQtp7BbX/mk8EId5ZLUILBgOsC+BDz8rTm4i9DmOJBNm18kGXhM1zhxPTqXy1v7GFqScwgNywk
uedi9kod5WyrOZF3Bl5naH8J2EQwgoOm4nPysCjdgh4YZ6KtCOthij3gK/ISq9z+qqCRumRiF6Jd
cJvLGM15w783IvP70LBU/P7dzBa7WHszC0Y2yHl2qDuMvDqCwcMJcZx+EW2MONn5WKqaFyRrz4yR
xx/Mh8DBHBRrQmwltS/nmPDIX4AS3vG0/dR05/bQjYwh0jxnOUMa5g2BIsXGMCc99uwp3jbSmn/L
OfYeyVhGjAH66QfNHwdAuHou3SO6Lfu6B/qz73ZRtv8vNGov+7QaxXyS4h0EBIt2mtcnq/psSPGh
bkuLoJMJUko5hN7a9c9Lv/5R2J4UCQ9FSnf0wDKG9KUn/1xKN9zrMkXvDkbBGDPbCALPrpgmaeWP
ImX74mD05qExi3dvwrGxqvGLqVtB3zbyPgwyGsi7PCeDSP0JChQlvT72pd1Gg0aSyby4l7VZ3jop
0zslSR5A6skmfTEvmKXcM3GYxH4ZLRzbJA4dCPm1XGz23E49uxFQWw3upmamv2rX+ki24fOS4tAp
nOdFs2Lw/HE8rvr0g5zn5aEr+SW07Lx/eYpIZjpKwBnUR/K5RU/XDJpKvB6dNHNVslTYSky1eCFo
d+hE6GEH5BDiYOV0vRFuNxBwMKRW8oTX07buRDA35wYSzXfFFmFjQBVYTvqoKZZ3+cZ9d+YfnArw
cJxV72w1cXaRDCUUE3wxMz5RHvWo5QqlY2XEwswKHHDxtkOGSm3OBxgmpwcp0pcLAdT2UUjNvcTQ
NRebICkyEyB3Hbe66Z7EkUOF0xszoZu9+sjHyTL0Xm+IyXUrn6E9vo7Rfc88ozinM1csj1845Jl7
HySXtjsnFxYp3fvOK32l65Mos6tzXAsZMYCf8Bxs5retiCK6ortY9OKB3SvY3bZuObU+2I9l3xvE
6EOn2dHiTVDZVSnC/e9hr2Z9bhMA4f2pmYeTuoJQNqXz/i2QdfGnG9fHDFDpupfDvTtewDOV0G3h
KtapjGF7GlCmlGFtXCefXvwEKFied4SwcpPpWoxrdiOc7TlXl/lYE8l6KrT4rdBxCAgAIU+P/9PU
GqPXop0Wx/oSbmZc925zXvXHtpbOU6k0B3In8FgIAOrESx773yZJiE/7U0T4H2QlCbe+1sNvOnEl
LoVDltImVla/Mde+g0o4L2OOcjKP5RkJpTtlHarCXP9T5HWqxgwGPi/PJKcFpgsW75gmeCZc2qHN
eguxw7NCvv22WobLDM4sFWKbUlNG389rWzIRNsSdzXQoqIn+OWxG53aUb+VoNCHAhx4OgziumRRX
mevPmH/oIgCe9rMo6+OQiHXzYHh1ExC24R4Lqi/KVsI/W3+HufdKdcAJfCJ9/ldnNg+lpecP+wed
DkOMV2T84+WO4IHPmts0JIHYTKeEOHjXmhIlUOLsRTb2o41K6pqMU0h8wH6DDpnNVntkYvSyW3sz
nENeTzMLt3/cpWtVs/0mr85E2aHn2soc7PVcRWxPABGLMLjrSR6oAsOkIyn1iMlkZVwTi3mtltff
psS+WQX9wMLkPrWHi1EwJFA7ZglFzamqgoQrpsDEoS3nbVJi1NARFi7uc2xBnu1H7P7r5r16mZkP
RgRpqCdPtSJwrzzEYDCfEm8s78h+vxuFcMeZGgT6k5TLVsoDQVrigVD4X2vBXD4mC4Mf9wIp9JrO
W0lPDxX1cZKS+PFpl6N+yWTxdyrWHC6LMUWs/QfNRhT3dkSVjhDEjBgMhYRZ3Qj/8tlZkIcKalw0
DB96CS6/l3c54fjBFrdzgKFcMC95yd1K5GWZvOpmYycN1i4l+IhzW81qYJVVZQ0nQdJ8dvqmCQLi
vWcaZjhk7FH2xml0yXjdexO8ioF0LeWabsBV3jKQ2qToGC4yKADbTiyzldwrASaIP/vh0m8/PNIv
a7CVBBB6a8ll/pYuqXzgv7Fx/CynVXKo87J0JWbl3Y6vZ451zkn2TAh3v9Ti243RwQn65CR6IcPK
KlQLa4lIBSU/TDEY4ce3/QMAKMge9j9qRxVmN6ffGaHu7axwn+DkX0ijzS/Dkt6ceDKvdrKQL71p
9nQE8lrDHgWOQ882ybG8QOxe8zwHDN+fh2YknWmrQEEeQ00f2JWpDmuYZLa8raZ80PF6HRU8Mcyd
eUc8Z31pB6IHtOqiOTrSsWjywz4z2a/YWFVJnsKTzzBFWEE795+8kiP1UDmd83S8SReUKOVTpYeD
ou8pabwa5qd2snCXBzzCKGVnkYVg4dTVYb1x3rY5JzXvWZWS5r2XgaAPN2I74+O8qjejJ8l2l+g6
yB9rfZczQat4AP9IskYzoS4B4zNxmry4Cxj4il4jRUFkjE6QAYJ50Iqza83/3CSBjuQ5qlh+xbKM
1XmuN7Rd444UpLlcK8k1Ek/rcp1N41gXWRes6zqH7IBobyDv4V7eZ3H9P/bOa0dy7dqyv9LQOw9I
btrXIMNHpPcvRFp67/n1dzDqSsrMqj7ZavRDN9CAIAhVqmTSba691pxjBhthMqsLzWlz6hV0ZAWe
Y3+7YOpvA1ibn0RPZXTaBYtWtvmSSlG46gKENKCIlNWgtfkeVUJ4NrFtQzKCogzEjbb1evF+qrGk
Us7W7eARHCxXNWb4Jl6FQXZxaiMGdh8SNVqM57zcsI5N9deOpmzaO4aI9YZRwxOCkoLJjU4fET89
bCNGCDDn0LvmLCdqC2gnCPS931TorohIN1WkmR3nY7Trk6/DyP1X+pzqbdwldIrBzJsTehrRhey0
5Gmk/w5TUp3qXekZsAWYvIRSdHFqUHSt1FwMfndO7LHqTo0ULpVBUhxL0tq9OVP2Tt6/0Sbwq0TK
Xpe2vkfRGLrkMj+evqUpfTFoZmEHE5S5Q5j1y1wNQqRN9K3iRDuzqKIA9qm3drqGrFW2Jh+smRXC
EkbA1/w3ZvphV3zN5aRekSORumEdSTurxZofVI7fyxbt4EsRNT6abdp2+QBSe56HqLa/qb2Y4ZAy
4AOhgZCFvkluihxdaX5vrep5/lKn1Z0tsS63df/iKxI+uobV3kdIjqAaimbnS4mr9YbM0IsZPyAn
GpKUWiuiSW6COntjJAkgFTi8qRND3XNjZuA2pRaK9yi/x/0fO1Mm2YcseCn8al2ZvDV8d+XrvErl
a5+9X0pDSy5qe9HaPkVXLYPFNOwbXRb9Lm4oznIZoQJTFaAoNu3iXmCTo0SvDrDGnk/OgaLmDsx8
kVINdPf0Rz7WbGTrpbyvZNU/C2ilM0xlCZ43FV3pXzXYvRGzYSEeC+sssE02drMmvcMst4v0kj1Y
PT7V/XRDrsexMewng2KVKLSwc0iseRisLkBL1RGWYbRPvZ83W0C4/UoP6nMarLuJCwGh1PCXsGrp
kw+ChqAE8LeWjWTdFNCKT/6yfioCRzYYIKp+ZR3y+ffWoWPnhuUOmbVmahKxdxoTF+pND7RaMREN
R5dBFtnn6QtZyTnwW6aVGrMNoUHUauH6hTdpNbbbQgp5MWJkEVoCR41o0IdAI30Ut8yHZ4N8yxMZ
oRS3SLP2atTJrmH72QfOF31Dv9g6YBpye7+AnNb36xLKmaGagLrktNwyeD+evqtlXZh7yPYXTKX8
I20EQAJm1fD22wzNDBWqr7yrIRVfnR66rB+zJXfhHq5xfKjMQN3ptlK4RlErLigWAJZgH1jEBQYh
wklm0XuQ0F9IEm+dmOMZwl7OOJV3YjQiV6GSW8LDm4CyV9qlftQmg1phiO8Rbr4iAKnPOzT6hW+N
OzMtcmdqpZD9ILvPQFqiTMOUoxT1opBbmrg9K99pXasTfnYCRGt52oUrJSpfkU3P0+yVO21PdYMR
H8ktoNz8tqQCwS+gRcXOQvWrZ7K41RLliTSWa8BuzRpvT7ikbQWNMOrztS8SBbGwipG0Tu7ggB0U
vWToRLCLHGjRplGbgZ9SrGrJaC+YS6uXVacyo1SypdabT75k7U6Ih6jQ9llFK2RihUVhjZ5Ry6MK
zrTo9tNk7PIa6ZU/ZhmLKlZ3SU4xPI2y6agoFHgTUOHPbw4WMqY2ERMpyApTIPzzaFJelaZHyRgj
bqhAqUm+znpk0LYKmHKfKhGAethR2k0us8FRZfs11keEvFp/bY2O0FBrnwrQKqjvrdIEIal1CP+Q
efDvqstY5P1BY4Y7IokPxzShfFI9ICkt3zelMes9G6TLDiz82shS0KgJ+UCpCGgAYpTYmBOicgWz
N6BDJmh635DXPRjNss7S6hCN3lW4hRkM2dWEKcnXCld5EOd4Fnrkyap1abbPKJDyNb4VsYwkZW9Y
zCrjBtjEPA07gZiypLiFlduuiN9OXSB2NZtUliYvMun2kA1kct4MGRGPpTcw2obt1MJZ0JASmFYf
LsdIx3XV1dy3ruE3tfpqQzwNCsZQ85eofDE6FHTqk0Lrzsk78NxeN59Po0AhoncTsecu1rvb00BA
6nkNW6UuDqyabt7w4sl4u10hkY4CwX6bmKl3VsMpWUBca5dKyb33cPLi0ct5D/0XDfDyBsp2h1eM
ph1EfZqQevfRJ/xaTBMWEpOL1ZgJBR/winQ1bWeT9Lsu9AkOgmDpL8v0PNNUcy2K7OrkolewiZ82
nEbpnRt0z64iZvnz56wSxbqfp4MiZHCajnDw8ZIcaM7iKZqpX6yU6B2Ysip8SDZFnOZUq322a1Bu
M7BGvdpED0QGJOvIwJGdNa+nf5aq472n9PIup7xN49o7ywSEpg7W5Moou+6I/lB+ARoRwJtm/lxm
PCn47IfAYDuvVe1dP4dIg+i79kamtWiYWTgSa6UlcoIpEOPS6YQGlfrc8LQSuqHpygU5OXqLLTse
6+tE6NoZ8EJ12TcTFP/J2+do+I/EFzBVH5SB3au79pjpH7G3ckPKQt/XtXWIGYYcK2C8TtAyn0u9
Wl8H8oBfc/46Y3JrL5V0bWXtrg65wXreiz1jQ4CDeXBdStLBI0XJqVIacloLgxs8NTtXzwTnoV95
NdySSq2IvYmgbwsSUmikIdOsxMgridjg5dd3DoU1pv+y75gNIK+A+Pbre5RNdbce5h/Jt7tlnt/C
GGDs1SP9WQ7eZJ9Po+KIWfGk8daK2K8YjQKOlsD5uBCRAIDPBbslX57IG8BSjC2CVbpWY6NBoIiA
Vg8oNrPETxAjLswSI1oiI5BnohVv5Rh7F8kFJDF3UbnBcpEa+X2BNCgzPfmK2/ZL8dGRzaRocrFT
pOam6izsHHy08CSLXWIxrhofKqsZzy25ujpVyh59e4paGzOg5Bfr2OvNVZu3GUFhqJbi4AOAW4dM
XOTLHMfEShsX2iA9aWoIBAtbEyNOplf/+Det70+0phlx9JXzgppTxdABV48n8sRO+QTEAWjRDxUf
eEetsXTUBA9tirISxzTrwaNrVC+2adHdVulV9g1JddUoQwvuJ2Wfb06/y/9pduIxfK1gGHw03+GJ
/68SFpWZQvQ3iMW6en5PPhMWT//gF2JR6H+hWlBtG8kF/0Wqzz/+R/8+wxeF9pdqIFUgsRHQNhxF
7nyWV03AX4m/1Dmc2NLhnWHan/9RnbfzX6n2X3wmDHJ3bUMxDEh6/wlgEcrOl8cL6CMASDCO/AcK
HCrx+e8/PV4wJ/A+jA07BVHhgSpmQw0xVqzPhiQ/9F02TVuJVCoQXNADJzeN7eJK80wINj4Dp7XC
mJgVVLLbC74foyNXlnIW0kd9sYOx26qF3tEXA5NK/gf9sik1whW7A5swTMVXNjkl0k4J4evxdWvy
vV+z51smQvMep8Cg2YAzHrkMShV6+Z1gEoT7n0H2qoubYhONZf3Y4tMMlzY4FjcTgupJzuY4g5Ls
vNhMGKoQVHGRQwl08a+xPSqL4lFRjXSVyUG9LUnefQ7J9jHYAwWkF4WWlexVZksYPkg81WaG7Zre
CRVFkQ76azWQCML/V8JhMME1olpPZVpuiJWL+uhNsCwZLectBvoxZ8esjoQ+hzgkuneGL15On14U
6bKQqulCbslFYohNqMaGsyApAMUhds3MVMz8Ah8yMu6oaImxCQtNhOtQGH6yVcqM4RRC5IDKoRl3
dcMm3vdkvDJd0V4i9AZs3PBJdSdRE1QPGqIA5mdnD+pkeeCKKtJ7qqQi26VlTSW+RTa5uGTQXdQN
wXKwLDITuqJVx292QXbTIqyS+lCTjIJOjQtdLIQP7V8EmMoZlwKmwK4gC2Q6Y0y6upJM6A/bPDyH
CThDJwPmo1WqLAypN+8TVTQr0+/kVS2rJKg0nOxCH8b3jiAUniTbHA9pjsucfSXZNKg+i5XiYY3D
KKY+Nr5uH0zJr65SQsKgpzA1v7FnfU9GN5ysCPjvj0NIiLLta++en8tXuZfzqZRGY1XDVT/vbGYt
AestrZNIGpBb1FGxwILZHCT28NcyJspGYruqZYq9JK2tfS9y700Bs3yUh1K/9EQQ3JRImRaFAMSj
wwq46jwY9TSdLT6JgswfjRAq+og6e92xRCAM0n5RKOKNlxBIwYyCwfVO7kHXUotrzZ09M438lBCz
vqLBU8G/dqveJHW9CpAQmG9tjG51NOBWtR0fxzo4CyFCMJIh5ztK2+tRl266BB8cHgisZTxitLnR
e5CWqLsILm0SJeixRATIYU6FtYDbTnJ1ITCQqQLnbjmxGcLvTLoOrULdegn8gtd1BHLRjnilpKl+
iaPpNSP2jVdqEoum9s1LQopoXOj2TU42BxKBG15DsWDJeYz0enSLFh4fQuJgWSgIvQzswAtbl3cK
bnPiXEhgBxUDzaKpeqdRFMoE8PqLygedVUvv1IcESfGL8mBhfCzxSdwQlp0uYOLcwkvA0lFFDYED
McR0Um9Q3JkZLjVK22DAuN0Q0IlgFUGLLUc0LojxXIypPTnYWjWnsLPwaKnEk4m8LK8EYYF7Penj
FW+D4mbMlHFR1ukqYGbkquh/1BJRi9GP1T39rv48p/vmWnH4EIRRTzwC1AFc7jNFPpOfyJirVs3U
I6iHrIkAUQ9w/GbkZgbMEF8RVLTIRiKDAZc38GC0pcQSKZAjxhBC537XI7Vcv7BiT4OTYJiup4X9
Rp386ZXkITS6DHKWBn11WJxZfYib5gP5bjDvdaPjAIbDJUYsXRmGbqy8zGh2isjHZY1wbG4MScXa
GAtGcQYg3bQxCIgUVkDfjOcDTqnJ0AceCP51+rYO4gT9Ht5ri8uaBonTBRFDt0QetoEc3Np1ypYM
z+ImhxdDIWTxOgWQwR1iQmvKTx4xudI/JiXHEh3k9SFJcMQFengjCfyic15nAj1EIgHlzC/Z1RVx
nxxKTZ1TKtXAuE87BOtqb/t7Hd0Ght2Bio/dOzPSIrwNMYPTZOVHoDnGL4KOdqspFGyjVRV8rkZM
e3WY7O1YCZ+KiJlc2wzKuCa2LGAG4w0AcmjWNPaipgIrVpButelVdDKZnbmi51ctQWuxUxN9VL3D
ujWWRmdeDPgXYOSN/o6EGcB6CvaPTGAMV1SfufmoViTj0WAI60I+EriiuKoa6gcvhf12mLUm9h6y
HcaLVGp0rHJa5A5mhwoqaTCtIDQ3Xm0OjCxaTQLsrsjixTkmC1/hMA3/nfrTsJvjQ6KrssjGYzni
nZrBmDryuCGna08igJyR34auLczXihSLyKl6cBuY9kzYs5Ee2ldpKbJ0Q9NRD+46pmOsTGrXyrCO
FMihhiM34NXpu5QMMAJyBhCXpySRGYbVzbGlIIh/Yr3OlOR/17ungoTKRrUtKnNhaNY3xqLEnIf5
saic3umX0WN+Oez1s/zVPqbb3hXLEfvSr7KWahPF7B9K7N9LIAIiII+jqbB0YRrfSqAU2ogidWTU
0hLGCtXDsalnNafMG7D/VBj+4VCK/NvZ6Rooa1tAshXz//pablU0bXRqc6JA1uaDcBmE7vNtey65
3k/X8eu+Yb6OoCqBZ5uwu3XTNL6lamPaRJvE1XS8o7KibbXxt63rLXyH999tFz+c1+/XUOeZVdmo
gBNHLfvtGnoDe9XRTAbOS6xw0q39vbIxl9Ou23VL3zE2/d766QznM/j6pHw95kyV/FS6ygzPosDi
mNZTky9Y/RfxpedqC3JBRpdCzzV/2ot9Jef+uqafz/JbYDxDFl2N/JTZ50pZhft63S/JSnTYd75A
nF2lbr8Jt1BQnALj9g+X+Pf34uvZwlz/fLaM8IhZAlTnyKk4xrWOJefuh5v4h4fzy02cT//TBfWC
Tos773QTB1dz6jXwoxV2gl39wxun/OnWGYrQaQaxzdH0byfTRZUaxV0xOPVyJJsDFtwqXRfL8CJD
rMTlc2BD/fC4/OnefT7kt5PzdUYy8cQhx124UTawdVbGqlj/dGrqn+7Tp+MY80X+dBGxzAQVXbfh
tH5Ji9rxevqUC8+lCQTSwSkdWowu7RFamEzmF8kaydElzEBU3/9bryXbRNtULBM5+ndI7CQGibxV
FHX1kq6XEy7752wVr+0n05n4DVLUZE77w83901Lw6ZinJfDTBYhTecBuNB/TU1cq9xPz+yLtjR/Y
0H94hgwOo7OFNoldE/b8jH06jlIKf2w92lbEW+KcWSCkeImd18kB/SGQdFEK//AKfoMTz+//10PO
9/7TIfuUXEE8fvMhdUzYFXUaNzhyUwe356X+BIZMONh6CUL+4aIqv1/Vr4f+tsACeG6QC54OHV6p
y3zdFcv6oVvKh2qNo/VeWydHZfv3C8JPx/y2wFp6aquxxjFD84E8lLhFZPHDXZx/xNc1nNPiwqJS
EIrKZ//rFdXqqB98E8/ZnAhzJnV0IsuzOD7+/Yn8/k7OR6H7YhkmRpXvX/ik1ZueyQOCR+l+MK8J
Svv7n/+nC6VyGooG21u2T4/qp+eiFnJpEoXGjB5ERUWmlN+7SfDDI/DTQb49fOx5ke3OlypAISAR
UQjA05HKp78/lW+M61/PuKpCoYTTRlfoRI//dC7oyqwaz+PkjOvmodoyKOfrpp73br+Ndtby74/2
p9uva8KA902jyzK/nRPpzS2tVjE5Te47FtMStKv30xTwQRc3f38oZS6tvj9qn481X99PJ4b4rgqK
BmKTtvY3KAbWYj1QmtBbcX98W3//vrGx+nRe396cye9CTSk5Vo+Q0kZzSv3VLAisukOj40juTx+3
P961zwf8VpmAyquUBqGCA3hiiSl4Bx9jDUWE0/v5aD/dtW9fb8tn2gZGfnIYBKwaRbslnejJt4ed
B3Lw7+/a719tg1dXNy2oXKz28rcHZEzHUU3UUGbFBa26BrGxbA/N2vxhpZsbur89HJTkzL9sNl8Y
A78+HGk3DpSw2EqJ+HaRHTnlmnZ6sI1W/lpfT0sxscq298EyWv/9Cf7xm8I3jOarrSiCju/XI8fD
NBqaiX5XgwrmkLQQ0L9xiZFw/Tnd1/FeVZcc9aWFEvCHiztfvO9vxOdDf7uPauVng1dz6FS6KKVX
s//plfvpAN+uajPmk5+WHIASCF+aA7H4mvT0S3xgDsMk7YDFyv3hev5exPLE/Pt6fq+/PKWIbXST
8/VUHeqvozm/CUt5/9Pa9cd3ziINYM55sOhQf7tzg1aajZmnvAYHEucXAGaW2ACc0SUXbxf88An7
Y7nz+WjfblYUgzFsU8hK2ro7MMl9QapsuLVbbhkqgkIzF+avqKz/6b74D3ePPDaTJqDMUJsa6+uT
mfUYbCWLXIqCAWFBnkmp/+cP4JcjfFsmAQBCdp7m5As6aLF91fcPPzwNf1iIvxzh2z3q6F3GRgV3
tlvJjryMUUY49rJ2pXW1zm71x/+uuP+jEdn/2vzrvHjPrpvq/b05PhffJ2X/F8aMsQh/uva/5Ywd
n5Pwywhs/r//GoHNcy7WVgZdGokeNmXeP0dgxFb9RQQNiTmKrtASwRL8rxmYqs/ZZDx5jL90XrK5
VfLfMzCiyRSKfnK8LCy6/Nz/KGSMydqXdZBHm+8KcwvZQBamm0L79hiixml8CGQrrR5kfdPmyPjm
fOfEuyjN0PavPLtI5SsTSjN4KYlZ81tKizrbhp00BJdiKFTz2IGjqrYTBqjhKczwzVyS75T5LubQ
bjlqUGI3YWnG9q7q4ugEtvIsp+9yWkxiyoPiIRYSsjCl00accM2A2y5xLASH8ZvVD0bpo1IwQnkm
K1hVvMp9OFD3elx2JcyD2vf2YH1L+cprkyl/VPJqkpGARrFx00QB8cxm6d31sTKsGxhSK00oL/UQ
1Z47WJDez6Iec/AHNWGOCnD0+6wn2lqNaBhOMEKU2aEXTfimhDRoq6QoGn/f2L1SP2lIQab1hA1c
Qu0WdOyHUN2gm8zLNgWooRYpaNK8lvLyQaRaDoXHHEPrdjRkH9ealrbxASRhUmHC0wjEtGJ7UGAq
aJG4ZzxgTuxRMaNHdxM5Sd7GLBtTvKQFu5JNqmPPeA5gd4+HljFidYdSNlP3MTG0yZOJIWO87iyu
NVHFngFGpCrxj41IBHwbJEXY6onyjhy9TWW0RbVdnSUDAW7qjGgSKoWTgsinWYvJFCX66FohTHRT
m9gDpgVxTrG8LRBkqK+GSc40xWvvS1BxS8hn55OA4BKsyFIFicWMhuhKDOEdoTHr2rK9POcPGyrc
RZaZxLS3dKHNaiU6Mppds+0yKHrAMHz6IHHdNzcgyWMZsYQaqUSYVbUVv4nWV0fYHAyrkjNZjCSA
AEkK22pl94XBGCVsFbtTnEJE/jgdplznQYa0qUHJm+cxmJhBsE35Ba6ESN9qja4Gux42MtLvwozF
y9CUdg8EVo/J7sVtFGTVhUDin51LuT9F914Fie+yFJCKd23fJtZWIRCOPPpmNIf4Wlf7rrhqG7sy
Vz2x6lHuTrbdw/0L5UA/GEU0TxFrtR+7c5zy/XBmWkNbEGcNDfwDfJ4A4C4HUUiQC1TaNlRwVudt
ODJVySQD/nu7zgKJIRwgNyRUhv/QWn6l+BdBGxgMKyGJo9H3HRHSslewjEFJa/rzjliFzKT1wVBS
yG6pd1UgX8tsTNGUbmGsxf1S84xo3BK2OyKFUkzDe/aV3B+hRkZjXG0MUlm3DMAMP0ITMqCbYuK2
6k27AhxvcVeGZ8iuJfEFWiznqSNarLY7q0LNcxkqKQ+I22teWsKa9cF9LYohr3JOZkTQm4ySZb4n
kpU0K5yPQXqtpFJC0x1bgSxu4igdJuRhEwZKpI5x8uGbVmk/FIpRJh9daMnSuTn6cbuamEqmR4bF
anwh6ZLEBKoq0HG9YHBo9OPo4W06TwZ2y7dt1CXiRusGFTGqxsEyrENMf45DkKvRtSTlPDLW0BnJ
QSFdQX4LZ6YYce15HHU7anNSEwyPhegYh5rolopMYvMxLgY0jsKT4MGPY1qE+6w3CkipHcGimNPS
UqcxJKnpCGEcBt46S416M00Z+H8HmZBWX2WTZGj3KiLc8d5CG2qdK00bJfdlDhHmOqq1AuB7aaTS
eGDVAwIHIVRqmRN3aPWulB6sx5mZyla7jSO9qY8jpkT7vDHwcD8LPzOkvTQWGdwns0nxUatSPZkH
0VvSsPF03siLVNO15AJd4jy9jdjx+JfothjG9tHYebdWkNvlWrUHnYh6dVJJYokSS4MapCXN0k+k
DNU7asv4jNdkTLetKLoeR46UETDbCJH7DzqhFJgDoj4aNkpgtuOFiXwx2kshm5Sz1Oj7+EmZahOr
Bp7vHJlqxPzVEVUb1Vuc+JHklmqs6ueDQdK102V9SxzKfOvbPvF3kxCZzx/XkSWOmtGV+i7RxdRA
La0xm0u6KMxzwmZ8zAsd4m++MSi8h10/hWH8a6f//wujfzCn+rvC6PBMpPzzl9Jo/ge/SiPVov6h
2YIEiHgipmb/rIxU+S9GNwggGOJQgKP7+ldhpFt/oU4Qsm1S/MgyHad/FUYEs/Iz2EPqmNPISeCv
/hkMe/Fr4/crCvfPczEh5l/s8w5R1rCI2uwAmFjNGqXT5vVzzyRGX0J72XA7bVoHWVvsK4k5d60m
w1JiDrmXdaCQEhBz3vHdZF+S2QEcaSKeZK1UI+zdbdVuvbG4amhaeYRRwUsuV1ltSY7RdVAisXYT
SsoCPaP4bLwk/tQaS6WVVKdNqIQUWzJ2csBniZy6JFHuUkM913z4nKAApzpTXa0TAFzbHn17e2D4
icGG3lgrk/TcivskRJSa+MGG17dxJVruo87qmWUXQUDYdiKafRmJoxlL1+iCUadMOJMqLOFqrCtH
AjcOXUxkvWZ7e0MqXT5KR94pMg/o4Q+5trIr8UCIS73SRxXpu9wum8pyajgzzBVfsjB/ntLnKRJv
vtZQYIJqrxACCzweUndrVAUoDxCAzILhrEhoD/zkkmX0zDAy+N3Je6o8Dgl1WGFPcNYC3RlzdCN1
wkcpKPZG8RLAX2sl76xXk8tckgCsTNsG7lpd3JvQ7VW5XkgQRmMTqxKGn6waCAkZ10YzgDEhKwH/
oh/iQwVHeqiVIUV8oS8z/Opa7m+UlLQF41YqTQALo2UsKiAbaY0+VoeT5XUvNeTDGLazUa3kEHxO
2TVoLdK7MmvuooMVye8hQqb5IlezD9weXwhkhWk27loPyY4y7LtMXcYMWxUUR2ANXjo52JRmson6
vdlpRw2VSm/6DYoCpEMSVl1Bblc4bDohHBpeW+oQMN64h4NJuJbmOTmsc4mnjkAkmHBe6ENxNCZ1
R/Y6zE3CNmGnozXpDiV9F+w++lV8b2e3yMXcqeU40UVi+g5ysT1LrtvhWF4koHlCvI8k7C6CbFjn
2oMfacOCofy47PBBw0zAGJ89J+a0MgPE3NFo3xhJpe4LMAipauKvbMg9yCtl32nabYfZdMK3UJyl
sbpo6+aV3ROQ7pFK9DmWCaUaurfq1s+ps+vhppAjkDJWtMOh50pFJqGEk+uVMUXnutx+eBJhJXEA
iAVyqWrkEKBrFapWQkhHYF16DY4zzUceFvhTjAHNbkhzwe834DmpFO2JUC6d7B8bFAxOtG4owY9o
ukzqXlg4qWViXs6zPQ2/BV+0rsicIaNBle5wQ8BU6dxOp/nRPQv9KfPcznsJ0eJDD4i2XWCSxqyn
B8z5Ytvb0F7SthsvsxIujYyvcVm3oF0IarK3Spau5EHFGxLLXPDAdmulrc7I07wFxKndpAA5roFj
N2bb7O2gg8sFH6OqiKnHT0ePQrmCHYIoJCj59/HTpCBYy/eBFO8H4ldwJ9+0LX7ejti9/CqQjw2h
txlEKd2O9zFcbs0k7czD5jLhHBlu/fpkaV6MoBXG5oP+PqomgpmI4A3aEQ3IrW6Dl4+mRa8khxq5
S9WrZ80s5FfgEoAhUh96BGQQxXHjNP64Tk35ugNSlXglRPhnsuBXbaIiXXnNsnxrlRM9FqyUag51
GDapheZKZnEEwzAZ3kVXH42iX1Z5CPe8RUPWLYZKAkp/jYB/PWT1uiNbLDGjZa1eDtmD0Rc8AU8C
GgksZnMqXa+7aaZ9EXuEKuXERpAVJ19M2WV9CeV7LSfBTm9IBFRuEQ24KoSI6kzotO1gt3vUcmYg
Y4KQyIyqwMSQII3qhcpU1I/BoPCujZfcJidsYrfk9wt9ASZabFD9oF2c9XYXuVyQzenAF8bShmYo
8NOapSC7z8rhJjdkRzeH1RDHqwqIA9OOFWx8R1cZ5s2q8cbW7sYoWcmZtRsABGeRiwJu6fnjXaps
unJwJ+OjBqoh2eNiqmunjMjQaGjYEiRQZw95hTCrug+NowVxI+IvBnYS+HeLFH5ccmbBTx6A2/Sj
f+f34UU8wEdD5iR2YfxaWsvG9Jf4QdeprmNSkBYZiX5JHwCjJLUHZR3fRSeEj2jWGkFDONSzhKHG
Nml2sRcvSYcAanLfg7hv2LcZKlhX1X9M2+eUNLQgVbeGMduPFVQnXeEK7eDbD6XPlC/sVmlqLmXl
yQ8+ypG57fhRN9FrOY8ZB2Pdh+wqzJsqYzkcyG2xVVxACpa5fNGpcEb4nOmEEbGe1D3xHybMHVYT
Lf2YmLqISV9L2Uh4ddWeqXV9DKLWteRoW9b5ZdRL7hAQw2XwWK11mrmLSbU/Ij15PP0ZOjoZ6vKq
jcoLo1NW2llF3biIZKlZyCMU8ZJsmUWq0bguIeOv4jxxVEbglYTUaBIAOqvNWMFRqWJr04zQyX02
jhi4pDQ+oyFBVvKTpzzCTBxSmHRILJrSJXPYnaYKwCgd8valDu+yxnKmHnAMuilQlfPagfOTbXUi
qYsSn36PPzq67jIwG7F+qNQr6mqMcndG9MAbtDRqdCPNdJRJ+xy2ihds0bgRiJxD8i7wVzWr1G5d
yrdFF955TXrIw4GYRlyJfbYeLQzO+qOJJCSVubRoGeW2c2HgoED1q+w8jJlowiPx8G7QOeI7l8Qg
DtJdNeChRurrU3WTRIVSd91iJEmN5pwAOdcch6Vl7GvpzWZ1DUo+Wfp7xpKXh0Qm1WI1gHMX1fhA
IuYCL8dCA1Np804rMwovQks64HirXIyRGB6w2Ub5ehyKTVIbqzyPKdkIH8+LLZS/o+Jx2+QqfvHE
uiu7R72x3Wwy0bUM9cbv7Kt8UA4lXrc85cOIdqnk6xnlmDpT+8PXRgLMMbBBgNXxBqbq1VHq09Ap
NOO69uznYOxvjCx66Vse8EApV+bACFOoCLqAmfUmHhstu2ZTSzhB7g8snSmxCan8RB1DIelFfuAM
SJwX9EcuRBBi9gTzEAO+c0xIo2RE+DsQSCQOvU3R8JbYmr/SO/229LULzy5d8Fm9hZw3JSGcAHi2
QN1waDOD7SfbRD8kwaVeo6bkE+kfEpMsPLKRH6SCPR+T5E1l4QodfDfsJR6K8Lq14Nz5wfiWdHOy
SztXc5a+sO1bNSrPqR43fjZekbh60BL7elAAkbHdm/Mg4jDat6yOhEFi2miE+uEL642Ut6VZ905b
jTtyL94qNH9TETsFJLUmL1kO2n1ewIQOrQcNnrpFXWPtmok0LpSIuEMWZNyu6+hVj/Db4ZkyR3Wh
wGQ34re2ExtRGk7jDbhHJBSRYCw6fkA7LFsdsXmy18aUJ7ZG00kmAqo/8KjD+CKFxWIMLnEmImom
s15LDuAVIfMU57ZGoVanfMrBXCDY7dAJulaqP3o2sV35ocAk1schiS9nutxs05FcVVT1OSJvP6v2
0nQXBuq+548mgyWrKDYs0rwFNRJyHPoxzTVPHHvROyknYDFQUQHKRMAK82tmdxuoG3cm9aFneqsw
c0eYgmaugN6OjoHAYnWHjcjp7Lcwyde0NZFi9puplHe+/ITcFghQwWNzo1ox/NUEtPy4yptxk3Ab
U5KRxq7jS5zcgFjmq0+XUIcBql0H+XbSWF1pJLrU3gsg+LDmBggQ13jmTOtmpkWhNyUjCZofgy59
hCTeS04V5jehhgsJNkOSG5cGr//C0yr6RSMMbkTIcuOWWgF0AQmg/8prCqFYIogPQlsvg7kp7tEf
X9ot9YOnQdgu9G2ZFueq3KIKVeN3YE5uZA1XqcAl3/MxCXFmY4EARjkOrsCpRzsFkmdbm/ElDTQC
xg1Su3P4vpj6NG0HgOmhK7RHywxSuOr/xdx5NMetpFn0F2ECSJgEtmVQvlgki3aDoEQK3vv89XOg
7hjTi4mZ3UR0sLv1nigKVZX5mXvPZRM4m88JvvogAAKiAXSs6uwFTQDYLEqR3x1BZrl6CFNS4QZK
ryX7ggQpz9PIspObOHg1e0pRausy+nYmtWIUvBQ5Hr5zF4ry8uw4Otez+WhbJQZ1tq3ad5GyRO5W
BkZnRSIJPOuD7h4s3rwMK1foR6KVHn51hADgB+FOQmefAzp8SqcjgnMyHS3YM3KbWvPFts5Jj/u/
OHmle3XqW62nMHhmiq5qHavyCazTSpPBOu0oXVKS17xVqvcX3u3bsuCTAgiuhSpbJmLjzeM6UCcB
fHKZbQEreKmnwVfeSOiZXLu0uMIIoVQUD7Lt1zGuBhV3l/zidqRx8305nTOipnQnPE36W+csxe9+
VN1XOiMTDvpDPE9PoW2c7eoPtmGibo+QvklucUlGSTek1mRfis9mzF8Q2u4UhHvTjnaksa6qMt80
EOzaaslwxlFLyykGyDrd3kBET8LvqWX6Yzgaxn5vnaujxCWYidfYifepfDNolrLgV066SwcFwCjt
F13nrTqqjSj/kMbtwz65RgXBcsWT4X61DUQXPHaV+bshPVB4X4UBy8zd5YCeqPt9uMzmnWXNLcHr
0SdAF1P6zVs/vFbUYLZ9XqJB4qbbBvb7EEZb5XBjL9E9HU91SSYkv3lB5pKyyRBuNTH5pmzWk3YV
clS02jNDTWCk9MGV8A3AsgOg1QwqgJ69qTrlUiYSEK91OH1opIIEw8PM65PI0Fe6RO/twVWAWdUy
4k1Dv4kGUERLXPUl171fIIpIh5XkVSgyMvYJ5ZUgyg4kpWPcgSavLfPSF7+ctOE+/0as4Gs4LE0g
QqrZyTg+zAV8S5ltbQzujRhBPJnEUT7FY3/KHFKB+qPCH+4K4kVUB4JbrR31JSnhRWasW9KtHAos
iRgbUiSVZLXGlXrP2/aM3X4FhyGbz27xZIOVTU1SQKoQO/GtAdhRC/NqgNy2tezqRd5Hz5JoClKu
ZHeVUXaADlo5k7iKuQGcDayj7PEf976ZvQrrT5Opy5wTdpE2uyoyN7GF60DEZ5wpwXrs4UJ2ZXIQ
XvOQlFHBVDrYmIP2y07iR2T8uynglBw1yEi21TGIAJgQ52S0COyikbab6uFN2pwFNU8ww89SJape
j9X42BCRvRGJRwZIpz3MPftZHXiyfIkLqe07oGyAzR5TFluuVlMf6i8BVFjHZpdP9zL1+TGAZo5r
hsLUb2X/yEbh1lBwMrz2VZLutGaGp5cpKGuMR89d4XBxdqSqxVzYLZAU+rvR42rR9rWDgZXkcVBj
q2a0dl1K/T0Xj8zLVvPvtmOtx3FFd9V2mzyBBApxhS3hbxcRYJ5mQAYoDovqEPKEoIN9kIUAQ9kl
E5xjyj4ZKlkpLAWZu1V2fmT4z935NfHe0HluVXHqaOtDMkCqYlo1pnnVtfyNMwEn50FELlRohMZW
DdqC6VWC9LgiZXro11WbnyKstRP+Ww18aSdgJgt1ZI1xDeZ3ZyhxpCh7UxTvekd+BhuXCv4lLnE/
lPY2NOe7yt1DZDbsPLKNa98zt99JT6zG8cOzfubseyYVKpjTfWvbj20P6EhPfNzNmwL4SzhwAUET
HeubZBoUkmZslO4l1vov6Tlb/KyQMha851OmyweIDwK6ieeCTfwa6V4b48lFtnTE/7BPF/R0p+f+
OBL9VhEmsg4LwoHGP0Upwcp2tUMKjzOsbaM/zpahny4xB9yfgTk70fN3p35J5DdRFVtQn85zAyaD
9I1gm5U0rpFQ+QEM8t4JtXlVmuk5cusf0/oxE2PFpu4sabWnbvJLc6F9gsnsEY86SlGNyJszN+ua
Gj1Pxs+41F7txOVmCDnZzdXE7dDoJh3/rod2nLXHCXxUSgaAQxgsFKE62+oT2Aqi9TCSHSGq4gQc
/kRYRAD4H3qBOV3fhDjndIahY36La+u5NlMe3rMqyr3hfCepvSMV0PagfuLoYzBDQMGHY7EJTBNu
3cesjZ8cPgeTxSVfTUSsWQNOsfLaFwU/B6ANR78HAjwauKAV9IHPuQ43JNfp5BNZsjx2ifqmXV9N
CnzT6N2bYF2DrSCdx+nPWv1WLR4l7Y+DyygP3mFb+bTYf29KvU7etDbZoXXjnZEBNzS5gakgANLH
fYJri6D4n3iCOdhKqkS9XMet8nvrzzRcCL6umKDBrISoSm1/nZplIEuLJtU7K2E4V3RLIt8UbXmg
HWIF+ySyGX/KduAb8W64dRVpqGU0fXlp/QKbGzohgP+Vq8kXQFivZtJ+Nen4UzfdilDFFUG2aybY
ZuGy/PwUil3+jvHgRsCayK3K15EkcTXWfFaCllGGlm9TlbMWXfjRA7gn7LE0vZXdvBWVR1RJdeK3
n/QkfR1pGXWxF5O3d7wzrsyznBlRd5cJ9v5sCApaVIYNoa4qfrSCZ/hsoICiTdS9pVsP0CxcIkx5
2IMuzfiKRsVqv/HrXYfmnmPzs+lpwZOuO1aX6WQ95+MFrTIGzOAk4hpmfIHJEHPdeg7sBhpVRMb9
EO1Jg35pIYWGuX2LmvzEqmhtZQS3FvYvb/ZOWubhky1ZMGffFRMfTZTPhQfAJg637aVOfvdjuDOY
nnmR9A306VRfojhErb4dBrnzSKDnQWyA+J6Q+FPkNZTbcHUFBaxj0ssS2JE8WulrC4CGwMaNqF+J
YdkHRX2fypHPxu/c/iSd6FoRfxhFp87ZzcWrbb2kNp/UxGLw8JWXQN4whvaJsxIREB9ypUQ0XEJy
jkZvOtAlB2P/PJJIkpUWoj2XuETcvFAy/UR5VzeQnJyfifOYKyKem98JQ48EPcG6R0do1D823FQr
O87BtB8FdrTW81soO1BmCMDlZ/ae2gblsza+mMNO81L4QOGmozhJcVGGzjaTdFakR83JZ5i+KnqO
yP70yEUeXOMxAHzeJj8FCwWCBf3MJtI6ZCPiRs9exS51jA9O1yOzXUg7hWET/Qm6f85JFmuXBHaE
XX36GmXTca7EhRr91ooGEkhIqh6oNPTmlXNsC+7eUSiIu5lGqofJozLazPCL1BXHGdXAYJiXxNWu
dejeUbGURHzUfPpy66HJqNVgxZYDSAryBOW5h31wSBzvzSDq5RonnAxx8Z7L+LXrFckKYXGzUn+a
44hBxvy12KVUA46D2vuxBe6/dpP4TSILhYCeUI568N4yaXKbTTtEJXKdR52xhZYE7uVvOYl9j2OK
C/WmlZzIPcqJ+UBS+xHC/apoiBaJIS0xENGbclssCR1Qt3bsrXYLsMcq5SrXw2POxEmDh9pKkwZU
vjFtbRvlQK4f/anH+MRMTybvuLGROwjipYuMcUWj3giUAJuuRae/X5imknyZ6GfibR5jEy+BJc52
06T70Bw2nhPvwDquQ5lhSlYXAUEQxrhfm7/x5rmsaTBRNtWujxKimnTx4DnV3eFUaY6VrAEnFu4v
h7zRYpHU0YesiXP6kwx88tNTlRfvaCF+p928rUJqHya4gpEoAul8RaAxt3cyvUyT++ZGfbnG640j
WBSrsCIQ1mPo1LX73rV9fdtiK5kKqKYIAXCmd2a0aadj03PNNckpIgHbWqw3wXjmwZ9nKIpx/M4y
fu0BvIvKGsenQOpfbGuGz4J3C7gsaBjTCofgpun9KYv0ja3ZND9ZSbE684FgxHNpZJwQuoJPVNQb
CyLOxkwJz5mn6ASWNNwJe3g0au07QBfDsJv7S0PLDvKvxNvbeefA0snwk+MDYQNqHxi4uoz0ks+G
cWdLvbEnB0JRjKG5si9knDSQjMG1mylTYWNg8ZZ6FMEh6oxBY0Y94XF0nYBPRjYSwpibT0lIsJnI
nX05MzBUkh8AcHnkh+fJDibwcT1ApYarfnaeFLGodSp/mwbLMbza8poeujqwjm5QnOfJtwnHPk8Q
t2qANqUKPqa2aX2sZ6FZEx80Ntbp7xcd8tNBq2n69KwjllH3iETPX6z0Jaxk9qzLQ12qamOH9qMJ
1WlneBvXMS4ErQz7yB3+dMJxV53dg+Aly6XtpX1xa5Kzxn7cdxqvD6om6ns746L0huaoWk/4Xcyq
YmaxMdTpcRzmYNu6BcoMFRzTEoGFlHm3Djtzhp7WbwZ35LQXESIMEMsrybNYW0CRyLWMd5OsXuxI
1gdvqM+pGQZnYWJtR4G703DD7/jRXvuuX/JD7W2FUnaVSOPsaSQH8YbmY53R1ZJ3aLsU4KOj3G2Y
EvTQEPxCiiVwpLnGXa4QxZ3KvAdONGW+Z/5xy0ls+3KBdVcOU8ep/JJsNxPA4BtwZxK10/hg5x3Q
3UyLD12Q/PY83pBETuWbEsMw4xszOrmV9Z57wDm9ZQiVUfB1I7GOtGcotbhDHGqllGqzHHp1U6VW
HiKG54E7ya0c9desNElIJntlMedGJLbyvh4isS9lxCsH/BAwZLWSY1YdnOVT2mxHx+phYxbgLExZ
MnH2vF3XxxeNkCoyYdTpZqoAHEKudqRwiwvu5V/O5Jl+UJvfg/jipfBeU3daltJi7YZFcbbC7yzU
vGcbOECXU37naKCgyw2muEh41mZavbqDhnw8Sj5i5DXrtncI9IHOB+Fg6Hic/KB1bN7ihnPWSsgo
S102l0Qbxbv0EtF65gwxvES+xvmg4cY/DZI9F66NYYcM8bUnvmkV6Nq4bt0o3rZpc5qSUu2tABZ4
EX2Xbf5Mpe+tOZcnslKDW+hFX5rBStKbkMu5GoO5mndhvcTqWmb0kBUszrxI3LxcwXgAt7mayuhl
MPth7fT2hU1LcOs8wbmf9Nne7CkAQIFy2IW5opgsbkEIKtzz6q9Yuv1n24Bvsyu21DKsIKNp76aE
gVzalJSOSM8EoLwVMvVFP1C6t0TB1cp5Tl37lkWEIYwFKZ6hAJFZkOclQ5bvcNmDVRU5OU4vyRxM
9xY41fwnMJRv8c4/ZJXa6DMnS9SbfyxW5FSi4y00tdKv2oqzs+xoZxhH/P0CkEzngdfMcIldNCYL
ASXdJuDZ3wTK/4FTHpnPc8tqCr3asWlqytIDvQMUzmiidQ+OPfc20wniH5yhIxRDTjloJPNx1JhV
BeRT8N27y+BsgAy7W9cFS9rmxS1xSRWNEwlTnu2rASOf45A2Fkwq1nPkSGWoHbSUNMDOktvAKQib
IUmFjI4VAOj4ZObaEWRksEd199NCX2AoV9RPbq8xfySoROmEqooo0HzdqYhyTLtXswlqZkYp6HCw
gXVfnzR2rakracogVW2cjnFthQps1gnKsggmyOI83LlJuEBhydcu4g1/K/KINfVS2sODWQYe90kt
VrmmkyNxyrS08DnbQiyV85aJV37ENb5PmvIDKNu4CdzwF5slag7FmwEqXDhb0kcn8pVXdeAHLhTT
CJ4m/BUWaqqp1oDhKZdopIXJDD1LCUl12FFhGSfjVhHPxh3S7YK2bdZ5RZp7TmB1X7nltmlHwjhI
d9uYYfyuEc6ep4QpNY37NjFqWqXCLfc9N1ke9MEDaCs6dJcsiU4+h2P7FFo5o7kKLhccZaSmBf0D
+LlwdBzfK02sGblo/L+4VPjG0RoiJr5q4fOc4ysYuoMezTXMzhb0eeMun13TuDtmsG2CURwIJa59
zZKo+IofDfzNEyHCM8ullEdShviEZun5+UJZE3FgPNk0MGsIqyy4RE9gVgk5A2bFiQiRA09Q282A
+jPuGbJI2xctcbt90SDho6Ewl0TpfD9x2iLXId5XKkfbtgWYexSX3mMyhNvaZobOyMG4N6ii6APT
h1pA6kR5Z78XNvi8YPoQC6MrN1HqDFBQg4GUKZXknxoxEwNw+lnV8z3D4LEGqkyDFtuvBA7Juzlz
ZpOuhLBm+b/V7E30n3231az4Oc5NTpg8oTQCyLAfwF4zEmM9V7XRO58moKMQPv1Ed4o7edw7imJW
aDD0jkSa8ldPxxQeQl3fqgnDbGp7th+aRn2jQt7Eknu2FFYM6TJOLnYOfCjQIlLa5qJm9sJAg3g+
4/j3i1z+V4xm8eBGV9su5VFvCmbExsBYMCC1A2blr5ysO8IHCnYuLSuA2e2vliJjO7WCI5dKfJOJ
2E/MnY9hzknQsNna/kXTwmAbSDLapNQfsrgoN6wvxvIlb+dhbSY6EsmE25a0Au3qtHF3H6PAjyxv
vo8W8hrb+TK1JLoHlsViO9DkNq5gneVFYxMzgJ3WcErjiCIhgV1og86xGwVQuF7yoOTVZm0ydX6Q
CXGsGsYCc0PrGMP6ezQisau74lvz6uaSpoD8Cch+liLddGRDnAnniZDMZMQsDsPVorvbmXX6gZie
tE2R3/Il7ZVCrbjh3/6Tg6zfhBmYpSAuilcVlkTohqPkY2Fb5Ha6/TYXqKkVkz6A6ltRTc29qK2P
Ecnlpivs4tBxjbzaxFWsHUDKBydiY63n5VOjJcnJ65gOuU7x5KZDgYYZkMkI3rixdKJz7UneXe4l
3+xtogJkwfAxGLMD2b6ws8BGrZKo3qDY6v0sbsy9wxTWLytSCkx8bsfaJDrESqJTgh1At4qHVtQw
tQZ1iad59h3Pqo+Ua4/5SCoA4H44UXrFqq0kYsZdvjiD+akmcqMj1lItfNoHQhC0B2P5kk6lvU4N
6yWhNVij7J9uLdDAm0hIe1ZsknCvjre/v47VkuZ1IJsPmr22rdpUrhoc8sgPUstYxynBecNg5xdU
aydei+nRcYbp0V5o/kKzXmEmkd+uc4mkldddrGLqL5Uh0ETleQyHER6Vp817+GdMQ6rSO+tp37IC
6POtcO3WXCe9SfI2hbZPlLd59ZwZTP2MYdwpdPb23SxeG1hezMfg9lSJvJmz9iNZmHJrZeLBnqD8
D03COG8oPwlXG+ueJD+E2+do8roziCz6AaaeLNnycq+nKts6YGevRsw/GLLwjQ1D649i1j46utlE
tdfKopQdRxhXTF7Y3KMPqANyvCqp5cepTcJ739iIiGab9Z7KLnpaeCuUBwzVZjshSQxVjtuKg1FR
Zjt9FSC+M9+7qW8fCNUzNmGeOlRIxXgGm4KhCoZWRK5vS6h7VCtEwj1xRZZcxXiiH9oqhjIbdvGD
2QckTpPQGKlcfUUK9mAogjcV6uhxUjSHfH5/hVFHmTaWALqd8VUqrhFuoH1iegRak35xm71O3uDV
uCQuaAz4EvufONLQnOxnka3L1GiJuLbUCaeMey8Sa5+KDao3/WK3HVUZArG10w70vn1GMVFaMwO9
KaTpdmuin6ng/SghXz4RXX2bh7E+aMGApikyWA4xADqa+Mnem6Up81h3TwgpVR6jeE6ZYvAtx90E
mPGSxxO82zY8xnpj7Bqz+YwC07xobOi2qWwYcHtJ/hLEsnmkJL+HsVadOnRrfhXU6doommw3oSFb
BT1ja7KoH2IwZ2HGzGSqi3jrmICgxmJ6TkXwiJMm2dm9y57XSq33OBa7pGAGP9uNsbKqjFGPCBoW
osO3rDP5HnrjpQ2cB9eZ7FU0sOMIpzjddxO0S3CtsZ/VCY0jcEscMO5gbRbzhB917k+TWSSydolf
q8xBjwidiZiPVTnZt9FTbzmexZUTymo7DoELqjVvNnDmoLahoADdVnJKj/O7Po3xC79x1ZT6A+Hk
1gP+hDcRlF9FoH/E/fzKA4rXCSw4xvHmGXQPiIKS1ViZjddCr7wXJ+82oNWtzxlIHFcOl+ZUMC0P
8957hOyyVaZG3lFZaSurrfj7G9VBuOpMPRL5gxuz2h6GD1H26tgElkBiZt8jObRrLR8NVmXOJeFn
1BJVkSRX2LtMC1m8GhBzUwqpWkdL1o4OfRHDi5zTQF8y87qR9qMqLGzgjY6ujfSQk20DdC0W5Vca
RfQKPbjw1izzszV43a6inrVYoQWhxn7Fjjb07mDkUzMHblSNO6E7hzkfr607jPyymx7S4A1ynf0Y
hV9IaV/bJZyv6t3zrJcD6QM1egduziYkktWAQTWNpyZJ2mOSotHppym6TeK5DMt8b40IDzB+XpAg
jatZAfWuXIDJVR+b2wn8g8cQ0aQeR4u3ahpG5aHHlDDtzm7OWeEGb5L2dK3jsvFnYs1OMLjQnOhM
uPNhMM9pRfM4uKDgQ8i1a4wIam3X9cnEXrMB1r3gDQ+kfIkLouGnqIbBmCia9b7I4CURr74NXWuR
goBQAo+DkjC6N01QXibkAuyPiLwV+oiiLOp1NC9oOCtJhIWd8XaejfghJ7r9oXevXc0LgC0EHVZv
QxzWKm9VegrXG/tKG17W2SbLp1KuuyVlgHBU27f5gc+x8TWXZnFNK+0LvCAG8VmGZFLJBhP17PpZ
FP+a8Oce824+ZB55MBkD4K44y9Eb6O8cJhc69NVSJ+7dC4ejOTwOEOAXZLSzMepDOVVfykEF6k6f
5SKbSWvjB2+Uje6IGWaSoIHs4k7wLz7oaVadtIAtgmtCCBPsxM6yJlkNO1my1bKpOXpTc9YHOOml
/tPphFpB+0XGyMBymr1rZqHlg92mmIO19qaJWTFFzD6w4vHBtHqmRZH7kpA8tw4c5FZ4LHZp1xWs
fydz68YGD82YtWdGTys4jBK0l5WhESgXzUHanpifdeiAmeaOGoit2qD8ZjJiyZjNmjIAp5AttW9J
VudyUde2VTXbHmcTQKHwFW30noATx6+d9qWZ5j91309nL7Kms7Z88YTmV5UT7OtQ0YpQ3vtVAqU7
ssx07RrOPs4WurBj3gezPFMuk9w708+MORnWXV+LqzKEurTpu+Xl2xhkmj/p6RM7A2zOBCw+NGPH
nAAvzo6QyA5UtYRKz5AuKcQlNCoCs4J2P1k9jMCkBS5ozX+sTJOPyq7dR60cbd8YJ/Q62nTt2zg8
jMRnAkS0gQBDi98xyCArZDQOsoKjznDzaN5DXelnO+tJa+w/xMDgqXCNVVL9cJAXfu22KHns6Stx
Wa0nlfltOy+RN7GMcnv1oNxD0r1HY++wrYAIGrcUJE1s4LwCVOMMMQBpsiyo7gpkibTHk46sQhYe
E3Gu8LpqrxznQDAL3GLs0PEW53sV/HazsjxUBohLY0kzyA3MxsRJMNan366C6JWYZ91GNCEGNmm9
44sOu4HFCC8mPizpSfJxUECodKJnBRGLVpDC3rborEiTPySmAXYvWVT4Cx4yVzZZougN44QjUKvz
02i1NToiA39zkQTMN2lwjIygmhjQ93YxbCEVSK6cXeMmzll3B9rZw116NHLSr4vJJW2g47UFb+2N
Ed4Ms8rPdd4+s/4MsK8mGmRG2j8TMnfnBveKvEak8PxFXDRYDnWkFhEBCcA/uXW/e8tnni4uGXIX
hraAPeS008g4ONRO+eoyUtqNAoUmxkr2UegyRLdc0hTuhUJJWQZ4FRe847kQ+cvQWU8iibsHaxwI
swsvnP2folW/Yl0RAEpdN2XJuV3cCUbLMDdddtxpqRl8YNY8VT8J3di3im+OWW1bh7gtssGp9jT1
55KhwnGgYEH2zNJNmIpx0gbPADhcMSBIRBGNFic5IdbO9zPzpbYxUB/o6bCZY2elu8V3g7xPec3G
zJGyWDHXuzHAmez6XV85A/mI4VM2NlxeRs78v21B1VIpBrQ6K2Mu2eAD5wvVeVLR9EcOH0Vv0Bkn
eXfxwp+wDBgvAnTeEfC48pRI/THDhBAzAFl71J9LkznzkqHrl6wQZs8macp9jPIsppKOXhoypnfk
Z03r5bdxROotAEYPTzzzyeAnFrm9cUYChB0DZQ5Z8KPjbXWwUZsuaL9HQhUAEBr5SlpECiLv1XYt
wV6YL90uRqlkKBJ3CEQhrbfEJSzZNUbsndazRTb10NaXhprqlGD1U3C9A7wMayu51zFhHR423JVJ
77xpHV78aZYKpUqCXbQd7kbNDxjKOdrZqvpsOhwPKFEAmXrTk8vObDNW5Omksi83iQp/BpwOGQOR
o6UbW+FYiBGIVb20zfPo8oZnqB35eW8/QHfKtqOONsihH1xHDvoLt3sJAlSpFF+gvYdyh8eVOdPI
teF+D6YkWdmKYk6731WqtdukRnjBpoPeO/aMs67CEXpjvIhK3+q8d/8eAm6R6HQASz/LsDhKthVe
QR8S/YimJlbzPS6VxyyVkTLii5GobURPKbr4turWNUfxAvdtWS3MW9NQb8Hg8BozJaB/+9AiePld
+NM6YXPG1IrwmbyAjaXDWo6HX53hQH5tEn0/P4mS6MPeAaIbdYx7IcE2G5sGPGT3JLGeY9wdWJa2
JSVhpH/qIu+2bmlCLAse664GSynCnkEEL7c3BBp7vT6/Bm53HqO03bt2/aWLFltRpXlr0Ss++XN5
XxzhKP5NHtDQGleJWM+yf6NDeI2J7fkA7Huxcmn/yEA7eOazl5TtbWoDeWdw92vkoDqHuAamMXuE
8mvtszA/ihT/4xSP6XNUj7ceFwAu6cjZTe0k90zFQlw6xa8sFfd+iufHzqYGKl7cJp3vDujTlcfu
dt0k9pOMm/Jc9P2GcUr5yyqKtUxuU2KovR3y6rfLBt3tRqSPtIJrZdkshvlc8pIwtvNyzBAmUGwm
R46xF032mhLefTIczd5ZnozWolEoLw0eyV+/4P/JOnkvc/7zr5iI/wZU/99hJ3Y/5fUr/2n/9Vv9
PyROeJ6xQNP/J3PlCc78UP5Xc+V//KZ/GiyNf4P7ZYJJd0BGWM5CwPsHfl3o/6ZbBjZKtHr8KZb9
nw5LC/w6xBMJDR1IJ+AwUBb/RE9Y//h+/DMdWpVOBNr/xWFpgDr87w5LAZjPgbTlAb+SuuWa/8Ke
wBVGDp9l4RPP3R8QGd45R/cBtK966QXONlV/K6ZBCMwvVlw1R9P1ZhrXVN8RAc6FI519y609dSiz
dG0ggaJuLw3+7XUyQbONi7jdsQf/lVtO9iqRxuppvumD7FBLPIM0ykV5IQvX+WTQfBkM9LqiBa8e
OlG/8h2LbM4Q7S07uoUI+8Z0MzsnoHgPUs3vPKCecasgnIhQU/RdJiV1E+2JBuJGdQUFx/IlbcZ8
RV20ayNt9idi7pJ1xw603QLcHs5E84JmQ6WuaSHR8OKRAo+Un5qZoIgMrlM6lZ3lQjtO9iojuEwz
iDZFmvFguB6JM3350NGObJKScjB9KZ2e7MKJIATl6fwmIuNrKbczPRtt8BDtpibY5R2DPtY/J1FS
+gtjOKiusfxKl4reih2wN3hbw57Q9I1JyE8byAvtlUrTVTeg2Qi7QCJeCqGk1QP7KWX9TMz4FmY/
6X26yQoRF6syUxJVG2e7rDgB3AisUwgjGp5p/DouCLdsDFijZDU+DE8n2JPNCxsYTGf9Seszvxyq
V2rgC0s2NLBy2MdxYywgi6sStK4snQ4Jrv2J1sbEqbKfDY9pVAgY23FI/BOkPq/dDD0pw00CR4qq
X4NcQdreZEC0tb7nvKdcNdmGMyJvSCJJsM6yxLZoQMk/L+O14uytxvLZbJ+FHKGYp0O+MYzu00K7
4XTmMlEhX0Vmj3NJhktvvRdpSdZLJx0mLngnc5gkROG0iBw0ab1YI3gLYiuMVYvqEWz6tDEiVjb4
DD/MkNbdrFA2wRPAXTSvZzk+dvFTrdG7hcHeKzNct7TBItqSJkQswITmuGZOEG/sQTu3VnaYY+8Q
s3Ss0/qzCBn0xPkxiYsD0bY3LbuUffXQ1M2DZ1ckJhJlFC8eAX1XYhYtZXasy+HqNu5O9cQDaua2
tK2HqDI2WXZHoLrLaV2KI564fc3yRw/VxtJmkgLbnewIJcjOkY6QH+J/0d7xxzZzzf1HPu4Ybnvn
PdLrExqllVm6+7k2tybhenoIEDoC994t3UN5GZvoaYgKFOT1g66SHSP3Hav8N3sqtiAAWGKLb6YD
fhAnyBa8I7s93FKzH5TdSpDX4iJqDZGqpUqcwiDfJgOFWrZEF1aHLIbFHUwvupkf7dK7hqk4TQXS
Wxu3cTvtVeMeSjPZIRum9U/OQEp8hyVsqfPn1Wzeo0+8WFvGVn7By+B4+m4xYLj5vEeCd/LmASXJ
fuyH/fJLeUiYc6/fBmxyBnlH7FP2gqfV9ObaaV7RqvmgGn3+UCYxQCbN6FoTRsxs43H59RyugaHF
j7PlHSr2i674QGmGbFnbit7cNilSQP47Zw+cVeUxaeOdcPjuUfxl4AGsumAXTzlOhHljyY2Q1XoY
SPBNoFmw0K8hafFp2kWxhZlyJb1hi/JAY6y2qvE8BBDztTFAJkx8OaaO5ZUup9Afo3LvL48jCait
Mrn3TGKwU/vmHKus2ntxcSHk1g/m6NoFX9T8x0QO2+UPK8MLCTZrayKKuaWlSz/tKuaVNU4p26/l
p3Tc4Vn1mJEsy3fneg9ue2sRbVEQyVV7PzZaJBXFO2/KLyYuEGWSF+QdMUYfzF+D1f07e2ey5DaS
bdtfeVZzlKFxdIOasO/JIINiUBNYqnP0ff/1b4Equ6ZU2s20N3+DipIyJAUIuDvcz9l7bbbC0Q4B
+SNy7RvQH8LAablRuUDRTadczDW9/RRQOyiVkWzHftHGqybBpc2JpqmJrMQy1idiaeuYHRLroPQt
AZtUBMJyMdkIg2BEr1gtKLfxboEmw23SaYdV4xFoy5JiLkufu5VIrkfVp1tlHYpxG/Ot2gjerKB+
TkN5uueUnNnBX2xxpcSCCttfxukq5PCukgLp3zTPXRtOuQ5D4xxpOUlS9gbqzQnDw9Fvvc1I3ZNW
2Kj4b3I3uP5+yBhFlTiMbXIZgujNtPWzYvjrscw20geMNnzJUtY/aEKNgs5enqTjrVX8P6JVCEOG
Fo1jvq29ZUt4cm2x/ClLu0iW5H9vDGhNRiGXVHnXja4c+d88w92zgxyEIcg9FiwWzOVqcmrm+tJy
xrXHSTOX42PoEQezEE+/bwjpMHlbKyWcF8qTGdFGGfNRjoLcxvjIC5V64MEd+7mNrc0Oo9e3tQiq
AMZfM1OPeqSs4zq40Nu9yZ4bk2JyiDZ6SjZbbCFyMBeum2CRtxF6IxBjqxoPO6QLHGr6rw5mKq0K
Tmann31NIo9NjtRho5ntl1e8bARxrv1OWVVYH6ZB5SPYaNxs5+vNPc5c0q2tg1vZW4f7BSlo2Wb9
LJLVHBH3ujVYpyNnJ0Yy6T3zi0b7Hv+me1RU62BYrJvc7Dh/FBAWu0FZujK5eJxEK9ztajYcLYI7
HVr7nCa4aif6ohSkKdX5U7HJyDo5jf7oMrGLnHAZedc0Ek/UJW+ZH13qJH9Kka67jn1HHFyryYM6
VGCqAi5nkXOeVaKRXigW5779pGYO5u+B9Hh6s5IhowELl9iXhiv1M9K4j/zKdnmcqrJ0RmUpNB6d
/02pWWTRkmDEc5OcCsC3WKTzIhNzxDWSDpI6LKupJVKxByItzBuVGdUtzGtLImupAqgbtS1pcgbr
1ku3Usl3XUi09dhtO3RRUch9DFmo4WIkiG1khk4Z52Hkj7x5umVNo5AQQiY1Mc5kjrScDgNrFWkI
rstxjovccbfl4GzcWjvaBQtR7O3oSq1LjqSVZqwCFOT+HLTXalqZEcLPJ81ow0fKiPyK9Ts3ZTbd
AZ3yFoykOdEbmxYnZte+GajKy7BA5ZDMLId6sBRIPyhmlSRjhXIlXJQ/JIBP/923CIIlajTxiF4e
joaxdvD+TKNAq743KcynhAhSXCLTyHEOnvstxwU3PQXb1KapOTerdDdY7vfpYmIn34fSXjjPoTmr
4tb56aboh2Ol0GT0mms6KMkicqOP8osfJxcSDt6GYsT261bvZsy/mZPbldU3QF537ChvIvUPdvvV
tBRUGAYiWHcdxPQ8kRH2iHzk92l8J2l0Sdr8PDb+wzMvSkI+nVCWNCsJAwyukVtdQ8f84pdrq41O
Xj5QoXb3OSaPIEx2misPrUXdwt7anr/Oo35VaN58QHtfBmRcxsUuyeyNdIuzZaAhoeqnmN+TMFmY
+DYN3vEUlqGj3T1KgSnkBpehl8mULIrwkA6fRitmIY8WBGyTjjFsKzYlyHKXjWxRiPEOtuSh1ui5
jAL34So841dIzIcWtNciDOZ1941MeEzaPHyVYGVnppnNUobmwc/qQ1Oxr0HgN49PvGWjNN5VOrET
Q70euOSBgkMxHrMYF3UESCKNL2FaH5iNsKz6XSH6BTVLVGssECOH6y7piY4SBxECBYnSZdmMG4cJ
NBqIqnMERTjftRkLc0j9Y3S6nVr023bINk4RfygWDf2U5XNQISzA4MsIANJmheGsjYiAPJ2Wk6BS
ZBkYRv018SHXND7XXXtODfs7yMdPg0i/oMt+x6DYxoSqctD/BhihqLOLsBmJfp4cFeTyUhdnXSFJ
ubfkpzyw1wE9ES+svlZYDAGPL5MufCvGaAs5h8C5YaVm/sFL071Iu606uu9KwE2YInJYSw1FruuR
SqlONlHCm5GExKbtjygf1qnJVprKYAH+qU/JlVGu7RDhxacK7slPduV0s66SFz0hoCGvvooSv1m4
NLA56sJ6mtK/O9ldG9ybBcLPUghApbPils29spxN6q8GltCYb5cm9QokH6fpRYiF7A7nD6eO2Y17
UuLvZc3f6K1nUVlPw1cfkYg+Binf8666oZw6mdaujPU3u04/aLhdWvNzINpDQCCuP6rfZPfuW/rO
cjumgvfJNOQnPUm/CFcsa01bBm4kZ1HT3KZv9F1z5/SRp/Tf/J2s+ismrnvqnsPOOehBfCGW58Pw
hxuW1mOdD28dB4YqOYatc+Ju3UMsMZqY5C/+NXX6G2y5c6r/GDLlPqztsXwrHoYRfe6K6EuTM9mQ
L/dlcmxVpkwk36c313Sd06dwVdpoirmbLqvLhp1F2ZCThVK370XYvbHjvZoRRymRYBhq7qna3Ke/
Fg3evUalaioAxNB0N52KOkg8Yze6SAYRtbmnb44Po6uv7Jg/sD/fnNCDdkb9Hu9tVnRbr2hOZVXf
7b6+B4hYGoERIA8Y5pDCu/rWRvElg8hIEtnN9S663+9Tzcd5ubaz5r0PxofuFKc+j0mLdJ5VdGjM
cDPo3SPBeE/czKL0anbSX2tOgNEkh2DHiRUXucVHbDVLJdHWVPhvttnuAjv+4orq4sZUwpW3ojSf
HJ1vaaXcE7nUjeYyDQpq8rS0nOf0GJWkeR/7/q3UYZ11l0EEF1O3ubj+bboE01burR4fc7g1wtto
bnNrG+vEbL6DvCT7s38L+nTnw/6YvufG8HeoklVxe3WS5GKX8moMDKxcP8u4uxYlVcTqK2aUY1en
W2F2N+I4n4lSfibeC3UedA7Pij/QNM9ogB9ao3+QJHvvSZ/iyV7tbO15xdH3qlPQQOS3HTI4q5Pe
aA/F9o9SOSq6uXR1fTFdeJPQmCvIRwnkp+lDxX6xK7XPfi4PnXNNhvBSJvJTiLqQuM8bFik6PMj0
3dvr3y/dE81RW9fvFQ9yesgjpuLS6S4aI7tHUdLZX5XQOE4/yhvNUy61yxjIB1Tdu0jRorgPiJmf
7K4+EeF6jVR5LavkktXymnTmsaRrhjjsNWwKx7vVVnUSvfLmlN1V4ROgXwlP8UmmaOD5vCoa7RRM
KMeq5/RHpT9eQP/dVXAcVo1NuvKveeJfqNkyxzpk/ytEN/MYJyrq8HLXBxkJn+nRSu9udeHo4Dg1
zLzz9ME0ODvyMm1NjeGsfo3y8s5LootXMo93nU8xwztH9QdB2T6zjJI7lZ7b9AB6X97jgg5zfdUs
lXhVFAGS453GNbb2qdGUNxtMgt5UK9/nugzrZLNu9f7wiJiRSmgd/JitNiBVBC8Xw2qQBi+9SH0k
TNBOZTSwgpbi1NMQiWokHel479gZFFp1czCzMDa3NaFR0+CbRpRayFNpAqfq/Os0oxrhXdyjliIc
xRg4art8QKXu3VyVCRPHF73tHtPVD0O4oglESUc7T9/3R+cmE+3Ri+xkpheyC+92LpcqPWIqyI/U
GR9k5aA/i0+R794NTb0MdX1zSO+sUVkkRn8TRvmOB+JSTnxDo14CElzCfKzwPCifh0kPQE/PFriV
i4RgAfc26sNjUNtrOPnVEnWviPpaY+B138bc/8AKqaGZFt0i9+sFrM4vblB97mp1Pb0djP6LpnnH
lH8C4VylRds0RI1QcV6VsYNfWNmPjnpRivo+XZNv208RcRSlMuPYxd3Svdv0GaeR3QAEAmi4m+Yq
hNtZHem7tMIf4Xf3auCViawuy5QbGVanVHcP6I+LuCDWNrmEDHGCuy7YnS9FnRzFlEFLUUoLpjGg
Paa769vdxXSTjzxr7vBDPwO9oGgUvX5P0Qb1tw5DoSweQVkeiRrc+HDgKOzw0qNvYnlHtV/ryrcq
LJaEhqwDTOqRLdHKZhf87Lwvh/xryfYn1vS9TdrgrMjyM4XTTU43AWm65pdLDw/ktEHta7Go0fFM
K2pqJ/PXDIgmPBYlz6hdZYN/UPVPGR7NmP3gNGhG6a8TzrwRvU2Eou8C51eJQc70Hni19bo5IUz/
nOAXBb+0nv6/cfpFitYoShSwMcas9Vm+bZgUIlmm6a7zrBnWKjCy9rbPMly+2TYwu41CdPC0dGY4
6ZXwksNnccM9jpEmSY75RLEaB3I5zUNdlXukQvRuo5lapxhueW9ZHHGSwN0VGpfdQABgC4wU4QSZ
CF6cNT0VaiLyVBHdN6RiZeTKGrnBJmitVZtmezdk2+tQMWq3DTanlOrZ9M8x/Ra1FAvRBSetyVBH
mOucrmHvq5dOTXdB/mGkVCAACvblwvHytaDsZOVPX7z3Ksd6fz7d56J4E9LfJ3i/tFIujY5yFqPO
pNw43a1a5bHE4652001ilwdPc1e8pZBHj12y9Tq8uFCuHEkgZVUfilpfOrb7Pv1N1ilJPjg/P6+4
pT5VUFxZFs2feuB0xnFqMJRFRYBuh9Ujl4AFY7HMjG4DJYmN52m6J/RI12qXQYItZpaJt8ZOd1Gl
LOMWyEvk7ci0R11wUGMWU2XXm8oPDI8XmcXf4yDql+TSrxViYedq1T4wrWqHLAk+x7bVE0l9IBZp
B+qYolQDuq9Jii86Ev1ZKMAIgKILVKdGUaI+gh6Gi54fAxe8F2ORQn60T/JcxTEh41np2nCtCsi3
WZQvQ5G9m577nRTuYmlUlbWg4jePMXWbeYhuPnRvTS7B9aw8l5hGrzIN/F3V2oQlS94qXVY17RYF
rMd5YZjvSLjOVdT8aAIvWKTL2pnEySReznLBMXfIMGE2sQo7uvuW6SA/RlX/EoAt1LPg8+BaN1mF
hAUu8cQc44wSkVajCbTEvDW0k5rbp7oL03keIwFPFWcTjZylldSL+Fd91I7Gt7gKf0iOCLLfijiu
9rhboaqil6GQV/FxxQA+wkvUhz02H6CBHhjtSeypn1Abk2PnemwuzFsY0dPOtURZlaABpa1Em8Rx
qKsa6nIsKRpihT13eO7TqLHncd4RN04ALMvxUvSOsioIm5wPtbXPcGbNpUIhQVecha9xN2pDdaa+
NwCWeF7QL5zMfiwIWfRhjukNQt6A27YYJq/mMvL7ryLNcWr7tKb1IkJmj0ewldBi8zDGFR+WBedA
fHklFXiAty3fBKWWOO22aAD7JFb/o+vkpnR1/AcUFEY/H+cYfRpaFsmytOo/OtHcI6cDgwEwg9hJ
qNh3bOMA/ggj58XbzyMwieAK7Hc3B5ml6C6iz9JdwBjCs8+jnmfDTbdcH6BLcdKq4RsovnQuCjK0
wE1P4gkEEyL+xqhEXTB4q4L3l26Bsbbi8UepDXckt86seKZaVCx8URkzw1F2TdtgR0nIX0S3Oa86
9KZtdAxM7E7OlMr7/3upKWq24X3Iv//nX19JI6/L4fpdBln6a1tU00DL/k2Edf1HPPzlz/9soWrO
v8m9clyCk2gOkVlIo/RnC9X6N01VUq1BwxpEDaKR+R9IrbD/rbqmjglOE4ZJvBN91/+2UEnEps/p
YphSecsYpvv/1kLlc/wJUcsJH4CICapWVdmkT1HZv8b6ZGZSjDVBAbMxMxDVmc9Bz0BrSkQlFO1R
iafJAUjou1BXdmqDr6HWCyTOWtuNeDgqqp+mu5XgbZFyf6/oOs5/uZH/per+n7RhXx6kdfWff003
+tcL1FX8AMKh06nShBaWmGI2fmHohp2ktxcYvG4szIKh0EMKGw7h1aoW7/iFPs9YN8QMo8ey9aqd
n4VfqzRubkGRDBgL4OVS4ZALjCViR/y7R1qGQN2YVz/+/kqnjvefr9RVoXvolqkZNs9uohH/eqWx
Oj1BExDliG3vmUmbDO6hP2Yg8tY+ibXbUJZvQ67QCqkd6zEi2diz4wPg1jnxypGZDsWahsXYiC2P
JX1Dw4teFu09XbfhcykJsM2fXtVTXLDM6lob+bvMDRS8DXGi85Cc1nXtDl8KyCF+3HhbjMy6tfZ8
QF+GUjVnp/pQhWW990VIhrQaHW0xOHuvsViNX3L6hIOKbivmMkj1fqG2cbZDJPJDqZ3mYsZtUs7Y
lU4Al7G7KWGTg8QfV7Xnlm+gxZufyOv/NT9lGv6/30+Xjj5TxkEpwAj98/0cFT0HOl9yVM2Vc4ct
bxZFOdHkMMxW2OEoGAI+5QC6rYdUOwS4CwYfRWeoaTEFKMRzWBs//v4Z/yVGZkonM1QDA8sUr8rU
+fM1FVGptUEKcNegXnfpSgWV3ThCaBqpcKN/PaYgRKYA7zbKf0BVsudl3A6fUcc+skZT/yFRT//L
5GDVoE0PAZv0DUJYf8uYKZEnNG0SUnyr1Xxp175/TCw6Lp1WAEWps2fdi/Fi1Am6cHpXClsMQhko
KYhtT0fyqTstARpRqO2SyNxCIHw6MGQ+BLIivIT4x3Jh7ete1abtIG7tkfYf5VN/27SQj7UERW4H
4GSfGlHwU7bzvz/+v04nRzMcm0XQtVmA7N9udVqUOn0XNHFVkX/Crq4vcg08RuvLLxlQ6p6gcDKp
m+HueH8I4M/7TsfZlxo1iIQMrdbfP/kp6eYn83v77T//4ipeibo25HBCU1iOfhuM7uBZgIQ0fr6b
pB72BaRyzNHLEKnJRWjhxaV+v/37n/mXtU/TydTSbU2fZoDLg/7zaBvaMWRTbQO2ytK7QpjEMaOX
Nk9bwVSsh2bkKYp66weBB8cwbW/NWGJI1OFjB/EH2snkAEDCfkPa+qFrvrf1J5hSYkFD+/sr1acr
+fX2cKXYcZDi8G4StjFJfn5d+1Kk76kmsFMPpvGQUUCpuQeaoWnts0o1VMlqzoa46HLjLrJo0UvX
Q4hde7uwaZ6KihA3rUS3J8vj4XgRfx5RDSQxhxlVJcauydvspCbl1WmbniW+2pUYgM993n9y2fec
zEROlnUtewyi6P9hllni94evMbdMa8rl5TU5vbT//OmCTg/6yAAAhRGGxrZur7vaKC9xXSl7lJzd
DLLsu5fo6Y2oFnlwFE8u1DT/rg6J/jZ9r8+D7CZTXdlndgYU1qCj2WGdRhCL3UfF89gUhn+LMut7
A/yLLstosxX2xlVSwuQNWuetMUtn6SrZh+ciEadB+Bk1cvXeOvYa3fPeI1D8TpYTneBD2TvkvdmD
uxENXHj8NHLuuaq5Q8mT3hLPgG9F752A0Wxl6B3vTTOKNqgrnq83V2QRcp1ERyXxsgN8UD6eiLRt
26TGe2IeadEY95gDL0Id/wh1gDPTtMaVnt3D9Z0M5qQ2bNARtzvH6ngzUYsA7YiAouhL84bW+B3L
LJ5gFRYJPXjjgTRk2UY28hhs31dWzfEcevCHNUvf5FmI7CAqoNw0anaivX4QUcyK1060wKGyab/0
L2uhPqs6Xx5l2tTzoQRLqPLDt7qg44cRrOHNjSbBQQGtX12thkensiAGQJBWWRmHi9yAEEmcko/U
RISntg1KHAgqspRp8PXTFxO3vetE1Xut2y0oRUs9DDLBpKEJOpJEbegboRD4CZKv2+eDThvGgDGU
+MreTS11hYGfE4pZopmavhRjT3vVY0ODuQoLp0u2eJ6q39mU7VLzm4zk50yvs7eEysgeLXY5qXI6
wnB1ew7mMP2kl825aqS6dfAf8w/rBrVb3EtqPlmkxfesNYpn48iQqMFaHiaEdKhmyp66I4Wf6VcZ
YLkobbK3OnxWnZu8V3qHjvy1wJha4s/dySqWDnaxQT2DtcHE1Yby/UM6PtaFtBzfalELHnkRYGZM
9V0dQKyxW71b2TVoZAUMWpmK8g0kn5unSNengQ5qKDm7Sgn71thCfW2fQrBrMdxamUm1KjB4tvmh
CIYveWZY35K0WMYR1edpIjjYKGm4EzsPiLdSY/DdDOFay52F+toI4f6wzwqMtpWudOYma7V7KHGY
67gH55nlwCQI1ZUvvcvIIwTbHgUdYA+PUMuOXYUDsW9ZubjHCgoZVuroB6SH9SoV9GH00ik3ruPR
NLYmqOa0h3v91cI27DcQY8ZGk761LULb2itWjmwXIVCTAzzMCs/CljN+SAKNdiWtk3UfM3wDNSBr
pKCPaLjS5I/Zz1wdzL3FJlV20SGZvgxwWlYIk62D9NJ1VQvz9vrZam1ZB7iVBWO4Bq5DaXoWZEQY
NcYwrryo/66BMnhGjrQQqtn1HJJJeeedAi/arKzl62+lWmnuQyOzdp1bo2pHEI0zLFsGHcFD1CKR
FGTER712DIYOM6cabXFrR7g64C7XwrSiI0CFYV7qY05rDd2bluDs87UK0F3p72qjSd6j1khufXCW
YpKuR625f30CSZfErZoVLM7umCgtbkKMdJcG3u9sNPF+pB6VN/Koelp5DfipCaALMnwd8Vo55gVN
udQsD5C16LqLyJ1LKrJbTwzVMtciZ4bMxbCRCmVp8kUiR3u4+fAsZLAVVTlc0BJRt1ZyMPw+Xs/K
9SFPjN3O8ceT66nxacxSFbVSDS89UMOrBHQXIevYVEqHDCjpPQzPbrPxvkrygLZ5QCTMaEFXzAua
iaHyOWyx0PWanS5QQffnCCD+qgN65/W9swLi6B8qFRRw18PjiqTWPV+/gmTRfTKH9kMLtuD/xmNR
O+lJDD51udfr0Ukra1PLSqPWmWJWGJP2HUtAPqehd89V2tXMvqdt4oou9NpcG4EmV6GtFytQYzh6
Td+CgNp6+3L6YmsZyq9ApXFrWsmq5YwMO4kXE3XvwBT9WuYKGN/eW4oWORnTxtwHhKvtjRyYZv16
wUdyhypV2XE0AuydmgVi1gYQM1qnoxHghKgmXopW52sdi+FEN/1RJGO+k+GAMz7QiDrIvAoren2N
FJQmbIy25BrqOxnB16ycXl5FMUFcGqP85NngtiuW8hr5Rmbm4CwMCJJ+06HpyUtEULjv1b7fVVHW
vltYwVfmDqu0uXcTT8OzbwyfA+XcN93Jy5oLfSMmuV75azS5cJoM4MSZTqH6debxFa06vE5cqAMm
Nr86jwLK7BW1TS3U6I+pAWCvFg57W6MhKZvoSTV6KnRuSGJLzypnhnWuGCCd2xILJehOe7CzVUO3
+SDM/aBq3jIf3RyuIBoeCkgmULY+wRCKlcRN3GEV7pgQzSUw0+EysnFaQQPchE7qri3NgY1npv4u
D6p4hb1oJ+3auOackxax1AiQCnEHNw70vjrf+HY/N6l3Hl5fOsPs5+lUL838GMWXnvQbAwDeQTOA
aJMCR1ujD1He0TMwo8BdJmbZHXcp+rhDPn0xMWJiUOp7nGhOdTWla0OE3gThiqYj3CyvNe5JmFPe
NrxzGNbs7NxCW0cCo1LbuPJO/Ak4YHkK02HGMHTPXVi1Zy7QXlV1Pt40PziXSrtpqeJqme5+6dg8
zZ3pFtGERz9L2fLgF26EqCKYSfJb9gVW8avZECQgVP9mdmBux8LNtlmIcyvpFCimDnVMkxp9xBv9
3SmwCSVlHK9CLVfQ/RlYGlHibCNV3/Ymug21cMpDKc2v5Lglpxpf4Wg0AAQ6iAh5N5RvoyLvRWpX
EMwS7ZrXdreMEo2KqAXW00sbUa0GG1c08VTs8sx6FhpRttenf9ZCuYOFra7XXV8pu4qEn0WeeHR8
iMebV6yy4NW8BjCFkz2Y0CsraxAFB+q7Sw/oXHq5ho2/mlabUL4lAVx8oHN3B98fKPZr31vRGwDf
WyP9ZPE6DbQEeqMHlmzWu7y7dBU/gl0Mgsy8CZdwcMZPiYaXO+CkeCa0bPwG4gojpr1jb8OGl0g8
oCQ5ISbTRycj6wotJH+2IuY14IAoGgvr5IRuevZGJCZ+G6Bz8gmNdumMIoihlL9SKDOR0lPxvjMH
MA1wcIGyeiADhx78gNetOO16s4ba3XWEpcH86xAtifHDCYtvjq2kK710GU0t/rJ1CxSOM+i4aAtC
J8qIqau1ln4f4x4wTxKAfWs+jN69Ol2avlfT26gCaIXk16km6ZrqSyAw6Ed0FZGWKTx92xCH9w/n
CP23OCidWpsFkAX9m2Pjmngl4v5SynKhoeSGhj9KC4KdOjo6Day+vnLKA66l9J+Nqi+IXHF2ReGH
i9ap8CN6cXV+fZGxvaxNIQHJll9eN9wPdGNX5Ja5RRm/DuPxH4odfznTWbag7mJz2Tqr9u/1LL0r
1Nhz6EsUfYzITUBm1sfA21SJXR2zwDuJ1mpPkUPjFpxBf/n7I+UrKf1PR0oXKivVP9M1NMvG3/Hn
Q5eT276r2wDoohycd5cHgA0xNM8Dgm0Av4MTET7Adjtz5D4M3Opkg5xz1n6Wr3QXZkZr40xqHIvy
fDvQWif9hy5/mZ28MHDWf3+xxl8eLSSjqRYzGVE0Vf/9YlGKixbQQEl+Z8LmPLJ6nNQzfFKYLm2r
3Y9+dC10D0B0Ldt7D68gHnXjMe1yDlGKgtJuyXR5bSJZMqH7d6Ka6UnUb91auGtHARAqaHvsurz9
1uG7vSFM4jzTesEKoKj5LG2Xl2QJRb4CZOn46In+/iNqf/2ILodf4aqCyrSuOb9VijulD/sEF/Xs
taMce96U84GAwhlACiTQGblQxjRaFbuixZPiajNVL9z/w1X8XhTUkFqbDAzH5MfYmj1VjX6ZQ34j
OUwI3I5+iV+4UcIW+AxYbhpkzlvpxBRGXi8H2KU6OCdyoTyjLHZmj8yD/tW3kUB0Fo0g/YcR8JfK
4HRhlkWZarJLOfrr+79c2OjSvkpZRUkAS+JDndCX1Jv0JDsyyaUMbrS5vmJO5cCXBtHiJ5IKcDze
DyGPqm1k/3CnKOJzK36dQLqKrk2zTUdg01KF8dsEkqRbWBWJJjM9pHGUZeufNQbchgOcLahxHf1r
BPNSVOqTFM6vZOa1t6qBIwh2KV2h2yJShAKcmoe7Wo/jHQraZmpyNVgMCRYz4/Qtxdh9dIt2Hscm
dv4q1glHUN1PPurHqIFBLMFTXSwv+x5AatgVKKkqADHnOpHJ+VUCtz63ss9OYYbrgMC8qfajCPwh
NQkpgWadQsgSm9fMeB20YPXB/jSZHmgFvvwsLv3cEweOFiCQV8o3hAlP7u01rinLZprXcdbcE1zG
RwH78R5Z7vlVaSjHOn7TnQ91+bO6PaagjHIl195lhyI5rumFvw4pvWZ+QVHbzgya6DDWo0uWj9XW
S1314DnkOAQFEM1KnPTpS6Zzqv7vWbT1jS2bNpNko5Ago76mgI3nGSBSBZSmCSwweZY9dTB/VJzK
vgOuDGFUuMSuuUmwz2RUn1uIKUgO1G08NtkWHR1RSNpRcP4KIrW+vj6Kqrib1vFQFuqsF5rJmSLw
TRM8NE4dp3bzq9F6P2Ly6le+6WXbVMkgSLpqcVVj6DL4i0j38Ii8i4XmrZI+fBYci77XhoZUwwY8
BuUe9zHxWr3TJUfSh65WXAx/iCHk4BI07sPr4QXJMunfO7fE59Cn9dsA163nTGxQvl8ashw+5BDC
gu41JN+j5c+baQwNPVoaOe3JoYW+DwmlD7qhKFNUqkXMb52NPzsGEEXxtAkCcUomkd0djGGCJ1XO
3kB6trflFUVaf7HruD/ovlrT43FLTDiNWDDlEF9pZPxMGwBgKsk7jaCfw8ZW1JVWpsZ9qoMT1IME
X7WI+Qt993OUBezItK9uDsilqYV6ALwMbzMxul0Z9IBEeXhbQcpW6o1MY2votgJSQGpW5VtAsad0
WxvVlykWBcwVz4FR5uq1xiShoE33t/xakFZ5b9NRnv7nd3WCB3sMK+BArutekKJyQGx7+5NTNUwM
nTSbQQs3rx8C7kklXRWMClXEt6jCs9fF2XdLMex5hBV/b/bG9XVy7zj07nwxsuWkTLzIx4bWvRqL
lRDZH64OvjzQQmXtGS0iC1/ttmCVUBs35nguAVwufi6uY0bSl60aj8gQ6X5w/G3bKfKQsPOZlX4X
MwExvDM/NQQSo4klxGsfZt6d+kiUFy9MwUViwUro+938mJNzXgu55NyANSM2bwlO6RXBnN9ALL1z
8BcnGfJFzYKHJUEamCAeB20gqVtpq22rNUCgJo0LHKPgMEbxsZ2GQNmBHLTdkg2AZvnvyMOqvZ3W
AypKTnn7wCPHwovGHWgN9TAK+/nfkVDYqBBNzZ1nPjuJgIyDFM7FPp+erefPSsx1h8ztmq2qqCTg
Oah7py8A7gz8B5CXYznKdaijmGsmXq0vK+J4kaMvRuKL+0aCkZm+VGWRHSXHZVqFsb5VrSRAlIwq
zWpv/YCL3xch1tFps6IkVHCNKjfXaSN/JI3dH2khgslyYOiGgJOmk7kDrG31ei1bNcsETBDE9QrG
NCWsIDtx9cC738MC/s7rd8SeRDgMwumd6bXbsMTPI3S7/+To3i4fBYGXUzls7LwKg4QmtyN1ul0L
qXWFgL6iFXtC8jCwV1W1VWmW1e51PE5sKq3NJFibimGRP+jkahnFxa+TKUFHX79+eOU4ytrlaaNG
N8aDQYjImIX7YNqfkT70ppohsTr/l6/z2o1bWbfuExFgKobbbnZWagVL8g0hyzZZzCzG4tOfwfbG
v4H/AOdGsNbaWNtSk1VfmHNM1554efrs2BBL4EFFfgKttnBsxWIDm+c+MCVeo75sD2S1mREOWH3g
csRT6OYPbjfyuifiSyy9/YYeqHzQi/+1+H56UTgfAT9nPpHFjn/v4LXZ2yaReFq38aWIl/gi1GAR
fDc4hA02MG1Rkh97gbLHYUYS2V3S3KW5IH2vGtCZFdixlLly/TupI57r7JnYBdqQWzFyq9TXaY4s
HOMp653lwHqp+Wx8zrRFgfYN57m6BOCDczHzJrS97jY9NTX7AefFtJxzTJ17aH2MkxiySWWt9c/K
ZVaj5+FoZLO5M+oUIPeYf5nMt3dzV+FzavIfYoqRbuWhE1XYoQ4tbCCCyQz7wsj98VYkpVNmHaXd
2scOcKtrL8udO7k55kUSWZOmCXCkrmlo7fRNxEB4rROrRw6zZoAU6HHiIDavNiNAHAJlexcWqHVu
HaZTmjmQKmQ/Oii+DfyyuA/m5HibbHSrXTNcb86wGT5sD6m3LxoV9Zkzvo/mBwqzh7lLu2Qzlr8C
nqI/xfxKstRrVc79F2wsohl+Vw0rQLOt1M64HRJOywLclVX32WtgjcWKPFQ+EqzKy7eiMVmELaBU
HNsJP7zBedbHrJ3jZ7spATgl0l6OuvUeb3+rgZ/7YkEjIWeCNEWUSXcUt/Ulsxt+5Mn89t0iOHfO
FF46GreasNB9gAznMkozIXW1QU88+LvOU8mL7vGicQcsn+hFXxMisNqqvLoaFD47B3AJIR5aP0j9
XTgeByHlL3CgR5N35aq5iLkmmq5F7c49ZheEw5bthN9j/IzBpb2bTndC0GrtqglhteEm/nGio0I3
SWJemRHmaNVuwm9p+lo4ChmsWunBrsSKlWUr02kEjgh9r7eFDt6eUxHIc9tBzkael2soXMB1elVT
ThAEB0jI/VugLeptgiAS1o349eKEpChAYkBx6zvPLuuHzstAnNgm2G5eh/J8awlIr2V+QCW8R0Pg
RTKBaHxrxRKiKHQ6sNxco9jQfqWPugjUY9W7WIIw6U9L/S7RaN5NvJibLrFT8G86fx7i8H0u8vET
1n+6dRkKv+KvRuJVz2/CZD7mtmH6UkO1u7ZEfxh/E4LVuaUpSFmW+pHbOCQKmfV0tHrCB24jkwyH
/2ofH7XffBYN0cplZUHm7wIftWdZM2XT6RNKOpZAql5gtvnxaSwHnHPWZSrsmUkWq7GynueNPxRi
n6+HybD+1Qaga4SXvRszUQmDmNAqyuRe+Ub9aovubMD7+ywZQN/2b5ajk8hbvPret9oAFOQ4nao0
43BBietgRmT44ZoAPikaIOLBNOuVnx+ytappBp4sc2jv/u+2a2U9/O9ugk7CZUtG8+UH///wwnbL
XLkWaslR1pSvwsavRJdKgZV37sm4zbhGPEoHw9L64lli6wEkPHGS6ct9N4vhl8FQ/McyLNCafRLM
VFm6D1M6m3eT/2FmroENqiSkzMQWh9t2tqD6jGrEaNgQUpdA9E102V+C0pQnRuPBRgVeT3Ye3xb2
+J9/QY9sUYn3P4Z2SWhArBI8aWzfuUNr7PuQxAa/pBSVvZ2zdShbkELFK9Ll4Di1afU6tWF2xH1r
mJhAnfV+wMTu3zPW1bvZ9wkb8dhQ0fO0D7oOR7xGTb2Z3Lh58cr0p/SHP7FAXV8DkAXN5LRXR8N1
Qt+zX4y+vv/vF1lmqKw07jNsNP2zEy7Tvh8wq51CdBxYNwbtf4eTlW1nDS017/NTTHu+7chBf2uJ
EvLzQh+SsQKWvy7UhBGEaEeXHN2ytMhWni+OVPnpNrWp+Ilkwvm9wO47xl5H0oI/WK+1FQQHI9ZP
VloT7rg+hOFk2ls1MkWrvPKrzLuYjGW+4AfuyCbCYWUqGHoFs6v//nrYYn0F7aSOtxNAtOldS3l+
wgECHT7UP0WQASJbhQgeyeNOWiMmbbrXMM3nJ7KgjG+hTLXxITFe61HMF7vKwo2BpJbjzy2Pt1Ee
Wykm/fN9iar50vTOH93AnNdp9k3QQ7YZXLt49MM5/bcWYh7+wKZvbbznH3UJUSGBqXGbESyz6T0Q
1HqtywBQc0gaFG8ZKmhfqbOv5qNw7sbCNX52o4+bu8hJDdIrwL3tX/3MD39UQn6IOWhOZs1ymJUm
c9QQ/5qdAf73svZ9ULN/n04+z00ZIhpntHUySrkcs7BjR3Xbf/5OQq/6N90r8wFTXKrNqLMAfafM
ZMFkskuvB53sU0BlYH4aoo1VmGPlxUC1bsroqCPPNVKi2jVb/NS03ypR26TcxeSThc2vee5zzMdT
97gQXLAJq+VQuyuCaRzyK9P3RTPfNUYcDY2CUJSRE2O140wfTrCzVYrvkSMSVNt/amMdmsO/hiqd
4COiWTS5nQpfPmbr/4csRuPMgXgP8vtP6BXTu+nJU1VjlLjtkvNpmV6awPtY5IyYK7X+Fsox76Aw
oacwyyMua7wElekTTz6H0yVPTOOo1j+x5DKOS4eAlrkuUQZmGVxGnY57zuz8IYR+MMC72tnG0l1M
gb9QGKiTqWab7ZxrDs1aiauWs/MuevWG/1tzvVniIIz4JTdi492c4w+f/PowLZefSjgXoKTyLZ5y
UNPoaCOVm0cSNKvX2qXVXagyHuPOrJ4MjV+8U28L0qk/JuvtsdIEDVlsNIxeBn8gG2Hwj+/t2pNP
89yFr2ic0ZVH5qI60pN6IjKg07G3YWTH0jZLn4fMDI4iq7BMLOEJEShzahR7O4N8i52tcPsTRmBh
HiQ2Mw9ArgHoAiPgaRwrDBAjkL8SDf1Iqk5TBntMHMSAdUBpgNn5m2IYHQREWIBRYZSjs4a4GMnR
dTvvXAMcOQhXjryG3OIF0HSYUMAu+Rz0R152SP9A48LzRB2qphlvTpY/DYH0drdx+uC31nEhY5P1
2/qy5Rq/k5ifGEvgXg3jiyGzL0jS/TNEme5uqcSzyovhgA7ex0prBHSaC1zof5dt13Y9lxpNUsc7
dn/7k7Tt+9Z1rX8VhTNDV6wdeNUzAvk8CXe9xp01LH7yVMwA/mq7ZOG1fisdV7HrrMaTldcDugjN
kHjqQW3xnJjGTCpCSWI4+tGRHjdMjxSt7ZMGQ7yFRXFKld+/1o74pdthwsDdxVez64GxG+3O7J2K
LqBRJwUoa6w7pBcmo4iYfbMI5yNznAwn3YBqU+VAKvrknpW+ZOcxOGv+nPWjn3YOYKJ3opn2dj4E
O5XFwUNawtGbWbwCQUEU02Rvt8v99iXQrLhbHxRdn96Pfje+pgn2f0OWrIzs8J2GBorLrYDzHLff
xgrlg5vAyhiQ9+UTvoeWrfps4WXofRkzg5LkZzJWW91SJvBty2lJLOM0tMeC4jWsiLInymJGf34d
iqXecpFX+5saJyFVtjOae0rV7YQTFUt5kp1Jjd/04RycCyq3jXbTmUFGkjxb+l3Ftov2YUoiGwbe
o5dht5ax3lVmUOyCOYc9KOf4GECcxkpkRFY3EnXt5S7MBKgvQ9B0lEaC5SBBsttG1fmzb5AQXyct
wAcWf5tEQGcfk6KCuoesLGtS+4G5WX9HgmWwzbE2jEG/fFG/b9QYdp/K87idveAv+O98lwgTzzxS
lxjJgffbsh3BtecPO9Pp61dEbrjw7s20kR9cwlVk0ZuRH5VnH64gyDVjLG+q+HIbMM3JTQqsY6BB
AZZkN8W1Na38OxpQYx78a+yV7afN2GOXtM9AQcsoNTOwnXkvzmOOOWAdpw+ldnYy8/hRwNFowwre
8qbIdlVukIFZdr86a0HvYXtGu3cYFWGVCBWpYeZfGzrpuZ+nc4g194FbqX8MEJ208HTxcQ4/CJ22
H3pJQNEyWTidCRnamDNny9ZcgbFTISSkBs3yHeEyoVJrf77CZmmqOyxKZE+OYgrP2k5fxtsbPFHP
bBCESVKu4JTUJeSI259Q2PAKql5c0rS/eHRs73NJ3M+Q6r3fgUVlfxLepwtxQ6deiHY/+47zhI7n
QMb3eG8DhnoIl4WJUmI/QPP5sNdCm6JsOflV+u5U8bXJbLDp5NbtLBKDr3Ithn2jzymfxds4kWbS
hiJ7vn3p4oTkQtN6un3Xt57Lmd99tGbqR7Wl0t2ks57GnEXRFp6rtf/3fUVoCyCJ4Wc9kcI6hd07
lwEgK9uE5mu2COTpmx/RKxmPtz8RbWREc5VOLFZVeogXGgc4auJlCigLpjJcLmo9ijX8owhQ6Uc9
VlgTe0lO+eLm+t6bwUBLuTXXn9ZOqvqZYJh/dz3vEUuGuU82foAbq8EQ/t9V4e1GXmEQFhE664Lz
Vh60MbKmedbPFh7xJ1sTXZXWT5MTA00ewHn7cew/We3LUPnymICB3+r1dFEWyyq/S0vyxLobb4kw
dR6SM+FdJagIfqnV5JUHq/E0gs2dtur4T0+q0CbjbZ61oZ/9eskfLCPZ/xPL9QKHTaGzlw7Me0RJ
akZutwRHq4L04BB1uE+UFFd/5U3PNuNYfw5dOiArPOWg+feINTZlDbVglgRDLQhUHtyy2XcFUP0J
LE3kDkZ+7/QQIcIl+2BF1F37mVhi4VGRmn4lXpyhPpsxwNtmGRt6c/0zW7f+ty9p5VyyfmDytThw
skAqHzrsumPot9fJNZcNg0j3fny3rLr5YUGIbvtqekygsnqEr71Ma0MotCQgb1nQ+GFVe2xDAxNF
wOaliyWIYrQ8Yr1mc0avlHm93CfhYF1uX2ACqaNjY7EH1nYe5oe6g0uRJ0uD3D7G5/NvroRNSEXy
DS1rfxaBCX23aTkGSEx2d4p/t6HRf3B9Q5Oeso6t10nn2Pv9Xfp37uCjAX4cL15rkBpeil8DytOL
soR7AcIJs7Q0r6NVADp5tqXGBWqFrIqQXNy+dJn9JaaAyNTELvW5bgtGntSAtwfQKZFVkAuQnVIv
4CSpeZiQd6c7qxPuMRu4QxtDtM9lIO2jP7Zi58D1l1mvgSVLTWAefwoacy+pm5iGze3mdhjcvlge
gzn2JnVk+SOM4rS9h5Y1PYzd8BkCfn5puawob/pnP+d4af38sVDe3m+wFYKp+f1PZ5nPNPk4ykHj
2ITb5HO5RF0PUrrrfL3PbYzmG+WRnVTZ2W4eQ7jgXTK+srtPL4MNsdmsvjAauB9raUVWCKRkh01V
NOHPvdhBtkZ3xJzg1fzh9GYQFV6zPJKCMB1Sp5yQLPIvJT5zUuNpzGIFbzNdmvE9NuAe18Fin2/f
Inm6JKRGM/5hEomjZX7mo7xk6954SXKDKQvcWqdF6p6M+BsJdXknL0a/jumaxbiCTn1ROj8watz1
ZgFzq6ioP4BkI23dqJxTN0/SP96UvREx4f8MR1blvXSI8JDgttd79NKLbN60q57kP9+ikbh9mxP9
cyTZ4kDcarl15eB/hiq32GZKC19/NV6XafwV94COSnq9fWbn1VOjynQPip78ivXbwHFepCua+9ZE
+KUHmmFrzU8Zs4SnCjou3ugKPaGTprtyFc7AMb4w3l0exDrcaVq4RTlbrDEbMF1KDQ+rKN1nFvAf
hp6ru9s/6pZERCPazY0cSvHvL4/Xub0UFYjW289Sw2JFl23sdAgo0JWCNtjt0ScROEuaKgqm1Jx3
SRkytVUlvRk6sdoWcOhYiL/Gfe9duVwJiOE7WS75KwPwEPzO4IOuS8OFN4Np0mNSye8QZQJyCh5Q
YseH87SACNfLxe9sompLb+f18o9hVeOzF7CwLtsuJtZNnbVTpy+tCck8XI7lrP/oXGVMX9YpnbQm
bxtSdnAu9tbBNjkXbgd3snD9VBw28BC52W9XpmzJEaeoAR69LjKLZRRwr9DorMc18fYfWM1BLk2p
e2Skpz9gbB+0aNTDBOBEzGUCaqpUW9p14xPXJCjEQY+PtdKKRp5I+y6jZa1ZCB1lm5ZgwbkxetOW
H0kyPxYaj6g1Tf2Wgi68I9WGvziG2S9PjNCyK/02dEOFjTNgs2Or7a2QYdAHpwRd32NJTELbVfWm
CXR/vp21GBnoWkXRQ2CLSr9kWPH/vjgsNfCnfomhN7jAGenx/h4WyyzfVDFMd3Poq+0sJBARn/+o
lcGvXLXGCeUYN9teTpX1uTCfilLPB67Td96rO5Ge7lukQ1ENYfAm2tBdmr9Oql5NUlte7Lx78oYU
GeXYpFfSiMdjU7YOXjXi41o5Pys2zLsO0ty/N6BYX4MuGdp7lwXO4AC/aZ3xfgE/+eSlpfuEahMU
HHHxEPHKk8sd+wGMug2X9vTvLpX43/JY1/cDtGmQBzomDtTpvvs5IJxsSEmMqK0VrmOlM5b5d7kq
5by+ze/mlOiBGjMqaceFdUdMZHJqnfhjpk2GtQSdSMip3k9x/9iv+3lPFvdF36FGb7w2wrEGJrsh
AtZo1UW0Bu3lKhAq9JhEmkM527bMM/vMA+ZiIWihhHKwKjMD8hFtRI6NEWWpGn3ywwVQKrzMllSa
P/d9p90oGFW79zLfvzPNR3+ys2dDjdtysMZXam/zOV3JdElg398OZg0MmQy6AnYCAj/8S+bdrVht
uoqw3Cm4MnwkasKWEBPWXovfF5tX0r2xl4VPPIpD5JU6v/ybVJhdkF+n9fQBTI2BUK9lpHjB4amO
amL+rLPykpT+netqUCndEl/txKqeHCizZK9XTC0Mub3t5B0fn2Lc9NeyblA1yEl9FZk81QM7bwKe
GyBi45vOm+HqLCi2jQG1tFc64CEW96nI52M5tDk0n9B5cuxuL8aFLLtefFRDMF0MYiOubVz514qM
jViQFOBV+JPC9Z+PHoMHFkin2//q9o+yNZ49B0yLP30ekCTPdL+z5T734WMSh2zaXSbWSdE+KPbq
B5TJyfYm3L/VT9LDf2HhK88bb0B6x7p8Mqm3agz/239N+zp+vy1jXD24D+uxuKH45JjyCehcSo2f
3BaEkYFMFVauHkSCH70CMnhfol/cLYjNd7dpK4kNoiZxw+c1W8kj3j7GStStJr+5bdkBVzxxo5lp
FoGt2DKgHaOJaNWyoCq9SebTsU+P2ZT9jDtHnbT2IHelTnxqmXdt44LBi+gL6kRPfmuI288xRvk7
fH1PPSLN86zaiRxp5JJMgff8Zr+qAq1R1hVLdBvQ903zeNM+GqaCPme5NdpGiuHAcvWDifSZ26hM
zpQ9GCG84Up39DfN2aPEiDgPtt18L7llPYKH/6XW5EO/sVJ42pr9Gncju/cfFbXntop9fCA5jsKq
4P2whOI6kYx4mdyFEFpTbdwz1Y49Bi9f9TCODxWCuW05JudSEFXki1+jp8mFy63nlSiR1Sn7nd5j
9wd4gwkRnM14PIZhyvjHIis4gP0xjGjEq2TJyFZKPxBD5qH7aAbQ+kL0lYsDJ7mmy9ozwX8KicEQ
zOA9Tu2mUzu7nvxjSXe/HUUjdotBsloY4rFxuSniKdQvo55S6j+sAoIEg8NSNmSvxT3/7fIwi7zA
7CCZSKXFtNWmTbyWUdCkya+0YQGO6vyqiBzGDQQdV4/sPIi6YQOX2p+UpAhnFg70VF3iUSOED56D
U1/2+a7vjQ/2GegcAvso8UKekjhnezNAPM3DPjJp3b3QiFgwJ1uHoIUNxPKHeRrZ4Tr9ObarejfJ
DPgcSYdzVfy2GuqrJX9TJsNhAg/rHcKbmfXVdzq1yF9t+yhmsT6ULaQ+0sFYhQy7YQqi1mzmJ8ZN
W3vpwbK4H2qufoL4KsG+7woHFlGQWIwPx+8u/lOF8zWWw3fiTOXaZLQRCvqIJ6eEBfbomXFNWpxR
MwEOyWRbVp9BbIR7Gug/qQG6mc+w1elRIX9jTlI9lOAyi+KDsIh430sGJImE3NDNuVgjoAo+L/03
N9zmEsY+hKcA4kRGxu+gzPniGc9LBs1/tPD0VG0F2XAK2o0yiO7pwmKicARcRh7Oc2D7w72f0gmi
GyKxXbFkmXUJIxLp/aUTYX1gVzFt/Fa+rXP2O6/Mm2hgS5AwBgoc71IZQEedAKVHEzLnHUPYigvx
CvAWl/Jg85wVMt55LVHr/cgpY05EyWJGtpzcPqFLmoMyjBwnvY7SVYfZ/IYZ/F0ZMCmQ7XhU3bXc
5dRhywLvW7L+901VbmIfJ7FDinhpeKx/O/4Gz6rLushQxldmljt0cXTnsf9Ve6UL+LgE1dfSIA4U
XBM8h7DzBDlFrgWTlMtlHplXpR0Rh4AkothP8kMizVWHGvhnD/SLCC+qD1GVkKR8Svz5rSggkM0e
VSxciQotRRNiIqlsMqwW5ndJOd0Zi2UdikL/ifN4owvmjXgoQPAJhpvGgocgdi/WwGXsCXe6rwBl
wtgKDeB2PDb1xhXj8BSLgfjEVTVe4ucbsav5adJs2COGkZmxOk4M1DNMv15wtBRE/1aH3hhaSic2
MzYmo2Gp840MKwJLKGUA1oAJFcXWy5v73J4i3VcIzXWXn9pKcHQirbBa40U3zd0UypNsu3OXcDw1
LSFquNufe35gBL2cDHariIuCgWy4ACvrcDg75Qk9CkN0bKsZPvqu9/AviGYf/K6tpGQ2RxiUMMt2
t7T8xibP1Xsg6NFiit8iSLs97qkOqBcJT8JzGDF6RLCZXk56kdEe89h/oQIki8VsvmvPQ5c5IWax
PfVkDT9i0wKYkiM46Q04VF74MzCn1Uojn4bSytD1x3ycBpsUC7YcOsPQ3ZDLAWMbMgmOnN9hG5B2
GzxXzYqaX9LyOEwimgduVhYlHcmuQyO2hedvdZUCMZ8drGklHfnommj6M7FhYvxi4PhCGJn90B2S
yDEB0q28Vu4VK47doPx3lPH+o+AzXxCwTIPIyY+uqoPXZH+beSx2vicRD7czJMUsPIUBVtmsHdsd
qhIspBmEYiDvzYwC1Rn8Oy93ALSReuFaTClQTkRs9IdtKDq4LIR0Rcg3HCzkvxj63C8E9+z91ENj
mgzJhaBAojEq4JQB6nkBDXFbpd2hAoXrLeFzmjKwM6ezlqZaqfnthuHnI2eWeXD5gGx7sTbmMv22
MV3Qs3XAHWf7T8FSOspylJm1Ud3bAmEfQ2liOlKr3yc1uR9g8rxd3/6K/aZeex+meAM21Jq9Kxx9
DatFEyM6pSxsaE1L9iIVYdPJdDALplw126A1xIn3zV8BMiOL/zgZx01o+QB7XAXDJ57kgdjbhFkf
01gwTQ5w1P6h6HkJYpIwIM7ug2hY2B54RjlyldDU66mzyLRj8plkRxVUfjTGgn10Dk2/HqO4RLyE
goaYHSm9e0xubfLX6NAGxJqyPeFAitqJ+FqnYR8ObH1fFgv4HKIbk+zDBCe9KNs6cAMOG41O7UWq
/hN73qPveB/wX34go24ew6AEMsGDQ70MKh7yhTdfUSt9mix+N+wCfzmGkNsuoXx1RX5KE0+QNvs1
clhFqlZfBKeTNZcmBEgzrGnk+F1NNuIjZ+aOHda1h7W8yoRxRhbKHTnlz6UeDFq8aWRiTbQkIeRu
jMx1lsomV7H74fvYZxwIHjPxmwXUX69gp+x6ix15FfpiRvAyyvq+Arz02xkpMKiRY9h4/cVyJFuu
nEuWi6TYOAOKliEx/ggV4OiMrQfUidU+MR4UbfARs1KxqZIf/NgX1zbX9C5al4WhKFO7YaGFmypV
8RFJO2JsF24t69PjFUUPZnFDIwGwW1Ym1Bwr9l0ADhkHPlrWCJiGSY120pW1xf2mOyYhydyf4DST
wpdlv5BkofY15N0ch1/IeVDteRO/oVCd27wjTJoDtSsSlCtfQlLEBZ6vaNa/SXl+58l/YbtfEOJF
VVHFKW6UyXSfVNFHtqROK7HnoRDETar7nxMV1iGgk2QuyTWKLMoZyckhBeoJIvq4jZum3fZJWe1Y
xcPE1Q4fZVxaDyjkkQS1rw0RsFs0JaTviScrny4OEvnXqurqPWUqYvHgC4nTLu1IVjT732mf8lTT
xRgKpJgIX7DF+lskdrC6Gg/wViXvLK+wqcSJewCAxr51IDAs7QgdDjoQ+0AdwUkFIJbAV0VZOed3
Bjx8mkWW2IpgiKJpToH2f4+q/jQnOOpxw4ZYDdPONtFMTvCsjxOTRZyH/R0W71gz5ItD770fuMhd
kgujIBzux2xCw9Qa72L8Ybuw/0PHvCJaJ5yS1x5N9b7xKQrSmhoCt+MPgAqw1STJWmOL3xM2CX1q
CpWM5OgPiwtXZvVZa2otF4s01fvOzrPnZiyg4QmTVT3GNEj7PJGGYqpqFs2DoU+yIxnUrQus5aSA
B9R+qWzxS9jgcL0+QH4Kd1qyMl1fBJfbvJQuz3gXwnBbnb6FfWBL/HOdCRXx9N34AVnyTjSPdsLU
eGHhKjIs9xO1uElONTPinA3XRHhUmYQ0OyBDSfj6Lkw0mLVlWPgTg/00mR7x7rm9ybz06pILdjfY
D6wk5H6pGPn1MSg3ErfOdEwhddeI67vxv2KiSRhmcJgK3VIZka8tK3VVdvKjqLz2ZBvfabMzxohU
DwuaY8XNOvcRnoljP47vDczDA2NwSq9C89JgqkZy0MBSUS86tIu9xAgjoXBFbphWG8NZH5bAO3vT
WlEXYXehBjaIaeO95VbPEtp6Pimi2M0WE33cRLCSX3U1mgfLt47YIow9EmN/M/M4oIA4KlCsB6QL
vAHK2bNsy0/EkotF/u4FiObW8g9uO1pRao+YiBbeJSs3CfLu+xOO0yHSGUdBvXigXqxdDXWxmLPL
WJ2zGHQpKcyrbKt96JCzM70Q+7C3nf1c6TrqXfvCJoHBZy6jUjCIUuawHaq8OM64mZa4/22m4bNJ
jsG+qG1ssGo6OXH7AUiAQZiDVcC3fWsb6oOzYAD3ydYMDF9EVhhsMoYROTorJPoKWLfgMHUAJ29L
p/9ZhJXxPLNDk3AzPP9XVXbhp+kjYuplKTeDILMqJrc9LhUxTEXib22h4B6AyY59ZmqS9UsSw1As
Razogiw7irE1b+ZqJvijMvNDbly8HvZ67shwWxnItQRT8b6HO+EtOyf2+o2cydkKzJigAjR4tq6Y
MCNRcsvxMPERk8kT7ioVpHtviNMtvrfzUMtiE6i62wKteap9ZCbt5J1l6AJ0n+oyqrGhkRmWpG4O
UR7kY8nJmoIb2ZXN/BWSC01kYqgOMvxDoZUeytl/YuRPLh4YeVnraZPJElZGYD11HMpEL9DctFA5
GjC//Lrv05xQSTHE12BGgVgoQlVcItTSfregPoGtNqXQpxYEQm2E7wRswOD8bgJmFzpA+87Kazsj
YWK4ljFPJH4Oqw3Jh4nq9qON3XdRwqPqCEY+lVOemz9UIY9YCqpNVuUOKQrwB8YGneOm6BChIAIE
Wk44onTRmk+4f6M+Vz+dFIMTC9FHF8PWAXFpi0YY9Qbje6DHJxsFbdJ27xVGzz2NCgqbjIEfRvxd
h8rY0L08unCBx55GdSBgdYv1cofvb/5KRdSTHhQqhKxrPk5fn8ivTEl2tR74BJfjqFt0CuGboPI7
KZJjJz/+5XfDqYHFs2NjLLYTWuhVs8nKp6gRbhaGQA3FtwHzhEvPVhBdBilxjhsxAU/29nCwp8o+
KM+ObAuxT73MNPuYZ/Dxa0a/912XXNpS9zvTcKunVt+1Bj6zzk3pNnuSzGoBgCAxCe/tu6raOar5
U/fVtcYMxPnA8sSvPtH2ZVA1l8+as4XfmUcCp7eKmfnYbMKjqZR4ZNWzIch/k7RzXIWcga6pGX2m
B2BM9Pu+QzJ6me8d3z0OyIPv+3FO9yuCaytL66KXiSP9gv4wOHoDcQG1TxyBstJi282KOfZXTjQw
5z+jWQ6InqmJ9yCXHrR5U02XZBn3mTm9xOQS3KVS/3AWoXfKuFpGCp/aufrVuDCETPN93GVq6y38
jqRTWvgMbKTWHGp2gOardb9zW0zXxvDekPc5F2MZX0z1IV0M1z6CKxaeSDzUyArdiPcBdVgEQ5cr
dgg3iLTGjUv00QZxpuBIcFnY64d5MEqYvSYTUd2eByvzt4h00h0xYszIsneF2HdH5ZseipmurUUW
slcuhSBm7CMQtodiTidMuXS/fmIDPrjhBaQ4WDYf5VCwBoVEa5Rm94QmDsFXWdcbYefnOB39XVh2
Czvt+aeq6peQv/lmkiidRqTQSghipT8KWZIZfCRYpZM2e4H+1YQu8ICv+Mi2kiAHJ32TDRIM4fbO
viIeK8LCBprF2Q2Ns29h9OimJfPJ9Z5rptG7dvq1IIndpSUOzRJwfdcOx2kgDtXOeKNJ5NYojJ5Z
/+B+C4hpR3RMuHogeaSmN6kab+cbc7+bLTx14GYi0yq5WHxnrWtRPWALjZiaoxUvnUvRf2VN7t9Z
amNVsdov8XzqUPRvkaa3O2YBD0tKvFcjkrM3kBwGvjoyvYa8b5foKmpa8gbbz2bofriq2OvC5u0o
s2EfdOrRT2qD8kCfOFOhTsrhIx5T61gb+S8WucmZGTNMSUK56hFibK1sY7eIQb4MvndGZgtjLDTT
DWHFEqgMIMXz4BIGUWR/hsLhjQkHGoaZbM4C37rsXsOqFrsCwfMuLMw/xWQ/M+atov9h7Mx2G2fS
bPsqB3XdrBNkMDgAp+tCs2TJ85DpG8J2OjnPZHB4+rOorO6uKqDRDfwwfqfTaVuWYtjf3mtzmxu5
S7l4vJNPB/v0Lq+BXO4zGz1pxvy/6YCPNfC31/WAkjHbiT6pPn0pExShMqN5xEzR+ZPGCDbx3PMS
wFYl4mxfUZJz49YTPV6wvzk4qUNX+PdJRF/6Ils5NEfvrFApsh2dWhMGQUpIcC7YgwuqWabgNkdU
wn6+iLw/SE/JVe+jhQcaqYkLKOMe0dNyTYXqPhinhskjQk9d9ftGz+XR6qwf2OoowphrsTXlV6xj
4yDjp8lNmRYl4yv2vl+VHfE5Cs+SjU4Sd0sriPUIKIlmVgz/9ZxTANrN2D8nf7qdGmI7t7LlF9vj
ZFlHGb8jFVuo1JIguRw+F1J6x2RtlQ6kETqD41+BqZa4GYQmYvUrSmwOHcPdVWN2cNazDcdnb6OS
rFojClOXLW6EW3zQyHh2q8zGxGteeq1+t1GW4npI75y+9hE1V0WEGlcEWbACT4NcxyQOOsP7SNVt
iwuRO6VuuN9GLcKXy6UjogsUNSjYIb11lLQy0VRxcVZudhn0c1XEREgHozrogPmayhU+9nL+6TRJ
dFE5hg+zzzhQ8PqEJUBWcVt5iWThwEDWN8b3JK1XHRnWjvs3KS8Sil7FgNckjrCSfHXsNRfukAFG
Yp4jPK3fo6A5hBmv/ByneXmkNqPd1LXRn5JqEWZXzIXQhrwuOwtz+uhFJU50In8gxgjADajFhTmB
7yhusdS9KF/IQ9kk7xbN4htOV59aFfka/ZdXQdu/9oXhnL1kL3kZJvBjtsXYe6jH843fdha+k+gN
pdEC1AgaJaAbmlb6KN4DvPsdTfX9zBi2NseU6lzcCH3qwpzOjBtX1PqNksCDqOxgPRi62Do23RsN
+TsWyUd8Vsba6MOPQQw2zUYhCUX213UBQoPpnkDQLjqojeIhVTqgq4j6D3/K3mMoGxZUCD1xc9GS
yE8AQDBxeS7WhXmf0I6+beuih+/cXowuuuuN8svGlM89jlOkBw6ZZffXAOMdeAVb6MRI6y1yu+Su
XhUMY0Krsfa0guUITQldfkRiN73Su6YdV7LR+phLvGM4VZ4yN592xiDfIHdOIEsGGmA4Kqfccrno
IJL0w1tjtD+NrKAvZJaa4BYS4JDlTyGs/lSb46UARN/C2ZkVQRBt4eVz5K92BoNG3vQBLi5VbTLe
jI0PMkJSB6PI50P243SK2YKa9Cbvt01RQF0R8ZuW8c2UZvqgrJgDX0I3cpAtaneq43uPArTIxZHU
MR2/CRp127kwm3msNPd5anZ1UC9x/ibk8mtSi1oGH1ES6DUwKuJxgRGfxtl5HMrE2OW2C3ynIkST
mPMjuOf7JhcbnvDJA+zhp85Fh+un10n31RO5U/jp/U+SDOUZT+mrQ4JqhFE/FsElb8ansMRb5NTB
E+MNLn7WRzyiv6eUCUv9UbcR+lRgFuf+hzYFl3lSpFTLcxvoQkGhwTSu3JiujFLXS2djmmxAwLC9
cttlvZ6+68DcCCuRdN4YDDuadzrj0M4pv9rkCSA3bQa/iiZub4aER8qfobGkDVODWBTZ2cyC9M8b
HuJVx8hnG07BvO/z8Kv0kuXMF/2SZND3dgxdubf8nWF7LlYHzshFzQyyWa5zjDIH1RzmquU3n+b7
VHLnxwoIFPazkXj3GsUmb2IEDcS9Y4liXZTWe9J/j4gAqyEU5qXtJzZTl0ofzMafo9S/45wLj5ww
nRa/prDFGDAgfGa28yPxuXCnZr0aJNcHncn3IpJ075XB0awZMwHzR1VEh60mToFpsi+NljpLEVu8
muDmYdnYxoMdHWjLQQ12ky221n7tzc5zoy1c0B7X8bAQGx0iAYd6qVEf6byWgzhU2dLxQwhX4ApY
zQMSIi/SYWmGx09jbIjEWx73YkzZEL+xC1UzjdFtI787pg0wTT9HrparWbRbDvDZXY9GyrhCc8af
w6OuBFIXZiCuXJKaK2dApR/ZMBqpVt6oMKEXr5LmF9tgUUvqN/igxJ8sTZ5e5y+BMbPhG5LbXm/h
t/dMLvdVf3JF8t1FQUZjU/HBze7Vm934iGUW6IFuH1sa1PcNQnYsTHrARg990kYY0h+TDY9dsKKr
bHwZJjxK1nekul885ubGTZDDkzis3yu8zNYYBFy22mZDUo5uv0Q90Cy2MaJ5F9PpBER9z0gJamfr
hVu+0XflMryQyn/zWa6aeLluY9GyjN/JiAeno1eMRA3rwDJScNrmiPr206sQmZXFvbinU1qPPPEE
lzCBGhgp2tpdhzMSS2UG5Sut7YtUHAvsjLjljDi04477HkwdnLjuPaZTc4s7EAlEAR0LRu7XHO8A
64WJt2P+y04DBAjSxxa+ablpVcnWoQOGiYZ9ThPA51NtxZu4jTa2h0hC4RNIpch+mn2dnTxzfOu9
KN6GaXlCT8s2dY6Jo9ao566za4PJuTQMt26QejYas9bWNE2ccu1eiKG6QOJiOtZv4NzTiJ7hIKvb
uVlrk7VGRdlLrFFOwCWdMFvQskVZuxgLEEGKQFYQHWYu8WvBedcae26rCYwGX3t4BpY6K2IZR6Ph
Wd+WbEhGjEjgSwchjEHu2h3KW1MiFXAmGtedFV1Scj5bqT8t6duLg44S9dRMN2GJCO9QdYSSFT3W
jrVnshvsdE1yoePIGIvc5Fbf7u0yV+vUSpn8q7cqGoDp4fOWEmMzkUlaDghYO/OSRHWeisam3snL
KPWIiESuIfvVa5CB3z2eeH+g26Q9+sLNj2buPFlR6WPFMBFVOXy0AfFshgXVZ80Vf4p/dKIZtrU3
NUxxeSKGLCdCczjVtD3kxjCtwVxu88hmA4CSsApM/P0BkfpAoc+7HufSvkRZH2YTqMRQTly+OHwC
CeHLsRowSdOrlLncGqwRskAX8S8uRQztJB9QRnDaOSEX5/4txz5ZqiB9bMrsMKiOJqOGtrSp8o4j
AgAXeZ+jGjAslrR032fv1cyzMgmsn6Gi39RftMFFRnGaiWTHUJeYuzzJhJT4VWUJBL3yAhSHSAQ8
2I3npisuuzSuwAHb8LjTc0irrF3peB3N+Vm3NJsxCV/1DeTQjqvUusxR2tABozHN1h5cl+1U8i+5
S+suARLFeqceDbK+fsMe6423hRNiDRII5R3OljiZSZJ24xedyuPBz2kds0um+a39hvECz6bbpxfE
G0gbsuRFllO42zGYyzt08sFpio2viq+EBLqoPQHFYAIvhae1j/nle8vUCIcAdaQEdmpJDy0m+gLV
jiw/F+mQD6qH3o/fhsWfbHsPs2WUhOD2uKMe/NAOHpxMMsnO5otD31o70nopVHnjKGMBgtW/M3+g
64cfidPDnN/kEG3ysEAS9o2PENDpvgautPKJBZOKRHrW8XyjwuBRWKD5TIBl41QbnP/dGDUoWFCJ
JgeIiqq8xucQIdwTc81yhXN8NftpfxyguagIDa0JPczMc2Gv3PxzhBdAH1CI1JWIFrru0o8QoGsS
Ocmxuu8nzsCKczK8CQpHcng1naY7uQ8qZhdUjYyqecaAQ407rSfzDCYM4KF7KEGE8bzxTlPfLqAW
qiGT8qGqI2djFBy1w856pysFPfTR6w1jxxFH7VjlVo2GgNtLsRnHat4tFjhv8l7Yj8sjMSkIDDU1
UpAdbmZWBNlxCDZDNR7jON3rafrmKpetZodnLbcTw2jHs19MN8R4lxLpaWs33EG0ps0iZw/uSEWd
Jm3e+m1V71JdPMvaoXPRm2+bAYpT6A/pGg3ymCcRSHRjokV5GUMKdI+wk499VEPKqFS6wxnQ0U56
U9vRtMJhSAu1tE9kF3kpjGmw9YbxYOvhU/Q5RsyqLPEwOXdIjpw30Qw2+Whutsyz5/PMoI3OCbnj
GIx3AqJK5yTyML9khXgfSAQ9BUtEZEw/Iz/L7wCf3Tbp15gN90gV+lw5SEhA7glJjRkRG0QdzDen
EnD2rlaujWYe/UjA3jAx/DmAxMRiS5MLESb0Dcv5zUCNFqUhurPVGOzppw6h1ZgvRuJfUvpOTRlU
ODjpaMbX/EAL5yVO4ubGztFKM2G+6kGsvQnUStHpbxpb8x3WEINNgh+q/Ql3BkeKxE+tm/ciZdLT
skbPDk/hOOOS7oNvDnktHerF1ejMEsMCYnXfllurnp5bTzjcJTiXpAX3gKDK1hEhBitXuHF0i5RI
gCsMVQlrcH4Owgg4L0hF+LNRJ8DdViiSHpEdO0SewbG3GwjCswPFXJ9DEgTZN5Ul7hon17tRlt0m
mM2dAmPFhTh8JjmLszzLbHZ80uKCUmIO+0DyB0XXcog91YsYNJhuK/YqJjAQeCcGb7tsMe9PDDq6
aHgwS4N8oJAYR0LfPcnysQER43b71MWEhvfi3U+1sfLm2ia7KDa0Is540MzFCZycE05UniN3cvyd
pei/Vv8kwoaBME/nsW64VAkZPqT0hIXzXWYk0x4p7iwwvqxM36g2MYbYXd4+Vl4xof7R82oGzoko
c7AjNLEKerOgVkbtyKQ4B3sOtwxo7I3MBQKAnLZq2budPtdnT3DbHx1jWybguV34/PgJB2gyU27k
W8tw0w0FuKuSSy+TMywe+hPG4RKQ7cqtP5Fr4cC5JwVHb3plT/EpzjowNUyQPT1nO/cEkae9qZV4
NZEZIVuGWHw4DWqyY2eSbK++w8mIJYRaZvL8jYne3OjyYew09d8WdnaODxUiFBbg6EJBi78JubXD
b0DGGO+6AmCqsYRIEPTrlT26xsHQ5rueKdJ6GhDfQz4Z5RtNv8xp+wKWabacsrLR0LchmuNpFNWj
DPO9JknKgtf4N2PZ3Ztmx/VUVh1Ravcnx+ka98m5TslsOFkKHwFE8aXG2rpqJn1rVL06hbZNMtvp
LhXZt52b3FvGPQXR0B4FOptsvYPk7LSaK7oQx9ATRNyAAauRmjXqav3dlXNBnzZWrSaiYq5gxIEl
A5efD4FiCfZBCuLXgSsOaxJ8nZEnnBxnUL0RKLJShd3dFcdVpJq9K2P2iYLn12T2oSA7N64hDYQY
gwsQ5l5Zu87Bk3m4KpSr91yecFm6WDlzhv2ILs9XX6i5VFBBErL34M/xpUT+TYSTfh3iEGeAj6R3
/WucDtMbXMDe6prvXrSrhbfcJQNPw7klURdjfcar9oI9CQAteNeW8BSiIAx5HkVOZjFddnOasD77
4XPZeMvJRX+OIIZsw9sLzrkP7FvtAx5sC5EtYr/MzWZ9fSCkGpBcZ6yAWF/hRGJYp1ZncPrxksbe
lgYg89jgeH1pKR935spe0US1YIOIWYYRdIMIK+8LABXuA7N41Lp49HuQZpah19evbKqSlEXT6nNQ
Jh47R0osk2b6Z+1/4Gbm4DmW7f5KHeDcHG8AnqhtxKeY5H84NTOeqX351pRhg9fRInKd0HJy/Y05
cTmeIPLfq3GYzldLKqwSe31FyQ1YICjxkHRvGSMlVmaH8I3P9w6YhH1HnL3ZBFBZiApNMU5HEz+l
thIqkGv19Qe/ltud/exwZF6kXE46nOZJFhNFRCztQassHm5EDTo4dteM7/VNMSPyRJ3cm31zPzNL
eRr9PUV1+GOTwjhA3T4KSkgeS4bAa4oqmGEaxIKdwr1cP7/PsAj40n1VI5nFEB+SNLK9yxlHI7Fv
r+QYd4JpNJQjrHaARdefVqs5gGlS8mWskfDhpJMXwpyQwqIUk+mV3ys0QUxQHORx2ag5k2ZqkyB/
HThPfRclZwiYHmxlpZ72oUGvReip5Dzo7Hloq4EQq09vNAm+XeoS8uPFI9nAWkJzTf3MGvnTboU4
qhETFTYQ/7ktjs0Ss+uBZ1+7UXKqXbZpHwYckECxI9JUqyp3J8zT6cUU7UiHLacUu3TB005jsI47
1scBP5yhS/VrzCRJN/TdHpTVlLMrZQSFN6ZZfC8EkJtqieARwIEbMU8JHtFovAAW30dtFd/iUsR9
GsHjd+YsfRxsbzclJpyj2X0yryHKNq/vCt5rG1y5ZVBA9LHmtStU89kHaMS4FaKHwqRO2Qn41SUO
45Yx7uYfY8KJLx/ui0hXLxN0Kh6kMbykxQ9k4eEyLMD8zCoCbLD9/Ti4P4W0ucH0Y5Wv+z8MkdbM
z1UwTfdJzTG7mUNCN/l0Q9y9fWhsDotXepIZOT1WvRJnbZbTl11gtmLpcW7y+ZfBn28n0pIEdHl2
YeF4ciEBbKLIL18tqteCQJf3lpWWcOVzNiR6M5ey6SXiTk4Vjx1jbLvyDoYRYpldJt3WkozRwzDd
w+JnnEGu/oqHiTV2KidKaE1MNO1hVyILu298g12tOVtMFtYx+LFN04kP1Kb8NEVypHylerkC1t0p
to+MSuzbJqhn9i733lAF64A0s5upbdZBgXgzTRH2xzaxCYYNJpKpptEr/9n0I/fHpIdLAwtowJm4
isGO7ehvO1fk4E6pS61D6fvZzjYBQod21Kzt0E9OquBI3LEA30vmxUsG+vqgYk3YVlUy8wO6WD7J
NVxjiU0E40CiN69LXoAHbxr0ASduzjV5cQra+XRu0aqiJQwcQsoypXs3LGFd0OTRLpCknQfXsLYi
i7hoL78S+tEIrKeo8vw9siEMbm8Nuut2xYLHJApijk51KUiK7/omYJI8DafSVubqyurlYOevimEo
KDNt3F3R4sv7r88OhfgEd+DeNT1jDy7P2SGT0QdW82NK7D0ey2Zvo0Jux9IEBw8M/JY/2KV+fXPF
VddL3UQRI9jkxZGWu9cy6nZXPFdj47C/EunGPMcZ0c3LuhE9jYXVrJbOwOuCSKAS9EWR7WiEwzpQ
cf2hloJLcumhWRHwHMbwD0qtzLd1rsX5utmWsf2l+khD8kiGc7e86QUZKGjc5iFp7xiNnNmkl/X9
P97k3k/XKsVdNZSPA1oC5yU+ZDvBVzWAFLq+N8uk4PA+9Lv+wI1g+iEDryFt3WFHqHgSqMmWj0bR
buuu0e9FxxkXM6G8hBQonvEw8AGNoKEwrXHuee1MLAjeOP1Q1o2jI/9YuDRdzmGe/Mh6l1GtY3Cz
aCjnM+uloiXTXzrw5M/Yrc9a/BjrIP6GaIOPw0Si/kMNaksFTy34DkVE2MIhAUC7zatB+6yHFeUn
Gq92a1I19RjuzBQXgI3V8MqQ6TAIrEyUdenU/YJ3tF7UZL6meS4vTfx6XWiDwM8gqbU/3CYRa9YU
/26sAr6JIryHpqgeLTAWQ2pvIeyy6Q91ccFU9gCT3tjYMuSHW+idhhm8D0RATgQgg0MB0m97RSdQ
KHg/LiG3JJmq42S40Usx+Y8TEPbbqTbjlz42UdncBKD78kG55OEUO3o31hzVZxbuThl0jOI2v5Qj
RYumSap/boE3GxrcaBWYOGpdalO6rBn3QzKkD23FYtzaKLoTO90xmdTjHzZaMkAACMMFr5LtsYhA
4w6QCOJa38UNUXnDxG+w9G7Mhbj5s+HXnvZxtjOsIuhndHwroxSkos3dn18OeamSSzG/63UKZCIr
XFLboCHbgipxREdcbqNxM0YkVvD+tufQhiUZp7Qcj9VPIyxGaHSuTWIFBKHBKWSV80I5XAHt8+TP
R3QKLg49I0Y3reNPcAYPLivWuSY0uBJd4x2FSOvtMLjQUYidb8OyGS919vt6wsnZ17i+wn2yhs6l
WNRMb/7s72XqTvelV71qW/not6xGkU0wEMMHdZ2J+VjRvnPrWYn9mDB7nZ2KKhJhTxxLQwuxpj86
fsO0ppMBWYbJRXucgiNPymbd+0G2jgmYbBgenwSOqrsuKJmLLz8ysyTv4c+3gKnQwO+jq4N0w+pt
why4mO3AurRVdTKSpVMFl+vJiezXwAiyvRkzd8QbABMPrlCF0/7gt01yYItFeAJmxGO5fBJVK/c0
xywlC+WDYxBEy9MAYwnLPzlivFRN/mVDI+javnwOG3HBAuigATm8xwF+bZCMfy4G7lZGYhNzq9pz
4hT1Hak37gy8HFhLph9kvOGwLT+TS6qq1waXNeLuO9QC81yVzmawRHO+cmN6Vf0d6fMHSSatRKzs
IaRjecDFzISf8Y2qUfYqqmki+6tlJMDLanuF/KZMhGQn7QcdVmALcnXE5nObZFG1vmJkTJ3Y96GO
cL3i9MPr/hugCK8O/mdQ0Z7UNJiKRt1dvxUTkb3aa3JrLKuBsY16grnISbjPWjH97CNmt3nb3pHC
UU/+8ALpgBLeJPoIs1KvU9tEn4wdf5cK5inwa/ZXTGqv43zXp/K+7Cndc5faAZN8ZE0AGxhqssTl
/35lIT6jCYCWzM3d0T1eAcbXVV9FnJXr0D2aOJHIUsageGqYx+ACATy2HCev97ZKW9YaswTG8eWm
hpkq3LZZXO6X4gjCD/FvAdKvxP+/G3OOtHj85IEUMs72Bbyvg8E+JoMmD+U62A/rbtxqh2G0vnIH
zCQ7DikURTxn8ba1/YR7CUdkZ8kaQxpgoFGPn63A1FKk1prSJKpwigDKyZ//NUiGoL80G7Os1av0
KIXxk1gdcDioV+1FzF2t4p3m6vRcgLBiNerLVV84cmMuCExFYOkmiOuv0Sb7dKVNTg0+FjF18H9L
z32a2s7fNM1vehmJpNJKfXYqizEhiNo10uPAEEfjpSXot/NyOzkaQfCsIA7dNaw99cLAwo7KX9Xo
LuUg/D8tVDw+HNExg8SE1hNX2buJEyJ2LU46Q4CT6HolqDxXHKkcMeYOi+kwmo9FYKOkpvVnVU8G
Y3i4HAqc5qphy7mulddVk9WzKnqLkfANGLVyzUWQ9rcBypRXIhxcv6vMjG4w9YaUQAPKVi6spMGQ
Pqwr6yDM8LdGNt5lU85w9drsM5wxouQHHzvPnnrfc1x18XPenTnRVz86O+f80zjxM0AQ98+6Y/ME
WD6zW6Ie8Ry2O6/07TUvW3fXeG1xqmjzbWkvfLLBodQdvVhu1HyRyjybgll5TJD7bgi834TOLIQ4
53cBqfC+dfTbHNv9Dgoj0kBgB88lNZ86cvYzRpY1zuj+ruyMwwhGDwA4k1BmRyQ9sxjudciFLI8C
rNo9KLnlAG901JFcF5VQeOwWqtvw0p1vQ2tmkMhKNrg8u3U07YuaQ9XkEHpWEYpvUThHjUHmbPvj
e0jh3Y2rZu+GNTKFAMPMK2ONfapYz4J8Hp5bi0uql9mvLFvJrzjrH+w89/CGhCcma9OmQtU/TJXZ
3Ho8bVdpw+hsLHt3c93tlyE3Mtt0vn7PU0fv+ljdmw3949c2kGvLiYR9f5w7cbxuZmqJTze24GVM
a5lFTcvSQXL906kOf9IWo8E7+gMPiOtt47B5LM3B4rfs+SeVDQ92Zh3qJWpeV9ZDOxiEABx9iq0F
iTCfQZb0W9yn+fMUTDOgCE5QFF+v1AIXgXAkmSxqKPcQFx9N6KwnXjD4ouaeM7qkd0UJ3Tz81wfS
LFAHGtWQJevoPlgkhSkLfmMXUzsC11/Iq3LXDKXK6DWBSalI6q5dmpxPXCk/NHYbRuOsXYZMqaqq
Atx+y6kiKryTE4NdGEz3QRbJE3m4Dt5M6C1hMZaT1ok21L4yBiPYioCsm3UhsmM0tnTK9Vlw6X3s
RbWXVvddyEjWYtPo1mPVyg3pzx94K0FME9leK1n/njEgHDO8gexbocdNLtpc61By32D6S1fVcU6I
RrI/hntFPQAF7ppjDtMMIgmQ0qsgwi437kQ5TgejpuJtYbXdRU1+9wdJrGwq0KOUkjVAsMsFOm2Q
BuH84GRaqlah7URLWoGLNagrpioJHUp1/eKkU4IIhyJimMmJBwYaRU+W9fpHU9C/KOg0a5Wb9HO5
3JBbP36vdbHP8uytZ8R5a7TqPXXQBauEdb8wn/AGDi9KA4gr+4Uoel1IkKxv8w5VWJTKeU4TcYkj
uP5doaCA55S2/xtHWCscRiyYjvnkBY/RyMzp1lGfs4dYs06x3NWkyPZW3bD53KfBre+9mMaLa702
8rW1n3GorBrLWbkk722JqZozj0WZO+stLTLrU2EeKAmWIFa6fVccvG7TtzWZ9fepfWj7h0Xo/Tdh
RYWL1KQ4Wdh3pSLlbmQnk1IJdN7wdQwVuse8qTlxjeQYY9oMMG/Xv6EMxXN8xFhzQOx+F/5imG3o
AGgnYJu1t4okMsdAyVIt21e6JpmDRoQHMafft539hG9zSzqLnSexnobR/6wsZ1uUcIXmsjLWaaju
26o7W4BE0PD5LuzkkJEVDUsNGs9V+YrJ5RcOpRe6CfntLn1IXqGO0k2I5Vs2ft10eIz6buULtvwk
aJ64VMI+YmpMOrrzy+eWxAU4spT8SIfoMm0NotrYnYcgJdUe0VMEKdX0mGzWkgnWTC+CnZvb0MTU
jnPTkIKWMY9fHy2ih6L5H7pUrX/tUrWEkqYwGY7apmOa/1pbWzR15XdjQg16U24G5K7baXmTevdp
y3G/tqeK4RVvXLPijeP+/d3rn4UdzZfCxwbT4IO/oN6eZFgDOTCKjEYHKYgeKSUf/rypON2WA9ee
vyyF2v/3n/pg27/9P97/KqupiREL/+Xdvz2XOf9dP+c//84/f8bfLvEXE7nyd/evf2v5Qv/5SfzD
f//Cm4/u45/e2V7rwB/676UGvO2z7voFwu9y+Zv/2w/+n+//Tam45fBr+u9Lxd8/8s/44x9bxa+f
8KdVXMq/usK3fV8q3DvCU5T3DN9t9+9/say/0jMuXV85lnRdn69R0OIX/ftfDO+vlmsTclo+LthA
FT2mSyf18jFqyoWLtVMIi+WKEmvnL//xk9//KRX589vgkfj7+//Y2o376p9wwcrxJDkaJZfSVCZa
pru0yfxDHUpXTUZPijddTmV2e4ikjDOW2GGGPWNGnpohlzmGgLCnS7i2vdnZGhtBgZvjBGwzrE8w
bcRoMh5xrbCGFozd/RaQPDp30aSB9xLDzm6zjXbnOP8d+7mqzjaxqfLQ5Mk0HfRAhei+KWMrRhin
F+qmg2uF20tLFxqVjML20HplxnQ2hF7O+N2xHb8mbGMbdDhXvmgggogo2YmAbxphvij9/KnNSAOw
wEQl/7jDURTApq+Ly9BVMYtVGsZvgOMtvfCMjOJYtnaJy7EPEC4tTOEDAbTchaDTD5OHJJ+NMWJ2
IqgdEWKOrFNueERMH8xKO55YBU7M19gQfGXswrorhpbTc96nqTwj9+gHje1nPfXhaByhOnblJegG
zFDJQtjZSitcqr2aZXiGRtmLN1WlmbVpXFLhgDmJC4yYl7kysvV6I27mc5WZkEdJ0CHkRShONgc6
nmY0Vg1Zsxax4ziXRefKv7qIlvUtaCvlvkYtFpddBA3Uu6hi4enBLsAlFbGvZjvwIwTVC8zPUD1R
79thleUzxJMA8X0vq8nD6q0HTg3NBFb+4JYm2VNhSqx+o9OYMKd60Q/Dpohc8XOCwNkyBwPzdGwn
kFsPTlR5GD9NXTanjN6Z4mfdMGndByU3JHimJjEdm32t+z3grItoXG16klNBknMYxWD6OshYM4g2
2ZFXNkPR/CuIA6PflLmAOZSB9DLvY9taYPNZhltJOmBLd05AKGctioKYxKgjOM+lNSX3k1V51bZr
pIMYiBiXnMzKLrrbJPD7lt4UYmDrPDX8b4a5SwypgFtKYVRGOAckvFsdFdV7I/W9eFuO5IlKzvI8
mmxCEIM7YMWRXZUXp2oBv6WRyiycSkAbOSAyAUm22Lq9m9IxCmJmvnqERB2ZG2JOlrXFZ5kRSnC4
6qygbI/9kVEjrwU2hoT0ouNbFebGXI9wyPUcUoUKF4qkmBVMfrDViHxLYrKd1EvhTuF8v4A3IVL6
2TgdW5kR+cyDAUZKpum2uk+ETplS9bowmfGPQn20kUnTvNFaivz40Izus2F1ySNHqEHCbSDZz2Qw
h5LXOk7tbhriGhIZhFaiYe2EddV81vAFyKO4mdnXt3qOC6Uvbs+pZz0mcMZXUWqOHdIsnpFt5A9a
TnsREbW9V7BzM2b1jfRxbJRpeU9ZZszYOuvMkaf6nEbO/JY4rhyRG5Os+4TPjvhfELeq1l5mVO02
5Ee0N3Zk9yPnnp4HnkAE/icLQx1VIjxkLVa4POF0okNGt/iySBAx1nEI0ytvwqM5L3WUFxAfzLFC
lQClxF0a99sBzhpZdhwmHEWc0WoPE5wMYnylsr67OKTSt0fBDfdM6yLm+TPclugCLXxxGuelged7
aHt7xYQ4KN6zyhYQLpNU6GqvEA8xK3hYydAbW/EJnpDLfxmPZItTwzB/iS4yMh7GqsjvUvSfdEu+
YkYt8D2Fw6/DDYltqjI7UBZ4A8ZPwmdO/7xA3kDoVNJPQqzDlRYHutzyOxiy6J7EgqxTQP9Ssp0a
jPE3+dDMD7PrTCdd1v5hIrQXb5MSy/2Bs9xeRshISVJ29QptBCFkADDns663jOBWdQtraRP4/COP
HJ/xqLeBH7RrrlUzz08osu4mVNH4nIK9w4dXWjNJD2KBBdPuyFLtDtqG+gkoznBWI+VfCe0gLoF8
ZVSlOLDkKX8d6SQN1mOu+vgx8sPpG+45pawQb/AzK4vi86+orkoXp/tiXuzSMSlhlM5216xbmspb
ehpjYQMOM/PqsoiDnK7oDkkhY4UYloPJmCFCTwNUTg5kU3ao1TQDR+H6E/+K0iZKuZG4w72bcANf
D3mSv3K8HN8zEp1gPcJ+IYZ4QkMrNfNxPhuVOz6XNRy2HecDOUP9pfto702Ucq7HFgzNBkqyWd6Q
4LOfmnwGcWD7C20lwMfbLuAUykIxLMA5HzonkpiVLIBv0CMYD08cRxk6dz4T4M7w6CJivPgepll9
10ibxaET3J1oOxp4Go8BETN8ifyaVpYnPX0UWlaQeESMHRATMBZvq1JSbt28qs+ASzJ5YTNnY6II
qZIfFZQVEKRx4eSEplvR5sCdJBCHMJ/+P3XnsRy3krbpe5k9OoCEX8wsyrBYNCKKoiizQVAO3ntc
/TzQ+eMfFgpTCJ1ZTXR0R3fotLIykeYzr8ltTK0GRduFQ487rTIiMfsIKBz/u0CqaIp3Hc3/Rz5Q
Wd5JWFp0X5AYlX7ZkRsrxzz0AmD3vpH0D4khU50oJaz6UNoCwArlcwSQp8g2RJmAN8gxfWyutzSc
6IbklGsRRciC8nvVj9SmRATDJAdf/oiiB/oPWUhSsrXdRjVe2OUkly55CNChJmsCtPEsgW+ioO+y
R+aphvYCshyPiiqmuWQRmAmgSnpdPkp4YMqseC0NqI4VmgUmDxnbY1GAO9pGSp4INOkGAAxjHfm0
xqJyQBChHyLllpKYqkPuDHV9QqSKjBGh2j9gv9ICXtGhl90aWaTEr3Hku/atFGnUZRrNLvTbFlFi
70C1WeSvgrKL/BMtRFF+d3WQdagYFxOUTVfQlNMC3tRNotJDgGc86UztUk2oQLFbO6RaP9JgRfTW
M2/A6+JghrpiXD3nAkS2hbVRGNI5t6VChcZYF3lOmy0c21JkPkh1HUQHfKVKah5gWVS/ogi9lg9S
HPbIZtQKK4ldvd/BHCbXQDtWipO0/Zj7aGDuSvSdx89uKeuURQ24NOamxGMbawqrSyhoWvwD6lMI
ZcKj8OXxOB6aoeFlVYrCApeTabhlPysltG94uSzEHl5GqL2qco8aZoCXtPbJq3wN/YPCLH+6pQqB
N3GljHYIUYr03VM89QuM7jy8aTJIndRqcti+g1aU9h1/qw59vLVi14m6ti0/gBdADBrpCHX4rOPR
Wn1JNK1ObgZ/yMXdOCKDUplBB/sidpviptOmV6jM+757Aa7hgx5o8qr4OARdm/32UYaiw1GMTXP8
+2zr/5pKvc+k/tdT/iv9WJe/ftWPb/n/B0kXgc61pOvuLX9L3+dcf/75f3IuRVf/Y1v4KGK0+E+u
xR/+x1ZJcsiIVVXlD/872dL0/+hC1YUt64Bt/vk//VeuJbT/yBo+ocDbNaJYUqS/SbXE5Lv5T0Z2
/Pk//4dp8rco5mTSiqaTMEx55ssZR1Zm+X1OCQdSRwDDVVV+eAmQHT24NQJzg+In+qa59pX/DMKX
uv7Ef2nrb1lyn1uErv6rwLjYSgkHopW6w8wzZvpphLk6bjFYtgnTnDlQRrIgMWht6wWdkpCmGgXy
Gw0F0xpVoXdfaSHhnHld/tdItlCImnVF0SYv23fpppUmHESPkXy+yhZTW/wRsKHWYn17fSBxntj+
WW4mJVRDtqijQNM9H4lAEkfLfFBfxlpgeFnKqA+SXcOCirOAsEDAqNnkdpfSpPbLRzvSVMej33EA
2AAuovfFPm+imjZYSIwOVXSTaJL8O4VQiMNNR/Oj8PDr7u0x2neop5B3BvqGOL7eQBU2dj7hAtoq
cQ3VN3c7cXt9fgvTw12VjasxR7Crs0/mUeyNfU9WX0o0V6zeIgeOn3Oqf0jIGlq+Yomscvjmm1e3
TRlXEN1U4HJM3/Xdd+NCT/LOL9UXWyt79MtA0wAFQZ8tbimW10X4mDdVeASI2ZYb8lmTXKItH/HD
GSEqKsJ4GLpURoO6lT5brSk9eUDTv7MTkWKx8VURUDyOVmXVRxk3uXsK8Ro10NTeE5ZDJI+V/maQ
OonIh+BtE+R690ynz36Jetc4VnHm3gulUe+urzFlltmkdQsBEp1ZT9M2ZieWbVPo6LdIL73AhIPT
iI0N6/tY4afeP9aVuvJNZ8eQOA1rIHRVbNMwhC3m37Qzc8kUcqec2l57LAUdZngHDuIzGzlLT9fn
NjuI01gWhSXMkGWBJMD8eORmhMyuJEYHa8mPmiHR4C2/EVStuNvObID/DGMR1SL3ZfAva3beO3i2
RqGU3kkZW0LCWpLp9Gvd/vpklNnd+mcYm/KVrKHMbPLv8+3Js4uIf2Z6J1nzlUNW1D8ri+JuAgfI
SSvqtLKa4eTRuj8iShRo0Ud4ukl6Hq2ck7n58j8/REHP2LKErgDhOv8h9qi4gd8L/xRiEthDGZJQ
QJvg5CnaKbi1osSk5rvIN/MPdup2D3ZQNiseYH8cvt49NBe/YbYY0M/dWkk11+mzOPgUt3Jxb8R4
ZNCI3kJZoKTkh/FDVve0H5uxqh0VsNBDF8Z4pQ69tbIkC5uaR+W/V+TPs/ju5iAw0+qCnuSp1fJH
3jjZ/x4DPIvdfmWg5XkTWRLUCplK5+zGp47aNxq66M/wToBEVcqjkd75dhIfuHWkjZMiSL83UX34
bIQ9QmtU9baEuPbK75iW92L5saXgWKGlQVn1fAvQDeyVEKizkwBzMMruQU1hnEiUSFFbffV7baKc
0dfxipVTsHTWOM62TKNG4RKZPQmBETau6FvLKSNYNbaaPbYklddP2uxK/GdvaRqxlKHoMDJnk8sR
4u58uPMnlepTgo+kBeJaD2GSowjEpTJFDtdHXJ7V/xlRnC8nPuBj2dme7ZR59dnuk+fWIKa/PsbS
ZWi/m9X05+/2qGj5XmaHrnAFd6gdnvrwMTbLlUEWD4KuCJoAvNuyNdue5JiNVFWyfHJND7KWeecj
9o/wmvw98MeVsRYmNF25iorJsDl1lM4nVDeNXXSga0490ndYziDrmL664C1WxrnY65rMlWvyQJrT
trNm46CIVwU4dTVOSTkJ9aDBmPT6cTmKrE+wnqUboxUntgtkvASq6vWvdnnrM7qOKY8KcEYFCTa7
6DpVUmITiKoTe766qbvk3goBUCGGR5nuOEr2SbHzNzsDyz/YJzUp1vbNxWnQSRhMU5cJnYnDLqbv
J22t5UV6mnxvKVF8TSXQrLDmkezV5X0oDy/jROFembfg653dMAzL82LQWFIscpbZTkKqMg5pnzMs
zLzIQ7nSqysS13SP/PcWv5dbL9E/KEYA8TM8wDN5i2N35Udc7LDpNxB3qqoy7TFtdmSGEnBAgFPx
qcHilb7oCKRSRLce0eH12S4MpCkaIYRMcY+u12ygHBffjhqMdLKgdW1JU1zMnlu8LEpp7alaGIpd
xFjkegb6NrOhOhKFGikq1xkNDd85FI5j91SZFBj+ekqMw7IRTcviT+vv/XWDWSKwc7X2Tlncp/DT
cVipkxHBd6K1/fWhLm5POjecS7JbGop0FOdbpTKRl0DR2Unt7EugFB9Aza9EybNMZGogKlOmZSua
YVjEL+d3DapjfptjfOjYXXmLLftRDvL7tJOPETYUfjYcrs/oMsSaxtMMnZ6qxQtkzL4SHc3EjKQ2
wfcAjH8FlmoMtlXj7dGyfcobgDCNYpzUwt4JXJavDz793ecn73zs6Y5/91AUNRTVwdJlp6PKtwPp
g/0BOcKOAo+xMpSyMJYg5+BWsTVstOd3eDuCKYV4IDuo9kGzU0V/U3ma/cNVvOJzl8dIaNbgo3cd
pIGDCcN4h/i590EiGd33YoQyKJvhA4UI+QXaq/by1yshKKXIkDm5iwx5+vXvVwKmQFij5n/KSXEP
aRT11DwFipVKUqxcNQsbjPKMLFM6EYrKv8+Hom9R6YPnuQ6u3kDW3cmdxHSNbKMaZX0/hqgabbq+
0r5fn+Hl0eHMaCaXnCmY5fx1wTQ4AcA8lo4fRBCgfFBtgYxIwfVRLqIC1M5kckza/JZB+WWa/Pt1
xDSka+j2OwW8ky0c0VsPczEkjo6lLoqVi2dhJXXNNGzyWduy1XmaJHW6DCHEVB1w6D+0VPtZDZxV
Y3QpV3SFslfSvFkJ3y4iBOb3bkh1hi+gum0OWhpkJwn5auS++0fMU39VYgKfBJ/LGtpKWO1b03+8
vq5L4+q60C1apqqKrOL5uhq2WkDl61WnNIoPChZ5KDj1j2EG/CcwaDelrfS1iIB/W+a4sl8XhwYF
qXJmLcOa57zFWFWWL8m4t6KaaMvWFyLp/WhhRqT2OzogX1S8zFDRH1a+7sKFAa+Ym5E7UbPZUOdT
TrvERVJEA3/e1Q9Zh4BYoD+gEvt6fWUv8yx9yudVReVi0nVzXqZwy0TLEIeVnbGFYzmohxCvdfBb
PRY0RfVxaHIouM817vYGevUaQhjXf8DCkeHqNxWVZF8HCTO7emS59BIenOj0x7YS+YPHSg6fvazG
WWmtBLSwpqRUsmWSz8s65aDzNdURFfKtLhSniDsaL4r+gX6EtG2G/Of1SV2GkvQIBQVRHlGVcHI2
KSowpRaF8BzwGttrmoeWdwcPbAC0JcdNsE1L+ZvejF+ujyqW1lKj0wceRFGm1TyfnxEVAOiMvjrJ
d2GbvLq+4u6IseSN4fdf8yL4mkAL3zSlD/Ck1m9G3/yejDZJkus6QJvoXvvmtywaf2ujBGJNlN6O
GvAeodSDmqC2Ci7iJovb56LQP/hB/8Ecav9fbAcIIzwRVPxNS51t+45zTqsmi06+Yj3E6viaxjiX
+3hV0Pa5vlyXJ3uKuUFkK7Kp8jDPQh1PN0Fg173/3I9O7yIlFXxNh9vC/9zYT1X26FXmyi12eWEb
wC4R1pUVDhpx3PnnISRuoUcI9YSD2H0bFfU+Uul1Qk0Aqukjetmm2Yfrc7zc8ewECpFUzYk8TGu2
nEoWmn/679ifZD96aJJ5NXYb37OP18dRLreeQRyns/m4TICgzQayLEA0YycAoA+q9CxV5V3TGa+9
2u1l5AmGHHmzzC8/1jJGtlD7i3FEURHRM8vAKsE1w60o24fGDlfKZwvfmKuNjSRUCwTmhMt7/yCX
KDe2lpRIDtYjPeqOCNrt6zhElAZ/8mMEqPumTGL9M6cJcV2cFA4r6zK9iOcxJk8HBQJeDnpFUKnP
f0Cc2h3QXLKQJuRFRrI2zOIfqTGATKBkFMMTw6rPREXNPJDmr9R3LoMexiTIskAgapo5D+b1hIY4
4DzLSQu3vxllWMkV8q031+e48OnPRpl+xbugpwebBEpc7U52lT35Nv5uETjt1rgxenvlMV4ayjbk
CU4rUxSbH9kSud+0VobgpMrBM7o7X0MfNJlhPBjhWktm4WGkDGHKQCllejLy/AGOzcirWtBpJ+DJ
E+lC+y1PPI5C8u4GszpIeX5UNCQ8gkLciD7HvDX4FKKi9NeLq6EGphPhUWW6eB6hA5lx37jeqQd3
KKvtBzXRf0qA36ogvL0+lLKwXQjupsoZVXdLngeUipFZVkEu4gxmequFyb7z8q1pvST+l7KFD4Fl
S9J+iJu3sbjx9YEAGh2lfK38v3BkqbeD+lQJ06l/zm5JBSCejnTP4NRlJd5cEoRHDdPFRy8IfKfK
FGOHDGd917kSpGq8TVYeoMunG9+7qeFMC5XXYV53pQ4CfhMlSGfUfAwx/Pp2VAb8W4xfdivuqrL9
IeGxcX3ll8a0lalpzarTpJ5NOQ8h5dCdbRy/loMNSi/PWSW2pmruCg0JiSJ+Ht1wrbK9OKihTtV1
mo5M9/zYpg3akhZPh2PIEOTEiCqQAPhyHPGd3RlKaRxQJrZJyzx/f326C48SeQStaXTyLY0Wz/nI
aHZhL2mV8SmQ3QFrLRdfEFVyD2kHX/z6UAsXxhTUqlz/0+rOuwhINsQNqozCyXX/rdHRsRr96jNw
kA7ru7pZ2TsLE0Njw6CAxn9M6e35xNSkioSmYm8oN6NxQLJP2UhIb95bWZEdr09s6XqiPIO8t6rQ
f6ccdD5WaUuoiYLWcqB+VFvQdgdUD492kIFn0V+6wvshj9X3suidWOcXiO4jBjzqyoSnLzV73Syq
BcCTTGGr2jyr5tmJmqTQR8eOrdraNpVsHUz0Vh7wMdE/qJTgcLZHq3xl7ovD8qxqfFOqYPZs6yYo
eFaeHzSO3g4fktRF8Ao+l4KsoYfNkuTHkJLg/mjaBkuDB9NDxinXdgWUbx2/vmiQvA3C2bvQDT9f
/2ULNyhIiOlXEeUJINrnHwXlWynqJF1xwPcNt02AYBT4u7WK42WpnODRoEprCjG1YedXJBzaKEFN
e3Q0txgOwKL9L4bvW49AHUF7FF61HWKtfgH1POw0q833clnpHwMjyVa+xMIdQupmAyFg2tyXs00Y
mAPkF3loTnaeorJR/FbsAiZ1aqFSXQUPldUcPH14/utFZig0ZKeU9bJgjr0RlJvIUx0VLbt7VJbU
R6W0xEqwvrTIPIO8Q7RDONLzh6CwiMtlXEidCLnczK+OyPmXVDzC5q2Wb8paukPAFTVNedvCGbg+
xYVriweYbojJw09hdLpo3oVUilxkcTHGsiPi5rselMiHhd9doz+0Tf3rXwxF0ihT+6fbOr9HTDvP
0s5vNCcZ9Sc1rNA7qTPenewWYPC/2C/glylo8Orwus4L2JjOp6onleEz86udpgm9Q+Vl8pdRr7g4
jM78qAIqQpWeTuvKki5FN+xSlWYqGBCSlVlyLPGdG8QCNGcoi/ZD0QzBd5FBdbOIkg8hzLdti1n0
44gYn1MJpUPnrhgPCH7Geykg4ukHo38KXZScrn+AhcvMtnma5In+w6s4u8xSZCtcrepUB7GvrVyq
/UTKzTdCM9+AJILOR23oX4xoEF5xbgm15s+UCR+otnDAdoxAoHoBcbP0P3uZ8hmGz7M/IFZ9fbyl
3WxzjjirtGEgKJ3v5o4G94hUnHCCrtnQR8BcMPo+weR9dMauD7W4mPZ0HREyQwqdXUhTFzXqhqJx
7GCoUVFqGgJ0u/2hxNp4oyb1q6wiMnB9zOnnnz+CVN3BblHz1Sb21ewDSm5gWxlCPafG7T9BYHqy
JOHIiX1zfZjpr5kNQ2BKfGhZ3EcXGbbd1CZE/6o8AcvdBsExRusjVrGvqqlefAzT11ZZ2SeXtzu6
j+9GnP783S0UhtBYEuQqThB7N0k5OcN3m77EXQ7eOhYmfrFysy+s5NmAs5XsciSv+zg2ntWigvlp
ax8VD6+wxq3zlaldPtQmEShFJhr4RPvzthM4Jjj1SpSftFLX9qXZSnukLuSVo21cbkfqPHQGp6qI
Qmo1u3NSZEqB4nvFqdGi6L6vjK9+Pya4kTb1fekbwa2Sg1YcUKwFZm/E2SaGAnGLa8fwqQt8yqBg
7+DudNE9jJny2BoY3eHa5m8rgrpNmDfoEnHA3yC7NF8KRQ4frTponxOls7edhgxc6OeA96was19P
wTUxBOse1bAmWjwZbgrkGm4KCVXZOA38227I2uPYqNaNAesODgqE97orfqpVjuY2Vj+vaPWnv3ys
KO/aQnaf5LYNDpEhm58CCf1RWU4wN090c5+kpvWInH12IwLMlUtsdzYiLbQPnl7qx8xXxBeriwJ0
o3CaQEagzk8FqhBbLfS0O79EvTOR1eFj2oBRj2U93YsuQCC7MdcaGpdXE1VGcnfqtKQI2vyRH5Ms
aOKoyk8BygX7sgFFWqihE3f5W4yd8fUTPMdd0lwFpEejHeQy1Wd5Hi5Bt8s79H2ykz8gMG6ICjnr
wQ12qWf9suNm0n1IjF2U9OVtSBERjzRXfhJojBwsH3qfUen5vsko3o1YlDvGgNhJb9birXCREuQT
ii3qc3i8BKZ1jAcNyopV+R90xWi2OPNib9ug2lF6dXMzlFL04mtwADuUSQ6ofomD3iXmSvlRXTpn
UxQ19W5URbmouJttabiamp5o0At9mw2egQkPkuPIOUWTvWm25WmwbtzcTXYRUeTBdwVa4FR9D+5o
d499ZNYfSODST2pvo9wr9WX3CV9lnMqyqgkehIV4Z5FFnzu5RpgSz3f+ald/aYw0+o4XHyKGkZLd
dgVS5UWVDb+GkqaRgpTedwIPe0MFCPkgS8ow+OhgO1z/4gvbyxACuJyYnj8Q6+c3KOSYuDPUQH/W
MnBqXX3rj9+QRb/h1v18faTL14F33CIXoPiq0eScjRTY2WBmUSmfpBKtdmTf95mo3zhpr2jaHKBC
PUAtOiaJlqxMcSFOppkCBJ4+lUqDbt5AMjDsa3p4rNQskuojFCf3oRBjd0TOTn2q7ELbj7iev6Bh
i1pwOFnNRRmWcEPdHa4vweVi80MMJi94IykczZYAlUmEIG2v4iyjgR+qz7iMSk140O3hx/WRLnc1
ARtowCnzJg2Z91lAZIajktMIMcLCPSioh0FDaauVB39hFJ0C2FQLU2UBQfx88wR65QeQtcZTrchf
PdI7D/2Hv57IhLfi88FmMC664kpUicRCMdwp4TqA+4luPHP4dn2MP+HkeeDC+6f+qTIRel8UUpsy
iIYhMUPkMe6jBMpsjTGhMdxmcvxolc+x/GrGeECLHGx5iMZFcDe6a8Wui7WkSgHgyEDyWLbgmM0e
4jg3vLDwx/yEpZBOJjemz6VejvvrU72IXxiF186iYWsSDM4DXT3WWq1PmoQUw917Qt7XfvhkNflK
aro0GUQDSA0nOCCGyOcbY+inuoAe+ic3zOSboCxCp40iey2sFfw1Z99tmg2tWbpGkMouugde6Bu+
pbapI9AErzEKrSp/E3b2C6jQtvYfKqykMXWopfpRRUF2sB7h2ON1j7eQgaCj99pgclEmnxUv2ym4
iHEcZRp5oIYNC83l8TOObpMRsLglu5pwA5aO7qx04h+Q1CcaN5tIhDDk8xuI/G+a+ZoZn2REXRHE
2qLV/6f8nPrpLX9ThMdxhHtM/Mz/SIZbM1458Utf1oSQOKWPYmqnnS95UyMnW7Sy7WDAiCJPX7ST
+YJ78IsmX9lES1+X2g71NHsq7s1BubiHyTiGZ6Ujqsg7yk3h38YCadDrW1VcNKb4usAN/1ATpgao
ej6joiKacKMqeM7Cishn7KUdzkKAPUXi4Zb+6iraTV1Ghykq9S2MKNW+R97Hy5AZAjn2hAe89wWH
heBBMnJ8tMZRux89LG2GWkG/wEP29fovvrjepx9M03SK14H3zote6BnXQg0s0/FbUaPCIz+7o3EL
OVjbSCWRwfXRLhua03CkkTTuGJam5vn66HacDsQVrhOnU/8+UxoEy9HQeG47/zdazXBoM7t/RI0C
IVAYLk8qCkofgaYgkCVjGNMR29wZao0vF6Rr9z6rouTL9d+4tFNYDfphXOIarKjznxgabh6NVS+f
0F/4YNjKS2Uqx+tDLC06yz09qLQbyGTOh7Arz0b3I7QcWpfYumKdrmZOHJBAhJyD62MtTMeY0O5g
KGkKXBRC0N3S4jhTNSdLyu5WE1W9bTLNWMn8Fk6yIYPlMQHbTlC32Uke2yzMpCy1HDPSo61WwAxr
vcLYmsrYrwy1OCHVRD+WNiIN2NlQsSjs0YwZSimkYwmwoC3Vv7+X+Pw8OZQEJnDhbJdmhW8HidZr
jlkB2S5l/Zc7Jrdp0K/sg6VVm1AloHSUiVo42wdg9eLRiwEpV0El7qUhaO/jBrdvVKHb3fVtsDSU
qfDiTOhTbsHZrvZSs07jInOdwTKSvdVix1xY1n1jWuXKpC7Bp7CYUCJRKHzKMmXe2VChrGUBll6m
42FJ7u+kPkb9mwmeKi3kJRst71ufoaFcqmb0KedPb2spX2u7ToPMnll4rBO7iBSIDHT2I9o4bTCX
Dg3HaruHKK0m6xgfdd0Q8/X2XmuT079YX0vYJKBAiC+6b02dY/7hlpaj6VgPSX3xioPzU5NZP6+P
szQv8DsTU5cEG5Wt86sDEn2Po0een2iGgQ1El+OH51aYiFdb5hXryMReH3DhriLTgtrL1Mg35zf2
oAtkfFzbdmycL9G9CxD5KUPzcyqNaHQW+lqAdFEeY/dYhFrMkHgPftD5BBFIl1L0WtKTEF9Fkz8J
81ik9RPy18h9NmgLRfq/mSENN25itLiJRc5HTKSRoDVxDUCsWfHcJxmg8z4oT31FEUtP+rU2xNJR
5H0hpVQ4/BfxLNKWRjsqUXJSCQIUHKuQqAmPvlp+vP7lFrcKHCcgOhqP2fxp91XfjXxUZk6aUj/b
YVtvYkO967DWkXPvcURuZ+V1XxpwIpYRTlCVoAR0vpB0ivOqxF/HabT8IWjcD42FOASmfulW8xt8
vcx6BYi0tDnpBZnwWrhsgBOdj+gjoRp6tm85rjbQOFI+V3GDUZskH+O4Wdkmi/caF6c+1YmZ4zyE
lKht2lKgWU6TOURi963xPTfNXdzcoTCedC81dqlKMjxd/4qLUwRiPZXRCJPnNVUzk+LJXax1xmw8
UrbBuVXblZMhhZzdXh9qYWNSteO9U3SecaKz89X0ZOScIVzWTow+np+OqF7rjYMlVrzyGC3Mif4m
7e2pLk2VcH7iQoiHsZtpThO3uocUnxHQlSnSY+/iYwwvKFv7dgu3Cs0xsKMgCJjfHBwRm3WGSmyn
OWDKgsfC9PSTHaJVkYuqgl1ieg/aKAdQznLvIR+HdAvzU98gZ57d91F+U0Yp8pWtvE3cKD6MVEu+
yWrs7RIIRWscuIVTZAoEEGT41IBm5uAKBW8LdGoztpml3yBdecjj/GhC6sZdTj2IsNRWju3SZ6dn
RXgIzP6SjKl1gPhCRVKBBvW/vDLr6YPIN5ZYg+9ON/fsSTaJ+Dk53HkG2OTz7VWbRi5HdslXz7tD
7k42Y5MSQJLUNwP1x62fx4g8SMeIK//6xl46ukApqBRrBCXMcrbhzL7vNZy9wucKYfBPXluruIf7
avHMS+NipVPmUPDlKq0OdYndxEbQlnzNy9JdiV2Xlhr2LcVLmSjsAsmQxEGlVx5LrVjmmx4pb8gl
val58Ov6fJfOF0EeKhU0QMG3zVY60rsuUqoqOyV1vcPp5SAl6q5VQhySFZgT/2KwKVKeNhDtz2nO
7/pZBTsTZThDOElTuIg7NN2hyu0BUyEsjPuYCvH18RbifxOtEfB0tJmo+M9emd7IEksrDdVpKnRy
07DC3E2um7+vBp2NMl0o72aFwo1bN5WkOSX66nn5nOiv16exdBreT2MW55gtguLCjBooWtWTaWJ7
VVBqF6rYKjnIuNx+o31wS6Fh5XMtpeBUnsCnwTineD4vpwV66jbcOqPT1OitbeMGYaSo5zHJ5K78
YaDfcEgRVzpWkR3QtsFqMMrs4jaGgIOBjDXsw9bo93aSlsfSJi83XL/8+2ed3wVckOvvj7jM+eJr
kemVXpiWjpp7H6scH2avfwJU/tFU25V63NJnQGSFLhXp/oT7Oh+q9wae7FROnMpyfwWivNE1FOWU
6HZECi1qmt99jTb/UIiV+u3SLa9T1qTBzU5G9+983AHb97aNDdlBhe7GLXqwPhVuyAkGcUjeP7dR
l62cm8URiacBv5DZEtGfj+h6Km6GygiqzLcS9PhEn33X0C6DA2C6u8iqyn2r9+FK+LK0vhCfzQmb
wkznWLbMBBKSF3Z0wtp9sidCWsEEP1XSDh2z4etg6kdXsx76IlkZeOmqnRAEVPkpElxcE3mEIGoy
cNVarpp/U+o+xDq3p20rWcXKkVq6bgll6HYaBNvYSZ2vbILlRe8pDbii0PzdUTvCBmS0tuaoKLdV
misrM1u6AKm4AyEwJqDePLXludZEbXXCcZGF3up0io5d4nUrweDipMDOwJVC+YTa+/mkOrcdVWr7
ioPH1t7KvE9hAlMpgsqN6ZwSrCzh4pwoCE7gmYmjMtucnRIM42gNkwGB+1YH+seo6N6uX7gISfGT
5wEIqSXFX/g1AoLf+ZSiAif32PJjJ9fw8Eva3N7ohWchy97IB6nXvqEVj41DTmc80bVkS8HL3aGn
/z0TRr91VSu5F63ihBmGERBcvXsKuN02z0J7W4QpiuIS+WkRZV+pcTQ7uVHFrupFtRlMmq+tliH5
P0wy5dEPr0fJt4ry6AZ2PuLfHqoDWpH1e7kVn4h/0xvEbNFN1KpxF1h2fFdhjrKBl8gXqJNPeB1A
JQ/RZtWSwnsQIYoktp/m29oocAXIDWPnMdFtrkva1uxc3ONKFdONoEs3aeIb6HqEyW5EHHGDJL+O
qWmME0GsFtsq8L50Rpdubb/9ifr9PXxIFzg6xm6jnFug1UWN3GDyZsVUxkBGppsOp9SNb1h3IXJx
u6SQ5G0/RtImSe3n0OicoE+/dEX4nAe1gbxHYG61drzT7fbXQDB9NHNTokc2/MQI8xtWErSuu/pn
nCpf/UyB6In6Ud/a9jbQyi9WA3g803Hm1msd29RY/jygfQyaXn+k5nxvGcgK5FVHt3rAjyTMiicr
t6RNP/ZI7VnIwhdGWRxaXf6YIzu1GUaMvrCJdzdjDwlbsjFBxZJGouSXviTVaGBbbWbbUNHave2m
4g4YDaIoGIVtcoNPwL74UJbmW9j5wJSwGY5tHQMuGWPzUMe6xg1foJF8ylJbxlKGMnKQlo8CztdN
BCX3qJZ9ukNPeaQe11fHok+/EXl/8hpjfBnlArDJEHzU9OFBqtDc7cfgWR9q+ej1w6OdSyjOivsu
Sx5pKVWbqlKzrVoNxqc8Cb4qSVKd3B5bT0WOkn1SevGz4tvRbdJZThuG4b63JlNuPUBlOPnRV+ad
20mnqem1D3CpZ95MwqQRhmm8ir20XZtblCmVw/UzuXTs35/IWZSVIIiLQ6hoT3Vr4fXbf/cCrEqv
j3EJUaR5OCmXTMVpko95l0mAFbDN3NOdiUlTe5jV9uYzhqJH/HI/0/aHRphbu86U9xTLwx0OMviq
2s/KgLwyON+Vn7PwLlkUCKn6E4VN6hTnl1CltzEVpkR3AgN7djqM4mDrMeAJ3C3+/lKF+UAdDfLD
JCQ3e5dclSi2CIv4FNa0D6sItX6RRiuDLM5nqkVORc+Jzns+Hx6pPm9TW3VGUd0gDcFVZb+MqXhZ
+YrT3zO7vGGY/59xpq30LiA3USONGinkPY+SbwayUJE0niI3/I1UzC81F7uoQKCpwRUFG9cb5Jxv
rv+AhceDbg2YJguRbQq905+/G99PAtcDG4SlUw+AYWPmUXZ08xwxzTCjz1GW1a6dnIGvj7q0uhBP
2SY2VVEQP+ejurrvKZkdlo5utWDTCk/BsTbCC+igM80VXNHCaYSaIoOpmRj9iAueDzYOGXV5SUQn
POV+exVbH8fdlWVcGoPuGjsfohldx9l20Tpd91sM1qgxYdyb3lSNtLu+ZJfQGcD7jABmhWqZJeaR
i9EogzSUnoIjGxpaYXgCWz5ym9ISV+pXuSoAJ/cbJIzAoKwchoUy05/WIazQSRBvDmFp6ebili1h
fOynJxLvYjN0oFfV+jYrk19C7V4riIMre2RpSQkGbR1IOx3neewkRYVdRJE3nsCaR5vMVn4qQbC/
vqiLY9B0ow+A5h5UwfOtoRhyMaIP559Kvw1uQsopaJV5/cv/2yjifJRC7ruYRzN18GbfAV8YCA2u
j7Bwniadl0mplAbKZVRLlVx0puedCEbMbR7E3Z5qPL14adRXdvriUJNc6NRxozY9WzIjUE0S6khy
DPx8TlRdrTsTVuyxSzV5ZaiFr8OxZc+JKYslqTxftyEF4Wv3Ver0bQ24dCTbUvuVp3pha5+NYZyP
0RV5FI524DoIpb5WTfpRjNEO87bPhdDbbSr128xeo3YvzYuCHSg4UnPzsrQkW6MM5d9wEMwXO9zi
zJ1iltLK6i1VBxHmQegbfA8WJPPMGExomRcNHym3oge39w+h1t+oZeMEknl0Le9DUUpPCBwjyj/o
v69vSFqSLNzsYbPpUpqkPdzyiEWdL6xXiMKwwRo4mSLXj0btqa9hmostj0G4QyfrsZa3pfUQ1cUH
1HxwctAUKM7W+AWB1V8Cxjci66Z+k+pkMkbdNtxsuPqNYnxIs9+gdjT765i33cbynrLudUTxY2Ok
6X2Khn/lxbddatxGjYIXpvW/OTuzHblxJFy/0BFA7dKtlGutmWW7bPeN4K2177ue/nzyAQ6qlEIJ
PTdtzHimmaTIYDDiXyA4YS/lJOjT7MBzIlwX4haN6ZejqYV6MPpiPMaIcDtSN4a7FH0NhOCkwNWV
p1Fu0y9KC/ZoCOIfStg/+aNh3wM6Krqocg0l1nayXCB4ZKb+Ebpx/dh2Sgg3X3GaXCifPbkXD00q
kqN90gXm13SrNHEsO/u38pyOu7xIQSGJieT9W+appRM0ENKAM9cu9eL2UMDtdMpyFx9HyzGnq+n6
KNSTreMm2tUQJOIDpYfqYOGq7XixKPHxa419hBewa4HIJpo5Y3jfW6m34zGP78H4GCCYJIZ4N9U/
NOkxmsUxbTnZoeYl0Uprja/SIKk8KVSET4EV3oX2MGAEaeruONX2UWGCR8xVzH2RKZ4DTCH/Giq9
vRdhGbugShN3VOzR0UWeujTEo10+1sFBMiwkQxq7cHF+9Rz8UzExU3TMqTI0VWN4/4LHwW4qPAVp
ShF+hnsu30mq1h3L0RvctLTlp1KM/Tm3RLdTmmzco8ALsbiKjD0zSD+DKMcvV2TGo0giaLCQvfao
3iQHq4y8nW7204FyRr8Dm2RTJx+wgApzFjpvmme59ZNDT3bgwKKqHyalF4e6z6JdzMPjUzNS2DE1
H133JpGcQkVG2OfBwqaKdVedgvAOMwDtYtWRfgBcoxwMCyfDDPmypwRXQRRHzXLn1yUwFfxmkh3A
fu/HrC27GyK7dhprrO6CWC32yjj4Lm69wNuxm9+XWZWd6VRDAwhsb4cVAmoEhRkdiJrB2W9TCztu
CaEQJa92yiAwBE0B2zh6XAKZa/pxN2iSt+9HY/yOskqKEr7k7ZTMqly7AiWvQxSBqYHNRoR0794f
4uyUlxblTzVCzV1qVDeIuUhSMg+MxRMc3BrP3Inc9JxoEFiM6WlwQKKpPLf0vdE7VR+sAkCxqPLg
ExzaAT08RXPDRPKPeJy2d3Uo/8QmQvsi65nxYFJFcyBMwTEIM44nzgEOZQ7PwRpOdSVqFscQ7srO
iEX9EvZhucuVrHczsPNna4wKN+Fx6BSKb+wsyCZu280W6Yk07JVBy363VHd32NJGe1kKQ8fMMV/w
rSxxkbbr9oU6URex8uKLQH3fjaA17+W2GTAUENpxKiz4xm0dP7ZgtE5ougZPEWHWmaQSUZ+QzYDp
aeggAmij7dP5+wBK/q4cOmype1Dr/WgGLgCV5tSYInXKts/36E0PxzQMtJMvo7Jg4a53tBAGcrwe
y5woUrQzAgn+izHhyJRl4Z+gRgTZGG3VSaowIdPjY+QVukZ2V7hialrXmHDknQTWk1qjQlwFkriH
ud/sy7JjY6gI5qtWLvZ5LsZdFGOyUmWWeVKbBqqnVaEamEII0Os4w5wlUJ//Dy939GJjNbsgTW40
/2ZiIx9au3O5k0Cj6habYpn96zW2PiGCx5cmT86U3h3hPYziD8DNnY2TkBTFG2neraAa4i1vR1zc
8nnaqHIfT+O1UptPEjsGTMvFS62LruG8Z42ffT+41/GDLJPoYuotEX4457P2mmftVULYx7fj3yRp
eTkqAHjoTpK1QfF4fzkijRcW2Dual7AEtOZogpKOQmXyok0WhhuASqU9NRE0FHIhgntzmP2osjbB
QiWdzr6o8DZKkBS26xJlLe7lT2E+mAgP4LUij03qmkDBz2oijTHPKr+5fvz713JAernQ06l8cxYW
RVTF8qbWtjv90kzpn0DKniUpf8JNZWOfrD15ZgDtrGklqNYuoR6K0UAry6qU9FyeDmhatbYzFSkI
S9XuS8pZXe62Zuo5bd8N+wHowKM69M0hqLxpS995dc7wbFHtmp+Ry/611ORWJorAuwS1LTlNW6kn
r7DobYjM2sjcjPlBsNwe6OvBTKSmMkPE328PTM37XOE1ebV5tQvHFgBLEfR9yjF1yXdD0pT6oxLG
0u8q1Jtvdi6V/0xB13yeJCNqnDAcc0g6EVJIeJc5puVZzxh89bska7K9BtPfKVKrQ4UN8d4saifg
09QhHLtEVd6ZSoW8QTHKk4TKwiBbMb1snIIP4xjGoSNyGT5sLabqEISd5GHz42k4tmHwGaXFtwT9
YTprgUYdNillnDzzzHeGCJDeDls19EJhqfqRS0AMuNK08FBTgL12QaRevWIwUemYgn6Xyi2WqC0+
KlnmS/eG1hcvKjJyl5Aa1HOYBhDdQDwcojHvdyrmV9CqRwOHT7/7l0uRsUZf2ngEryW0QKBn5TNZ
gSm0+ChYMHmakhfSBVgHyYCkSKcp2/z2K/WY2TCQuxigJtX8RWSQ0hzPtt7sr6is3aMbXHI7I3sv
mdJR17BeInJutApX5wV/XKfPzVtkecj0NE0nrgAOmez/LpFTm0H5H8eLlW4ZEwKLATNlbn7eTEpO
hD0oxoWaPb6lefVbVOIhDRuNTZftPd06DSZmdJq0hZBZXU74FcDfKMuATXt/kpqWPGmw9PyaTeV3
6iqJM1nRk0Ve4Sia9AvXs9PHU10bEFjarHgPfwSQwvsBY8BcMpYQ43VK6s+9hoO6kjqB3aCNJ+Wu
kJSNrtna0vLhZsYPT8obzHVq4qxkARi7qCLB+yZ9MfzpLoJVko6idEAWPs7AL26YcANJ8JdqvgxS
EPFo9mNhiTPE4hKQrQZRqgnAslrG1VMQlcUFd8TmNc7r4NfYaPKTkbfcokak72uSmsqpy0p9yAat
f2zNodmJxgzuSg+x/ors1R0kXt5FY0l3vVEUp4SUykmbKth1vR49hmj77KRMSY9ThXNaThrq0i40
Hopi7HZ1GpKLZ/pWWW/1a6I1OMPZTdgti0dsrvVyTBvWvigdFu9tnkZPcu4hr9hWyUOsVj+8ngz3
4x20dtHwr/z/Y87n9U1FdnYnaUeQ7xejyF9h5J7DXHyWJm9Du3f1cp3JYnC5FAZbHg1QuF1HJ9+/
6nHv33tcq2ept3ibFqX3GChFuy9bnkMjf4vf7pAdFalr7hNLbE14tVDx9pcssrMBumpoCKBhylhE
jp7X/0by+FCV4qs8KC/Yxf+qvPE4S6DhiLvF3Zj/5TfbGJUk8lBKTf+vu/pmufveQB3HHzGLGCcb
pLGhPsi9Yf8pLD34px1rewMEsnpgZ1jnXK5DSmMRkWapfgP3dwpOjaE7gzWecQ/EBKXfp4r/y0+k
f0uM2qsh+h9yNhSMQQwoEARvYJ4Cr8dYFSTdXUhbrEvDb51vT/tUToqt9GVlRWf8B7QMIgP8ifcb
2O/DtBsTaAZ6Z2vnYBTNyfDD7nuBnNydUYbqxoquHdK34y0OTN9UWh2NQr+Q4f+CYnDfaJlJc1dW
3XGo/1R9tRH61k4ouGqK8WDuBNH3/QQNqR0iPzXVSw5dEe1j7RUdn8IZEan476GALh96k3QtyAUX
AwVGB5qoljApHKefuOQ994N4jWWM3D4e5y/5Z3kI3g60OIF9qiu5nSTWJQqUJDnKY1le7Rh3KqtU
5J+Y2YMJluz+T6GK+h7p+/o+DBTzESFM4cCVTI4FGfcTyeiwGzpAiFqaaHeoRI8brZy1lyPNj7nb
ScWR1uf7lY/bpFXqmcyI1t7DaOVfqXP9LIvmnwJ6ZlUZr1VTbSCa1tIjQJ2zqRgY4ptGYKlXXs6z
PLyCb38G/HBfkoJtrP9aDOKCARNGj0e+eVsMkMmrIlfDa9n6XyqjuQPKdA4S+6tvGd8+/tSrQyHe
g0ohk7npeJRl1UuYUkVXrZfsZ8+IYzfN6NgWo+LtE93zNsLO2uHk9kSQEJLijCN6/8XSFHQGWuHU
8P0fQ2LvYCA4gfjhqdPe3yJDrs6NqKrKAH7nWPd+LAvXlTGxMxx4GhIG+KE8XStnGK271Ey+fryO
azsRVRA0l+ZX2k1LLO7QH2qS0b96AgBHYE2O3tV3sTl9ZrbulI0HozU3csu1rcjWh4YJeZ4SziLj
agkGxdjTD8m1+k4LzHM/syw+ntfGGEtT8L60894YkHGZitnnLCFp9cRGwF77TmwIKgeqAmhpGdaK
pm2FhyjntfNaD6NFO7sfkBBJlaY+xxG6ox9PaS1cw+ZGVALG1Bw53m8LPOfGmrvdvwqKg4eqCMc5
19RPBp9uY/VWh4JEAcYWNCKp1fuhmqnGgmMw46siJb6DmTa61MU/dhy9fjyltVNFOxv/DTpwyk0T
rvcAQwG4il/yJt8PunmVPcp3Qo0OVaUA/CinjUfi2nbne3HjMS+6SYuJSWMD1CQagmuSVV+UCUqI
32Vfe1G9ePHoKqF1F6TtlvXc6ixB6qFYTx9YLPd7jqQ0RrJVfzFz1P9DvUDpxayVJ/Qgm2Ofiula
KeGWVuLa5rSJVrzCQRHfSnqWStZQTdQvyHw8Bpn2GmjiXJrZXu7kLx9/xduhKD/Lxl+4DHaTy0W1
0EmNAr2izuoHd6aQLlEyfupSmU6UZ26k+7c78/1Y8wd+k+YOPZjmFCvZa6pGiKKiZfOiGEYHnF3f
4ij+jbPvswnGAsVJoZ4aL+2O92Nlcu9TsNHpd5sN0LuvXdDCCocoHvs7LmhnLKxDWvQXGPgFdR3z
tVbkl7q1kAGYy+Sn2dWjQtNU0x+mIaZ/hQm4r9CMegDdQP8cxAPSsnL9h8gEhNkR4fckvJP1q5LZ
sLEKSD6m4+PwJhVPBmZVNMn4txrW5yT6UsnqPqe6//GXvI2azFgjTSAloai7RAspkh5leo3BEzbO
R55bZ1uSv388xMoriTFoqcJ8UDWugfkLv/mChTI2+MsWNJmSkjMOmMdSd2Wk5vtozNTXFun2i9RN
7Y/cjoefUFSrU1tW5dePf8btmURMGd4pGxfcECCA97+COyjJUmZ5kREeQNgJTSdZaoP95DX+zuon
OniCZszHg64dFN5mvLSpiaHQvYjgQ1mjr1SK7kIn9buwxmPXeVe50o4ANv6zr5UxJ0coRjJH5AeX
l1OeagCfdOiFoHhS+3cnDmnW7s3mMNH4a7Nvs9TEx7PTbtUVcC/ku5LZgmDn4LxfU72blQbp+Fwo
cBtPoUTnLallQQ92lEcAt6EcY7hWITwoFaOTl2JybRp/hvqM6R0tp8Hu2tYxMPhz88KX+H+HQt8r
epw9qVk/4C2LQzFI+HHf12a/jxGK+lO36IvVXl7/M/tVPUiWjNl8gojSJ0tI4bFQYnC6OvSl0G+U
164HZBmp3DpONX4CLhb+K6Kwu0KkS/8ppUrQhe38iyfn2o+PF2ctbpnU/4nEs4zd8nNoQ6LYgJ66
KwCgO1iR5yrIf8dV+u//MIyB5JROzAJZvwhZ8ajFrFcM1n0o/gxF9DMU3b7Kxo2NvDIb/F5gyUKR
nd2zFsOMiRrLgQ9XLI6jO2/KD4UXnJBo20gUV4ahUA0nAkr1zKleJIpSTNPQq6zpMpex4b+VeOUM
+K1U+Kb+9xlxQcvc0gA92CSLGaHRAPPWb8NrHtByqQfNdooxeDHMdINjthb/GImSKjkP4y1VBRLF
l7mGs/ia5SP96Uq572o638akw2803Lr3j4qa/KKDjC2hnB/+8wYB7jTrWoC3RUx3EYK4tiK5nEwd
N5Dhi1QEJ6WQf5VALT4e5q9L6OLuZBwElnjf8mJaChrAhbR9sAfZtU/QKlH6khL5YGWPOux4V6pV
/2kIQxTfDGChcS2Uw0RD/dBKDaSmdOjRXBmjXZcIxZV87kzDC+OzrgV4FMfVtJFTrNx6/FberHS9
kddfdg6qSNKbtp+yK+ESH/e4eA6tcOP5vXLf0CgmPs7J563qQmbZ7SRJpnkNCuFofYV5fX6GZQYg
0KTLuWWTtDqlGQ2L94ZhCW3xmadYNEnepc1VtSNnTkesciNVWNvHsEXpIkGSB1C5rJtr4P9rffBo
7tndSxy3x5AYmtnyUbW/j9QXWG3AUHh4qenGHr4tPQINnLEL3NxQNZd1qw7kdGf7anwN0VXrQDk4
YKAi04lqh62Cd+PGXp7P/nIv81ilugzQF87mYjGDLs9GO0yUa5G28mlQgOhEShWA8uoAoHXmSDvL
kuzdaHXTMRFa9CD8hJsqDJWNKLW2i97+kvmzv8mdKkNrQk/DN0jOx2/IVKXQKWzfqazkuYx9bslk
4yuvRGB9tvmbry2We5kmBV5ilBPNSniW8rSHcmjdAxCKn5AKERshYyU5ejfU/Pdv5kZpQs9SvQqv
ga5XO7NIn7IRU8HKPNRbD5bVZaTYQb8HmaMbBXdRtFHvizR5MeXy96wsi+Pbqy/5J9gcf2hCbXUG
NsbT58TpzdTUCJ0wXEmUK6VJBGSHu1EjyPf2LJcx7ERUbTTT1peSZhbxXbmVloj0MhKV1xZXv09c
2zxCJKHR67nw0Db2x1qcwZYRRQLwnzwa5pm/mVkfmmMdj2p9BVcldl4IMotNunFlrk5nBotT9cBF
aAnTKP0ITmuLPZJkViiqtcFzIw2eM2BIknjq+ePTvjYjquHkzkg7olE9n4g3M6KwqaWtJRFc4rI9
d51cnEdbqzcO8krXigTqzTCL3R7VsPo7AweyevB3ZXpXIjM3NYCdkvqhbnqntUDYtb1b2v8Y9lY3
+bYKwuCsI9PjEXJTjzeht4mwipNrrJTWua+taa8MVnKXCin/aWph4UaaYf6MwBptrO7apyRx1FCO
5h4ktXu/unqp9V1gRzhd9cOj8P1XPevux0K+DyYcxj/+kqtjwSc06ShzSy1zYchqbRjqAAL6Om9f
LCUPD9wa/VfeTdIuGLKt8VZvRB0XYeQWaWTflFx8rTX8KlQKetanrvdd/vDLJyu8oAwY2y8T1ILG
2sJgrUXouSKIlAB3Ia/29ysa4pIeJCHYojAR085KNDCZwaxtvKUevbqcmNii/TOTQ5blx7JW1TG0
/PQa1Nl9WqjQNEq0e/X7ZpOxu7Y/QR38lc+Fp7EstscgfdrA7/PL2O6s6FgVO253qh+NtvO3NB9W
x+IFQzORhsVNE6w2M15SXqpckfA7JaWK3kP7mhq+25jpXTEFj4q/1Q5bW0njzZDz378JMWPdtqUq
D8m1UHgim6KwXYm+fxRVX6AsbtwFa/uDCgBvQqT94Fsv4lk4AJo0wnJ2jxpwU2/u0H14qbX6vx9s
ShrEaAKKySNq8X7ypUCp7bbQedW0d02TPlktoHg5OeSAcD8+1ysRGinp2cVubjXBzHi/fKkqFV2u
BuXM9C3dkc6Mg3L3RqF45cpGG3ZGudBRhwW6WDbbN7OGWxsRc8+s7qTYt4+82zTXtiLPUZvYPplY
+Gy8d1fIBlyhOlw9IJXobi5foVVp2lIaWvXVUmv9FQTbeC9NibXTaw+6TayQFyEN8Vx2qn7AiErs
1TD0oCKUlStaQ3nWJ+Ht06LoNzrFa6uBshJERTwiadgsMmBh9mpiBwFW2WaJCMb44qnyS2voqROL
6IKY7uG/f2IAisRsKE30SRdBrVJSXEgKO7/aff9HC/p9XdXfPh5ibUpvhrAXOVmjDkpsD21+jZIm
c9GCyNyubHyAzlmxG+UyexlIRjYymdVBuXuhrrG3brptdtK3yhAkzdUQLTBl716TSkSAT55ZQDr3
No6+unL2Z+ACR5+7FgroYhPzUBA21rXNVWvir773JOz4Kesm1DzL33aWPqBpi9zgoRkgM+RjNP/j
3NYIWMepvYPT7g7VT09KTlOR6Y4aZW4Vpz+ARj43Q/4p6rJzE6AG4D2oencXekxDR3g9ZQ2pq4ra
ehp99TlTTNR6MXU3EbzfiAQr/X5u99nub5a3sW86iUXaVTp+hvmVFrG4V6NIuJpnNDs6VeMR2MFw
8qr+K24j8r6W9AmKxIBfUjIKp63ryZHb0XTjYkSTTMPLVrUb5T4xg//hiuYdzjODShmIy6UkTiPR
oDCiVL2mQSXtjKANd1A8ql3kkyR8vKv/3sKLtyqFJc4qdVWQXstejK/MrXAoCFctQv9Pz56GtnSz
ZtxbcB6IxxScxtyJwK6pUgzPPbmbzOYxVKP9xz9kPqHL30FFBUwWpblbcrMViiCAQp1dKRC5ZRac
FQuaiVykvatYYUx+G7i24Z/GTf/HlTMGMhN1X5IhOJ7LIrsVDD4yGFF1tbovRlU9esEffZzcAbnl
sfzz8SzXx6IUQZcSsOSyT9rSG+9qHNWvntToO053BYDXbI9einBLpedip3XhZj1ipc6ObTywJCwu
McVa1iNyafJ1syqaax928qHUUPoRExUQ0T7MqtXQXLMny/BrJ2m/SMNG3Fz5sLROGVVB3pJOzuIq
MKtR6SuY3temN+6mXLh5ln2HknBXmsEu1MT3sJWBY6v+xoZaWWpSzxm3TDWR4ukilnWDVVYpV+A1
Cvzma5OOw6EqPQnxn8yPMBLRcmfwtS3F6JVUDflrXBx4scicq/lXvUnVujwFLD9M3oUOf3VSA2lw
/tpGeNXAS5cG18bFtzoej+kZUkCBawn9CEbS1HaEoRwZp2bs9rr0WNvPoqk2VnNercXxpCbL8w+1
PYoEy/SmQmgYxYoZHiHzCY160r811Si+D2nhbwXplfIZ2mMcD9rflM+Wt1AOQNnM8zR+4SVa6q6t
BNkeJSP7ES1pCVKhGe7zpmhip+um6XMQ5+lOZFX9NIjJ3oKFrL27SRz5kCb4QZrxi22kqJ0Z2ZGA
4F5ih2hPMUX2se6dqrTUvaxlk+OLWHXUEgsZw6v9R7lJMncs/a0K7doXgDQza9LOOmPLLLasp8br
GsjUSO8+W2V6pp9z9nP79T9HqJl4gubJ3Em5cdnEWEA1CQXZpVB9p6uja5U/q8aj2VvwKLcSDl1Z
2VaIbyINRvOYp/ciOKQtaiHQwJKrWUHWQAs6c5UqBps1wNP9RWIUuXGM50yv6uG5J0C+osxQwOsS
hmO10uR2IjC+GXWuIqbeWQkO4rV3qBQzLJ0oicVZqGWzy7up2SW52eJbA1kTlliZHAxMYf4EXa/e
D0WVugP5470JcL1GsCvOf9V1H6IIk9jpsfNFWTltmXIj9HroSqOnOxiDtp8MDwKflsTID/QDfNQR
nzjXAER4F2cGHuKj6I7UTQYyRXRv/KZPHdnGYLHUfeOMDaK3ww3TPFJbau6a0LCOH3/LtS3DZkGb
BKQWMryLh08Zl4Gson17FWpVoD6Ec0unSQMkVn2rTrM+FBc4TfqZ+LyIe94wlIktiumSZtrPyMMm
1cRrISrs3x9PaeX1bXOFUQmCRQ6PfDGOZqGmWSZKQGqU68+TnTn2lD/R1IAZ6yfFk6i1+DB1Zbbx
oFmLs2/HnX/Xm7humVIXTKruX5UExs8cCQ+xruDLYdW/6kzkG19udZom54+mOB6A9iLqIG2pZ1Uf
SJfRK75OuXdu9OYpLw7k7aNDQewHfqf7j1d29QtSp4HEoUFqWK5soChUFzJaBVGhlPvaC6E9K5Lp
gJfv/5cIDwJ/lrGnyHCTckHShMrUl/K1aDJE2YUbBEh4pJNxSdLx4GvZ2U/kZzutz4ruHXFl35rs
WrsR4Dvg/xmLrmEisfieuBiFdlHZl2ZQ6aHqzfica6lAoqkYf+kdCh+dpI9PgZIZzhSl9r9Kr6Ps
w3tmX4kSzbQx066hJIWvIAako1KL9Cx8eFhuqSbNxubTVqLknKEjsUuR8EZD2xtCjEUq1bxM0pCe
fK+o740mrk8fb4D56Ly/4mkwz+gvdTagAW7yfkkyNVHl0uuqazOOEMmi/NDn3r1N+WIa0ofNfuBt
Xvh+uHnSb06U2aZSbXSiuiZ2Ld1HfXMOR+3oRYCMjWH8EVjmg5zn340RGOvHE12pu85DYzYFgnXW
d1lUC+DDW8EU+co111PXQDe7j3+rieyKBhbe7wj2qeHPNjv/+TMiWcyOA6OLYiylovczHmSEBuTE
BjLQwl71wl517WJTtfs2UjEK2DNUSjCuBIv5fhTdb2qjgNJ2TUS2L2rzUe6lo4iNOykwNnbM6lD0
OA2qE2CGlrkRya1Vtl6H0EZrCeTRdFf4QU5/NfpWyOHGYLfxiZQQqNBsewE3dnnD+NhR9HLeRURg
5dkT5n2DmquQ4Qh+vDtuDxvjAGPl4qSWdKPkGSqVEkVhhG1wVOC6Nxn3At2Hj8dY2/skWYLgRyJ3
Y6kA0ynNCrVi78fZj75J/2SpqC+aGGCEpa2by37vampwxOfn44FX0tm5T0Xp/y/tEbDX+90Rc7ni
tZGbF0uWPmd17w6x506BFzmiL7+VdZfv8Ts8DaFx0Mrmm6J6G4dgJcoggDUXGqhYUtxYnL3JVDyi
rWJdsqF02+aXIaODMBxQq0twvfp4tivL/HasZcmODlWM/VBqXPJMv6+9Cd+KqkNSQXX7bLgbZPs5
t8qXwtoyIV05F4xLFRjaLFt22WKxuxTsvNz311COLNRZuqdp6M/IVP8zmltlyZXtyo0NYoa9hJza
ElURZ7Efhjkg73YoQaiFVfYcNdh2f7ySayETvj5+2jyDELu7KSFo8DdGDbVB3pmzySl/JMMhr16Q
NnfTmQ0jxW6mbEmYrXxBqgZzSZJ+Fe2dRciUUk0SSgVRGnUWfYq0uamj1H+oQ+LRd+Y/hIm9UXJV
1lZ0BvESZcBbUSh8f0QS35LrbLY9sHBTOXthRNF6mhIXIVHtyVPregcusd8JLU2/CDGKc4cL9Y5e
NAqRQRI8xPhp8CPjDvHMPDjpbW6cO67rPSx2f68og7GTxkjdD0jNx6qcuH0/pk7SWVtqjCsRc255
EDVn/OgNTClMxj6RxzS9GqF4aoXpDuMzb6CvH2+Nlc0OG5Z1Qglexp5iEVEkVUo9beg40NxLDyB5
i101qDE3qYSuZTPEh4/HWxG8VkDzzAJpVHJvLX6NsGsKRanly6gJ6aqhlEVrQ1Gf0FtND3qkJC9W
ZGHdkBjZZ4GNaCr07L6Sw5++ZvSnOqC2GU5B+ppOufJgG8oWUnhlQXS0yECIQWPnn4v9EyFJomRZ
0l4qI/rHKO2zaKvfVVocbLt+2ViLlU9Mg3Vmd8zmC5hCvd+rfR6WEi15cWn7/ilV6xe97v/k1niI
aj10akP52ffNPqmTiy2k733pP9emfLKL8Zl2+88+Ryhl4xcpjLjIIvlFlJRJqwkXy8RaLrHfLfsh
vaDveDL95LtdhK+DNz0Ydv+iDlRPZkFuYMwtCiNZPZzjyd+g2fyt2N78Bkzh5r4YxeRlC3NoI+gS
iZChmo7eledE/S+R2NhrZd0e8Gaa9l1JrSwLqvhzq2O9a8uZdij90XrqdTvcKdNsW6EU0jcTQfEv
TLO/C824cdNgMCInTij7j5ktfZ3MoTsofao+V7me3Y25MrhNJxsDzp3j8FWEmX7wYNdRp0ELORqL
ZteFXvkt1hpc0nsfTaNBLq8FL8GDOSbjsRjqeBckuX0o2okqU5dL7dXqZVxQugn1o3qSw2PVjzEQ
nS6jryfGcy8F9n0xqfmXIVHDnaREr+MU2w9j4PWuHElbbmerew4HbzTHqc4ZS4EzGohTBWo7vwSe
cY8EOa4Wcp8jYRSn7sebaX0kAP1EDfBCy9IxrAYMWvxOvdhS/2OKut9t6x31eEvlce1yo3BBeXOW
N4HAtEiZ1cK0fKVGWLXDIm6ADZ3r+R2nKnNqIf+UZO9VtpNzaocP0ZRvXDcr+dC7sefz9OYZpMuF
3ksa0Ywaxh1p4F0eRV/8ROyNutiXhv/68ZLeKALRVQJ2RXmaJIxazdKrRTfSUsZFSHvK/OyxmZsq
2MCOtn83xp90H+UB39+TjO6Sxr+raVY47YDOuyEHO01OTthbb2QW2vK65QeZgkwJlinatlwg7xeg
N8JMQs+mekzT/iGLi7t86v6t9Xqf5dEJxORey7TPWt8geeV3PvQWRXZDIP9oooEKilFTUz0v380I
Ocw/vmn4JP2ICuu1leJPNPJ+A9p/lG3vmJYC9dBUBfvJw6sBxrwzJQRjBkstd14H77cS4QEv8h+x
bkLX1BFvHlyKIr5TI6uVF55bhciYjVA4kaoOvkSR2bl1If+IEnNLJ3Z9UQxqoqAJyNgXO7LBdXkw
0mZ41NqfXvoyhVvYo5UBIATSL+d0zU5LiwE6JVDzFL764xR21d4vVXNfdtoWcfMGnzCj45GPALdF
iWU2K3j/cbMptzvfCjxEntQz5Gh01iVnbEPiHoSOKT6SwgHp3hnWD8ysHTk9Rc1zbG296ZRlPW3+
HaRBqDYpbHsQJ+9/R9fA0EBHx35OVAO5wKe4vZp4WWVklIxZFSjEjycltvbm0D+0dXCqjMKBcYXF
Kt6s/K/5na33C2oMGNMwPth///upy77wF0XenkJ542q/sR79+5NJ6GeWIyXcZcYdIiLvt5Kwn0eK
0cOZnzl2k6shd8eQddQ/WanpJlQt+JltVR74o0+s4/xHi1fwr67Eql5yVW2Diq7OW+Pt7fr3h/FR
CZSk5fy+xVoCcxjbvPKea0pDWSyOauTPfrUMGPHlBp5T2Si7I32irhEIGdn/NDMGxn+dYL3WY+om
FXSW7BD13iEsP0Nmy+zaDZC69BFe4z/G7AFMlqsMuZPfhSTtu3yrybQMu38noSHWQPQBN7ZMU7Ri
aJomk71n2fDvw8mW3QqKyhnJZH8HokZ1ZG8jK1k+ZZYjzifybaBXDbUsjd57NgBvOKM/HZSg2qEP
6HhZ/Zwk5jGehh+xn50/jvir4wJdnhn2ZInLI0i5ui+CuvOehya4N6TpIS514KIN+jJZ+VnvxhO6
cM+ZEW0RypZ58DzhGSCHODpVVpKk9xOWuyTw8yJDalUHUmCF9LoN3+B1UFjJUdODcf/xRFdPzIyG
QiCdFsQNzisZLRMJsF56TmEF48EKi4mZ//H04rXQbAQZk6n5BRDAu2u8rD2hBU+zhvcQRWgDOo2v
HmotNz5pTdL/rM0WHpTfdocwkI2nJEWySUc9cqOotRYgyVIxygAByjIt+7eZlsjwFwPpWfPKf5R2
+tkN5cMweud5U3ScZ9jHv5Nc2XUc8WAy9y2uQmnd7aIg2DjYN1fC7JEK1QTgtABEtSywDYZV16IX
3rPWR9/hJzxIgbrxdlv7RJTVqKvxZsGUbvmej/ph7GHUeM9xYPT7PFTk3f/l7Lx24zi2NfxEDXQO
t50mMw9J8aYhilLnnPvpz1f0vvCmBQv7ALZpSjMdqlatvP5/WO3ZV2ie3vVM0vgQmDIdRqbPM6Vc
CeH8pOBWKc4PGy6d/ejEhkvCxnBTiwnFTp0In0c126tLRFgBoGugxpv+B8n6jSR/Gg8ene5ShiP/
W5L7YarqTbMjJFly505xdfqGMAqJXvwhNf0btUTXFYlH9VOIv0K2j2kNIk+/sQeGtgPvKQTI8Fev
FnvHlkJp/CMH4m90OffjtNCxgJv9NdexFF1ULiv7ITedv5SWb8bRdzJ3L9VQh1sEP52TBVs1PRq1
fWxT9Q/i/xvdRGaCEr8QOAaPvizsotVKUsujdIsTdF9F0qVVbDeFogvesfpNGc3rbJR+Zv6JDex3
9/1EDaOjARiwryF6Q/21KeGmu007y7nT7dIIjEjPdqrVa+eGcMRvQfhiRjydC3w9sLj+XVWJ9/pi
QvG80FXk65iT+dppLuddRbHRwS1iBCnX57dFWgjXi+wP5+134sTGin/o5P1Hr3JWjqoS52N8NxnD
QR3sF5i3L500PEmj+XOY/zSR89vbkdoFdI5Oqn9Ehpo9dHKGk06+1Xlsqgl/27yzS/swSc5PTW3+
0K74mVr6uowYGKZjabUhmy62+W8mdWw3VenUlflbk2pAXRthXQ1xeUhnRn6tuZP3iaIIzNMC5O1l
KfY9HH2CtCo+JVNlHqnFj4Qdkx7Se1l8j1vS7hlwh7et3lT7pjKr53wAd7CfN/UAmq6Am551yHHm
ImAmffYjewPDUUqVQC5swzPixaSRfrH9Qqsad4Gk57T2JuXBnK70YWvVY1xDEEILcnmqR6vwkjnG
J83ITTj6Nv6AW4uBtEXXo0CGr8aVlcK+3dKyPlRI61tM5HZujNHyZFBkj4RCRVhkGAdJpA1Gu3fc
WB/WXdebkWvi1QTbHGkwHY3woQybupsbvX0CmXd9qa1sPY0SiY1SkQDK7Rm41qoWBKPcqD3DyZtD
uejAVdco3HRpJL8q1DFo9AnUi6KsQpYuCx1QiD/+/Wj8RoYAhkD/UaATCBFfqpC5SsWlaNT+jl5N
V4MleAAHvVL3lT76E0b83+/2G5sHZInILFs01lCU+28JaqVEn3NLk2772lIuKajEh2JcisO/3+U3
x50DKNhOKJIx0v3lLpRjSqtpaNedbNMIujxVzlqq135iyv9r6yhOFx31VFZoqwfx7Gsqo6OCn1Rx
n9z1ZnzsuoEpgcTcjZP1h/HU32jQ/7rPl7SFM8aJbIwIb43A4suD4YSDr24voPeKoE4j4v73RfxN
CMdUNyIhAjlIxb4IBmPWo513YDclenu3jVUJbk6/hz7gtez0Bydvz1P8pzaM326caBimHUJg23yx
T3JRmrNqddNdYbRtMOBIHzOlnI9yVvyp+v6PRtzPnWNmnUZN7vQP18jSilGxKXbfjhNkW+2wS1rm
/aZRDnqyNAANB2m5Pc6DcdDl+VbMBRG2Pi5/JBv97Tr/7TmEM/Q3pdombQSOOUocYNnoPHRF6sGo
pe2AVhgFDVntwemtXErLkn78+w7/xs0CK1VUEfAO+ffLao+FkndOMtu3jRG1u3py5GCe0sFrEwmN
xzD0H0Y2/iqOfTEgNsiAAAMy6aIQCv73u9LtVabqINu3HQ7IwVJKuJ8XGkMNuZLPdWkM1yTLV9/O
nenGNNsMLH3FhsRgtII5iRTPWKvNy7ph9KtYsTxOhXmCBlG5qPYKexu9E4FM3+1Oi5bJgwJz+pWI
tndFMMJthZZdJyUfSxdQ+exK+1LpmkwqB04LcL5kdM4O1PLd1CXwAdKgpusdPfVp6impHqrFmvtW
Icf7odAaD5ZkeJeTbXBXWaV2TKecW2Qbs87dBJTl0K8kBjb7HK1SvlPtOT1U+VSemzitvFYft0Pd
R0A65wZYBgOhAXcdtWM66MU93bvxOe0lpvLnUcLCAH4UmuWsBW3pzEEi51swk8l6jgcn2kNdkXgj
o+THaV3SQJqj6gR9z3gqh7y8axKzO0ajXrpdH2cncmvpXZPWhV9JNFLWcy9B1Tv3Fz3Su0A3E/ze
LX1qHTrxZFnSwqK08j1T5EqQjFsV6vB7uZtGu6A2pptfW3F7jgcaMYtYpqmnABQ8K+TCr6Mtgmhv
pXFwyaZQidUqTO258AGY1nyIUceLYsfSflS0hEZAZdptbGWoR2u/a0fm7WdJsg/5ACK93Oa2n44D
HAe14bhj1kjnGDSVcC3NNsxn23LLGra8tMwiLwYr8KBF27Yr4UXbmZqgoNPkbPLWptC8VGtMN4vz
5Q9BxO90M+07DA7QOfZPrw9vWwUeKrNu567d6+t8Z0254c4DwyotUPBAHb+A7vYtNcnH/fsJ/p2+
BLQcAeHmALZ9MXRq31uC0ca+XfrxmETJy6LNj/Vc9P9jYUDoSkpe9E/QWY5q/qIp8iZNemPN7dvE
cSFkZNgv+ROi2Wfh/KtuMGl4Rmvgo/9jMKLbhhmxNq1b8lrjQGxixllzMsjJuRltYMDczamXKhFO
Vqdz2DlzN0NdyfeFnst7p7TGZzManXfQw9fXVncmoTK2kabQbnmBJSZBrVj1kUFv66airBQwBAcp
ZGsmZEgrybqZtEk+1E3THKq4hiN+Yvr137frdwr3768oTMHfVL0Z1TFPY893LYnGIGaw0JvGDsIU
qZl9Rqj/kAH7R/OJ2DYxdYpbR6MZWN//fb/OGPQhZvAQ7t800PTuucu33djHIXe9LRs1ZKhqZ6fD
I2SchxyshH9/3d9Jp8Brph1WwNQ54tz87XWtOY7JnkTW/yA1v/FeGa+QFd5TgFZ9hdGYYmgu9Kw1
b1NVvlvgg3bVaX6y7fJFij19UuT/x4Gj95/ZCurNTM18MWA6RRx7oVHnrp4ShT6MSdpHkBe4qK/s
D2dOBI0s0NcjQbRORhr+JmbEvtyNFgUmZSBVvJuoKh9ID0MtIi2j8kMaZ0pHiyWnN2PbFBRWTJiG
+mb4cJqoOUIvJV3kemy8jdnJc2HRG41JG57y1VRPbdpDZLhJ6o3epj+mOHupI2W6OJxxt9NX56LJ
1VR5sHm602AOrpIv7S7PSBIsQ7n4TAI0rtKPSgqHULe8Rr0lnUZd6QJqsqofM/VouHWs/7Rbna+U
TulRb0uDVqqVV7kZMqo/tL5csyTNz7DvavtaX7vdJEvzvkicNUgWVT5OfNDVrNUMmApuieoyjFtr
UzCCcfXG0tLhKudrcYYfbtpFqgJEP71dhxFIyR1jp6VftWkUVJbUeI2ZxGFStWvl0isa4xyQ3cZS
qDdxk2kPS/9ZlQNJOKQjPKWFz/i+Dl17sDD0ZybWyl1hdNktOG+pV9dF5G8k4IOcum+QtmXmJjHg
+XGKkZRbZonyKRu8OJPl46oN8620bT45/QDUBe28kmbytQQ8kmaFX0Nz0u4wOPmpmkcjsOcoeyhX
p/SxWx1sMhNtLbGa3sexph+tvlVu6Uc1jt1sEKmtYxNMW9TsTAJ/d1jSwjc623QTWpkvqTyX5yxq
FTeutM6P4jwNt7hfH+gtzA50sKw8cLvs+1I1CddjO4jn1fEdrbXcqp23fWRupWfYkBZVS1U/mdm0
7kajMgJtjfOCjD3IZv6mR+X3PpO8HBUKzp7XDT5sq824l7p8Ug5KU+iPWTYsoVSMr4qaqN+gQFq8
alod10lazeu33g6zrJwWD+cpOZQNoaNbp+vrKJkRVCSp3O6iCn7tSDaK97Y21gRkvwj/nKlwvIFt
vR2LZg0jtZthb9PnMFFWAupNn2HRTEb7jWyXfjUqrdmCFNM/Pcp9Rl4zV3Q2ksMVaMYi03o9RtpD
0TBmNxhzczIZ/fPoqZS9yIl7tkFvwypLWO2sNPfNhFz2ha5nLmDXyktXbnSNyyAJxq1kUcKtsuy1
dHIdYLxYT1y9SuVDNm/pbslUyYt6p99FU7PWvt6v9VNV0pDlKm1f+iUToG7vRItLhqA41h0nF/i9
3rdArDl1WburTCh6WYVoTs+gFLvZtLgNUOlLW5M8oDdsMLySgXy4x0Idoi0KRZW9S9YGjPt7im50
kVFcP1YS3nRqw8hG3kQ5YHNNcF5pE8nzdwJLfl/WD30B3lCUiPQ1bCucwHb2pygLpPW7KN/BjCR0
RLu32M8JOKhCnjx7CLO8dTVdjOvuacUblI8yeY2lH8VI0q8KCVYrOn6t9K42r2X+rmQwcuE+ypvu
TlIdjsq1NK/G0uyV6ZveWp7SyEFDxdB0VjTuO8REx6LPLk5JCcz+scBfHAPOx315JuqEal57TnpV
9XtKeBsc0uQe3S15j0ZK0auJX/o8ON/nPHMddHZJKYIkpD9o4NyVCp3JmTsq37UJkiQmvHQHcvnC
qw3Yu6iQRSea6Gu3YwarWAcPiisvavKgyiQ8WBDt4xjEVzBSz05qhbx+mq34SwUJouWEh+iuNvu8
lG5Urz5DmS6MwMHWFvwbGnYW5BF1h0iTzlUanVTzOKu9p/B1M4a0KB9DAIUq6KnLm0jNdgjB3php
jYfh71FRBvkuztJLE1e1KxvrGESDrboRmtJ16FF2o3FG+uLbcuM4qpLuMpMj4/h05ylvblpNufTM
wxSR8yFbMN6IFF679I3LwPsNbCTgQBbNPlXHC1ZpX/PCitRdoU8Okll5KZbinKo9CE+z85ArdZCD
K904dPrPaOvWNsJJMR5p0q4Y3EpupEk7G+ysE6WerI1nMWRtNjl46v3JWa0fUlSGCtEvWUiGMKpA
LKFmSU/WXPqqFv/QGn0nZytDC5JLmAg59BDfdkN8trfqRm7RhEp6V/EInNu3KDcfc1MBZDALVqVn
HFMN1zZ0eFpDe8+B4Yim/MpMqmvYXTDSoW45B2A8ESg5qc+icG4w4E5rMH/CnkLiRvjEErUyVWig
Gs0XJgDL9oGvyU0cZBpsenMSIn2kZ0blgwKrViau0daoUNMTuKPwk6+3q7EEsFL4TGzuAWV3UTd0
DHII5OxAfd5Y5hu6EtxuK4IkH8K6JrMar75iHLrU9Aa6meei3A3pBNWIElbmB3XoHuHSknhXrRZ7
CYdFNoCksnrxdFWUC0exI49RDhCbzdrRoPV/68uwpBOApxLCSrVdyGiWv9N+5QrRB9XatSZ7Nza0
R42y8SoUjzabt6zGQn1Z3JvO7asi7XQI0Bd6DSxmShxANC0K5kkzB9TqRyn2RRsCFPVvkjF7Vt97
qJlKW3yukzOGhqbQ1G/OtPoc46wa9sz6MWt0L88/c7nzkr4LeD990v01u9jbPXqNRWIxBnvc0yYk
COA3z2ZXuxxdXSiVV0Y2BLJEiFhD8RFfgCMUcxX04L4KnVFCGdRnJ5nYWsC3Gh3Baad9M1oZnGho
RPjYBIdXuyVe3MeulCAyxlkbPho72iMKsjHszCqbQDWLnlGsNgplEK2fyuTmbS1q7lXmfLOaWUhT
z/wtJeB9X2BaEjXs0tkR/bW1pPtVORx63A1+pQL0IY3KsWen9OYne4bRDFUbJ0MaVD/TGEjiKlvR
QK+9hmtWEwLbSkQFvQmFnpSl1Tlz64brwu94j96VDJXWquFelvsgm6IdeP8noklgFNQgdoydED0h
DdL6Ll46xbCto/GwbdbZiuodxwUep8LlFaNF3m9DvHcS22N3JH5gMcahD5D3kZ7XEl7ifn6HVPJo
gBNKyY7a0itxnVdBNU/O4fPEVGrlG9HGfOBIz1EqmkKqTvoE5Z1jAAfz94gBSGyZG0mH0ohTcWxE
A4b4YVqPEV3sPE1GDwMrO0jxtavNnTZtLu0juhG5HY8AmT0jf2HUJEKm6Nr2Fpg5HbIFNGk0Mo6n
ee3tl6bP3CKi0Lh+1MNh0TUXK0N8izztQE52t+hsSZUHHcye7ZmtFYxUihLRid/E26K8aVvhlwwk
YMt+6jiRSWbcc4kufXbWe10+mflbPp+gn4PT4CRlOD2CfqbJfJFrbBwqFmP9aXtozBIyhu3hw0tM
gGiLzhJHq31ZVfYQR4r1ruengjPTmsv9Woy3wtpsyLlYFZ6DNeKZWFL+f+WN+cLnklTVa7L5QvcB
xCqsKSeQEnmoGYdiAWliEM02iyVx5m+3+HVOd7MTQ0p4b7Uf1DRdfXsh8m+UTGyXVL1Oynce0oFl
sox131aPab182kXuXqFlC+VZTtJ956g+n9ukaL9ustvA9C30Z50z7ZH/FP4JBJkWR8deehi6X+Li
xdZuxYNBfuNmvKeQxzJOfbGyklwFE8UTnraG1xT8plx5RhEdIKUMTRrpNGM+SCrdHXlocag5CI6U
hVMquCX3ZfUsVCJ/WOi2200/mwRkFtoBYA4IJi3aC3msnvmvSAE6+U84cRBB5SBBcy/+XuiJepVd
qtHo9dhYvRUXY1jM1207Ue6/qJl5jw+QWLjyeymLXSs3HniWOJcvBHM3vG+ebqEkG09jXO/XpKFt
fcAX21tGBcoo11/hHSor7VLjo/HNOmNuKqfSlHstjgdrv5ETwR5p9j6SHxna8pb0Sfh/WtF9M+rk
CEpIIoWVFjpgfWj465YSB8WW8PEzNedp7W+leYVmcy9eRaNBWKgLdACywcR+SBP1eaibXT1q3+k8
oivoKs5dfsPh4n+Eiuhb+0H4Sgq7mhgwWWrLCZEQ57hufaeUUXW5EMOJPRPmMFVVLyrAMVu1ewfE
HKem3ZO/3/L8DhOa6MNfisB0/CT/iPKfpiTUPO+PRgWFezDf6XIPIskKqKyFwtChZlhjhFj4ulxq
kX/qrXZrV6ctMp7qjcbKdS/8BF7007M1Qt4T+G7xLGOZPyFDCq4EbsCkar7urMKFtOrWG4YxrI3s
ALyKaMcUx6LNvErfKduzWFNxWrkUBSg37/IbcRxRYgkepnABiyXYrFA44pTbPhWi8Cwr2TynWuJm
EVEZCIbcnCEc/vt55LX3BoInrhmhnmSTbVB9i2+RLQqBnLtK8eOnT4V3DcwL31rG56VQhCSjtDdT
B5+VHLQQek4SWBoaG8Jvck2wyE8zKi5iLdkN8VujFUK0DGn7Jdy+/6wTPwbCFwF1Lt5QhBc2Bpnl
i/EN+FvYZYUL1FEFcaXeeG/0GrLnMejBgh5aK2R+9VF8k43TdBqr1+zJhFzYpO9rgiySPcJBxI6T
HeZBORhiF5JhnFxlGu5mOyc9t5yUqX9xrCu4IApnmbsLX6etAY/exhv+YqImw5a/mUsUEqnvFmcE
8ekD4eW/YhcpYKCC+/qtsNod9JVHobQdnPUJbxTV7Pa2gAwIaT/YCZ2M7PFDiDCnU5xpVjVW5WCA
BFdsCUl04apuhf6T57Yd+wja4bOWnot4vMnM/KEgYONswcorwiFWf+3ekV/OCp9n3RhFClAKOfaz
bULOzkE2hI834eC3Q7oX2PVIIApTK+ngy9J3y+iQoxLovYe52I5co5acH/ywUvVdZT40GYwda9EZ
1RPa54W/SeUyACH5kf+d6PUf4slTqmT/H4vCdMp3AXIv3mctr83QPrS0Bgr9wx/xpKyAsB9oyCFW
fAQdsyEkUJm2k9P74tzXd3yIFHvbvfExbIFJKih3PpRGqF88L+MkbJpuPbO4vB4WWio14K3DLJXO
mfJQRcrekX+sxebCO4vHY/OSoSqfwHnwkWiOOsczqt9N+RUDi0Lh2AtJwgU8CXAcsQDDuBOGAZh9
HQgdPpChf/iLSG58cZSRzyrkj1fAxyblyi/oSuE28WcTWp03iVb9ldKfWyc6PsEhduaL2RuBQMR1
kp9cKx+PwmRGhDnGZytoCdF9LjzUCaU3qPALGOJ4cUnchr8ia2HKo/Wds8kFhFjRcYeKwmtNp5Gu
qecItWflb7wec1wbqqEvEneexcfr+RsdT8KH4ht292ZvI4WRn8LgkeD/jBu5lVAyvIvw1y1zE+Eo
t+Hb3BLVSieE2BONjUima9k/CgeItwOUT6UDcFqpOuF94ePwjpDcewWphDV61BVb7K64l1g1fD3U
gHxj4qKT9poJyYUT55iDJ7SHkFP2iGT99xFYKgLuVKGFokVNc1iME98XemMUy4QWFZ1b/Cl94+4A
HbgIgFI88UFbmAlMQiEuwn5Db5UQH1ui+UgYYDGe+Fd/cjvgENXdDh8EiRAKdMXSVQTO2awE05y5
wucV0seiinfg6TnFq/rE8oj4rIaGQjwbiyRcP6M5CoPX2rHYPyGeaCW8toqlMbPPgIm+EaGfBvI5
wkBxaOZWIgN1RtOynmqBaqwvclLS7Huv/CUSYvNHfAjuHjugwGHGBwP68vxpGK4zCgpOux3PxUI3
tL23hOVCkDEwPBdkjq5Zb4dUaQladK+UY/EASIPYcb7CY8i1fOT7Y595HCSAM89DkhE7KN64kvDd
Asz9XxuX4V5w0T6P71h5dibT8a0+rY1wZ/k2udUdx0IDi4gDs+i7UU888bqg2eRbJySdLeYTIkgu
DA1eyffFqE/F9GBN0yFd1B/5dJNlzacFHw28uVZRzuxPtQ1XBj8fxuzBxk7SD+/PLaHc/RrBHj+P
R3tioJ9KIqmn2Mje8G04AMLpmYhlxarw3tmaM43b4hOplbuMoL1J1oU4JxRvLbeE80tozEZgpuYN
r4esaNsLMQCNEeYLPhsOu2E/zTTrsGDCSeSGi0FyLnncYK9H4/xleGXUP6vBItVR6YEgeElNCVeb
oi4Kii8pkMUjz0mmCv+BlhJXKDDhkbISkokTQ/jD17mwNBJLF43LlTmT+vRjWcwbIW94TejDyIiY
B7d22DRwDYQLLxSSJA7tEooTLs5LBKKJiHWN/I3JMbFM5OVdpTBgRLB/6URTkUL/FMGHcBJY4mK6
Edrd5FPiGgliwyEwl+pjmswwr7WDpVoPWaqRVbpH1LgitLmbZzbZsxBYFK86Ob6FjVfVDs98+czO
cfzF03CPctz8YXBuO/1Rjt4X6M3FSZ06jWbx9hIT24vMBkv0HxEjWcikBxlMFLtIbdjWVcSonY1X
MJxRfJPWCxLuhnwaGb4HieQZCyACpyplXkyX0befgqfd6sSjKDsor4TGZienJD+IjKT4sjUmrjgb
DCiJ2y9S9C6ctJruPrSL2EKsCTLfkb3JhkfxY87Vye1z86p1ty1eFT3+jRkLP2pSgfvbOzA7wzLq
Cr0X1czP2d/Xud0Z1Bq5kJAItlm87qKVD0QhJIIeETa2YVGXq7CEzVr5aR4HPEkByHlNCkKGIGZk
4tvCZxhoY3BHlEJB+s4Vb0KcVXffE9WGTl6j/236jHYgWBHOYbF1O6xsrxcfzHZ7tdCDVuxlEQg4
hDmKhbdHDnJNS6G9TVJURlQEwLU8pTHcZ+OQvhuS8YOdh7jdF1EbUmdVBmq5dIXexetuFhIv3USn
tbmPHJXc60dfS6coMp/WnGDdvEqRcmYXrGgLW/BQqkVB33bnelG9Ca+s79anyrzS6uiqZf2sIEWc
gKm+ENnJdR9QgQ3sWvop6dEBdgHyO8PRqpLvwiuvStHQBqTQKF9AAPKV5F1sLbhCd4S5+8rJ70X3
DfC8A2oLayj0VVS9NqiQOv4lFkDixIhYEt3My6GTnOwz65ZO6QEtIFYyk+Jw1tDhUg3sG4bPuRU6
mIhEnItKxsjL9sGUR1+c679CitSxRXC0Grg9TAy7JQzoihEFVB6Ef2RLutdj++hMCpItue+j9yF9
ofAFifpCCrSb3WixHuTlc2fosDkL/3BdWnch20Zs4jnZcleq0ugKDrdxFAqHtJykBxOdiHHyI84q
8q3p/ao0bty+0njoR/l20GmK13HJJlSIREbA5tJOSf50iy9kvYQyH3FILIbNoClU1Ooy4eQM6xwO
qIkNx7wQ5SvDCIQFRwEMW0RTi+5HYK2IQI+t3JrZtTk/PRm7dsi9mgDZavLMi0jbyYV1Sz4gJs6v
1kNecNTFWasGdVeSc3Uxhlb3lijObiafim5OaOZgTWOSYTUK0VoS+jOKAPxpwu6BAQWyEAwXfCYV
hCrDgtXYfTwlr1dlr1GHYFKnnTKp75/PZ2zBuMZ+bFnCxd7wBKw1P4qT45DlmZxUOIy23F9ELFjk
flv1N0I1Cl0hlGkfZaJ0MQHH6WmDRKzdgwcxu7OlAJccf74t6GMXo7dZBkLhUpL8xYiDoSldTjvn
UiiEtuZEpD+EuArFPc93KyTIbfyLxClKOdPUYz0xJp0vO6mFToaf4lWQHYWTggIUJ5qssaHm+4LK
HWuqkqMclKuuNeI+DFT/FAqNQN8e7tgtHA5giY+bzuR/8piIRMtnmkK2h4Nc0Xwz2ABjJbM3GMmp
7wkxaUjx7GbA0ADI1T0MVXtosv5iTZpn0IWD2hVXAZvTpaJ3QnRYl8jqfX18muv+3kKu2LmKOp6t
rsGWYA7yTrmadXGKWsMnoxcmkq646zzeKZIudKEZG5Ddsb0lg975z6XIxFmLqxQX+gcHqoTrYnPu
MEMlEjNE+q2F151wWJ26pqjRnIQLa4pMQ8ZEaI47hHoeBwCEi7Y7RInlqo3BKIZKsrMDF0yZXaHR
qngUKSN5JFOCAGm/xKcK0zjm6XHihIkMuJJG3yLDPA+k02ezNsQqo0wobZHbHfZR6YRLbv/SME4a
9oVISKPCv1rVXaWp2NAtnOnUyIcpcRsmBty+Fb1Qiy2yDsIoWvH3kkYAS63gDKs/07TCJtiK9Zpj
RWvFuBPlogKHbcIRNuxlJyA2+/SZSpU40HqeiDBMzD1WDCw12W1urTthTXMLKst5OAv3qBqVi8I4
itxu4g2E0rFL/bQQ14hdj1TTn3NGN5ncLOP2mEzWL54uVLV3tQA/Nooh0DpXmh3GTnIcis5X0Clq
gYbgBKhNcjbQL8JigZxB5fUVtVrJz2ax7dpkuEEZXqgjFGhNGJNv1WW6W+h7tea3Gi1djxfIx3cO
j9eTbtPTs1Cti5y4ba8dhdnnDJDIoLGCuMPwIlCvsVOiJscbMuV9ZO8jvXxsEu2hTuxbzYY9PbPP
22SBBtF4Ri15wskZdZ1GM8dTrBQ1kFLkLjwQRxmtXRkTmRmQm25lp7vrpuE+HnN6SDmnZeUPtv1r
qt44DbbjuBLylrb4mqLR0sJGxgWGm9qI8EzAPMaBJz5Ga8cmdYCJzc/fG3l9akjMV1QOGmneYeyy
tX+rk1dxok00jr3JO5EC04fhKYJ0hCLKGHRdGeQkLkEz1gbsftz5UjT68jyDeNvvhO9TAU7HoN9V
SdurJc8JRHblIcMbrGq6wrWSinjxjVQARDFWSEnzrk3W96o16RN4Ft8X+8AAuVuRItSqMnbXNfFS
Nd4Jl6vI2pvM0veqPO7MDU8i18ab3sLDyou+cwuFUiUZ4Chp9rNG4c/GqRGWiQF9zWgAN2BGH/6U
OEnvxxZGDOFtREyn2PpGjbS4DqtiwrY33m1m+9JguJMWZ8tWkpeMeVTRBfg+Kpafx/KBxiwGX7Sb
GTfLNCZSVXGgq+mvOTN3CYpsJDBN8w+7zQO5KU9M9N+0bH3RUw4AiVCYpZleviR16P7Lb0G+O4+I
rkJlo1IAHHT6+DBok99y0nybPKRG7Ave8WXLKqrTS6JjFCgFNMZ2TFleAN4O0VYcxH2TPAlikwbD
Tj0UTRcqg3STLNu+Gg1SxzUcqFDniLlZe90ebbifcPnlfT8N18bsPvLVwZ+uMIUUBTKdMC4ZDxKs
lWPpgKdZf2+1zvL7pKs8ytpPWz/QHJJfrYyy61oeYbAVexZsTsfN0T9FuT2AtHoQTk60mZggxvo6
LYY+rWk/4sxQXd2xSTnOirvMTD04oDybIKUI5QV8qW9g2QEP5CETz9aljzzTvwsjWBiK5MWbc87s
9UXtxjtDqxnZjj2H8qLwdQZDpbRZ+OzHp+ja8rDrLb406zP9OXhHYKDfVGp2LaP+Tu7tgN01PDgz
uDilO0ZS41O5DG+0NXlMOd1sTZujl4rKNRQc6KZE3KmginJ0u7UMKdcPmVVfy3G6dfrEy63v1Zx1
MD7TpyJxOLESM71+7pJvH0vRHxqcWwu1p2AtNxWO0N7AZMuwm6PFbedTiMTZMKlt1bhCjVmuuI7x
x6KNT5oZHWk83cUtSEjN3DLIkewMWzQKDe99+TKNm2sthDpoYcAP6GWKPTvPUDN2dVC6hN4MJXsf
knknZJpu5hdDTQOdQKovo11qy98SM31MlvSmpMQhF8Y3NclfG3s4l0IF4JPmiklPgSk/CcGTBj0U
H0Qr0ZAd+dWUXtDRwjPMqmcLzE1hJyxS3KVCZh0VN+IO5zqRiNLM4Zg8Z8VEsh+HpZrg7jLEuhBI
jfhNJtU6xx5OcrdBUClDn6PvNiYW6EjZqJpz7Md2BGOH2BzL4KxwRtgbxej1itKvZogs0fQmsTpv
+zOTlmdakRDvyXPYEeESSUtCCI1fDtQO6Fnbbha0sDEzMYC2HlKgxTfyEmYsgf5R071G93L9Vuow
GKdSYfh6XmnepsXMhEn9pSdoXZL6uwjjlKb5FU/Oa25VfswRFIFeYdOBsManmQ4ndVN9HddPittg
laXdTADhVDwRdGYi0AGGx4si49iX1WMnL09Z0V2ypN7l+EsVupzOFbqS6qtZGKeMZ1+AlBx1IwR7
1vYlJIWnPYiLshUyjrPVL99MqbwAOBcIzWoMc/B/lJ3XUuRI17WvSBHy5rRK5SkKD90nirbySqW8
dPX/k/wH7zQQEN9EzDDdQKWUZuc2a60Neeh+WBKDO82ENV7tNO6AoC8oD1gn5TTRwu2qomyum9Up
6vKjHXtUsbVSrCQVXqKA7g6QGacXQrfXAxfGaTxyWu/AK5jrrrIkmSf3R1AVT2lpX3FvHvGLNoKK
rrTsA2SoXev0R2WqDRFt44wqgtL3inJjTRJ3A2ySjHoPIn2xArQTdLECDHuazKgBKY4lzY2+2g91
X+yk3bGxzN64ig2jCjUg61Q88Qv6KYb5EbVsw6oXh3mKtLVnT/LMEamPRqF5v1AWtE6GR1i2BBPY
QFda32daZE/r3HHzlx5iV9hqZhlSojBgOAKu9WgzQ6mshyrjjdPaMpCOzfOcgDkZ7BWLTAHaLcaT
tDo/ZLM2zIbZrbXBC6itKpc6rWhUT0jSQ/M+l6AKkY6wH4O40qnRRX8yPfixjG3/TW+a4lw4U3+C
0DreRkBj9nZVNscJIONVZ+Izdh2ZKNcF4K9l2RQavU7NtrGqdZwPEbgLq9vJzk6uxsXzgXWnI98o
zE1G87TNkJbxRh/jhvIgofgaILa4ztO2LMJp5jT2XTOuLS/Fz0c754DIyXOtF2ACx6mod6ZTL0CZ
hyotVkZD6kBY03JVJBzoLI/7ixVn3lFOY3ZMgPkemrxtwmqKCs6c7Z/sLsJznufS2Qfd4P5w2VWQ
5aIcSbnEfm4m2VBzc9Lo0a/m4U4HgXmL7HiOH1Vpd6lIPFbEckOzdKYrI5qyg19UfVikc/LILqg3
czRnq9Qotf2Md0Ze30UdP6phqDbEy6PZRfQCk/LKnwaIF1XiIdSh6dNd7wsn2rYaKCJgSn595+pT
TxbOSh4d8K+CoChNqFfE5TWMqVEcXHshL2F12Q1rUYdD3rWr1ojMrd74HnfpXB2R9pbXaUFgbKQp
eBC/NlZEd0GIsF68oR+JQ04QXERUetBYvL5HENcE+jE51jofhXmwhyy7oyXIEEbEtS8ZG2oNDoqC
mibzm1kY5lWbesFGS+Zxvcx0gQY6Pj7VjoeIlVHEFfiwYCJXArHRXMWt3XBecnMmXReMN7mMMahm
AcGgNLOwAw4d9n2xhA06+7fk09qbyAPcY0L+2NZ0ULyKe99/nIcEmkdd0l06WOoSIUwzMv6MdVrQ
AFvUNwapsVOR2NVGy4yXtC3krVVHzqZexqfc6sAjeom2MSB2bGJjgbiXkIPqB+CGTTdItk5NecfL
Bb1luxLqdmzP3zIjoxtEjmNgOQkV1UCQ35Fus828tAn1yV5WXPzOgzWbyXVRYdMKDsiNzEzjWDrJ
FCICX9wbnF76lVUOrphdh5XjTYDpIv1o9THFmYyMctqnQGRn0UAS0eerJZD1hkp2dw7cPkMLxwhe
wChPWziaP6tumU4uwkzruq/z0GYF19Mw6TtEprtjq8vppCs5i0UXw65NQGVShjdTZJrEWJ7TOYC2
5EOZseohPk9oC6FbxKHC/gCLREs4XNAbOLYJ5bUaEDfQAL948aOYdHWDSFW8ONSdE5sAzdPncIw7
GtB6tbNrUGffcrdrd5MFFy7Vo3I1GDJRvn7Az2lyk9GLaz2UAxGYLH7UttUfUkfrNok3LOje6x7x
cDsosRA4qWKR6NJBePb7+U9vamMoYss8R3bR3/V5zH6xQGcOU2v8irjO/1C9iLd10NRHPW/9FY2X
8tAY0kc9CR5zySl2y2pfZbW78ZKiP9dzXW9pW0YBxpacO9uf10OUDGBf6ZjcYljxfmMUm9uKco5T
medknNIwauEY5W7vrIeYOVhMPLQuZocjv0300ZT+leH0xUYutX+yiqijwtvZXDqDQqTbGUmWMRjD
RUuDfYxKxd612cvDTErV6YS9jjL6eHTscEq5lsu5xVI4hehCPyKrHbc9J71zyT8MiI8sKWEREHx9
I5ZAQZiiKjSkFH9dOGlhWbTIlGiAu/Wq9EHIJmAFyxIeMFcg5TW6pJhamYezaP0TeeF8tVROSji2
yFNnThSzfNDPqG8EmxL13TD3J4xxZsRhX07xIW41yv9+kG6LAhB8PBpdGFt1cgdFbdmgOV6dKrJ5
69gx60MxT+C/S19QZXZ6B8ZKNT9ECCDhinBa4ynbjpn/JGK3e0EwJHvEGAEr0xNgOk5irkfJoREl
G1MPhnZftCaBzpThnVRULbiWp5XmA29LSKOt0CvvNjnYMlKDdJG49AgnrCOXQH8AJ3/snWYOl9rr
9olHB14PoexL2VUYjnpZ9rVLuA8e60eWmcMt5x5sddEED1FR6HjosX5vpU2z5d6ddvNcI3excAel
/jI/p5jabws+GDBQOw5rBWgegwGUi0yamzjV9Nsksynuc22h02zVOBiN+DPIpqLb2XC/LAjUqJ62
q6hzwK3AOVzpnUg3hgA1JvIU2nrv00mhmbT1XJRFvMomq1GMaRDytplvGsr4a821TJyroD9UIk7j
VZKPAHTqBJYAjPWwTDty4jNg9MiRBuS7oX3IJnJVubTc27pE3KtsYm891EVwFxsVsUzB2lX4kcch
cQvgQv3R0oq/WkSv30AzxbXnZXUopGcfRDz04RThcfej1Wx7s+13I4ioK6hmYEamqr/rMlffmCU3
TleYgv6i43SfOCZ5a5d2LpVmFgTMuBmxGSSPfibzo9QHsNej031LepGFeot2j5VUOtX12j1oPQqY
VWnYNx1aT9su79ujtSwUVJdE26fJMIMsgu21Lux0vgAgJ5Hfz2ItvAHVsN6gWCfTlBqpVdxWAdyN
uHYI8CDqE37pyyoV0jmjhjycnWXI7z8n/rwTeLMV8eg/xJU3RCcrlqhnV4ELl95FB8ZpTsotroPi
7Bb+g/C9H3ZSHmPLwIx2wxdiD8aHtBlkfpXIhufab9v5GEUW9T7cnUsbeAlumpbt8pR6oq37v83G
To/B6JVPQh8bdAJpJkWbe/a6DiukzjvzrEnXevx8Ql51Id8yeSDwoACGz23RT+JfKhTUl74Xeeld
THMKuAqyZAuFghZTUzeCI28LspuRWeyWySMfiQbqnebPxXWclcnGCuZm23KUSTyS8K5TKwqVD0nK
a6I0XPnubu69bKeVpbYx05o8TpfWK6sMiqem9YMDqZUfyK+DH11olvIFI+ojTpuPyJfhIEXq0HPm
3zfzSLP4Goo6NxwsEClmUPA6hur168+7MWv158+n8iOyJXozaHoTrJrvpESEIa05n/X+BiU6/3tt
CXFQ+lHU72V+KSc6SzCt/moaqvFbuVTJF1zPjwhn/xn+def/h9Mmh2IehqwPLjDr4lUxzicoTYCE
KKba6YOVfyXI+4Fggg9OHpITMTtEtzcUMGPyeblcJDd91+dXo5UQuMSN98UiGmqV3u5PGIIIA0Jq
M97J80Mni1Mr7qNLooMKJnekdNvq/K5C2ZieZCNZUFpvKOwh9fnPF/TjN/zf0Or7/5nRynbzOS6s
/qakyLhqPf+7IY2vdCc+2qXICiBWRcYMku6bXRr3wqRRCYPgrD9oAupxnt/llvYLttoXgtsfsB5h
4pF5c100NOkf8O/7LK0pAoMb7ZLgA0qv/o56225Jl6/InW+bTGFjGQcNWtTUsLZv2fuTcJfIt1QX
FwAB6PZSwLLJq6Hshig8qFzzgWs+W02LvG4Aen2+aB/MZ8A7wj3GbwmMt/PpO1FGP2EnvmmrnZjx
mufiNpPTg6B68H8fyaAHkm6gdw8x+A2JFPoY0TCatTcFGndA704NgJA0gxNBovHzoT6y0uieuvCb
EShAoeTNWHRhm+qxNeMby62TbuWJBcdxIYdu1oELUx612QpO2EYrIFg1kLw2iO3G1PM8bWMRpa1z
02hBtvrtS62P/brLx56KTWnt+9KrTsRNCM+lmdwEYiG32FBrqCYth6AJT7klywmWYYTWpjvtF7P4
0ab8z5sFb5op4tny4mar/R+ouB9tCYuNr3qYKu1YdSv/5xwv+Vh5Uu8SiDfUVwr7qlHSZtpwsUz5
xUJ9YIQ5xv8b6o3JKOPI7Tst0C7ATlaFN4VRRMeqQMHngCx8vimMj6bO0j16SKBYgR77m/cSdpp4
jYPCCwybtJSbJSNh3W0XdLf1dARWo3BkFO4MUGUlOKIZoJ8TAYlLxBeHzjbfW2ne+3+P8ua9bZJX
0m8X/+JHTnHrzmmhOJrauhwykD0wyeHXLPHOb8gBxgjagR0ACBto1OKbQK/OGam+FRo22qYZ3Ohs
A+cFzRJDyA2EAbPWxLmubMrukTkCDadUMjhxsPacjAZLdU3UB53xpASu9k6VOFvNbszbxp78n5Gs
oKOYQbwFOzKHQTbiMKcohQeykWGdkdeWs/A2zSLEVrQ2fbNzAYOkgMz3+Xp9cJ0gpsJlyTVmODSc
+XcbzmXW8vSWd2nqRq6U4LUrvS9M/Ac+SIB8Ebx6yicw7N+M0WZOh9qm61xkhcQT8X0td0tdAQjZ
62T256E8LbEffv5iHznV/4z6xqnOWjJLJJOcC/3Z5KEbqKBAvEQzeQRAJPWoCWtPz8IEpvyhiiQB
glFScPz8KT46evS2cmzbINUN5f7f6a372USuJsluBlGdGm14pLi9cUrzpRuyhMy4/vPz8T7yTGiS
ZOI1I4CKvPub41dqvYha38huNDsGdV4iZAn5ovZ3ndFM57Yxc6ra1Ee63F8nzQhUmE5goTugSvLF
k3x04QZoJnPdKUvwVtM2yfWyLlrHuURA6kEZ1/VdNpIN6ENJcYgSI7VEHSWA4ouBPzJA0PSRkWZs
nXzTv1NOz63J5AqMb+IqiKlAdtEG1ZcOPWTjy/Z773c2Mgo+bEPW1kAT6M3yUhkd86qfCNwAm2ho
vMR6Q87fOU+WdU3oiVZzevaWRn7xju8vDzWupzQQ6JiJSN+/72hHWVzq/ZTd+GK+jGN1QAVq27ry
1NjB3efr+N5AGDoOhRKxQ/OIMd8MZQjErnNSzVCjupUz+mLlDtUX3pnzfiJNpbzhKiFmlA/fbha9
CoymMdzoYglUjiXwgXWadMXR93rIRHHUrYcRQ+lWSU8xz1/MvZAEoFMEThY9f1DNpe9eV+Vo7+JR
+mtTfGvHBxccFpks+9QhDLf1eurn7mwtG5nnDRm1JqCAJ6r0PPgtWg5+RsHBtCvQClBXmrm313Or
17vRTO29pmdAdhDlLkeEYv2xza5QHz83jh/9Svzql4hAR6WQXK8IpwMyfxJF5nJY29qT5scwLXtA
NbrmcPfpAMxSa8g2XE/BuraAD5ceco6FbgMJ94LmWxLLqoDBFLlgKWsR5jUk2s+XVVm/fyMYJvzV
6ps+jQjeGqY5puifFtFyMZx2m9cLIX+8L9E9cZfmXGT9JTObLzTZ3m9aNSS6/AjZIQD3VhVH2rLU
EAXQLzO1mSqqv7kGhcs53Q5Z+vvzt/tqKPX9/zhXdlCOSdZU+gUN7/YqXWKgUmlFVmzJsPhLan8h
1fX+kNBSgp4amDre610HNKAGZGYTd7nYDi0kdJNMFX0/fn3+Uu+WTDWE45q0AtNAxOWtGmkh9cBt
qWld0sqoj2klxHMzA2VBsiY/d8HQ7MakcVGZzYMv3OH3d6ka2kAxyUMpmVTRGzsnIj3vfKupL2Va
EBOOiFL5YQ+GT6G+neOoL2FCoWwS4gvX4d3EevSMJcIAmEHXRtt5Y31EE/SZaKv60lgtxcs6FmGq
U/j7fGY/GIXY0MPjd5QAz1sHxQCqQp/aVFwit4wf9EiMz0OAqO4XVvv95Yw0LZrkeOKO6hr0Nvkz
FglHvMmKixmjXzlH20X3VpD/uKbo+GkL7UJn7Yd6RP3F6fYexdvP3/NdbxqlaoygOC27lXrlu87d
Fu1Mu06T1aWtM0NficBF1GDiDgWYiyxxIrr4hTJggBjB4hxpJ+j5uyEPCqytUwKx1RFMoeQMB6Bu
DkY/O4doMpIvfKb3q8FD8g8CPmQkkQP69/C2sZMOAKNShJ7pSQzQMUnCz+fhnYtA5g2NDA80IZHr
u+3s97oe9UaXXkTkk1MuuotrmsHKcMjVfz7SO/9PjUReg9UmIHqnki/zLEtKw8svWjP5m7aGfIrg
arlP7Bg4vSMplozNFzf2O+On8opoNHJgPMSs3gngeyJx82gwbxIjs3aRBl2wl5CVfBBTXCn3n7/h
B6uFW4CWFBgLnYZCb1yRwUr8SCCSd2uChEvKZRc1zhdDvDd8SOATnNBCDNvKGf13QwhqFWMv7EIh
YW2ok3H6xzBQNplaeq/vEV78qh/DR6v23wHfhA50oBsayACYOucqRdBlROOhhelMuDoEyfbzCfxo
uf472FvbSg+xyfCL8saLXKR860NkA6VxuELSOvk/K+CxN/4zmPsmsdGCFWq8LqpvGsVtEs0s0T/o
53PTdckXRtUw37oYr2ORasNLNR39bRLfn+h85HX0dspd2sz5BjoY03hlWcVzPkzwRigiBRnFWndt
aNaNaFtQSdoXk/vxQzhcmuQy6Tb59gLREIGNuPn1G9Km3V0b1dOhyEsNPPbDOIT0dqnWIOWvIRX8
zQByHPPFlJcgIDr8fJU/Oib0hrQspgK1ybceO4a2dM0ubm4HtP/71L5ta/n0+RDonL2u3z9uHXNO
NBI4Dtk/LM8b2zm6SwHA1hK3NDcI0fQHiOuvBRCXwItpY5EccsRGShHceF53AkETmoYInXr83Sz2
xRHzz7QpryoD+E3wW/ClRw7LzRo0vOLrpGz/Usbd1WkEID17ItNzaM3qYtLzA0prRR2yuTJK9KhB
W62CYAKlVv9B+fYu74JVmxTbvBlpHAA6uBBXadmjjlVtXh+IjtRKNTTy++cl7dcz2hcrxA3vYvDD
ceuugXRtmL39nJnlitCVVlf8SgXEN27q30LWN5Yz3XsJgtiLCdsTsgdM8PysD/StcJtGAAiX93Nc
7iZ7vm/1YDsk/gtplkd7GcMatHqWtGHZ2odq7ja+CRqGbHReR/u21teaFHfc2j8LCFxOkhRrDaqI
GMbvg9k8F0ZyQJ17XRf1JQGB3pbGZiw0WAD6dQqZe6lkHdIy6+Ll5Tc7TW8yH35ZaXsrcCAgdCqa
YBGs0tv9FOjTfR2VD0CYT40JOJcfJyDy7sDZHIfF3tkATt2xebaUCKNNiy1m0llrCE3SYH7r1MF1
oQEaBW+2cdwOidJy+QYi/qobxb1naeo7zhXfmVQO9npuxvs4ya6catjHrsV9ND6ORn2Vei0cFRs6
Vdrt42X4ngHOWy20S9i1mbE2oaj61kwjqmHTifYpz8BBpqxw7CTXkHi2Y9pslr5mOwTPOZT0sF2G
25ZjngTJrRk5L3piHE1XbBokFFpfnDVgY6Me7xwxPS+dOKUFtMOotkMHUL3eIYDVAkfL599traEs
C1F+6A9N1p/RcDzZZXszVfG2hCbaVM0mA02c16CbovkWVORGLZrmFldx5J2GpD+xse3O3HhiSliW
+b50i2jdj97Jl5CbUagRCJbHqFSvJh8qsteBYDbOHigTz6s3NAxtVn4F17mk+8Top5dx7n/Ndv27
deLvLuhLGZkvkyz/Gug5JKP3G1noy6xwH1NQHbIOcGHTpYfBtM81nBIHUBl9ah4CZ6JC524Ma3rs
m07VfNfFMirIEVtBXhUi3jXcDQJtG6/1XyTTKTou9GFsyClFmymF4QHkEB85P/oLmY9ZMy+DADA7
MsONexMULn1w6KFEvPwNXqxHP3i73mKbCZJ97m/bRymkvBLSfSjt5XpIs9vZIUNZW7vMLYZw9DJg
7FKiMqNpsXEvMpgTBsg0SwTfUUyKhbvqBvDJRTBn9x4so3NO0s2ckxtt1oe9ngbw5cfyKPoJESWw
hqY4q5dsSoKYGpon3xuzsyIMW1BfkuXnqE00M3drlHbAOcQmcBR5LVF+8Aoe2Ivg79EaQQYh9Icw
g2yHL7dRurF02VpZ0XiQrcJPexunf0liWC2udbKc29YbeUhkiZrQrP/MAME6eH8NWg4oE51BJbU5
5Df460jsmKV/zf8qW2pxzM1hAQtK+XKSm8m0yf22J/WwsTeEHhgxx30ihYtm3HDo2K1qR3S08HGC
b61hh66X/eINBWLGav+gimKZ5o5H0bF6mqQWNZsgjvByUAHR6l9IE191fhrmTr7xuuxBr1JwDPAQ
dPQ7hZGepZtvStejNheHJYJGRWtvk+gFuOxLk1R7MqyzzPa5mG9Bs6/6eNrix1CaXGeCmBEwmdn8
rhzjvMy/lyI9+qAJR0vui1ERaV/1MdSsms6tVhwqWCeIbSGACA2XIpa1IGHHTZ5lzc0Ae0BofxNH
Ndb017xjji5E2sqNa/Rri/NCTVERU93WQySjWrnoFU2zoxZZndJBG3Z6hWIWyhOeFT92VXcu3egE
/H/d9cnGMH5mUQLxC336JtlOjNHAaUTQFKU240VlFJlF9YX052kusHkmyrvxzL9YIBc+veYNd6LK
dimXkIMCkFIt4nH1ViLM+UweD3nXERXLXwZ/E6Gt4yKrVpnoVpv5fQal34Vkyu90z0hDbUipAB7h
UzPwMV6Evq63Nrsn8kLr2LujLSx6f7dqVQd6N/HemoaU0uxumBmDrYTvGtKP/dbRomtlw+WA9QqQ
voTOSyAWo0cTO/PtMHsZOlrGru4M8OJA+TRXbWAaLayt9k/polejW6sCTL/LRdYWdx0f5hAlR8Wv
gsOnce27CHCrPQNE4i6u7snSr9Tr6JA8Zw+qfVU1Z+720JPNU2xEYbz81NIa65Dbv8a2mmABT2Hb
jjdZIg92lsNQu+cYQMjfmjmB//IzS+B/z9apnryToFAMtXwpPTiRxTqGlGZ29S8OZVg66H2q67yj
R401mleulM/oKIbqdHp9s9Jz/9hwNvOiPPgtvwiWevG46pyrQhtuC007Ei+qJGQoJgdOBj0KJsDl
2bh9PZvKcGhPPNCrheeV1bXU4wH1cxcqs6KrC8HcN1gFdBPNvFypmbQpRfEyooVq0A8PEnyUVQMO
7fvVnN3GHFbWXZ3k1rLRB/FAQyYntVsz9jjn+FTDV5U4CgU0JzBuD5rsTmVv7AzUQgxyl5Z6D6Ux
4xwyKPz5ULwaS3h44RhgQ3kqb8nUk+keDcoBEgTJr3FGMKRC1sTcq9NtgPCEPUtxCIoBcgU0nqHl
xxrM8o7pUTavi/sdNaqtwcIC8v3Fk2yH+RKMCjH2g+YEsADBhANpMngeNSVWbv3qWno6Yj3L4Hdp
KMB/cSjc357rq44ia3eS+0CYm4GfJmGxNowYrbrsaPI0UYw+AyfOK+pfBrNBxipUO9KNxo2RNj8Y
24ifXA6V+qlqdq+s8U+bITSu9Rnz5Z5oH3LLw3eQFetAAKb8MdvGLu5vbbWDF9Sv3Az4dV6vdJKx
cQ22cvAuILxw1xYUTSru0rPOBgFRvmvKMeT179XLqUFR7L1wVEZosym1cA7e0s0HM2u2UJtQH6iS
w1xaByvN/7+Lq161aT1kuh4lCHwzkYA4bw0Jx76JL9MS/zR5G56nMO7UBrXcM9HaJuueU1wONXrt
FTelHWyUjbOG+pjpcEe79qQmh4O+lqa2L1lKNR2ukZ0bGxrj5K9onIS2if26t9WhbYVSazOV2OYD
06PJ+LAgXjGbQ7eSQXpJaOgHvughC+iCLuBg6VqNdpqxSjPxR1+eMSxMeQmlM12Xc7my/R/qeKTc
AGre2FAGHBWy+EiUOZQ6l9BzcG/iGq47y6j1gB3vaMq7z829VY6P6n0ciLhg/P+qn6z9+S/EpFMv
LDiuUO16eSXBkkvFM8yL3TSXp4x73UEPIu6DswwuMjUuSd9iFhK4s9GNQ6PnEC22GxPkfbUMRli0
0XkOeorTwrlGq/9vPVCqlUP8UpOOU/e41o3P/eKyM4R9r84RrWpRLEVEyGLZayYVZ3WrwwRYZ/Qf
nNkTIOOvy9g46Z63M8hPaK636Vuxt5o+owOzKLmc503mx9eo6V1oH7AeU9hyA6IPbWXdyaj/kQYQ
CmWbowGNFGcQ0NsiyJ7GYrgRgbUZSnlUo/slKH+4rEDRrx0a+AriFCtIcEhoeVtOcD1w7KGVRbaC
a8a/I1e7Bjl9J5PkdTn1BbfCaLiOx72aMnX3uH3/M5mcb7GY0b7jF+ku9lAF86XTp7PjETIteooN
6ve9I0duo+FWbxTnV2sfpChu2YJ3VeMdOn15bEc5bAZ3uqHD7F4ZOh+r4LjWNrLozJMVp7iezs0Q
PY9etIuD5Tds450wRg8RMgKjpVxWoz5/SyAucE3s2yDuV0M9I19TXfS4O9h9sqtaJccDZj3ytl1V
3Ptj/RPk4BHk7bask+sokjujtW7RiA5dK3lpsVdA+7ajpNUlk4gsoHfIzeDXKKJLTLA5pwmQbPcA
1mrX2hGSgJDJAiM/yZzTryOnorYUblCxkpKk6jiAIZ3+FHF5KyxjR8pX8OgNDUGK+yGTyk/FHeiG
J6Mm7Ucj+etyzE/KXKIl8E1k9r0by7umyq9fZ2dOTxB5EYSjhOMMJ3OxtDUNGa7hXaDXJ15ygaaK
bu06D020FppLX7pXgQWYiBddLHcrluVab5wjWgirQJdw3JJ15Qd/ZSxPDtc1QnuhnXR3mc0t3xho
M1tNDPg7/qa2UjHrm4StMsXi6JbZaapuQb6BdplDO623C9a2RY5OokMTcFf6wt+oM2Dn38nVrpWL
O7AgtTvfx8stppX6q5kY4ZCdy/6XRHCD092TDcFIuAB33NmFYOtslMGx8GctFKwXm98vUMZMVKI/
7p6LAk24wbgSBNFFtW40iM2djWu6HXNos9iaagY2y+MoQ4kvBe967VYnPlTZYXX1dmdlStRdAoAP
iZ9ik8/+j8wyth4rqw/uOSoRSO/H66D3dtmIZBUelJ54m9SPVwC4wxbJReV6qZ+ZiQBTxAo6bma8
CHU5IgcTsKEiHS8XVAxSqGD62dX9YiA4m+wCDfEuCm/YmJVaQjVLjvekjLLWZdfqa47GGDA+9YDq
w8FPqmmJ0huX8ClKfhkTMb4qOpJD05XKBn3Mpf+A407Hjxdla5VXqW7p4k6Pn9R+0ER2z+sTHiiH
RsbTGXUk9Uasgk2uQblEi6ltZGHu1JHjr5EsX3lIUjegJ7nhmdCJ4MioQ2WPm9ikTtmcHXtY0+wo
bKaDQ9BgdE+li6jWkK5Mbh1mGx12ODiQhzm2ZfrIQ1FcPKn7tJwoFuVsCnTAcB8W8xuDvrpcTHYM
A7r/kScvBtsPx1azBnrF/K7Hh6wk7RoERO/+QUP8r2bFuQTt4Ju6ecFRvMZJvKua5MgeX687K06P
GlIX9l+1R+voe9sqzj55jqLhjtpb+Xedfqrj/OPVte/U7FRevqaJYmUbJ5SVdzwc3VboQncHSQwh
LX3tYPpVTFjGLolgbaucDx0vj2BLeXhQTpQ67GoiJuQNeKLFiCApP3W0e5dTxRa+U8dE8THHEWwQ
87fkBooVPTTUADo/2rwe4TgdLoqeEZjT9k9T36mTmcX6jm3fzO6xoPIr7emWI9Ijlkn5ApLqENLq
TMk5zNm8t/1qE0T6tkhe0m7YpVzCprbLoF5qCc1l1DowbcptVkfN7l+UiSx8e9tlGmJk2rbR5XmE
cmqofYuSKj/JQqpzSrpckUBfH35gXigIAqtCt4uXYThekb3TLPnadzjf83jEGbBxqJRNooyv1de8
E/9tiQUtdoFGN3jfzS4Cf6yglbnWP7KJmDsXB1Wd+chQPabHBWXRKMS/YtPXYtqZcloru6Niu5xK
PXVviarejNyH8jtQfOVAqc2hYq4WbowVI8fJZ1ls06H5KYdkpw6NyRuqCLLlz8zea6iYeXs1R8rY
qz8HkwzVq2fLfWyjoWBZ+yFlRKICHGz1IepMKmPLllHD1ZWSFa+VCyhlhFQNIQ39iNLuWXkp+Jo0
PsBaIYyb6PvRcU7YSPURzqivLZILOSSmDuEJM9k2S3Iu8ItVLEycR9+0R9eB2cy6MxHqVKn93fB+
hPBbpNsOUT8drTG7iaon4p8z3vhakglw1KU1pGhtOFseM621vRrqdS+hCqd0m8vkbBGn0qdmrYyN
1t02dMWd6mz76se7dw5aFLDxVjXGvNR+9j7J1msLcbCWG0k5pYuymsy+gFXvA7xRTz26yVF9ryUs
QlL5hzI2PHqUB+s8MHYZyrOkhdXyW4RVc1DcDoGPkBcsfhwzznCjX+NaE6txJBkc+uOW/aPOBF8y
1kjZFWQPTib+h7KQ6qfUKquv6ohKWh9QYjRH0l2gwHh7dY8VaAEpp0ZH59QKhHom1623bD6cUTY7
b9d77l0TR2vskLJqgvisQuNjdJ/Z1CrMge+yxloOwrjmUy192gquL/7GMTFFbJkB2YoxwVoom+c+
se9qGk5F/SNWWk0cb8BoRN0rdcRsEn6up1Qif8TjHWcgyx4Tr1CHxuUOw3baeFREwxwDMmXrKcZu
cqsoO6ihe6S/6Fp73dvABEkj8NTqDLp6ewAPqdIjZo+ALZ+fWM6+hqhGgm7t1hqCGqQwzT3DYH4a
gXHnmTD97Z+c0INZVAtfj3QM0Ldqu6srSxmQvragb/yoWW1Z42uTl+dO5Lmt/kX9GlOqBc0lJaOT
EBGpS4VdaMoYEjwXGZ+UdgkT6L0oO0MYzS+YZAtyw1v3QXF6HStPQ9174Vmsct65THiCeyqdk+UN
aPx5G5PLrJzu+FUGZgg1EgfPRs8vlvluxnFUz6v2LXaanAayWcVWJWpkSuRCtMJfQWA8W0TFmK9a
Nzcq6C80NAQwAt2znpn3NfZdXfZT5dwWXOJ57u6DwjtF/rBP27+92xF1RPeD9v9oOqvluNUlCj+R
qsRwa3vQbCdOdm5UQTHTSE9/vjXJuYljGOnH7tWrKX3KUeb9QpH2CwGZBL9e2s8pNYQsDKfeGk/a
E0rN3XYBfcLA/vU4HDO6QrGIknAQMqvd02nlq0TO4i6HzI1uHRBLCBQq3wjQ3MWqdWjSd8mi6Hl9
2WVYh6tPli36gXL9DgJGF1m4sVW7iXR8CCs4zGl6aoy5vWkqegb469kkBcTF/5IzmcZtX8Z0ovZJ
Wt20pne9WVo4tmWK8v903/R78s0pS46K95nOSLWZ7Vm8nOFzNh2qBZs7doLt6cxsx1wY0uCyVBvc
CBuTDN96mChv+M0N0+L7IxzkgLhbn9u6fLD9qyBk0beEZMchfRDkq2K6wihNiw7WgZEeCmiPtGhO
djq+lNgWdV3d0keOfKnxqgnZflaqs7abVbjWPi7hVxtCO8peqJN0Sw7q/bBw9CumU/5s0GCOY57r
yxurLowM43yLUhTmk6SQaqOQ+r2OJpUajspjbSkKpkkFoCRJNsPbqEOvkhDQQ7r81ni/IMfs+KvU
Bz2wTrp9EHTnAtRKnYU7grHFzulUafOr9Z2uizdz7FPM2r8rwRgXijs5Ia0JwF92H50Twqn1YoAh
11OHdKQ0PgXYzMzf+0N9F9OyZGB9gYxtG+zJtUUR/gl1aYr1rJXP3OIV2QKX59vnmrWL6CMgPdr7
3/9KckBc+aYpSKsKtktnDSC+EsuVHRXCqSeSULP6gIjpiDCwGCPCwxhfuPiS+VVewk3NcHTU9Qu/
erBKhUsl+vih94I7XlVNvNEoCWAL7zSHBqNCV/NCwx2etC7LI7zCxZ1eTXMSXkO9J5wfifWeui5Z
QIEodooMvlvOWyBmhoPib+0nZ2geHJNmP1V7MsePAdzaIOeKxMe5iFIAC0V5JKTaQh9ES32MWQJy
e7DpKAOqpTd+xEb9mYi6l4uX7iXWDfWCMT6ijojH9s2Ay+aoOMVAnbnloOeARvmJHX7XPsVwTlH5
UxYSQr+FQhLsW9tsX/sUXQRSWPg00LkHwTEC5HchtoNEPHMRcw8p7Vj+G9KIaJKdJjmSwUkDproY
dw3Ep0hLQlx5ZUJSZ5UOj2KctfSMkv3L0681IEngtMbyAVkzX6DOXe5eJGjR2zXnjttppxvdGY09
gXRXAYfRxekB+PMvVv4BNbj5xo5iOrRI+sEHlv5HtfwxR+s4htxijjjnWnhEJlYZx+9XGJ7QBYF8
aGzAoqoOLhX1ZSMJ5LTDuxC9qS5M6K6riEGJU75uN2G8MzgdOFI9xP0dhRZ0z4gfpK+Ose4H+7ug
A+stAlqgIBzTt4ArWVjRnvJst67/4fmPG247nRhhdnBdSjuTjsZDDbPuiBxbJ6p5m0/Qnrpcm/sK
3qpUvMD6wSayCMKCXEehK2FaEKzNujbhC7/G+hiaTOCP1XHtR4rVUgRBnbEhDbfXfsKG/qHpbylu
FdpY5hS9npmVBiXEZZKqKl7UKADN9NFgf1Rooqf7dcgy8UJd/x6IPDgxYCS8Yhlxrrn1waVDpGXg
uLloDqg+GV5M5GrtA0/GjBxoztlWBjt3VPcnzFQ8OG1w1hUTR7xO3qEA/6AuVb6xc495zDBirCvM
eb2P26fjMiR/+im8t3L3QUaEdBf2DHHlB84TBdjuhitcSuTXAIvKUub8ypD02+w1SccbGI6bKftw
KSlVU2xQg4zWTVhAKJRncrlnEuAlMjhyAJCcLjLafjQE9R9uzcV9pAHfcWLFpfQmd5F5YMXUl2h9
JNO32aFJOkdI/K9PT9b5k08FCERcROUjNpkdGyb/gfT0u4bGQxzXKxgwwx3rbqyvOeqkmIkOaNJP
g+O9LHi+w8G81bAsLJhO6BqEmCC0PUpO18YfWYOapTOWh6EIngQnBF9Loh02ulzNl2DnQFnrKMsc
9MY9mA1fAaMyaB5GWvze6NpzgDNCiJxzRPuyO5ODZAV0nSjfirR4bNr/KqehrDBlMuPo0HYm0bJA
5pa6dOgc/kqBAFqrZlbJPaws0vV7o39KS0scCEssJVsn3m5yrBMAsmy/lGTqrxGt0mjDBf0jccSl
8zC3XKe8J0X9XFATDKt+d7UKwBVm1d3p4nDp9ONg607abUoM7GAiWowEg+YHciXqfkBC0wBh15MM
CdMcPphV/Vy6eG2BCReCCS4+RdxZr9b4Kali1NAjVMovzYGiPp9XfJxiwZA0suX5Qs6MoppRz5wI
VDi3z+q9o4zPYsHwxAGaLLh5Avv2ws6Re7D3t/pjZsK1kRwmaCvgLMiV4abuH51ujRxrzsQmdXz1
8vpt+vQPGOALUWVWAX5iv/8dXQe6kaNFrLK4E8ag3wsGoYPj8YVx8R9qUd6J5OapHM56fS8pkcn/
uCaZ9THmzyS68GnpL36KimNA/Geict46UDCTapQ+iKprqOOBaxHIwgny4OpaQIXuUbw4ewG7K4tk
USAPZD/uBXbhUewMCzVojkLh5lTsCg9AnD/rhPIo/m7N6Up0Nas7/AbSE1LjXAx9q8dKIXGz+Ukg
rI8VJYOdjwipM3AUk3gtHtUM77yRYr/UB1s42BD78g5NN6OVH6byzRgbjAlCNsdHes8fAhddiSVD
dAW49t/k26K+96gXFHAljYTJwYACUio8XUuvxI0SDmZc0B++QWDGJ3adASDq0Gv8K9KEZ3Kd2Fmp
TEQ4CaOUbSI6mE3QoWF9LCCfoG0xIatZeMwubSKS3pjf3Nrfm6yBQI+WHGV25WSYz8S950ICXPR4
fkeX3R0GpOAZrR+wj4V2kMQ94BClIPidRv3t1jwzdOxuH1fM9N1D8oEuwMIskIwMeaQZQ+hj91A6
CRzByU6ISekQ9EH3qWCNooD64e0XUTLT98mNnh3qfcz1V7zo0/XEcPolNfleLoqrDYV5BfQC2Z8F
HFyuGQfSnf+riAsQj7ElTwyCRWnr4ZA0X0b0WPFW+fjkmp/UobhZkFJaoIDJcy4hg/SF7oXaLsFo
AU8neUgS9za0ZurLX12CHAudSju4HJGy1/fan4okU/XeIw/InOg4AWcl8y+TvZMhUDYhxR+226qf
dgJwCb9jrUc7foAekV9T2iwUWZEbR+YhOxJJJlEfreUjYxemgGcxy11dQhpQ/AsZ3kUUS4reO44k
wkw6CiOc0HgJJ6lmPsGIYpWVy+ozO2UYB51HnV92uQ5fABbJ9o2+9beCJyI00+lVVrK9POrCSDKI
7kCedJFJPVH3xjPlseLQSY+TZME35nY5sGiLHyD7jKv5AJLgT6RQdOeaubutlz++BzO+UISJcmxS
DuiKBN7FxycmSoNivHz+FenaQ9DRbU4ompvIF9aEK8Dt4uRZPFALxHfaF84wv+Xn/w6cTrscp3zL
qQy4cK41CP7x9+7VuJdRKoRUBpQv4+Cwj4zV9ds7Kvj9fZCGw4PlyOO9HtU3mJ+AHOBag9MRcGOK
yFH42tkOlxRnC1rNDz4Wosim4q3DWMgJGODkXjDHdGlMvPktFAWnmLvCe6Y0JS36w3f8h79XnFFE
QD8zeh1SAgbNo+nWhwi/ZV5T1hU36j8M7/TOjV+AV8YPUpR3OsWi3HRoGaaUSPFEyCD3abW224VI
kpaTwrrqQrJYQgJaOhZFRBfCXLhMWgbIDBPCtZRRtaGVeB7QEgmnCpsW+s+megs/FLiCbtQpR01o
F6/CBt5ttj9xEnmmZCqzTIlvm9dzfslORYCv2TCoo/cbBcZTvBabnmPUkaH9T4bhwnma/S8Orjns
YigSjuLvYgY9UGOSBWKIDFSYi+ThQ98gLrk/W0Vf1ZqaplwFNkymYQx1kCfrWfb7mN+Dcw4wUdyH
Du+ZbiCzn314IbQJdy2zqV+H+wX9Td9jDo8W0JcUn+3wTrpT9/KqV4T79VRyqW6MyMFl6A//seoy
LkoQXWp9dBisGwJDhACXTtymz9ozI5KE77TJaUg1RAxM2eYSQdHInqLbCMdCw9IDDKmmXZEaBAg0
F1okEVgUrinMwLTndQl+qnKDcMKC25rqYaPzQgo+NvfapyD+ZLaPSoNHvaEeb2QeomsQ4i7Sg6kC
PPkXOWRaP0xKEvF2UcfC8xirNrEZkm41ISBYP7yPpUgi9jINd3Y0vri2cSJeiZ8iIPQsTp/CZIzq
Xeqap3EGZDAKXDCgvFpul3EDSk/Hys7otPGqExBWD3xhA6iDLDpS8jGeMDJYZIg4ebuB2+Blri/L
T9iClp0/5FPsSGTTX47F1qMo7S7lr49EeLC4emKTRHWCQ2gmhqFW/VPrAnZXXtzQMbyUL7okVxBa
Z0dBIIK5bgQ3AXY3OmScuZ5ANliEAJn29/QyRU7jVRyxCNyn2Hne6BavgBUZoUze97l7LKpU1nih
hzdcv027pfGLjh0gsO1OZXoYqG8qw0eyUr8X9dyP/j0TZjslgcjFby0Kvpt05aKem0Aq8gk5Is5F
8jymsD91xZ7dLj7J9QxOYGaSBQBKkZEB6kU+nbgBxJhPyN8JhwALjvCv4Qo0TLQMpJtYLo5J8w+F
M81ghXHgxnd/nUXcI0wlhoVoqIkb5C1m7RKdcBVffNGzqOa/V/zQxR8feISOJl+W+oHDzXYv1mdZ
IdN3JggUFdWow/pPxf+duKxH4RMXqEMN2aOYZ+aF3OFDWmHOEH2PD/q7v8fBc1Appb2/2v/k3UrT
cEo0YOA8RJxWWBqCaAluVUv8Rmb+lE0nckE2mszBC5wucxIFhu650FOFDcdIwzlMjUAFmrGBegJt
4jhIk7+KpCRUpc42igEjQZgNA2KZFRuTP6ZULOGBzEowoE7dOyYuFMq9kVUAycBWMsp/aydfirij
1jfv6/yrLJZoI4SZGy8xK/QoyMGnGQIf419eJ86GKbLht5JVgEC+4AKb/PpOGiTlTUK/inz8WMv0
enEYEzqIbilXZpIri/DmWZLva/App1gjP+D0Iyf4oPYFZdt6ZBNEr0lOhKX/EeJBbuQMX6lO/WgS
FRIhpXTna4qv5lapuypmDBZk5SJQWfR6IVgY3pfYJAdktEvDI5G0hymyJJkFGzkL/Ak0cWEJCv6z
EaS5aTQksabN1L3TRnEiJL3+jl53Uu9nxOIPnAG4KruQUz2T/mmAc9y5PRInc2Xq/n5ceoweGGPz
C4Gm5fQfmSv/0e2hmOYZCRT78a3ff8f/3HsnHRttGDeAiwDvfnSp+41P4hrkA3fFx3XxqURGR09+
M795lPHl6YydhwHBcgUqcamWzSaLPN8HkXU/2Q6S9+AM3bMirsxse7m6M4LxuR5pxEWMXuLMX6TC
RrqXcvL+CkgNU5pFFwpDDr+jgozWojmi+SVuREaxCC6ksrxgHEgxSCsKGXx8larU/sjh+WP4PT4z
TtQlxGbHDcHD8tHbExODVPwt67kIlDrzRcCVOy1rfbo4H0DsqMzPvIWFQUDxr4ktDR+bjNS7Hb/4
SBLEgK6NDgl0KBVnwXOg6uJpWp9ZbsavC83lEebXgEHC0MZILAFbLgp/xD7zG8SxPFodlbHBcrxs
ts1nah1q4+UAiJgf/03My0nw3QkvwNj5SXYSsxelJqzLeCTmJfYQa2BEoTVOA/9z6LbhAB9ZgihP
H6ZY9TSPipXg7XT/PgSh+9jYCfWPjJOknggG3nj1rXn3f3UWWTtSodQpJE4Vdg9FJ2K/p3kQrOs2
U/wXxSRKPK1AcSiFiLDS7bDFzUuZDIdti2486rQKW+j6iz8WnLLBSMCane4TWwFHq10WI+u9EnOC
1cWCI6Xz6aRT0NAhhxPp0j9XdTI0BH6JYw2DiFpgN2k64+x+FjfggYW3HsoI7xDnq56p6ZsfEX+F
RVc6yJX/G5DOtJy9f5EYuoHRM4sp9S/7Xlee1RJy/Hd9aTbz1uFn4LzpzvK3IcIqBpJgjXdOeCen
nhQ2Ycfa2Kku76MwfwzK6pg0yc0GYTEGI1UwV/h76ppz+LL0zEwpgXef1MZ9Of3cqFXIa3mHTpks
GAgG7poMX5lt/2BtSNDHlOHLAwyXzfy8tcXDVHu/e3f92tlErFzK8+A7B1kIrKCOZBSs30gqPRS9
tRdd5BFx4BMvKWeKC92fBr9kHEhQcTwomopcGJ4UT6RPh6vxO87Ne915TNdwo/sHOA/fQGOmV9Ax
UJwM8iE+ih69Iui9DB1NkwmxmZImgtX0WXMoLqy5sT02fgG5aEfSXWmyQ0XhZ+5KgF+39X5L4ngw
g9JpFvSzmpzENv23w0/YntoeHCQiNgrjB9/hyxiQ7oY/CtmxpWSiPjU2yTT9j9ykpZNJZDSBbQxe
oIBrGBBygWXPXvIBCWctKDIODbeit0Sxi4K7PgwPMtdamjshe4ah7Fgnros+ciUzrZOQDn/Mg1Fl
WDAS6p0z/dIl0AdRXSlQXXBHSoc/bfJfNXFxXGSGiwB9jwCzirliODgi+PzVQOLrX7mu84ha5o8p
uECsmYzP78a2nVhxB1vHsekU7rJ+QGu9HEEG75WDJqRviNuOW7jm6wJLuPy1dJmHhtQtn+QBB2dz
JiWdmHbv3E5g5iT7yc9EZ9rdclYkhzhMJIRUMxFIAGTkA+eEgVHw4k5xETIQ5OiXKc4JFmnKflug
+aucMd27aYhu6YK3w/Ny8d2PcSUYzfnpEKWhA2kU9h51tcTvqG98X4jxazSb1gJlIEtIsmbo7ha8
bqL3dETELnRBeRxgsnRLfNyoFiHsbYS993Nae5F6QOqLRXH8nybXjacb0dWiSiwMXYr1sn8S9ayP
6+UPChRi4Fd5zlbzU55A/gBZOVfeD8EvnXKhpsRCFgQrKDfkxaBzDFG6PF1MnU6FbAmofJ5emFe/
QF28NQ3FaI2fTECuD57NH2YjVfHb37xFQEavxj8tq1A+SdbcHoMH7sjF/kLhBvxhX4XYRLSLQVnH
F22n2d3K0izfQms5GB7YaSbhjEy39iyMzlPM4GT2K2N1aOkNIufdLaFKzjgrpCnliIt3lXyk/NZO
+6zF04n8ix/Zmq46/3Ng6fzL4uCToqcohSJ79LqI5ErJkysfatwvd7rvW0SDkqs1ymwZ9HjlyUSm
9dRRv9jGLaqFRxWXHwqy4OQn4fzu4lQT96al5CwH2QsACzXNp3Wbe3/ax9GTUMFIrI/clkBMac3a
gOrm9nGTF/cQjfWBe8D5nkcCY+A0zM2/k7RF6PIJHiezdbLjb4rRGhzoYHB4rSiJPqDdAMBgs47Y
ycaa3kn3xvMbjiV+Dd7WR4pgPOQoAK2Epsytx1nOkvMnDQTYhSoCOJ9ZxhaihTMjhSTaTx9gXWSM
akZSjZ35JCHLYiq2sP8eFLVUPoO4pjcgnXl6VBq3s+M+sN3yvOWXb1V2CNNfFyM6iDGfKMhbJu+8
nudUZPsJ40lNAil5WACxyhff8m7aCxWE/R9NWb94IEU6lNBQ4AGFhnixOb96BGfy35D0mL+PkM+W
EjpU5yvpJg6o9T8aVt0W9aaW7TEJQifXZuKsB4V9CEKpqJ1tPLFkPBOqFvEywAVEJMEgaBEjeofu
+VXQmHQEpmE4kFfHCmOQhA7cNPmtoAKJENYz1ctf18v47pAmQEUubr6MNtvfvgbV+ND30VPs0tKu
SPAdEq8YTuULnv+XLaB9RrkacHokwc2j/60YuLlOm7/bWfwlgN6SZXJxl0cpzsaJTu66fSXYaS+R
l9PY9bKQh9mQredFC90us1NT5jy335fx8u4W63PXrctNC8el6IDuYr5ir9sASe99xKQNK6rwsWQu
7Vuph0+Hdde/a3h+FU2Hdgh/lEHxpSvKry3xbsZMkVfr8l9sxZ9sg56tVYk6dMzh2am3ozmbTzNN
U24udNuiMV7xjagAEgx6agP3lGveLQ3SsQjTHdFGJzCriCr5zNiCYaxeuUxW/+tizg/uOpZkWXn3
Q5cdMAouK2JtXKc9HXQpqts5u5YItXn+iDNJrvwHh5lPx7n9LHV4LWB4eRt9i0jUEEGC0QaBxK0l
hexwqeh+Rc0aGTlGUZsYD+mxlPFGH2F2PTTJQzWT4LSY7stMvdarssYEFpso/iePMdigfrYvCA8T
4b5VxHjR2a6x/3RGe5Z5GC5kzVXwyJkRvuEGW7zlNWzX/yIX6GEStnahHXTdf6Xyy4/ent/xm2rf
RhzaGDgLeWd+lX2H2A8X77+isaExSZmAvZknQhdWMiGRPqxb7zXBQXoJKSPXbkevak3WQKFyZbcu
ootE+ilJyaHkbs9rf9Y85RXMFus/3ZBhMcCOf2TAV3BMSfF9IKetGhSJjX5H8rJdZ5CCN/RnGhzj
p78Xh0tA/icni4BdZIdiFSakATfO52qb77l/ChMjQIqzsL12pDcLsQtLiJuS5Oou3rFReid3zVxm
0Rxpse3l35z77K3CL9oASyhsUN6DezYreLDt/I9fD6fAar8rMHmjmB0sYbHLyabtQF5hRRxU4P9M
FFlIJSTF18ZTaXxCMhVs8pymn43MJ66NVs5IObmBxjw4EwIv01yC0i8dCu0a7b4ialBxGlNLRBaD
q9r1kaHSd+FEj5MbGyaObxXUJs5MJL2iLpg4vUVNN4SnbXepkackIlKXxJzpeU/PXfgkaUtwj/as
wG+ilDUFysgcRTUzUvncdQGVHqLTvOARWS4r9YHKp5EGMX3pMSz3veguLybcqig8wTrZsBt+UYk7
g5QQBBMakoYGx5GYgI4+3eJlELa6CAERLXjlzIX+MuBOzpw8shJ2uONH6NBom89MkHLAsjmpUnc/
lkR1oJN9EPEydF/MeLkTwxRs1S/bopHCVtY/Qj+eFX5DXMc5QSv/c6U0brSTOxAtBBi2uEzaL9wn
QdB/lAsp4RMegj1VtW7y+a0luAdVu+8Twj62L7giZoLQUmt887flTv7aePTvYp/K6UkMeF9rP+M+
cBjoKwouICa5I5BItFW2xaIx3ew2nts7RVbpEK7KjSVHnyViROPc/hSFpYXTV20q9XufpYcXN+OY
wsiNzXdiMo9Dn95j6HFijz2ND0BHWHaKUwhHSs8EdTbqmk1D8tkPwvNEriOLEYfdzh2aTyykWRQv
4Tj9Meh/mLFxl27eE/IlDn6KueVT9Maqb5SrJzizLrEh4uOGOL3jK3XgT/iPtQa8wyNSQ2TWUJ3F
YusdoRV/sZr6Iezj39Syugsq+ucQWn0SYNGhpPIJ6QbxceGIpf5RwQY8SfG7fNF3eou5nfii77TS
RTW9bc5FPmHOppZDShgEwie0+3wxe8u8qy3vcH1NZe/W5VPicZIYKJZmGfUknbTT2c3d28lqT0zQ
JOzAI3qGRyoflNJJpyGmxxm5qoS23Q+5u2+8M6UCxFu3Y/2SxdOJtkZvojPjcL3XJwyTXPXFn0nN
/IX0d0f/oKMab49JMFzzLfUpuKCDchHyiui5bNUUZQ8VrUkEVfOh4CMtzUxpqrOTDNqkNPaPDkwI
IpbiiHd/oZMm58Ff6/fmSK5qBZHDUrimQtfTx2IhHRTrgsAacpX9BNmplWaJpgxUkk4/OQn/Vtyn
jTWsg9bUQcG1T+AIQQ9FZ2hPffod9RXEF2HXtJfLvJRS5tv4jmTfS9CzBcSU3ilXXoEqeTu8DR1d
oAJveVkI1ZHxSJwOAxcXv+CpqZrtUedbV49RW3Pw6g3tI6lnj/Je6gSVl3bnFsPeWLIDCsbGmPKn
Xev5X4wQkr+dTwl9bvdNX9zHM20IcLBkrOUwnEZkukd0jPQRTiTdwoCGGIAgOZ+kz8KvDEeKx8Tb
LuiIvq0oL27U8xfPvxwIYtw5F942RLvEm55lrMQt9D10c3gxiGqjC4qf7rUJDJ8TNHreyScXmKcT
/KkziTnJNsuSZFiIUkW9iOjju3kqdKb5GNKZVVE4IsAXtyCdxeAmFJkNDpq76hqW5dLKb4Cnokrl
u1D6ggl6FRLmUz38AbojV8Mu+CYI9ncbsWYcwxCfSDjXhpCDhyPsjdHLQWtX2W7kPew3wzWb/JnB
8E1c0F+B3t9X7tqiGB6G/Cli/4Nt7xbEHM8k1k8L7oNkVwx+fGPmj3KwcMQKf6BYE04V7hkLop9q
DwH6rMbgN9e816XrApnEDEVTL/yrrZHl2y7CGZ7R/pdFM/34J2qLEWX9+qaMSWuITllbXeh9NBDV
V5MvSGAxlKhnCa8vrFKz0F2Lo92jKVQ8ss7DE7bCP5niecl/F/ML82I1KAN1g+XALigdAhq9a3/O
fDRuHRbWeh26mCBw+qlGP2s6EfUT/CHiiQ+zh7qZcmOzZ5hhf5ELZHCMAQftl/vVd5crI0+q1lei
vVamMGxdQTP2Kqe8uX0kULZNMjo5fyUQn4O3UOTqptqGc2epISnMXEt6Cl6KoXi/AJh0CbYWS8km
BjAvg1dilYsg/ZiKYDhH9XSP2vBhOJiVUjZlTipwVuHgWUU4RkRBpjkibbZtE6LLI9pyLc5bm7Qv
KGDTmr86pUWyQotpONef6PVDaNFCd92EAKos+9VSnIIYrwWL0Mh2pFAyWI/+kqQwGKegadGJS9Ji
6xglaBCt17ge53elQTHJnvAllMZoHXcv691FIBidYRzL0UhvaSNw0j2lZcd9UtFUePhDDNZrWgYn
9v3DR7rpStDM435kk0XVWkv0II+BW0G69HNzStzhPAURfrjGOSd0Swoz62dSMbctpriK8zKMVIXL
Rg+iLolwxeShda4X7zGEXl/TtflEFzTi37Llhy5z710IHUvy+VFDVqkdDxOTpDoyqjmY9epQ4DjB
qqximrSVdpfdje72SJEc0pDC6EI+vPO5a+ilQJ0yqBaC3UdzeqWl1M5daa6+JOnvnPK336EjvaMb
EwpM+6873EjERsT+ucdT5A3WNx8tIcPZtjPjQBuG8da6QN1s3eXRt4JnkVpLSdvaPEODJn603Ea9
OtZsBIqCTS5b/E4r+j/TFOwzKuUhiClevR4uF+PXFDXBTYCo1icC1CSNi/Y4LfCJVSaFi2rvw7OH
t9Wk581IEtOtFdEbicbMSxUS4GyWnxwjPGGKEegDRZWnBX1eGzymZkIm1RL9ye324cqTc6vCS7Ev
apuo9Jmo9+64kL5KKVoa3xhhhOWUns2NvnYZ3Vq7Oqe8dPqatBOtEtP5PUoRPbVn7zHmD7TxINbb
Tgro8vWRWrmEcVjF5xqhvXrV3iXiLp9d7iJA+ZHc0tPY584ttchIpMfnCm2PTCZDXsTE0MG6BJBU
SD8qat90xRzBjxP4jheY6hQAVwK3O6r0gAdMkphgtq9smoD9irKGhBaY8+cJ0joKHroRh3ThKlmA
EmS4+uwvyC/FT+kTPe1usnndB7P9JO8eLsMpTvYbISiSEiZp9wofV9xZADAXqU9ReGo/70WMTfRn
8qNTGIZ3qiEyud2XPqccEGExBnidV+aD1d+MPvJ8JtkN2VOQ9UtmkKQpxVzvZe7YzuUFp0IfNw+b
Ija6K5mu6OPN309kccCEWTTOGTaLts3zFfjVnneQY9O8BA95Nd1tUHKK+x+W6IpaxY/Ln06nIfaC
5EC2gOBr0HH9MGGngoGwYliIK9XnG1p6Eff6AjBx2/964jWLywo9RKg9xiSU563bJkdIpwvR+XJa
MYc4BkpQMJB4d9aWtkPMOd7oCznbtE5vvdchv2/4laJlo/rDHawdIXItoYQDQIAhIHNrj3AXatZa
GJg83Y0udIaDdpYTLPuRYdaIGQUd5sTRZm3yjR73cmZwQlr0GGuGyJddLVJKVtBGgqXzF4xREGkP
z7pPYHrhbnnblc0mEmfKd03nPOYqd5ITBfQ39kiRwjgZY4X5pK+gkxhTp2SrLawlxfHqDGE+YPP+
UQiPdKpOLamp2U+4oZQeUUDMCA7CZ66iUQJ//pUS0GG5JvN6DIL5N/DpXkajlD2VT299FIAfXw5S
SigMkdY1mG0rKgq3MHdZFzJSuS3Yt0ZSvRRGc07XnjZ1SJFi+hnTbNUne4WxSFTyhwQt8Q0r3FqU
hEgN7HqSMZDzeH27Znmfif8d/ghdygSWiatbJn6PEZT5cuUAsNvkz1237XHzCXhY112bus/8qIjq
Y1pOVFvyO1hdkMu0GvdRkigb9wt9hc6FZ99FvfNNDRP24TTdr5X90bsTzdloZ+pTbsBMPuVm8gOx
/CEeYhymOxqK03jMpqNiZjjJ3iOL/85Bvs1m9yWz128ed2YgcpEmMdx+8w/6jKB5/3p2BpG3i2W/
jwhqGol9jsfxPCXZY1ORw61xG0P5OSuWVysgUdeq66dk6qe3cQjuiQD74O5Qj2io/gtKmgUHDjWW
s1/CeXM2Us+wItMotg9Lme2NGEKfVhGJN/xJLw3F2+aFESMwhiAz6evUnTyHrm+Un31RANhQkSbt
25ymljIQduOh0mFFbPLFQa6PlzD+SoeL6ibrLkcBEsOmTEtr2fuLQ5fZNKjHkVgV8xl5Hn4udCGx
ttZm4AyEfnGYIUze6CT3kRvUNqOMt3lDN7tgN8qFEG5vmJvU8yGMNyys38FA0a8m8YhqZbyrkbs3
tM95COqguqsLjsEYFvAGBurHoRZJSEzSZj9J7q75fNeG3plmNLdO371TueLLlRKk36Oz+SRlVASm
r+unwM+Gm8Aw6K672Qh81XnLEWHOw9I1h9TL9xQucW9Sb71QFMa9nOOlMs8LghdClfBWPOCunZ9m
UtZuHVrwNW3CSBuivc2Y203b47FOyLwIm10IN9E4eLbHKaGoUnTwB+NsF/ZDGDWPzVB+tTGPu8An
8dnLaN7nnaC5bulX8dIXISRydSHidXhMJ/ekr3UzQk9i6YbxQ9hc7p2xjm7tpSZRCRZ4vhDsasfn
S0TsfuacCq5xX1PbwsfSBbHOVFlpQbl+ia8RrbHBekylf09B4GOwdvjIp/nzOq7QNeHRg3Aib/sx
DJMv/mxSOKfvqp2Td4c4SH/hY33qrfg01OPDGmxHy7FxekW7bezP6TixTgn90bYnA9oZgPIc8Ioh
tWfiRQyi0XqEbkCtfGe9r3zqFHnWexLa9wHF39Kw63ZDStEad6bNYkiVWEllbWQaEVdu0ocQubPC
Ihg/GjxXbk9Y5+ReTumw7S9w9AbXysJZQYf2x5h6cyMmREV6NP4y0lSgoZuJlp20oQhIsx/c5HWb
489t+UAc51DBGwSYi07/BqP82LkTfoD5lJUNvijKv9Anbjp7tveGuW0ldMV16armdI+0vf1pmZzV
eenu6XVLnmA6fRvSjmZ1JPQCq9yWGI0+bSkQGZ+s/HmWQdLFxz653G7J+JWIw+ZmZjeslXjNuexv
IJnOEQ3VjKV88vz8D4odryopsXLMWKV5qEhzM5v1Iba28qYe69/9klASlpUKqlzUQPx5cu3uznbJ
anXS4TbuaMtXz9PvoppfdDTbS/EatX7yTVHQclRd8LHeFln3brUZQoeoy9H+Sf2scx7nB8r4kcrp
A1Qxv3SIyktmHSuf/K0hMV0UvPV7qszPHcrfmcpPGw7OsQk/DQjOLKaixkiGqvrwtS28jF0V9zRk
/ZTQAk1EomwwyyEah3BTQTN6StyWaLR4zXZr5dzV04jP3AKmWRMtummxKsRTGs5w1ybWVxH/dLKh
qWzqz7e2U/5aTKfc693VbCW3teNrZnRRt5lanBFcvxBW0ASlfTtMyfyl7cmadcaK8hLVcJwD78Hy
G+ITA7ff+w3tHAp44g4WKwJ8QSlTn21zpkNatMNu8r17iddi81/ka7puLv4ZKn3dlktP5AlGlReX
5wudwXZ9Fqf7CM4hdvvzROW6nYOpf3OxqeSzjsfNDbz7y0zZkWCNf8qWCC+ltYsHe9o39vw5oak9
DScIe+upz7subEizuOgdKIN0pan5kpxmLFN3o+TLZfmZTeFL0xBz2xc1vC191m6lUhozfNS296ZH
0n38JSu2H1S05gjP6zELC2KAJn+5zWaLbLDOpmTtJd5+xb1DAUrY0MmuPuvWL0H9gu1E5Yc5fI4C
K9pFzvQnX5uOwiH2EuDUpwduRtnE38Jyvh1eThWNGClCmd97WbcPx/k0z6IuRzawuFM2yWXgqtHY
Czoc4sMOcPRln1uzAa3AA+7scoSSGvroYt5GRrx6xzCYLSpK9m4nRyRN0mgN3CXPwUYNlRKFZPb+
CS86HAeru++NYR/5IYGooUVn2HW074q8+jz2YXWHgaWjsM8MHrKFU/bDsx3jP3hIs9/RHTynLEJI
8g7iq7NCQivg4fqO6uL+Ri6HO5MpwTs5doca4WQy5QWXcLCm4Y27ongpLAV11WWfLmmkqILLTZo5
T2U/v1oz/UX79oWcn89GvN1dEjomdPNHNzmErTq71KuNG4NCXLfJnP9OcihyucMrEvG+NsMfYscp
Wb8fiUDCn73ipUUI3FC7+SYbiu9+QAEh0GuxhISgkg1gFJm8SZzOWrknQ5BTWoDQM5tLnw/OH6tF
SwPJmoryEVP6TkiMJlNmn8scUmCq05vkAheyyEpyp/3k4YaqGwoT2aes6h6NhFZYqXPGu/Xsx9TN
oiwTqYn/I+k8tuJGojD8RDpHOWw7qTM0NHGjA9gop1Iq6ennK89mPDYgWlLVrRv+kNSgjwysJ4K3
aaqveNECSAcY41j7xa+PmQArr7nriK2NXji4M2NVs0CZy96cQGPfI13Ix7BIhxuhH7GjWicom1RD
mzz0mm29VJ0FJjuVu7awIOIi6RmIWoeHv+vEsOOPZWIuo551zuBRoDtf+m26G2sfF+jCiLfot95F
yfyzC8DTd3Q7Op8pqdbM6D5M9had72TrapdIFNQvZEnCPnSofhbWc27lRFGGhi2lf4FEmJye+Q78
KeDfW6C8qkdpvLvL8MPnqHEUZxOt7XR4cHmUsHjKB8OgEaXnyJxYGIpF26bBwcUFHt5StMfWj4d2
c2Ks56Z5LLsgrMBD8z4rM6feJDSOZnF2NCofahOzeyyaOSzR0Par95Hf5CxvHXaN4BdQvhl4y95l
QVXUFXjSoEFZ2sa+mrCPxsmWFRDWgxkuHUpWGoKDGTKNS7luxNNSZntP1R/zpQ3IpD00xnZT86Nu
nj+kcw0y/aHHLT7SFlhqaK7QmuqpOUvnNdCnfeYUJ1+r4B6UWGk7Or3y2f47t+SQNZJRxERst08W
/rxD7a2F8SKJVJ0jznMwE9ySXeyOWw0+a6wZ6NwgtGsup9Radvii4Vk2r5ymx/RYycCiLmjt8/Qg
R3HMu5k+SfPTBam91bV6yzjzMejckOD879HwCQVwJ6UT2hpE6gIMr/bScKg76WNUTs+Zu+/riyPs
bU8qaOR4ncaKLTWvBhroyUR6RN+GUxBElrsJGoMVgLq4b8+Ug96LPmqMN7I/A5i9Ua9ujdHuBiT6
VoX1NEcS+9nB+1PUzD898jkdSTdSfA8fCAcb7Yj71eFgcdqu2ihezy1qdObWJqKbjKPVOumXOeSl
NMrsJGG0ECAOMLAB++EtBXzbmBnSslggD9Tv7pouIDn/ArElR+wVODJOD2jNCuPHHFVh81n6JC1B
SQsnscNmFC8k3Z9UPbDylm2O33kQ3avMQ9ew+orHmJarEosUa9akFoy7JSrY8wxVMmSW6XhrNXoR
aOtJj1j77NPExChqbOEOMdjgsbZ5EvY9fRzXeigaWbGQumYfZUzwe+PGROJTzlOxxYfpvVdpmlc5
p0SDWLdEMKHjm8wTSN4evXHOLLM+2Il9K7P8o/a8bY6gn2NNRyyntl1lPy5TFTZDtbaxJc6d4DhF
+d2s3O0s0nU+N7SW263wSDBq/Tnp9TBuukNhKFjkGDrDcMn1+Am7+w5iv8k4eEzjXe5bLHIlStFS
iYJQlBwxHV22DrUlTTeYCc0bM8tyMHPgNTxxWHT/VPoGUmeQ3BjrsWwhiFPHr2VSHYp2PluRXVL9
LlCFpzc/8Xe45h6cHHSSUtXBe0LbC/q/PmUsTu60cdruFMNS6QPfCRvDfWtmhG4wK9kGo37pGdtt
46n9KVu33hkVzj9Wfp1ikzo7D7s0BlU61AxKaUeaJfC7bFyClUcffOAtQfnaWK54lzTMUN3+mluB
loG+QaHzLW7LWxcb09oZYcHafL6+3Weu84Ow85fNXTGa32ZGewyGdKuzLrTO+EIh+xMjku2UxDud
vbOafe1SOvVW8hICpu12roV2Xl67zEORkT5UULLt85iJULpejHo39ObN93sERyu4xbz6VOYvpWb8
FY57TJUseusaj7SO2VRRKKLsqnWEN6eY3+PWzPCnRsS1tFDmL2COlsmv8L4SQ4ei482YE4GItavp
bPrxeYk4FGWfQJnoBD70iHS2jwBIanpbNKM8cIxRRS5mBpKAVozxy6Aps0XH10JTorBg2EBcqbYA
jGQbU/p3uwNx0uvdSQBE8GzVLOEN2mYJoHV0YXG2evFm5PlELYw+8Ic/LA7GhV127B29BboQ3Pq2
ulqJ8MPCMq+mtXwt8YyOcrJhkaS5zXh/zzm0BD2NVQjS3UOpae+onoObfF1GDar2D3O4Hd+tbiLJ
v00GGr7xZBBl1L8s0kXTqP/OeXGyIP3Iv9mmhqb0+FjWwiDrBcwMgqr5ybyn3qNfz0mRWU98m/rh
mIJGAxdH0CkUvc3bLjotux1jDqCujCRQp5nzL7WgOU4DmatDWkNryOqMsEcvA1r2YUQwkOtx7kxD
sevtfF9ymvBjpWwVVBJJ0YvOXCtqYALWHKJ8BHdg0oZ4j/U0tiZ93EOpv8YCGDHJWyZ3hB/O6wG9
zMCnn+W9aNiiDTWdfnevQm5Dixs+CE+RHC8FgMjYAjkdZsHOlQ/6/6cZOW1dakgeMZz2tfGvwXTk
UfDliVxlAqkcZQz6/IMu+Xj8llKy+EGfR+eWwZ7LtDAQm7GNHlNZcUIxOlqs7cyD4xJF562XNqPZ
FWcvXmT/qagJAk0/SLcIe0zPh0E/zpG42ZwNRmo8C6d6EKZ1oHH86pY614/mT4MRoXTZLoxMzuq3
uLF+W5rlUufdLbDLF28AHsAxZVBQ44psPoiR59iRgGht9sPANl37rUYDUB+qQ7LwjOJxgWRR9K9z
Sgc5aJN9UgEIMzTgFahm9vjXrjxD3iscxeGQyWbTWhlMR41kya/kZk55OdEERYhnr3Y0N3COou6z
XUruNkrDRSBJoI2MictJUQ3yX80o/VPTWA0zpei3RFgN1hg7I6/1u2MhnmwU6QM0AkKWaJ/kkpJp
yXWWaMcgSj8Mqc76OL17U/HYWe4X0+kdpSjvDyelWEkIaTWwAueW1dTqQd0hH28xDeqG5KpCnBN3
X2lXnUewoy41mrUMfwvs1+coY8AMaplm/9JLploLIMNmNyTRyWrMjTr31c+nqY1KGrra0xJtXQ8A
4cTIIgVckPTRC8ooNzE328Cxj6Yu9nQVtvXiIUIPSdItw1KApgkCgK1y3qStAcpT+1XRN6Lt0Nvu
1WOKg2xm2C7yyDPcoC/5uUylBT8a6EvLFGKmn27H50hzt1WmtHS9OzalGyQ7D3FJs8xtPQQvhw+/
GW51k5xGJrIUK3QtS/OpFdGjWjJolR6tVEmd9QfaGBu1DdPIDxvPISVkIct0E8fa2iZvK0pQTmb2
+v+zrKq9mXbg3WZSWJDWsX6OFxFir/lHhSsPkNWiJ+uZIkInl6Btd/eHyUCFNM922QQVw+puRuH4
q0Qb3qMl/XKT4QMD3Fvbuwzsp3M/RCvWB2oMLYWFucuKCZG2GHxtbOw6PixlFBZvVnvLGvfWDEiN
WHLeV0vKMNgqicYNhQnZ04I3uWH1KAW7YC6dyArdrPnI7QZpqjpCB0IevdZ48Wt9a+kE5ACg2mye
tIakRNduU4kxB4/9qc+6m8dudjtUUqP6F8zTJmrKi5emxzno6XcP54gNUJOYqBctQCxai7ZuOi5g
DXRXeVFgnTrGR0C80ghZpHEbVfUz2RYoB0qN2T45xB8zB1Vsaecx756WSdumY3TIG5iqo/kn1qMn
HcYITNbyygD+AnQJiNP8PuddqAn3qMXWY0rHIUka1fNTLQEI0055Njikm4YNakaoLQGbM+cYCSX/
UnAYCFu7Rb32VzPb22AV98SwPtVVBk4wgsLVQsZgRvV1BYZfKQ4ofacuQbZv3NMN3mdzQIXgv4C4
B07AvHulVsdcMS5dvPekQFDDbW/NTLBRx5zW9MdiHg6gVgGpw+OrZI2pJ6JhBlOStL+Pg3gNMgiv
Fo00XbuoF9TMvkMTrA9FUn/Ntdeslmy8yWi6BJXxGSU9FddyHCNnNRlYYAQ4fvjJWqMTRYa21ySc
VLlAx/TfIhLVrvJZwe1+wCEjy7Gu9dMp2ebF/KRT8BbecCyr4ckRwlsbWXvLdTrhBNs5QgvVZELZ
C7QCwKO73j4utb9OPJHQeD8pg9q1Yeqstno5/ntYNvWDWtSeY9OlNV9MDDuMyXnpS/oyNXYhbatU
hJiCwnrwP0dMJgJSpHqW4SB05XixhOpZl7r2YhXFtAmq9sMFm4kVdJjLlPQWVBcHsqNdyA8yJhMD
kD9cY2Iiy0z5JWwqBR9yFmtLN94nqjJKDQdEPlXcRp1YDp9ALHLDKVfor3J+CIynZa6PMZkcSVu8
5cJcEH1eVf3oBaiV9KCSFX5tzjgngSKw8iBXO5B8+F5w5ResFkCURNslppR+aCm8KVkXFiAZQcDK
r8cn1y93aZQdgyVGGtBkqIT+mf6rdhGO93xUxgEgWHxQNHcO+Y56F8uPgiwBF6tvHUCKlGw4gdwB
BxD+L2P/zEGr9lCPF8XUW1dutCyiFcf8aBEhSIfcVG4oQlfaYqzVflA/rr/y35T6J/8mheJnuC9M
iNY9Oo0VNXBPPdjm7o5znuv3BB5ukm9r6uqBP/gLfaA1J7OmUFcoV5E0LF11kciBD8Mrn70lj+ko
P1Si61EN0aewnijv93X+O9oPnfMhl0eu45d4ocpywwcYegNLk/LAnOwPj9uhx6eeovpR5O3oqjqE
cwHeguQnsI1Njy3CbGA/bBxt6g/1UdLR3WQNAt1UeLl1yknFZ3JaLsEHTNp+ayEZ4c/fCQCF3njJ
BhQcffBoo7EdzeFAd25Nclci6y16MC1yFxlfhfEwFHQPlj+U8WpRND8VtlOu1T63GLjy/mQJTonP
D0E/fePeWVXq1pv8twWazFdgXG7Sxlx1PBTVnRgwjI6TZ76BhzkyReUPlxSSNzJSRA1E+0azPigz
1pilrZMeXcISJsQdrQDCGPIS2mdpAdAd2BBM5EUYSX4tL7ykVTEOr7w0FvVIMJvsv/b4llevTKvW
Ay/SpRGUt9626m/kvnwjL0FypLnKwOWOzNzG75GTcvdz9EykVykkkfXf66/WnfggI2VChEFAB6IF
UkX809E8Ju3UozPg3gP2659aYKpElIsXrVSpb+zZz+AWsNOk76NuWb8sEGE1AGgknQbAkHZQsNw+
9HIEkIwXhgjH2KuRKL5ks3tK2ulJkwDr+RyN7dxpjDACnD608ScnzVePcEItSDz9vzh5B87ABnWN
Y6f9ln5ILtybsFf9E2/IThK0cAKskNI93yntH/6bW1Cd1Z7lrFLVQwdUs3GjjUD2OlObLP3XEgt8
+SoKRtlU2imnbUBF3lTOvqujc6DwKKzUTq59eCT4KuMy885yyW16ld3yxqrk86lEyYYU50ygbKkF
WnM4qVgUoOeCGjzoR3tjLuZmaJWgaI0yqoL+8SbZSY37h/eGOwZGjK+jZ52iIQDyAckk12mWdetl
Eoe211W8U1m/Cqh0ZtSPcxcDp0sQHOb6wrvqRu9aSErwLtiUZXPjRSd6deIPWy+QhbzwAv+tWWyS
tKD9afPg5kcMnvToa6TM1eR89rVp60b5Xt2gaZkbbShv6mOqrUupxYdgrAjqiUTSWkraJFQEdtCd
qlh/UdZ83dcSISn6yCKWqIQFyBLbINcDk/YHdYuKGCwhvwpV5wi4JvtD/Z+YgfQOr3xNknOxkFgV
NZFNwLxUAZJ/UdkdV/33zPiKiqT/GppAIOUOIvDmX+BKfsFFMWX+V29qtPV6Klo+tdqLXF3VSpAc
Hdg56tvVcg+gKnblGyaxCIs+u0194LJqS/E3Hp2H0ynNBtV3qZz40vb5Zahy6A2CxN5bvIExoT1Y
Os3HiXkrsx7PhU/bNjQs89OCeLsWBZClTFLiuPoopmR+yOvyXuRIZXjeNSC5Bkn828T5Y4rsU4iM
/FkF9aasWD2lIDw400VzM8H4COWpvA36UGqyPSQuD7ezTShMiC+QYT5OVnAbY0QIaSKsKoG+tgmk
wE/QbjA0vi8u0vMiYNcULhc39fTHnTHYnL0aCuaoGogI6gcWpmll9iH6/oFRygYhGMW8g6+Pymsm
9RuJyD4fqxBV7lCz513Wz9vYhE/Sx8tlhpJdgs9q63YTVQCP24hJ/XQSFhmijGlrJkfMzTjDHlkp
TKeOjdReo8KkCj0PxLsZFFqdSPBKQGSiM/7hYdtpX71Fa982gtAp0s3AsuCtmzWDSpdzxYiOGqTC
icVo6TihLcFOlb6CNoCd+DT9zhKCqMW0H8mS9rr0Pq0RcW5yODw0+HL6Epx8Di3sSf+rA3ut2bzx
sxyY7xHce4I8CItNMzRM6h1Edn8qA4S/zTjQ/jXqYKNF8cXoxtDwXo1E/aZk+fKZ59qjf+BvhZVt
K+BCfeaGPVsW6z6wI9DUbLG1WY9VkJ01yDeisa44Jq6RZ1/jX7KZY1wEWJiA37Ylv7HHa4fV2dHa
4Bys6KyC7N8UgU59RjIZnfn4xXhNZjdU+8Re3gZST2oiQg9YmH+PwUnziweFiHSBbIatsZDhF3hh
o18BkWw40rpnBn/25pR8emKFmbe+BnVECyAhL8CdGoAgzPxWlXGAAqKDk6XrOniTJFXcLD/b1Y/q
43ZIVlueeR6WYrfgn1mR8fYBjJD60aJAqPLfhCOU2HxkNThwPtKioWzwwlkbvmm4oU1ggoEJqDhT
YGJgH4Jyjyvv2i59GrSFOnio8fcag4RKOzq8mrqUId7v65IzpCAl55hEgwHCAUN40oaJsBnM312K
snfyo/Oo64I5ZfAWY6KVAy0gqngMHeS/o4flp94Uv8Xm3QY9suTzhdtTD5Nn60/ntOZwL+JhCoc+
6IAQxzYqIxGiroMxP+I61qwTy87Dih7tPjWTYTc2eZjJq13pm7ypngBQbcV8kWSaRddsvPyTVMOY
/fWYg7alCTrvaRO1lgX6c/wO2vk3cYMtC5B7VtlSLACLDsmFTPbGFgU/QNNMY4SnTdMBJzOy8ASo
ZT17gHZZL17c/eF+1Jo17DueFyvXbtHbMiZrlTQTmsXFRV1PHTWdsJgWBntSXXXiN/TK3UxuNWkd
rcXZ2OiF6XYTqk3FuuOqnsfhEcdoeJhPQec9A748KtymKJGZ8rdelZ/xVgcs0G/JQzro+OzlCZ5Z
y5KrOsl4NM+ZoXjn2rHfOfsXcHm6UjjMP2KKAnvIjx1bwIzGIwQTEj1/XXAegWnx7ip29JRLpaVv
5vqF18QFhgV4g7+EmH2tU4dZBkPZRIhzQbYNgvW4zPDyJPh/bte06O7yWtSbTfVNSYC2YGypa4oJ
1TwLeWEcfNS6S/ucR/0T256KWgK4TgnvJe39cxnY9y5e/G05Ne8sKN4mj05ni1ELeByUmZXeOe0D
mntacFpYqirX7Ov45HkgJCg+OYJglwGwqy0NqH70JUkXGNvsh+ZlbJBY47kY75zlI3m8yhscPift
QHNmBkPGYSHcA+LyMFr91Zxxw9EtFXzQc3fQyq74vRbieNNvIlQC5OFjoP8OkQj7udkn6ZGx8nnp
03PBDuoh8Bk8EopbhOLt17pv0QEdVW6oDhWPEAVIdCfweANw+mHC18zap4KSw7CPnaEyAuGqJCmh
CGjG8S0tpoNZ/tjWO1+SMJdVHFXRREV0L+sP6i3yXtS7wDyQ/0V4haSaNIHbZokRpv08OjL6mlO2
aukdRuiBhV5udbDVjZge+G4etT8OCIPix1J797qnaeLgLWPgldThmWXNGxiE/7Qs+NK/Czv/Whoq
GOgcDiQhyPnJM5HzqAoos/ARWXQPdv2mPlkiT2zKHmG2f0qc2nWcOc26AKNP2gW+4l3Xl6werinW
7NE8fhYu9VDbThDQnOjdLL3vgSy9wLoo1484NW9dMX0zokzN/jQ0WbMuA3Rn6I8AfQO2VvUqq0oY
F9RddLb7PmTVTT4FKENV24YJylNL2IYBk0sJTTIwrKMpyFKS5RpMM+1cUNC6HtLNv8H03PDjSeuG
6l560Ae2f8+hk9gM0HUCg9e/4X1mg5YSwNLb+jC34IwsnyZQXvpv89jeu8G/ZW22sfjlfrTs/MUL
iZvgoKJiw+Dl4qYWNLIfy4SP3KEJpD9rpOM01cOphWDXgGVkIGgz4FNZTIxDUpwNZ3y4ViqswA1Y
97RmdcjWkcw5UtzHeMxpLT8bYEPT7sdfQG4yJ6MSGkjNmFkcHC/fqQdBmpeZyTUfr43ryzXlKpAq
45EKWWek6sZ2vIXot/FiEfriU21vdpEUxlrFJZPFxwkb5wgIONc+waYg937rZvwUFNB5lYGGWuSp
YmsGVD4MJFmUxSyebHpIcf/cAp8f5V8gH6DjR4w1GM2JT1WG8H0WiTUhjchKYkLVlS64CzZdqKKe
7pvHTCEck+iZpMImQ1UFC8gb6g5XfuTD0a1cQLURiMkcL0ZcL0GaPNsRgAlKF3VQLTRwBT+U0y4o
qteUKmciYjUC7ISm67wY92bDiFER3J683064O9GKP+xImISq3EuiYKsnwWVIweAL/cyRUkhMmZk8
8lXDjDdJhetF8oy76Fq1IqZo3Fd1tpAtV1v1emeMDVT1XybjhcLGYx9W82HsUAyeZBlaCmDHS1Pp
QVC/UgmhmW/upyUNDQYwqfd/HtjAMAVyBJ6yGrwfjYGqqgZGx3zhON0vpIgcjGqXkpobc3Z3tb+T
8Sco7LfUevIYMROh1Hxp5j2oTFtt6ljv4XERxTF5gy5FymFCGyuKkn41Jhrtk66FDuNS4oGwtKPb
k48/4Sn9oBUBLA0BUqcGjZ0fqvp3abS1Z8YhXVxm+6w/qnjuVrO7k5fjxopFCKUGL6AB08MfAXMf
hAAnQn2EcKdR/qgjxkmmrWW9kyuStGlIJo8V2rHctKp+tbH/4C5UUpWU74xJt7UXbzr3WwV/+JID
esJuo1qF6HVx05wevC1XGnsSHDhVjNnFU0dk1mz0wsphy+YpNUpCFiLeViuds01tiNh/N4J8XWoZ
/Fbn7pLLRRAhHMp89hl3E4LE2/JW2SWmDqYQhD2U3YdOlw/zcobF8BzQn1FhiO1kdM5VHbp0ZAIt
3sWdSfd/CQcE7Nz4LdJsTIzTMKapI+mk5gz51QZkBZCoqSWs+jrYtGj6vFNnNB6zlw4u0YQZIP4J
5IqkuQR6TbqhWsVt6cVbu/mbatrHiBROUZh/RsN6sZbq2JvLc2uVLy1FPI+CKy9g38q+AUxEhxjQ
O5PAATUQLX5elGZGRGc2zRXBDXaSiTMm8+FyfOpjd1mZE24U9PpKa/lIl09gtduB6w/GeB3Su6W2
+rh8gSltVhPB1qJ75Zfo1sREt1ToKE4yWbTmQwZRRCXbkWOuEDa9T9n0pkvnbwTukgD2zKf0yq++
Hp7jOEV+oBZvKuFdnPRBJSRzPtzV6p8KIwT4+QwYodtqgdyyKFQKOzbIAw24DiCUr5IrvTbvKgwP
8QOnPGKX66KF48DxSdfA0ezrNNFh4jzsONUrHAACHqpKq0zHfPTq+kZLcsB8lNkYXWYxDYwWm54g
3fwdU3wSl8c6rQ4Rfp4+R483vC9D/QlKCKV+7Hc8aFbdiBR2DRzcD6yjH1T0l8D/xMzolmpd+zaM
EeggkymJJ6V70uf0Sl5QhkuvA8+Th7YcjnqtVLKc78CGSpuMB49uAukIcC/K6xqBh80Cnrtne7ZV
fU5isEdtzLZOl5seTG9kCriW4XVszd6w9auSOqAkxmEyu1IJlYrOfZLJjYdm97Hm+GJG3xQYtTJw
2xoGm0ykjN8gb5DfAMyn0Tgz8eFhOCl1tFEaV1Nf3jU95RfP4M8nmtGTmD5FjhrL5DBozfp2rcpT
Owf31HcshjSAckUJjUh5tGMegso0PgyBGMMopXcTTTo63KWi2cNx9fOWHM6dt3pdUG2KGBRcX/5O
Mybk5CymhJIxyZ2xDMYmacp7RPZvZPJ7cpsXVUg1eAuNAfB9KxogldKhJ1WcQsYZKEshzOAAg2sz
+2Q2y0vtmWDAwWwXSIXETXDFmrHegCdLLlq6yJXK8tX8QYzOXqWPU28DdR1vngOOQtocfnb3aVTy
G3PEn9qsH2MRbdKah5jniGmMMdh265hHI21QB2nHYqAytKGbq5qwo8PPVAntBqsGizXP6XFqMyXS
XCBqQTDtRYDJncM2kq320WrTsxCCVkBQkYc63RUzaYRstSUKbeGzvwGpoKkO2cn/R+aBQs38FlGi
fFsDh56sql7NKYiwpBCPXiB3vdc8DTk2IUIuw8nS0k3bSSQbqufF1jOQeknwGLVKk2OB+FsZnb2e
SyQTtL596RjX0qQzt6mVXPQ4O7HELpZAd2tJznM6/gp9/gzS+aSWK3ic3TBFgL4SDpAp9aEgyeDB
kNFvEkEhBF/qrQrb2rhyBKKDpT2zMPQ1cArXwVL3GQ4rQ4bCNsC5nZPWywoFVoZArgmIYq4+xOgy
wZv9LXoM4JIW/bN1yfAnbfmy9AIghQ2kqJgcf+P6jLDbKnnw/OirKfBJ17Unh4PEJKepA8wRGi+4
zCXHrYf7fDDjV+yBS4QrGE4cDGPE5XrfhvTKLLrSrRMmOhufrajr03lIYQ/F9IINewm2hsY8Pfbr
Zl87AC0SMh8m8e8q/HiLeK5pksTayHs1Eb0EqLkqHGBdtcEjdR9ipKqBuqPJNrHT3KnHURCoVew+
qu6CL8TB7PKzkWlnl9NQ7am89gAtUcPGfvbi6PODU6LMYsUyPeW1252AaXuPCFmjlkZlu2RmfAtc
Bwo7CPJ4mqFFtx14gkxhNwuViIEppGHHoBSQ7Ii6gDPMBr1IQGkiHtfNSDdpZEI2LNhyLn70RGVw
htyyWZYB03XjKVboxd7f0Zd51z086Jr0Hs/pm2UXvzWRdlU0XfNn0aoAbXbvUUa2sW08blk9lSol
1JFAWUewo2eY3ECAik1gM/UisQBzdLfViVpk78HEnsGjGi20/q6NXQ5gumPwSwzWehcZk+4Pw7ij
kS3fuTa9StQC9nOsI5WVIxlQ16BRwIQVcXv0lGGGy7Crp/7rskEhV4qNPpGkK7V/nRfC+bzYzalg
GWuYAtZN/xZI97VwKbjdlDF7UhRbplm3rgLD6ecIzPfea2ahP64eaJm37GrtWEURpgqFcdaH4Q3/
LveqzxWYeQO6v9a8S238dDLnLfLbp2jC+yaovwLSGpskSowVG09Hf24SxrXtxt/ENn24PmP1L+pm
+fjOgTOTsxF6XSfCt0LIZufQrVx7wfyj5V0RquaPD+jYwHDS8hsIAWLXuTjBlFa3T4Lm7PoL9utt
aFGi1NX0AAElREjoYQ7080BnQRokiWr2UzgHTKA+JK2CIIuPsAvOoFQ2guGjXoDJaCyTI6enrVzq
J9dE2MkfLnVgHr0eb7m++XA8rIJ8czqqaFH5DmZiQL5bmvSeD9Z/aF805BFWA5cIlv67yxZvXWJy
gaZBuWKqgt3cREIzDWjEwu1TXXXAKyVgxyVOt53v310Mn7cVMg7g+iR6bDUcJps4mOJx3RojFTnq
RF0ZqJkEKEh013Wgwk5PryfFHWhJBYqLc467tBqtBCOqvzpEMF9wHMVp9lbkeA8spEk6VeRqaTk1
RQeVRVhbc9DWBpg8hkTPrg/PC2oqPY+bRGqriKN9HFePVW5514hO87crs9NkG7dx8gUU72o8gFBN
1iYoI4yv3zNS4bzN7vM4Z3t4heYJz+ruWHgQljrpPahcYdahIRUjePrZmsGNj829y5hK+BUAusaq
T7Oln7Q+Pg7A809DJi+cm7ueYVIsF+YQ0QmmM/PGYlt05dZeKiLRuJsLo4dzQIeSWrSwozOYT5Ls
Ym3qbEigzrSY0dCNJ/NsSMFowDQ+JtjCaPsDQCDxjM+WMz9X8BVXboKmYxskadh3jiq2RTQ9tKMN
LsWEWVBNEFLbRI2gZO7fBtUIW6S8miXpq0zG7q2zOhEmg//r1MVHVVq0Cny0E5A/TF58owM5Y+hA
YQY25saBYwO4GXLx79zEmIUPowxny60v7mh3L8CfaeNz8M69FFwhiHfATDIMMfXlrwaGJUy8uLym
c5Q+CMMXZJm2NPqtV8zLNUqhNMBbIzz7kKUqc0HxrNHmjdFO836MfAThe4wZAjO7Sy/N1nNvg5VP
YqTZIiveDlMy7JvC904lb/To0RADyZQ3t6CGL2U3wMbtMv2TWpn5Q7Std24GP1+KDt331tIerbgy
d1pf+ZsYK3PwqkVxjKtr2tpilQIX3yQjc2oDMo9jDjT5YpjZFUSndS1jsPkBIoc2oIYiYa5a5xYe
a62zGlvzeQimmtg1v2Dm+DLBxAP4YHyWObvQ89vD1GUHxhvuyq2r96Hu30h39x7CHwzfux3gqPfK
ydBeAAOEw7jtnrSA1VNCtD0CYnnK7IDMNts0ATY+glQ6Es0pGd2bR/dbJs0WYN+9T4FuGFA+kbna
i6IFXEGP36UbpufPzeBt/pWFCfRvFXhU71IbM+x42MjF3N3KakGJs9FUu6i/S8f6ZBWfHIg0iG75
pnkXphi+p0keaonxh0isTTtkdcUsVoY++CW905B2bIC2d15+DywG9IbqDeTZtXbHCdFgfFFq74o6
H7qIXlb1e6+0d50sTkapjcFaE3BeRmRJBw4d9NO7o+sNCbTGgPIb6rLR1psg8s4ev2wmQAyePgBX
RTCbJCCNO+CIsGJ2oIC1RydYCMSuDaIOOG7oBUNebacSkJuRUTB5mQF6Nsmj3dTECdPWCRWgsov/
svAgOIz+cizN2rsYJZxpPaIrKBM7g+3clL33UyYew4ImK3Q0sJomh3Ljpc5l8mUC2grTL1fPEqBb
Ymav5griYU2Odsq7MeXhyyBiNfb6XqaosS4jcXrwd3bWgYWH/+ZTWRs+wjMi245eCjK++LaJUn5C
CpghFZY7EMWFhGqIenjH2IWEATA/11B/GRtIy3JyNlXAVHlA5CobE44WsZkZjf3QOpiYymvlROND
hn2trMy1cy6Lz/9oOq+mxpVuDf8iVSm00i3ONsYYTJobFQyMcs769d+z2OfcbGoz2Jal7tUrvCEB
W26hiRGV8dXVrauNGEEwNqe41tqLpdXxPoIWXS7aZrKxB/ZhV1oJVZaZ5w/FbOh34vsQpuFx8PXT
WHUfLsTmjq4zSQ1t57wMENWvnbWywGrrbnn1UpcUoaNud/P4NYUF53Po1p5/roPkZ1HNc6Ar4G3k
Errt3I1ZDf+7TqL90kVfQ2jcRsIQums2JmBOe8jprirk9zQX8X0obNZgAz/M212vd4+oF1zGzn+N
q+ApLDGSGZfdgKzRPDRvc7e4ZPm1T6s5f4B/9J5MMEiqoVvF2QzMF6JRkHx3o7XiS6wzdFO0unjV
EZcBCAuU1rdyRAWB+Ixx8DmO4aOhAdgs4d4kY/O37uxLb08PnsoR6MnPtqXeaLgQcHJjOCZm9mJ5
qF7202eJtlmViBZw+uzQqdPpREbaLuhypF/4UO4GOfguC4yN/MwHbK6KWX9xTCBSHo5ks+WfgZTi
+2iNJJVmGjAPpLLt9AHeNXqMi7rTa8hlXVjcqah8zkO1Qx9mE/XVzh+Nv62VFDsHd+4TFNu9thCb
yhj+rePttTSAr50e1JhYSHLOIFcynzZJzmSZwSbmpsyUeK5TDDsGF84UmWo03+5KikeUpxKGFZO3
rBZKQtPu1xGrbYmX1dBU+8Zs10DKwZkhjtnqZPbDXdAigcERZbTJZ5ZgkON3wZ0HpzZ0KGp7+9pQ
LsdjuAHEvjPxoYiVeVBu+mTU8ybS/xloExQZqJ95gpRFKcLTRo4Zv565pZEOxd7VH5vF4c5yMcZ4
zyDzKS+y9zyjjJrhBaFP2IVwidDBmpN6k8cYgfnMKJrsrJnTV2aDV86sAcZLtpCZTMsmKwEijpq+
meoFrrS9pYt+M/GKLgHRMdqnDdM8eDWHC8Bn8YWENTVsg0QxQFP9n0EzHsYpfmrC+UAz6JQN7d7J
Z1KDYIChHTDDlTfNfdqDshuT8pToqQHtLH6fC0ZRUxjcmQydvDCBmZDRrKiNZ1tP0NSuqUg1/czo
91bF1XvlRYA/vGPI+rZbJJcje0f1sJUnoArjsdFtIPzqrHTzyeJkS5f0I4qW/TJ5lwYVYM2b9r3v
bLIsOWD9iEMm4gAmPbrS+Lvg4wjCc2b4lVoc3nED4Rz5hCymKTVPj16Lj5I7tCuwrttsYIkM3bId
h+hBBdH3aAWkggx21ro1fWRNsnbjETEU/RSFzjoOxz0zErRdyvGVtv1p0pd8syyIGjcIGq4IPzQD
83oz0HS8OtiBHCJbu7cMCN69/RAs2eNS9vcYnaGp1JJYxUO2U6aJMoqirVHjll7ZzPKKdQf4XK/G
vSIEz3GJzogR4y/Sgs9te0jQsDgvdouej+ETF5zCetEijg5dddmm1yGdd332qebpalj2W+jZa10P
X2rX/Tvb+s5HTu9I7+MprKwnrUi9bRgfZltUeQ4WlSLygRoQ8IJkKHgrPKY2iPSKq4BOUWO82om1
NgELA4vcqRgP13je2I21Tq3lp52jZWWrC47yxqqsq5WZqMNU9oc08g95j4yZaX+G/pPdRki56Nm1
6RTjMNDJxQc6Ct9lp524imXA2rx20P5h+fL/OdDxyUBfhjHSMvVrzRgRGcbOs9L35gRWmWIuTejf
RCluIr9XKJvMCyEce+OtKh89UvO6blZ2rjYa2tWWXWBr/B0mlNMoXvwqt805J5v52Gk53NYhRySg
35A1kah6KLZ4LXCTsPq3uBiRa7I/662paad66g4qNZ9TlPhm73XuMFxP3rqE1rhZfFeLcSrB5iCc
Umf47Zg7XQPxN8zFmu8VlyPTBQeEbHPyUEMP0X2lKWok8FT7odnwXXo7wf0hacUJdRfi9IsA2zaf
FYh4FFWxBvSNcWV2Pz2ruKqKTZ1T3NvMo9PZQgVOjyCoQbeVmxlbgJmSGqme5o0fekJtFHS7LE3g
vecPxkjPbww6lnxYr8KEjm4czzDxhbvK1kOXrpF3Y4q7NA6wvRImCHrhdoQ9vIWNyXehfTUBg7gx
QLVftw5oDpWE07g9xE6485KqW1tRXZ9VB7svXn7ipTuFCHzKU+4W67ns3Kcor9UpSuZzwljNLYNk
lbOMvLh8sRv6el1RP6aZR8dmShgkpQmta7tSmCoOz3FpfSlwiEXrYOie441YjZN7VRgtMzQGxGDW
CmG3ZY0C03pAd9Cs2x2T2fWowu9WAwlqgXwhTxwq+sQ1JnfBAqHdXavEuw+NhGPSmLF0HnJ/HaMK
YDPMV4NPE6nTgehnR68wnrQqYqLJiLDu2ms12etmjF6yuHkNE/VdawNZqGFiTwJWWp+Cx9bWL0Pg
ZzxvdT8M0tHtPxcPoAGdCAhyUBdcjmAKhCm3GXwME/Wud07o3EeBe+gC8FKtre27EJ6yVtK8UM+Z
68KTt0gLlD9Md9MISdFWJbsJRa/Yoj3haBD9fAVZz3rx6uqhzos1x3XOvS43Ts6LcsCGFIbkZI4G
ZaqGD2e7JECJFkOx76xNEwHfHfAQW0BOVj3lRMbAK9bUvZkWVxMX3rrRgafjka0p1E+8bDO3SPzl
Rbq1kRDt8LOG+28ab7SVo1uYNuVr4Nf/eq27lUYGeNLhMhJCRuvY5yhsvS2qheemHQymSyNHclcc
R9SDQbC8w9U5eeHyAdgNfeB4/KbgOJTLfM3acFzpffKmkuWndLnPfuQ9Nn0pqvRGckvzWAdra9Tt
h6a84BVZkJs94bNbZc+Wlj16ZgwwrNmlCNLcJ9ReZmVvSp0BcOTtgPRcnH6hBllahOIZ5vkIhTDo
cZf+2rhtD8i3pf00OWyHql0AEnq7HlgVY3AoTPbS/YuBsNTIp6BGlKkI0niL50Tpb9qk/hc0vbWz
ySGyAOFPrdHWVm2vUrISHvYu013IHaMHJ2VRpzxNjrodXjuK9EU5f70uX1sBgE4dud0xWIcu2Dlv
mpgpNNkWxAc0aEbrSc19nhNrA2H1xaByQ9F5xpzFXCujOQ1+fk2tfGuDQJesz4azmXjpzk/1s+Bq
LH9a/R6eFpikIXozNER9LNixy4JS1ZhciqV+M00gbbPVkZ8FSMhjZjVnLA+mb8yTgcW+FX17tKPg
UaHQ0/olotJp96/2+r03tY+lDS7ao2ex4nytWZXZPvLMDzH7oPjjwBvJeerkAGCjdp9p9xKVV6KW
FNVXTM9rk3pyStcC9WAsbX4DeiHy2fY9f51rX57xuqDbRaQznXITmaLlhT5JGhJlGYMN9oZz+sIr
5P29kYomxWTqO5+h9uWHPAeAhhRG5FhUXwj/z4dx9tY6h4Pu3E/8BmjhTHyJFncTGxpiLIinPdT6
g9y9zna5SV+VjWE4BqfW77vW6VWCISiAsT3LP/ElQvuR/+b9QbaNZ4jy8j+5iPSkakGqtCVjikF8
+Lgm3mo0rjnktgLAx7fpeKeg/DJytDMRqLbe+HVqovFoo2Zq3ztjuJ5gro08QcxPehtabXWJubup
V+HziUcRc2relgtg3ETdi+ZYfSidFyv4xlSL6u4ZrBe/4sZqHFSpwrhtPjgMajhw0ugfUvo8Chli
0l8Qx4dpY/fvXHgQpptOe3eCh9gpj92EcUmxLScUeNJtZ4Jw7GjkIh+OFTI9jETwb7Lv+KP/Pm3O
QLJytyt+KY+lU2dE3url/Psp52HEXHSsXmWQy/UDlQG2vCvJOqQRwCVxPDDhlVsmj44r5W3lTOAH
QlZ3Gf9ctMOLndJsLP+D7PHFpgzperf+wTzuUQ5sf5i/Oi/A8nfCaveFF8sL+SH2h7J+ZEmm8SoP
LqW/MOD61ugIdcA/BtTJJ3D9PAWaR6e68KFy60dZjmQcNYm17GvHDplWbqMYci2InlkeBO+u4G2x
OPiqY0vyZR55Y5F1TujkSY4U19R3JEBJSGsRSWteEvG/tfufp6S8T/Eud0BepA2gYaYfQPJQ+skv
kRCP8DhKeB8WXeXXR9kYfNZCdcbnSxSSH3Z8BYVcodWXU3mw4g11HRloskbq0GMNQ2RPt4q/Tkpi
ADmN3BttpmUA2oRf98xVokWAm99DNgPW6ldG8Cj3kEsOEzZX4MkN4TeiNivfkQfN/wGQkLUg1uya
enS9P3mPuHOHvIwViGiXTzaYbov+INyFjHOOhIxbxrOGmcwplf++38hp0MzNioz3wSL48JKcrZFi
/hGQW/HkuE+qf8+S10GzAPTTODUwF/FtWmzx2vXpmcv4iRAvSyHl8pMmoQ1iHyt7vPHivLdP/IBx
fC0jHb4pZiFcei/hBA6mbAiupcXosAs+y9x8arX3/x5whA1dFZFy8/KQryT4KVkevLxX77o5n5p5
YFT0OhkpNunE86rqoDvxMFhQzQxDrMHApGqAKQH1CKObW3hIeTcj8otsw1kCBTMpCw014zz2wPn5
+hanteN/1vHjEFxTj+nNbP7VFemOoZePHdEhHJ8mwEhVZr0lUFf1EgC7o82HuerxFOHxDqCyCtQv
0QzMEe5cWcZ97KMiaQ4MdIfxowsMkEoEC/NbnnI9fMPA+PIQJszNiCR3dC+G2Xt3aQf0O3NKsC8w
95lu1zroITqj0dh8qDjw135LNdo300ih5/h3aCzCpWQqi7bNXzvob4lfPWg5pNucxMRtkn9G2zKU
N7w/frYg7lXRL/Qb7XNSGTL9nNzNVAIWiH7qsnymd0ZnNZ8vdcWstqhfxpZB+xSZ5a4us7dqsv50
pJZt1F9cJzkNeGwxlkDQp2oO9myu8irHQTE8zF5zkHs3GzNUH994r2u62445nEySGUcDHpoXzWPq
IJwRI08kY/bUa8+oNay9cdyVufsiG7q3grOpUuSAKxRnw2k/JfohHtXfPrD/dHRSBQmwTob6XjTH
O6JRHOnjqq3G1zAPn/Qp+VM32cGDS0fKGuOYlmUSre2VXlj0TSbw7Kk1niLfeIh180ga/+ybzi1d
tIssJIMWR+81OJlowZE+90FqoyIYLpI+V8GwpoG8llgZJvqxqz3UkdoTY47nXkueVIXcBH+HjNIT
GmrnMKj37Vgd3Ci5hcKsyk00DE07uopWzKKPL06l39qRiVlWjGfEIY6SbnsBcbTIXysnvlDFdwy5
233uh28FzAGAN067ivvoiZaoCTKN0s+zmq9ORd8qogtHr4D2MFuzwwKk9M6pP7/UIdr++XAL6HgZ
GUp3DFs/x8kgU+ZiunK411q1GRnkFGGNm5B1sZX2ZpjLVxJngDWgGtgcoain+aJud4Hzg45Qw1Mz
n+YqfYwIv50XnzNmbIgnQfav9U/DXv75dv0wOh6IxrG9zhysaav2JrtvntN3ZOhWNgJvfhPe2261
8dzmuLjLykNsrywodmfrXLTqVeJ2MAGlqujvNANUizSmucxc6tgn43NUqUPTDFfYU4C1Y/VlGePR
Ced7QDY/Rp+96oEBGQAD6L7G8U7dhzWF1hTRHo0W/WLSVdKL4r53qqODvQfMcbWvQmKKHiAeSQIZ
dwcgXu9FpF+DQkeDrEE8YzpSwJA9WrusSt+CpfrbV/0laDVI2SPx2axBGKE3PIBK5i51Cs1Im6ai
Nwok4mnEoAIPgVOd4ayZVBu5J3qNafuSne3RehtNDOVqbV9OwdEfyPHIEoZweVs0f2f5wTVT9UVL
ulM741CGYFbekWxmDaoqxs4LhtPEyd/MGm5/3MTF8uGZ+CF1UhQwwIh2Cx+lqv7dj2s4xfGCMXtI
L7LfyHPAKYu2xoqIu57cCZvsFklYfuq1BcRBfOWWveO0KMOkIT0vdpTcIsPWPpkY9ZgbAhm2u/hP
tYyHqerfOt1HJNUtPhmv3c/6fJBktsqNowM+K2ZrYsexQyBvo8i7cemgCnaXzVjYh86nod6CngiH
6g2B/5uhom1sl1/+rG0l62iibFs6dCkHbosy3maiRegz95AQrcclRLb0LFTIsZ9PDpKf6AVqawbX
Ry9tb7manj3bfmqU+VpN/hGmGEpqmGFWNRZzWnlulcJYi1sTOwNdgT7dTxpMTN1Vxyl0V1Vp4WS1
WCByWdZ+3R0Izog2acWLjbrKlEQHR08f3TF+AXy1J/j/YzoLnwg1O3ehWVDE22goTnQadn7UandW
NPOvNAgce9rpaXQBgIxwgWQTkILWmmmhk5U7h9DiMRH3EH1BQQWE6r8wRXsgbfCqpz1vjf1WFpRr
xEcx/s5b7yFzFBoSzIC4gwGfB1OInWcjXRLAcPUDIkcCWFVV92PfXPxe/QO0vVNDdlbedLLCbuv7
PP4q2lS0kuXplQ2duskPr07J+MO2RWoHbx1udBf51LnhtEtFmD3T9C/FdBMRP+3kTBZe95X5oPvx
rlYx4TwCA24Cu2ya8Uhd+C4JkSS7KYf4yu7bj3ZZLohdwguomqtX+dusKS4tSu+W2++8Xt8304Sr
dRZPsmgeElfBjWQz2kW3cVIAOgHagiPBByHdQ02POrHzY1K3z6W3bCGQuXeenb0ivrCHm/Hl6QEs
tsZAX63XocdzJYkb0YAv8vdCc7+miE5/ZRmElfoP0lgH0/COxphsEhOUP4k8md7GsVyUqGIk7QSC
OFN1zFPyWQJG4zouro6SmEFHmYMzaHSZ5m07H68QMtK4ZHIYpSiIyOlhlBPj9IpzfUKlyDAOPvpm
0NSB1iZotPNaAO5gTPXuq0viPxrbop2CXTDkW8PrvoHtHayKxjwpOcxyiAXRi/IGODCYu0XB+xig
AulCWs8AfLhu/1OQV9VqQBFx7L7gh1O54l0kB4GrTIayyU7+simz14CjoKhY+sApHoMeq2ELVFrd
0DuhsIM4pYJPGjggpfRbisa8rBgJLgvnqrjrRQpVELqZtMZ2AHke26bbYHP5VJlEjyZNj32I9EgC
QjwPL8MY3YM4ephHSrO0uvM5NTwPvLBCayul5WbEuO6EwZ+imbA0Tw5dmu4lRmuqPxVavw1pNUTU
DFVPwp53yatnJ9fKzB9drf2sPUv0ShFCstalMX66YffPGCzU6O2vIcJ0D/5n5HXrJCen9tsc5ZrF
3SdptsMpCwP54adIg9PgEYJE7IlQAMgKe7Fgo7n6V+Yv27iHCxpjSlpCd0yKdrMQAdtaO2r0xaPc
/Rj86B24Iq65BQbc81PDQwyVepxdwyH7jZ9RajtUQfXOlPOFp7qZxnkztdVxIeDDI1zWMxZctCOv
0QybdxrIhSv/zV28mKEoGUFMkjtOSJvG2pkMYMsAxIcfPGw81pBmoG9QuIcWpc2K0smZk4NLNJsW
Vlu8GH8rB0oAdQAU1+ZrcZFcdJpdHUYHzDC3Y9IdXYGl1Xb5pCRQaDTZ2BQIeD7LimS5bJuKjqPu
XjqtOjjpfF8KWy5FfQuh5YY38jn3+1EdgrLD40Wng4JNzF3hjzSv870cEr9PKKk+lgmslxMvuzCp
qfcHunaVQcKe85QTMpoqiw9e7HxqPYJ6WfeDMQEttAXBLeO16nvtLuhzMHX0BttlQ7P/b6EZJaJ5
A5bXSDtabUC9abtPRSSVLlziZEaEw4jaV1SOT7qXg0U0MGkpjGejnk5L4uGBtmC6hFS9N42vjqLf
7RmYjDduSLO8BfvElCty67+ZZj+auGJwc968BHGpakzRKkENI/PUdjb1bS/dqtwp2a5MOeTOahal
YFpo7wB4jk5QPNtiGKTBhQzG9IS97N4nimg6tYMz53gj6gUNCngDk/0GT+VJH7N/pjl8a5ZGEdF9
qUTEOXJZolgP8PJ6ME7KUn/SKd20aJc1NtLJiVgWsSMr6gOso+oQHXf3hz7Qa1klJ93VdnHZrfqW
lHps8yfZJcvoPS1t9i/2p9dgbG/Uv0AG52tRm0d9RnuRzp1Da8wK7ItcpOwqA/6qRWO5LaotrXDa
XiTMVAQA+9cGgcILuT49+avX/ueAgSjJAwbfah0qezNSqs5kJJIxc3yweBt4XiNUYba6jzftjGcD
K1F5RXWX5cVDGeDZuBhPc1NjF+PQIIeLnxb7WU/p5gWXgr6X7IDZzI6O1qPv63C6RE+1qzYu4GK7
AA+tWSDrGujXyalt07dBn5hRtbffyI3PpASFKes58vOLr9KPsZ5B3KNmGNC+1wVD73YN/FAq0wxy
uRE+0Fag2Mx2JpvSiuKnhBFxj+i4S3ZTUmt4dfFcAVFEw3JnG9NBc6rzZAyXlPWJuIO7y+txLaVZ
mhXfeeisiBI07NuTfP90REqHasek6q8t+9z5Fts43Ltth+vJEuE/iY9r7t1Py/CRK+tjUGiDQN0O
4uE8uPV3lcDYzvT2XW/QRLL8vtgrU3tVZLFBW18YtnwDeHyhft21ISM5NNcfGMUs68iPNiyiGyp/
3wgz3eTJRGgVF27yUvd0Z4gTBGfYk/NOudVrw5Gg9/Vbi00ZvG1ovaQ59OWuszZ+IyR9Jqne+qlx
qlkeZWydh1bHz8R5Ky2+jkYyXWZw2BFr98Zj0banYIrODis4NZO93qvdHI0PI2q9YQoPrwFlyu1B
PI3BMwDryNS+0bAvSdm7C6Tsnd/UO1WOW3tcTpFVHEAoX/PeeG8mTryaZNPtbFSJ8umUMQAEyg3U
iLWK3sOmCyH9Bdq94Ra71Eg3vj/fU0QeiqI5ygej+rIZuBuiPl3hNJrQr+pk3RrqXgHvhxtIShfq
B1l/JXJvUipLVSnfSE7MKfAeYiO278KswurNvnWtuc0Wb8vRfO6J8ZNlnK0JJT0HsnamRUL5tf+m
eLQlSPfIGkiQBAbx7l6sMGswzgw+l9n9t4zRoWCUHIfOv0G4IZWPWxPuK6Q9N6mGltR6rCLUowYT
wao4ONMS7elIyXk+q3kt5qlDh7p5Nsb/hjEuNxJRK23a+GbzDV3zJt11OYcjNi2aLne19jwDI8yl
dcc5OTgsVKeSmotTwEROoOqmXRuIVlwI0ztmxM90oYPJPx/ExmQgCzcB9bcW5xGeJ92Cw4NJA/nL
plMVFeO1jLW3xJ0uEk6WNkLT3N2rLoBR3t53C9w/1oXU9LJtvFFYlM3W4HTobJBd+Y+FmDj984WL
xMFub6fld0WW5pmAhGtg/jTLpZE7E7DkgTpWeUyzFN+N/iNFSrXqjPOsuivAelwMYbfSh+YG7rRc
/5PpywVCJKVSA3kVvvxMB7aIfuuuqoaBY2qUw+mG+eiqaX2S9WTLDAjavYHIo4ug7u23ynFh8nEl
epWAEcMTGv+ZfEnvzPC1BzojYVXAVjSfYaY9xkIJkZgz0GDT7usBhXIhRZgH+biK1p/ZvcpVLi5F
FMtFToE0ih/yKdk544g+7xW7MC/tsM2p1wr9rjJdVhNnV82z7kf9RdrAsq2nEpQmszmSniPaXsQU
+jSITGHAiBQ1fddsYqIQrfRYP9ODnMbqzkrZR8RsiwZL2f/k3rcDMwb9a3DGyV01Gasw+NGqazrd
wPGt0XQEFrww2O2h5EEgtoMH7oqcCHLDbBqzg2VinfNXvolCaIFosAI+dpZ2gEliTFdS3CN+w2AW
IapFrwi04JgC/uSmzY3JV8Egi4URRto2b6abRU4kf9fUH31XnxwK4rnCJSCcj8w67+QEMcMAP2xa
LqDyeQT8ZWtidcNBTiq0amGRdLjUZhlqKelB2qpjDsRbFWvMNVft0vwmZnbo42aGDA9mWpn6kF2j
e/O6pGffBMWpRxRcVgm240HYnoqkOSgfYRRSE/qesre0jNcyhlqekTp9TZfPYbAueWKt3L47ICoE
EhhZQx9O9BCfujFcoZRHB/xHVkqVf1RVu5YF1CTzpqQzJggC0GB3cuvYfSKDnRoG3xWdPK5NRJe7
dt7LXTVYkihOOyFMOGxkmHWwqOSeybYmYt2hb/IjR68kOTJd8RGUUTMSUiWKE8ysSHC7FjOT4Fs+
rSqqv3wnydnotprhsK+5yfLhYfUlYQPZrY3J/vaL8VApk+AcoHCAuH/lnnlhPjcbA8fdktxqSs6B
+V00Bh500ZppyBga+6HX0L0dyRGn7kEy1czPDx2FqhkAH6cN4ne3jpUbZ91vIht0N9kKPYdln00A
JfCfLoJDv5ABshz5Bqx7YkGEJkizM+mhAxu3DGb5fQPnr8HOj+rV7opb2D33TQmla8Qb61meWsnt
AEC5lQkOTVAkZaEBABWUZUE86tnheTJsM63l/z1NhkoreUzSNJQ1wpm6UAy5uDzHHe1PRHPZ3BIN
LSZ41IOyAqzhM1Ld2WuMSwvg2sY0Jsg3LJhIoVkMFKGW9Nxl7NgC+MvzpwhsePfRBBP5iLVJdURW
O20NkPhBQo7XuSuejKyn1LAOsnskhDAMq3iSFeQeTHZXEph6dwCK8SnPsKEAHoHRQmQ+E1GgWNza
/Eee90hC5hacVMEnw0z+63nM+1GX8N5ZRyG9RtmjovzO1wmxlqq5N3P5KTY4tcPwIjn7DUDMBXmJ
GHoTOY4sXp0QIgeNTteAqVBAfspTkA3K6GWOO6bjTMjZoEwrXCoQFbdQob8hs90l9gS0krqS8JOF
2p3h3xItBGbrAD9gdsr0Re5BGh89hfypWElQxUqhJJueA6nGUiqzPlF9O8kHUiOsLZYFPjey5Evq
ZAlay2hJJJRDRHaFE6Jop+vukbhNN+qGxxc8I/o7fG2bBoNss666jJw9lb7sx9k/ECHgP3ACt+w2
vmQUhjuJEhZIDD0bH+pS3TOF+g3fJZM3Cj9ZjVkyk/a0Z1ZuXLIC9BhEApC7gA4zoSpdvEcpFVh/
8riTtoPuBQWbw1eOfbkFhvFO6AgLYP58iRzV0zECLYlCrPUZc/PrHE8GiV9sJXZdSYUjh1TUz+x+
mo0uwogDg2KJ/LTst2I219Ye/N8t+3WCbiexQ8aKPLnuJtFG9lg0QBZnnfJbiQeLlL04AHbPEm1M
3iuC+8B71OSyLB+ge0efoyufvgbRdceD3IYFQWwYWLOyUDIO4Ax0TFhAS9NKBpIp5o3vcJ4uKcm1
Gq4q5695hp2lDh4zPkGo/N+qkfjHPnDopcvzM2wkIoMHCSYBCOkmii72AE8TTJNHq0FaCo7X3EEW
vtcJx0Acjk5rfaTMdOzls+llWxhZ+0rMymf3nusPLCC2C4y24hLk3oM3lt+/J4pRwa571xxn5duo
b9rQ6qDIe5F5/g0J9j3o0b36L7haXSRiDtM6xeEOseIVXR5aS2w3b3pI04skc5y9RvjqAwZDweok
Wz2ax7cuSE5G90rw58KQUtk4aHZnUb/D/fL3g2V3yzHOP8sdkv04lOmeVbVY1c4Fw4tUwm8cIO9E
hNZAHR4RcQ0gI38ji5EfKYQ5SQ18PQJvD+KKdrSbJI+MhQlkvHXkQ1LEjGFus0uDkb3DvcR88Cjb
LKGpVl1liwoEwIzuCTa8hA0EHwVJYFwZiUhw+TBVtugG/Qw4EzgAqyXfnK+8VsKKhGR2CUs1i4ur
KoBNsJILAic6ABstR1gxrPa+TwuJz7d5hsHgHKRakwuwl3LFdqCrAdWcR0fHaRjKHb+Sm8I3NI33
gO9aERPF3lkCmqv++QBiSNHbxXmUM2AieBCXZYXZ/ruCg8d7/a7q7lVsgOe2O0lUD6fmoefwLjmu
bUIKEY/60d9IEG7YBJr/ow1PetbeFG4vkDsfPJaIfEKgaytOR4lDcp7KJ8lX1NjzOn23LHZ3tTZv
A/9tthH7aQzgWbcErJJNacoyF8ec2MM8jAhsz+OvBVuMudQMmSCcw4d5Rl7RRi50QpFXpMbYjQTN
ZSC/wtPb9bezPkgJkWtMZWctfEhkC7PxCRCz3RzFtkg+HZE/1pxnRn9RrmNSlSJ4z3sl+l/eJ1Xc
KIkwkoTIK1Rn3LcqugDKxMDFL9CnwWKW3hSlt/BWN+BZNxNL2oP600wjWEoCFYvOgNdRde3amtVL
SxLQcdrywGQd2sAE+jZ/kDCqFehilt9y2Ls2ZVC07EpqeVn3cehe8gCFYNY/+DDyzn4CjVi05MUh
43f9YKXpvZsg8cl+kFAa9/aRU0N2rcpCgBpkMp7fCeDjTmKkb2NjjRkabyqhDuyVnG7wEX+TmbFR
Fzlg9LzcdoTziHxYIkpiRKQvQjo7y1KROFiRTsjZKuGCmCQfKDGH5/ObvKqUYTVAWcliiYoMLfcy
jYroGmY9vZoi2dZId1hOs5aNVGGPMtHjlNUg0TgZQLM3607Buk7tg6w0jWGcF5unpYeuG+a/iRGK
y6uQ3etzYKT6rYZo4pF3gOkh35TsVWJrDpSp5F/ksbDnJYDJx6LQAYsddQOuXEIuK0IaKxMIe26Q
3iy3zC63vq62dY1WMItOequE/qFi3/j60U0qzNV8EEQ1WQqSWYVaVT2Ts7K55LEGMrpEd4DkJpn+
tAHQpABJT7ZJGixvVHicfYsPXj//kRNbzp+lyrcV2bjh4qLCqSm5BSHjdy0GPxP9BcFMFfRTsXy1
03fXfZKrBeJyX7reY0J2xqTvKGmKR3MuwhTDtdx17V5lsSoSzHrB5DHXoFx011pD3YfVERn5C+8n
wFBJvTUsXiSxCQlxsqBAoG3lNrGxW6oTiQqSMloc7rIGWdOSlroMQLq5vMoSqAlhrpXvJM+RU48J
5RqLKwkNFIvX/57Z8LxUMDtI0zi+aw9MMmRmt3uRWMwOli+ph6+/FzNOzGjhoxJdwuir663D76eY
/VlSlz60D6Q4WZl+5OSDzsDYnZX6/7FJck47Ujujc/cSjCYq9o4F1+MOJo870PCen4I1rF88NiwR
20c3z35B1Z2KbehOusYdlFtVI+YZ2b+3rXTn7aRXQJwDMkAORzkH/GJZyyc0ZKN8aCP01/znNxDS
eOYskIRuqdVLEJbIT+Ldh14MHglT8CI5iu/Hx3Tx96FJzG5sspDwtbG0gwR0s0tw2J5PlKLAGZ4g
sxwkc5aFHU50UzhvUdFlF+nmJkjGa9p2IrV5ZfgiqMdHN303rXYjcTXXvZNkl1n9FrjaP8/TkRHW
hn3LR82i0eqFJ0m/pBU0NR27BV0uQM0QIRkLiprWc9wQRxodD6AsRhbHK7XbotlMFfP+0vvhK3pZ
Fwgm+ep/JJ3JdqNKFkW/iLWIAAKYWr1kWZJtuZuw7EwnfU/QfX1tXk3KlS+dNoIgmnvP2WdGhLIC
dYgZJMQ+2jhhhVSiewza7g8MM+aQifVdB4PzoIkgwmWR8sNx+ZvFYx1nM0C/CcR3kBrvvuA5DdUE
7tXv1JNuZsT5RcW+2kURnSnY3WEBJ262RM7B2vuh/GRyUvWYwyYsY0WYp2wkq/dBNLc8Ch8zx6Ko
HwDeXSKFcvIaAJRFOZGiyXdFfh9Myrl5ipu8fYwczFaJV51ib3RJrgXxNe0cXH60F4uY32kaPD0y
EH1f7qtydg7Z8sIUI6zN1vU5PrjtfJsWhdncOs3KTCT0/YFZWkLp53y1RAEveTXVV54bGdL8cmt7
/1jN97TEc+uUM/8MEtN5Hx674A82tG7FNsNEuVd/lkZxGplwSjRcBqSEVZXMz5UBo3sokcTX/xpi
q5F+sYWvqASCXuhg1SoOQJMqfywby49rTMhE7UipndNmO+TaxDjVBj8rSafnrOHZoni/+gGSYu2g
DMzqWx0iy1l2rNol+BMi4BvR4IgupXprBDr6emCdKJX85wyYW6qGlL4699VOiXHY+rPxnVTwn42h
7UDVQme1MZsgd36cPV65aPoZOspKYzwSxKESVHNxuVMeMgg6UyH0B0gjHo3wOkPINpvzuDdMAD6D
wZTedq951dy1X9xncjrW4Bwfh4CH7DQmB/HOfw4X01NKRR3inPOBUehVpOo7L8vPYgjytdMULjxX
aqXltCu76B3YEem26SioliXWzsPYhlHsHuv8kFrJ12R53/GClM18qiMqTvpjDICOsyQQcZIOX0MN
sysUxlVL+KppnHfbiUUMryvVQ4kXwAZJsxZV9VnP6RtMnS9aFk9kB1JRMatvw8vfzDGUOInGW1pn
1zKleZG33/4E6FCYFDUdP74PGfSPyIw5RUsZ3SIjpw1d8CTT3u4eOrT0ITJY+JrjOc3NW9azasSi
YmkcALvDqbFHP2OcjfDGGthcrfncz2wTqjJ7CSr/kYgtgDVm/mx2ZORFTVUdpRS3xk5C9ohoeXpd
NsfOITUxr9tL1ouXMsY+nMqUAxH47llbq9mzU7Z63jkQ8pobeXSaLdRwSQdaFu7t3AFJVxTqm6gj
LRE1//tUF+ItGKnQDim1PQpHP4WnTjJsSQsb4RsYlf0PsAenLdlrHDodvczAEce4oB+W1g5KFA+E
V+KtiXGjbzlbFpMp5IOI5+dGZvBQzKigeqj1FMWfG4NKtmuMr6PlDezy5lup5/cpNygd4yx8cArO
AG1H2GYdVtven/7mvnuKpwKzi492PEKC4Xnzo68dgTXLpCzYw4bzo58w7W5yULdaz+hMl/S00qp7
iDfI+WdB5PQYJWgCiyykcJCbx6JS9Mq09vPLYJP55pbYg3KbdZpEIMpoA3DnqvYJPsIT/TJGpclM
7rlHPeUXA+kOHNqJYwlyrSuR581qhASBUkQ4a+wsJHNXsbOLZqwGRR5k2wwpGFJxxm3qmzjgHPdv
1ZDbYEgyUvxpQleKZnOt6yDempU7LvQMdbI0YCJuK1g3sGns5H7Tmp5tA0GwC50nYZgfJC2mQLQM
lPbDX1mEd5zwx8iKIP/SeK8jkzO6SRp8a/kHwDU+VPTiWJctMSeudW7DsaCUzqEejANgHi2/GgVh
JMFG/oCzhrSbDGmDEVGWnbOZWjopciZIvnVTt+DyfZEi75+T41Q59lJGmLHmCE0vHIoTPhD/wRKT
3ueJcXVHaHLIEzNRMphHk1xQk3WU1cQoH+C3YHuPnNMiVM1tciXHMmCxx4evXHbquTlQm7Rml6W0
zy0LT7PffTQuAUky7slW7yiv+QkwlUjb0y2ny75lMul+DAzO61anHA3L0hDb0O2Ht2b2NTsuE7Zd
PLzK2op3rs2Ex5ECAPgAfGA3taoomDA0O0pCuMzHCQcHnV6MOr03Lq6+MjoYxpjSTHKtaTXFVnrJ
25JgCztQAZgXXN5o8i2WVkLtxteZPCFgsT20NgHQx55rjd0DQQI2AY8bbiQIGNqGXObYio9OkYx7
5Tg+8tcYoQx8P1IHVr4X0pq2pzanYlcnyaMPDBzaAa6SdWWLr7SR4J7Rn+4aKL8U9fRM0c8wj7aO
R9pzMnrtzLI7xKZp7URUzvB0EmedFSS7xpRGD3O1bNUTw3+UWg7BymkL3gU/ZydFRat5dIekqlBC
DNEpClJi1+u83NOIpLmWyQJqrCqD18gVCetaJrFMkPRwbFKrRg5Smz+5W6nnymnDj95W849vmWo9
Z4CyCulwKkz7eC+nHm1RVSjzJ1Zp+F0Bu9krTJVkFxiF/AHhDbwomUBQqwzj0UgMDnwnyyQDCdWw
1coOYKNNulMwo7ba1vi22SuFfnrNnQngxtAvtj8nqwbSCCcLCWiRl2FAnqpHhz3M5b9SgjPLk7y+
2s7AUxsDcnhqhvQZD1X93Hc2NhLbT8Zbjx4UhVKs3kZttB8T1eJLKWMq/tqwvruepbW2sLx7I5oR
EQIzHxQqLXZC/daXbX7zJj3/KbsQuFbQBopdqRMeCAVkZ6knzRJg0xLkhiHTgyoS7S0BsUiNxd96
FLQ4JguOUoYi2J4syO5NnzyLFlqAAVtnFUco0vthfiLLpv1HllYKxtsxQr3qBgP3WqdwcjuRN8jN
GEuXTNN0YsfnCAY7SVrAdIfS3Be50Bt6xWhdVM+5X6GshoxeT6i7a828ldYGAWxBgIW963V6mUb5
K4nCXBE3GD/3lcJ4MhbWL7GkI303TUl6zLO19KS7kUP8ZUPHWQhkQGLShbKCXoJdtUn4gpd1LvWk
XrM/qFA20sANetKnSdbJop12CbPkplUPbprI9WiXBoxSf3oa2s+hUe+i+8dDwYX4rAekM+2wECod
vHcsy6e6/Z0ysItD9OzqJrxIzl0k5XKgJIqcGuw4Eou+aIpwG5KESOoXNoFzkjg3MF3rscm7B2nQ
yGaPV4n0XSgNTnX0qa598Hsxnr+3ggqab18LFvaNsM1DR88E+nYCUIsh+Dd3Xmqc+/spUmtO6mPP
JM91MlwePJb8RE4HIzO2NtIxAZSFn0qVAC7sPWwKKIDT0aY33TjVwewIbuvdx2r6tZBRtFQrfBCM
PS87JcoPt5nfQj1tPJsECfC4efHWs2+ke9EvIBbCb2runuMQBtySjgJ6IISqQHn3oY9xtpVE98zp
oi1/IE/iPwIYENeSw2HyJoF7ewHyIBvQsbsybMqwJU0jF3vhZ4xfE/zqGBN5w6FbQ/pNLQs8JrVj
VW8mKJLs4cNtnizQ+NK9J+lFhNMbD8mFYoSI0tuast9I2zyOLjnJDDXywHbLlQkrfokIY7DD+4KX
4Ro8g8QyO3VvJaRBxyBspQRiYHX/ZEF7qnK/F+sQh9K3Qkwb4tUfZxVz2A5W/AgUCPQf+k0fqg+l
mmfCjyCVWo9I41YLBVNkHeL1GErW8JerGykX8qWRJDg5zFzkq8DiepijaNOqZLPcweXP/8mvcTnA
VW34o0WxyIx+lp8ZwKgocGg5wKUbuthG/97qeasDCpyAWjRSMg67LLfWJg+tjwI6ZsKd67v7aGG/
tOBL+NPWwNpixxAz2KIPXFIEY0jkWJJmExyQfzPSek168doO6XXkGPHMtywLT34EK9mxCVJGqTkd
wcfSkQUTyUHFerVZILNhIvCG/WhV76chfpWlc8gd7zU3+1cXrWiR+R9TSDkUODimB68BOdzWoK3D
l0SCC7H9irqkzevbDPUxjCB71eMfWc53NgHZNm4SfwXLZueKYOvDtciSI6QbAgpAuukeoR3WDH0x
oIX0vfeIn+UMGIXqL5VSeHq2fisImi873mgwiaz9b7iA9wA7f+xIP3XzRPRDX5M5Ao1CB8E65/Es
3x2nl4E5kVn6ROTvxia2J0UbPkbhph3qv6aXwM0a0ULPwAQkapaOO3dnF7OK2An3yvvTqVdCjK+u
zm6Jo18lwT7caqntjXDS17rM/3LgXbVivrHVhkItIKhBLl4eiSx3frw0QOqfMq5Qc0yIHiEaYunL
k2NhV89Eiu4chZXI9NA1FbvRo12kDmNj/VkeUcLLJClLBqjSB9Pdawtt6MwZqLtRUWD9bz8QO67Y
c5xtsmFk+tFUgCXTiswPSROJHeJQEk1Kzi73ZWHSLoxJRurgdldGRkWoDKNzplLWLyXT2Lrz+Up4
dALyeFj/5A4cBfZhnFYenApIitHR9gOJyTU3vbV3GDk+t2P585IdWxGbNABCIJIXtwpMGl5TX0Pm
rFMeR4cSAJVz92Na1Seuu86angD5fxjpBAEIL2FwCEX7wRLBm5YSwDDSae62gHhP3K9lBlAlWHEs
B/+9T2XxmEbPFNC3nbA2YZfuuHiFnJkvjE0qhEdOo+2T3Yvz8kH4z1PXbPjiNi5xgzMjFd5jhba4
I53ceHHihrJ6G0LfGFBxNdYd3DLU2uYCEAmYC/QtEJYbV4OC8e3s3Qo+lw9tWRwDXB0vUTwEUIwD
UZT8EoNN4Y2vQ2csv7MNHCitVH7dhGI3/8FG8vFeBOZHYdVgASTNJ5EDRj0h4K4uCgvAbx42fxLy
Rtzsnz2PO0Zmk7QZTrZ7Cu6VfzK5+Vtmvi7WVYQfz34yH4fU2Cdu9c3f4og68LeLbSsDEWt1iIZk
f+NdO1NIBnfOztTMH/mWxcRrkxFYNHDgnGtmOeuWpXF5TeJ2PCpMZyZDH7Y3/6ZwyNRL/VXqTF9R
xM+k7DqLeHrsx3bTTuAxiD9Cks2XnpP2quzp0ibF+Aiu1UvHlQv4ackhXn5Wl3w6HFMZQPOmy7uD
ZO3FAE4vNjir6ifCJWy7Z8ZKY+ZoGdurC+h2HZTDFVfQU9xrEpbq7RD6d8euYA2THNk1ckQg1iyx
DGawTN2cS49yHO7RlB4b2hDUvt/Rx/gB35gahHovRuPlrZ7QOTTJZ5//LmFv4GlXHv+1mWA8tfch
Zd7Mh7vZfMTcb27IEpY2ChOoDLQk8JYLtZaxq+rXuMY2iSaB/XrimJvGIiyCb+apN4wQM+c4qH89
fCMdawQvYjrh4wvMPbhuuyFatmcpzv4xIS4PpTer5VknUq687B8Ly3KZGaU/rNMbIptYB8QmDZnr
k+MytwQa6T2lspllQ/oV/tpfK/vxYcUFLA5O0q6W62knyp2wX7kmHSbbHvlI0X1q5S5+WNm664gP
adc5cRuPpQBRRCHWyG+q/QX1xgIJMsYmbtD2ntxx+PIh1TG/0Du9cgNHLmjw0kMKazew2vXyxLXo
CJvFPsAn5oaB1nnw3Y+o5xaS1YMsox5oCraIiZk+GaVOAyjG+VXhfagVIR6opWhsiH/8r4laaQk+
CVMDFOdx+U5fztDMAOWyXRhzsQHojVNVzu8uOG+aKcvj+u8J87iWd5ZbNYrbsszL7IcLcP1fOyGP
qP4zpEu2errhO9j88kOWV215vCQ0ccT/L1LE4am0Ju/qjfWlZwHP1d0Lzb0nnqWkzVxsPT5xA17I
sbrzrAhe4H6x3cPAAOv7Y/nEQXXF2H/MKLq4ENdSkL9yGWpxawC3QoMwzXtk5g/SxNRmC9rSBIlh
uCYCdLtM9jrpV8s4XC6N+9RHZCOk4ZZLiEm64i7xAXJYKRnQ0+UTL7e2Z1QrkKVzRMcb6GfssEkI
xF7Ev/+NKW4HazwdZ6rCDF0u05pnukyI9jXpgmG3ZocniFvn1eLOcAvmANWnv+NLoe6dY6wZ9fxi
f9npY3la/onyKXD3qHj8ut0IRlHEThZpBJfIQ/n/g8qo9LN6jZBkcYJtdELbOFrEsKAV3eApt94R
tUckmZY4WK3OO/LSO6QfB2Z4mGuEpB6yS1Z98zVnhtXZaykc3knIF3LJdceBbstoFwnv0U77DYq3
Nyan5SNbBjNnd8vZnbdp/OogvsW3ekKYDzU6vprQ/QfLQn1K15a9wzI9BTInwI7qbK3O8QzAgxmF
G8iyJugz+nb532RQDSbmOJ46k94yDQzdTGG6BfC0lF0JOpnTa1gTSjmVOOdZUTXu/2Q+J0y3ZhIY
24mtAPZDTRMTBxOBi2S4ROvaak6t0ZytHp4bMW0LSqNleHcxLawkuC7gd+4qQ81MHey7L5ycLsuT
4Dzk8CogUYOozLnC65YRzgsduYhCU/cxoLK/zMheZ936amCp2lZ1jm8yQJFg8o+2A4LjeUqukVrG
xA89qxOgjRVVux2vvs/M3nNjfRGUKz8HimPZgJCHL6aTXs17P1DWMlO2QfjeTBP3yyFit5oulY79
tVkYq164xyLCrQe27i3oibGshqh866o6ftLTWH7PMM0IIHdbemqwKCimB+8DxSPM2Ltwjk6+FT8H
dv93mRB6zCGc2e6U4pGPTVs8V59+6FJubCSF+7wj82roSBCOjiqNmEZsWilR/9gvScDzCMqutauz
TNtf27eajWeWZGTSvKLuJinvON7GKzs0CS6gurznoRvGBL6mRj9ps43owvQkkItnKgEE2rp0FFxS
MRBuPkivP9C3fgPM+U25h0MSEjaqkwmliSWyNX93UTQbUwy2GA7HyiYV/S97OJrjLoclj4JnBnzI
KB4pxb4vGz5UFe+WYR0KmsfLvx8TTPgltj7w7xSx9g0F+MNosZMXof6Rwj8KZZ3NSF5LvztTmN9J
0K+CvVHaRBey5oJVlvhkLZt4+U1LPIxt7gERsQ5EuRMtzASLhNOjAeZcZPBX+xjQlPs8TUtVjoYW
ujdQwutiKQ1gY7M8+EsCjlWuSK8FNUKgiFe8ijJeZ2V04yeY/OrY1zykZL3cJ0FYbw9SqxtOg2e+
adIfeC6IpbKtxy4QOwPIEKjmcsTNF677ZsLJGi9GDE7fMaWt5zoH/JUZxh1iz586F+gO2uJELQd7
aR7T0x/31LB2mSZfIqvqV62id1Un8A38E237r6yoQRLpQ1T1mtCA/O5n/B/qDJ+FSwFJ9M05cAFy
te2VdLB7bc3XBDNK1YtLoWE+ALF3OcKDx1k1TLoM5gvFnquinOWXdjQzoNJ8XUvr4o7ZutE2gTiO
BeBzVpzTCH8/TKj4H5YJnoAisp5sIpVAf7gpBbwOHVGJqjcunXWFvijrSWgaFW1eRj0QBv13dLuK
GT//7LV/M7sIYQzoxkVpC/BYD84zLM0IU2OS2oD0wir4h8kqeATEf7dAowydos/ik/IX3DD+HVOz
Ow9dtXGwz3nWBBJBH3zc7p7rBCdTOq9LF6cKmN7LcF8FCaLxyn4uuVuJ7ktsN+3FbxhQqN8peUYE
JZYWpVb3u3CDD0/l35OZXyn1bReQalxhQ0N0xmRnBu+jnp67dpHBpPopKNkKlbVP4rSSHfJ1InEk
jv9aqFtvUosJ5w5pit1y5m8vxoivNhVGyPoYsZMDb9UVB1FUN8VJUbQ19JyCV7TITjoaxlNgxM9Z
7f5Tab/L/QVjEIxUWuH8m3Fwnx19iDN3lxBfRUvMP8rMvIfWSMK4+zX5+Ttg+0e3ywGJIPE3ov3Q
4pDtbZNzb5RzbYZHMg9aosYQcKJxc+n8SKNroxrvySf8ieUpGx7EbJ893NkzrX5dAjGjk8Cp5S1A
pEYDaes08X75e9F7p7AkuMZwBQJ6NE1ZXyRgrqeDMPWpjeQPJv5fz3KaG2fEQy5RmPqNfrdz+6wE
t7g0cQiNSDtq6MkmLGMesnbFDlvTJVbOMeYVjivIcxOchzy1LnHXcmAgIedppOLx5DRuxS7E6/EX
I3uyTHG3SRV4GK3BQLjGNtNs1Z82JdDE9eQf38uvOnRJwekFNftGv0WosSBYtjvXsZ9cCyC208bm
DYXKcEIj4FJdEjdQNd/tVF0DUgANjyHqENmSufSYSv9MketsudObV4ZTR8Wc0ldkef9y207HDUVK
42u0QpeQ8SD13iNISYacV4FSpxqyVUzdJGHTRNQL1SJesbRnbFGPU7HL7IkOZ4x2A2OZ2IGLay9J
NbzITvk2df7G7uf1oGuJ+JPgoIU2WNhrnO47n7uZm2CTi4gAHoEGr9KHxJuRq7LZ7iQ8yNqRXF3n
v1B+vQvbIrJE+x+WWiiPPOQFyBDW5XWW8kwJfVvia7JtwuMyCSXQY9txgrJFtEK7qJHHnpTtrm4x
D7XhvaABBPdDP4110BFO66cZsLDob2oVHC0m5Af0m0wv3o5TJ0G1B6AmocjHCDkbIgnDyEcKO7Gp
JeREWGiIONEVJvVJu/ZQ9XPGsrgftIb6B1yCjofsucXAwrr201kmNZZxSYcwC4GCGrnYyjcswn8r
uiMEJ8CrgMKINCEcukMxuTgPg2raeWUfqFU9h+aq9/I03WUNXf3XsK0n5LTVZ2NoYNsOyj9tTCOb
gqSfiS3PjYpGkevi3miVp25BlplnDFbzeCasHsKyMaNyrXsOBQ6KkAgzqslW0Yidut74VWIKzvow
L3KM1dW2svWYb4M06RDUNu1+0IW1c+HivKMgr77F0rJZx/bMrqmbxIYCxsZnFURqIIA7gPO/K+Fh
wWktG0U16Qm8bbgT0TDoavpD8c59jGQwbFvkrwdobPND2EXqLKP2t82cH23TUGsnnDG9AZcGBt3S
imKTOZQIPJUY36y8UefKRwhE/6BfD5D7oJF6JYM2SglP3OB4atYm0MxD4IUDmoE5lj++9kULOFT5
W9Qz3sX1LASspiCPyesDjHxu3K/zhmQf3mgC3/qGPRq6aGhvzI6Rl2JSTLGWBb4XgHNT0WPCwW1j
D2W+VqBE1ybq0NvUJwAC0pDGCenOb9OkecPKRF4LWqUs+NEv0H7SUYephi4b5qhvomLTAMOGh8B+
jBIsXNwB0fVIl94IA2c91z4ZyNFa5HjCOkdG1GwIRHI90mamOO7WjmGhMh1C+1K7EMTjgAKC8EIq
fknsfU6jQjNgGckjihl04b4OWNT6JccXbXYQE4HL2YRNvRcbjL06lGvwsPVDX0W/hF7TdbE9rJYD
2J1mKMRf2efVS7mIa0ZqtCcjNHCcoFuysC+STJypjrnSJRpQxbwana/8VeVE1q89Zz7iHtZAWOt0
5U2/OYS1h/wOuMWqKKDps2ZpMksyYb9x+TPrCzN+OSf5tQoIRiLvw3slXc1bD7UlgWINOMyMLn4q
bTehjFNENRoXCfXZlf5Xndb9CyMam+uctHvtZS6DqXSJiXPnltKmlf+1fPhSDbnKD1Q+EXnSZXKj
7YzQYWk29TXiersD/xj1zYdEr3XN7EZqAO7d/GJNYtwU/dNs3ujfUcZx7RREQkey0TR4XwYYNQmg
Uq8Giwz4jM+3s8wcO3FeymtSKfogJRAe6gDq3QtC3h1nbAN6DE1N26CPWZEEwoCHNPyLnIezX40E
hFg6rEtIa+u1y119mOwseXHmafySsNn/+FnE+xoR1Qdlp8PHZxAbKtMRY9Eo4kPbl9khieNxXzt2
sRHxgCbcCNrvtKZA2VhIjtKBY33cxPElbOkINixx8GOc7nGeohSNaJlM9otQYQdbdYRWPSxFF7NO
4hfTEN2pZGBDgZjncxVnis0yHKfaa/9IULvumFektfVROWBpU4tviDoqe0L53Dj01EfH9fsnP46i
fpclqipWYdVCkR4bk2YIn/mfUYo4WAeuR67SCMxy20aD/2yIxvst2yS/m1O3D+RM+XyOqNDLbhPk
GdT5yEjKtVn3JuiLOtHAb0wKDxzrz+2IZIs904IyJAkFN61u/LvG+yFRNbaScvSgNZEZLNJ/jH6Y
vnSnA6DYQgLNS4lDpMOyKfO+QkyIhdMJhbNj2hov5H1ZT6J1aYeQ+cSpQlPKsWfoDKr5aqJg2E/W
LPCsVbQkYyc8ZUKY1JHESJoQBq9V1o79YxQVaA8mf1kW+skONkWNTBlUvrunAQ4XvPJ4tnlK935K
sKmr0DU5CybIKAaXs3uk0MI3oG+c2R9PER2nyzhofD9N0a07YAc7x6U5Z+u6wiGAAVbr0bkUkB+2
fTHiPXIEibAOwVplqps/pIXQbi4zlMg5mUIx6VkUXRaOfu8Xu6GT1Gw4ma2HQdnsjtVftLIdRvXG
xuZR2xhY8v+2gN4tM1J6PSklB2HaA52SUNX4T6vq9N/vIHgehXYFX1gZfnEqkzzmmJBZVL5bmBdo
7LZGxO8gAiO+WfaU/E14LhC5i776qJ2835tN3B9df5k/Sfl9Mof4u7Pdkj6hwks/R+XFYCahdiZj
zptuNB3oEcRPVTe751i003PSSOo/M0fbzUz1AqpA1Yo3pHM0GPMCjo52hjvw6uQE5XU6AoKMwFaP
Bs1TBOzK6ueL9J2IukvO/sq3aJ4KUlDp3Nni7M5gfIzOUrs0mbyrXxrJWZat2Ena/GvJ+7UidAkz
74xKMozZ7CgzRFPqEWDua4ShoS1bMoRR6rFBCuif5plxSDMLn3eN77Q3kBaNMxy7/8hBBHOX1KsW
2a6JuofxDUXGZkVO66ojISajP/sfP2jZKrkW5//eztRWxHa+VXkFkjqO3ByiLE16H8AHDQ36aUI5
qElSGIWRCGMS38jh883Q2zfEJNLfm+ZTqwm/KVsEWBQL9LobKBYg3INA1EKmTzji7SPHgXhss7LO
tk1QBgkNCIQciBmjFcF+F82+NQU5PoH6Jm6dal8FEcFL4OV6EiYdOyCg0lmfk9eGqqH2035bW1TF
Gx7+aajd8dymoaAi6E3PbHzzrev14ZZodvTty18Ei2RqVmb5gdrR2Tt9g5OIF2k1OLP84JVVa1P6
8cGoR/OpHOJ2G5ETvR6k7ZGNieTMKks6FS75dEgxeqQ8U5I1P1Hapq+p7MPPoCX/zQmxO3tJZDFl
CP8UNXH9phzkjUYiYcdRsgMcI419ivN35dP6xSA8OSB9lpIWw3N8MXu3P3Vu42EzYrLaCzHB86IC
SPtfp/FGu7YBt9orixcEVqiEipIda5X1u1irzwU0jPRkF9Ikjck6tirvSbndx8Q29mGGAVPaDV56
G/zSWN78wt2rRctnGd99o6iZxSw05WjHT36io02U2J9mkH6VNZgZoYsPT4DnQ7D2aszQl9KOYn+S
QVExH6nnP2dO+t7V7heE9GNrF+dOxBfy1d8KzskNXwfF+u2k3VrI4YWnyj8qyZcho0jH+cm1EAkG
fXotpNrzUY+c32nKRrSt4nY39yZhB361G+3wmies3J5dY13X99ZPOLFN4IaiKLinE2EYDez5JBzf
7DL6UZn3KubuZwFUiznadb2FGNPFVaYPSGguaiieC9rAAJrgRKb32Qwfl0JJEEJaR22GmuEWzP5H
1g5neN+Pcx0wmMcHpeunxSxe2sUictdbxEik7Pbhexo2xyWDoIF9gVmXcAUobKppXoqkfgqD8tFr
vccpCDDCtrj7SYjxS9hV6I4fpMvmwiGDuIsOk0TUzo9Bk7XuBI0OUjyDPtrHIa46dBirxKQqbEwv
tVP9pk75ymYCg5I/PhqFdZNNRV8/OC93aQzzq2C+wKusIU90J0WexdTWZ9qQ+0A3f1sPal+fVsc4
kNCwcd9A6MzJRdYUvMfEQftZ6TOv5QXh0vfIRBRVJmtK9MykFdLujX6SvjzpyuOdsllA/Hm/YPWz
RD5nrXEQnX1w5IwijzwCO3mB8rMbByJZtRoQ+egXEwxBZ2NDX5CZ5MoCpYTOPYF5aFEjGtq/5JV7
JGLlFkwUY+A24XPnxY4obAmJ+Zqcc1BB481Mwj+OXGyS9UdXhQc/6faiA/5detjzCmB/De9vXHE6
dVR07chidLrg0jpqZdQJahhv29TRcSyFCUcYhkXs3KPSAtjdv8PWIS27PwMvhG6sLqUlX1BNQ1ek
Rs6Mk1K4z24eaS9L/olTsPtEHbo0gS1MGKBMzZVL3BW956sVJW9dMXwlS/RYGd7GPPoauu5iKfcT
q9CxaTAYluLepXprSOcIJJPNYvWa1Pm5IsqcVY84Sr1ZPgyTyk4TrIAA8AeN/CZskp0X4sc2jXOH
Kn8Ih9tcWhurbHYeasTR0vugE09N43B26Kku5qD8VpNUn2OdPTP03lM2SvD7eDVJ65BqN3NcChvn
PMTZzpumQ9T7FzOgdRwO10BN16EEMsX32zIn9wb1BeR4A6WIPfIpicGDbcwi3tq/nkxeJ5/E5CGy
rhmyaFZSZAIFF5GQi2dPkJqWfDaztvd1YdCYR2m+3ASml2xdl9GLQGMK9NLaLNm7wgS2F+V/TfxN
Li4iVX7VfcR+X382pfiHTOOfXXfc5elCkhFitZKaUg66GUam9eJVHCuLJR4xMWlJGXstiaUjo7Zo
GLZ1/U7j7tLFFWuPvZHF8IO3ZstS0j5wO4eXhHf8UOfFz8wNLVNzFzfuf1fVi5zIefLRFEMePxfi
r9TF90892C2NL21guSOntCe2h279NlLTvnM5CIuCDB8h740rsGYA/y7mnxit4QPu283kmbiB3Y5F
QjzRWUX/l/4yAgfk0gsIwyL7xM1ezCXosq13Sg0EJ/IwuC67GAHuq10uG8JBsIGUmuQKy3Y9uAlQ
iDsTnwsKrurQN9C3FEIZIjQ8ujEMjvXcTm9BEoubaAYPPyP1hwWonVUXz3J3UzX29yAr32Mp3mRh
4qrCjtAgVxQVrxIwCDXFt3QRMHg1KnUv8x67ggZd0FKYHXL94aHba11ZWHurzMu/tprc2+yhQOBA
KIk6FvUtas32VRoUnDZ2EKgR0UU8/ObEe235lTn6GbQbkeVjvVacdYom/B9LZ7Ycqa5t0S8igh7x
6uxbO93bL4SbMj0IRP/1d2if+3Ti7HK5ElKIpbXmHHN8rpm+QFTOIH+2je2fyy6oN2PtwJtozGVD
MKUkpmi29oGY7UNAxhNtECaKYYvOM3VFs29Sp9nVrrR3fhtD7VFecKCXEu9JoY73MwqEXRwFPrpB
j3mvmWcHYrfKbeb7+m0/5mgNa4ZA6LBfY6HGXZdS7k99U0KEmUhZV7a/CRgBPyVtqFZhmOd6KlVu
7bSLdnPuIrnJmlZnhv8InzGBm3v4oYC17HRH8MkNjWGT9V3GXpz+Uodip0uG7NnySEm4a3AHAAFz
0Fy3VGifZkszy/Cafh0EDtW3z8Q4DQib42w7EBbiitJZMzCI0axXsf2m/AIyFO+JnR3oGzfzbTUD
rrncGgy4Eca8SrTaTRXkIsZyDI4Y0clWjG0OMlNptKeuhCuwytsIJH4UJoW3Tw3h7ucCT3NnC3Wc
ctwMY7TY217YmuNsdMfZzYtneEktKvwWhVMwttarA6WKKHOMdszqAtqtMn/JuDwT+1ESTXdm/0YQ
ss37VLmNzs3unRzf5F5Kd1XN+4y5J89LM1/SqKcNGMI/p00tf1BiLCRkMS3FMVAtAtODsQ+76D/R
GxgrlX30I+KNjDlTc4j8/IjsEOE/sXw+yNX2sU3eMmO5YqNiiXzOYtp5BLtSaK7kfEHof6dbhWVA
K5kxffzkV9PawPTT9mR0oxRJALcZ9ooPzP8LHPS006arH6YOz72/F3B0Su/VIr97oivelW9uSmDm
iUTELOJA55JWSCByNoJPI/S5/FHz0+L+jFy7T34ckRAruA4bE5/miGHSIJWVfybz9yWBEQ0fgc9I
WFIPvbQj2JC71PvfYXJrLGKELhzXcZvz3ifgm7xgo/n1U0Qy//0Hb3lruT0Nt9degPYmb9zlwnyl
aU3c0zFs3p0mobH0o697XpB/0fvnds0WJLn/8tcb/npVPun+sJs+MNnWv48La21rN3Xunb6IKi2u
DZ1vYYfbNs5BSnhbbiK/FgGEvkImq373YKnwgA/6QIw78pzX0vzjpoVSgp9/RHV3V2OYrNWZvwmg
bpWO/pZrFAQZcsF6LZgw/1E9+MaFiygN1IdDvLZ6fUnccr6bloNPUw96UaTpgZ/znXvuCveSPwy1
NhEXAUz5GTkGl41lNKbRahKlND/pb5rlxa3zwIEZFs3Zfjc1NEGsd9acFrawMrVWIcm/OWOs+bGS
Qp//MUk30tMQV7YrlhALApQe3w3s/hVfm5r+zQmGBrTv+ldwa9P8O6ME6QtqZaoaGjbsKSRuZcgR
742Fz9jz6PBz/l5/GMo2a/lYiCg1BbkvAI+sF5QULjGUpD+bRKMSYWiP6JXMcM9XrL8yNuid/gZL
LGM+YtaQPWKBg8pfyGIeuQiy/AIQnHNPQq3BmbmVIeYafgmZU/+7o34yv+uv2Z3hDAcgFcw/7nOV
zCgDPcqRayTYno1lYmVCT8RxlPKIs0T43Fwlm5VuPq//t3jt4Cdi8+KP+DZZYSwhfXf5bvQ/ysWy
uvhJni2WRm75fA1YSf0JlApAEP4WLo6hf11sZBBbqkyEhIjM+ldjKs88bf//67Ay3LV2SBf5hvni
qNc9j4rV/mVRfnPA4ar6vstL+inUcvSW5myj95W+d4/6drSgWD3JO6bZSTFc9K4kKH6IXOS/ZFP+
Ap16N7gc7+ZvPnk80Orhr6lW7P3hjQEgx7NHL3J2/1t1+tbq54OL5vIr+5MfMiOx0RceWxaCQ2xD
hBOSwmoNzUav/8U85Uagmchbt7J/43Y/V21zM+iF7l32xXkgqtUwovVsRWixORySy9d/98uCW8br
/phoHioV7gqjPuidw5Q4n3Q2I4Idi4Eg1JD2qOdD+gfNrPvipLzFFLvhDzdBGqLfWCDI9ucixRvd
NA99kfAsM2Xta2bo1Vl2/VsUU1mzoYWdQXoQUhJBNGQWq10jjc8g7W6zDF/DQJ3aqNu4XfiyuM2p
ioyrQShvtox/E2tgqUq8a3X4KBQL3HS6fcvtXvp+rUhSQapMv0oNV9VNBEH3Xz3iHsb9JP628iuq
7HfPYCI71K/Ye35UGBL+6nRrvcytZaThORO9k++JZty0irM+V2x5HRa08hz79sPgyKuBEYKQtIvD
YW2Uy0Prhg95Y2/U4ELyNu8nJW8R59M7kiVPhIFuUCjjBWOY/N8KIHPAdcajvn820cU1AURN27/U
LsNKMAI7KByBbrxiionqdZr6/l08LCWjfqZ45OcwAge1YZBx15CoR6/iS6TOfZwE36lQn5jXNpL9
A7/cJY7RH7ugVe5Uid+PHt1j4iZ0ZOXRYfJmFRl6mPJsFwVhI2pr4vjg6WTusESOi2aab2oEWuwp
f0d2687Lkp2ZOBrlglROBc9BF5MLxWKxanlmvnU/ZOKoWm9DojKTNJxRTq1OfVPTBgmZM/Ptl2O4
xSqJ+RnErhQ7p8TeCjgrJ7uARvZrqJxDKRj/dGFMqjPsmMh+jkKEVE3OYQSVFi+P5EHmDhNH2T5H
LRBIt4A4GvhFTWysx42cn0Jl/MswK60J72a/bnTTMiFzmhoyzaaTnNrdnKFXrlzxFRXkwY5j+WPg
G9I/NpPhQQ22SY2GJnO5VZz/OtAj8WhfIevsO4Hgby7MW0atQWvBWLezcQZST5CU81ZBMGkM9zlT
6KZHBmqMIU18bmiTDtaA0seb3wNim/+7cn9YZ9J8QKi96/Tz2cTnmBxTLLjDWv/zkQWYHPxVU2Qv
QYokdFbPVpJB+mV1pD7D3iy7jxAH943xS0wWyQ5oW3vn3Rmibd2rA9gzDG8EoJqtj00I10fDCw4g
r4Lo6Hjl8yyMt6gsN4nQHyM8zti2gBYlOy9qdpOiIIh43PQF5bZx73bZ1QriHcK3a8CU0wthfAbV
w5LVe4xSF0cE18WbDh6ER9GLM+enBylqDaT5VIlxNOH5BmSNJhy9ZextTMY5SyL3vaz2he98uYXx
gsrgtzG9NYM5fZY9MqXb+3l/cf3XBd5djEWg8pm2QdvwBn87FelWTkWJHa1f2Q7o7no5yKD9o9zd
SIrFtkOcqgBnSx1VwVqPOuo0UV30ZGb13xeejGAe0mZfMwgHD+Z9j2F1tAdylyStZ69LP0YbuTHM
QjqO5tqgzi4E7/BB4Y+mjf/tG2wXKAitDL5fiH0RSrNrDkzORnvnmeYVVAzNusg8TaXPBAnCdzLI
kx1ynAx0ZhryQP3ZBXVhNBqrvhKcQwh3A2p4BvdJn2RAGGXd1ygG7ky1rF13vnkharK4GRGGBBlc
hUY+lwadt9IldZkYSZqGs9E/VG6yl214tXPJ5kLrrEHXDulkwM6IoSAJ6TV6U3hPC2s/0ZgMSSAh
Hki+1z4AUVx4u9ztkCtARE1o5g5lvAkM56E2EO+wcrwU8Z1SO3qn4PumqzdnH7IqnlOLdqXK772i
Jl7CKch1Fc5/vvN21Zv1vkgXpvDcp57wpBm9sSzQz16KqkPj33xOGfOQxUNH6IUf2MLoQmImG8rH
uL+1oUVHCiZ5NgP1L92DcNWhwDlZDc2qlY8qg6rJP+/076VhrwslD0I8ky+Mk+tOsXvW88PcYgJF
c+ebzVUmGZpYudOrpDU9xhzZCYTcTCWhwk/9ZUTQxRpTnfVyMQi96Xh8DDCtAidQVvtvS8k34WCP
95ONKfCRBf2ZuG5sfSQK8LgNHbOHMUSU/Kcy476oxyc1Ex/mvwSR3OrbWBNu0S+cGtwOL3SOpdPz
iO2MNwXe83opmLQTcYTefPDN+4w3tbTio+tfyrq/SoIdGlpCTkevRHN+QgYCRUsaAh/RzNo31Hmb
vjahGIDNsVC8R0mxrny6P0N3oRt+DuR4iuQV9+gpYvjptONZ58hRz86IY2ibC85TnqE2ZsJ8rbvw
wF0FaM0iSDfGBPKAzSpdYHaROXVn2gyxeFnEYXcVbHGygacRo7uWdK6QL7TFY5kIgDHlp6wQ92qq
ZrQ8aQhmyh5rq/psWeWRYfiHPSwPYhkfY3Q0k9S0Huu7pEiKZu/IVOvEe22VZz16mR5eRkj2To5e
7qJTt2ezuBDee46VfU1sfLOMUFJp8JLiLaQHGMSLuWSxyeYp66Z3sJxvQ2e+0wRCxYA2xHidYzLX
Z7Q1EOc8NlQDnNeIrsoJu4ehK6+RfhyYAW3qIr9V06OXMwpUzZ0jyVfKPLgP4o6YEbrYmFzKZIOX
HcXIv6znTItlaunFbZ6w0jR6OQ+leFEDjSeMlgmqVxSwtINCLFYN89WMFDUvijYx8lZ3rlPk8NA0
kC3qG99Sn9Cghvhj02thteVRxsT9q0sAUjsJsFf3Gg7VxieDexjByBjmE9m8OyV17PZC5Y2nNBqP
beK+1vBF58GFDvwY2DbIuXrbF48OHMAQYopNp76EhUuu4zO03YcUZ1loG9s6rLYoP+iEk4GaBhAw
9KkEtzxfT4R3Ao7n0+DYdN1SjtFfrLpD1bXJnX5sEhAHUzZfcwkji5dmVL1O9hsMMo4dh6UjoWxe
duRUPfedsTUn9IOlRS4jikKuW1caBnVXz9uzJQhg+m8sG3whQLqLJmenGOK67AJlyKCuvPBOXXft
tyB9A1IcIC189XzEZPmWJY4ZHqOK0qCww72+EtOL7sb5Nc69XYPsB1kgdQr8P7/e2w6tlsjZ8x75
j9xHCvujNy3HbCjReVvHARA1Nfl40WIsfZ9HahmryzcDyy5EUHTH9Jr4qhJNDh6mNNgWXD4WN3qd
/MbapknJvKJBWIGDdKI6ZT1WXDOrF3Ty4b+bOyQ7CeqkRmLvcdzApGiu4+W7bMJPMBMCVRiDeByq
tfucBtY2K+t3iRKgR+pjs9uhDyEQjWQNCb91QS4rvua8oU5MFLqx7o0VrXgP05M+6vexTX6GnVhr
vdkU7Lm5tubOFPU2NBlBe9Wq8WD5Zk6RCeEYZZbFZplM8c1B2UEJMb4wOdQO3zv97ThksNrjJc7c
Ox+oeI1GK23Egx9h5CCPu/AnHZpHoEGOKRaZP+Lnkqk/rheoKCYK8mIxf4LK32JbEECdGP9Vhk9M
xajNj4WOxqh2nGzI03WYShsRlSwBQi82QwZas/vEMF6hgf+qqfrL3Col/8NXO+Dnm3kpeLRotmch
j24I2U4cRvBZhVP86zvQlqIoYXePD47r/yOpjyOlKdBQNBujAr3KOS0Vwzff0mOcQAoaSg63sYuz
bSrokFmWogvl1AdkhRf8yBuB1Q/OioEcDihTYiPAGidFUxEnRxj/xhWSiZS7BNbhUBjlt+vDqhBe
tA8UU2/O6/MOpBCC9eg+JNxobYf1d7PgUXcJq4B6YdJO7h6LcLyPIMVvGj1yarxHMsz3QTGe8oz8
cs9II8LIUREVMQccFexxNb95cXbO8QeBIqRR6c1yR/f9A/bf62i2LtuW2fAymX/zYbwZY4DcRz2T
+w4iBxQ1g69gj9txXSvzpYkQMbZDcRqNnPCL9OK75rPeTpksfFR9vLEad4vWkpsxnJw8fsPUdZRk
EAdxeelGgDAdk2YrJZm6bj+cVn0wqd+lWb5XVu+vCkaL0u8IqqBAptaITpqTFnAMcltK2rq6ySZa
2Y0NsZIJeK04RA2dc8URCWVosSAXhaclZfPHj4V8GaJftJd5c6DTzUzDoq5It76VE5Mu9oOIr3bl
fwza5VMjhb1r4EKvTc8asGTAFilsAgG0Si90NoPIYdhxwLSjXiDlahc4Dx6A1bi6+lgvhmiA5yVG
f9VyMkoa4FQ934frQUSknjRK+yNNTSTlfsi4XPlPC5Tr3OrYNiwy7EOvPzeJgKkTAkl0VsUcPNu4
q61R/FVEw3ZhT+qj9yP75WDM9tVDhZRZ8btnF495EVZgSJyfIoGc05rNxYmSjceZzh3FGpj7a9Io
SpSpcqGzFb+wDNTZypdvEXHMztsQLWDWkNgbVCdq4JUdlq+eMIhwhXRX5ARKIh3mkE3jKzX/TBNX
JPoQLiL+Z5KDNIZ9swIr8SiZX6kUZjqYgNBnCZI680aG7MfiOdM+qUi/S0fv2zGnbRLT16RPPqwb
CYC+oTBmLqDWVpuLu1G5jwLByHqZAuZ68Yk1CoLNvjHNAbKcypPZNewi9MbPlQkUaJDdT2o3Ypdw
wF0C2vAdk7gA7hct82YytqBhNuHUDKfFN9a6hcC8fzVq5ovdedewUsexXC59Oz+57Oxe2NwLie5h
4ICERHGVtGhwQ4gWo1k/jbHQr0XlYeLKCWf30s8+7D/hz+5dgCYGL1dYQfBph/zau/bJg81Fh5Fk
vlR9ejkWx578B0KgesJYhep+7Y54N45YBe/60Ap2XZjtYwyeaVoCbgIX3cWOWDsWOIIFnpIwXjo8
CighknrXaTH5ROzDnapa4AlCnSuq5x4zclj7V5O+KirbYx6lp4z9rhaEqYbR+BaR3Vr03alty7/a
w4Sb0WanRLbux5rhJdW0zORL2fJUjbjdJTO1ua73EZ3mDUmSGUmdExAWHq45nYl1StuHqvAwi2MO
9pOvXBa3lC+VhjdHMAsHkjd2zLXM6c0NQPnGPKS8YCm5CFP33RjqDzFsS5ucR2YQ59pmpOckvwYF
bFbkF3vCrc9h1Cx4vyEnOjLKJLFY9pSqrgJcbCnyFPzOQXMyPflTcYswK7q5QvZgw3F2F7ToRDXq
uztUxW/nxv8Sx39NKZmoGBreUkbJri+NJOAEw1Cu6u6toXvGngxUrscQNz/beXGf1v4l9nFKUvg2
lUeMk/usGahTFrzqK/BoZVtgxJwGZzrEPY2BRctFi9zdkdhx8iF/cdBf4zGg3otOqdd+6RIm9ouj
BJ5Zoh5wSh8dXL7XxSX/NE7nHd6OTdlHm0TaK3041s9FpLs76AKT2t8T97FxASpbab+aMAfyeYoT
eWanIREXF5G11v1i3jNAmw9DCYgE+YWaiEc2SWXNmUCJLrFWuc0eOvOY+xXcWDaCpOe8xJlhwdGA
W+rRSGzY7syLVfKuS2THcLFN+7zqZpToBdIFTE/Qj/XnsEcAcJ2HVo90TumDyWL4pmt8lV0d47WO
idvDP7gvQVppR4WoyksDPek01v6j2RQVh+MGeOV0T/UixpHeESp22/nNqC2wGD0DhzpTN3pxvYlG
ZwvdfWWDnvZKd1/RzrE5xC55M/6GnMJHaFnzyPtFNOm+Tyj+Zbcx29+kb6B/9cyVw32UhgfLHbfA
KQqBfG50MBr7HDekMjl/uqvGksdZgCTv3nSFS/EOm0tXVQn8vPxmjfGHHzlbh/9ewb90om61cEAb
Tc6sjEl8A95UlcXsZPg+9HkwLsTGzYZDZZubamw+QhujGSeVLpzv6x62B7+99SrKdjTSy4A6x1lZ
ofx1U6h2+hzVCuoy3YdIKVYLXAYs9/h3EumtCz91jWlTnjUYDOi7g6N4w2jET3AlnK0mTqhMYh8D
/DNxi663bs7hZP7xZ0QF2Cy2oZFAkx0gKCY7R+FDbIrAsfAAg5yi9rK7dCNrb13yD+nfyCZznNnR
B1oCmcmkz+LUUrLrDLK8KjNkXQ33iHDKVapQl2hyRmRHDLOnKsDt4b6GJJ3dGZqhKhZgoTXlnTBw
/kritZDrScfdVou17wx1nuNxnceY5DmdcVZJ98skmRpro7FIDlOXXuhzPuMhgneo/juV6yMbJvDr
zHEplrzLZcbfXpyrZw5nYkXWsCCutPs//QxfAGfF1npb4F4EAahVK9/qdV1OjzZLu60F+hvzoOaJ
/o53s/LooYcyQl/LtOTaT6xdZk/5HTykq8I+EQzD1RtAIySoYBP6RCPKbr2imMnfmYAugVhQGJts
5BQnPXFTFhiCMmQOwByhpIDpq28vc85SeK/elO4wmh0KO7jRF6UoTv3HrMsvoPdegANtvKZ87QAT
lok6KABieh8ZomIPB++3rNXNzKsnniVe6hExYKOxzczmB77Xt2/zXHBZ8F1WvGjX/NkKscWmQmAO
4Bah478xdTZKeccMrQPn3qDDRNNxQQSqKIqLnvwe4qaPPBI09zsEQrFLQxpvuN5VBgS62977LwG1
f1wET1bLyspM5x7rKM04HkDdkVlsuevYGWLfONeJe09fhUpA7d1y/Oi64WNM+zMv1XfdoTG4g8pV
m4Li1vXDoxOMJ/QHf0nByreM/FR5MEFA0m4XlfkEfeardsE2z7X3An9qGXj/0kmic2zLn8RmBu4l
ZKlHSw+Y1LXTDfNh3HHNLRIGB3owok2a/vY9HbTQZIsi8AWNE9kC7Io1FUvBN7mw+ZoFmZFQ+Ih5
3aiKpQM06zugLsJcjP+z3li9u26t+h8WNZ5J4LuDSs/CKc/IkzLKQUZwnHY4l0UT2I9A/ctcyhlX
6ytBzmFjivth3Xs+zScQtdVbbEq8uYw+aBsPfEuBIsMmEOGqUtpUM5D4mlJTJMGwtTjxCl50Xpbu
ojI8tFyVxa7gV+0psAD9uAIwcwQgi9UzKqiJldNeijT7SXyM+cFg/2Ii2cVsjXZP/3GMv9EN7Mfc
uVCUr/gKGLIQJcHWbTTyXakesSM2DirvYhpocEdb3+22NOQP+raFqIzvqsjampb7b6hCCgLPJXoJ
b6Q7PDBcu9dtLv3ayzl8Vuy8qYo2UYE6wGcwleLoMfn0+j6YI2a6ziPnxkXIKn3NWCm2YTM/hkl9
KqSHqZteadztvDx8sLSHVKTQY53+nDgK0PDsUzZWl9Hs4ekZu8QZUNW4q9KqozVCVA6f2bKSFdOk
cSCcAcovgMbI9N4Mt/3SXfo8DTjrWiu7nC4iISh3dLKftkmx5EEgYqOso/bbL8tngueDu6UDPW+P
m9kS7zkNQSdC8hag02XEAF+Lzz4Yw6prsh/9ljV674N1v0ZmcbdU+CJ5TvX4wBncXd8HCFIGQEMd
MriQ8F9Hv2Cm5WQOxntGNFiQ5GfqR6Ce4H6txKf5DDVwbAB3EXC40zkclURESfVo0rYrONZMVnR0
JxQBvF4tfQ6gu47XJsA/AN/tG4I23WWalqqz98Hs0yIYgNV19ojhnII7rTxA2IwKGpFvnL75CxDI
8JZ8xNWz0R/PjWbkUgbaLsDQq6auDv2c/ho1ui1ek6rJvwaHbpg1cVfs1nw3lH+NxXIqWknvDxlp
Lq4NTz9dCAa+ju3uJBYI3eHw6G4UBBjcqdH6MDnxZzSCEPKcyHhj5FvdpgTRCs6LdTKB05UJQDEF
nNomO3dbC9xYVtYQGDRtVTY+YRr70M1ER9qGfgd0rnk0DfMhroJt3TaUGeh2lO7Wjfl6LMJd6IyP
Ft76rJu/RJf9hPXwpedtEDVu/jweRTA8gVU7ZHi567DY4fyaAHzIPdprLU0HhBFitBCbeoGKlvA6
DfuTk+UnNRZbnD4pzEN8t+LQmu0b4rE9AXcYNW2Sf5zWuFVV95C13qPefEJeKzwRp8EJN0UnIJWb
xBwVnBNzd/rjRPoclDbUOAaJ7Jj6mfTZXILYvHdHie2/Aq1R2H66Npb52HRfiwNYb3ocCcXl5lJf
+/bLKNidsq8sBuyQjMwjjSbEdIlcgx3Q8nWtMYIrNqGhQiqe5c0KdJTJmCC3cCY0i3hj8IGdGsO+
6Ttgd91hVNOTXgWNFt9JrC2U+95LHj4GQXzI2E6y+k8N/jMJlxvQcAzBw2izUC74UXZQbfnghsVb
Y1bBuhPh47wMx66T9zMJkBypRrqp82VK28M02BankHDtRNSu5CDNd2RAX1tVv1vWj1DLJRmLj4We
RgVWKmcibguQ59a7XLBB+PGxqjkZRcEHrmJQ0hUlmO+4qD8sUll72Jh6Ak2tEmEX9otpj4GE2XB1
Af7/MuTDfu7R7TEOiJr5NkpxjuRwQyWwEFyglvHQD6G3Bi921/aUT0GJ1siqr9mcX5IYCGz7bfOy
aNrHKPaR0w3mpSZiIxLppmisk99HT3Pr7SY/4sCkNkPk7UZzfOAkceBmYhLpHxx7emvafDdI0sDt
Yi8x33ve+CG8ZYMr9cE2pz9nNm8uJmq5UL+4TvxHFFyFHIIkRje8TiPTtjYiZzNcx1lw4tOMhGaj
dphZ7EgjRErvHNGM6tzdgP0nZicMq+nLtJoKPXv90TBW7MzxTZnGv3xicxuK5Nwh35GYF+5m+lnI
6a+VzW5DV+zFzMpz1ql7DywCxhA4cSArhGMdTW5aJRGMDem1CJpLtNTbthCPc+I8I7ZDRjH/znVx
i2MIiVFzaLOQqs79h8cezoLL0cmtrA2xjpS3nnMJu/qIrvQWe/NL5uA9o14Me6hWjnydXdhyHPbR
Irkqm4gXSJONFly1aI+IbqL5y5fgIMjJDeNY2cPZK0O6ASp+nPtcZ3Wo8l7lvn0senISFAq1lsLS
q9tnhZa6jEgdD4L/oj8uTUT4ICqQ3s1fRWZAKFvmdWAk5aoW0ymYyYFbSvS7+hews55qv9SkgeZM
S3fmbzV7OSMMFh7CuWNqjvumTUluKKJNZvRQP5ENqOleRB2kmA55HBjOxobLiG15xGo/peu6dbRH
PXzx7Okrj/vnZe6vQZu+9r16KB3xACw6vJPufK7G9jppN0cCdzwpdmPSwEikX1zl0BrH5BOvrU1/
JWJ3Sd9EOj3KTvyTsl8nSrePc1zVduzSFeVbXdc58vuJtAHZVYz0Mt4wRSY+q2neJgUKWSDWqkxP
brHQhcTPJpf7LCK6S0e+i+DThSPluHJLtbarFxDjtmnoqIRqT0zHbmJkuzLL5criIm4E8RbioInl
lnFcqnTD2HfRF8Z7Y6pOlrEcrYIOgtGr7RBnzqaYw5pw2n7H4WMbTN6GxTPe1aZzVqMdn9nd3gOr
wto+cVYzxvsYqLERtyfMz2urMY8t2rLM0AfyKKccKeOrtfBE6RuHJX6lny7cAhoo9qqEcy4T/Jz8
8tFFXT2op9YPn0WlHhzlHuM0eOEsFj+4ZbYAJpRbL/KfLByFuNRPQx//zG33s4yej9BCPFUWFjvb
+XYncit845fZ6CkDMMvtSS9LEp3K0QNPCoRFb6kdCodrE0GLTS284R6pbBjNm49uWY7OnPfrpVOE
nQl1hQyztU3rAL5B7pbK31u8mPoF1fgAPKkAuCPZ5nvnLNDNLHWabpt2fium7GV0czI35+XoRsYq
Ah3+XNL1Wy0d3X6AnxYsZncXOypk8AHsCKrw70SFzLuOugoRYOIsn3MV/MsKSMqJa/62IC88GdyH
hnvfsbOFOdTFKPtA2f1Yl2hSJIIzUARYEQZye5mFoW2JXtWiLqGdHrPCIWpzlA9lQ4hyY3SvWdof
W7RJ+kHtPe+U5t5fJ2HQx14CyjLrMRN4RzUj9MfwjjsYAnnJInMHfWonjitMKbi06CrutZjRhTMl
WmPvI+upWu80++HOVghTWrNfWbWzr4D4WCO7DgCDfdYtlNtYs1d43o497acqLl6DijxD12I8hOis
87tzNwQ6u6t/lln9Wjg1tN75KXOGWxYWZwguHSrLPMSEZ5mHGdgz1l3c1AZav6J4LwJ/2yv1HGUI
WPz+Ke7mcq8FH5NdnBXL8q73/X9jvPxEXflQC2vvWd3zyEbgR3AulbnBOPoq+vHkh8azKgPy0caz
8jzCZpwvkeVoJTAdtwAE4mCn/I4YBf/FxOWpyWNnwqLJKGIy06GAj+XrZAavhhUASy5/46TaD/g4
3WHasLmsFI/ODOGRTrD/N7Fsmi45WjlZhEBf1qUcZjS2PhRGFwY5si5vVTcpeiQ0T2XCaNcGpYQq
JtYK9Ipzych2PSXmX+/H68rwSIK24XnUBuiV1ICa0Mhvp+89qKzWA/NdOCeFu3JHy6WScJ+rgONG
KIluw85XuqkFVdd5qfxwk+d0XrDIoAGyofFUt7R2GQCxQyXkxvkzqPvEUg+zKdxVaDs7fIWHedbm
3MjkIAkshwzQc5UEb8weyFfJcBw53WvT+fsmpjEbJTVqVPGg2tFGV+ptZ9XCDh4lIwr/aZhDeupq
ABDZQ+SuzvhHl41DK6btJ+Q41nayTLST09s8FM+LHYZ3A2pwZRM/oheD1RgHw85uFI3/urA4TjL7
DCwAzGaIlc26L8r0PFR0xsR8ryImV0tzK41gI9rxPNneB3jnQyubm+Nzeuk9wAb51xgZPV1/5wk1
A4vBH77t2v+LRXhFXErmfJ6dhFWsHdzSO3rLNxlW157AUV4h1UOrZfSFTdMGTwXPCQyHIr2kEyZR
qifq8nkbjGiYpYrRK8sBHJkQ2wTrMA2FnxJPhHCcRzUOwRq6+JbF8dg20y7I0TwQUxfn1idUjRNw
XwUStToEYXnLxfhmofvzh+zg5MjhMGYBqJmPVthspddAVm+Sx1ROXFaKYs5mUCNtynh5HG38R1rJ
UXfPRo44duaMMvhMMbOQM3ag1BUkwjkJi5tX1sesLw5pWh319ehbX6PnQdb5i0vsauXxU9R2L0Sy
03AjF5FPhxpun4ziF22NhRygvuAP+AsotVKjuicA+Fv/Aro2R0uWx6lXv3gAiTOg2QVUi2raKapb
Htq7uazutVyVEfsLOtjnhkwLhsJkzXLZTddwrCc0j9l8KQVEl0rff5tmjoKcMJsdt5t/R9/PRgbk
10xMzXq/CKEN8Sqa5r2LFLPJi/NAxATQiYc8K48Yz06p5T8vHJPs0j+IUD54Rf4eT7TeLEdYa5QE
oAym3oV422rJ1NFYGI7RgucZiJZoR2DHvsQKg/53ogmXBjgKYPJV9NBK9bnAB6K5+s3zsOmxPZOD
S9kz5f/H2ZntNq5ka/pVCnVdRJMRHA/69IWtWbIly7NvCNuZyXme+fT9hbMaZ2+34QQKG9hOS7JI
xrhirX9Yh/F8KC25V/9m2/w52R22q+UySZtLyGE/QKwdPUChvVdfJ7H8FaSYuEjdie6rvG/WLGtn
1OumRRsYjyWKg8+GW1qYvln9Ikj6p9mLFKPjiLcJbFjHb3CgBtSIaJvra7sM2EJC9yZDczUQTkGL
N3+k2Pio5EcUlRsnwYIZzq3UsvVYEi379ToJuYFJv0p6zssNWlp6shcRCt2ivzLz7CRkCnW+WPPF
K6+doYSHa7evTppubHQltga/cdE6MFkR7kcEdQSdHiX7PqcMbwXiiaDmF4YPqEOg9FrZR+QdcCkY
oRiATSVbMb3JhiCe1ehV5OTJ8GWRQAGSo2a4zyAef5klm25ABSfTxkvBSAXmehgHd52F4cusaRuD
tKIfBzs3Sa/GuNgH0DCpGa3UVWNg64ZlLbsGkLubb+NgunZH5yoexrcWXQO0YeOl+oLMSU6lMVDt
SN8Fw19WEUqiGSbDubihKquIoVRv9QxeUH4/dsw1P69BMwBNuuhxj7mAin5h1d5q7KKbqXH3KftB
ZHZK2Zdkmtv9Sgarec6N7qR1YtuSSYUKjVScABCJRgdFj9R9N5Icjua009KKoRci+Wba8TkZZm+l
Oi+DjtLhg9YnCVt+KG4liYUsRLu6GneIoETrwc5/ljGiKojDdkZ6006zvrHH+G1kmpE4vmT+r+bE
XHVRF11pdmNhUFa+EsJiStYiaFA7FJ9EgYBg/DIGSPE4cbsFO7LVIS+z2xTxeQLFQQ9mC1j8i9ix
EKJiKwCUd/Yi63UOOO8bjvGjqOdNAEaPGgvJwbk0MziwiHDlFBZcGICISyA1AUhxyFEUa8kBXOSA
9PTA24gURYQu0HYBZXYA9cOhkMUdJ0BjnRYx/svq+dX3lPDSLykankgEco2gufNC5zBSEMfK2auX
Q4XqTlPiaV7P1zZkZEzPf6Lm5a+1kJoQOeJ4ZaKmeplmuMsIvXhPR4mOc11f1RFefIl12c6kcROE
VsjrAV+rI8cH7tNX2EegReZrkIVnVS3OPPhdxPKgflHtgDwJSLPMpmZX5NiNpcRObKh1uAJgh1ZV
Qh46qnvq2Xof13gbBojw1xnhTNXG+GdP4s138HtAEai77XwTR/bC5mxPgNg8Rkml5N9japQ16O+F
q4sRMyK2VmB1TZndgOtNl4Ynn6DycpB0ZvncWDo5E6EjRadP9akhi7V2ZTLAB4+9JZZObGd+PKKI
UUW3uJXU+3zO2cUsz1uZAdpjTtsBRe8D3Mg4qax7HTpjp+vBnuP+cMhnzQc+VZD7saB/FgNZZ3RV
4k0/5HIfIiFIcFSIlR+alK1y4jMy0olpnrPByTJMbYfqrhVOe+kbaE8nRvBStJpY1gWZF69Krl3I
CGc7C0lk55adwOQHZjVY48kZtW6tDzVy8YaTrjjNIRoxBQAvBgQZZ2pL2DpNDS7purW0kx4xCBoX
+IMbLxgQWHxT9DzWgWDSEdAB/QUmh1MFYgG5m1zZle1f5spUmtSfXEQBuszznHSbCGukRRp6yLrr
UA28UFJZJV1w0+Q5PomGwSEgHuKznYYO2oNjsUO2LUKVIBs2s9lCaDV887ZuqVonWVSdcdqTKK2A
ktBnGLOtT0FfzkN/apPcvSStUF5OOiIPbDsUu4UoV/HY+idHdvUqNqbstjV672xp2S+kX376gmbI
co/2DZoSN2qABgHaRKuuEBl8xBbxCBH5VAcxsEIVFwpBmw2UEvq234gsMvei7ILN7CX2vulFfBgy
3YPlZMeXQZcbiwxTyVU7DtEhciEVFlMePrTQeTd17kAXsDuQ1iV8M3MiyB37uHsn5zsdYtMSW0JY
okg5ICtnmFSHzDFeIpuAhq0bDRsHdONFOk31Vdb0T5ZP3gMMYL6lLMU5vcxhGub4iOjsLQupVwCE
IcluMcuJ19UQtIj9NvBvS/xJWlnpaHUEKYy5Rt9bnS9uPWtOHji1Qd2gyodAhd5TEcmB9RsN9JWi
AETtQSFGF7JGVrgLLYD1MzIDLZXmUdO0fRE0xIH5GB9bOKYXQYHnuI5Y9UPsV/I+LfQqBiXpxSj0
sZyybuQ71LE4knSQY2+qATeeSwnA8anRw+aSU9BFY81g7gFTc66oMDsb86bZ9OO0g0l4DIsCjD+O
T4mJIGNbrUwAkWkWg1cQ7KSJiVIy+ZhHYYynNKvgZsekjo15PWEKq5WUZnrdug5QL0Md03m3M2et
BYC9cGZNCHh6s8YcMSeQxgbZxJ54iOIN28RNW3lPc5s+Vz2qDnNBHqF1QN+AtEA0sM7fvbb8Fdkz
UEcMkBN3hAIBfov0FTUOtl3NxZGq0p9l6vMoFua+MwmApuyvsDRam+SMOa2d4256diCh2qymXlCf
XaNYCivd9RW0f4uG7Bx/1YKBckPIoFhNumX3q43Cm7hODvqQ3CPQ9dT6zhMCfzBXHH+NXC+0JfPG
aLAkHswMh8RpiUTXQZTTDdpR96ZFNitNVrVX7UbdvpvGdmNnwWMI4t8R1aIwuodqRPZ7IBPo5Po5
pNhFM4fasjBU0QdZzt4SN3njcHIf2RJzMokXkE/xyavg4EVx9RxNxDo6yEav05aZVQGwQOHkJ9p6
gPlTmL2Ga2CqlMAcC7oQoAY6zqIBdWRRuPAr7dxW9q1XFg9u6u2rHL6krvcvUwWXZgheeoPSpEm9
fYTVjVknVqK5tZ8Dn7JiCsSwRjfoYhwsYvC2uhRFjSi3wtt7j1HVn91Au29i434qehwR4yvZ1ie7
RVCtK0l1oo8F+RCP0cmAJgE9FH8Jj0IOeJB6QO0PCxhsOvWlO7/KZN7a9czOJm7TUKwQMgG/w3aT
hWS5kuwKdy0sP4EZWp6850HfCdjuZ1WMCzW4cW55smkx6kjGXU7haIkqU4q2rr+bNWgItUrgwEvG
jSnFLpgb4sgaiSXJbhKG9n1Kptd28MjQGw7C8o3Tj9gUrXHnd1bDuhPf5QkK3yNk5IU5jospz+MF
+RakNUp5LKncRsVEno/kElU5eLq9OOdQYFDu8mvsT1DNHcnSaCgeYTX2q56yletzvDYyAXiOi6dF
pF80FZLA6gguEpdcAvmthrCiGseDUlFQih7rzgaTnAFZLUNYlOF9kbDuKDdG9qvLysH+XOSwXIr7
MCpOyHomF8Ixnm2TvQhlC5jzdSAXSu28LCn3JSOjLa/KU+tm932IsHJqQ8NJCrQrfceCLmG/GnqO
AUMFYUCHFqbkVhzgBkBGl5EB9pkMB8mN69HROFxCAvXFdnC8Swbgk0qMh5N5bQ0m0dAY7gVwizYC
h5uOcw/ZC00fTYblOrE0QO4BK1iuY0yGuP7o8ijShBmbide5ee3iadjrg9k8JpwopTWsldqZSr0S
VV0P+ggONZvPaZBElxM8vWXIUhjZEI1bFE8jYcM81VAza0W64KxnkBaL7GU2Nh3quILDWzI8224D
oywB3zfY7cvcoCSbmDCLe2UNlpArq5vutmIlB3HJkc/k2/yz2wXECn4NQY81SgCgAp7+YmieCYaM
whwMumsRThSVXCtbZuBM5nhEQxHsAUhsRP2YoMHW6V14ZWq4m4P/TG6CyL49gTzcZSQutkGC9rFq
YdOYLiWVi1yv92gvHau8xeQ4WTXttBwNeXDS7hk0GovHAOPFr21kkH6ESLk0EWZRcnhLwo5qY7an
ax4bLUA+nbBIADdvXWQTm0zVCbpnP5p+YRwXspu6R1bLkzXpG8yOf1UJAjctHFw8Z37kwIvzTkOi
uRtn6lbgxGKOL5XmPQZa8DaF5SLUxW1ST/iiaEfqFrfO0O5iMXVk/6NhUZoIiJBzXJiZvPRIwRZV
emeGw5l8Jdi/4sFXZI0ivZ6aYG+59huyfgsB2Az4X/Vkp/o+Rv/FzSYySGg9ze4tGgNXDTUDJ/HW
iASfuwZDcHISC7U39PDXRFqT1nCyelO1BIp+bTx3Fnxv4vctcRngHNhmS0cBj8JZvw7KOsMZmU/X
8aYMy2ah+ojQ/AGE9VmT08Iw5geNYv/YoUM2SusYKRy1ZTSHwM/vgrk6e0741PXyzhq7fe5kh4w0
mzsnLO3QalgvcsxOoYduiI1PoeXuRatdzskM5YHtsIKLxKxe+q3Pw6rNu/VOav6x6AHIYJOcwidK
Ouc6sJR6sXcDKunRlHguk9hFo0xftT1oqbY/Qd76WXWbxNbeKradwMoprDI1cjRxXpH25z18l1xU
lVvQTtzj7x+thyhT8QBH8lzM03kqqZrOft1d5nYMJIDD394CaaDmG99QZFhQc1rOQR5L971CNC/V
Ma6lADUBMaqZSp1BKZHdGzWY8Fa9GMXlvtduxhRrdZ4MB96xfsMEw4HZjhlnZF23yBsmP5VjCZdw
UWvlBxIZ6jc5tAc10kZg2i1oN+4aEukqgR7V129B1i2UjI2ZB3sz9y6yCXT12fBeIy1ZetMNT577
7Hju67+/nHawyOpwMCG9CHL57d+NQXUe7AAhY3LmO3Ak0PIHmHlKOxuF6JWam2H7KFTtMCFFcFMT
3fCtCfl/foyoHsb5D94yERBryniZGsMtzzcjMwDNoiZXx8dc1nV+kFBmgKyI8csJjHe34VN0iwQ7
wWyO6TBeU9+ck2jOcsQN37htYlFSudy3n3pX3GZRTs+k6lF4vJ69k0zwJBKb1i1ALW5U444Ikfv6
gd/0xvvp+EC4Sg1hiJNjovbCg9APmjyyU1FevBmmH1VR/L9xwQs2IkDcay6DhV+/BG7LARtJDRey
2xMXsonD/n2XfCWd0nhHLE4T48EpsYd1CdGRmPjdodAGMvsHn1a//+56Gj50prX6wTjnciOUJEZM
NlUXU36mPecB+dL4TvUL168hERoPnRU/qXbhgyOrsaRswZNS81ha/T295JAXpKUkD6e2fEVgylWr
jAU0VLaSfjqqP6eDg0qNud8tpeYCPfD7F8apVl7z786u9qrXDQghtXvbWmLNqxoJetm92l2vYNOb
pD1a8726rGXHO640+DcDUiJ8kq/nUbkNNdzUJFSvtfdcm2vRsPyfp+/sRz4yAXWg5zVQnnxqIJfU
OeMtn6D6lVCHrAsy68nKHsdbHigMvLURD+rRI3ToC9TveTWf7a16OL5A7f4ROV3+mkKxejA0vNbq
siwb6iJ1IzjqrpJUrPr2pkTx1cMeASqQmreq2Xizl9HCxhCWTmXgO7GJZDMdn0N/BACWvlesyoyg
rBoe6X2uwVhrgbmb2hV3U3Y/GtRAXGRLrmR0EJ6SrcSNeMDvh56mRyO+Bsu0y4aVw7IOTnKdj9SJ
uYG5OCJ2vEhmH5F7a/1xI0F/CqCKFNFLE0c7gxU0Gm6DCuFwwkOon/77NKyk8+BgQUfjMghoXHLb
XBtJfThS+PU4D4J8ZdKoQRHN9bJXUofOfcQ6o3qQ5uQp+EvGM89PEnSn9i9wcQwWtYPyZ56bbCQD
wrEIFlh21OXV+sIf8gD8n9YamCZyYMtvV7mVbFPvRz9ead0936m6gW8xst9901FSQ4iD1q9fCvu1
nbxND07XeQgprahho/oz5LwcG+cAcDYEJgy8IxQZeV09klb3W1Ug/fcdaP6lzBPQ2HgCYgNlTZeF
j9ZIfgs6fAzQSTQebBAp6ht5H5DTwpuivfq4WpFQUxoJndnuGKNo1qrRC+4lycHCn7nrdpDbTmfm
z2R7Ic91gzw64IFkNWPfheDWKjcpsBdEji7MueSac9UQFx8LdvdACuOCzZqzLBIfDEEJrth27/DM
vsBiPOJeIZ0DqgcFocRlKGQwA+iSLsWyvmDk1PtIUP43sgXmeYsm3sA9RHU2Jl/+1urXcWFiAk02
nulPB6kfIt8kfra2x/qCMcOtqrnRZR+95VEZasbmY9L/njRq16HnWd34VDANuNO5K7XsqYUjw1Hd
JRxhriYRhVXkUehONZdRb6pK1KTJ86Qd5l5oLIaVCrnHdTIcVEvSOWrYu/LIDFGBkM/BnX8yQPkO
q9kxcsPUuzT1vR5TD55uJ47h3ARzQQ0pFg2MAdSsYZrwO7taSmDW44hZSlBk8sjDevyf0xvcTfXo
2kwRurqOTFQyGdVmcxoVQKu65n54YZjkY4qMpM5ZCCXttau8Fpvk0spfLetnUkK4QBCAtY/Pqv17
BMnB9ozF6WKyTfXYwrxxnPtmeKtR6OSCegVkX3/n7hgozgzPMF+xNzWUrngtpzsdDq4scX1K5QTg
KFOvB2yormP9XosilA5BQTftdWScXad75z2snC98CfA8ajBmXunDTPCEfjMwksDYcCTdtBBqJC+Z
eouE7616TO5jJodFC8OA4a8yNiKteCsqwC8JYAkSYxhWg4y/Go0tqEcy6jV8E4LYrF6mIth52jpr
jY3X3f3+jsioUFrXT+j+HTyleEq8pca4x4hRO4RoH9RkNIowWapHNDUsybpb9dVlF796lX1XcUkW
tHBY1ia1uSEX14w1dTsaekEsBzwsu4fhg3PE0alJOddjL1r15GPI7Eg0DYeqfYgUaTtGaFATmETY
W1oqzlvVbnTP6LKQhD8tUVAqMjF0ce8RQFjkA77QLHGDn1zH6CPOfXNd9g75YDx8w3raf3QnMwZv
TFYfHoAB1g2EIrCAqLZMw5IuNOUbA5OABqzXSooUDZvHLkXF1TtO8RW4waUKI60GhmKWbzqvxWZo
5eJIlDY4DRBpJd0NuvF7vketCXz3SOWuawiEGHz8yjWYXIbTIHZLfYxuTSsIFM1P3psYIlCvuTWT
KIebavRN6e187blxH4ksWH28QsC6uccF5WNdbklAsMSpAE4N4MR/wXzrgq2Jh1WOKFnyplY04wd3
6VXUyLZByhSFI0e8bs+oKbNNMN2Ae6sx2tpqo4aJdBGUb57F2iBe1TmxSUNq4res2LwNzQCSCehG
+03lIf7drHiFbPpaafui8EOI4x3VkmdBVCFb9DIXalvgL+q0XafEIei9oXlDou+DcDJDHYx3PJcQ
0bBzSF9EODcN6Oc48iYaKQBarBkDKRTcg3rmG33AFdSlUdnyjpaN/yCzgGHRM2FoJzV96imCZdfd
qE0ql6DjAY5ZNA/tX6LRx8BT25pa8mhq1a09N1DqqPOuAw3PB2xgkL3yejTC6hgRnfFKDZcphzIK
zuSiALQ2NvOJ1h0yAJPdBq6qCvt0FDpN2jbUs2Uk6lVio5lf1u1Lr6+4yZm3PeceAvgSOgv4TolS
OiVvgCpqucBl4W42u21hFMe5A/eqDiBDsMMeTB2mfkdzACaxS2guwwBtMOfB4kTAhXkiIky6U8Kp
CtrHcQRYAUKCppJEEq5N3SKN1mpYg0HGJuWg2qAG3UGQSRsYrnsxtaQ6eI6W0Ek1s5wgUreEZJyj
GFB8vxIHUDtiBIGk/lgAkWQ1ULt3u+qKUazij+hmYI+qEHcjpuCEUVHqGV0Dd4GEZHJ7i6KtWrIY
TTQbN2GOOA/0QF7LpNm3mLMzWtRDqwAAUV/U9khAgarlb0aUKdTLBLD+2FwwJvmso+V7DKthLO8Z
agx5dcSRwIQZInUolg4UIxB8EVIL7Mk6WmT8OX9HdzCCmF0NtU4XiYePzBprneoJQzwHkblkUqsE
gaLNoCFD6Qo5cbmllQlVQues5oaKyaybAO0IY2wgXuOq9rEqqytoN3U73usQQx1ORTwuL6pJGBH7
qLsjTProMwYq7cz7MnhQgqQsk7gA4JThLA2IGM24LSlI6aUS5GALS14arKrm7kGIZ9mqE5mKH1Wr
M1BUHM0Jxvp9duFrVahAdPvRSy0owXmTg6XhTlidmVA7Lovr+MYa25URQcEh5KvGj84RHFQAUhEa
pPbWNwqordUejey3dmoXk2z244DYmNpEI4H0iwzd92YuoX+7io1HFq+KJxwy0YciMxBX1a7tE4Se
0pbyfe2hIxIPm9Yr9nplPgxxfFe28pc7D49BCytV9UqJR4VKonPiOyQIF33snKGLkDST0SPfC74Y
b3qn+xU08kCVuaHz2MlcQ6fECgkdXVMiMLE3p3zZ+iHh1XBHNhrSnwMNPJHlnjNjeiFYgdp6WpfQ
XMHxV8r0BDfaEMJSovxhF5qe3Bm92KSleUtW+Zj3VP79/pkyzrbutPby4wQF8bQI6/uhLDg2jiuM
sU4ILpM2R0sXvexHRFwJW+qtTOt9pnEXIIC2anqo0aE7+qaL/b1tjuSVSROrLbMY7iYC+s68VYEh
521AWM6pk1SLtCSDniCxMm+ze5WKyXpgXJxvaiDFFGM3tq5Rw8A9wIg5cADWPPf6rCi9SzTZj7lV
9pfeUD2hM3tT4vfnqRNzzZE7C2gewzmpDgDcTXazEQu7CHcNo2TwmoNGyQ0qPawcTF3tyb9wZHxg
277Q0/ilNVGHzYdtkyO8DjaEpVBgZRFnrEEM6b4ZHCrU0aUKaNCbO4+OjRaLfTJUkQZOWeYHz7Wy
lkXOWNFZIg4CPQB0ZCWnKf2BqxFuNeUTGqSwPp3yYdDs97qAuUFJ5WZu3DtvtNdqrKnbN3L4+x9b
8hS8R8Sfkw6ynf3nFyISsO/shc/OnNdI4YDR8YDsW13wCP76XsWvRQUuEBJfXNUNmr32vsO2Afzv
wdRgNVpujHAOyjNjfh/Nxl3hTadWlS48D/6EApr10IKCvjthvkXNoTHB1PsIeJQuBNuG8l049Wz7
IyTBdKmjY4N3EJZWvTzM5KQvqhRXCb0Pr7C1G0/UNLp1ZVu36kg6K0tlmVA0zuZKecqukGZAQiXh
WJ0dLRmcOkWiY920WEfb1F2XqFpwmgruMCnhjCKZpHY1r60xLC9LkhlDaD06XvTukNddEs5cum69
zkmSGUn75mtBRnJSXHSwiSKcx6U0WEvnYDFOzDiSrqDCWGMaYgct9u+htLxkDSpIyWSsPs5t6Drm
/bhyRL9Su9fQDvuMwNozke7Vy/5U4Ji38WcdmcY83LjOvJll9mL6Ib0vBkBqQwvViyLMOs86d1FJ
apxOQ0IhrX20i+VzD/wYYNRmnBEoiFtzN9XYvATja2B4sIs9DYnsqMI3VpY3iPL/sPr2uWAO932y
B2i7IZYiA8SKVHVHFFrAsGBHbQfptYhfEdnZtewjjW2d1K7o6g05hOBOFcoNjaxr2e9yNPwuRt07
eD7hJbzMJkCRAdRzpJw70ee6CJyATThbNqSiStY+v232ai1wWKdrhEpU9qAC+RgL7d7tkl8GRCob
MQ6s5Y4hKmxDRk3HLbeh4yxxaliFrv4rIl2ZGR46R+nOD9Cs0J2XRE7nVGte/Hgira+/AUohK4fB
TzliEervWxBDwAN+qRGSJM2d1Ntjmps3ModAWY4H6vhHvUHaX5B5AViZaNnehhzoimgTJgGHEXet
O+JBsKukSuTVQlUXSjSCCif2olmv1gNVM4mldwj09ZJi77VZ5z9HC8aAAbOqQlYK57ql9nEW7XZj
425L4mc1XHW4Khhm7gfP2TiMz7HIP/ZLYLDHYY5vuoaam40QPsFHXsPhrhhZDrivmfiizWPEkNuN
+sK4DN6bHkuuMLiKFZDWKxX4DO0VTbUhWvHlMPmX06BTfTMe9Y6IJoUWIxn+DTPMzfpDFs0rjoJb
NbZFLA5Rap1j17nLeZ2S1pXKQFWsZHYZsmyE73lUPY1uuQ6taEWBaq2CRY5U2uVkkuUj+eIZM5LN
Nfu8dh4hUzgW5d4SlWgvQ4l9BErQrNUgdlIsFm15CobiANRknwK+vyAzDu5IOjeAGEFyc/yMXEim
QaUfVbc0sbfQLH1lBXLdgwoY0M6b9eJRIMJlSmR3W9Lvtb/CBQCyESjTtFpKf/yoVobZvA7rZqv6
TA3ukZ09tYf7fgguHeZiYYIE7/O9w4oXg+RVUbhL7+AhuOyY/E2nKeLXRVYP2xHHrDAXu4+GMZO1
CjCMyn1H12ShxeGLWlsE2OksMZbQvBaGPW+T0Dp4+EHGjAo3kTuy888hSzcwFJtEjrVq2/QUJSGi
j92VcKx9bsMBs8KrAeLYpGVoIiMGzCggGnft4Q57J/LO+UoA7+rgh/oo9jAFto6k+G6VC4ctUL2n
It9ulteSA5nuNqzHighW7/BQY44m/k/1oPoQ7FF5uBqc9tYOokPR4G/JGZc91FmU0XSnMpkepqN9
UKzt0DxMDSa86lGsknSOFZPsyHd2Ob/lvncdBeE2nYITDpYXvSe2ZcjuN7cPMvHwxPU3asbXE2cO
HelhwCEUTKkB27s+JFwZEwRAVHoZhYHgggBij1HSTkLaSHQTiSN+iYNs5cmRjVMs1D3oUUWdFCMo
I0FZql/XiEGACHmuEYyP82ptAAkeO/mKOcJ91uA5OAc/0147BhOQt8YMH3Ec2KAgcduiyilsN+PI
1B/TPnhKALv0dXKH/vyO9WITuyY0G4zG8BoY5/wOHvaV4VjbgsKQWj1LP33LZPRkZdahLKddDDll
YINUuSpbyXhFnEqruaZCiE5FyQgpVBWy21NsB4PqLQDknroZ469arFOZl7hXOUuzRE5EjVG1PYmg
OxkjqAwWcy+mwsuSFQHVDLPyylay2CUmSQ1vOgzyQkbvA4YWCG8ukMVHfbrao6kF0YNKPR5bTgVV
HL1FBGWAKtU/VS0kJHQfo3E9Zwp+MR6GblAH+hAYvJuiptkMu5QNufG1o1pG0R4gB1pbD23tn1Qv
dGTb6t5bB9iifHSkZCaaMNYA85wdiypI4YhdP3i7DHGHukUrDpW/iFU6x/Jerfyl44OnIRGVyvDQ
pPp7TGcVobMWBrVj1B4yV94XYfgUkzgMTKcnaAp3kP020hre7dw560aP/fa4T916L1lqTfafiOcK
MrlvEAISJjAd1vbREmcI6dYyTP1tgsEApTL/WuVCw1bA2893IctXYDZHtTtYOa7ypsH7rwhs3ttO
uP5XMw2Z07Fj3kalx+o8b6Fao64xXf4rjFORQJiZb6uppK76I6T+/89//K//87/fx/8KfhangklS
5P/IO2gPUd42//1P+5//ICpUr25//Pc/Hdd0LME5Q3qGLqUuHY/331/PUR7wYeNfiGzE0Qhz5URH
4pWTlpp1XdvdxE0IlhzLKC6/v6Dz/19Q6rptWzogBSls4+8X5ERmGrmHj0jQDAczRQOmxz4oKYJ3
3evfQB0dv7+e8cUTSt3zTGGYhu6BXPz7Bd04nZO8iuELtlW196cah1U0B1YkRAoS8yJ81X2NY8Qc
tq9hzmITuTMrQ91jXU+Mw8go21fXY3oFfdw+G3o3nL6/RfOLJjFgtmPfo9uCpvn7HcIK6kpTBPEJ
df6Vnoo7vDl/fn8JQ33Hp36WhtDpYWFJz9Q/NXvgaAZAoKC44VRsk3/v2a01gtfWNPZUJ1SZzCyj
S+WQQUJMJ6ri9D7Ubyr9/odb0b+4FUk/CDJTtgl54u+Pa0ECBK3np6fATLwlRiNPpp3YOzv2JhJ2
XU7CbURfPvCOxayvQ6N2/9DexldjUArPVk3ueK71aUgA+YJYrGXZSU7ulddUJ0w/lqmGqmDt3tm2
fLFlt5usYGVSIlGel0EdAKel4Gz5Vw7Qki5jS47G7fct81UfSWah7XBnrhCf+qj38jKqmXGnUerm
1cynfoBD8+/C3uv331/KUN/1eTxYSLeahqdb/Pdp3ptZxk4T+4D0SaPCNl66eHO3sJlG9g5Rg1if
+/m5G6MbXZKzKEaMyb6/ha9Gva2bXNqyTU+4n+6gz6H1V63j4IiMxBEx8oXX2uUfVpuvJj+N6XmO
tCxbyE89Xdp4b7giS09+jMCaxlESEdCkPBbtiOeFYTk33z+U8dXgtlnXOIeYBlP50wVxvJhMA93T
kymqTQaSJrE4rFM4H9nEzQC6gj94Wxe44H82fhxddwybxVlanhr2f1nLozTKHTOISHVAy3fb+amx
m5eJqsL3z+h+MXQcpo6pg8hASuTTZXpnHKY4C3UO7NPTDCDcbRyQCi1SMbAKBnuHoMUfuvGrCesS
Bkm1jpOV+rRklFBL8yrsg5vMHpaGilf18LpgaRJjTvUd6sv3j6jG3ufZ4TI0hQNQ3tLNT2PT1brY
RoY4PRVtfYsB8U2UkO+FyH6XRMODFogb1yxv1eHg++t+OS09XZqSCeESaH9+0DzQUJWGUNKL7AHf
ym2DdqOXxUvENY6+SjuR8pZwlAzMlKZEW/3h+mp4fnpwk6c2uAPTdi3rU9/GSP4OQ+SFp7km+TZJ
4cCnzOqraTbFbVHiY8P+TaLRtKtrOcOy6PTMJjPj6m+J2eQcf133D1Pqi3XCZNsCtEjgLFmw/z6q
yzQpZt8prFMmqtvQ9179rIn+ML6+WHmJDwQLrydN3RSfmt1Gk8/NIy089U25hsh6NfYYao7F3ffN
+8Uw5inYcGxXZ4n4vNFbSZoXRo6/B/qs+UXp5L+CgJyj46AaSvXlvh6TeP39Jb+YrAiMWAZNqNs8
oVog/7Im1Fi6dnAw51NXQWd1tCtJPQp7Z+ozkHXm4g2Xh++v+MXc+dsV1R395YpBbyHggwDdqSaU
T8Ye8ri9Q+LukCdJBkIi3CtfC30Yrr6/7hdLvcmmbum6bpqmJz+NE2DobeFD4TjVWLB1Hq7EcXIc
3W6b1uEfLvXVNEVBR3jSRhyRNN6nVd5tXR+50yo6+QP5u4lCSN6164JlXh3SVeSQQ/tTSQKT/C1H
4P+gjf96fTVn/tLGetdGiaZ084txvoLkgQJfsWWzXZS4D08I56VRh3IK+a7v2/irvpXSlg47qjDY
5/5+3clJaheR+ug0udG+Hqcl+wSe5v2uKVpQeTnuRJW1V6fz76/71SiWFlu44dqGtMSn9bjpsgCP
8iw6qZyZg51L0ymYKwh/4lUMpI847B2+v+SXj/o/l5Rqo/9LE8dmWPcdpI5Tjoi57WCEEtnFmmr5
gzp8ou+wz3NzHzna0/fX/cOjyk9BoLCR+TbwTT2FMStu1NwAeNgbnDRVqsgL0k0EHur7S371qJbO
/qrbrkn88KlX7VKD5YWz3gnYAKov2bZDB1GNImzPV7isLHO4qk2cvX5/2a8mrG24hjBckwb8HCrJ
lKwhijXhySg5boQVsVk8VPp6wHhBXKAXT+Ly+yt+tczbRL1EEpbruZ8DJAMpwjTrWOYr276eJ/Hi
Ic2Scfb8w3W+igJNG24C40cKV3xuUehudQlgn/E6dq8q5RyOOFSltXEryQiQ135Am+nYOcYJFYc/
9ObXD/k/1/60NmA8jdh4EbA29cHWktkvECZvKoX0H7SlbQthmS7nh88HSryLPHscaEtKZ1fmXJxV
Dg2XnevvL/PVdLCRHbYN8/+Sdma7jSNZGn4iAtyXW+2yLUu207ndEJmVWdz3nU8/X+RgZiyKEJE9
aHQlugtVoQhGnDhxzr8YhFxzcvJjOPL8rQCHEAyTSm28BI4OfzZPvwyDwaXZ41pQLZQMZjemRe5O
LoAqyDTadFQHvL7g69HKxHYxRT8Idwqr3USZvHSTqISRacJF2vE/Y02Pe0UF04s0vpZcgryHnRaE
9k4jwxVFNlG2b6A02FH1QxBWXBgHZVksRJzZ2+zjbxC/8UOo61JsemuNNYajh6u08pgkOMpbFtgW
06ceT89fdLvzCi/HCnJ5o8ZLB2ZpGSabFufm0bTKCN4srsdgUwCn0/jnrx7QIBMdc/H/leYTxFks
8f6TkgTpLtFPEQ8nZCKuV0BpmxRPPZ3NPKqYNMd+uIX5CnYXvRlwo1WOTZicbgZ8z49tMcQvXYCL
2/2dPndueb0ZtkFA5LdMAn/qJIpbQdFBngBOMSLrqK5Tsu5ond0faG57Wzoj2AxlMOfryaqJ19fw
cDlSUvpQ1co+yTumG730obYw1OzW+jiW+O4fthYq1IOPwg2JSmmjF2udUsd9FAkaXtPPpVf92zUt
dgsxMsH9IzfcQvSYK3vpNtxbaMzk9vC2r8dHIBUKBICeCyCqdZQaPz1gzA7AKvghZwTFELSmJye1
772NNxsBehvK9UOEKpPkVJ9G1K/vr/1cOLNtKh6aReGJHOr69yhjZCdU58aLDOTb11ex8RnFjhxd
J7+2gEQvBGlxbKbRxTF4dGmqQaye7qmq4HKTtSK6CBakojbvlY1O5f0pzexbg4Sfcq6JV4c5vVTN
gIql5Y0kLACBkQ/ZyFF21HAQuT/M3FaC9qM4uq5ZBqnK5FOadoEeWGynLx4+scMLoCEBDwLODHaH
JzX6GQNMCiTR+oUJziyiSQFZ5r1m8bSYVqxHDa+kJNcy3uRQU0cdH8VSct2F+c28DcX7jJeaZio8
18QyfzgppZZ0XYT18wUyNazoNHnEN+yRy3ePny6oxGpzfz1nogDHAaC9qmo2N+zkuRRL0FqduAej
45tfLBtZCU6lFCQn3GCLhRWcmRv5CCU++gsau3+SYKqlDugK5blLREdZdOwLGOQgu8xtHeWfqBss
XOB/3l+Tfc+bV3Z02+DT29N9jzJKY3Vo9r00he1/j5wBZcHeyWC5ppb0hp9k5wLRlngf6jgGVJ4G
1bx1ivTL2PTGexvUWLhFQdMs3PYzO8khunMWDYW66/TZaGV+HkZjDU6WK+inFOBxk/q6cbz/ZWcO
5NUok53UR20Kf7yWzhjNynurUcxn9L7tfRgr3kIZWZy5m3X+MCGxyT5sWgjeKQhOWci7BQekXfbQ
6z67idWiPW3/CGDLI2Pd76DJvd6f41yGfTVJEWg/jJwpSZkUtupfUDRE7BNKfS6vIaBsbAnEa/be
JeEL1axdkSdf7g899xFNlVzUsFTu62mtSEFTrLVz2T7raLocMhlHbhc9q4WPOBfuHLaJTT6icHVN
nxBBpaeyZ8f22YrCS+dioMB0d4lU7VTXfm7T4hPU6oe+RzpRKTbYZ/x9PCLrpmhukRQR9iZn1pUj
sHlu2l8GzYRNET/FsfRmWebZF7KLBQ7K95d1LkY4YlE1WlSaMo0RaJHIkKQN+1y3OUqsevlJp866
luj2jwAQ/FJf2LtLA4rv/GEH9Wj6+i4MoksN82iUjYtumM9p1j5GdbUz6lFdmODMlhXVIpm2k07m
Rc/jesAwi71KBixwcbUckw4di8x3UPaprX7vbfNAAn4WRDMjKBeSjtuZXg1sTEoZTiCnjiZOKVBe
AVah0Qe87gFdXME1uP8Zb0+HKWsKbz+ThJoq0WTb+IaWSl2ceBc5VzVwvHb9hFhTuv77UUwkgkyZ
XJlOxCSNclFOwqrZxioyAHOIHE+wkYVu4v1RZs6gif6GrVIyoDduOpMgA8E46U29s8+xjGpsKO2C
NNh1GDhEdfGpcXGNrdoN6/FqqN3ONMZP98e/DeQfhyfWXG8YDyRK5eKXdAmM7JksG+oc4C+zNMqF
id6GcZPyD29sdEPR9Z9mpV3XVXFvBPYZ+ZZVllNSY4f8Nzy7TL7YgcCh35+auBiuLw5SKt1SOAeG
TuFpckdhk+WO+Ln2NFi8h0wDLAsiUy2zXWcq+/tDzZ07xVFNHXE2h5f2tNHYeGYZ64XaXQBdpjgf
ODkdi0hGY8OL6t99p2NkIDUK1AzLflN1k6Z4QKqw8CtmPia/wkHKAAEr/SYHKrCSk5Wwqi6ukAoE
my/v2F1rHD1UqHCZfcG1Yd1Ew5Onn1EiOkHZaOBCUAG4/0NuXyAihybHtAFh2CTuk02FmcpYB2F1
sTIbF8RE19FsRoNdQyxopQ7IfcQj8gTYnuRLH2IGimGiEiVAHxr7TZ7mnE2UxOiMdsbZ6ZX8hWao
C8gYZSq9KlBc0XGTVIzsE0JN2O0lbfw5kFoQj1lRq5chNEBQ162nrbs2No62J9fY11cQHbwRB1O5
IWVzZeeXXBvCC6+Gg1fgCeihkfXo8+J9tGXZ39CCeM0aGxEBRP+OGZyIdeknfHGefnviIhIoEf+i
oMmrr+aQoi/jeiVoqcH+0WRG/GKj8ANJFomHWrMFfb0m/ASRtcchOz9ZWRnvsqFUN7pf1Js0iOyN
RayCPKMqr3mctLtuzBuEH0xZeHEg5TQY0HaNKtBOmdMCA5UT7Tn0AOvlZtU+tXHhfq87H2cvM4aT
aDhQGopxg3/TryguKnaJBK0nTQIZiQjbxBarCpFgt7oXljJ9SkPkcHhL4LSohsOxibruSEQNYXQU
n5XGRegJK+cnFglmkhTVMHBN7aW3jPydZ4/7kKmavpYb+A3eqHaoGIHLcxo9+ymFVo48Pgy9vMMj
suxxbiYz6lYhFdGXUvWYSgCaOMIyEGn1HGNpAyj5gELYY58qfG/T9aM3BZnUXR7LONF3jXTokwYH
BSfF1SHv3b1tNMObB3apWQWoU21G/mXvbe3KC6mOot5GI1U2sQ22FBJz0ELXZ2IIe9XCZ9G/mLha
ZUn7jBbjRq+El6agv6TNV8P+kSgYpJWoDy3iPmbuZ9WxOA66qtN9nD4wk8YY+zFw7XMuLBNMDyud
QImRriwwrKVa4+5dPa4O9+PATDzCdETVHJq9VAamcUBTawwvfJxKq9rynnI1GPBxM/VtYSjNQrCf
mR8wH0C3NJYtkzW+Xl60lnl/YKh28bA3RrJn6KtTlBk0cQ5e8J/My6IgwUOdqiqNwOvBOqX34ioG
0BYbBrtO87HtcfxTqg7bv19ARwziAKtS0VeaDGT5lhYNpYlqQrnt+/YsJaaDkrzxz/1xZh6z5Ipc
G3wuR3ZuKu2pP1guF3N4US24kbiZeMhnlz0CngifKPEXXB4gi3ryY99+As8JP8NdiNx/NsPkuuYn
WFSS2AKgtiaLqtRqSXrATxgqBRVGFbVjmOMjvFD0i0oqQOtQ9RHz6VHX6cLC3biWnm7srKw+d7pb
bFynGrdFmLYXzDDzhxI5J7T3Pf0UUdBFtorXIzq53qZOc3ut+6iB8+rBhF1VuucUHvkzdWcynxqE
gRTIJjhdq1ioGcxkJLrDpaRQpbB5hUw+p9pBQQlGulG9bKPlpWewvPHI3cgSei+tVC5cwzN5MsPp
NDUcRRXAxOvdQ9kR2wVZotob4vcj53H6FJTJUv1v7pCTcgDSoaKs6tM6iBtXcDYjNbio2fA6YgaW
RMNboOjH+1t0aRgRXz88pSQzomvY5+HFxG8RJffGz98cpQ2Rikzz7/fHmlk4CvRUTzVVIYeZxi2J
LpFfGIV/GdqxXslOdNIlI97cH0Ss/mS/G0RFHcQkIYSS/PWEnNK0Y6unK2MlWfgSYYK9LuFoUfxz
ui1quv3GUvH0cYu+21aVly8MP7OeDE9pnpxEHLnJ5mi6wi5Sc/AvYZMhBOijUx8bT3LiDQtZ6Uxk
/jiQNXlhSLGfY2lLp6sN1ec4jk/+iLWm4518G/tBxQzrhQHnvt6HmVmTh1tQF4rcCqBNWRePfta+
cM4WuzlzXw+8Cxm/RVympXL99UwjSiHRyv6FQHkpm0MFJl38AUZh+CHH8pNmAoM5WH2w7RrUBymp
SN8xlD7wh1J/zvvvSHf8/YbilBsKZXga7dMHqx6waTTX9i4Vz7lMG7DNQMt51Q+YpTnQMIx634a0
iLG0X4jdM3FNvLBIbkxF7KjJiqtxbLlj31gvro/GaQwcCEU1yf5H8m3jOTKMpVhgzn3ijwNOggGP
C7PTuQ4uRmFlqF6EwRqjCR9mp90eDA23znZIkfsuVO/EO6k/FiNmo3pSWMe2akd4ysjV2FmCeZqK
fnePzqawDlatnaqWibqOYkwRYV+ae/Sy0md8WBo0ErvgJEkwyOBHyBAIlTzftbkDMwRDi5VaoHUW
elG21gIp35qN3D+bbV/uTU8Z3tQ0kMHwoF7ltPbwWErCe5pbIERrNqOowH2hfUWatsBeoO4QVIyx
RjJk7FZUrFL2ZYlYtA11zMb21sQh5KSS+h4UAxkKqYnUU2M22nupDs+10rxEAJ/3f8B1WFE8jR0U
phLOK9YQ2ENZbVfxmxbhjHOFDFIiYonG81e0Oa9PRBhlmZc4DScCpT2vK7ZN5f624S+pCi9gNh/K
iDVKCCjS+lhU6OlCH24uoLEL+QFghpybAkOCvI5sVb7Jy1b94fetuZV91q/Vtfjvc00DmJAGqtmh
OTKtzmZWpzmIwlD81jH1snJOeH8ARh7Ax1881XNnyzAVCkMGf6F6eb2seaoUwdjHxjkEfbaizJWs
6zb96sTZz8YBsnM/hswdLGrOkCcoZRjQNa5H89xQya02Mc+x3ZTbMFTUjVXK9sICzqWb4D4N8JZc
fxrF38kwJb3ConeQhou7t1FGPaUttqNffMNmDTk9w3qGdHYICnOnZ/oK4d49MO6zPagL9dn56f7f
7xB//0NSwXso5SSG4aU2JRt5EGzY3CJ7u7+msxsTrwXLpgmGAu1kssAa4IS1BCsplx/UBom0qMJx
Vft8f5i5GwmzA4PMRQYRZEwudMcY4g6N2eBSNK5od1/iGm+P9qErvI0SW/+iyUqdX48WdszMsDwZ
dNoHvIawh58c+yCxsP4am/hSq4jeajYQ5sTPV5Ie7JpEevF99YQt9PMYZdv7871dVp6zKhADWhgA
yqYUD93q3DArdeiI3bBplR+CKcsNfH+Q29kxiEM4oVvA+3naoegyr5TbpOgvmllkj6ZS9Q8DQmw/
Y7wYN44vQ/7zYtN9tKwQTV6/DReC2sz4KsUHmxc7oVWepvAqVSCYO113qVrU90R9xC96ZC0H2PDt
npehgwG19DQSFtf3Zz6zvDylQcML/oR6A4cvPb1tmhbpemykV1GCledwQN1tYffcRjcA6DJUoT8s
Mf64PoB0q7EeboPuonnabxNV88qOa2SHS2MVZEa0MKfZ0VgKUHm0bunwX482UDuNqtLrLoGVvTSc
DahoybotjQe/XnpDzKwfRR4wh84fTth0rCSzkm6IzPZS+XL3qIL+IT80NdTm+mxz/1PdZtgWTTFR
ZBG4Q7qG19PKW5qumjd6FzxCvuYgRx0wlS7t9j7rt7XvLuzJmVKWRSzTIbxAJbtFso/1aGACorii
lD++GaW10dpvhamH5ywvun1phvGmihXEMoCGPxfC0ieXZAp/lekuTH2GZiV+i82k4QjZvNiu5x5n
eujH/h9lHX+rjpmCUZv7gJ78GvnWQ6lYJweDVB72zTrG8k+BHFM7/rlwhFsL4nPQJf+DPW3L4G74
Fvz3hkxg9j6dxS5wz5T1hC4ZurQYdyz1U26vLuYtBqCiBwR0GnfNCF300FCtczJa7woQdDnUF6AE
M8cF4DlvYKrptGymaxsiLoeWDu3Y2Bih0Wv/JnqMrHe4M4bs9f4Wnskemc6HsSY3cSLlng5Jt76g
Tf9TkaNjZAXJChmoJx9pmBXl5lMh2XielL+U0oQoh+zG/Z8wu6D/zVWF7X9ToLVCxAb1VK0uOgDo
HiXGeBHGNBPN2RckybLFgt7clVo5Jnmt07h0PYTYVg4mN9s8qSBtgTJY1WoYCMfqZKd61rii9NAs
FaFnvihwY/pL7BcacVNyiOOFuA0junnJ8tzDnBNBQTV4lZJyU/jlgZb5yaEzPHg2IgPmQ0EpDPl6
iMu69NwqzasUIplZNdHCIZ6JX1AqaFhTCAHfNU2QTElrHDt2TYR+g2xfgn1fu5IB5dzyi63toCfl
pmO0UIub2XG0I8nI+Brc8PYUXKx5leGiaCCK07jTNFier5pRade5Lelfac5IB8tO212dxPWTPerB
Ji/5OXmLatf9jXd7U4j2MkU6YildyunDSeFVlvQ1KKmgkZ+dUnoovezQa8HCx58dxmZ9ocSKm2mS
qFkKj9Y4YRiE+RIvfKffOpTFl/tzmWmEMpkPo6jX8VgaXKxFVAwu+6p59tXkmxRIX6jTbdQh2o6N
dsyRKzQ6+4uJOsT9sW8PMEODAQP5aIsDJk7fh2S+M93BrKrKPRcG5MDCsIkh3VJx6fYEiUEs8Ac0
lc2birzG5mzsDOeLGCrUSlZwsRZaIZESf26bXFvYGnOj0cKmVgw3jU7K5JvpRTxIktoxWuE/qUX1
ZJuIXJX5rlSXKHBz28MRhGCa/ILGNblIrcYGQ4s+FGp+qHANcbNtVPmnnFvHha+kzn0nYLLggmlE
AXecZmF6PCiB25A+CJd3LULnj355ggu8g+90Fikrs+fZMsiPnjf8Cvw8fqhkbD4Sqf6dhNWPPKz7
ldmkX8Pc/WQCZHQqo923Xfcl8oxTyeMq6BDejxWUcqzyJW6cXaXrf3SFTNVZ+6P1jJjFu8KGJGFY
l1WOijGWaYgVwXmMZAoUVfhatcIMzEfcWHvzwxb/It844k2/q3ofSQv5n1ap6OTyP3q3O7d18Fnz
zC+ei2KZbWJk2jU4jA/Gb8tEviYrzq1ifC0lVPUc9cvYZoCRpUNsV6/gNfe4Pm2ljm5nYyNPRJpE
2yV/kpFHR704sfF2Rx5J7Y5GFb9DfkSx0eGiiF5bZUTlXHoizztIivccju2rEHlyvOBnmUBtQeEI
Z9v08wjJYBAGAH1IWydK9U2co3LiOkjHqe9ieDyJdrmuvVU1NtIGzqs+3ouIQj6hnHDC5Umjopfn
9Ltj3E49tVsDz3nsLGMfG9E2dKzviLRffNRmhsDc6AXcnrH8no7WMSmVAwTes1b6WIICDvLiR5YT
6cmwVBAN6rcdHjqYCpkrWTL+tY3koc7KH41kbGNYFzZg36w13nD9DTaa35xQ9XuwsVIuB95eRVis
JRfivKrmx1odtZWK6boVFa9ibqpXH50QkwYn29XCSCGrt/jQ+7CsUBkpdfQvU6wBVym9d5RYw4Ms
YSDRNtHRlLwvWNi+JHXzE6SmshrUFsOoIh/CVa4P0hZab7oZFSELUhbtSsMSZtuVqb3HABCv7JIb
1Y1R08fvQjyICebk7kiFVNLXPIirbW4aiFG5kvst6URZD/TIysgG9aK7rfw7HkYJE/JE01A6LoJN
6EoO/e9xrJAvlYJjOlQ4BLWD3q4qO2qwgKgC+Um1bJ/uVpcjVce/swhi7MgR8Hru+RRj4NjPweD6
2K4YCGJFhkAVgHpCkStRn7ygRX99KOLqlJEMvqLtn2ylWOqx3NTkT5oRajswu19T2pyqPj5WfvfZ
jKyjkJ1qB3nvDu7e88fPhpljshKfayU9daqP/LG/V3N0l0rlsQ+sXcitE5Td2Q3gwIb9Qy4cj13H
+6r20jrGRkNsBr8yL2WhPlla9bvw+pNf2+dAq9/7xDoHXC2oJZ+EM1E0FA9ZFf4jvm3dKBuPxK1V
q89p2v7ws+hSxOq+cLAmq6zxV0SkHmy8YxOc0NZhIWKIp2eroghyfNhxnbCddq/Y0TkczEe7Q8a1
1tWXIE4ujU5xyOpJfvWSF7BpIvbm+D+8HqFv2flNgxYPddk75kZLMaLGUcp2nsZcebAVCQEA5Xsq
j58Ht+FQIaJo4IsbBOojIgxoBOE/keqXzpc3GBh98jVlX4OeMwbtPOjRe50pz06D46CQgpErK0UP
dPimFGO8Kr381Kj+ZzO2nztPhmwrJ0+6pZ5sw/7XdpD7N6ID3VwceWv1QbfCr64/PuFu9s9QD9HK
BHmgOMbFzb2Yoyh8bs2HWKovKkJLron/qBUIERP/CRWHeCV+oFcgJ9QIl1Dt0MXyAUuk711o7MYs
22oJUomShYZ4PcjmJ8rAQI6UXVe0PxFIkndVYq4hK2AzbH43kLmx/AT/4qJ794dwEw32UWwI4RXW
5eU/EZsE/chPvqK8yFGD+ZFyDPGrKCPz38rqnmPX+eyp3nPDWiTIwXpp8ponPXLeWAKvsVJPMPrE
7i22Tz0oF9fHiMh0x6Plto9JoP75Z5q8O/qa+UmL4wMWP680FekhVNbZ1awj6rf1umxBzmCcuW59
hD517Gu2bLytpse7sZUeY30865K/93IwPkkDCnxYy6aLknnsEai8LzZJj1i2srOQfh3GIxy9eKVx
QGrF/9pK6O2ZIce8TWFm486LopqOg2FtoI/Hm3eNelOHlwcFCg1FH0MDA3z/Jr5Nu3lx0YQWLB3Y
b9O800ZXD8mBcTyD3RG6+CkumDKBZXRqOo4arx/drov9/UFn0gyNZJsHCBUEGCqTJK2us8DWw9I+
gx9/1KL0uyU1W7CjC4Xd2WFAMpimRfFcn+aCik9RJK1s60wRotBAgK3Ae92fyUxuptEC+J8hnElf
E1s9+ilUms6IPKwzKX/yTfmop/ZBDpeAfX8Yete9YlaLJzgr9wemMUmZsqh0wzZr2J2cs19FnABP
kEJctXLdXLd9SuNRr4IDjpwYOMppCzc76o9GZETfogy6q1KnKO03JVkAloWYhDfe+EvV3Owtdqvo
V0I97HEIzfQgm5SOfFjuJ2yVMIfCLeAxDzJn0xdtcMDDN7p4bmWsSyUCzWUOzT5H2XjhpTKTIMLk
IIEQiiqiLHCdyGsSRr9uYAADx4Kh5TQ70UIJa27rG+jfIJ/CwhrT5jdywmOPuO+f7VGvyD0pzxBc
F6lpczMRJBHA7VTmyeCvZ2I6QS9rtetdLK0bn1urNx6zHDfVNdaHu5yuwDZ1XURYAz16pTGsG515
NJzMEYqr7oMzakRKO03f7+/cmdnrCADBhgazTRVvspsSJVYC3oLeJbfNS2DjYY3H7TrTUYhvxm0f
qJ/vjzdzGAEGKqJUxRe9WQV6Owp+Spp0BhWqHUj+vb2f06htabMuxLQZMh708v8ba4o2yPSEgyGH
3gWByfo8eEH9YND52Mmlnn+nyVbS/kYByPGdZt9hWbq3VAkd9UHqf9om+lumnTW7MlIqNKWR4/x/
LcQUmWAFVoGPEAsv3Ci4M9C8VpOFjsXsYoPHoc9EfedG8kgJ5RwcgCWdLQufztKMv1fYaTuoON+f
iyL27iQm0bxDSwzAAaS86Sk1LFBwvpTAZ638AYHdeK1Z4ZekdH/hRonvt2rk6LWjdRu1rb6OwjHH
i1DHYy3zw01uOsLZtzM2WmXWK5hp6TpoVesRSE6xy0p5YeXntrwihF002ULzZorYGzw0WovcB+Ze
+F9zWX5UwvopzHXcNrS9mnYLd8PMuaep+b/DTdkQWu50JTZl/iUODGSZWsNbj0GziDoXz/+bT4CK
js5zA6mk6UEu+wQcTc2swkGpULBmmXn0Bl5wsJB4WMkkZqXSNDg4DVRPVdqsavfj/jaYmylab7SK
4GbeKqKEvT1qRUaxW6SxogG+XLiaq9SRpgiGPmELeZ5JFSQpvK5SDc86y7KH2Xthd5sAvdyXsQma
jZvh69RodXcKGzRQ4jh61waTF00Pbur+XGc2EZ4HDp148iWarJO42Vm9XI+uKZ2pV+4yVXkwW16c
USlvzFR6weS2XopmM6tLvRaqJo0kTsS0x1mUPM7GclDOfUJhErC1zrOX91L0Xdb8L9RUf+Fsd7BG
a2eE8lrOoyNv0ie5cTciKb8/+9nfohtoqem0BZEYur7LlKhJWz+N/YtOtwEpQ7NDatra3x/kNnqh
ngiASfQDSQGmeVvQebGejyXQik5/CzNv3/rKC0XFhft/ZhhVptYlukb8XGcyFw+pCl7bJhozkSI/
C4vGI6r1+oM7mvbv+zPSRcXz+pBSt6PQ9Wf3qtZ03bomcl3EIY1zX2vJJk60CsJZ7a5Q9hxPmoS6
RAAknfe6iq2QHOXOj1au+ke0PpHJNbGKaSu6Wo6ioeDbOMp30Q7DdUfu3IMiU9+MSDIoRNa/Qx2/
1LHsw20BTnIzFgUwJHcYnysHqdA+teO9OuDQYkdBcgggFKxxU1SemlimmmTX4SkoQ4lGVTXuzMAa
tp5njv9GWRwCRw/CZ03Ng09K7gTopobF8f4q3R4twRcBQyo034R85PXmShtFtxwpUc6+WziYMHXp
aRgaXGOFJ1Kwb4ou+1uMp6Drs9HYyyhW3sj9JBLxpig6/FFyDcOy1O12fZ9d7k/r5o4Ugwh0BFAa
G0jSZFqhlQVhJ+cQoD0/XEnY7ponB2GsKsi/AxjCw+rv73+GZAeQN1PqFxyc65UcLaC3gqwGoctR
V8bg9Lw5NZypuq/353bzyWjXADaEYwX+UQPXcj1QXSZx6iFDj+xhtMkle5PVCmBSfe/X4bcOI92F
O/U24aCrCnia17hooCHBcj1gHmY+MgMGymauf+yoFUT9LgnfWupvVURhgLqx+k0gFZTyp6HtgO3j
8fzJGqx1ZB7AdqPSjTn8sNAkvc04oVuyCtwMREWempMF712Wtu1qempO9s1qCqFM7ytHT4sx9HNa
YHwegoK8lcKnzI6U32OPpyVyypb1VCjY5QVNpB9Rnyt3VdioC5hQmzW5Cj78ODTECHQqYrhkatdr
5uEowZLK5iVv9ffQeo0E7tGXziku7Sxf6C8VFW5uCfGFUEIXxX3459MBy2qgROYZIKrg8m6qvMCc
PHOzhfg9O4qJVI+CTgP47Mm5cjrU5WopDi/CvUfC1GVjRXG4vb/Bbx74YiofBhE/4kM/qVYRLMdJ
zb2UHTYm2M6MLg99lIGw3vsPRrJkcmjuVesGBVObyEymsFUuiSx9MqRTHlufauNRzxce1rfhCBwP
rTHSdZC6N/wDcJvIX1vacCmwWx0T9y1rm3UWZC8KperasVlO/w3u6cL7b+5rAbcBxSTIkTw7Jwvp
tk0Y1kgSZti4l/4Xa0nla2mAyZdqmkB1Y4kBvBg7bRsOx2NuFOVCTek24LF6QuGZpQMNNsVipUrW
RX3C1lbVYYf01sZCTzZ1GxwBl4Fnc5vPIIwL+BV2M9NgV5dy6RpWP16GkvpslAiFf8TS43VQKpv7
u29u9cAO0fUDz0M4mATyRjf1PMdxGSKCvard5qc/dEtqZbdxSJERRAMvhOqofvNYbKEghnHk9sK1
40AVfTd6DXJXQpMdzt1wrrKlsDw3K7DIlg3OgTA05YHCZkrUDIeNi60V/8ZpjXmQkyWbMnbUxyaK
8czT1focdl6y7jB3WrnK4G5akPsHvHqzfZ0H9uPoR+NCQJ47gpScwAeRF4CXnNwWvt63WlUGw6VJ
lO+yQ0vO0DaKTqEr8UfQfV4drxRKbPtSDn/e/85z34AxVZFYgwGZwpYTSe8GMi9WRIYVV0ftrtTd
LUneRZZpP8mIxQ9+upD+igvm+gKCd0T7GlaADjxr+mbSG0wJUqcbLkrbffH98NSMWPKEubyEurpF
HhCuP44kpv8hXJujXYbwJoeLYY+YDuB7/tID5j3UFCJwklLl/YiX/CbsabNis6fmCDDdX+DZubLf
KLyYcM6n3fqqlQe6b8Nw6XEeMBL9NJgDVlzVktz8zIfkzuZe5+GP0MO0jORYRd7ibT9eUDNPV61m
vOeYCI2y+22obH01WgUcXXjffz07hStKvMAFEn3aLkjGROl0CVmpAJ7BE4i04sWzHP9hqK0l2YyZ
QwJKU6T87FdgMWKhP3xK2nSt0rr5cHGG3qQLYV0aQ3/TjOAfPdLWhp29SGb44rfV9v4UZ2LG1bgi
KH8Yt5R9QAFlM1zGtP1VVngRic16f4yZwA630RR6DzzqOYnXYzSm2WQ0dTBTyK1xK+PZtTGFIJyk
YGCXe824uz/ezJw0UbSgbMFK3tAidODKBq4y5mWwcgfD1vJVTv3f98eYO3tXg4g38IeFS1Kcvlww
Cy++rT0WrfvSoLkUGB0c9QTDFe+XUH+HMvvYle5CZW9mfqCmHJpY9LcN0t3rofOmzCvVVUbAB946
bp8zzNnuz27mWH8c4c/kP0yuMwo1BHY0wtz2V24UrJRW2zVL2cXsPERBgsDMrpi2CvSQR7XfaeEF
7GqzClUlE46o92cyMwZaVaiMoZ5icRVPzpVDaR86fdfT0Y6UU+Y20QVnu+zvdzjQV5JJIbt/yywM
6xyzsDSPhOy/zAstQGAQumse5s9dab7cn9ItGBk8loCoIioLQB6k/uT7O9IQaalhnZF+fkyMTzoO
TmaFuaLWnHUdalULhKnLlJNZeOvQMz55qba5/xtmNggqsjo2B5TBb/HXmBJmpW+DF+pKmun+6H6V
u+apbJq/H4eEwUZQgwDCd5xMVa6jgQeEZp27GMPSqsGYplJae8WjtPv7qwyMG8qNgnquUja/XlUN
S4PItnPjrI+N/UuVou61LgNtYweLCjgzqwdbC1FtuFui9jMJiIraeKjY9t2lCXRcuaty73ryd7vp
lvLcmShF1BXifgrLR91nMhLvoqBwbTYm97eMLKL1RI/oVPgPsbVpsaTQjf5N7aR1VDVLHhG3J4+h
wfAJVWAB8Zx8uiEH1Zr3jnMZYudQhsFWyd7vb8LbO5MREDq2KYzYKjSg6y9mt242ACV0LjkVRRe/
+BH7Vs2jIozlsHZJtZ2bSguR8fYuY8w/yTVLStVuMqskqOnS1qnLI4U8JP0OC0fC8ExC0PX+5GYG
QusJkL8OEBKAsFjeDyE4aEzJ7Ew/v5hyr2NM2Bnvtt7JO3fo1EMaNsbCYt62HGARAk20ITn8iS6T
ZHI0glEujd57yYRcZ6UfW686tJmioSiIEkw+vCRBcIwwosxII/WRc39/xmLprvNm8QMQFQWKTmVp
mgJlklQV+AjEF8U3fbx+0+ExH5oQ53YLxGEfF2uvBX94f1AhEHi7U9Fn4iZVhc6m+M/1UgOGBAka
lNa5gimzydwEh+kiHfYjdnj7PNLdTRl6xWYcJe3UJSrex3qY7/MB3JXPV9pUkhYfEzByq1xu9X3f
lJ/ztNMA30nP6B2fiwbtYc/6YmEJ69v6U2aW7SqNQWhYlf27s8qNWucNjmn1vyXM4QdjrNJtp0X4
B/mlf6jdtjqWQ/6Wwv3fSr5ZrMaOv1RUq0FxQjrjPbhOWqVGtLktkAYcnBWV5UNITvY6ePkPLiN8
SxGtWZUUXdbIFMXbOh/f+9L7IX5c0xmvnuLC0KvtE56bbwCpMBJWqnbtN+NBy4IH3VO/ZaF5qtuh
OWIYNgJCbNpVWWXWCj90hweGZ6xi4X9UhXX0RGP5mEn1z7isDtilyavyv0g6r+VGmS0KPxFV5HAL
KFsOcvYNZY9ngCY2GZ7+fH3+K43HlgRN945rr5UpqKvLhB6Oww49P30eEvsmkYrC9QdQW7gHdxrf
Fzf77qUHsGPat1V3y0doD6Gzfdrq8WGuARIOwRqgMV085Ot4TjWuYjHFq1O4Xwmdzr539k6fxEAN
ToB9YpDmyIhOqEC2DxARHUq9kszOBa/r7HiRMTigfue5Cxvd/hmr4IGmVGRpybO9EfaMuXxZcvEx
6qg82EPz3oL9DG10YcGcuBfmHUQIFGtn2vMWW8vg73QpvnNReL8ZQsB2OzwklIZ7y/rK9O2kp9nB
m+p9gRbWflkXsE71Ek0J7YlwGxodNrK+uDGjMO5EYaAi2p1q3UiioYUZaS2XV2LCSwZtSORWC2xH
7WkZ1w8vJeXioyORN2901r6Zk/md4bqaE+uwSfsyddlzWzPL1yE9FpSHOiumqAlmL3JlpoXjsnZh
MQfP6CMf66yKKjOhiUrVVPPuGgPA7GSfZJvewd8ZiaCLyjnbN231ABn7C2JDe5QeT5P5DtMa/JTW
Tmu6E5pe8ehVe0Pz4srM3kux3c9bsQuM9qK3+aXQq0uaZADkgqjVypMEmgm9eojydiSaH+xQDGWA
0Ymd+jIoPcNuqCN9snYW6r4yM+CSOjWOt9PL9JLZqrzn74rRPaWi3jmzdu8Vbbzm1s6uLcKg9o9w
mk94yXZdkx2zrLLhmALCWHWeiDvz35Y7u2CxDkNhx9ti7JAAvoNIJJw992Z0tU21HWWRze0uRpXs
vMr9amztFVKmCNEYOlNu3aHQPaNPPEJaBzo1a6A6m7T+Juf8I0+rKqQtY0QJ0yiIfUO8xKUG2bbQ
reh+s4BhDHv8XLXywy1QsbWTt6Vsnju2zbig0d5bIfRlGWhaafkxsOhI6ukczkkSBkJEG6qDcpsi
fx7RK/XiIWszULTrL0TfM0DRTRo3vx/fgBzwhd3ykwvo/daEKUewwic3SzWAifJvX3pR4zon4fXP
87Cdh9SPQG/E0IhHYJ13ASqHtkRtXJNPAyLbWak/jMCRVywYejWxkFZCb7g/68SB8GntwWBNYdLl
4CXrqKiGoxmg8GNcGiHujEQqRi47gorvEEw90as8dXrxsFIGiuDzTjELW2QV5QOyqHufSYBlyd5R
140Sz3xfDTUUXiCePb7pRZZAZQDOt0F9Kw7gMXOWNXIa+iOTuC7JnzkF/zpfZiCZzOvtBjRaO3u4
TAXETNxgMPy2SI8lNjDVANSpGCLND1jkjn0udyb2r07bndX7H+68sN7GMySzRVgkogy91bkTo3+E
SSxsDOeGKjqUCOGazXfFgv3x/3RiPHtlvmt7oPfLguSziSTgCi7fMwaw79VdmyWwFyBHNH5s/cxB
BiipvamPcRDcDAIsoHSPhc9eYJW8OX8pjSFaaHTp2zvS6Oo27fxJWQWLjqubyhDqu4VnP0ICMeji
2Kb1qzNaO38sYx0FVGt8U32y0ij3Uz6ep3pFD925s4T+QxXiMG05MPPZD1sUNENaU4+EeMDgdcRl
wTkHgXN2uTIXyV23O9YgWkd3iG2+u2Y9B1mehVF9Lt0IILhDgXP6sXBKZmk/J5XzW7voC2hAQwe3
uiYyv8ugg/G9+pKL4CCnCrmXLVKnVUgv8hnbahmlrHT9qoRL87QNA2e6QMD91EIctgEzq5wNxFz7
VqfPrUgJBMvkog0axMTVvE/nW2W27Pc/0pbHBMeIzPSVuWaf0VvRhbqCNCQOpLqOaKyQGsXNCaCq
KIePNW/RnjbSu6T3ohW4GJriTjS63ptZGZdxnrSQ0ZHIhkiSjvVHMViI/7SHyutPeuW/N5ZPEFFD
D2IePAbKNtntxgFFL396UEciQxPVVoquJRt4mauHqclvtHAPNlMDVm49WaaGFHlfxHjdhUY6mr55
1e2X7F43vlfOidqWXQ8kRCLijc82uXknf0qbd9EUZzdBWzWfTttgHqwJmMy2XgQMNFNgfEwi2KeL
UIHI+tgZTFMgH2TaxRNO7bWc5b4Y+x2CKT+Vph+KzgszY4nlyiRTWVKpbXcrAw1wumx5FlrAP/Ok
OzSuBuRSP0+FhQp7FTloyapNm7OflTGZsfiTBHTNSHJo98MA/x0SspV8RCfqvrLHmIEtRlYzGQqv
PoyadhNNggjQE8rguzpAJrkBT8hOV1e/2MVdUI8Xq8WhC//gWozSjaiFM0yz/OmN9iEYtKtvlvDQ
DChUbnGWZReN+ujMM1PXjOz6zm7Wh6CaPscV6VY6XWne7jXfOK5sIUYEDsBwTlowPohF/+mmZNgh
qozfSA+1tAljuiLy6gkh7Dw7SRbfHL5rPbn4xGT7EvQ48x/vidssF2/M89j2p/PWyivafHvNaZGo
5xAZXEm1ViFC0dce7TPNzJD5TowYNe840fNo6wMvBERsHNoFWENfb+fVR9XFALDfLOZXC1DlNEw+
TIv4LGeGtdnCH2n1frDa/piVyznJ5+WunKz2zmqgmxAkLxClzDuTOZgBHmCX+2jGJ/XCTMCTp5UR
ArD3SaVFOh5P1/6uaYV4pUWogWXaGODMMzS2FoCx9pR9SqfdB+Qpyj9p2/BcSJri7vixONVtzf03
Cy3lzU6ucA5HM6tsjc2+DvoHmUyPnk5D03QwnltY8j5XT3eJV8aZN92p4GrWm71duwQ9rW5qceG2
D5Yxvhh4hcosXjMY/havbI2w4yJEwIl2kEsOhbb+9iNM2WnyXRKvF2bxjlqyF1YLY1AsVzS4pnjJ
s/RsW1z67K/sTpPiQgBV5gNx6HFxx8wIPWazrLDpthc9Me7MIfsTzNaDV+rIYo+AocyWKRq8b5J/
o9j2u+j6u1blrAvWuO+0HKXrnq7Pkh9mFC+oIeVRUo32E32c+7zP70ndLyXC7WaZ3wHRiAz288jc
5ZpYECfDXjFkWDIK+/dGjZ60V6NNjFeV4hWuPBR+UJq0fRgS8uywIA7uNfrDNNP0zkyCqmmFEbXz
erq5w8HMjQHOD1e0kUlLXNkq8PaAxoIiecH7hXrQVQq3+J1X+ptM3VPXjHd6MD/bibUbxmXfL/3O
F562H0rH3ZemvIOEBpnZOg7gL2BnVIj55p7AN//TdBllGI4G3ogV0v0hqE+5PbGh1tgaPwLcViaN
cDRQdXSeElNRY5GYoCkbVYN11xnvbjugVG/HIxRDGAGnN+KmLo+an12DTjtVq3X2NvmmvLs0XKyR
PBX6H2SRvjIrvZDuvYN6fsmSaa9pqIFrFeHIxhlImJTSADGEwJig2IMfagt+oaM4+zpSxUka9hlS
rnDpm+747acUtjwtSodqj8jlweN89MDNwJzu8yU7bzoC2eKqlq8qHCa5FgKjMa6G9KSeotpoZmVN
EPg5uwbq9FQOfyYBmwVaasrPiAwgHYx4ziTvNwFHp9Yc5irZL0zw69tyqF0RpegU6BnUeUV9aJDW
gAiUiRuP6Y+cA1uazx6xMwVpWJORqC8wTInfx34P1x9OQq2o+nT1bY5Rv8rUPHuOdCKJCH05Pqm1
tIx3+gBRG/xaBhkOgJ12CE7KxfQotEBaGhe+s9d4ZiP2Twa/hZziNUDbICDWdNvLCl4pbLOhiIxp
vWY6AzIuq5Vs+j6XC8spxucZHekh+CqK9HXFTXS985R1UJxibl5Yeu69tk9uMMe6bR1R67lP9eRW
4eKc2k3jKbHqkIrxzyJdqnLrkemBVzdnfg0+kiUUhcMTqBCM95N7HKDi/1Xr2cMAVfjrfbHlabSk
yVluJMKjP12EbuMGx9sKveKQbLE0uxiKrV1ApEOouCsaG3DvfDTRy87AjVd1v68mN2J+6qxevZ4k
GcM1FBajR+nRE8Ohtra9ZYv3PFPTBojusJpqV4O62+er/7Dl9k15ztTO7hHljWbnqUydk/IjoEdI
kKneet1htdqfOp/2zPuwYkRfPtRmc3BIZu/WdQ70Ckvss+NWvK8vXhDOQE+oZvpyiD0gkbOxPGZN
9T4buBMXUBD33ybGvtGY2SzLm9lubNb+YWF9soItlNYPY+aCVi4ORuP84zymbvEqsvWWDcQ41CMm
Ax0Q0ZCnviWGuSPm3/sc+aR+p5X7BJqevrZxhL4mVv5kKm+6v56oft7pvhX3iXviT2JHs96FVt/q
pcfWCN7ihWMyfNuj9x3ofSQBv22EMTXthpSp865d97iokxjnuxbp9Nw3n7rhyi41/Py+WExkweV5
y8x9Otk/BTRmiP0cJ3+A+YIhSHf7TDTFVJroY8SkFhzM6zk1e9JlHkk5unutTs7GuCDJllNYTk9W
Xtx0SQXAeEeP4G5jzk/I/rHeKvjdzQbm6GrIzkMlCeDJPnstu5fgVFN4W9Q6qkUaAsYRW8cEXsnB
WQMOZp49zt54opL8r0yEF+m5ecyCAZ5eaONgCUiiNrGgXGb+aCuEHy3LelMGjUGc98VJclBehOli
hVzDbw8G5fxIJO0e73S0/TJuK+O1EIW7h4HlrHKAhSVnmYK6uk9dsZu0mbpTf1rLIm7a7shpibs2
6XfqQ0q2V8y03nmFBrVz5Ntkr18i0JgkBxbRB8cANAb1OjJxI3n10YvFeRO6yzI7+13+lS3LVydd
h7NfPI5b+lRilfO+3Zt1g62yf+HJ36nnzMFfWzSwmXadPfGqWLorHjPmNMI4R55kqMy0UAPPQpc4
dZuXo8HEnsP9sB0Rhd2vot6juxMl5Uh9tzo4PSh/Y4t1oztBJ0++318Fp14WP61Rk2UGUMmN+3aT
qK2K85TIm7c2PwF0O50Fq/QWt2t/Xat017bZeRrXnwCFMDwjzrpPOZrpUT3Dypojy30zhLabMGCz
860OtNHPTN9ZxTHwpt3m1xjBhaHWXNC8BSfTFQwWjafNbiJ/K07L/4t8664gls9n6ouEg6HV9XdD
5u9sN31yxuzUFj6z3+urQ6iOMAOaSRMDi0GkEffOGkUVyH0Luzv5MyfLK8gfGMtV6ZJWk94E01lf
jLNyVSwAc7u3fAMSywmf+ZXRkOiknMBp+sQ4ymo7JHm5H8GpzW6xQyuNyb3sI2GC2rOXV3Wjej4+
qJsqqvl+hnK7Zn6Qt/pkyCkti9GQIW2bOLeWJxq8kV4MYKQLNS4s/U97adfYH5mvwbppmxb1ORnK
GMTzQApZCm5EPhqJ2UXB6D9RTD72LQjvJvIGb9+7Rjy50Kpay44xlYixW1Q3i31PLawzm4/CpJeR
f6RpdbDWbFek7jn3Dtkqo1FLzsOwwAC4HAd7eASyUEKJ6/9z1nyOkj455xP5l52+bH3xRo/iGTrt
+8Yu31er+grG9NtOnTV0V/kPRvFTXeYus8zVP2OowFkK4kuOjCHNvVUNTOFr2NFyMO6y1n2exunB
G+uLIfsbQL2ryU1W9nZ0tcSmTmpfJ1t8jaNJcD7elPdUDop98uHWwb3jzz9Wrb9VgZbFIhdlRCn3
kTNyb2/z91p7J8Tb3/rSOozb8inW6rjO1n3HJ82pf5EQy0WryJyQvXqXWuaNwtUx29pjvoxXbV6/
mq2KlYGSzA/Xg/e2ifXXyJh8LAtKi2beXi0IaJp1eSQmQE7WI6WcNqqA7cNWNSfbkQ+pVbAWFsKs
LGpEvejUGyilMBuqjujkavc16W4h85vbtmZYQJwSOp6ig+dT7QlHZesEIpYkxPVhP8GTiFOFuI3o
pmOnWexDGMkLENlR0JR3K5PlGvtH8hvD60gf2u5pmfL+sSJ8gFaGGMcgiuy7Bg7MTTK9i5GhdHV2
S+9tcNZdMw9fptY+5nAH9vkac/Z+xWZ9mgOCe3NxGQPxWC7GdXP1p/9CJO27bQm1p4wor+pP2wgt
xMLgUThqLTQJ48Gp1pPWkT3Mso4zWb8iifTgBNP9bAzPQTp+1k5yZJjtJqvkWg7ln5EdC9/xnhzv
kGUlU24yfRts7c7EOzY66u+Zk5ehaEzC/Cm9VrK/9+3sizp93Lj6scrnq6uvUAlUY2hSe+r93AAz
Yf6OwbSEWmF+j+vwzkb+AD3ihlnGp01i/ltOnBkY0JmESfofp/MSyjneTQWPlRyPwMiet5mK2WZn
T9VW3ueGJJXp7aOfJAdlo4XR/UO97aXG4EpiWKkR7dS6vnfT4H3IUXBMaHpYw01uSD6UA2in9eq2
1dHqJJFCY1GRNz8Dp77X2sAhfNev27qc+80+p4giUFDUAH/4gP11wey6BUs//pFBft2t8BVgl7us
PnRFAgWTjL0+fXaE/eEszZ2Bp4BbJtJZYGZcc7gI/Gw3GwJbUf4zipKZH5xINrtWPCTuQS+Ym1+s
hywgYxs1yh+NgQZiFzXe9KRwKfiX5KUMaPOOg3mCOfpsy+5c5t0zIxN9ZKX6i54mL2spXyeqVKGH
jlWkFe7FA56Te/4ekqFfs0ihdpT70bUzLG3yIik0AeK/dmvwbMpl4quzZyFQAJFmEdvGtE+h/ffL
KSX73/aCJDSEAOq5ycZLy2R1aZO4zdZuaco9xubQ99yo1gOr1ig22TvS5iOjVgFEUf11LIqbejC9
qgIs3XPJkFe4kkimvoevHs3DuvaQ5xEWO/0rvDEXu6qyfbCV1JcGh84MlHqm8I7bEhy2itCslfW5
k5objt5qhI4s3xlv9hgZ7WA6XMwTp4wiY118qfhHM4aXxmK4vyF09kryD3P2/7p9apO3bnv4/Vnb
3k532lhyl3Jdd0Gd1VFgl3oI+ea7xGuZFdO3pQOqZdNDsvGDIKNNDC/ymH6awVTY+Xpz6vJ1HpuH
BZFB3x136TQdPR2XN/iP4GU+7ML7hFLgvgk6AKvNhZL3dVlJZ6zafW0NO87d8TVo28fGHsgEaBB1
+tySpnh1PI/GXsUZTDA86zq12s2hAIMuwch+gPCCByByH9PgX2lVPk+wjw1jfSXvIGTpmWT3+vwq
RXUdV+vU9xY8eyy0CVttaBoE+DkG34QxIWzxWtQoIUCwgnNSWcQVO8+prVDDQE4NwDZPftaDcUCj
w0GVog3tMT0VbnYQGrnD1q8yZraFknaTREkxHycdXcusDYKw3pyfxBdBuLW9T0uR4mlOBK8ekgza
nY9togJ/J1I36ju8a1IepWeJSMs9zl4xfU72NEepWTNbY3y5xXje/OqUUfX0dWoo+fBk9pSqIPuY
Fg3LEdwtptLiVsvXyj1wun01+h9LWn+JVhw5QHd10DxMff81DrD6VuVzLYY3TCHAcqi3qS37kdB4
WszHPnUqT1jKh2wyz52+Ho2q/VU7kmbcsQrSTxJsygfuN7D0K3RiL8DmLkaZfqaT/qZ1/a6HhYWe
8Ws70zHiRN8Nrg4thXiCBO8e3a8hEvZ2tv3q3tWGDkdekgn23UuPPcsr7Tp29aPXEyo1Y7rbyANm
0dz14zLHhmsiQpAg12o2p2G1/q2mdtQAXEMBgiOq//pmt7NSsjTRU4ej9uvQgViyvV/If5pMepjO
KfbXRXWE9T6WZXHIiwrC5ekikQTaNPOom/LW6MF3U4vs6NvOa5+UM00ke7fU5jMu/pIqnyrb7cd0
jWPy/ycmxh8CUMrNI61GwJjQJRPxSKfeWx796CWhL5G+ltL7u5gFVMnBKbXn01zPeIeq/i36CsER
JMYjpDrCYRmfknx98JzmrwocB488rZyNS+vN1Cl9OsyTJfuICPdPUGyx8KfT5BlP9UiVXOMUSNGf
+3xEu931Htp+oCCV7DM8SR6Mj8Y2I0yQX5wVzSCt2rmadlcN5ZUJ+/uNiJrm/F7tS4NCR1VbR2PE
w6VVQkFJ4whUaRmDtr6p5Gj0IKde2l/24GMrjKtcyn/tpF+ElPqO2KaN+g1T53aq3ly/izW7qKUw
2+JcScSYyHP25Gpw8BDMb360thk9qDo2zVHEWl8xDbb9FB08KqnbPQ8evb5WoApX75dKi8VQPhb8
nOr+pTaYdmGyXfemqw4PEKj8gy+qi1mq7kX9uk3Z0UDNXeXKHSNqqWzexn74U03ZC4N6x0V2r71I
L6IFzucFZgRV3fectkyvWfpF14J/bW7cze3ShdiBJV7T5MHRDC3UzOa5nYiguvZfJQWh5/wz6DxN
JGfhatni1cQzapTPTSjmwtqxVKnPfc5y518XuH+yofpuq5aSQ6vtpZ3Ch9QHTuwP9aXa7Bdf060w
GNK979G8HwWScQPSMaL/LYL2YxD9FemMp62gcy4H7+At87Oe64dRGK+J7/5sfTVDeg26qTHND6/K
EXvHAhZ6cVPndKPBEE3CYQKjfbEpm0PrtNB2l79LovpXY/5HXYgs/EtqbqqoL6IRRvlIBV9knr95
agJSMJ5dwDBZM8diNafImQfKsCuSc+5bJsFY8Ne/VaKHVtU+D3S42qZ/Tgr5kZKSDnJ+Gm0q6BM1
kkbrzo1szms2nQGNP3FGvtqkae+U07XzBRyE1+6JWGKjNZq4R+8o8q3md566n22x74EGXvxhiVKx
oi/TtGE342rE+CfQSfvLxKcQmjQAB7IxzpDmSjHJKmrOHH2GOyurYikcNsiYEGONyU+hlfDLrH8h
T/rTpwJy9JqAZ91Qg+y6cyXMk+Pkt7pvniZcjYY3aRzjJR+qF+En+9rMypMZTC+59ceYYV0UIn3f
EsvZmZ14m2n+z2325LbGS69v23dRT1fD7+h297/q2gtJXKigyB0D405enG3RnAfhPGRlu1NlcIIZ
KvjORPQI7zmY7UPdTuvOTlWwP1WPriu/kP6EH8Y8Wn51qHXYOXSni9BEncI07U7CnxEtrf6oK9Yb
96LZqFWtxd2kmWdldrupverD/C93KqiF2rJ8G2o+N0jeCcm5ernnenZ+a/36tU7XsKJ7D+3PYBFT
pAHNeKHT38z7e4OQeRaZdap6iCdysUtSP1SSYBRLmTAt9RvcT+fcmC4NJGpiqA/VhHLUsGr3bj99
mXC7Qpr4VZjlzfM3agQGxXR/CC2crkY4pGOaQ2Uq4Z+M03r1Y3Oh8cVo8926wWdG+aHR812tQaBE
FbSn4eP/Sid4RBKFsmfxPFN9yIstysn1+7qJcCUUYS2sNj3oqflO241ipCeey1J/LEr6O1tAmJ9Y
e2VNOosjZwe/ZepWsZ8SqOXS/vSngPdg3ohHdpuZ0OHsDl3N48+0famD2iG70Nbxw6dObVFViWrf
taLUz/7UE4vXIwKgzebduHEM2Vt11j1qlf9QZO2F+UtoHIQI/bQSsedYD1KTOzQf9sMAWsGYSZ+Q
VSc5OOYdRdxc/yznRkWzRDVAfSikFJ5/mDGbDObgfH/NEX4wY1fCSACXdcXlwTIQq5xkLG9qndWe
VCVYnTYWhSLqlhQRqkPuUu4GIrXIF1U4U2acMrxP76H00mMBQx6BEjthfPWCTyOBW81YD1nfH0rg
Dqb/TQtuWqAggneKL2rmKQzoem6zFTfjAG2ZuNez4FOiX+0Tla2QVG7Nw5B3FzhomdIdD2J4t7Af
GezKoFOuqsKiim+ledRAVFoQ3hk4AdoveZIfywpUSJFIGTrD3nC1GB3GU1li0UAqBG1w17U3iOnO
6q5Se3xLl54CYhalyXxO2vtKapdlta5qqyFqwy4Yp2jqaSC6V7Y64neoVYezSaFak3vTQiXIUCWV
eKEzxTf6+NtkIFN2W4UVYDliezHjyriNnXeCvpU2xEeH53BKJmjR8SAaKDLEWOnNVbZ57Izt3tym
OyOnxlDcgrp4oR95S5upCRfP3m31HdBtxmLVlwWtHY6zyyIbNGXHCNTHNnh0Y+mwtx7NC0AhXMus
d3FJ15RcxzKvQ93F6ILVY43f1J5ckZ02ayPKJFcQybFLh5aWXpVHA0CgyqTK/2jl9ldtyVgnwK4t
KDXGo6pX4bo9D9zYt6zOUPYMpFEjTgKLjcpMC7FVTYUjp+DVtid+Yy/rw5zJW52/KpiANgZR5e29
zIjtYZ+65OT8NFeHno3Szy+YsJtaKC+3VwjC9V2bO4fKr48rW4KVM53qyDt0Npy6Lq60dv4qtApf
pTaWR4K+Vt7zXA734O8iQcVg7OeDr5eHuTPFqbaK2EMbQAWWausPc/nktdZObl5Y6n9qkzNSXDlH
nrfENgWJgYZMX89xJ39S04Os9v+r0PT/YESbMj9UpwP1aXX0VvoDqg4/UOu33PHINXHJ7FhCdpbK
HYZHJOJ+Gbrb8Sv67a+8ZPaDqRkFqIOK9GVj6+EGLP/Mrak+c9G+q10p2LicAr59pFaYYNDN+kEd
f/6HyaT/3ql90T4o2E76PSqMKqYOxHOtlKvxs67s9pj4PVxtkUoy1AIY1f9vpgbQVKp1ccRezoAF
qQul27nWtBfl35saBG6dXArgIrWo4oDyM1+r/OJQ3iaQKVxLE/xJhR1WibvDbLCMqozMzqJpyfmH
tTpXU1rbs+rYKFCD1/9tKyfsqapwhpV9Vz+6/XqpqpMm65Nl/WMTrpA8av6L1Yv9DN5s8tMDqTGV
s/ds+1Ghbdm7T9S+uR6fG0yXD76dVVUrqdK9PABPyuZkNe38T619o18fuQJpXn4REE4Mig2KLpRq
EW3YmATop9l6uw1BOXY4D6/QZBxUxr3bJvBT3Or2JNf5Kc3/yEDf+W77b+ov+fAOJHTHgOwVvoaY
2+eMSLCS6n/VqamXW8ehpP914gjjWB5npdGHvWCBpIeQN4i2VkvfGKDdoSIZ2h6LwyLX7/wB/2iU
Pa337MijqnKLjUK73PcSQCg7krtdtS/avvzA5yvDaa12pPwEd84E7Y4Jih17kAv12Kw1/TXHe2VK
JQ7m/MKJ6tf0/zX2jtf/Ni0nW12fsbgHH7eOBXNFcSma7KfcDvn4Wqu2u/1gjx9asIUSfRv1+n+j
TI5tT58qcnTc5TryjP36mUvjSU/+X1yDaj3rxqEzjf3ay9DIMprs3/RB4k6DXH2zj9kClyfrApAE
RtA12ta3EmZNjMZKp4CPUBdcec170KZHZYYnqrhO3ynbY7+p2n5Rp6Hm0sdhPdBNCk55vh74oSIk
YTUt56mmEGzmI6jLNfK8Nw0wiIFqpTrCPTZItdAcrOk6evvC28t63ElLHWeWa3LXkEestkexh+SQ
iuce8tXQDT45E0b+VIyvag+qNylDxalUvleHTrAaKKXNglf48MYPhexShmjugX9iNqX4VW9Q5kBt
ce0rI3xi7ZRNV/eJFVAqq+WNHmiolemxDv5Y4spZSadX3BwG47/nx7W6ROKGha4ER3Xd5tDkjpJe
/38RpCVYX43YGe2oSXigrHfZvjf+eFB/5XOG6D/zKACt8knpbL9MCad3ZFuatPBBRXF5skl21kQh
MLvPti1SjW3WWvBZsH0X1Dw0EJ646f9MV2LJg8riNBEACtxCvRARK+BTSU/li1OmZ3cBnFHe+EIt
APnNQzDBMPK0WWhnHGK1nKaiNyRYRwIbVIxOioVJYYGwepwKzsAs4IusLtBh7irKcysGVRr2eU31
U5YfUAAJbe3N1KD3YT/hkEs6WQVbgFPL9hDYqUGn6sBm7l3rynFaUvmlcv6ZTh9rO6wPav/9d9Kc
pwJwkRi/DUJxWzuI7AfzOS7avqjkTrZIFtR0jcGFZ6DuIOdowABob9yPIIcrFv0M7T5w7Pu86Heq
N6pWV6wUBviL8VzMRcxqJPj8CpmHwbSu/UIC334qq692LFQaWNHbnFT3/arD+5jv+sE/Vel3kO5T
rFxPaqZOEle+bgHoHXZq6sdy2qDaG3eO9qbUPwgOlmo5ON23Y9HXav/+txr/3eXQDvcBoR82QH1d
MV8gd+HsA3W40zK0GZzgoGyOCvNU4lW4hYqO+AhyRaf/26mQFybh9egl/6PpPJYb15Ju/USIgDdT
kqAXKYqiVKoJQqYOvPd4+v9L9b2Trj5VEglsk3atlRdKlxGSwlb3w2r/XtDgkiTLA+Mgn6EzTFHF
3Kf2C+CJtv6wrFsfnKvCXP9+RU7KSNgUc5yXZNgwjk0ioALzE4beRu5sav8kun1GRUziA+6nJwW7
+a2aXoj1JK9Y4N0xx/YUykEt3aNeU79W3Hu3eD5b6YLYkKsmh4vzmeIapf0vF5jDqarJCa7pTrEf
SnWpWFl72RKuPfXAOYLOBaEfo+ggg7mcp6W4yVP3OupZrF7J3ZcvxR3onQyM9wgEMRsMGP5wQ5Ym
OhmhvsNQZ5gCkxEmHD+tT+kMq7/hirbYQLeDP5r+hzF7vgXATT7TMIq70dYIWKvPBvtX5UfGf55y
ICla6Z0yihyFEjKv2v6ikQX6cpowlAP0fKVQ3pA3uKfKqzM2jKy1r81oPzioTBFfDfGbSsNW96Lt
TCWRMyl+EoIJ27SsxD101NBNKQCQOXLCJNKo1YsERWJZCEPEtvESNmLXU1ujVIM2Tq/AWIAxHvWr
rNTeaU+9jPrTxGTlgbiNiQVbo7iy7wFFozbXvjkaLXghNcvlbnb7BI9uLgF9Z5LtvL9gXn6fRSXi
OIVD+EHFgTJ6+g4XZyuVs8op/L4G6q9uZ/3dGJBQo1rMkI/fG8Qdruf3uDCAL5r71smPYvraesJ8
i+XhbnCnGXrN2aiJj6PQ3OXjDH4UuJ7z5nSLs65YC7m+geX9NzjxVafHSm4CNLPSpzVzqbd1Qkmk
QnOJMDjSx5vEwA7l6tCw9qoM8HvpLPNSpyBf62QnzsTlMBFWan19ls/q5r9W/0dMgBpau2RAIfsu
DsXCmTboS/OwekdGTxjNb0nkIa4j6z89OpFVscdwfunjk9oUF6BtbwU1FNIa36uDQy+QBi26zarx
yRpx/ngifFYtoEGiw47pvjgm9o4HCc12F1SvgIYk6uZbcaXscOK9tOrWATZjEPD8lsD7vZjMYZxu
S3mc3D9VH13x83H5bvUIJfPhfGJG0T+u9ROfpTrlLrDCJx4B7nux0uD7EP5MxNUWo2JNLHo1Recx
H2gTmQ61Y/l6Kr1PiJSvJLGfS/ecMvqC55EoHwujTfNBTDQfz3/9mhAOx69BZFs9xmFDYYmR7xbT
0fU/9qTCuPzq3YZEWFMxYu0qCLHm8xkFLZyWQt1ClwjXiLtvWZFEwvKZ+CSg+znRMuJ7aNlRKQ3p
63UbOWMQBO400mXBFFS0+QOHnZFVJXb9yaGVvRN11M/A5pR2xKH/WwYxt1Nb7qOw+FMzM5d1FzQM
NhVLnZflVl6E4w/8nuA6NK+SfaVOt0NPPqDIkIilTfD8ik6ESKeiyrZpx1jFb9yl5CmcbZVsFDNH
MkBYVKZfHPSQ9SCqRgdlXRXyrmx7Mf2ltfc85tWe900ANq/cuXwjGCrSL3YsqCjONfmfmDdoiRvz
vWLqD6aTrCsgirDr1kFl7UtYGbxswg/Jc3HGABH+tNX8yN3yySoKXwNiPPUccO8ir8qA7k3c/m1s
zwdCWEyMLfYwThiYhTJ9r6bnmbyc1WA0o9QS9hXpCpaIYsm3WGQW9zeYyzhw1LN/H9RkAIm+9fDw
7KZ8Z2szx1slsid/lWApT1TcrruR+DqmWihmjZ5HRJtYJUcCLRvDc5LA43f91UshGrjF3exvvU31
R7cPlT78AyEeUtmt/XQZexCEdQnyuH929eRLzQHvZ/lxocBizYBWO8gwEVleVWsytO7ooa4ILWMN
TxyIlTqbKxSqwXMKXgBAQR1TZlMp4wrJ6pJ0Di5cN8N9azd0G9T+rivOZZigLxuFQi5oPScmBIml
An5eAWyKgFfNzAYoucXIt/asICEKIEQrV7+Kon40BU14tXTpzVhUhAhkoJ+12IUKYE5sRj7g4j2o
wtvsVptuLs9Gx72LnAQpuGKeNkucV4e5bg5LGv1DtUPxAY+Zp1al0S2DhGE7eF/RmD8v8QRqsIO/
40TuLa7oyWXgvYF4KhrsLSqnUaD+ZdI5dDxq3n4H+uQOKeVf4ZaCZfMcn8lew7NOgXAN+ocRNHH7
jymw7arkxe5VRondoozDhIJ5lUw0BlE6C1ahG8wnl67TGs1qCkcAF5Dw1wlv8oHRq5O175fgtsQu
oyXHaw3xAXRM/mG1y3RE6ojSE5NPijj2ncX4r4AHvM2L8CMKy5m2P5wvayIaVlHpAnCm3PQAughl
7iOgO40iMJoxc3H04gAiVR/8teYcwLDZT+sELd213aiWb87L3zLQSK2zZt3XIaB+FVqMMhcVn2Tz
7mMyn0ed4cjO9KbWEwlNEh0ji/FGlNeh1JXNRxlQqZ8M68hYUhgFYf08zHV/yoOwgv5Cd28fK53z
nEbFkdnWyW4CsQ8yboE6odkxFjCBHaVOLhkBlHuK9vFq1qtqrSrBe+7CcQqr8D87w3gZI0qS0g6r
TTp6aWzRV/XGXd+klzhWmHazpBd3VN863tuqvGfdZAJCVZfuFVH0W0Fl5KKYxSsl5EM/N4cR/ObW
6sejmRsXk7bIxrXMg1ZPFxWi2oVyqu53vMp6tOet2WFLKCs4G+qEz3VnSzQ/hndogctxmbX53FiU
9LSSgQbQ6BkVwNWEyglfoI2b1TyVBoloByZ9Dm3fi5zx3OtDcdKhRW5ofIQUWer6pLYenbJ2ZKKR
o2nbPBy8ddzXn0pcfcu8oU2lO4/YHCihpBhuwyt/tAXfv0LnOmTe+RD8myGAbNTYSbuVhojgZ2pm
5R8etdoOxkBYOjZ5uxuaIjzNOU0k+I9mtC0A6u/0yKW769jGxSsT9RCzH4fAdowtF9WUKneyn5go
e1c6rIgI58+VtqkDEHq9fWZer412/WIcOq/d1x3KlI63V6nqlnl2mQsCK6BAR1UHv0irZmv0fcfc
WfULkbz3GuCgzeQBNcHZWFPScugoAtM+SW+6Ba7WNRuLsqy7nYy53wBIgTnlDNxjC7ORFN45NehF
J7QdulQldAOi4TPkJHnVgdRuay1/zdIBGHJR7F0VwlgW/i3rlkE4aXrPU/xz0GPvU302di23rrHy
j6FqZcxACkSzLdZmQOJfwbXN3fm5HxwqPQCwoxpI72IRIlv986wlz7ZiWquEmmZaBhSaSf2DaDhn
kf1fDKPSpClgEpXPk3NfbMVHq/4JQVbwp4BEgGVaFALL/kIJJaFBXxcGHMMG3iC4L/B8FI829Odf
6th+S8Lu2YqHjdVirvTxTCmVUINaJbxvN0/8tLK2SelyTVP1yZ41MNbz9JRPEwiDAL9K8/QgT9LQ
EHGG4GICr+ewrBkC91aaKoDWZLoJ0zbU6ZuN1p7F+oNyBjggrKc6lcra8erPHiqAjvqxVuZXPV4U
eDwqiOQwZDpp+5ymzPT1zNQPS4p6RuxCXwsqVK0EdV94h2aJIKjrJ0quV5gQvrtkz4lt/mcNntDE
GFi8FNmzjmzopkwTG7BZgvA4OtGKigqzXuqA9ZnY5Gjbnj5WRYpIMSWEV2t9AI+/6GMJozmP3uPE
vTd1BMOXOsye+PcpdZ16YzjOLpiyLcN9fI31M4vmZXbzW6nFxzZx7ozSVfgBjx6+Xn4pap5RmECW
Gxkq5P8NEl1aOpoWbHFWW4uZuiE+3ABSMAC30kf7lsfaB7opzsbJHHx6ZHnbzgDxAftq8hsvzVeu
kf+HDM5NV+td3AwqND+borxir0Ol+ogL7WNQ7a+MGa1Mvln+tTQYqrFlNMXyUVfKtUu1d6OhqukW
3R5QCfDYnpSqdC7Z2FGCAqXpURrLuhDSr95DgMy3yLeCf9C+hrTDJQVgCXL7nNidj6zGu55Mvm1k
74tS0MRTwnswzCenHkJJ6GkK2BP5SE2T2uiMyxxMZ1qrbziOr9phhIQ6p7CbrOEbmPY2GCNOk/IY
swSoGVHEgBQmvNo6ImQFchsv9qs2jWfNgINtB92LFjEQdamfDDN9ChgesBqqEsk/agxD6744hfs+
KFO7mkJOtZW1w35avGzDMABfs+Idc8o/kslYaMpBA7JTtVn1k/nXKNu9FXdrEI3ayszT17Sij941
hbpvJ8EPJl7k96QJfVx82oGWky5OGyNvnweLMMLMzB4Q+7TP5uA+zTHFg7K1V7mCZKepj1D26NO3
YEUVT6aihC+6Gzw7+vyGs36tU+dUdCS3prVcLbUkb22SBx0sJmQz0wjOEQuQc+UJc4opp8jiMRUb
UQ/NWPxWowYNhzNTkxcmDx8tCRDTEH1UaOwUKlr7rhfekVk5n2Db03U1te3KqUhDhkg9ulF2UzEw
TZRtwcM+Tclyrl33e2IuB1n5tA815QAupj03Y3Toqin1NSV89N34Npda7ieI1gABGzmYqrmqh+RI
DxbpCmUP0CCmUWpsHFH5c6YKeEhNCJ/6MsUpg2O0gjF6niznVucFuIVlHNcLUdgqwoyrM2mJ3m+J
2w8N4HFlqD76kWnUHYlKD6G7GRYaXFq7XWznpx6JQDUVjpHWxS95XZ1j1aBwWShPpQEPvVafXY2u
SpeAs3HmZFlber2xEucNYbrV0NWHmjlkSA7EsBeJ5Aa+SSm0l5RWkdlrzKONqnVOZQRiYwDSDivX
GC86X+RDbGWvncCfUZ9bRYPzgI+984pJ5iPBTICDBQM4fwGhcq7s5g27sYc24oPsfDYpHztMUom0
5JhPerHu04bUrTwG6DGgD0FrQq02JdyiKG0vheV9Fc705dUVgHouKQAzRg+7jyZKKJRQC8jsXVU5
AP8KWCjuQyn19dLVL0w2NMFThFQndb/QAFgpxh65/pdsgCVuJcSsFeO0TO2kWIgDAsOGrP8SzZR3
xJ4XcHBaCUjljjqc7Dkj9LNn9d1N5x/m27xE1chcP+3Z0qtdTYIaNtabVkSH1B1eymw8B8v02rr8
d+qdTW/geI9juQmW5imeGmaXod9vFg79xXg6yRA4DuZ3zuitIhkvjaMflWy41+CLkKDZ1KNO+EUI
vE1mJBbDoKAjk28j1T0WRfxFvWLdO5zdQQ1pbWNZiNwR7IKBqwhoCJAMMD/kSHcgUjegyg40P79l
Q3Tgi64e6ys4ztCJpwzQ+PiXGe9Xyxi23Pizp2cBQA6kExWVTkLnW1oNTCM80Y0lhqcnExsOoCL3
asCaJJSmYaGdjChlhpG7i5LgMlDdVrXq2+mnp4IAfCqY2RSnykenOUeP3AeOfOIvQ3Bsx+ikjQ4l
Iu8g/zj0DjOdnGhXUbSAcbZdrHDrAKZvwgSoEOSGsmLrjKMcOi1xnuto3s5L9JS7+l8NOgVTtV5l
sZixQpmZG1hHNpipYjoYI7OVzMnPUsoaFB70LjiAR4/gWXl/kGS/LdRREvTOoJ+t3BSFIYdK8aId
dcIMp7aOFAUelPKxSBqIzWivVhX2znqdLP0lATALSweCHZ3fQSr6lASzrHkYWb4VXaLOzrZCMC+w
pgNAB2qxTdpvGZNFaxC6rDDbKTZYhCCmYft69+ZU5i7W8b4Mm1gtGnRDEslu6sABgrUD0r3PKDWT
j+zFs6AHuQkCcETqSHUG28F3ZGn616n1g06k7uD6dcTjmti+Q3AYyLWnn9jxjsyGbbfTsOxRyt1M
TUSAmx4ztX3JQFp5QylsfGoJWn5BYAKWHdXTZjwQPp9m1/ZVl3NXt3CWC21HhruR79U0yaGj00R2
BiNyYNYbhAw7Xhu9savtOlwZJTwsL97rfXTv6jCAdUZf1QgOVSIk+qxvGNM1FqsiGQDpeFtU8Sg/
qTQQUFEYAkSJBfga5eSbLkP/TEgtUxFuNXZkZmcc+CUMpX4t+vIAPf0hFqTmgvUGzVxWuZ7Ds9Mu
kIXTDcPedhaFuyWL7zMVSoMEyraNv9bCqqljcRlgdQfqsGtIEjW3WosMXlsBuKEk6zBMyiQ7zwrA
ARwTuS3jQLSl9zuvCbi7Kk0SerjIfa/Q9sPThuO5rVzYUgXhtUOJROcLW/CyKaHqqg6sW2XPh7nr
3hC7sEzovWLnOmO52JhQeQinkV5odkAI57yU0VvcoY6TZA+X8NcFFIiu1HpyYko4zUdd43JcBrsl
nWVAMUFAgmI1xSkDbiW04QndBHYtVzImHCdGvHKrhobVOOMG2H8LDRAIpsPP1GgumJX0YsZ9I47w
QTvIl2XxGDeTRcuVvOIYmYV9ROYRVAyegqv8ZpCHD1X2qKRAP4NnJTuJevW9AlOEaPZDdWj+9kp+
JYN9zxbWB7M8lryIZf1DS36l9s0pswIVG5bsGGdEwDTcmlAJASCyDACik7qhGANqXIE6HZkPyM4D
si3lNmLCUo9KxAIHgd1Rffg/azEJCybLgXeeDM1TXSp7iOyoVrBNkCyKrYYiBToOFhwgmy2ytHPI
CWx141RbNgk8D2yYXgjwCdmAeTx3rKTaElUtj9CLbgMcyTErzxb9J2bDtGSDAXorbsIEuWYdQlrt
frjdUBZ0t/HhwkUrGh8camOHmNWRFvVgSKoD+IBqeDcRbNvWtkWN3DX6v5MbnxI4t6Ib4S43GwRK
Z/4L7PnojNmX0dHGnGf7OJnde5ctR7B9Jcg3+yFmspw6yCca2JTprKfM32B0kYXXd2vrlBACqXG9
ETcyVR9lr/1hftPKHmMITEA1m97xDQ5rFN3VST9aZEcu1gTQyXNHFtNLIbDbmmFz7Jja1gOaNpv4
Ptr5cwry284B2gB8wMDy3iUj/cipn6cK/mbZP9l82Gi/e1jHqqeFRQArWydT4ToPBYmJnst8bJJg
1SoEEkN1lDJiS6Ylf5L13B093seZ/tzFNv2Gi9H9lKW+iStvy6gDPwKevSTptYh5cKM8aPqHhBEw
2iVuhcVdPSZGLyLltCagpq3wGUMuMeynYb52YEnZs5ZlccbBl60pk5EGcL/p++aPGFBo+Zuw/Svm
U/45RUusRStrxEGJI0/7W6yGf4y5+S/s3mkNEDmvUyprmvBOCfCoaNNO0hkhao/mqdcqQqLp3mXx
54Ks49K6dyNK7nGe72WlU+ZGNJRba5jKsEIA8gw+L5EQWsnk1AmAaFhSTsduyPC7iQsPAnU3JQlY
GcZV0g1ZlOWGbaGlnQIf6ez3iLF8WnwR3zap+QFG1La26kfVGB+GC7kCtRy1nn1EKDZ5C4IsDDfz
iOiIq/mmAnDnqZuyk9kb+2Cq9iYd5hAIWNDnt6FpnxcucDIPWyS6TjPOvCG7CuPy7jn8d+6gg5Zv
p8Q82stj1D6p7q35wzM7EOu5n1XznlZHy7boIWiE8lDowZvnDvCdvGntBdAW9dwTRv7JZvhlkC17
+rfHWR1IcagwO8SG0xwdNTc4u2VerCQl1RrvaHr9QEPyPQ6QMEMllnnIFOZTzGH4ntbA48tmt3Q5
DSsEVILUl2tfxMaTAfVQdr9ykCuar9kS4gOJuKEJK4AP0yLYEmkdUkJOA4dg44lks01tptDx09Ig
1QUdZJ0yyh8Z/2KQRUeISYTUvqZFbth3MicXLWamCBBPw7x1zDEfq3KTg+YLiRdkcqQV3VgXfAiO
NthNCFdIF4gZawMNBrA8e3GHLc84C7GehgBnL3YRDBraVw3zF3NoOYsmXx4wtjDoeWPgDwNqVQYX
amSQiDft5FGjYPThB8o5QVaGJBJil2W6ftbB74Vq33kkUzVFM8wn22TwK0Z8q5fm2ibKTsysx4dn
xHxLFD0xNpjaL9wZCnq83ir3fmTfxOkWzvyiaS6YOWsrr+zlvDbqa2y8REkexamIaAzJCmD64Yqn
519k+/gjddM9WtGagDV4aRXFg978N/TC1cteB/bQXtD+7xWU1egp6BCDzdhH3HadJ1CP9b1szJg1
vMpTy80iHkLjxcFlH4Yk2Ej5Udx4jzGvPUaQ2f+qZl7jXI713K3c2qTO+Zg957dNAwkKY1ct8Xqe
p7VLBpZ0zDAk2AaYSYhe0eHIxu8M2F34XzeQLObvHdatIvSXKw6UZdI+JR9rhxjpx9nPMRmNwahc
3s2uzCvYrsikFxGFoHurjU67IkD4Qa5JRCFw6jPm5UYXdIPB7ADUE0wRx4MDKPFbNJpkAF/mBFiC
D1S8etuzQuVirOWkmNY5opcnIU4LvK+gqh1YKSol8fo3+qoB9pSUIKD+LO+2+1lS2aRUCdXd3ODY
eHV3EaazkA8+gpKMnT1XqBdR1tPm56FAeJD77qbm3rSYRuz99JQbdevWu99tWf7GUibOc3C/8XAF
n24ZgW9SDP0VSyrnm5YmmxzdMZ1obCRynZsvalBbI2Fop2ZuR4P+TpWemC3B2NiQmaZSUHSR8Oie
ZLkNSut8XduTGA3ebpiPnGPDdHdGRs/d6nYKFwWJyJ0E+BLCat5waDGmiTNg/WO5X6uOfpsXkcNx
QsE74HKWaviXoRIhB7SogVbXeznh/TQDTwhAVanrKZEi4082KNdF7qViU+pDGZGK0EhUqXYKYP1u
x29G+HgW00vjXRPMCU1bJGSq+a4oyacEnI0LY7csjrFJzUGhHRMax5QgiD74pkHzSQVJq+I+OJYh
ZA2EKdaY6gKJv7AYEGPQT2KZGF/Hbhck3iSafrUwtpdDL9HzsliA8rq3blT9klRadrVw9vQ8u2xm
rN6jmlCFylX4PuO6i6nYN1C5lV3dhDcXjmYYJwfE+EX/CzuV58Mf0+52lvspuUou3hORfsK5TdXQ
NqZrIzlDZefNusMBukUD2MB+Kkn6HAi1Eao0IxMeIQ38Wg+Dbv+oQ8pyqj00z3tGRiJP3RETuA6h
eL3sa0IJi7mkcejtySx99P3eFeOq2825VWjD14YfFdVJfk12zEYKQ42+wMVfGbwLi5gEmXWxzUUm
/ITIC4mRzQiZGqCC8htS4ilCb6sVTCzDlFpnd2zXejT6FhG1+AvS3gvd1h6jWkB5mKEI/1psd7ri
7eRWBiD9PMLipLb/NbRsxRFY6Xzug60cLMxAYf/AtVwzc5nGGemjNd9iFw0DIgfDy6+y571ZritC
9wJhQc28xUiHSTpZCiMUst9z5DEpRKGvKScSwZ1VO6bf6BXtUsxoUeWHtpx2kY7UBOYT6lbMVcnh
rIqJVNGxljMm39NMB5xTajt+nx+x8S0LsVSMbIYNUdoPg3A2rlICGmA03Y8UJbi/E7G8mGpUDEst
OdiAesSKcPJCNpWutha+4cJWFvsw2F8RBRge7ff7iFEq4i6xnAzeA444rXvtk7ApROCGVsKK46Rb
UL8QHipI0c6yKFn0++2sA8RHX0LMIgBB3ZvPHopb4i7k67nwZf8tAXYOPZq2wO/xQVB7Iy880YCz
GXDsUeQy+4uEDGH5BlWVwPZSkcCL71NC6Auy+lh02VXCeklMu7TcYVzwSfwFB0qnJkVECVBwwKf8
f/cnlliBSJ0hBcCLI7a9jmHK2Pq4RepXrKA+/ms4wan2EmTeVUI6Pk9y2IG4sgSphKfioUpgyTMY
WnEF4mflseW24Ffx4XKkSmZU4WoKKBlpqu4qrpSuvQ+YRWy3OFY5nlwMY4F0hNVBqQZI0rhWgbjI
xXTRLBSrOfP3Uw78j9sRtCibVCipAHyj+usRZOXpl7gY7I0k+S2YAblZUUnPSntBW/6x0LkXn8aZ
FmcrQZFEwlRifDP6kG+Ss8HuLkQTDqEmj4eIyRrL45AXSYxMDMOxkxiFE8XraTZz5d1n3lXKATrp
iXxJyB6PZFQO14U1c815a6vmE8T29wHd3WjoDy3TNCfkJjTnD9mjs+IIkZfEwP8XzZ/S5VIMymsw
QpkGXgOYb6VQqESsEUTXV1hnQEsWv6Rx3+pE4ykkVc4TzmUU7+mp64blanVQrWH3Q83RW3u1+nCs
/uSxbkwY9mOct4V8IKwxOPMQGZaCffdQ6SwYnhn95hHk1HThR99h/T3CbnQGDKDTqj8NQH2NL8Ph
S8h3NFqfM1G7aw9bgErYy+EqsF3NS3fFoPpyWTKOfKJn7zKyVIK1STBZ6Q2Z1OdeLYGe5spJokIj
fFuG+ClsQ1z+tLca55gYkL/ZWLmBEs44AQ4BSIDHnFWFmIN8GmibfdBx5WZxJaKmTUt4093Lyj7J
BeGKFnX/mz1IcqMxqtWqax9jZPTpTua+O4RIHAsjjvbypBYR7UgvNAjM9UAJnIIR9Em6pdYP8ERJ
gMQkxPlPoYPS153dxK6XAgnN5y02AQVJudVtnOwco9y4i3XnEMmd5UhBQ9mhNPEkiYbZ7VTr1jQA
aeh6qRFcnDhcoIohu2ap9WkoKyYr0a0Bk9Nwr5EDpWNBLFwU+jUCHzo6zb6sjTP6QaAVWrAHxcwV
bPbiaHMrRqsv2c0KEsxUh+OW0lZrTGvVkS4ODDL8i2vZLy2OIAycKzUdgaZV637ozmWaPddtfJWY
zpah66qBCJJ9qZCvHb3qY9Kbl2ZWKK3GV7Kej4j74Lbaya6Vhw3ETRJgWQXH6D6DoNy1CZFfPacX
BXCVUX17nfPeVfDk7bH+pNbsIPXDjPrUbiw/qrRwU6Ak0zS4dNNuATn2VyvNTgAeV9o4UpM0zsXY
njm8xwIZVM1UbwnVcWT8z04aH3GGS4B8aE+ZWs6AtCI9Kt5yYHVkeSRPMym+ZUn8nvY1yZ9yRioL
1ThlD9P5qJbhb/ouge9MoiqRPncmJssNI5USEsLdEOA2jjNfoth9LkzrTz97r2UDm53uFkJxb0zp
3UjeLmPb+9L7bjN8mjmjaxok+soeLKRWXajhQaHK8NrgULjFLVCXb4PYUS/ijUqaKC4RQsRBG6yj
xAMJNbWWWpzCgbEISSGxXdGK4ZMmckHKV0sN4gLmGyaOvo5PrnNU0JWRB+6i+T8t0195g49sVoGE
Ntm907wjSgbmb7ApS4CoAkf2pnnxjlEBFExqi/hm3jozV4NLU9DElACmp2Ht5sjITC0tIbwLbDHk
lPhenAvYMfBu7IJEEWCfkaLajJh8QM1XTy92uJUcOFhPvWIyXBDh6DpCNhDEbfRHl9AgBXw/SLPg
VZlvzv/zU63m3Uv6CVxp8HqSHSKhI8wAN34mAijJk/lO8UcSQ/EcUvYTr4wAwg7YGw9IW0+yIy1i
Wj1YRUleK+1IOMCngOqhaEFyC9ZQPoSHcBSaeCpNyP42wqKhgEkwV1G5S19aShR8RZH8KCgkKkVB
Qbjd8KFi+CW44hNLGyIJNz0lBcFAEwL/Ek7k4bBpihNu+lKcEZxd2pIFdXVxmbyDVxdnClpSpPgN
pzGOMCae9AVdcrCMAesp+LyBtnUEh5CeitWBHFXeeEVpNoBs/AsUak1GPmKzA0Q6qjBAPK1dd3Xw
HZQu6iWAQnYI4Kf8XBk/yu7QYAyT8Sy7JSVYXLy3/JEYBv8StM07687nywvJVpORVMkPCG9ZZQCB
mZwM3GQ5jWsBOLDgcXDqlhT3Pr2K25CtkB/mt2XzOCJqSH8TAQbRoiJBrTRwDj+Zd9FIT6p63pDD
b2Th+YGYrHmk+dwLXYSQVNNeWSHsttQkuvLGyWn4dolr+Hx8tfwvqPqB2qCk/Hn/yafwl4w5Np3+
KGUpTgK7JMmKZKAjLlm8rcmz4Tfh54PsBrzIsgLZQVdRguwIf4Y8ysqizqQRhksAooPi4Z/q+PHb
Csl5U45DI0X1dJsaFG0BE2tpcwSkaBNp8LcD4rkgjWdaGBSlTCP8q9tPMekWCfRBC/oTxKIP4qaM
uGmcLSIAFoQkyVRPRA0C1hCHKcWGUu4JWZyJCjaqIhsTUEhXWBdZzN5lPBA/J0Ed0huapfujlb8q
DnNDuSw8h02mmzT1TgwOawaNB2gi4hXlQ1rJcUB+alKeqzjusT/p7hVk5U2si8SNCac9xiwwqeWe
oEPCckoALV4SxgFn3woPRVAemgkldoS+NCmZ8OZmUawUhUZkcfsNMtF9HE+2vRzaNFhLGpFl01Oo
mlSjKu+dZYWmdsz6B3zDjXS1e9v7kw3eIXc1uFVSzuYo0efTcjRGAK/irFvjmYdL3UwYiZwT8iD+
N7eHJ5gTTeQILYhf5Tl5aCnQwBbiJwVPohfm0cTRIDECGt6G3djCHXQpe25tUvxpdO9BTeWDBnyc
Ze9tQn5r4dE53NIIsif3KvkPqyBBQRUV598qHDCdYqluBOS+w8Bwdj82aDMxO46lsSmEWWN9jk3U
2GgkUb8Z413sgDmw7HUWuWt5As4DY4ogvBMRQqZJAP1ovbTnH0By9SZ8sWGFqj26wO7VNi9V+sIH
FaZJsSzbjsF3T9MOxU3fxsCFtn4paf5Gg3KeQNoiW0dTmOH1cSDXYrDpHjndRzlSIsaY5XF1ROrn
j3yvTT9dEJ7Kk5qGG1DT8KDhb9I6ZEOlZOa1FJXoNnAnuKWSPNimfp8cBG7apkLlY2ZCQrqgt/5d
1+OBStuqMonUlncdLYnMNjfsuaJhTrhcNRlDo2FdnZcONVbo1XfMbjMjE9F4zCpGUBdgxaB6u7j6
4sl77aCXD6k9Ov3ya8sJ2tl7Q0d2RYmxaugUE8mzw9ry3tHQQhRIUkVka9ZSYiGSwVbE0IMigiFh
2Eje35JuS72UcwN9ey8ldrHlLeAO+US2U7guXG4lqNGk7SjAE/ef2uQlJatBJ0HcAtiJ3aAd5Bda
6axQs+cXxVgMI0UO80a2Q0XKlJskp3rUJa/L4IF1ivMbgriBeYkDMZdPsfMI2/koydJEuGp7yn9D
EJ4kcPeMYV9jaB39G+JTEntHNTe+UA/aEHdQlFfglMWbHn4HHy+gwYYyojlBeEZ3T9rEErjMVB7j
KDgIToQB0ccqsY8GbMyBGiFK8ch92VvTARaU1itJeKRhI40YMUxS4qwnyGBoKk2JR+X9ZvRUaPVP
mDkbCpFyjT3P+E3nQiT65XiPopusXxKErxftdTFvA5LeYiDsxPovB2o8dQ0dRuSkIQ6H1Bk9624m
McI1DOpIY2L4R8jVAHmMABTgRNoG2isAZ6DjV4CxG7lK2H8kyshsJB2lbiKWylBIgeU8YTn7QKgn
Tm9uxM+P2kOjMRKxxJKmSgeKn+8xClIMcWO4rk9J3m7iAAouS8Y//s/cYOrkbWaqvVL54MBKkRYv
Jdm/lOPkzv8v3OGJOHEdJ53/h43hZ+XwFuNZsr6hqYlEwX0Ql3AoxL9IkilrTOQRUZROyy+SRxxj
xRhMznnNbSXWgPT1W/GRIgOGgMfi4chORsYKq0SpfDnfZ1ln7Gob/icdzNIJDxqJPD/VTod6QD08
eVGhCjRqIGYzKt/kHsU3Uuoecg6dF5qO8uRc9IRTQomLJGIldxO/zL8J6oZvDgAENMBBw5yJHZCB
UYRKv6SgTaUCpxMNyDE6nlhMyeEtysbGRPG7ak6u+oeqI3ZCuvAN3IzJRZsfxz7mm6ok9NDIXFGm
CO5liGIfyy0he7jgV2RVJReX/DgZXFjjyYnflGvxfzyd11YcWdO0r6jWKm9OgaZpPEiA0EktIWbK
e19X/z3R7/z/ETOS6C6zd+7MiMjIMmn1NFzccvlL7TfB6Pz7/35wRFn0zW0W085jpgqwqHj2PFSw
RJ6YsAxtlrm8pefR8QBnmwOVp8IDH0LNMljOYd++/7cWTOtjAXrjOBLbqZ2mrhTv5RxNWEaKmCZb
iU9lz2s7+6xxNx4vCbJc8bjb2kcHHr+z6A+65auNGvxb3p2Wopu/5g+1zqX88gH+ZnpNAWe4Fv6C
vGgJ/ZuuGR616fgT/jzKnnmVQ/McUbPZlOWYbV82xfm1BkVxBV7OxdP+GTVfFqW3UmPRyFS9pJQk
aCmIJM+Ep4ihAGUNGISBEcSPDppg2FnfQBRk1WeyEZZme6mcf3doESAAbMKtjzXWK+IaqjXXWSjg
V5k+Vp82S7DIrCMKw2tpq6SY4JNJXJB6gYEmqENZJvw6idmKGbEAyMxLD1piSi+7qbha7J9cqACj
HtJWu2i39DSmNQA+46xJ3tloygvZqkoW+XR+kMaSCvfLV4yFEuHdsh5C0t0dZMXLaHvKXhykOwnv
SFeWLfG1kkY430X1Dy8y8ewLxvq85kBqCfiUgim4hG6UhtHknRhVGl8zZVpqZUcuSEentjxiHJZ5
GwYPITMwhLmuIVM6+HUlyEn7pT+qYAZV5uUwcxbw+pgOt5N/5qj4KGlyeCo58mQl7OZ9is5GrxnR
AzdGC8YVk+cuFh6GrgcUfCOUoN9EcAJIo/WXvPNSB8wKkf8R3irQdS01diaLhhW8MjABAdWlonBl
/VPNkKckcYS+fXhhBDVLD380VgUXTDfNZTsllxPgPx/Mc2VVcZlifSe7pGv9uyCR3pm94X+XhXdl
rU8bYYA9Bc7FlymYa0cqkoO4zT3d03mv04OtuEA06tnRe13kNHnAmZSssugDujyBhJpgRANyGbGg
bFEsidEM8V/3IwHRK/pTlmB/QCvUOY3uzpiY682I2bbLgoRY0LpSuwq6PUFmgyJLt5qvxb/8l+BD
zomqxDVxege4VdwfPRj8qmBeFacxxTlh17ZclNpUB/W7ZQunm851G2vexX7DxvaF5M0DhwJk0NLV
ahIEwyvYJ4Ce3j8w6OSmpB/LAx2uoHdTWluJ+RKRFKN9ta/woDC/vf9H51/3yKsnjMTVnyhwhF4S
bPArBo7yb878pFBzICEtfSUeE4engHiFcXPEUohThMdikwzxy+fjCqnIeV2wPzrA7DrIXpMZewzq
F9YMP1SWwo0eVt4Jgd+d6k8lCeBHuj3qM5HoCA0qf8dljRRpx4oUVIJ9pjyEbP/CR3QWN+ZRd8lz
29J3o13wWMRcBCZMx57HbFNMb05r+q5NxUKSrrJkR9RgTWyhFJxcuwA2T2q3YoQlBORrmLqRt1Tx
w5UyHRNgg6ckwrOj2tCRzkHKyBNmgZ3xIjOvHqmN24wtsQe0h/TPZzaLljNhzyrEmmW6E7TEphIP
z+4wkH3SQIvX2EVC8xh2bsUOqbPTjAt+zA9igB4UjwGWS5mVKmV2IcD8Xp9rh54zQ1+kGt30N4HC
+l/eJWufo1b3Q9jW/iR11FHy//Pb/3He2jvLSlZbCXkhoe1JXVVWB+XfAGRfe9/dEatncG2EpxoK
M8dEKmj+AT3ne7Q3YbjD+JZ4LfpZ5Zh+azXBeVEZCAPj3xEFYbdJCEJKHnIBYM2N/I+srGSEwjT9
0Dmjb2AdidXX/sXUBZCxI6DLU3i8wvD0Ju0eVSjp9PwvOzqnnmR2HRQ1WQKr5qxHYU2wvXwxBIRu
ov6Z2C66V65YuRKhVYGpJLDUQ3Im+XnYxK+VylkAfFa6Rz5BdAMvq8y6I0HEBwXWKpS8yrf9m2D6
1TORAfJOK59342y2zkqVJpzuyopIWfTVRuDdcGAwMQOJs4RPe9siFasAJNGmJPgYzH50Mlzj5K/5
dYYNXxzXCGEGTPV67zrIHiTh4Bs4dekOoM9u+sM2lbiOH8z9vmY4U2zSgTQd96V+RgjyZBfNsx1Y
1G/GQ4B0tAgiaBerfE16bC9Z73vZXtQWuilE1a25v6XN/DfFajKfbTgvb/h0Nwr5aE+YUmE8l27/
1K85Wvz4GON/fU6RBkRwOSBWO7Wv1cTZEBMgELM/IMn+IVJejz+tnLssjGlKza6LIfkLNI4PKkL9
oe+uQZCqq3HJnvw0uK377mmb+xsGIDx0rf/QD/21JFLlEFNZr8k7FOZ7kg6vIsjHer1bJjpj+f4l
cN7FRYwlrlTx8DMooz+qQJjDdcfUq7sw2u4TOQLgnNL3RAHG3KNRnhxaNqfx1IzVY97b9yz2HxgB
M4dqTtjbDnEsMv7kmH9d5JP5MsepuL5j0I8364ieLcMiseAo88yU3DkFfginBA7MLm5VF45z9IfT
n+q9Ogh0ceH6a7AzcQVhucP2ldYB8RITcHCjYg4LY6DvpIGIu+6tIG1I3QzRNEVwZnTHyEqoGtkk
kR/SldM1L0wAuHHs6I5zUSpaxzfITUCWwh4RVeK13mXEKrXd/a5G9RNNH0xC+oFN+8FY6GfjOesY
TjPaDGf3nn6a57NYtoPB2F37X8W+1AlR7uCJgIZtGL2TWTQnD/P0voyYL9ieliW/W4Pp3kf4cdFh
kwsEclvuw9tkeRfd8C0F5UzxeKZVED8MqAAm+UgJNbNy99mBtJv9D+W49K5L2XykeKXP+TfWsV+b
y6yTxGGCYv0Cwf2OA+dTm+BbWnJ+DYP9lC0+Os7y1oBJrNKVaQyhdZuiAVZmMxIwU7QtPrhDvu+i
4miEwb+Ac1xwr7hVS4aLgf9NY2J+TPeGTtTmdFb9LuQ8rofJFONvCD8+T8GikXMPeyoQALt8H/8M
hkkRZA4/67FKr0Ao30WIugVe8OSRLS2ZQ7eeY7SH7jHy9i+PvEmVZbGv1+djmywuyIMDSIZqDHGZ
JCevIwWoBPaz+08HhF3u7cgcolVz3z6i2D3QfXpa9xJRwPw+Z7hhg8Waq3EprJHD0IrCQ7W+FugZ
NvtnMDz3BFFWiWKjNCiZ3xw5RxSDCXJKiqZyvBcHGtLXIEhFwvvU5dBsyRWhOCnChMsKrefSMigt
B6KBk9WmSGd2z4V+lgDN4r2I4iNZM7FWairhh5RkTj6/KjcjiJXFlw5GlW2e/x5n7XFASaRYaTXJ
c5MVv0gfwqpQYT0Oy6ULAZNzMUn9Z9QidJYfZFQc4HwW1y9dDOwz+Z9Kbi6P3+ZoCYruXvAKgV3J
wQavwF7cpuxfPkdZZ9oPJ4VqNFPpkP4khPdJc0Nk5SBBMILRgg5pIccN0JRpj19K/SKG9dACifkO
XUSBK8qIGp94BBv32GOaEoCJbdGL7hXWgjMFQEUFBEcsNQbFA3/KtfLGt/pPb95r6BM4Ak9Lbhr+
DKtpbNc9vFsok32eqc47iWFwGZxOqlW4+4wNt5IV6DyMlV/zQMmOzi+pfS0z0szqHT1oX9MCaeO1
EMe35hQ9CknyInwHmFIKW8E3dMtP+vwNLG8EsbPzeH2KUlIdnSfwNJ9WsZxciPqqQGY9vcxy4bQe
cuSqNXwzb6Hg7BcoxlnJp9okRpx0pGjYMyojIS0sT3O0/qXL8MLkb8eseWU9AqFuWr1TzWTD8t4L
MXOB/PLgTx16s2pANfHVxpE3GmDrqrpaFwhiv+DQpO4eLkf1JfQ6zgU90VFKrBLTJtqKntequp3M
L6sLLxLskQXRd0ANtE++j1DerAyhSEoD4zRFVUIbc/yoBNGV01cJ6QJ8H7wV9S8BSSKmxa1YQA3E
EtQlSfiToqnkbXLXrMTK/9aCQtjH+mvbV9RHpo++nTyPUkQrRk8HHPGcvQy4HOGrbcUgKn+U0oLK
9IjwyI7cNr3r19/iVCgGbiRP1WnKb4u/4qr4SJ0qIet7o4OVbKMPixOPn28V+CQIVVtxRxnigUHz
aknKxJJxmWAHU0C+RIDXXre5H1YftUqbvf1vS4VkOjq6UTn3Ge5uwNITcP5CaktlDO+FphddNDj3
5DxnwYR96798BHOV8tpkNM4XooWDX7QHEThySeIvR9rgdvxqTaRtSF7qJxugLMKpkkJEtQQ400AW
19I/rPIeXFtRjcKNqyrtczhRBYsnlU4Llo6EBGUcH5TVU0SYTXNIgjdQ/ZBTj3KcdxQTzmgVA/sU
i8J7Yi8OY/sAJiMeX1g47ux3tk2/UIYyC66bPxqtbwpvlboIZnUtlOha+sCtzoZjIZA//xoXjcvc
268FMTAq4SLAFgyoVjFopIDNWYPiFVxIAd4W70zvX9IcXb4CPYuaK6I9kA1+65g/O1ALNgBSD2VR
2tCsdb3Is/AK96HuvEtFGvKBNfhl0CPObF+1S4lZnbu8kvZzwTwN1K/UdcI7cDwRviaRTeCGt4zL
TnGXkT5ai8iM6e4wL/1tP0ujs5cG47J6vU9n7DpRIAwc6j2iQzJme7VuFoKdGRbwFcgbNrzL8uq/
uxObsXgI/f0PLntBGNx6/+yDdc0b5DZzNjI/uEzezMCa6ssFtJRtO16ZPu4axvIgWslCljFV86Uy
NS+tfptlezU41kk4z0hfN1N0wrN8KUY+QrNG8tPDU7JnOgWuvYjC1tcqwhqlCtDd0Gm0BMVpgrPd
+/6HPlpPdommx7EDFpzS8a6zzM8+CJ8Sm96NEUuoCW8lUR0R8OtSwjlNgfnde+hEB3AUcWQDJlvr
9m0WHQNA+zq7rnbv7+YW29XSNA8ZOr2xX16T0KRScPGUDDroXjvB+70fmAeT1XxekTBDdYBDtrGI
7ZlrVT9F7farriDH3UAnCum2W4eYOs0ngThNM+M8NLB3nJdpSPAZw1GNiakIxx/sYHoX5NvGETBH
0sXHBLW0ZQOwxovzuRcu8CPaUPxEt0+sU16mYP92jeZns/t4g5rGjSLwzBgFIT7oea6dmE7C2soT
4MkUazjs6SO/ubdbjOC7+Gn2y2/Lte8LjEHKbb9anOEv7h+4p+wFAiwCE3vfPc4ZA70nrFMYTP3Z
ugWJZ+7Rg2FXFxUTzlGNqYIUXmIGONuPL868HTEVYr6oKt0WvUQavNrdl+edKqIRbppN85eoPcNQ
80OY9llBJAzQnJ7C+o4Ap9MQ3OI6gczpySukO6KlSpGQmCWyQ0I+BUUFkBh1LuHZFNco4HdY2lNt
lJDHsMvbC8YgDA0IOIa/YjQFlOMbC0cfQNTSZaiGFpwI083y1rZWjiSktqV5eDei/6dBFjbFOGm8
NkU/CnhmkCZFDFEIPaaeh2IxF8JFLlR4TWbfnjOk4reyOsmB2dk8L278HHuDa701LoP4KJHNhmue
4PO29s8QXNHgEuX0zIpvTtpB7Mo17T4VudpTpJCWIHfNUSbPrzltIRx9C2iEa+MMtd+ga1MuwdwI
Mp/P1WAHgqGgluurd/QkP7iWDv07YY2L2fg9cRwqrQ0kYxljPiLRMKQXeiS7Md2SVdCJCZOFW963
zvPpF2R/jG+aXqPf3urcHdbiVjidPiwaaHdZrzhgsFADkONOxVTwhAhvGypNN0Onw9w39IX8oTO4
iA9/cZeCKaR2T+2Upkl0S3N2h4j7wYnRzjhCVeJuZfBya725Ns2nRCY6FYHM+mdmOzxSwJNUqC2A
C105t8tpPCoM87VMGTqMIVkk8K7f0q3cQUra+LDMAQNIORBsWtm2oL4hOWX1LOiw9K0eWNVmtXTe
DNe4vt32ZNrxULyPBO4VgzMGZB7s/rv00LqOyfhvMvG1WgqcFEqLlfv4oBI4EeFNNOe27BoYK+Ne
6pMIsHmaMKabVmDse+DA7tR/ziXwdkCusjZvDzz+PMLHpkJVR7WUoOV2GUZHGhCrLypHe+QBPYTU
L0aCr3gcZLgI+yVzKqKbiiodHQ8+CYVxGlFo00RFjIavEatTh+ONJBxUKlcD4CqlTcZ8ytZ2vkfK
D7Vl6kbUKTon400Q+ifpCvIO/sEwfqhGcKlRxXqubXul9IWUTrSLQECqfK7nKGGGIhMmR5f6MjOL
P72p/m72Ep15TQvz9NsbA3pN0oNj0nTeMBkIXI/EoqNmiMvwJH1C5//hJOMU0pWIUApIvZk+eAlY
wyMyRpyBaFphmiZi3mFZPtwNi5KhvElVmRLuGJZ2zEYeITcaOYA5oVFgCgyOgKi42ug97t3HfX1f
cJFRdudSxq9I4tjzJsMGGZt8AQZ8EIWErfmFKonS3w5iyVWiCIEjjsCLNQiJ2GS0SmE8dW/0nfYa
iSI3Jto3uynQ3/KAlFGo5sGLzTgK5IPJZImLhvJK7y9kjr6HRS0en7FflzFFTURq5iP9mFDMgHB7
pKT84P8UY4iHDRB+Pk8nP6U7AbqGkkW4oGw/JITqC85GUp40qH8UVYu8vMtvAk6qJdrvohnpHdq9
qvafzWD4xU99auSNqJyAiYLwyit+27FL68AX9fFFHnwPrI8oIlLkaX4bY2DPWGPKspyOGjC1Z7H6
GF2u1IIjVcbGyNy+gj/O7nhZihUIJClXny18ngq0kASZcwom5Sq7e8tfuMjLghZuIw1R0NPigzQW
OQbh9Ayib0883Kb5cNf1l5jGAqyYZTuVZ2pnpqE2wH0cJPghj43D4NFjCBDHXS0gOAujSD1g0nAn
TkAkqKNJO1txAZsb2iNz4bA5njAUIEn9w16/xWMC5wQurOyKsJi8z2agD7u+9FRigep52PYVzCWh
3Yyc524LmocF/t2f8ZujPPtv8yHEl3ttZuGG7i23C71qFr5M47cI9nJ84u9s0rd6YCJklyGhCgYd
g7xQllDbP3sh3oR6DtKkZZCk8zxj9oioH9/V9tYHAjHSLuPxg4j9p9lTZ4gXhlhR+jc1izmnFiU6
V2krwqxlRwpG5VvoaceF6k1+czWu+sT7jGb8jqFC0h0JXE32L056ECAdqcGUHEfmNyJCsCmbiog7
B0pAIaBnMTgyfL1mfPsfSZrFURXsHLxks+yffMQ9KzmLXERN5U15VLFQV+mThFPkmjAP8AgAyz2Q
J7G1Y9geE8l/B/v1kpbvJPy1xhagVqdb5NWCzVAzkYJU6SYPRnnK4CskSWRWyKFDXjJ51GfrlVAc
FgJ32zNJK8XNR2WmwDOdhroHji+SC55p3dBowkYlusEBeYziS+I7/nxSj7T/rjV0jnpVDbyH2fe7
xYPWCRzTpZMHb/2I1xCm6ShgxA/PbIcAEpdx0bxf85rfUbHWUgiCATl8itE6R16zVxT3fs8xvCKW
onMAz1GdpDroSOPz6bTW1juzzi5NgMVUcAT9mMGrzoMZrlgnj2Wie9SIxeYJQRFE9x8dT2AvTnmS
cY50yx6i9Wr6i5Zm4QQcLCy7J5J4z7ul8/weYdTzOjCCo6CBgwGouevfxfZXsf2WxaGE3jokbEzT
hqA2D4vlEO1e+sR7G/yGQgOQnzVm92h+FcEEr2wj8MsoU2xaHDw0Rlu7CQzF1zAgEOpX2My8WVYl
ouZHJRpr7TzBjY0r1oP+Ww26Um8pJQEIAUGfRzKu20GbROo4WUd0XgrUJs8VNjypXVwPt7z+a/w5
XnPSPL5BAUByTt6PnquBlWbI2IqAvuOg6e543dIZ6kIXOgyrfXwK6Wh1OaWIZCd7MN77ef7KsvBO
n+JTeHTIirWM/M25qUg/tCx0k+Nin4yRKVX4leoEq4cV+zUcTonZeoR17b8M4/64U8TISSUx7XtU
N4/6nHEdrvTnCgyK/wK6dPABiqXL/BSv3itHNniCcTZvDEklB2grJE/q9FD2C0+xnifJ6zns9fjY
AkN2OAZkyz1u2mA5JCM2LqGcNPJ3nugG1KmfMKtdRo74LjecVqz4rCcDsagmZoRkVh7/mTLzbmfg
F+lKWRm3wMj0RllnreAaQaChdQxY+olVvXU7jbCtOiYLkmfFd73XBFcUlx1lYOaWFemdSsw8X/71
h+ZqhvKXYfXOqvU/tCSoMSiO1MkqIIy06zbgqdtG8pRBjnh4AqUTo9lp10iYIK8co8eBeWq9nx4z
RVLg09nDy2ZIgjMnqG4rVualjmSJAGxjfrJpj5jcVdmukkcKI4ifkEaIAQ2fg0n7xASsAZMG96K1
/lZ2B6gEsEmT9mmnYoTNmy59VAvgHSPTjslBvshtR5XChncnqSh82oQIITS2x467VVN+OEMjescu
KplCiuoc/sBlu830dnRWeJJeCQxGHC0ieRAhBFhNycgTlt1qmvf4JH7Oxv5kETskW5jnPDlFTvIP
yYFAP0FCneHeFG3KMMMxGW6gdv+qvUuyR96rgVSbPmG0P8Gb21A3ZWVhXHqVSw8A2hL4xyvxbqBF
osq86DMxiBJECEmsBD+iHf1w6vQzrernadNERvpj2IV15VzhIg3ewBHJTTMB4aKa3RdBBmQ77hJ/
bZy/TFta7ia24zRBUId/05Z4RSc1p7v2tVIFb+sewnk/qxm0OMUcVtRaRC68Iq91cmmtIygo6J4u
7fgHXTEnIYuGZeO8yIwu3KTspgLNonVxMjDCbs5ESQFkoY7PmTipk0+58cr4GQeXWJtCJcWyYHXj
x6wf6IQCPV7uFabCrL9uyu00BiPitOZhYO512Jjf1WLR+QtHIc2uPrPF+aHIkVKjHCF/EK/sQp/o
nwi296l3z1fv3ZspM74Qw1BLuwRxCoRzjxI4CHd7MoNFGiA83d79AOiPjy4b3NgQxqnqRRyHowkZ
F6kji1dP/ByKKLJbM/pYOQJbTvDQnu8TqkjRvapkfZPYy0mAkaUAr45mG44o+nbS6dSH1l3AKaJl
6njes0IfM1QeS69RA7KB3Z2Nv7O+SoaenF4hDuF+hsK2hHMTB92iMuDoVJAWWhcA8QGuMH+XxiGK
iSJmZB0K/3yE8+ITKD5ZcEFuHuaypqHehj+iLWyYbjVlyI2jKwB1HdBTET0Ig9bdp+z1te4Q+b1N
Mc6RTXqzlNtPuxwAVMp7a3Eezs0ONMP3sfmCCxfATWsdqjZ99GzreYj6H34TvoyN9ZhPGwHHyB38
ApJ3O7RpcSNc2fhuFPtwKoOKxJ/QuebtEXQpx3LPWI5Gn73VjJ66ZroH3vax9+LE1UPb2F95SZ8L
tTUQdJ+QELlldFd4dfU7J8mtbOcwxRWS0W09mmn3a/Mxq7/IwhqJeBq+s6eNC67u7+KvX8lGpoft
AqJPE/vWqW6d01a00wGbravKZrpmwo0ZafHTHd3PoLB/evTtMqxxYlW7wY2fRjn+23t0teImcnRi
NwSDNhiJa+KBblXnAUl1QTrAAEJs4PuOnDgwehuqlZdY95gldRC+BY8dX71hu3QMw6S1g8XTNqTA
TEUFMK5I7tHMPkDU5qjd/Hs3nClEkoXEasWzDQvhp87m7J5WGwwY8CArmtcRd16858yb3JrujNZO
v2qXIeP+OMHgAJBSYAw/9hpRUNvHTFAd2o8+KrELKvP4BA7IQ3em5cEY68+SdNaqs/rK2ufH1qke
+mX8NTXlKV+3v1Ty31ucM/sR/cBxB/eL6D8OKx8sq+xeVty3LjzD71iNBQoNvMXyxbMew8Je/5hY
mTHKwXuxSBJ9s/oJLScPAnJTltRtE2zVwQkqxBxmf1jq9csnYSuc2br00xI33jb+s+5kv6NJKeAu
DdZdXswcXdzYiAGfk8PkZPWQGqRddFOmJemH99Z4I5t0MU6YD2sGOpxHF0xvECApuZr1jxmj8Eow
kaBl743xx09jZeb3nl+9MHW5fPJcmpGGlNczOKmNE65HXRxMD6aSVQ+HOC81HbmFve/LeN9FqLeH
5KrqPdxAcesn3g0cZe3fwVxphUB5npUOJVnV3xgjKmy2WBj6SGKK6sPhrcKqlf90Xft7r/d724q/
0LvTCTngoTUtLxjXfmL4e5jHBlXB/ppXCUAjhoBDVR2NzfnwmIZbu/5vxgT9dFrWe7s48b3XtY8j
6EjnF/cNrTPe7PYo9bzyUIUOruRBdllZ02dSUiBawu3lMes23dfcrTAD0frDqgtUwcz1WsL1A3tn
l+kJ7rvXMEMV6xgGEaV0n5l32Exj4DPsCAsmtPll+ZIWjX+Kndl9K+botDfxfQHBMXGwNwtDHZwy
s0+REKUkmJ1DM4wVqu4RnUN/ZQ5Rc+p6PGcmezn1jK/EnAmrxmj4HaIZM3IyoapJqJCF1/pTdVot
+ugSl3mji4q6fXSuOpN+a8PPmD5i5O86nbJMnH/xZ/Gih8L0X/soePZYTChgf1pM1OkRbBsxYidr
Lm7ycf0qLCk1YR+ZEHuZM2a7jgMmYfTPPi89WVHsBA4QJyllijYdOytkNq75I6FswMMufiI3eF3R
DRgxHYv6Z9sAauXSvplHlAYeM9Ct2ggvVsyuDmvIfL9lRaRhVZwKZZEgyLLIo5x4RgVBZonUgl0D
DASBi+x59zu0z8zQoDFgZmwjZrr3NZPs7/axAQ/Xr6IcgFtzXfuyRt8+MPtQqEswomthXlI1pR8W
Y+36Di4XZOjIjK9Lj6urmhC9iON/unMZfQaLi+/dnmL1snlvWZMcc8fBZ2BPt6vNSYrfDCG84+QH
78rNnQFyG7C8X7Oe/YKBkm1MNx7EQIOt40b8xhrNeu49dI9p9xxvRM3Cvg3z/dGrqCJ6hwm2mR/m
j+O+PZith693ji4qtFb7sonsDTFf9eQP+9OWmd2l7Q4BJWX6ZqGSdNJpQ2ZjABujno2yFE3+zG6s
Ui6ptqhT2rpeUGlhETUsu4EEwE0e82V8XQKbnoPyvvPLw7QDOWDJesfA9gdjSqiBsG++MmPkqPjn
UIhfdS1jbuPFn26hPGg/qBhIFlh+cxU0OdfRAqh3GxPdPQPXRT/ArjhBnWVGyEF5vSOAjG3EjC1J
IbOt8mRWZFt98K/FKQ8UzNAiWA53SOkgaB5BRuauoLMjRTFd0jsaMHndOFlmdKN3imLQneAOQKDI
lUkXJlDKFrYkJHoAhiSModnhiUt/eImi4i6HCBMSRxl2IbzHnBGSA5xxztKNOR3bZX+ocyQsq4mv
FtOWlpUJ7ylZRQd0qPWUtfZ1Eo8fReX+XskuBbOOIsDy1r2iMLsxTLLitH1uywmrmZ4ewQ3EnaUV
o37Y+T4rPruQ2Cw9wS8W/q2WgxtV/WRayU3Tz0/WWmgQw9l80rRTegPzc5EIVnZTJBk+Mn87DZ02
3kV5JJgBGlj18KhU3k2V9ynB2Ei9vJIYU1PryQYxlEpv30y1gYFvee2wW8VPKrbZNK+AaLh2huaT
FZN47tsKCDhQwFYWA3x5fyW2TKVRMC9iITsMIVwmjP3TpwICZmauYztGl0nh//Q0/7ypJoYXdM/S
BRQk+mJWKWDeG2tFDN68dx4gEnCKSvg1oXMUoDYgRdODLviijuE7XVCdpng8y7Vt+kNI3xjezuTe
6SFzth8kmoI51w5nZI9fTZzu1sIStAKy1ZP2ASfBFAuSEztOT1qLg6RUnDQBdAR3YVT91Q4TM+3R
QcstA6sPd/oz1+yQZOuNX7fHMl2fS6KOl0zYrrYnjNDlUhLCJXllcFVb3UexdUhaR9Tw+5gcBhfh
eMgpTgub2d2f+wLG5pBRrK4tJ3SdHm1QuQuFzzOMQ+6cVOkJfmQasQAw2vupzDHWpbZMg2vmFH97
ecPhhYhswORsoCxeEIMNtDCSMJ29ILimkjYti+/pSQlSClpybCG6zbzfqZtMrtBaD+N6imbnTixB
/cda8MCV9qMFeJZWtXJ9SHmWzpKBghCEl4ZlXABD2wd7LS6xo2Zib/RDvVsuvmElvnqZNz5WTX4q
gHT6MJ3FYAtzsIPgCh0TEPFDSsI7VfnLwDDhsoC4JJS3q/kSV0guiv2P5ag7bDmIZdV9e5NzyCws
x7FyzjFStcsSN+7kXr+ftaS1bv3IO6hI74d5fEjZAtCcR8//ldNEEiO8NPrpuoTfmKiCfdi7pkt+
YY1/XQbrXZ1N32LseULRFnnM5CHgmClqFtRWiKlvsom5b2iyC1xd/L35B2YP9pJqo/SBKyh1JxcH
xQjxBqTEQpKjlsKG1xgw91SwtsZ3CrjWGsMLLLnCFwahgJ3fg0IUznDqlVjTxGz8dkFsPG4F2VYZ
hM9jByZqteYGEUO61gfNd16OX0K/Ud3+iEqmZRPfgFBOTlP8Ii97dOz0mmTv1NgGLUvI+g2jwLSS
x5gidAlN1fxcC2MFlR+8kJr/gucY3fSpocCeCxfX1eDMfe4B88wZHYE7h9/cbWb0z7CmTBsqejxv
0+dhaX7LBSlO91//UzjQSLln1x2LJ22s372JRKmrn/WT9VUDylMuX9iddy92Bl+Ll4SyIFttScV1
GyjB4DqoHm+zrT4qxtRNxHpzxQA2nVxg2EyCx6WKwUX2FZr8ZsajRPIIaXJGxySA8Y+UXMRdroWN
neDJSLMnCWUW7txyCWguuM7sWFeeB7gQbMeYgUJ+xaBj46Pp+puEkNWCeKTBCi3APLwEEJo3abGI
Td95g8FD1TFcbl5xU+0Yco6ODXa0TOceltT9LqzsLQ3nW0Tot172YvXZd7RsxkUQYsIZBJ/I4n1i
lLACBa0i8N4zEKSas1cqWPEFgcB/0CSkU11rXjqcDmfpyPz3HE5ctAbuehxxjIZ7+urCmu7d7Nk2
pvcITx/suS86DhzW1DSOIH0voq4IQtmSM53Iv/Pz7I36WCGQx8/uV5Ro6L9Vr4ja8Mo5vNojVLhx
R6T7KsAiO+m7xidJvOGbIuQXVrXf+WixTPNNW8WjqrKn/jYyzCvTMZ/GrnyMs+q0BfFZ7xgPZKNM
04UzNxg7xRyjJtx0h4FBGLQ/09L9dxuMJ2dgRFn5Vy4Tuvo5lZdmdQTHFwWNC8MD86kYEFdcOZNN
+L6e54FJuTQ1McR1d2A/auNC8/rS7icWgn/CZS6uRLT5ffWgkJIlyY+1GB97wGuFxpjg1u/O1xjj
wm1m9966fkIrnFVkXB2NSZi6A4zXPxQeTG+9dsrkISNBCDca+6z2LPqhcRVYXJJBjl4p+njeVHqX
oxXAgjfGhz8yNqIlR8AwBShSeF3HI68z5onn4zE0jZfGB88FgWgjH2HpUOHDwFDWGB9maQM3558F
0acaTlIzvjZMBnjiuuen3VVQVRty9vLSzbBboo7amzMfywvjMvYqO6Djfi+UF6zMgJ+NQ56uJznZ
RaF3JcGdQj5WCTR2FexVGiwhbsyBiSg4xeaT9UQr8caboOVqsZJ7ZunoabPDMmP+46efCgamkR+t
AfPfIApIrMPuh5dNR2Q4NDoFD87ovM5uUl40M9bA3vQ6D/O31vjUOBdbGl97sImRjxtwXz51TYp7
svXpA+lSuiCnXp9Wr73dC5rxvZxqLM4+prF5bY3wRoSqIKVmBQlzarQqnUezXH8ys4jYzJNcwUfs
9c7praOzJlf7cqsjpidYCVwjdQQqRd6IqUO4f7JrbOSvWvN6xMFUXsZ5TnD/CLDn4gGfDQBj8zkN
PsNgfPQGGswZXuLjnOS0yQtLmdnRDwPNozqNFB7XnhGXdXo7BR7ka1D/U1QzlsesWUhbffUanzd2
Ws83Ory3In0icgjocIz6mDBEbKYJY9AUQlSb4/ITUdOvPKqe7eVhSDCsMb6QkNwUncth+F4X7r+7
SQbPUzRHWlJKOlx1t15aYs/g4CKIEzNZ971y2NUI/zDa9cfg+r8G9iJCANh+Xr9mF2ndif/0/Rxq
XjV3QbeJSacrd5t4zt3iMHFkXFbydDnPVXRB7O1batnHIEzv+2w4ZHnzmoz9IWHkMcLm+6IMz1YZ
TpVSCDXWCVbYCcPDZNK/4xxtRisMSYY0t7gzoxfHt+4WE71Pbl+6Vf7lbvIYjRkEVP4yV09j9MA9
NSieAUnGAtppNjwH/G6R7UncyzRQk03kh8UPYkWGol0myWZrIaumJHDLO2udLouE5p+F0skzv10C
UAJqNPiMFshiBqSuVviCu/onL3+vkCv4yzMc8+rRGuUX3cs2YBVH9DMssgszfGQFJHFzrdem065i
LOJCozvdevk3MyqwgG24nv04mEygBhbKhpxhOAbzofufIsV5U/6S3Kdbbr5WTnBgxAZSRAfTtCW4
C3P8FQq/HV+CHMnVuNr4W5UTiyvfH5xk+lluCODbqvoaDfpCWvw63Px17ovPrl7u9gCssDDjPMCc
svzXnecPa7Ne89G5R870gTPWWz1B3aWGj4f5zOr0YuxilZ8mQK7QN3TFQcr3Pwnz4Pus3cHHYy6n
LK798Mc0Y1myM1MQr+/42i+m4ciEzHs76/a70Y//IJ9+HQr7/zg7r93GmXVN38rCOh5iWGSRRW7M
ngNbsiTLlnO7u0+Ijsw58+rnKc/Jb1mQsTawAjq4iyxW+MIbbklh9U8H0Fib7N4cWfcZIvB+E94P
Vf1VdD7OWmHyR486d1qQxg8wuV9e3N57nDoPclL26s+qvkor/0e7oB/g+a9V1N8VkQ+oZbJAFNgp
npJN+dOmrJUQAE1oIul/MO/KL05TkwInzqvbFn/yqOH2NltUcKv6YZjHX26e0OMSJUUMA4p9CiZh
rOOvuapQQVt0VQu8n45UpsZ5HNPhi21CsipxE4DbPX9rVbeFEYdjQeH6gExc1qkfSnBO2VMo1a4x
+01gEA0H6fcM3WB9hix4CRdxszGb8XasiAGmATpz+mcoLOQN/EfU2ndRPdG7yaZ91XlPYxn/SAzs
hsY22MSt96CaYTuEJOlZG26bjlapDvXh5fDWGeJihvddCeNe2C4XcvxUTHFCPd7iMi3K+xIx/4CD
c/SdHwq/m5X+2bhyX/s2+YmrzwNy5w9mNnKZ8QeGB+JII33KeIOBCYBKrAqGGQjIMiNn1FRYm4AK
i0t3b4ATflN4mDu1M5vqFV1BxNOq8SZq/8bJd7tOkKz/xlWlGs2pt+4FUOWsd7appDMEMJrwWE+5
yXmkhUtKXaHRTISWIismkHTe9N9qesAsIaEEfyVU09XIBWvXcqdtKBUCFjo67xOd/ZurqPjxRo8D
xVFZlOLNmRbiYt9GVrLSnU99nbHZRUse0wz4cYIboLdGtt2a3WXrdLsJqQH98oayLwsN/4cEraOs
mH8B2K2Oli1ew/KBkeirlbspQpQk4kwgoJIJphIR7DN+kuzl7SbKFy5lzMK5Ekf4lx7kUNP+Q/PG
xjlLx7Q0R0sqli1ohngJr3WTZTHUyuYqM0ParqB8E55I8uvYv3fIyd5Su/1MhtC2CIbBFxgItTWO
1KEi4zc0U9iG+nzSpF0LBJnOiKPKX8NgpTWT3oxIfFmEWRkszJHUkqgR5Cg9tmWPhdtjNoRPOrfy
nWilL7ykJkZuppu0ht7UE552pNOzgtnBmVsW3rfB50Mm43CPPvujQ/3GrXF7EQoMYz08lSkyQHq6
9Nz46IQAgtdbgWgs6NV9LGvE14G+1RStcnt80f0uUtLZyw4hLTAc0P+8wfm8+cYZol86GCO41ZlG
S1A7msWVVjQB5fqDa+xOduJ7Dr0JARWEzQuS+NRoqDKjqJmItRPhiILUAQwdjWCfArgh1G2SWD72
hDQxd4qG2c6xsXIsVP+pMILJcbM/mHNcdmSvCWcj3dWtAz1GG3yh9aWjh7cHJC4M1PAX9Y5b/UQW
h5nnT4TKiJLyY2m/bDwSSP1ncxOAk4OXza/l9FvfvypJHoFYrXVWrj+ewaGwdN/42jW0Jb1zumHY
tI5aS/e2HSiW8fYDuo8h5IgQAhixhUz7GwBUg0/PC6GX+GcAZkv/mIax2EZ9OUpYFsltYDl0m/D3
cH+ULSxC+u0ZwEOSl5uWypoKemwJN44yX5plemwYCIrChgEMG45eixaz6rAZw1SG4H2BMMQv21ps
S5tIMKAfNKt7dATS7n4IJvgCAzwLgDs2CivKBYLrUGyg5+ubj7jRX9Lx0rgVPRdLmt4ZgkLnEj66
E32L+CdOLKvMAjrTg+2JhUUXHbhpM15UFHLQquk5oexLcgsh5j+TmqB7xaY6LJleJyySzs/Wo5ma
u7FUiOWZ6Z1OFxYe3rXbq4bX7Vr/NggTrCbtm6nQ6hQEW8YzJELIp0Qm2ZtEl8SoifZ5N5vPbZDB
V+n23GVYNXTWJtJlE1LhiMyPeKSr5XpUnFCdXZDyNZDvmjy4WjrrhnCbuKS0r5MWFRo9K6ZbHRJ+
bsziq4HNhQcYEKZfPS+JvwBI7LXG68ghuZy7au9m1cMS+t+L7m7QHIrI+eKA/bnwY7zeE04ZjZ1I
Ggx02JdtrP5igXST+zMaFdbTILrvleV8yctFGxQ3dnct7ekmdA04yc4tJ7IZew9GJ2/0KSwN4Mv+
8BL59R34r22M5ZbGospkuDZmnKYrZ9+pZtNIXNKGwhTwg9Jn8rF1FEVbr1z2EZdsLvy7mnMdIyfr
LaX+DqKmYtfgzgfqx4K7N3nIpLNiOAp1sKXpvxUx70AZk/OZHn5OaaguX2N3oDZY3Vhh/epR61mm
+LXwuYWrpXvyEpsaOinOSEius32vmr9AvablQhvd+NILlxYVbgjt9Kd1J4SkHrDkRF4BmtuSf+mn
aWPbJfz0Wwo/FPpHZ9ymRlpeuSimjSO6jk6wqju8fFrcHix3naQhxinW2ra67VJIwCe8Sp459Pcl
rjxldFW18Z/GGf7omo3ttCgniWcy+AlQBJ968FAVdLqN1egKbEFJhmI+ly8GiiZ71lC7wLGKZ8OD
hp5jXklVFQSLZT5XIMuQsEJ4CAOX2NxVpty5vfOtyTwCRwoGxfDTSYcBhxekAWvvRh//zjA8GS3q
OY3MHwDyrxJdP+owownFXeuED5LToZHJdb2El6nl7D0x7kKr2+eA5ib6BVPZv4bBtNWnmMIRQaA1
s+T4W8j8GSO0W/T4WerAVqrQ+x4Y3Y+SUAc4en5dUuC6wJLrqTAoQk+D3HWcWkMvngpYgVFkHvRx
pAUoPI31FcNNrWV8quG+TuzruY6njZWE0aoOs2bTB0F7lcAGQChznyV1AhYtW2fJG1/hwCFGmux3
X2QIraBDJB/WAW1CSEHJXwArIEd7QS1Z3JiZiyMYXEUFyHX2H0PXfI1mTKDiFlOQPl2Qe6BTSqTR
ERrrEyZP/S15560s/e4iInYospK/aSbbiIpLTcFPf9akMR14wOFVTo1bzS6w1RpA0BCbQHva27II
78eOQiqWFvtGofXZEuCIqryGJ76KamNvCaDS/CCQ3ugXZh03WUazZsq2nT3f5u2w7yLrnibxT2uM
NmFKnzCcED5gZvXhE3C95mjJWr61xm8UzvMUb7HZXCV2QWWgAHo+IMuadNbWTcVmohRj2cEt3GRN
F/VuGiva6INIAHCvF2MflghjtfO2Cz00AcVNhvFiX9a3gzWgmxxjlNm2O4tQBhYMulmBgX62l5Kw
Z885IqAXObKcNobdtoC/MywKDZAoyy6XIW9pT9BjCguwZWFGrgTvyd9CGv8CBYEC+zD8xfcDB6nC
eHTr+KZGhaMrGkC7dQUndvQyGjfDEzKW5Lgx1rSmrPa1Dcs97PNfSTl/RZ+YQG9Jh21Zor4HSxj5
7DxoVp3NclHCpiLj17ht+N8bP3+J44D/ZhekLzMNZB8p7GQmq0DIa4L6ZSDhdtGE0yMWr+469IYd
PekIESr7bmwymHr987JU4booQDglk4M3Zdv85ST0LnunJW+sLdy34EjSNteKsUWOKnLWI41Lprqx
4vE3ru+4AUfoOfUzQpXLQAU0ig+VMWx14Spc9jpnR6KaEkZJ/kHbnjrNyqedzJ/rSh5mcd8H2T70
KvoR87UmYzzo/x8C54fRwuWNvkZVlusrKir2c9t/HZzlRquM93UEgwWSFNOZk4V0LGtC6+twqEAT
t/dVD3CfYjcDac5LNraHuhvXWcjJ3k3GlYspVYiXInQxm0sWlA6VhMGlJq7yKxwmL4kddMWaUAlK
onYUJ+I2uDEXfJgRO0iXjT72KacA1iFcpsrvEg5onoUGUI91eK2rG1TYbLB/ujk15O6l9jCmsEP1
hCoPa4jQhFo9Hju694fhoC7E6CsBaPuqAI09IeFp/Jx0xYvuMm536OLvdGJOey8v2m2MBB1mPiiy
dJe1h7UCdWfepe8h5j1qaC+/WIx8V+bp9u2WogLuMCsNPd5KkyUoHXiAnPC0Qa6RvDO55Sbnf7mT
Llviupnf7EF66X8YsiPzwBPCL3RjwNfm80AjcuCq0UVdAlHy8oYZrVndsww33KC2s1PRtwprSZHU
lD5/8C9kIyYzeINRo4HzhGCf9rNTzkMJ6EL/JSTGyEMN/ICmgbwcQTx+x4SZ8d2E6sTv0ysTZFh6
mwNV0vpD0ujeQic+Gs2QioNC1wf0UWcgj3zBz8C83ehFBwaUk5ZTYtMOgP2mVMtH5e5jT2AdtsWP
ms8cE0SbTbLW6ZfuBtSw6K1WC2Tx5m9osyK80RYm/IM6jevM8atsAKSx4xUd+KYD9p0yoXdlWu8i
ST/yCgCU/jLQrOFtCJOAZKlWU0za+APKGnQZtKDR6tJYMPiJLTaHcDR0uqUXIK/QEwdTh9IpGhOU
Z3+NIFqhPYlVOTL5QQHm+YXqTtZ810d+2CGfHl3zxPgtOOa+A3NNXK5TV90JyglczIgbAhrp8MuJ
q6tueGaWdTqm1xwlAIDamlTMuq2BI2lGqS4TEraxBYTxHQnRC4UtKMgDHb/pf59hdL82ftB5CTqu
uptkfdPthYSsLaLybZTfTbqhxPuwKnTkTSDOU/He0dIDK8uICr4yp7ocmKMVUDIyl7bhUcWeFcGQ
vDULa6+7Ej4XsN2LX3MbrJmPMQXxI/NVq1WCkKdmGemnSOPbFMEcgdmf3uksDS/evuXsCJdg/1DF
7WUmUQSDUDb+tMwXmA55b6P5K9e4VsFrYvbIOrSrTY2oIejUNTVO/XJglgjVTUsCRqGnTetNJ/iU
3rXIKu/At05Yci2WoEyJBloyGfqU0NuFmK0EUA80NESxL8M8rli0wBLk9Iu8/jJU6B4pGCn3GUuO
KlhOcgjKSv+4fo/c7ddhvTyOkX1dkaL0vcexwrbWm8kpX/R6GVHk0o3eklRMx6g6BSObZeS3uJK9
Nwro+9A36UWObGNdOcwgQbrhuMvfVjqH0MH1x0vexjXfsjUqCuwwNswgn5wwv9C/3YkQGV7vMUZw
nb9JjIFdCcY/MbTSK7t8YekAO4KyekCNYa23JZ80B+Pc0BjJi69Q7a9HXC2AVmmt4EeCR9XCwkBq
Kq52oiMcyl9ZyOQ4NHz4N1kuLPQ2ma4pL7Boh8rbU4NCh5jwKQ/RNPB61B/gXwRFMwFQLxFFKHed
EeBvZGGMRW4n74DtXAC+44Z+Da03RrxObfRqFY2DzGTZcnxc6TCKIQIRr5C7jqnNp79LDjO9/CY3
/mPphUb6Y8fWCqQVAD6UGPhgGsBqaqtJ6m98l9zwVnrf2b1P9IcYLZxSUfi3XR6u9RMLjm+9ZrO+
2NbUVkwaTTYBEWRUQ0UQGKId+0TRuLNM+hoAtHSOoKtF9Htv9V7skjfYa4G/O0AX6pAc1hZorNr3
N5zoenB2LXM490h5efG1G2lrhWdBydMFjtc1DjJTSGtl026k1Cx1T4aXhE2o1y/TboDVCDEJlAJ3
eBaWvh/9h8SgEKZRF7V8TgYUzmMTaHv8MDvtXeSLLyJ2rgcPfIyShFMejqhmY96VroJFWVxnYwj5
LGp/OmOXXSpDxqs5xeJj7u5x/lt+IBf+GrlqE3qKg9whB8aopMnhEZdozPlQGevlNZkrCr1UichO
W5rWTZhRwR9d93mOQqSqq0UOd2PaIIHtREOzIcIJbgaJt1Y0BN4usfxFg/RxfPv3v/73//0/v6b/
Cv/oOuQMyvdfRZ8jBVJ07X//2/n3vwCG6t/d/f7vfytPei6QRxPwMvoVlusr/vzXj8e4CPnL4n+Z
i69C7NnBsZfFYxkGu2HAczHLh+1/PI5rSlc5ILykhcrS+3GqJG9SNy2WOzuZIZ9OI+WWTJJSJ3fn
B/I+vpBHkGm6vqmE4zpHL0T9LPR65cu7IQsN1EhMcWdU4B9kT38+IT687HqPbhPVfOeTuXQ/Du3b
riVdT1iusoT9/h3NzAijIgitu9RJWJEYzBOdp7YmjhJGZzdu6i1fzr/tx8+nTFso1/U8ZtYRR28b
0jSM+n5AUSykYGrYNZpD6eQ+LBUb9/xQ+gu9XynKcixTWJ7pWUqa4v3bAcAzqJgZ4x1dJmvfekVo
X8oBx1s5F9l6QH4ZBfe4upMt4csYWsT15x9Amh+fgAq7LW1LStsk+33/BF7pVu0sIgsTnxTIuR82
GyQQEQAY5gJxpcEZG0I+ZAgWGc07+qrdPlE5rhxLJ1B+NiXKnUtUQ41A0HL51YBDum7GTIJ+EgaE
t87x1qMVv8i6zB9Cj2MPRowDhbpFrr9z+8d5jGpSUkLVbsnFPkUxHVMHp200tcmj7R3A+LgsHYvG
xNCIuwnz5mcnyLvr0M+Xq0UYLIuWwIFaspmgJC3Bdp+fpLdFdvSZJIBbVr9iq4njzwRgzYzbWQ13
uZmFG0sM+b5p8/6qGSUdjK6xowenNhGg6EJS9u+TW1dfrTgMNtXQ5oCAMulen3+kE2tUSld6WKAq
abvHW1+aMOuzBJu0UMXtdh5qIAt83m1ei+bm/FAfd6ACM+woFK9N4ULoe79CBFSMzh3b/g5+FEc1
7joX6BCp57zVJpKyF+vz4zknNoVrC9dTvlCWNOXRgKnVtY0XKlzb5hkKXVVE2c9KWdVTVNeg3wNC
ldprcaXId7mmYecN3A3btsO/KKdGa6VgjTlN1hxymj23TkTJZOkidxeFZNrBEvW/67RI1mMplhXv
nPaE5820AeMjN4tFFy9wMnsLk8c2V7WKo7vQQfwuHCCfBV7pcOtNPQDEPn8KXDs9wAq3VmE49oA9
ZPlD1WK89fMsgJXQYDtUBHV5ldQjNJCmG71vQLBAikwT0JV5AKlued13tIR/mqFsbmYEzbqbbp4t
7daRfhud7Daa8d4MiTU2HIYOvrtoA/9uhZx/FqPXrT6Z/I/HAcetdJh81+H/j84+P13citNA3QGy
WI1ZK3AsXYA8mcXl+YFOfGSfojxLy/YdztmjgUrRWF5iOsgURZhnKzvz0os0B/lrpRa8b2ep90GW
iAfbG5CfZM4O58cXH+80xB493/RNE449xff3yxq/NqdOeg6UpAQ75CVVu+sttnjVDw3MO5VhfGW7
6nGhsLGtBokdCeLxyJaB0seSvVkD/kH2e5irBJhGh6DZkhTUu5W3j/xI/Dz/uB+f1ueEtogsKIdJ
zzx62miom9SAG3znlb6gGR9X5O5GLkcgeZ79lbguTS8i01uQR6AkfH5w/S3eHX++adtsfl85xKjC
ObqDU8fx24zjBkSVRRG5SukghFn9J02XelU2S37t1Eb5yQkn9M3zz1Gh63Lfe8oTnjR9pNXffyAM
0PohCBb74GZptfWnwb+XjW8+C55wh8IcJKicLyBlFsBgRmLMjYJ5AzFT/D3/+pY88SQcnkIAGzcV
8c/7J6n6FNF9f0CkLJ/9+8JJ2/vZKZw9YD3szOSMIyIuhqNzjzfyL6foaTC2WXedVp1W+3ND57l2
w/KpU5NzHU4qu6Fvh+iSGdIVMuQ03xpUJtAQADc1h+0Cw8WM1rDK3E829/FJrmfUZkpdYTr81z56
j8RJbNobC5Zsxfg61jhtLLa6stVySIDCfHaMn5o02yFA9R1QjebxBp+zJVFjah5kjt6OK9OXBmu9
IISyev7zHK/Ot7eyfZNFQizlqaN1QjuhmTFfNN8UO+L+WxaEv4YYi5bYe45VeHV+tLeD6XhZurZ0
bB14M+BRwGTCHSoRpTIPduhoLG8VgUYxf/Xd9MKifIy99qrPoHeVzrPESxUoBFi0YQwSWIveQeQV
jqrysjAVKZzCMsv38ovFnW4KaVxY2uTIUQh4CQFCIQrvPDF/V1lyLZbyt2lLioLuTJ8wUON6Seef
1eKASBTF1wbFAcQCBq1uwpUTb86/tbA+fk29bIiGiRM5Do6+5kiV3IBzEN11EjLeWOIKNTSNv+m9
wENiwU707COpajqJd+Pya5DNWYOYle8f7LHsP1nJQh3fH44JEMPhKOSRBCpux1+9LmMaNpxJVRgW
62BwHpvZMb+AixUXRiKHX0HaUxfWQStwqm4lmqD84WSu+Iq8zAxQXMrtEsTBYTKRxAZLXV6NLQRV
13XRP02baj0vtXWXh+6wAsQZTpf1POL5BW1MQ5flaxCYBszRPqa1NCcv2RwN38K+yCjnTD5EBCxa
0HeY0kkDeo0BQmY9PQUoy15WjoftIZCj+xCLzNshBdvrj5VzWwz2uIoE7ThMB8J9C8nzSjQlCqIT
mJKLxTPcq2iMXTgE/eKtrRKj8ssujZGOLpeRgGZc0Hwk6KAsYcrfdhIDwZdGcVO21BG4DYGC2Et5
XTmiIIqvux2RrI2er7msLBkv4OIpLoz+mNzD9sSoIa2xfcmm5or7E1GfJKi0m1yC4EY7fumQLL1E
e9h/6ie56KomoqRhQN+mNqFhA1n5Y0AIizo4uuZ0JyysSgPTwulUS88ly/3io6rdlZLybGvRF1xm
psX2gbX4uJnVYZ/ua3KNh3IY66csH71XyoLLV7vytANJjIFSbMNkFnyCzO3VX/Kj5LHLemPtdHlM
F0O1qwbdqusUlEoETHoq7sehQcmpJUt2narZiIwCGyAsbGyzLrma2wy0SNOh3eC01CpLcBkYzwFU
JebfVoCPQOJ0012IvvFlKW2FIeFAyWRGEclv7HIroQ4C1JbL/ABb3HyMhJi+enUX7+esDG+9Snm7
LgdgC+2R+jPZ0joAxHVR0Fm5djwZ7SsvGVc9xLjNXKcG5m1ldwl6vUNgr9ayy9D4y4YzB7MxFBbn
wbp2ZZO8ulEKTxM1q7tizIdVAk1vj2OrufZVgy0PcPzVCNPh0m/cfCUTcpeKmsimljTk2tIYd2nv
oWza81QwFAFTltJAXDNr1l2wYKzl5zPNtg6dTENjjtxFgDVz7s+fMurjUc6m9k1L+ZYlhThORpe2
mvtspDY+inn5moWNgdAQJQUi8+XWjzILKE+VAS7qwo03Zd5vLoV+Pzai2+OES5GtWc15A4BaSBOd
+E2X1ZcmGh0g26t12ozgsPJtbttIAnR2dTXWk/3L9SqaU3VeQ4SvcIMMu+qmqlO1Fgu38JxC3HWp
pV0O/pLf+qPxBJrMvqlSr9ukEUSpISxCmgvhdJ1OfkAiQGO2b2RwBScZp+wqhy0RgLafywDPi8GZ
X9omUVf+jJTVXI3urm1QX24bJCCqrhthHyM8HISTu1oUEC9i4hrZXaPYJjB8vw2dpP6lQvPC4ExY
CWOmHNKlAuiM7gWCusTvyZ/mrzOx1rr1yuqLGZeEioZlAESjii19gWxqZFS7rEc1Nbar6qWVS3B5
/lt+jDWoKjie73vKND0uyvcxk1Oa4exbMB+SwL2HLQy8zfefa439N5yH82OdCBX1TeDrypTpus5x
dJxRFh+H2QCzXPtXCdyUtraGi8QNfnp5dTP1SGRFY/JSVBQSwD5c2n1UfRKF6Pd5HxbwjrYJspzy
rOsfhwVRklhG24uIOrXYGtn81KsGJpDwP5nXU/cesYdFPsubWsdR8eJlRlT2VXTXhDkAKmWnt1z3
AUrMY7AN0CoBAm7W6YUhmu65nRE3Pz/XH2NhRncI56TtSJ2hv/+urE7FYT21D+kkm2u7BpEIzy77
cX4UcWI6XVN4tjA9W5nQt94Pk1ADbgSYywcKZ1rrd+kOMrO0eSoAOLyoBtCI48oqD7q+HUMmucq+
C1yRzj/GyacgCeZ6gyFmH0/2EE9+6PMhDsGIHz35/F3UfDKEfWKjKGbSJojx4f6aRxulAuQygjMt
Hwp6oTYHVgSTb6Q102U/lgpLbnU3UY5zG6L0slqPMbiI8affGDdVtVlofrTVQ7AkaPxhiUcPkdAD
XR7vG+S6FslchKN4bNp9doZznA81Fl5O0NLdsiA7JLvMlvu4dj95q48HORUcR3qWJ31SpreD/h8V
cBjDmQu4JnuoIF2XgXwT83wuImvAYXp+nOZ4d/5LieM6JuV2m0q7EhbVYnLkowUTRJ0rqyFsDn0P
Eb6PJjwnm+FpsRNsHFqY/aq3X6h22lehZ6Bxl4Sb80/wca24ticd6fiWrSxq8u9XrOMrM/csiVFH
CcwrtOFYjfOPYXHkJ3N7IhZ/P5Leov+YXOGZJVCFaDoYUYKiS9dN6yiBryfQKqGbmVvbeUFF11o2
GQCth9qVEYCZcMYots7/w+KgnnY2B0UcYeqy0dHqRfJ+ngevqg+DwgIJmkz/MiWI//cQI87P79vJ
8v6EZSifWjnVTroQ9tEEpyJtBSiK6TBClyCsvfTFUxSibFwZK174wm6QWfAPGRRbKWDcYuRT5ncQ
/aSqb4IFE5Rm+OQwPPXNqR9JW1KkcN3jR5KWWy9F49WHZegXesQcRcOAHAZGAOdf/uMhwQybNncp
oZFjHh8SXu+SKcQFVrmx2CYFEqomHKwoXbkODbn/wVhUuxUtHzoSx2O5RjPjGTS3B1HW6jEKXXnp
1eW8r4w0OZggRD/pgZyYxLfjj0ovI34oZY9BbsEXGqdDHeRyt2QoCsHs3lRBJz47JD5eXjTmbGFx
QXNWUNR6v3NyJ6mM2bfbQ6pm3KIH7CyXqKTr75fkd0UNusBNYJZEOPgg/gHhJQMPnKHQchn4E9x2
K/a3TeQV6/NTfuK5iJZsjg6X3Jipf/9cFLGrrlJtewgr8GRL5DU7MtrPShfHNUT2qiuVksIRPltW
6tDiH+dGmE902Q1jOXAvVLRrlBZWivfJMt26OZRFL6MSu1gkfuff7sRl8M9xHX10/2Nc5J4IGKZ8
PizIgbmAjLItUTKmY+2VcD+7T0/Egu/e8vgcrvwE+JlbzIfMjcWDI2NFYH+LC7uFCaFTLjexH4sv
VV06d07uN9vZUi6I5oFm1fnXPjXdDlU6xB9Mj/7l0dEYANkUmZMth9EKs03lefKL6kRxV4Qa9mE6
wa1Za0ycMp1PatsndpRL3Q1JHAthJ8LS9xPeu6Yr8jhdDjNEsQsxe3CnyoM/Ua08/4qnBqJ6L3lN
m2V7PJBL6blTyzIfCkoLMAHnGOzi+FkwcWJ3KJNL1XZMm7DiuB/kqibphFVMhzAJb8AbfltsY/sf
vwh3tvK5WEw91NEGbGh5eElu9Ydk8JFYVLGjb9MWYJr6dX6kUy9jURFV+giSLIH334Zlhixj33YH
wIHaWU8buOC19O38KCfuCyq9nCZSEUZ/SKTzCqVPAx7aYViqHNWTXxnNjsvRqO8BpJ0f6tQLYfKD
hDSXk+Jqfv9CjTMrq0VT8hAbfQ37UK5J9tJPFtqJvUTn1Ucch/4HlMWjWUuSqjZM5AMOSeHtfEmv
KA/B1/b08IBIx+vORmPBm4pPopuT7+aQxpLA0m09XhZdhXaR19TtoctAGAH5mS+hQrSfzOCpjyWJ
/XVVGb+f46qHHRWuUYhuPAS0BK67LsIe255xRmzM3z0MnE8umw+dL41M0cmqR3uFFvJxwdxeBiVr
1SDM3Vvj7x4XqV9tM5dXwkodjIqo1xltIH84bdRfFiV6H6vUdMyd4dT9lTEVxTd8EPKvOBphPi6W
YOdlHk1ug4QfXyUYsZ8d6ae+Ah/BZdfYeoserTDLh1w3Tk1/yOwEpX7ci2B+xavzy/jEUabocXMD
E6Sb9vEyrhIJM64Ou0MXNg9YRN21xqPMh8f/wSgexxglLuKr406SXVowoLtsONTAPcnfsuJLGn6y
90++Cd/WlopEXR6/idWPEapfYXsAUjsjXzLPa5mM1Mgn5X5y0Zxaua5p8iquBH503EOlESiramZ/
tJ2Ahzs637MQJTQL7KgXe9bl+ck7tQ4otDpsFY98wzs6BAbLWpwCwuLB9+MOoXpEmf+IoSw/GebE
S9Hq45jxAFU53vFZQ2ungypUjweDiweu2TX6niGieto75z9+IUbyPVInip4feuCBG0VQou0BU8Ev
kKcQF/zPl4IHbIvKvkvz0j2uovRx3BoSZMIhsptXnZ4os0ILUn1ye56cMTYPGSCwV7AD768APlgT
RyAZDyTatBhGlNCCof2zaKCvQLD0/KydGs16ey0NS/GOX6oOR3pwkzceOqcMriMo9gZd2Lgzr2FU
u5+UpHVMfJR0UsTQc/j/B7Pev9oUx8JrVTseLJW+IgaurQkyZMMgUGkPsCZZ1lP9ybI4cdlR+HJc
vplPUfM4G1gcNRqRZdWHyhvhn1j1Y9kZewK9Xa9pxqGrsdafXUInNpdHk5/pNIHa2R9COdeIhanI
MGeya3vCTgJZDOuTT3fyzfThR0kPNMFxUdgsjIU+oj0eGrPdZOgKav+aHbplPsip6jGdYExy9YlP
hj1xIno61FIUEIhQjoedkHbzEr/vDhnSlugUt3tngtpGA/eTL6cX+vFqoQXt+oLd4BEVvV8tI0ip
Kkqa9kA9Innx2iZ7VrGRHwJE6y7EkGEw2mPedH4/iFMbgk1Hd1aA0vhQg1G2gocyDu3BCwv7IFWV
rgO/Lx+WLhkBSozZOvL/1KIms+wQW4kg5d2m1dL8zNDsujLaSVvRmfYaiXzjIor75Ov5Bzz1fMpm
Gzk+1VrwHO9nZUKZEtIwBYWhdsBaCbXxamx+Gvx2o88a1R+/gHKIRXXh2AYHoo72a1KowOswdzxo
izBzGjZBCDJWBRuypdfBGz4JED+uLIZjuwiP1/Oct1DrH6mtnVtGUQeUZodwQNBOhdU1QAWxjqzw
sxTlRIXz3VjHi2ua27aTjTFhoRe/YC5Aq9exHyYk4cQQXiUuUplmhRK+Evt4Nh7Pf8O3bPX90lYu
hROBZisRqnvcYpnjcIq7OYeQOQhozGP5JNwYtULQF6ugBq1AbQ6TtgYY/FIIWGkdAlpeClHfvbHc
4tDoVLSxEhx3ow0MFnjzUf17gGS2NpirMHZajNpoeJlte5d1Ff70OdbAUiFfa5TqDtmVb72YoOn1
+WPROhsbtmpbYKQ95N633FF7hQxovACGtAwY4cHNTLFbg4PdLKcZU38x0c++AlPxkHXuypkTBLwN
4+tQy71VlM9q7sxLEDsZphsIQIZEvbDxv9qusdeyaG5nvZicIKAKtllnQ8VT0yYe8ltjLNGtC19c
M9zOmUvBobaRxG6fXRafjOSmK8y95yE05bjZNdUfECFAFi7fxN/C7CED2Jt76HVhrMOp/ge+6a3W
pxKT3J//hCfifkIA8mf+w3UG6O39PnT6Li4QAc4eVDvcz2G3rYJ5t9Rw4EJ3B7F5HY8DzWWIe80c
/k0rGgi98xxM003VRA+QpQGq9FUNNz7Giib6jxNj/XQA3DivHLav3mr/2EppXeQmcdKMfh+yzHF+
T2/x6fwMfDyI3g+h//wfQ0AHiFqwVfOh97Shkxq+Y1mBacn5UT7epMT1lgl+nPzKInJ4P0prU/6l
gDgd/Lm4NPr8wrGvzo9w4tShG2XS5gD7ori234+APFKzdL01HKQ1oBn6U5ddZloc50c5ceD4Dl6+
NtE9n0QcF7DwcWoqcOni3rF/e46B7AtKmIceh0ioRfRQf46dsR7sz27r/0fZe+7GrXTRtk9EoJjJ
v93s3K3Yin8IyYE5FEMxPP0Z3Li4+Cwb9jnABrQtW2IzVVhrzjF/X3L9etgvd0nPFKgL0Bh3WpUN
LvmnhMqBRbG3pRizyxwqoszr3nz16IDfgeP9Z0sO/hkX8NfBjq4Vay8LCayJFPnLsziyB63Y9tsX
v/VhM446Qu7iR4EuJPL1B6Px7/W+wcRXGTszaUEqV9+dZlCUIhqSCNqNWDzCCSqf1IG+4yj1Su5c
BBavAfLlqqNwpwbFQg2KRWnEHKTEsIx4dqjZXfIal4w1Poip6FCbtD4Z8u17YUCjcxXNUAarnYqB
BfQohnHtSOIDogSbsV2f6hFURY7TehXnMtCH7GeZ0xQ15PTuq1nfEl5CikaYDZiSnWJnmdB5jYbO
Zt25hMqMAniHg1HHk+vQKfi86n4YULjHsRmubNkC0Yg6gC+pTlGzB0gOzEIHkePan2aY6weyo6Og
9a1463oY6EzSEV2Vfddy8ekrC8jWfJzCMQgTe2O7zVPkq/jQtUoBqgS37A49gQaZuSW8ESRy+w6M
iIpCnl1bsUT1iHReBud0nXYpnOHZJ7a3OhA3d+PVxiE0+rVns77DhHzfGIO2StJ5J+Z23jWaDyo1
PwmHMG3Puh+68psrAStK61KCj8snAl4G07ugn118YdjGfO82z+s7T7o3wOtfcfng7C2yRzcc7yS8
kXFy9xROTlVsBSqR17BUN7aXP1T2TDpkeRZ2vus5ZORF0EkdfecJ7P9EImA6uSrTPJhDgpFu+uZj
rkKpeLBcEm8z/ynVZrVxdD8BmQRYTKEwAQS3Jz73xnPG3bD4xpRzrXOnW2G5h6+WpgcP0kSnIRd3
aezygPVBmHr9TqqOKL4eyHSVQP2wB42EOrpzeMmzoLAqkHDA75Ow2f195Ph9fKKOSrGO5Rer0t/W
23Xjc1VzDV0rKwW1Ygb/5zv6+yDrL/tZujiUHSjXfBkCRV5aRjTHyWPa5dAwYJiSs8T9/n8/EepB
PgOth7/q66Ins3PoEIbdXyBw85b835zI71siBhP0FB7FbcP5rQZQ2KNZmtLjEL5db5K4f5t97bVz
uzroMvEYGvK5mDRn/fcT+0OXhCunm3Tn2Tkg9v9y/fLOgkZCgfhCReXO0iuivIco3lRu/oCeF1Y1
XkJBBmezqC3UbHa7TpTRPz7FH0Z6Zi/UDwi8aQF+LR8xJIokcn1oY/bWo0O96sTZrUhTS4G0kE3j
zP4beL9/HPVP89p/u0CDgjJr2q/1VsI3olKO2XDJe6Pe6pENIrSPyEyRYXgCCg5EkqxBtkNgzkaj
iRHwAUX4+w34w233mHf+m1wp/nydYeI0Kyf2c/qlyX1YxFMTX2LbTJ6rrlFnNTf2mfC+6thHc/n8
9yMv0+eXuY03k8IW5kS6U1+7gI3T5FWSdOOF6XypbMUBGqF/vp+/78OW9///P8rXnp/LsnbEPjJc
ere653/uy759tML+nJveDmvxv7aYf5ixPXodi5mEzZ9nLuPF/yztwplYBjfKxosB++RhCk1W0FOX
bDEuaHfEngKcWFa5kxFSwPENMBYALaKbwfPMo57WzKbsbnahr5F4lBt2eBhqkJEr1UDCaB1zAmOj
ahOzWv/ZeF4HSVqrU4g8enYi1Uy7amU9Bmanxm8e+ORXs+zKTzzVAIpLDoSU29WuxH7Mt/in+hup
xz5BgQ2I8RqdZdIxk+v0ldkfIGwK5159alaNjMIa8uNECTdwR+bFCDcxCKISZ7kxtCxElK9uRzOW
T3Y3t0c+p3WLMxLBMtjbLbxY/Mtdx77bBwSvdN552PEWyvGFE2cNUl7//mj96aH+35vwZdkEjmZO
CCzCl9xO70WXnq2k09bSdPM1gKwfLYg6Apm8978f9Q9TwS+3fnkU/+fWZ15qj5XjqUs90M0g8NOe
xPiPMeOPj/MiwMAoSSPy65q+ImLC7aAbXTT6W7AuTxYDpQbuEnpXIcqPv5/RH8ZFwkaoOHrY6PXf
DHCuptrR7WP1/007IWItEurmZRYlkon8ib8f7g/TNeVnn5oJM9BSi/71Ata1aBLdlPOdkKoKhmnU
t3VIbMBARs/h74f6w72i/uFSkabRhdL3y6GkDZzL0mp1aVrde0y1RO7bDLDq34/yhyHOpyNlsWai
FEe18dcTWuDjVdTp6tIKU0EbwMcvy6j4nuulcfRRCPz4+/H+Mxt8GVNpHNFwWZR8yF2/nJbXdWbS
OHF3GT1kyN4MQcOyKM8Md2jNgql3A5znEgFSS+QdpdxoXtm+OGmaHfz9k/x2K9k3I5Fa+rA0yn6b
Voyw0V1b9PZd4cXiRGaGdzUSnZgU6cz/6P38Po0ux/L/00Y6mMO/thFLvcmFlRXORaFGVREJQMmc
I3gG72RUrh/4o7yWU6hWymD5lJhy/EdB47eHiWeVRQOWdPShy07419vcjylZJF5lXBA2THezVkbb
OtfSb3+/pL/L7ZbDLE0ANA6oOL5ugzEjTGnVJfaFBDqADlH0cwA0omwawpW+HQxQkI4+gpYoUNH7
BR4GjYCVehj/1QT/7XyBCbAh93nGdGRMX6UDsLyqfkTjd+tPybNKuvvG+5crEuMMF+2XRxlTjY+t
eHmO8cB8fUObbmKfxar3Bv/2Y95qhyT1Deo+ybDWpmHaeELc+MSWpMJZ0RFelZqF5iMNX5OesnqL
Lnmm42OU/XZy9Fu9V+TMUkHwfpppu6914wPjNF212jhXZZusHCBeeknFrHtZ5Gzg53Zt5b7NzG5j
2lysgsBAR90kc/gwTc9tjB++mm6NoX+K4+ab5U4bR3FTPNw7mbHVUPn1Zv0w2cVj6VXnVoTYFe29
CM8tyOS0J01rKiHniLMdPTXkiTgSjdCUbtMou9eb6KRCKOzpRoXdXme9m3DumdOuy0hCGrDvUzT3
xcjn0UdgXN/9Mdlh15nWnskuPIt3UwINUcA4g66FxWDvegX0ui5ed37P3o0YRrZfXkmGnvbdme9V
SKBzF5PuZwWFGPZeH67T9tkYyK0s9LNv6S9op15FmizLQXiJOv1I+16N/SlMtD1tQ0z2kJCak63Z
mzk85/b0jdZEAYQF/SuSYMch1Kt/c2GttXELTOdZHwBMacCFpSo2DhTz0ot2TjJtuairkXxxyUWm
BkNDPyOUq37w5+7YF/pWVckmtey91CDyTS84dJ9rI9+HlbGOWb90XDKhNALlgCta9abBGEQgSYD6
eDBJ/9TH3eTO75algLKm+kvX/ai18sAyGJsGcabm9xr704qT0EbKq830UobvgyRkcCq0VRm31wa7
3Oy4AQ6Z9XJTEh5Dwd3U9GwTtciisd35PjHBfuicEqs4AOx0ISS997HjBWkGVQmZaGg029CM96IB
Fy4N/YFt333R18eoCC8RwSazPW7K4pYLv+5DkhOrd1+6ADHFk1HlLTGt7s9smr1VXr7JuiX11l5Z
NdV4MAs3Y1vc6TN1isixvsejsxVl+uj14FGd2sZUowOxdLf4xFcGoalO2+yQTazsdrztPHWdvfRg
joTrhrC1cvspzp0b4et3vjc/aB1qRKU2njtBA+qf7Ma6HWT4mrnNq2WVgRCQ/ljbZo6L64yFXkfp
pKvXtjavdb87eol81EMX6zKmFnTsy2GHJlB2fSNYLELZWzlVfapYa2oNqNy0/WnV//1EiqMxSg2y
lqqtnWsHOBFB73ElxJKs1Rjue9+AfPZLUjg7Kg8uM52mgX4mDyRDchASGhe4c/bm6DYoRDKDhvM8
eLtcz3BOjVBI5UTYD9hzPbxtDOvWnZhBbHF2RnoIYBK1zSxIYsamU8wz27Lb0YsItZa3s1deQ909
p1p8U+vTvgRb5oqYTIeJpyLS101LMhDD0ZTzO1qxpkF3nw2k21nttfZmxI7xpk3S24ofhD+ywtlz
6BvIdlKteopgDlZMZKgYq3HmjmUQ1Z/Aow7YuM59FgV+SRgTj1WG71Jr4mPithuZk0lt5c9JLEBy
jTdGH9trCAGvy1svEK65C2EWsuNEXryBPsO5DGmysyvT2VnU9+DCjY9NmO5LzH6F5zyDxL0xpXzq
2W2BPCm2lvKgADU1IRcNpP9iMRlNm4pE1DqBrOgvYxvUob63CX6RdXXwwYxB1EghiGZ9F0SOg3MJ
rRaNtM+q1LejBofIMeG3q/XYy3VhUIBHPT3TljU09wzL0l05uQm/a0zhQjXrZfhzugROcL5woNKa
0NFQvwu7BZA7Y88w7I9ZadC6PepRHdU1q2UhYPn1d4e4ngDnbH0Uk3yNXQE8nnGqaNO9XaVQ+uSJ
+Xil5c0WofuBCR0/IPaFrm4ObdfWkNdK1sPYeopGHWazB1ZtJkRr+vIDPDLvd6b9iDL/I2nkKxk+
n8lc3TW9eEIbcNsZ054mE4hgW5tWqWbBVBksMnLiebpGRUy5yp4QL3Q6q7bBzk6+IJjMpwZ0HN0B
+1hbFtVJ2bazM+qYN250inaVTCGB63geDp1tmVeRmnYgKggTaIrIS5zmrt5KN+4DjXpLa3mPAFfB
o2re/JrqDeJ8JMko2ryWyASyDrziZ1XJ/JQYXXK1Eh0/Mf2SlYBxsh7yBdULN6EL4a4CKsCdmD4x
r/WbbrDrXVqF3imjWnrmECrAodWc7cbxrkRah5C7RzFGO70T8tnKJeRD1MDBXGXxcaCw+uRk7fAd
R7Olow7OsiNL83DlGQuDbC4FBAx4V/FUASvOidX6QPY67jWovFtT9dMpDrt+BxEUViApOrDqSPCc
FcRZBcUDRtdELncTM3S3wJ6aRPspRteg/qETFaRFgv5FrTl4Q6AYnKbExHHXCoLtVDRtZoUBcJX0
sj7FI4PmUFfyBcdV/UAuOaFUu1Spcu1BIvhGPTLZjK6+83kYh8TeomU/pbqFUYileSKnR1Z52GSw
D69yf8DyWd+Mhn83ENvBK3aspXFSOkFhiOgCKHy7zkYu7rc/NHcoSTDCuI946Gft9c/oF1wilQxv
I/T42DjW54xecIVL4QV9ys8SI+cy58IaAUsH4U5HWEbg5yrXyUaR5LBg1Q5L64My1S6h2aVF0XYM
yajRDIN8xAJsqaxxXOoAvZpuE3f5Q15X3kZzk08Ejzmb+f7NGhE4J4WDZRPgFNgibyV7/yFJQAXN
WfNO73ojRHVbuTq5x+YQBYgzgEnSnFpVvXfb0YKf51mD6ZI+Z75zzJkrJzWgzLA4gtAPOE1OEHyC
xhAwDuPorgS0ydnuBwRFmtHeRXP4pLuzc2pJ/AzMOdnrUaXh8w2vTe/1h6TL841eCC3Qa9CO2VIQ
LzdTWW+1niLK0Art7Gv1uhv1s0yMewjVq4zBhTlhM0bEOdYsQJd5fiwwzs9YUmWzQcwOtxajhazc
nV5YOzTCe2SixCKCPhyq7WxOBAZHJk/sEKQ555KVd2VoLoHtu7Svnky4FRNzfRTxuk494DD/xQdO
FyHvSSiV6627ydG3EZOr7eaieW2Ec85UuBOWsammgpWOvXP9cLt8n131snTBkHsgF500j7da4lLJ
rI0e+h+WhO9pwZEOzzO9uqJvg8StEvit6j1x5u1yeysk1JFs98oDJaJ+RIY4TTYpJMl1WYy1zEZa
D1WwG3eKlEPCry9EaiCiT1bVnPCrhiXsiqSg1FwCVXaiYq0zeM0LINtVZvwgI3gPsuiImYdcRwpw
ed/8DAcfC3T6wy31p8JUd3y+ZV0/GCDla/ii3YvGvyh8kLVR+d80V+nWqqiHwDfvFR2UZTVS9j8E
za0M43bp6Gu/Zk6NfeCmlCuEkFSycJy7/r1S4RaMIEuCAKfFxrCtZwNpeqdXP4G63dFpA/2m1ok2
n7DbmV53MIb33tKIrRSAFtDi2YyPtIJ2lGi2Jj+aj9CBTByPpAICyU22cZQtIbjhSVo0KCPnZ1na
GxfKBuiiVY3kMi3kQj5/Tkdru6gmeic5+pV/WW5C1nbXJh9o1refcmre2qjct6VxGaprDhdrVbb+
runUKbe9k494BQD9ssyvtfQzE7SHTHci9Soic4OoGJsZ2gI9Ga5b3yQvpt+0rrnxB3s/1v2jreyA
ax36xcHWh91oz4+G3dxqfnkE7H1YLvpIFd7UIWGF5aZt7+uYpQXK+mXpaIsqAG8UACMB0zV7j4ui
aZ6Ywfrox1gRaJzOxD1DjtoOfXYLjApnoOCJs9bjQEYbD+PQdYv911/ZNVDErDY2A+BBkHVBotkw
JpybaAaTP+hrOySZkyUR1YbdlH3oobNzNR5NgJp1GMTk1mqh+yAaude0CM0Gg4yjiHWBaa2FG83s
A1qBrPs6CKXRm1elBFYAGESkImiRL1u/iFUUSgqiMuiHpjxFjmnsWbWreSBugrmBXWaHIFdMzRHb
03YxeOWyOy67UKDCu1FKbNfjrV9lm2VorXklLMbhis1HaWTEYyY3XZnvc2VcSXy8j3uyi4d5vJ0c
7fvfawVLnefL5tk0THxg2BApPX3dPA/JYJhtaZJm55bMV1736RAu8tCNMyuouGpQLos831qSAaCH
HfiP6s9vVcqlNgkekaohpA4MGb8WRAzw47qTk+riTvGHO6XXSHQ/Omxv4CVyNOxT+49C25fz5QnC
kYeszkZpjMvF+VKBwaBs+pUcsmsyVbuM90l1050Sx77t7y0x7grjp/L+Uer//ZiWAe7jv/98KpZf
TlKLUBdpOdxnCCpr0XzzqoydCxssWzAgbGtJDWDQ/kWA+1JYWyhrvxz1i64sqx0ooKzNHiXNdfLV
V319W1T7unxeghbc8EayNYt/KggtVm1v7fZBT4yrHMZ/3OKvVbffPoj56z0u3GaIs7DxHjMgw0bE
JHw0m3JtWA+2ao9dedT8NKCL+PcH2/hSUvUpf1GNZofmU1C1f9Okuho0IviH5iPBDoJ9XpV8+jrk
TbbTcGFWjFTydSS/6BBJ0k4nOdxls01oim2NoCJNhwGENIMTy/X23NhDtivmsIgZwiLEVtJMzjn2
wotykuY2jSRt8qSL9yYNZsoZfWLi96x0gsBbbff3E/vtvmLcpINMd5cnGO/Pl6dpTiJJWIIzMf7C
UyBtrAuhlmbRj8zSh+vfj/X7NTQs1zOQlDCC0aZanuz/aVSQZxsL0fri0YhMscfCbK1GP3W2xFaB
oa+RdPz9eBjyv1TzuG28otQMsTRALTS/1i6FDS9isB3zsWnkYXb1G5906CxHzsytK7QmCyTr25XQ
6xenz19MsNlhJo9+C7tGs9Ntpoiy4hs1yYReRGMn64H/uKxpw+92pZEZ6x8yYBwiYsdcz8NBq91d
p+tnrXZOflEd9TEJtMpele5wzGMseKXTbcYxfotM/3b5C3Ru0K0XlIm9CbEzs2W58e3kJ7XG/7bd
sRMTTqEjqdPK18lLzvhFD10YbSJSvHN3KdWl65I5Dzqz09fXhEwpEopGclTKZItr/mLVXiAr81qg
kFh1U3pvEilR6G+i+EYCNnx4dRZpfUgSIVZYRILY/U5B4ac31+dKM7cJVwukcGAvEIkRrNToPzi9
s/PrbE/mJawgLqJHkIhlBq3brA3zvc3nS2x2m3QWx7z4iKgehKSo1eObjorAgfIuZL7ya3VMqnjN
Jv8g9J92RFDc5O/1bj6UWKkHYT1WjG0o0Pdm1DwbhbFp64+CZmOvW/tOTevJc7d11l5zszzBACHG
tyhu0WZt8C+s3fkpyrQnw4suem2zUy+2bWwien6e6bSXUBfWWXpMjAqKea8oC4IF6x7nrF1TAg66
yI52GktSRpQmbi6NUQVza8izKLlffHq9p77UaCTfqYBP74shAsrjhScbKsRMHItw4hHwD4Ci/hrB
ybdJViooIXr+DC46t0gF4GKjoVc+Szt/Yi+1fKOcrNMYI2MNb1q33iIdpYLqa7Dz0fIm6jZNVBCK
Bksy1KZcI43F9Y/AP06+bC7z2J18tiutZ4DDdd5d4R9NHTYX7duBbq7ubuIGyD/4G1GxdVjiPI12
A4H1pgbQs+5SQQ8YaRYh6E7bPXVj85TMY05IKDWXtHQkS2qDaEp2AZJXYrBFUMKGCSuiOHkWOtYb
K90ARe4jsTSmh+UquQU8+tJ/If2acfJbXqltWUffrISo6KxVr51eb0rPIly5MNZeCK6B/RkxoD/B
WMUBxlRSMWTt3rm9bO+LyOqpTblec3EL82WYW7mtlktLlW4zEPtRzeXRGLInzxysO5U38kxoo4/K
oSIy0ZafnV0ah1GU2bHvsU/Yra1e4s4aSUo09TWcMvGsAKuGxICJKXs0hWxO1eyFD5pmecGAfvbF
UjX6rbRPyX+dzE3vhM2295H1knO4MM+F9prlSbglCVxtqsQ0N/HQTHfQOKGuWFgeH3Lk94GKUbJp
TsRuHN+VexETja0dndxSrVMeniUH0lVXp/UIDU1RjgaWSN3XUrnUeptyrJlqy+LJGWaqLwlh5ewF
Zv8gbOLAEqsxz55bcdOrPBS0923XfSRGy3tqHIOaclK32WnKgGk4tbWXbJkB3oaPZtSu5lpt2qXV
0wi57QuC+QqbznkXWiQt9HpzbPz00fAj2EzRjQRJuqnd9Jtr1NU+dcR3JGgvllaQFZgdAcNvJFhd
rWeXHRkdlWebDLOlrDg27gPBeG8VgLTZLOx10hkv3ugA66oyHkBhsZMmptGtjP3M+0YLIyMUwQnF
3g5v4ARTohWrAYNI218dUrIbNW3tgtIrwInlB3SC0xArpqPz4S4ZNOG5ROvBlxxP9IqVkujaNQIQ
BMHrHNa1JMQWoks0PJSa/9In6rWeU4DPNlXwH1lv7vhLQSp8l3WUArqgjFCEctGxv5QUdOSCu4+e
G2hNmj8ElK0J/Om3kiTb5qhr7q2WNptFb1JbRzHqAf8bT/23vhp/GJVJeGnokPruaHcyxxMdo0+g
1RCzxYgiYz3JLeEkT/hvKpsEMi6b7XQ83VcyG3k5QHo0d305flNpbbDQcClN60FX3y6nSAdxx0kV
9FpNt/6G1GbNChVI5p0mv2XSveO8uBq9OA5AvUrnSYQPflHulmPPerMzotEPUM0ky5mGZEPYZQv7
64Jw+qEpk6M9hKztbdLDrYlghbAgIo5Bk0/F0iyZ6qcIVi1x9/BdjHTb0pJFrnYsakMd68hlmD/q
S5hB2wZlJwNvFiwg3VWv8kAns8XM573NM8ePeGaqyAQ7kpfE/kUcl6L08ptYgjbHmfBTxH1vbpEf
+GOsl8kD/yZ0BYFrxbQF8UanzGd3bFMbzF2+2aNFZJvUMHzm7p4fKrP8XJoOAkLQVvqbYTWPbMQz
TfZoTY+A03Z8MbphO+AA0KeH5d/CA18+C1rWZ/4ykvWBP/Vt8W6Y7M46El/HExeYsJRr6sWkyLgI
VbN1mb5XEtwC/xhV9vJJ40Tc8iUC4hbwWcSYvklyn9lX8MUkXzIHudpN7GV6US8ghqVc9Kyl9gZK
20Zrm6MWea8eW9qmxhLGvlSa2sa1yZHjl7fVmS+aaj4RxB6sORV3NaZvudKTOryDZOjRtygPtlfv
CmBtiT0jtB2NUx2q56jQP+ze8laGXZz7qiKqjGpSmKmrziJK71uiembSIFLg/P0QfeQIlgm0nE3C
qJFuwLI4ihQcSjouQtuZhJEk7EhiNdN1LEjBJU/FyeY3xUwMI4sRVLcpc3jzI2vx8OJIe1q2/XO7
Gwt5K5OI1bZq+/XCm9ZXY5oXvM14yjczO8oV8GGqdBFhrBZROX4+cR2kzYJNy7OdMhqHKKQuIyzJ
AcJvaZMCFYgtQK5zDxQcd6urAmlX2Gu9kEJ9MlkYzgrSEhBl36S+aB7GRLOuzkyX30css0r43jrt
W1KfM87Rym8su/0skuSjpJ+0NjBNr8cu+yiM6Q2dibsa6olxqwgh70fGU16KPhjG4Za+e/me+NmL
N2njDv8HeYWjJ1mvQF2sM6PaxaWb3TiK6F/8/0RAaU5PXmGi70rfpOqqGNV1uwwJJZsQtBU5z18+
2eEmi8dHPSZrfQsuP11H2TBfZTO+eYl1xQtMRmivayefNVP0iKG1W1uxfKc3/l2zys9BJ5hQNOE7
mQOdh9jKLCbIcB6xGyCYSHBCZQkqsrHLwDQSEvFy7SVzMy8onVkLcrI+6Fqp5rVq/TciML1XQsGW
9IyIFaVDS2o3Td3Fg8MkKOIdKpsOxTqfW/NuCZA96YlIj1YTP9N6p1Ci1U9FUhiBxpxyHlrfpzG2
FJkFWy4rnd23ZojckyKGQNvVwOluU68eTpQq8lWpC2TckTAPk0lIuy7qM5Xm4RWttv8h7R5Qo5Pa
zsGjLr7HogdG2zCQ3VOSbY2QYcK0iZIeEVtF9EhSKgkpFmN0aCIj9QP80CsgcFJW4wZnruVS/1hZ
dh9HVMzZ3IyuTVUs0ql94HhFe9ypZFuqIqO60+tIhLso8ft1brjxHSNzxABrhCPBtDArDhGz9K4U
Ef6YdhwvUZQTUh4acM7TWbu6EDboemUqfvbTlKhwfIwMPMgmI7epX2qvURclZztopJA/+gLayabI
zZwU3bAvMyZTBHPI5VnxZWR4lJfETPuXCsifszb8JvkWp1O+15RMT/EcfwxD/FOX3vfKoP9G2V2+
hHPhdauk5QkwqKZ9T/KWBaPpyJCpB8gHXqxmm8Vz/S6GcNzlRet+8nmKTakgrRjZIuYzcrGWo8mE
WnRoBMpM4LCZXcq8BeFBpduJ+yRuSxqHaUdOcOsWqzB2mYdSkjH0hLkJm+83FSW0L9hZWgYdr7rb
2GFEcV+6HS0Hn2hVxSgV+h3qpE4+uLTNTt5SdtenrbfolAxpLW4q0l18rxGrluiVcWq2hYEogT4G
XeZdJcjnrES5kkLDD0FGkQsXsqsQM7I4gvM72RPLAYNqexNvzErt0YGtTcIrw7G/gWN2wh95UlWz
Lpp5G2eS9TtxbqrAotyZ8Q9fUlDtCR2neAqLkllfu49txerC6UgRt+nXkQsoirLHPhZl7EOL02A2
93mo+/wj/d2p0s+QzLRV7wxBPbEnjAbUC+pmkCS2Vfkxtaud65WwAHvKU+6NkVg0mTWxK7XqZvbi
TzlSH+1k+jj6ODqazv9shbMl4+K9x+7B78dX6FgEkUhVM9hoNeRpZVrn2NNfAQTSaWPhSmOMHucm
tfWDNs9XYMAvqR+SIIVHgiyXeiJU0JyfSzffgK064WEI8ly7HwYQorl3KBdojUpBmNpPWU/jrqlq
AX/OtQI/ZAwtG7U28oFap0udVbWfdUOsuN5NQSent9SiMbCcJ6t5Ypmzb4nqz30dHfoozdcm8LWd
a7bqzO2g0WJ7w7ob/BvHjEOgkt1h+XB+XH3AUEPDJqs63Lt9TUadR8ydL2n5ZWDuC+bMlduI6eTU
pNN52FiQshJpOfAQTEyWM2E24OsaIKxlVGGLwUfSUoLPRA5VNztOjrnWjEJRj3fNyV0bMV2lMvfX
5mBbj9qUvNiOephpZa8is6vwdNA9/OSkh00RertqLq5K14FPjGePiE4/JQ2ghLCJ3nwtWu0pKtgt
KqnKchUqZB2ub88rM7PXKv0xdf6LJggfW4muVvZGU8WE+Hze0flFq2qR3W0XVK8bdSMHXp+UHLDc
G/Vv6VTGK78Hkpq135cOo8ns52bTHuRigDfzGObRjdarnUOKGni8JzEPuwohBTjDe/Ap18SnS0z8
kWrbTRwy17buz1CRUoAOwgqnTe3X02pu/hO1EAoy31m2ZEEX7bM0uqWJfM7iioVif6lzuhV1fVMK
4gDN5vtsd5TFa0JMx+mchcMhnouDVRHGAUvXj3s25YIWEgX5jew8ulJq3yr/NnOrIIy9bWgk7yj0
xmDiVVsTxErgkA4JWUgGt3Gqd7VnfhBSSLp4NYvbeSYjNpdNfDBSWFLlTLdCpmShz4Qb6MOYB5FA
qhCWkGrngZa63iUvfVT87Lth2EGUdbFplsZG76Ns68uaUaiMuo0Ze9ohLbJtlhI4No3Dnu7yrVVY
06UN/ZShQWxNSbhpPiQT2jH27jEJhwWfKFtUZXaCY2bKrG3b9K/0eK5l4cEw6UbSAeu4DurS2tYN
xFtveAgLwsUc0oeOg9YG1li/JLmlPyRVbzyRZ0II1xzqMJXpVBk1zS9Y7mdkcFQdmrLeOyKvt4g+
kWi0bDFZ7Fo5OEaeAliOmOLiLUXarTt4185g2iHxLS1IVMdTgEeWBnov2YTJTtJ/zW6GAmlBahKy
gpJD39TkVo2Nvo8d456qdgRUJTtHS0M30uVBgIdEKAi/mZ6W7NPA8YsbM3Z2zF5YruREkGHpVlvM
/NPCte6249zJTWOru1ZXx7Rctsu025cWyDpE6qEmSYSfePNR6sfdMnt61jlxx8e+yg9NQnZ6Ebdn
t0isFQPI2otxirflLk+co1U7N0k8fcd7/Pp/ODuP5baRLQw/EaoQGmlLEswKFBW9QVnWCLGRgQbw
9PfD3M1YnrLr3sUsrNIIRLPD6f/8wdWgg1jqNGfVbdXGr2XTg/2Yalsva0Y1FoSS3r6KjvCXNn/W
wurkdaa3Cnvvh9mQEycSRg9F760/WMHQhXdlIV+6NHpScfXZpzJ8CovaWBeKDXAiBHLZBUkcrLUg
Yw1UHuiyQ68N7XLgdqSvV5xIVri33OzbRHMtM0RQpB5QXKeOddZQrKTWzsf5CdM370Y49pGi80xG
L/Fz2kUqFCADdWWW0RPtb5MmfCc/7gxv+3VqaEGNqPmHyN75fH7ykU7+kgnZRauya0+UADd1vDQG
WmxejJDKJrloc7nFbfdxGXMvGQl5c7YhjCHbpY8w2M/l4EP+02DSFAerLwLJYp5ijdMTzkSSXmdZ
74DY3+dCLpanGDrjHJ+6pMnqE3xj+y/F05f/IUL0Bj3nWifW8+yE+9kdQCfHrezNdT81m4I/3PPJ
TfJ/5cTIU8qduC2PkfpmKtzli+6c6c+j4+B195JVBj3kJUkt2ehWFiiagTA3YRvFJJ2WNxHs6jEC
UsRZD+WeeWMM3Sk2qn4lYrgrk+Uee1889laB7ad2AKa+xdpvn7j6yhPNCf+VxwSTtDai+FimYL1U
QJyvkBxvR0ccSP86LOYo5hL0Pbfb5buV5bT32LW8iW6rPafQ5WTxYjR9YLKHhlDgZD7vkri8i0rr
vtaHfa/puEF2sMH0y5JGN1nAfcs3sXwrfL69P3mnNEre+2S8FkjQJ3oPu4H5Hlbx6yje2y5mVc5p
GagZtfukkr0zwYEg01P02nEuSWzF6mFlmfV6iozLrCl0TDJIVc06JyALYMSIX9zeRe6dfcffg6Yn
d5dipqweZ53cRMcNtBgGU1/n22bMSJsHlijMa2rWP7AvgHWjNd/1hurS0LLAKSoiCKp83Y/ePSQQ
WFclycb/nVtTWZQw2lSgeS5vEAahOx9g2mAY2apHu4A8QtLTPsI9eBDUemVGZiJJInLnSSsl9ZBL
qTHlwax6iErZpgfDLCn34XTQaENBOPV7a+B3evPoDsZNn+gXDZk+dwNyb1q9IpvD/ZF0hYbYx1t5
xFeOEMQxpt45dnrupNqbQxZMXbZtsyJIU31N8f5Ywqck32enZd57bxAHqXzS9SLm0lTAJFuUwdxw
w7W0yKA2hm3KsiqSeleb2aVkThg+YPT42UWwjv16NzcmcJzxw9IGKAxG4RCvGqYXxBzPHUnZoVfv
yCiHl6ttNFecQ8bK9XL2FBxVWx5j12ZAVMdTZ9i39my8NfT9Wq08TTh0JctnmXU6U+ihLUDA0Bvf
Ku1iMz0TsuPWBEQTl+d+qD455ZITdEiieUcTWB4yyPAbkFX7SIK0tnYdrQ0aE0Yr1Mo3ZugrdJR5
zRJsRL2ZmUSJoV2qJF9nHXl3Y9jyHo7+6Fe8kPKqR8HEl5OzaTkeFUjL0u0PC/s2hDNcjwU6XoBK
091Vjdo31M8S+6zVNDgbDYUU1t+fNk7ltTNtVPetXuprMh04JoKU5OM0aW65kRFIKs9kpp8SzzsS
pXtrEHDSa/LOyP1zPBAII4v3xDfA07lZ5vr3jEbMSte084x/QEtMs1172JN3a1UlnCFi1/bMJZcG
DrZU3doFZ9462Ufsw//VycwUSXa00TtBIckKJkaFq7qbb0ZZHDJ4pAsMZdbumyS9Zy3t/H2O+71j
D/uokRQgGm5X8m4GrlvV+RLCS3Mp+4vkh2vYZ98sPqPvlIcwYXuJSIfPs6Pl9/ghq1NosGrsaWw3
HJvrcoy2oWDFLZ84JWbUTv2NSGySAfMTDdet1rgbCZumsPpbDxJcxz3dgSjWwEBSdozFAuJm8utW
sQcg4SeKDFuBhtcdqwZwtMLvYiAxASUDvLIxChLTX3bcvdVRCOGlBdC/U01vLn2WcT3pNv0i/dng
vCmFoOlFg6OHhtXq9hbk53mZiKjs2HlCGmXqJgvTQ6XCm56keyNNPiEiPea4PpDYsOlB1ldOU27a
ynmw63rnO8a2rOq91OW5ioZt0hIcDrgpCNXtzflArMHGJ94ttdiOW2ndJBm9pnlaCIzzNSueS9ox
cQcYqUO10+3qWVB0wSzR4JuSrQ7xdajlQ+Tr6zG236oQBlRWy2DIE+oNByog7ew2IyA19xhs7cNy
0o03mHtPWTfWfJna7ppmztHv/C1940+Sz1/tKTyxfZuQ6vVt0c0niszzCEywTLMi076XyvixvAiB
HzSV1Q9JGTa3zdnkdNbjl8Qb6ZazD7i06tL2MKbFftTqI3ecTWpUF2oPsA98t+MamCA14i1I7V5q
8HqyDHJMD7NleMOofMcZSUgeiH3MZkYe0nYeumdI5jCuYe1HbN9OVX4zWsayzvpD1hSfVTN+NjW4
kPbmJlAY8tq6HYdqGzs+x2x0j+5kDbFuG1scNFH2SOxaibSgvfNa7TqqYs9hs9enAvqNGxH8oS8B
kN23kVN6WsJZ0Z8i1PDDvwboreTEcU1brrRurlYen2VU1pMxAFPVC58h7E4dW9Wyh4R0dftKgdBp
aVDjlA2PH6oQ5gTSl89tpTjsETuEZK+uGLxrX6d7SVtLtXUJUq0AWpN7erKL5794DrWGI9k89nbH
SrMfFYeqoSc/Gs9IV6j4FUMYvsw6bcHFM5ydxvibBtQM3rFbLi9dWqyX3R4P5O9RYxzUXM8YEQAm
dSLbDwAImywtr3VkJZSCxovPCub0KGiiEZkx1CZeFdWxzCMY8rP+jFH4enZJ5h0yoFJP5mufxKae
d5eTuNTlomXgZoOMX5z1OLu0oYupTsoGTx61isFYM+9SkOSwEl16X+VxthqbsVmPVojAYo7ToEzL
bJ+0eXQXSjppZisO41BYq7wBntYG4N2Ub9jOoZC7Sc9ds+u0LQNPcSNy2uODwhPC545fOt1RutVT
rJNtPy0VRUaVZOIYizjcTzZJV9cbu21fl10vimHdtkMUDETPAI/Y3GqYL1hkAg7ia6OBYVBqoAuQ
IdRm6MLAx3ZHbeh40y4qCL8VPe9JtGZJ7ZSf3SY7yRI7Bn94S8M2CpoSyURfW/uF84KD7o4UCURm
8V/2kJBLN3hGYDY5FRw6T46qb22BodSQ16fWZK+frNE6lAnHvV1ZF80tn/TO1wOcKA8kfN4RsUMv
y0xOrsMmadQJsE24LT2P/zrn2bSK6ljbajMqSpx8oXP5XO/xva+K0zASXS8bq+Hohg6gaVq+6WTx
poizaar64ksY8KoHa9A95VB9Lxki80Nml7S95Kcs7WvmNSeuzbQBs/ZHYtKJ5Qp/EHF2B1H7Jq40
tnvMGqfwVovCW6DYk6PgNIgZz/2aa+WMPMCS5f1yIBSVVIFRFwy6KWbJnUkapANWUf1YuxaMTxie
U3U0OXJaaR+diVaByje+Jg7mMGLUJ0gNp+KDQqZiJCNOG5IlVbxZWOdzNhPeblBlwkKnGMhn/0ZL
9YLOohr5hpJHvxltBCzJfVjWByyFjlnRw0aacvLl6eINZnxLLPOhQic8shRTQYBTPjyYvrMXot8B
0KFzoD1biDcMxAIYJvuUK3VHyjElNEnBMXYliEFuBrP/kZGRAv3/1UjlKxSim7ACmoPAQ8qxO4pg
iBNz5Ubpo0DouhvxEeUm6JTxqvTzag0AToI4OPK7pXf2Qz/APse9iCN/7N5yp4CqPSvik7XvtZMw
z3tyVuLyCSJSf4yz+VjImh5H05dbeMnPmkk6uLGA8HSXL7rz92yBicC21AS0TW6RUaHlLmSQhzD0
+xyuVh6GrDwjW9LiB3cz5zERT7VbgBJAsuxpTZVO6b1UCS4I+pwnd4sRJvHRXsorWbDcAMfDw3IR
vaG3nN9Wg1EcY9HDBDXB5oFTLZoLZ1FUHB6kcxAx2N6PIeIsy6BvRIzX3AYDoe9qFcLMJfQBMu+u
ybtxM9MUevUjG2MLM5MXblzOFoWT2I29R4fLGWfvry6ZB2fluJjNFUlM3WxYrNCFIrhJbCfdasKo
3hj58pQZznQE2aQf1qDFSFcj1+2TCWcosPwsf6hBEJFlRPV1dulKxL6v7zuvbd56kk832pJZGTZN
+ORYWrNLI41bRSgJH9D9clvGSidqIB8vvl5Y3wB2gCr9gRWP0cIGS4t2VfTh+xBBV2k06E/p1B2G
USMoRzYlgjoP+MQflYHz+ZA8pkyGgpYW2DQ7lYt/zWzmNIhrwcXQTOY7aiR1arGIOnmDde9VUmx0
050fSrOtzoWRflg2o1DECU5XJDwHrQBEnyh8wTmH50ZpANC5swGB+UxLLWOTn1MwnMk9zA6czKjV
08ewijQWkL9cY2WSs931FkFMZaK2kSFyuNjm9FGmnbO3qrwSK6x9E49UMTVePLD2Y6pb0XhFLd51
twC0Vrgt0EzgwGxQVqfgUT0H7MaBj8p5XH7Sj5A3ZWTMV4/WLbIpEkaNcmwf2jl2P/O86ZDcue27
mvtYoH2aq61wZ/8ukZzI8Bpa1SOK0aF5mms8brs8QOkhT9MID3jw4uTk6I3alOE4ftj4KxvbfI61
eJP5kXWondEftsKfXnrLSulZe2T8zqYpgXMiLlFWk2EmwCSNKMawMxoG93WyCmcVamZ/M1oKlG4h
/nsh8RJM6ah4GnM9PNhC1dWKLot26bqZgHHKQwCPzhkOdpGiCGFeT4+hCwmMRkX3JOtIBII+z4Md
0btMfSNU66JInMDL2mvO5uqs02Ym/B0W1UVqZU+KU2XDIcbJfp3Wg30tZGe+z15VoDmIMKTlza4W
DoAxsGAeNvmpVvZ0GvrhzS7hLuHQEfVrDdcmKtKprLNrAoZbsWhh8LiLvglQUltBt+qmIBs1872c
jfY9S22cMbOIzkbt6sVThhOd4cZiS7vIph7JnE3f+ZC146SD8ttgC/E6j82PWZA/JGRFEyzsHNRK
wPS6pmimynlVpZG/xvpMXw8GFYXUADCUIq4qM/PyThOLq8IQkTFo0vhYjcR9nWoo/PMq16Wz78LQ
LtcMpXtf6nSAh55ttOq6ZAO4GeNYB0a9NUJ7uKRZJrRNQq5mDDxlYXB6z0TT9u0kcLcSTfUQxrOY
TgpQwt+QJ4VBX2aF5aemiuGeuxoABkWGQT1I2t3aK0S1bpPBeo0gv2SUynwOjFPoiRT0pLEu0sSq
yrL0YANRBKlVjj/0GtNzFL3P9gCZNejGpGlpHmlcL7zIg3Yx+phq2f1QB5C5hq3sWiQ9ZjMf+lqT
27JGmxbrBMo3wu/4Xjr9IKpMvhdIKJydqSdW4BrNCPjYZjjahNWB5jelmdD1jV+H7qXF2fptapX1
jmmUP1Hwp5hvZUZHn5sDohW7yZFeuJ4QTK5UWYSoK6YBcmj5qHlt+xxZZv8iuzk/Ob2sL6LmAiuF
I581Or8QEuIwvupm2D7WwhmCyQBCVKEJCSPluHzgNo0Npihwd4q87I3VyXVe4hng2/VilMGFQ3W+
tqLN+L1Al8cmaED1zcRDG+V9MHoNEs3Wr9ZGZb23qHQvbTHWOmBI31JkaBSzjifkjzE0K3onHgf/
WKX5rgTcXdfpdE4cZLp51Tl0jFDL5ukMczBMUyAB9QHd4C3z/U8U/DRAM9RITlSUN0S9ivNgNT90
r5uQvaUjtmTpBZT/LymSaDfjebduRq53Glsx+s453LO5h3fwHRa6R2JttErPTro2+yeUFFBm4hGn
MYgN9DtBOF0T3XDiNXKTNDEkrLD1vwn6gw8E++B0Bbd1w1EQblWKq0nhGc3K1XBWpCsPrM5GBZOR
CrsU8wBbyKOj201Q6hRtT6XRr4ySLg1wP7ThEhDfvCo1jOTT5QZqCW8hdRoOEYiQHEWEmHKcRbtK
O940rerPPg+fRmaRV8VbozOvYwLVzdECzYSjBdPLTrMbBwimEQbN0faEa8uz3eL4KIS80NCt6FQ0
e2aoe0pJg14ZOmGESbYBMXoBCdvU2KBRCyXvY5/eGSGEWXs8TMN8hVe19DO8W1cfa6oanc6sk54z
CTaFbdsZt4AHF82I3fXPdP4fU9MiOT7mAl44J71LXx0u0LRg9I1XFPeqSoPlBygOb0vd/BEr6xwX
XmAP9slVEPnkIg8C1Ivz+dSl+a3VWM/KYwnV3WvfjXtWJT1ycRgGWp6iKClx60e3cXqQNLM7WsXc
rlzqlyXM8u+P0PeQAeZEHTut2hLnRTYE2bdG9ZC2CaTUyUFzHg80HWGFErfwN6++bq27UWpn6TxR
V7x3JScwucSfWt9S8iYyDTKWujJgTgj7GhUYBEx1alJJJEUAe4j2HN2yhYsTdeWDM9k/YHyuRsRv
1uTjApDsbYoJCdUJtPaeSfMtDQEhTVMtnJt1qgHKdRMGPvrzjDtJp80XhJ5Pea0uSV3QlDYCIxm+
96L56BPtJWpHYpb8PPBmuVZNfaTAKVZmr3+wyeyTUT7IStvX6QzH0EWYgBB5oevHNsa76GMUrbhk
HE/LY/QeofWy/VV0i0YszYLlA2UzqHAfvVLl/EVWDf6iSuz70f22/JY3E3NoJfmGWAmoXcTQo+Wm
LQtekRVDgJHDeii0C3L/wG+BXqV/m9kFCXkAU3W4FfnwSP4w/GujXcuKJkhfHzk+NA63+Kmru/Po
N7fOVHLTbMMX4rWOBXIrYkj3+HiuDOD9MvJIE2teZNHdYI+yKyTnq+d/I3OPwsN9b8EdV6KhFPEU
nYmqPJredKyK8XlB8zAcTVB9ejf11Bb7otG3bAjrtsUTtuSGR8dB2CFmhsq6YEFyItLuBe/ImySm
YMwEJGcrdjdGPh/mrLtrGnJUOdbMnduM9/OCfeDOeYcveWCO9Vvjy8XAW5QxV+Gqek5tVdFoyF7b
RN9nTnlr9xHL27iLrOJYL58J50DsBE4dJN/ad7Z+RpN/oXK3GCovMH3pbAcsYQ0pSVUrwxddN64w
AF59o9fWY2QBscXs9FXo5FtwA/+mE/A1hrx/UFmYB0PhvUQoy/CA6p7dCVm6LzTk2UK7QztRr2Zt
fo+t5N01iZBViJ+6bjjkSbMhJwWTAu9OtQNbdJ4OB6i83+JeoTGPzXNqOnA9HYx4e1a63bifUUVB
3cnw1bSmCGJ2iaWgu6lDIoNNvTJXuDt+5NCh9kas9jR792USPkfw6lbjMNHeZCO/EUMsd9j95/tM
dAVyMOeu7Jzb0vbPEP98lTTrujH7hZHoxdqpqBN2nmqn08twwpdcWpsZyD1igzJsb8tvBja8Qh+q
aFE0G8xMoQ2hrV4Wh9uOGxOviJXdsFt66CbhOAoUeIpNN0qt97JfDnKTNkBy4DwPIInvxhSpf3ZF
GMZymbeTDm02to7L9NZo5ibSPo9FzeUYcFR15Hq2m7ahc+3aQWq8YZi1SUsDTR8WicI6zWzPCPQW
Zf4EvplKhSZz5qaI/hx2pgc/1SHJFzuxK3Csn8ccWA8lHBSo70uoA8jixDemefZ6GQmzjm7a1lgV
uvXo0/SAn5odyF89GZp/LgaEhdAplX03ZtFLgwTR9vMNBSXxfv4ON4yH0QJbhCzChQ2gfnyx03Cr
4ck32nelad25yn7veRnRlbRVTDxpwhflQVbXEwr7xjx04O4RID1itpVNn7ZT7aHwu+2iQXRzQFj2
Gl5NtjUn1HNEgRF5Bc6azwuZGH+xjT5UO7t7Hr3XJkG0bPT7TnpbVD+rcMItcEkszUPFJaveTsBb
Fjzk5Q/yVhncfa9v6NBBkJri4l43raORYJtZevEx9uSB21rg46bTu9oV3eAGnOuEfebi3XwY4+Jq
m+lZ6necJWsYuAks0la88dm68mb58GLAEzprAoPogWXspmQ+DNWdiXi4jMtTPRi4sMIDXwhZjfam
jTGt63RbC/+b1ZpPnay+T619C3OTiy3fHBODYeVJywxb6NIcJdZcGxQKlbb1IKbv84TpgdaCzDk9
ROkRP8z0uRe1JPB/js2HetPL8NPV9W1LNzMHPVwvQ5LLPqev2TYbT5pohcdrrc1vvbQu1iR3iqs8
TAZg4Ka/S6GzlLozbwS6qXU7aDeTgmzgPGm9synTaZd53rnRqkDMrNm51/cxJ1RupjsXpgBC7/Bg
zM4DEZt8Q+4Eo0OBHMMrZpkoTe41WsReawe1D7nV0ldwMCL8CdKNn7VvpFYfasQ8fZIF3eDfhC2V
ByOO4VMZWFOxXTCBwZbraeS0L5ryu+4TOUrX+yBZPOPobXUQJI7kC3fdh952DNriCZhaZZ3MBbri
kwzJsB8H/5LqHtK1mShbfoYOfeL/tGPwuHhj0Ieqi2fJ9cSw5qNSxbGgIWPw1WpOtg1ruTXEJfQR
/dpVfc59H0KyC1qLEnQcdHx+Qi85YDbPJ2UVR8hXVBxv017bcrnbMYHyGgqnObqnRQ/VNvG54lZM
MXjiZnI7UL30rYkGwNt2lrXPm/xG8XeyGlcQnr18ruVnY2R8K1EdA2bTYLZgbPZ3VpEeQsbXiol5
nmbQyHTDj+3QD2jLgyfrm2XYTQbTTyLaLmiTx+oh0t17p6jnQEe/sVq+g0xkdzn7HQSIm9RMDz0T
KuEFND1/iDwaUxk7ecpfYlglJO+5Mradwo3Bml8dTd64FHSKr2qOPyrCKpZxWEba1/KjIR5ApbE1
ndUdrDLEUTRwYfey3U2g9cmDY9U7DRDW4ZMapjhOfRzAmUP+l/3VY2hUQELIMvvZZYC5vdGApoSP
sWvwE3zFFw6gXC3PXv6uS7dKrxGqozCikdisBUwryrWzRJUgJTw4ExwAwINyN5Mf1lh+z5MRcve8
p5THUAYGV/yJR8cisw/z4ph1CmEyZ7xX3mbjVlPx90zFB2QqECNea9cLll9exMIdvxWRWg6/nwo0
usvZkhxCmzlVEmyPFV8vF/ogZGUZXMq6uAv0LLn3jZn2FyQ+hF2IgeBgCPbeZGXD5Y7yCpwc/O22
ziH1m+zt0pXZqmok5HO+EqFi3DXiE1fFo5t1Essltm2RHLWQij9sY0x/q8cqQadeldqpmc0XnFsC
l41d76Y9pESgQv2cF8nA8GFVw8uwzPMzJA2xYlkjKq+h5sy9QvqBRUU/x0+Zld8PCTxdDaxG2ca9
xiuoKfvEH2SXptEx76KJ21I2HVJE7yXARZCClqwnaZ3L0b7SCCKsnvNqSovb3i6fatxSVs2o3nB3
Div2Qe9SQ0CTGCk7VXOphxBSJV3EiCF2eTv8WJDqD+KQ9jpN+0rsrDzxVuQRXawZdVmTBBbasLQZ
dlSMWKfQUBsK+Rq6tVjFmnrIhuJiq+jWZvRBxjKMjYr2xXf7VU/wd+ybKgiR7ax1O6GhRi23H8r2
mST5V4kUpG/x4pKWeUM+wVuNX0XFxbAy55ckKjCi9GjeOG05vdlpe61cmIqoQ0Edu+Y0uBXWnCSG
j+YTl+fACqcTtQu9luYj9iL8EBLkbDRK7qStTiZVCuyoDz/K9o6oX0Uibqnz7/HOd1Z1jKQji56i
OdukmnXnF90hTbsdBWcgsDXCUXvvFBkNphFVuBfWBDp46yiCr9rQBYaBzTWKMMgtSF1z16DXoPf+
MUz5c1jkN52Z3OFjuDWc6DHX+oNKoN7IEP8pIr5vFleixZZDVJwQil3b60l674166/oNcKFgCWAG
bJx1FhMtncMCImr8OTn19+nUT4euUwVauhz7YUftFrMwlbFbp/hHYQVj09kG51llWluv0jzK4XtC
wcGg59UuOMoFMGSH+lFBQxocmNdF9Ihf2NUsFGTdDKu23uiKHfehej1LA7ce4Z2TCuSnqPVrjvbP
Uz0r3SmBW/J+4ZWE69LPDrHtvqCuPEWdxDdmulQjl017uVv3dP8Bew0Pqg1cG9U1d+48nrukWrta
B8HVh01gdg77XNjUOGF3NznO0qtyMv01fbUgaYqbStf3re1yJzNuuP9sc13r4Eb195bAKY2O9bmX
5n2lDfcVjhD67INmWnuZ2hvTJTDQHTBON8qtiPWDNi5+UQBauRfQTd9peGpSRgymi2nKAkSn8tJB
pzacgqAHjh1y5dkZ81Xi5vsCRxZ20x6LHz50VgWVEX+6s76qnSe/LV+y1qD6Go6yy55F1jyVGNzQ
TtqOWXYTJ+Opwq6o1DAw5jQq+MphwsLnqvwNF5xnmrjnqUc/0VAGGsI8KL6hwqcft+CfLlfzEpMy
6be73iF3Gus6cqI3HUz7le4XV5U6HzjHbjRdJWuA+kMMZ9ypsl2R2nvf0cptbGLNJJCrmBGc4tY8
Jym08N+Lmn+R/1PvmyB1lquDfbnmF/27ESmnHmJ/uqYxMsJtV/+IYhiqc3td3ioOYQE21f/xTEd3
EcD/19Xhi3C7pssSo3NR1xHi2iSZ9BHa/vStT5yTjNkbEP/M/R/U2199J9FuYwnuwSX3sDGFJbVI
1/8hFx/VsHCv5/4q06NvPNT2K+8LpA11S3yOTbzln+T7VZs+BEt+/v0w/6pVXx5OV05gY0H43pdh
9rBxyiNp9dfRjq4CpUma3anCfuzTKfj9kwSv8Q/PjL9fU+jYcBNWt9jGf3kS4QZebPtdf6UE6e65
Icyntmv/4N/w66zB1VLHctYWjm571pexbDNlRzbw5RVZnlFQVSMYXOR8LWt3rrCGqWEJqz+82fJH
v7yZZenCcUxyHT3D/vLQMM7o5quhuRZaom2sEnY8N1aYjK01/2myLKP05Vk2RoVLmqNLkqz44mPQ
aXEvXTf8+wVtp0eQ2D9N4V6MNybZLvW20/BN1AW7zqEaxKqppj98gn952Z8+wDKh/jFbU1jhQxsn
LEPURAjPqmvmZFfV8Y/fz5d/+Sp/etAXzxELPsSIIKtZlgW0xd1MkI9uaIh6oNr2N3oqgpI69PcP
/dV2w7OZNrqBSb9Jmp71ZZbKxizyudOW0DeKsd6GzIl4Qoslvj76eaqPBbLsjh9nCId//+x/fWGh
C+R8YjF4+fLCro6tme3xwrG/g6UGfKHuuyo7y/IMP+R25J82hPv/46G2znpcNiBPfHlfv0/QipT/
fWhKSkfY598KuIrmAPXFgmOWfDOK9g/JOb9uOmywhoHdLjbuNu/68xwqgHDdKq/nRzKN4/fJMlBk
6kodSKJxNPJH3PIPQ/svD7RMIXwL13LDcb9usY4/k0ZlDvZjTXsh6sZn/Kcw7uAKHj7/fjx/3eXw
/PjHk74sjyW3vq0dZT/GQ1nv01reaqkh/5BG9i+vw06zbDf09E3cYX8ev5h+gy2jCg1Sq+rDZGjf
PRszV8fpaTAMlolK/Pdv9S9nFMewJXQHJFUQY/LlZATGnHWIJNMjyjmK1ge9sE9ST7a17aVwq/R1
wmBm07pyWrpGYfaCTcD695/h141niVI1TY5nEt/gKP780pHlSUUiEni1vmW2kPmV3dUzlenvH/Pr
2Ho+7o2EZTC4NsP882O8EZWlU9fVI3kRGFLQwUQnHlqTWrei/8MrffHR50gkRpk15zsOaW3mVxup
cDKoNoBUHlHkesjtw77eI6YERPhmpTlgzZ8igX/dYpYHksVhoifxbffLwqthA2CSEzePEF48r4IJ
+Q3e9ErBPfSiW4HKvSz3vx/PXxcEj/Q59imqhOuLL4cj6TN9iHlF82jGH4StvcBN/1OA1a+P8CkV
sdECUnRxLvryiHqUDnwZPGEqN/8IF4NJc3r4X9+ClCgOBVhJnstB/2VZC2su2kZU9aMxQqUGd4l2
HSTY3z/k1xn+80OW6fKPo7WbBqHXjqwfKwKuZycV20HkqNNM9/r7B/3bgMH+oIWiWzqeSF+mAc7x
3JMzHqTSOOdATXJoRurj9w/55W1wysdzybawGEfc4X5ZSE5fVhYekfmTLtsP9H9IJrxRR5ucPf6v
D0LqR2S0TmCN82tsfN21sC+9onny63anzcTDpvMLCPbvn/LLvuBzSvpYL7HjWpb4mi3qGHNuDL0y
4NdqV00caTVtS8dZzfYf/PZ/HbefH/RlFlTYPozmMBmP0/A3vSf7XoKDdE36pziI5Q/9VEr6Nu9i
okO1DO5Xf4ej/WO6FcINrV5UuLV6LwSpXIdmjWHX1oSkD7GWHsv/PIA/Pc78eXanlhPNQ4UfZ4lo
M0ZEH5A4ZgXmnNNR0r30D/v4L1vd8nYQZEmQXrY648umEI5OBH8xrp4qMtoSQkkjlDhDZwW4gVTz
0xBygGAi+Pt3/PWc5KmAChZzxHHAbb5M+qLF6dTtmuJJLK5B7ksSfkb1yIDmTzjJrDTSYrRqxOTq
c3BfIvqev3+++y+Th9xbR5BVymsL1/p5kEsc2CejcYunOm+RDuMKgX4cTL6jy2UFxqIwM7R4HebJ
Q6WHwAkfnZaUa+EOWMYIj34aKpQqqhQXCCyBMTDdmj7eFnFL9xDrXcMZPzRkVxjCy1WrnPmQSIUT
SSdQ/kZAwAXSE6fK6coP7kemf2jquUFwsgg6R306K1PtTBxaYBcB0ca43w7Oq0Hb34WdtjaiiJZR
ici+OKGDXaANLuGdGX225nRl8f1A+pQJZ7/IlRZPpoUtvrQa0xzgGaxRy9tj6Flv/+HsvHblRpJu
/UQE6M1t+dJ2ZeRvCEndoveeT/9/qTk4oyILRexRA4KuOiqTmZFhVqzVukzXxkz1eYj0ubTF6UhB
RFG7yreoaBiOqbR4Dxr0O8NflJ7zX0XungfoPNLIXbjOM1+Ll8U7IZJEUK8RGd5+kVJ1Q8lTKdr6
kVc/O4iXbgaEhxYiwntWTJ5YdCsglp8FR0EGVs6o7fBT3obpiztITOtH6e+F0zVzGKai68RF6h9y
QHvybIyuARorq4tPgaV9KanzayXE4RWVOf2DUWbfHltT5/7JRKOC4Ei1ZaHpPNm5TilKR4ZH5ZP4
wqlhH0JYH8OfeU9RTmCfHGuTR2ClMtwWg3o08nyq8/JbC7uMAS4NOhgaCo5rvXrAbonr6Jt8Bna5
AmVNQR//bXQQgewe/+z5DeRXa7RtdItbiOu5/d6F1jtMHlfZp8GK9GM5GKK/Gkb7eICd67Gp+ZNk
YQiPo4IEIIuaOht1ZJ64NJ2rnHvMHNbf5c4CZE7bIgZl8X5btqOZxFiqrfAI3i4LwJaUBs7gXBsX
Rd/Ef6vC8VljJqs3ioWHYv7dYRklQoX001REkfrWlKorJWPdunPtYO1g+A6qNEikSkFqBY2fBB3f
u5dGPYXoAdUXcsPpDYUi36OBVrvXoGlfawSLwcFtR6PZmHr087Gp+eHAjghSEHgR9JCTpWXR6Bsk
4cbVKIEaF0n9BoOJkPIKFl6/e4YshfKpLdJDx5y8Aw48XtZQqNoVhOYIA2H05qjylSGPpSqNIn7y
bRRhUz2wdF0nxOcUTpakqFEpRbmhXfmeHxIw83yrvJQ2jMg/edDwOFIFdUn9D0hBRqmW6jV31vmf
2iXZBWWx2RXwWi1NU82+msxCo9NAv0YqmZ0DI7hUehPe7e+FatSiOSZ0bMVBmS0Udt2UipFrcgOG
PaQi4kwioZwQuUS6vhBITNf1xxgJBzU+Ihhejts7EFeDCVEtxsYx+tWqx1iuntvO27/vOAorRClC
VckyNSbfb61UpWUleepDmCe5dMGlNzez16Wivfc0/rHDB/ojgEnLcmKn1+FZTMbIuppVzKBZicsG
NQtzvJhKeryke1+JIjq+VyfTNaYHAsoriJssllQMCcpDGUBH92NVhb8T03oefNC9j+1NffCfpaGF
BDMyJW1zGnBJZdwUyiCWVu+AmPyKu89aD0Vqn/x6bGhWmcQS1ReeFAtiO1L4yZFA66ONyrY2ryXD
S5R8rfQF9oAdc1umC29+sStb/U0Jzo/NzvdTof3CASSyoLI9rdozQOY5iBvQMobfxeuHF914phu6
heRGQrDlsbFZ+EzhVTNIs/lyJn2CKeczww1JBuJCvQaQrQZok/bqsUh3rf+Rv7X2zE2IpJ9G+8MZ
FtY5DaD+Y5nCEnGaLOoyt1chdUWJJuvVa1rT18oUBj/lQH55vD5xzm9ciIJOLsQRGl0eoc8++YR6
nNmA3eX4CvMb+C7FCw+xXUcHK0HK/t2mbNq0MrqvlLIRE7tdzxgnRiBz3a4wvzGUbErQeXkwqkbS
kgjf7IRQgWRZCJXzqlGPnDwAel/BljKgHxUF0CMkZDkyo3KyYUDITu87zN/Z4kG9UKfaQ/GYoNCa
3bjOi0MlskyGYSuQsJDHraAmrMCHgD8l4H9v2VGY49ap9JPI6OzpRuZ0INxQU5ILDA1MayKaoTXx
WYm7hQM430aSgz8+C88Oyn3iIxOlDJoM2ZQL3Hk/FY3x3c55cyXmLWIAZZa2YG5+FInlRJ2TEqfh
qNO6vw7ZbWv4nXsJvQT0KXGyavwbye573aOI4VDfJQIx+GSOWPVfNQY972vgCsDXGcNeW5r/A2Ru
UzPPaMGi8vjEz50HYaljywatDBIU05jYGlXmf6ykzK/1CBtsczSMZ0n9R9XhdVWuTH4AQgGZTGbg
KcU2YMmP7U/DVk0x6I8KMQDCAIh5Jjcuk9gDLQ3iqya3zPWUXftCwdphcoEadWtJyr4eQZ12mb/0
vN5ZucEfmrdsMIDcaT/AMYemVwObOUrzSCC0GgKQkeYWaHsxiNgZTXvbOY5KsTc0b6HkMHOcCkG6
TPSsK7SsnOkD0eZO5ZaW5F1Bgp8sD9na0j493tn5WRUm0I02oTCkzjvd2bqXspHRsWvo7PWx+hwV
x8CyFtRl5++rWAgzc5xYQ3TCp8eH5q2e6aF7QSU+NgE++4jG6ymoOpjVkXjpUZ+wiW0dh9ps/TGU
s8vjZc4PEF0xon+Zvo4olk+WWTLOXpMb+Nch+ReSBb4lxBObcjgGERIW9kLFYO5vIElC1JOaKTOe
QPZvb+aQIzPlVUN8hSWIuSH1EJvf4ankfDpwXarHx2vT1NnTZxlgDPCkOnSmHJdbc0Zu+jpFluSi
Sk77BWL8cp+Hg/ZLg+liP4wyJEGjaq7dFkzymAfltWcSZ6OHMJyOTQtlD2J7QJk1iE8oC3widHXR
I0tR9XGc8tLGVrrph7DfB2YevvROGh0NKfefMpd5l5rNhupXN5lKhYMdmRJt3VR29ARhNIKlUpoA
X8y84d0PFUG1ZhGn8+gb5p9a3V++z/KyrLZVJbukaf0VJMsKGOWnzvwCng9QbXDQ8L49Yy2Pd3oW
kKJwQDFXVGksDR3jSYxhtUwhuEUnn4muniuJmWYDSBTNswQqYPPnY2OzI4sxGzSHqRiY1KfNHaOr
5FKyUu0CjuyTZmcbtYxOahN/ZVL+0wCtV96NCybvrE8IOJC0aJS7Zg16GPtTqOmt9uIbUKJCk2ru
QdA4WyDhjBnJ8FU9XuLsnqiEKiK91aki875M3uXByEvKHaVyBs4HsJ+mWR0e4Mb6oDU/0Ft7bGzm
6VTCGrCIuHHdAsIyuZSdaXXKiDja2Y5gS68z47mhfr9C2vSf/8EQ95BEgn44l+z2OlqgbxgzLptL
7EY9THVMsJeZWgg2T2f12NT8dVJli5qHjeOmJkamdGsr9xKrAxzKF2vR/aqcZ+RDtqPu/Ov51rGO
Roif0l1X6nBYdau2771VYQcLVdg7G2tTeiHS4F7oIJ1uf0NGGXEIZK25mC1da6MYnGPCS7xz89za
Pl7v/MCo3HV0eWgf09KdBoyZFkou7ZTsTGMjfe3hyDlGFMqAEreQEuZ19V3WAxRiH1udXwthlUtI
O48sbRrPKVomBzmM92eFGYhNFXzh2Zdj36EOs/sfLBEMG6TzxJDTSqBtBhVTmb1+VgrYMJrkYw6m
AmbOjRw3Cw+/eBRu8iWVRf1lSsQef3nQkLFILUNM8lSXwZ45OxG5Qc1/MAkeiXcIkX8aubSwk6p8
1yqbKVuqgrDK5KzQP6iLCjrMs1d5X626+NdID63/2/hkMHkowenoDApsVjUyi/wkUWMeXBVZkXgT
A4IICDAVyzXXRgOCL3Zj/x+lyrUFrzQruwFPYmv++yPFefhraxLIW/Sot5JzGjXWsxbHTBrraXzM
8hiVREFwWOnxcFQdC209V7YgEIcyn8qLvHl8HOY36/aHTG63ZFWa5BF2nzsL9xg1e7B2aykyFk6d
Mn9qsGOTn5uicko/+XbBMJ/0va/W6aVuunaNp8k3iuMyaxCEeI+e0F6CUwCKHoiff2eDBGw8il0k
Jjgs0Wsa5v1HEvN0b+qS+RZ7bfiUKk55ThN9fKmLNF3Ckdw7uyQj1LHJ88Ujeft7va6qhnowqnMG
DboMlSX1Go6u4UDm5YJWhqV8ODz+FHe2yBJlc2q+MnWMKawKNhA9yvwiP9v6V4gomQCjDVe8qtBF
Z0xySu+tZoDF0ZFSMggHAUVM78noyb4JKUR9pgWkGGdYwZPy8nhFiohWJh5AVOT/gx0B8zgpLljS
UJSFXMmnSELxIst2bvPJT/J1ykRkTLG5h+1E0dS1F/wynWNcIIUKXdfjHyG8zO1vAPTBClWmLagM
TSPlflDVhJJRcioV9ehEw3kUA6iPbcw/HTYcAXemzgZCR+zDX9c5ht6naxtIqJqxcz+2kP2s67gV
g2dqIW1y2VdXJWOXl7JxxgUnO3+vbk1PPIkX0EG3G6s8a7lqb5Bda2mtwbbWp3H7rDZmQvVI8xYe
yfnt0EjTZVsEBhSe/9z2v9bLILfaellUnalOHQbZFFcjgiMoVg++IgnH7jvG/vEe3/uOf9lU1ds9
bjwkzMpc8s52h0Zxanjfc/P93vBmXVPUulkYDIvFsFSOTvTBNuJXCt4fZbtZ8Ib3lwIYCZJbwqrZ
GyyZrguvUHTuYwjI827rMU74eLfmfl2s5L8mJrs1VoDCzGYsz2Ztfq8L+0PVgywuFr7JvXMvolCi
XSqH2jQtzFQFItHcLs+C368P9F3WNjDOyhV0oMALNkogQIWt8+N/Wdz/N2uIEOCv48dgCeeyVdDp
lYdgXZlxsSa0QGgrAC3x2NS96wW+D1gahQUk2ibRRKvXrVC/jc5akH1wTbjYTMW9qk237SXvYyk5
S1jNO2cDcC0ZvZidEJWM27VVXep2Ve9mZ4bMBZ23gaJ7VQyfHy/rTgBC/ZWSFlUE3pVZtUKWAz1s
tc452W371AQFrCJj/mHQ2tfK8F8LJ7r6iSJ0QeytLyM9IS9hbYRfmrhlHiB+AiKYtEOmuWdWVG0D
H7l1aqv0EqXe50j1eSO8gWqbXi456DvXAegrBBQmQb2sTctcRa4xOh6q2Rle/hrOIMblwiE4eGax
hFW+Y0kziO4MQyWjJkC7/X6W5Rt9ZkjWqVEaAPbQHCgujP1+mv7z+BPeOSgaqa2skBIxvTR91yKJ
EWAbMpyT1BjVoYHh6wjBVPz02Mqd5fCkGaI2KlO/m2Z/sJdDllMw7gooIj53Sq6/ll3gHesO+sGF
u6bcWdIfnCl1NMKfWTGyV/ShalvFPHXUnRnfSeqfsQNCObFtOInkCsy+U/r+xmZy4AgSqH0GZBKe
VauqjiUMKwfIxCDihvhp83gX7l0XE/wEx5THTiO1uP2qvRyaaexm5kkpNPV7FBQ67Klqs7atCN13
ML9lP1CgbvMn8JTeyYx8a++4RrgQy9x5d6lQCzgNDTZCt4lzKBiHLgCQdeeoJ2gaz0F3Ddxns7ZX
HjooinVsOXOPl37vAPxtUnyzv3xtQpRt2bDEnSQHjRwz71DZqqIvXcE412NL8xIuqDvcLPAnQgoa
ieKn/GVqlFDMamllnpwse7Ok8a0c42xltqjupOkBN7SPZe05yWFzhZf/02Prdxw9FQYB5ubskR1P
jFtaDuPi6I0nkn8CU73o4VWW61UjQcZlZy9N0ZYLp0qfp6oMjvFy6jINbxGJ3y6YEYGyrNA8Ojml
YX01Erk/WAW6EIaZ6dteyZ21rVWG0FDU10aCNMoqRrMBzuShgL3Ryfy9NGjRulSV/Ji1EE3EQRsx
cq4xAV3E8TF0KmfrRX1w5OOZu6yGcTZqWkbdDW385egBI7IFqFtDKXUE1X11E8oDfFJ+Tz220Gp3
o9Wy9RxRSYAcqUusrR5biC0oA7xqZoo6C952HVuevPaysF1wPXdeCPE0CJ8NugWPers7qu3AVNDZ
xklWKrJ2zf9mVs4BeqqvMM68F4mCHrSjgXOnQkg9FFD/rbGiM8Ow0F3tbNvttc8KpuEHM1vLSnh5
fM7uhEzwHIs/msmM0nTarLM0t3NHBz6ERI9XRXZy/F898hcfHKkoTigTWOsuzeQFx3EnE8PxsJcc
N4jfSS9v1wcqgXJSY5on+Mk3Y9Y+o3Cy1mSYpKLv0P4xvP5BMj4iOAllcPDSOD/yYSHfvOPcwXVw
IDQafDb/uv0FuYN8b6GO9gnYisJsRPd7iJaqvXeKlTr/f+JqWvQgOqa9pi62SysoCuOEstSx9opv
RZr98MbizPT6s1fAvaBLhyFCMqBQPvNu0qNRygU/JhZyG9nQAKaPSXWNRjctgtuFpqHllyAj1XMP
ge3K7oxv1Gu/K2q7VOqa76gOCoEQQOM/hu0mZ9ZGv6+ECNs8h0X9m1HiH6AsHh/We0sRQA4+HGne
LEoMjMxsoB4xz5GRKFCZe/ERzSlz28hufXy/KTaLmqRGqXdWd63LYggLhsDP6uDLn6LQai507vIn
yfaThZM4dyziaFCDEtrrBu/67QdqnbFELwUYQJgHn9KsgKhFEO7Uzl72q6+Pl3XvGwFfl4HcEj8R
et7ayk0rTlEIic9yNXyuFf8lGb3DYxP3PhLDQKDnCAhIiibnrTL6Lkn6Mr5IUMqcVNezDswg9B88
RIMWPtL8kWTnxMQJLQ4R305MofskwSVvJ2cXSZ+qco6h/jsI7X/ppEhLbeO5o8QWjTBK4o45nzxK
m1yLoBiLAHaXcIl331W52oRI8ei9dlWpWEYVWh6Pt/KuTdH9x0HRyvnjRf+KQGpi2gEu+FiMrFfZ
SZWqFaO5KdSTxa51/e1ja/NojhU64m2zqNHQg7s9G/RVXFmuhSZG5xnIORjItWojAxzBYA5HB502
eGqagSkE3fhqh3m10FW58yjotMfo/DNRxvza1CXbRW/BSlcT19fKPqvCp6YpIZuVr4Ma0nSUEHiS
1G0Z5bt2tF7JJrdm5H7QJGnhBN/ZCAZn8ZfgkMgJp9tekUbpcOzq586Qur2jxp+zJMq2MTJonlK9
hhjsU9hW095YehfnIRidQbgKcDp0RPB0t98A/lVjrCNVPiXwa25tO/A2gZ33exXRuw2jlGABeSEO
dL+HT7msQzwK/9zCObhzgXVQevRDgRVzICbnoLE829WrUTv36TnSC8iI3G1J2fnxabtnhXiDDh4j
LmLg6nal2hCV+VjzWhhOid6O+xLB6b8a4MV5bOeOdyXKIMYk2ODqTg9V7KNo1ZZScY5TP91WTu1/
LfJMNH4qbVea1hJnwJ113dgTv+evO+vqnl7RKbPOEJJBO1ds9QCA0tjo2sIG3nHlhihXELLzSunT
aL2D1rXQ+0E+mw3zOKN+6op+AcVyZy28sipETTqdq1l3PDcgWkv01DipufY6GChOQ7WnLDx/d24b
Bw2HA8iJzvi0WI0k5wBMPkvPkOsJverEgo9/gBaT9osFi5rSM6WfL42r3bPKy0G8IubwZuPxEHUj
YZgi61NlyVsSQTc8lvqvvJX+iYr2GVWFF2Mc36zo3fhGoH9gqmj9MwxM+j654JWh5ILc0j5ZmfG7
D/I9JzZBa6n5XRXyrzpTxgVndqdWgEVcCQ8Ixd0ZwpF5WUcpa1hLrcBGIUxZQxe48UdC7cTaD1X+
wc+7YOMkltCp2ql2uX33BaTVRtcerw4rwHTYdbQRhaClaZwiF5XgKFW1g6Z19d6q6gDuhairr48N
3ou6byxO8liYNws5cWPj1GuME3nBrqJ9VzPxmGcuCfS4SsOnwv+SQTLR6l9GuNwe/4B71+bvFU++
cZ11aNY73Mzek461qWykAN4deIMem7njAFgmrlO8R0T24mf85WlKZvrp3LXyOYpH96X2vX6nAb0/
PrZyJwa5sTL1Z3Bt52HHYpCUORjmCz0VDUSuav+wWuakSm9hVXf8NeGVyvOD51Fm74KTVA1c5HF/
qgULM1HAsyxDAMUp/qS23cLluGfMZlaVsWLQxuA8b7dQ7TSZDEy2T4k2vkLB9CNW22JlRqgxVfGn
xxt5J1gFdmgxAygTzM2qK4WetlAohsbJzyWYX4OoXhER/2rHAk4sW4k22bjkv8XPn6R+iPUQ5otS
EtXfyQlhMNtInDrwOYjVIUNvF/LxzyEDzitB4b4Kcu9tjLuPkK2/++FglY6om5F0Ahuf3EBgYzkk
ciXtHmqOkg0RsPw7gwfk8Y7OlweqyQLf+J8xhmkTv4yI0djW7lKh+RP1zjNdjKdKcq+1pr0FqX7U
YuVJ95fmXOYf8tasuDF/3Ts/LRo/aZr2bKQVzVTnk6BnBhgjMCR2oe7+l0WCFWNyhxRxWldPmEhE
HyLpLjxjH9p4gPU99nbDEHyQs3RnqeggNcUlC5uFq3F/ldSYFQIMpnom977PK3TrtEE9R4X/tevM
fwtVfbbhVNN8400NlgZS5jeRTSWT46kiuZqlOlUVOG3fKu3Fa8vvIbJSW2fMj0lVfkgzL1jwaXPP
KUb8LeYn+Jtxm0nemPYNBNG106Jv0zgrkKSooSAG//jD3akf31oRv+Kvc9JGbUQA57aXyo6/toB9
M0f7BdXhQStQu3HM8tmLu2MRAAUaxoU3cO61sc18mSEgRzQIJjcfUKsbdXDfnuUhBmwMcW2V7NT+
K4rQX/Azu96B5/fxeu/dRtGYUaldykC4J8t1XD2JIAaIzxnDGq3Ufhl0/Z/MlF9cqb0Q6u+CwH+K
CufbY7PKvZNjsFpcONBDpmVvt7mSermHHjM5S8VHeSAlcnXQKm1S/gJu4G+N8YthlOiZyOfRlqHh
lNeMfQeIX2jRj7Ypvid9t5RB3flJItiidE+FhbL5ZPeNwg2HrHXrS8KU+zeJSb8LCKtXMx0LpC78
pTbMnatKTZpAkckZMNHqZOf7skHdU/Hks4T6bCD925EZbryGqfsQaeYekeXHWy5+/u2zYt3YmyxP
7uq0H6xOFlCd0FoB1Vmck7m3g0D18D5QSoAOnHxURQ965s/75mLHgqpCadVNiU5a5niQZv8P2CNY
WHilYIMHK0skcHuEEPq25TjMm0sEpya64R5cqUlgrtoyVhduyb2941XkMxH9c2wnLyOxeFs4QdJc
cpjR/RW018aTYbmMlYRh2i5UVO54ASrPlPpU/JyAWN6uK42ivNFp3F/KFDV4sPIQ7uYQThpJmm9r
R0baqJGoaOWt8fv9R4SwSiR0fDw8wq1lKbfQDO+U+hJWzasSmofcdBCSthZA8fd2kz0kBAa4wrDD
xJGjg2XQsOKY1B7Q7RUYaJCKhZn+QNtD2z9e0r0jSdaGGQExojVzu6RRyxNXr/v6EqCJjmIAxHF+
mpwc+GjBKvx6bOzelf5zoyEHAgw3xd2rfYi5UikvpW3+lDMHlgd/bRT6t66Hmj6Mx//hXIrAFHOi
GjObqAhcpYvzFCZlo6kQvTPpvESl/Jn30X73DRBpN6U1MVGoUAG63cc8KjRj9Af/Av2WhiK15G0i
OUw2VgzJ4eNdnJ//W1Pik/71AkclOnm0d/5f6yOA2LB6SbwfYw8/uwpb8hJKc/7VxLwN7R7hh21r
is6BcbWwcqVTT2aC2HzortrwRXLGld587YLmvSM3FLwBrwqmSN5bahi3i0P3WakV2csume/+qPrg
gFrcz5ZhlVXXIEDkyeX68W7OLxtgQoHSoVYDeGXqk4uqkerRwXUZtbFyi/CHLYWHCu78x2bmH41n
zKFWQO/bUWeIFfSWPb2GqOJU5pb2UTMi8xt1jXJn1HH0pMstijIVoAvfHMrTuy1TX6UCbTAGIWqf
0x2tEdZgEvCUmb2/jl3vV6b3r21Tf8sNBH0Na58h/PLY5nxTBW8W54Xsk5L79Cua0WCCAlCri+a2
DeNZzJ3KTtVve91+92wde4lOOmbIykgkJgemaGQjRQ2iONVy8u+QZRdk0K+PV3MHMuMwJ0T1nsIu
Za6pk0yrFHL2XJZPoYpCXv5v7aApw9DUALV4pB4YkVozsbL1VOY3lGxfq8Mne0CXXqk/PP4lwovc
xij8ENAx3G5BbDgN8Xt/yIY6a6JzqkfaxzbqymeasfLnx1bmMS9WRHnUoVMAbcXk/THVrpP7jKZQ
UaE0rafD17zMnlFJg7ko33oBSqjKuEfIZgmWd+fYCP4DlSlfcJWzOaKmR0Ay1rvyYuQ1o2upixJC
45wSt3EWruPs2SOmJrBmlpF/UL2bnJpYV1TEskbp5Iy7QqlYFIpxyBSMnb1/vJmzNWGAkhVhGFcP
VzOJGcawbru8cNyTiS7npYm1cK9pUXBWgk59vymBNae3QZdjPh5dVYmS+Jmmn1TPSc9aoyEqRHTx
Vfdkdft4VXf2j/sGhkjkKAQgE6di53ZOy8uMzlJgfold9WAWzg5B5T31ky+PTc0Ln+TNIFRIvohP
qDVNvlVhWojXhKZyjZQAGSdl73UIuDnjMYcWv7e6F1fWt3jXlyw0vjSV+eJl7UJENrsR/ARw7XAI
MQ2qQBt260NpfkiRQ93lymg24mJrJ3E+VLqxFxY7+BaiXa7IC1s8bxwKt034QolEtVj85OQgIRl3
mVF016EL9E1dycU609FENO2k3cZxlK49DfZxplnSfSYN3qkMg+ILxGrxwbHcbuNZyL8sxB4zBySq
NWDwaduSEc86eUpUot0u6fm1sdqrib5R6siHhe8t1nXj5G5taJO8hSkWx2hGM78m/nD0an2rxNIx
1v0tJA4H1UIq3m03sZCMbxAX16pD5+rbskx/Pv4d8yNOdkHDlNeFOvQs3Q3UOEYUxquuuafuwEz8
VDPXh4I0PBd5tODX504CWyA/aMPjAGfkL5EuuwPloxwminEtm/6bpQYHd8wXvJ64KdOd5cvRhMXE
vE3DRe5yxNzza1FI7UaSRpSMjVQ9WLGQnwgAnCVl7C94pXvnmMCRs0LlBrDQNBgIKrNI7EzNr2YU
PIVt+iQ18ltnInSXosGxJfB8k8P0S27VqCTau85190k4duvEaBYetnunV4SwQEspO/Kg317j0Xc7
pS/s/AoCj3Fmp3m1i2LhU97f4//aUG9ttI0pGZHv5Byb6uJJ6bZAK4TRkVMbjT9oCy54ibun9K8l
TZyE30LT0rtafkX+6cl2go+Viv4wlyNuy4W8++7ucWoEkoLa+9Tn611YGwkaadfEbOsXdJEQJcvb
9PL42t0/Lv81M6XcbJDhJZNT9Is/gLqUFQKQj5X/JVX/1dFVYyxlE/Q7G55FKwrA0YUbs8w2j3/D
3ev410+YnBO77qH3ror8aqvtU2Fob3phrP1wWDgqs5yAqwgPIaUEMfwwO46W66qAUsrqGnZVvYvz
vtmZcRW9eI7tfguQC3n1QwuJ+wJdsQU/Ph/gxLZoXxIyMwpnT3tECcTpSW/5xRX1DJRzgtF/dtxY
e2oMSlHwSFcby+vDjdv25dqUTGVf5VZ+9CDu+zAkVf3UWygASUIyyO1TWtq0elZyY+Qr9LjcXaWj
oG3bsbewY/NInJ9NvG/btvBj5EuT2xUE+FC6zdeWAbcC4JD7j+m+0n1dwerkJ0cl3qKxXm7N5LXl
ig/FEtXNnfsmYFnwl5NtmJRMbn8AoX2WaGmFC/XiLyiHPo22srPL2kPLUP34+BjeuXCQpQjYkGh0
EXfc2op7YxCUH/XVNT1zrUnZPvUgaH1sZL4gWoS8LYLlgp7rdLqoTJvQyuysvgajZa8CFZCemZXb
2pae4kzePTY2P/EkwAKWC10WTftpSCMXjepVfVhz6jRIR6Wi3ISRjXykGfVbEr0SwSnTf9EBib/7
SgO9gmEUZDstktlobMRNJM1Nqisqp/THPxmytjLiYWF9d5yXQHiBOSbVJ7WYwqkVl6p1G6T1VQ7U
FfHDioPYhS9gqjaK91njziio3EC8I2U/beVzizTQ4x3+0x68feP5BVwOVETIbiCVvj00ZQrvk9Lz
PbNGvTS9d0a5FYqwdDskxp659LXnwOyTStuoyH644/gkoeVU19E6jPRDXMWHDHUosOoLocfcpUJL
A/kQFWm+4yynTBS7NqkdcW/C+LuR1R8MdNyYQ0oWjvO8P8V1gSKK7UdIZZ5vMT6SF0FjZVd4UerN
0PuvsnsSYXvRfQzt4UtlOR9ADu8WZ/7nt5U8j4YNGRXMZfBv3G58Bo9IWOQlCidpY52CVjY+OnFc
fHn8fec3iKSVgWniUbDm5JW3VqzS11vwO+VVLTMhw20OIxJYSB2aQxAefHfIjq2sKDsPsbelozVf
IbZxfQRPVCBpTN3ajqo2NjON9LzQq9c2kD9lvXawXW9DtfzfRlN/1Er43cnVE+Qq9FBs7XUcy3XW
u/shc6+P92HutsRvENSdDhwSs4g56ZSoabouvqrKfqz8D27IYNLAm9AECwGJo7Ks2xslTMFpKRhq
5gW0OoOstkOW6xLlgfJM/1jfWqAJRUCgBytqlW9G5cn7Qon1355fSsEx6ORUqAya2TcJwp+dh/72
69hYwa9uBPwF3BXVrF0UW91OSlHWLU0mQvZObwYQq1p6iRYp8sFOo7T7wB/jDVNR2tqwh2Qbjw3Y
MY3KS6eH6Vpvgu6V2JupzKTIvmimVEVPsA9H1rauQ9CNvVaa+zwv212Ps3qDUq/Yt5ma7BUzzDaV
51reqrR0+NMLSf+ncEqhoFQMX1kH5KBe5uxi9ZM1ZNsSgWHEzMb1GMZtuMp8LaLz5yXrwK/Ma4Hf
+9z5VbkyfL/mm6DzaiSDcuzkptoOKg139N2qf6wo9D9ISpB/iaOm24Eo7Ne6p5RXSJ1oZipASCSv
QXE5Zaw7sOxga1Z2eEgK1XyW0s4KV6baqJu20vxPOZWwa+LIQ0S8Ikm7wXLqIwNkyjrvhLq7EmrO
x9L1jPOIbtlxlHxE9Iyw3RFhoB3uJ9H3x0dyfjUpyUFMgwsQfalpd0OP/UGusrK68BXWRna22q9u
+VOJdLT/yk9SuuAJ5onGrTlxW/9qA4yZ5VeosLqXIXbOOoNMq1J+bWJE7ZzafmpKe+H6z2sgDCdQ
aIWgnp4UtcFbe1ZJobVK9fgy6v2mLpMfmfMGY3ndua91WK7QaF2cjLhrUuO5oPgj2qUTh2PGSt7n
Yommlm7AS9iJvrZs/4i886pwfrR++OxLwUKtZw4tFFMYkJtB1AgSFWd5u1DoUUNNUn3pQm2g2bVZ
O2yoFMId4kYvkp+tKVWhQBp8IcSh/hSinwuHqv7ueEX8CBPmMYgBAXNN/PxAoceSa34EU4HNOmya
gwOG3QrapUzgzoOJJUGlpEKSLeh/bpdLCNA53DL3ImnlttI/kmxsbWd89vpgp/kjkXUxMiLnr1x5
odcziwmAwvFliQXp99Cfm1gWY9e+4rvxpZV3ZtOkq9yR0AXulh6u2THCDoM7hJvwLIL60W5XmCeF
afrDaF4KxAaczlsZRRqiAT5ss3JEXdD+YMlVvMqrdmlKaR6NwTPG8AH9VTpL5uwsRVaM3mlopefA
ro21VpkMCMp1cSgFAdkq6XrrVbF65UM25vFO7zrlqIYN4sN2O6yMMPPW4VgNOwO5tI1el8ifmvrP
FjD2QtR050sIZTvGbpnVISucfAkr71oDvQDtUur+cxmlp1wx/k2CparxNICg52OAH6EPxb2CTnly
qLsosZFob+KT16kMYHpatGNuonjn1RFWwFmaovPLRNWUSbmVeDeqVI1Pjfmlag5WvXOHn49d/awm
/ccGmRn5O5SOMzbJKM4MtNe87FwYTwSXgrSm+RopTFCmL6OBVnbtHQzgD2rYrYJ2aVzYvLeRpMAA
j1DcwSlPXBTD4a3u+kZ8KmKv2YxJgqCopsZvWpXLYrC0faps5FO9qAx2jhObb3nbAmlJjd/EOXAX
doy25qXWX91C6fdtrBlbPlf2nNSFc0n9nrZW1IxCmTv+EjDFRdSDuKaC+M7TmA7qTvHgBgRiBvDS
6Rp/J1WluRm4YpvQk5KV2yo583iJeUyTwX/rrL5eO7XVrRLd/keO9fbkpxacEm0/HH0ZYjoZWvlt
JNXOph/9DJamIT9oKvB4v2VDezRklJUKp/gKPQx5k3SOi6BxX+8zvAvs4nW+0Rzv0zgg7QshuL7R
JTTayfjMjRWiKoxwr3fo8tLbjJ0m0TvI2nc+xpwHHkWefv7gtqZOtGncvEwRCTorRmUdCuTGVhGi
qgeduGzjuQ30wqlvLmSbd06BCH7hzRBgFIgxb/1a5qeoZzHId0rq/IduoUwrKf3CwmYVF1YG1Eao
b4mc5v+o+7LmSJF0y79SVu/UsC9jt/vB2WJRaE9JmS+YUgvggOOAs/76OSirbymIMHFz5mnMqrss
KzPl4PjyLWdBN+J4EIh1mFrrMH6Tj5JKIkgDuFWWKlAXQhggjaLYNu2kTwSOlSWxZUneGEbMcGPZ
kpunvN2kzaC56AVbK9v83Nt/frA5Q/gU/6CkxebqWXY9RYi3MminewU8RH7zjppjLMiSzG1CFOZP
NK+LTuJNPjLpxsTtEMjZoFyodpoeRuj2r3zOj4Ppc6IB7gRihhleB7YnFIUW95Rct+A090V6rXfw
v4EWH2zvK1Gh6ZA3cOxFvXova4Jfaeb4zsEtT3SZuVHL2JUqR1pQwGPzQhhKepk2VRUkZYyC3ah2
RAcc5ZtkWf1GRkwM3uIkQSNK13BstT80ZulebfVQamsL517quuLKtnqIt05KDJP6mhKm6Dkigzzz
eKX0AeofuYuqvr3y/vMHW7w+tOhnoj7kNtCAXaw0yGOyNpHj6prBgkermluJFpdKoT10xZrhzMlQ
HzD82YMQp+gc5x2vHeQQlWEwx7zSuS5dStyefsB5id43ecEOuAeblerHcq0CsApsHHijMqof0AFb
7NQxZ0pfyIV1KY2t9qPK4TFcSCN9+PpWWmYE8ygzaAyYC9RaTi4lo7HtJHaG5oaavZsnVZBBMwOY
Q8+SOTIE2Al9Pd4yavg1noXsfuZrQZb+eBadiMu1knbNDUPWafdFMBjdAd5EK30Hbfm1PsZBacWE
vhiKd8uimkG5lcKEPrpEustBoaos5pApgchwneQNsuORMVI0CZAmki6e1DQxb9mgNi5QKJ2HJZzC
SDzBpQOH6aBKE8dvJDnaZG3pbMGDNG+geZVc9BDmm4hpM2fX86S4miA+cwfDJFgFxVmz50X+rkKJ
81qeKpBFlCJ+1OIUB3ttRvwBWbv+KIzJHF0Qj3Abt5VxgJzvcPf1lJ9ZSKBuYgWB/Dd7UiymvKdd
o/Q9pryxbCgeT3EG45DO3nw9ykkZEzMOHDlOdqBMMJ6+TLxomkMr1qpv6toImaYXBJjsW9FDcpjG
rjVoW41nXidTj4LQaRgUIgtSejtN1srGOZE0xJGIshr2KHirIOEvq2pw4yrM3onNy7HuKpQgRjtS
3MqE/zdh0O9vUBFRwNvRB7ZBpbwfQQZRYyzGKr2ABL5wYXHWe6hX8QcA7qGGaUDGqhUy+zE5efnd
qaKBr+yK00+ECvdc6JzpSyiVLT6RORgF5ZnDb8wueYqt9lqBR+zX32eZ0MyTguY7qOjIbOak/Hjj
UYW2CkT2+E2sUf1n1BuV76RZ4XEqsaBi1vQSVyCHKUZrwrJc9O7Xw59Evx/jg0QMRBRaICer0LDq
tjJ7wW+g8UsMLZT6jchgKVjDJ3Egg2OHqnNjg31oIQjVrDX7qHOvP+dVKOjjwsRWOH59EzLVdcEQ
kghbJC6fYOZktkMoT+qlknU/oM8LiUuDQUt6Tbru7Jsjp5iJ3Liq0T07HlqKTZtTuec3jVw3h0bP
qF/Co2IP4yq2kewMovYq5HSAnWi3HfznLiD9PPptzTQP/n1TsPIhliUnfIgZtouTEU8EZMb8+59i
oMEaajXXMn4jJwmkujO9DLIxY36JrbAF4RrrP1atQ5UVOrq2RuS1aqNs0LUTh0iXpx1nAph6POiu
MUf1gH5MR6pOhiwfDsg18f/T6+L4YReXrkxjDmVHrFpJlFd9pl+Xg/0M35Q1xY4zy+PzpJxctkCz
WnSEyEXBAAVXr5D3zv/K0BZ0nDc5+dmoayWjJcF9/g4Q7gJkG+cU8FeLPR9lHEX/2IbyWSu2qnhg
xhM8YBh7M7s7/FIfLzPqeCsf//RaRA0eSqYKmncAPi6z6c6B07UDUcOrtOva6wpyrRvAqFUvxgRs
hLD4ViA79kfWG2DEJsxL2inDBVeUbjo0qQ98cubLEdVd6OGipT5qYuURT784UB/zIyJxQJ17maCw
wmoneeinS6sJBSd2E2rZyml7UmGBghW8VfAP4h4UXpdecrbEphL9RhB0WNLCz3DaDn3eEYe210XJ
N+nUbAon84bBDqrB9Llt71G297XJfJBNSGhanWdVrUfzYSUaO/vy/zzYR93t097kcHlRkjobL9ts
Km8MBH0evH8NIG4rukI2P71yjuZgWQ6IoK5goAVd3HRK6ZW1fhMP6s3Xq+3sEDPlQQEjB/+3iAhQ
VFGh2S3lN3MAgN3Eq8b/eoTTbYuXQM9ORk0DXZ3lHlIzI6cGAq+bpnicxGUhdwQbFRLdCWpzVid7
hnr39Ygf8/I54/hYO3PHbk7t4Nw9f8JPnygbRFsMNituyiG5zZU8Aoqg2tKRXsntrA1sQAM1irSD
FedQMXQCJ/pdoXA8wdyqnZmIoAVhAR8/AdaC0VNatJdQp+bfRvSNwmbqKvgeFJU/yhlLVvbLmVn+
POCHWtqnV+7VNO/iAUslho500IM4Q7SCpaRh0bvOjUMWJ75D5WfHpNvfnW1sQyCX54wLgAO0Zo/f
dexteypiXbmm1HBb6F7qeSjsZP6XNUobWSpdE/k8SaHTWmdrLIbTg2Ix/GKqG4S0sjLhFS2tb4kE
HezAMqTUqxFJvGScAu1iFLm9sSaLsIho0AB0mQJjWjoYktcAmXyNsg40GjUq+/2oN1uup/zp60k6
2WZ4SMDkQCHBmYYDbTFHJWoalox210Ht0oRobPrWUJuvHMuAy2CqjxY+kKyoVkGMDbLbwAksAkh5
SEWeSBTuO5r1vc9VCHVSE7aEdfMMBeAgSwYPj+L2Wuk3rbWVbLEpUVriVrW1ouyaQkwiKvXElWMe
aB1wWImkSWCXVV6fQmy+tvlGr/mhnuR33ZzuulbBBWCYvh4NG5uxCVYiml+2ytMAdBTJ1C6wjfK1
EdkzM63buqO3CTW3FoITGGUEjVPuS66706C1gbB7N80BW7DkVyWPw6LKD7lZedzAV0319nFKtR89
1OcJHBI6uPIWsC/R+KPTOjszhQo/Reu20JtbR0EFHn2ciiDtfMmHctOmNkLKxC2m5K4d2G2p58y1
kV1Ro7yckiRgbXMH7P9hQqJBpqjIXStufqg9WKd6o9/iDfHnuRGYhdiNo8lRj5Of5Jo+an2Tuqw3
b5Meh5lRxEGsRPejPnm4g0w3btK7omivIE3yONVMkE7SHppZvsOEn6QHVVURQCJU94aUvk7lcG0I
+dqMNbduKi9HccYq821s85emyp66zHqUWJ740yTCFDadY46qrQxSS6XuuEDGqglp26Ps56GtZBKL
QoxwgGihrWffkRVysEw7P50GGJRpFtuUJWygLSndm7W8n0DCADFMVzy9072y0cMSRDXidCpE2DTu
Wg5v0HTOfI0ZzO2qSbhZCpNBGK2RUupvReOi/pt4g40fH9l6OAkKFcYWWrTMkQRJY/kKXA9X6p7U
K/SDK18UaeyCMeCEqaZA4lWFYKKRivaKGbS6rZrWTkhllD1SO5b4kJ+1tlpddoFujXYolXK9gRSG
40kmULtE7031DYJxA5QvcfaTuKYDyTGDu35gu6iC+GOmoUGPKqccTl1eHbIy8/KMvkP0Ea7KdUQg
ldrelrm+1odbhgvA0uNjGtDEBBwLIf0ihJRURzJGzMphihM4kRoZ/4FS/QQw4DCsnMTzIfLP7kf0
h5Imxpmh5VDaQYXz+CBGMTwZBRvFoVcY9evYNsOxbpNvw2Q7Tz3NpiCrRPz2cbL9r5fhf8dv5fWv
n9/8+7/w65eSj3UaJ2Lxy3/flwX++a/57/z3nzn+G/8+pC912ZTvYvmnjv4SfvDfA3vP4vnoFz4T
qRhv2rd6vH1r0O/+GACPOP/J/+lv/vH28VPuR/72rz9fypaJ+aeBBML+/Pu3tq//+hNZ/qfTff75
f//m5XOBv3f3DKDXHw8pe8FP++OZvf4hkrc/wvqNPb+m7K05+VFvz434158AU/6FkosN+hu6o7Ok
Di6J/u0/v4V8FzKis9kemppzo46VtUj+9aei/QWRafwNpCGAkUOC+c8/mrL9+C31L6B2PhITJAq4
Wow//zMpR9/tn+/4B2uL6xKP3+AH4wd9Xj4AGyMKROkBZDLUIE5Wat2PQIBINfUYyozA2j2KsvTi
yXQbe9iD+LgR9QMf9Z2A6XkJ0GLvOOGnefz7kY4eYbGCfz3C/EaokiP3Wt5fhbBiyK621LMP3UXm
3yPvTrwX/Uo6jN43w61Dx4Mk9PeVUect+Gnf/BoVskMKig9QklsmXFTvIqMtEScIr/dVX/PSXRGm
7hiYgfkz9n6PAA+M1TzPwCHYaMsC4bSMTgeBZLKxR+qhy4GDkV6JunUVSQ70DPGLtqZ0cHwAnQ43
p5ufIsMWuuumITDcyC9RQ0LJtCNa/HuS+aejLAKcqTcNBjgU9QARxP2goC8o0CVdaw4d58anwyyC
vUzNiiafAcylUhK5K4hQcEEZaZix31OC+s9QFuQMEcbPbbLjeTNpw0eWT9TL0zJQmmSv49KjTN3J
8uvXC/A4dv97JAyAkwFg4BMilF5FFivmBaGH8aYJu00fJJs6pGu76zgIPR1nMXl0kDKYzWHy0LK4
yhLuo+AWZLpErJIHiAnvRRf5USpv4mnwtcL0SvvG5Kk/masWPmfPGoCcARsFfxt0s+PJjYquR5sd
debooAWK1xzExjoobk3YTR6ubbhF2fvvF4cX3ayaBKnCZXW9pnZBs1qhXlZeQ6bFL0N9m12g1Azp
pMFHRS2w/a8/6Yfc9smZ8mnI+Vt82nVGTbt2rDBk7/a+Y/g8KEJBtBvnUG1VMsDh19uvwQfOn+Cf
Bl3MqpyjhZnkGFQPtcAe3Nwr3HxvhZoPR/d09SA7u24/Dbc4WQSEKJysw3B0G2+AGN1mWylUN8ZK
WLNI508/3+JsyXI1GiVE/p68swIEk4mXuoOrucq37Gptk6y902KPJJVANXZeKvIu3iibLERfNCgC
a+Wdzg8DxC/6a0DOLBuVnRGLDtW1X1u+2GXhtNMDebM2jHZ2y6N6Bo1UQBdPWADFUKplYmGcpNN+
SPqbJVAzjVvf4vJtrpo7R8v2A0fakJYhz793gu6jMvphNXwjYAONfeo6A5ovThY42kSqwdqN5ouB
noRamW5vV3sY2V2rAMgMqAUitQESIw4KSXcdNCp6GXLo4z131uQ4FzI6fy+JOcR1YGqHOGGxJNAU
LNuoMKiXPrR+d69W7nCnbJKA+1VKKpVAgVW9yAJ2yH5+vbE/WKnLjY15BOcf9bI5VDne2Io0Gm0S
YUaBfW0dhZQyoGYjDeg4BDLO0TxJfvKcem33Rq1Znc1wozwLk6iFw488/JS6ITB4ETRtHQKZY3cC
RmkjUUbT5VEGI6+XFDCLcgSQJ1O35fAzau2LtOAXKi2vjQ7u43Bah2kXUlThqgL4GdHuO7tFUe1B
0ux7gKdR9Ex8y6y2SS0f7Cjy0V7exEPiVTVUQDQNGTT8FszuBn4bhwa+xzpcpGsUiybjMXaKoIjZ
1oTNU1IWftxL29iwL6x23ADyis95MWCKY9m5t50Wdd8OMw6Iqi3d2XF6nww1OrimV1DFSzskXP2q
GPtxTf7Xp//0AZb1V8FSCSVyXB0TnOUc+VqOd92UBxZv3B7iC0N7pdLcAyPG/frLn71FgB9F6Reu
pghRF8WVAgU8JdH1+Ugffd3NgwgNyuvaV1yViLfYAy/p6xHns2ax1HBCzKSkWdEUxM7jpaZaZSd6
gQEjnhKKPabb+ylqNtS51zrDzbo1M+UPoZuTEWH2ieoDmrOwkzgeEaZyJrOAQEeULV2hhiChAzcS
kJErlGqfsk11iC6UsIBglT+zeyJiyJvytXYTP/LNlSv0zNEFTYZ/nmVxgzI7mRraaNho2gdGlwCZ
/vX8nh8BIFVAOaEPvfygMizyUDY1EeGpD2NGCa3WLMDP3ch4iX+GmOOgT2FAHisKU+Yh9DAKdTfz
iwNYdJ6xAyfnoK1cKudW6NFoi8/HNUUyknk0Oew82S/86i3+Vnk2iUhzJX1fvZjPRONH4y0+kT3C
ejGpMZ6NKA5HiOwNewAXdsOD80MNYjfzpG32WKxp1c2H++kq/WdSF/ti4LFOZ88JbwI9D+oLvgU4
ZBQ1cKhnYZGvNGE+BMlOhpuNRlDinmWuF7OaKwIoydyiXuMfjBfwDLbVHiS3sL9EKzJkmwz06m/c
h0unN3rlK9+xg3r79Ur9qA+fPMN8EkBGA5ovSwhZAmCEAC0Nr4z0Skr2dfUdiAnoFWT3JWzNKc2u
kLDsjBIe6GiYU9cQ77kybnKj9szkrrAtv+rRum7kW5GgF5xQmHVCMqyCGwyr/ASZKI0VIkVa6PCc
jKwiVcFIUjHEzB0qoBJ+X4Qy+GQ87WAOEXlfv+H8zU5fEAAYKNEhHFpm/pk01XkWz5Os33QqnGP6
fV+tkQXPb0doTvxnlMV27BSRt0KzwS2+qbfGPvY7IsgY8Mv5CGs2X7+SenadfhptsXDSrubyyPBO
ZvXQ9Q8GbKj7ViUqiqK8hdOgacPWcYM5DmtaBHnp7LgaEznTyIBCPUD9viGerbjfUJi/xy0nFDbl
8PMpetJz6g5J5Kn6k5yv2bmcC7ihLvfPNC32dSdA4CtTPHiNgkgRkzlAdQ7NtmdkPYtYUJY/LvSj
0RbbWVWjcpIMfJTWIKBjpLfsdbjLNt1F4dPA3Nb+4APOL+du70FFoEAVaC3oP5etwbcGzDeA0ORZ
we/4mFaNIlLKCC8c/ej9tCHMS33Jbbz2YtpFV5pbePgI7tfL48yKR28SLhqIvtAhXB4rcWcmTt42
mTeBC252sCjPUNJIx5Vhzqx5yF/BewzCTSCQAttz/G4Wl2CINCQ5sjSx7UGq8h3XJNpO8StGYm8t
CT19LQC7cCvgxcAoOimb6DimFCVGfNzmd7VjuVr+iKf77cjoeJDFAlUZEBKSiRiwT9pbMSL7yIFR
yn6gQelmgLbZOEF+92thRACDICw0sz6WsYLQE97GCkZMGupJ8IiqIc9ZAYb49TAoCJ8chL9gZqgQ
gwkPSMvx55JjTR3GRkUVVrdCE1LBrBN3vMg2VqFtoRhDaFfBz6ojnSFgAByTeJBII3K4iN4DMkRG
JFtRnkI53DhoYrqZOCdaDi9sQ2wt46YYctR0ASqWTE8fqg2IBgTdnE1ZP07Vu0nvp/J+lC7Lpncp
3FdLiYO5aAVOBepbpLpq9KoXD60e+1Ka+0ztgZWSPZ33rgpmrtDhpA6nCRsB8ZCQemBuazqkVexw
ZLbbaW+93EHqgUPqh8Oi2PGl/J2jzegwY6872R4q2vsGGrCpsq8i249iQWC3DUQgZBoKxTOcbmOr
lUdVM5SdH4C4kyZrvd6+rWzVHQ1o5X1jDeyGITUyNPzdKad7AEx2EajPo/Kz1pUdjdHTy9nByaLX
qBDByNFIg0Nx2xmhjuZQ5EwbkHEMwiX+s4UXQg7uphRda1YZJknqwcPFixplOzYFbAzMB7tLCPBO
EG6V/JWlMF8Px1fijAacdXHBRkHRarESYrUfIjQMqcefeuQbDcYntte5k1vjvpL3a6fgabqB8TAS
slq4kZyQ+FGEFDD3RU49J1ZGNfq58nMEPSQFMZbrWAdgday84ukNiZMPdB74RKPxcaJSKaZYinod
h0VaOmGhG1dykUET9pYKiHBHzE10zLZIPB5XnsaNXVNftYyH8G3zTAb/AQa9IGNl3k9LM/MzoVgI
G/tZu2eR4JdVVDjQKsHZ0l5wKSF0eszEJeT/iR3LSKXfh+rb19NwpqbweUjwBI73fKQODCg+7Hko
zHqWU3taZWwBD92ouHyb6WUqr0pVAjWmhsRA6jpx6dJ604kbiHLsa0N3odLhN0YBO+jO47lNqvjR
hvICbKFcE+q6TiZDPMNA6NbC5Ph1Uhwi95Ent9Yjz2/VzvSaHp6MWrzPIykU01a3gLByrgRs00EZ
RAmo9qr4WR+Tu8Y2wtRq/AaaDh0Ik9lU+2lU7MtaDVBn2lmtHYALTSgXj7qO7m8NgiH8hhI5v5ey
mETtHQpirpbCwIGNIQceBJk7HIltV2NFmMgQPE4jvwDpZNL8pAc7KdJd1M3D0sh9rRlXDtxzx+0/
Xxul6OOpt4qpErWOqe+rkSSY7pit5A/nR0DICSAQCvwnsQWLU7ViWE8JHNRod5HQtbtpAaaeI6h5
/fwzxKIQCzCeqYwAcqGBZYdJqJHen7yaBtlO8hsP/nSpS/fQrfghrV73pykghgaNddbrn/ski90y
pOrQ9HNyBHyLq6d3IsWONd505fnrPbIyzlI9iGVaYfcmEiA+XhrQYNR6mGO0VYDmyUrYrnzkGsuD
d24FgmIISRiI/B2vCRA7cRRRlnmwDPWGWAb2VwohWogTUCN1I55SSVzoserbVQM/z7cSms+JhaKj
YpA+eoqNJy3KiKoDaJHZ+0Z/KiSJdNPoFiCxy6jsTTqqy6UA4aoI2zryFLFXzJeMcq8YYDmeo97B
oGSBdmABSWe1ClDe3cXpTWtAylRA1bCafMZjl82pnFFelE7ltVLpGTEYzO3PiTMCcoc7yD1o942n
Dtxj2qsuwcDSaC5b2gfKhOvLLjzAyQGfjHzFECRW71LrUbNeWulpsG5ziPEo43ZwdBe+mSS24Tuo
1H4yTJ4Dn3SFV5cx6oiyFrsgHCb5d6nJ3RE9shYNxkFYLtdAAJTTMDEbf9INVzdiApTaxmo1XKsd
9FraGCLZ+K+6895BlBsIjReuSXs8VGiwHEIMClCVGcEf3UyjeIC+gZek5UauaKBP31Gj83veXw4C
sXMqNg0obOCOpDz1YnkkcZS7aL76SSlfygl3ua57JrWCqWnBdEiuuaptG1s51HYJS4uSQqib+VmS
foPKyXUuIkAh9+nw1JRQ3DNuBRV+bKqktZhrjOa2pRIZe1jXOpUrNxqJYx2c13hXF7Y75sKLBd3F
PUULNND0JhwwS2xAnDFE7S6xXvPmMRuBU5rGCei06enrzXLuyPm0gJebRYKKRqcqReY1xtPInm1n
bYucCxU+D7A4Nds27jXogmee1RLDQY3QLROXXmte46LNRV1dCszas+96D2VKT/LWNAvOJRmfx1/k
8ZOONlc0YHyHXTX2dQwbFLVdqQ4ugIW/TtXPgyzSd1vuU0dhGKSO0Q2Bf96s9pOMnStzlZhpRmqx
hWa4jrBMibOwqL8NVuTquKsdFgyq6llrVm/ncjmAU0ANBvwCLIlllaTv+n6oGjxSbrxJzZWZbAtK
w6KA71p2gcaAR/l7pO9KHJAiXZkPfZ7Uk2Px0+CLSQc1RMkNB2zBZFA3YlKIsKvLHJy+uBpvOCuI
jY7RIGOPFMk2rWtPFsyTpcRvzTHolXJbp9115+ihHE+XLE18PDfR4ITMoIJQV3AWr5ItY7VbVNSD
SsGu7k0vtRQcP05QdE4gdMstIBExDD+BQ5T0B7lAXCOXJNdFCPtol6YHVU9XEuhzm2k2hZl9i4Cr
X94GPTRPslLUGVRT/AIn/JS0/28jLLdrSbMYFzhG0KDGwPMR//v59YFwbr8YoJXNvUag9pdiYBAS
6lkSIUAwy8nNJJvkJkdkt2ZLf6Z/APHQf8ZZItA0WLCVjY1x7MMEurerP0MVq9VJYrjFrtuAydx6
1VZcoiEGyXb1gh/Et/ZCoPj2+0ARPAleFk8D5ThIbhzf4a3EMviNoJMBRp/Xpc+sKTepQIXWXAnv
zr/zp5GWwRc1IUbFkTaNuxFOziHuRjjXzlAOUKd+8oIgA9Zce8MemhfzQvgRwVXwA5rnAyVff+Wz
JxZaGcAPqni5k66yajYNH+D6iQ5VNLp2GO+Ni8bFJbVB8/cQXU0PhqtuWOi8rgx85j5AbIvcET4R
kHVZYvwbsO+ULMHA5jcHwct7g5KhdIuIcOxJ53bvg196wJduWhnCaWSt5ATu4unRBBtf0LhBkdUh
cD3v4U9tFp0jQDX7FvdBq/oGzzYCBZI2eoKNg23WIbxWAMaC/NCVsH8qfU1MPhBDl3zFaqB1mYZz
aBTpjjtQ2U0F26UQ4c2QU/FcdTk/OEorIUhpdogVgZ96UJTBj6WOTG29yxuZyADXtl2zB5Z8Tyfm
1+jVSahdFG20lRH9QOZ6TBK0y6Ogt2PXRAZAm++awe5FP5C+1wgVoT5GbppVj6paXg9dueu4uUMR
gwzdvpdsl3EA68eJZJMWysjHlMbYJvQHtKf0FnFeJHigCAB6J0rQ1iLQQ/VqQS9RfCSlVV0N0c4q
op0uN/5g0kOVS9+GMr7UjMJzpNZ19OhdRrGJZmpQQnWMxvVNVI9EqytzoyigAdv1NhlHIGbGxp1S
6xlaK9dMrl4FGifoJYh7I1PfIDnz3kjONqLa6OZVu48aCEGpwGzEFr/Kc+09GfM3p2I+TywPfPu9
gilU7Wu9hMtXOSAiLN2Ivtd66cajjoaO4o74z91QuZ1lEscokI/v2fA6xT+NPiHSNJHRRmSNLTco
LUmE7XFpL4yBWHAQi2mGmRY+4nyiNBUEHVOiadexctWDS2g39dZ20Gso2oNsI/Xj09ZqcJtb/DJR
6T62H+JsDDQNdfvoYVK5C+90LzG+jZXtRskLpDwJzGfBedCusxxAaEP4TCuInl07HCgI5c1s+23f
2gQme8TUKUngSo/uFbL3xLUl81rS0TY2L/QeQscRouIustwsMW7BmA+m0rkpC/u1QAhZZ0jHlQsA
WSHni6AqA8qeo5I2vNXmE6x9CWjLgRDv0A4jSZ//SDN8FFOjl0WiE2A5euda1ukBxsNYQLZ9G1MZ
EHKgKyeluFAh+m5WWJbDhV5yt08rL5Oln6rId50RBXSeNMHKjVlMl0ULu0nFdNFxJ+qg+8VEYzLf
2br8VBcKyn3vU4EKm9j1CMFFezsq+0iH1ml3J2Mti7H3GFKb1K69Bre8hbIPV81tjuQiniyvS+61
6lYrug14JsgRvo8oT1Ia+3Zykdk85BWARihJZvWThWJcN9DtQB23MsJMY37HFI/1zxPTSDbsB1a5
uVaSRqnQJxMhtPcIG3tfrkE0mBkE3A5gZbzNIL8jZRIxp1eK2yq2HnTrYBV7yKy5FF6THW+3UdQD
+E99uBOB+3qjjg96+zCi7lxraVAUNmGq7JmDCmaH4ybWZRnZntE4m7y8aFV5n0yVH9VNYEkVKZVv
U7oBeY5UFuaRvijT4KbQS9PS9xyJRBmFkVUDPiJ50QSFKssGfEwhtXmrJeWNlJdunb1PqI2wriQJ
ynIcChzcdG6FgCIJwCX2aPudeBZq5cfWTqne4ASMUg3zzBaHnXbTWs9QnSumF0RN/l5EmwIEEdj1
9iqJTcktssQzohdrCnvrvq4v49hAwTTzFOtBtnjgoAGjjwPqpJHHZDRmkNEq0LZGs7DukPMVL72W
HJKuI3FaE6m4VeFeq8mgEhiPMtvzviOyciuX37l6QfV2r/EUm9cGufIJbQNXNB0Zx4dsvJuSF6m9
MLs78C38rB+g1WX6A06jRAo6rEBVC1Xru1VSfP0nY0TFScJyjiAWYoAuiQKXcQUde6TaiFMRoYuo
v41j6kP0w2XNVQYdW4fzwJS/S0mxr6aUZDpM7wHyhhaZY18nmu1OuQbnECz06SWSyoda5sQBVAeC
o74q0v0Uqx6kdq8aCXBprLm2fG9kOG/AOhMSPju0Rr4l6R1w94hBDPAzsVOhY5OAhjBkNbH111q8
JyK66JhEJitbCSrPFExwEaLtA8o6GhdLobGMqjI10h4fLgc3owMHK9ERYN4nSraSDZ4JLj+PZC+q
l9VUDQ2bRzKz3YTrx4IPCv+2EmHMGeUi+UB/G2VpyKOhJru0D40hUmMk/ZgBSFHAlWPjXL5Mbnnf
XmObrMzcmfYnKHvoviB0hIgyVLGPo4nYBO/WZmnuGaTzum3lomXmG6Hi14e1mvu5wOXzUIvAhSYD
px3HUCgDkaFkgM3dwuAS1BSc5dJKqHoGHwIZIxAxkUPqwGEvW4GpaYoUanyoC/hATBkByFub9qXz
0YDUEBhGfv5/M5UYDl7WyJ/QglyE4bWTgaibxzlG7DzdLfxsF4djoPjl1ZoF5JkmLt7u01iLQFwA
plG3BcZC9cUk6SYPbC95NKqw/S58M6jDxg5qVM7Dj6X5WwSYK/7G7nA4vInDM///gOGCxuyn/XfC
cNmV9evzESXm4y/84rFozl9o4SLcl3XE2+jx4pv+orFo+l8QVoSDKrBqcFb8oCf+zWLRwGKxYGmO
xYcy8Uc69jeJRXX+UiCmATE9/EBI36IP/hskFkT9RweFpWLPYhHAF8yBLLF+gvXuhhQeZ2or3FyO
VHXXxoB8bKiM+k1DIFNQ46JoGq2DzlU6fpMkJZquyrRgkWsBkW5tp7KXGDQdIqMJuqyic4uCRcYO
WlSgFl02fUq525UW1Xovshu9sT2t0R20MP8Pdd/RJDeSNPuLsA9aXCFLtarWvMCaPSS01vj1n2c1
l43KxlbOcE5vT7PWZozKRGRkZISHexDqnFliRi72UAjMkxTdmBZ0Da0RF41vDWniSzdcOkL90CzL
IQ2/6YPU+fH32pgmp9IVZOwCKG8m7m3GMycQLR+0zuNVWST1eO1rQ+eUADuB0LkaBDQ/mwppfjH0
qnGvZXVe7nTQB+MqBlFFJfGHMJuhJ2MHHEqyGNrUlBwTsXz0zAthhZdOy+OV8DSlU6hvOSMCS2Qj
6SOaTT3mRfvIj+9DLlSeMznGcJ7eGMG2xE2DMhsI5N4MP5zvubkKpH0WQ1a2j5u0xQNpUo9onPkP
M+QYHnm10gigg0/w1IUSbGrNYi2OppEk/E4CVdtrnCjyhlea4Qrcc+pdmfBJA7r1xOCOoBMHq4YE
Za3YMiYd9Vb0tW0www6ukRW1l4JCWTymkdw4ELCPRigFIv10Mz2r37O01H7oPVIBQ+OaO8Pwm6Pe
ZFWF6jf6jcDfNHVn4rnY5zYkjn2MSqKCJe3kOe0mL5Tb6LHtdL2EMlkG5iA/aEK3kvz4Ga9DYKaC
QWvvBS7IXxplkGWrVwEFAHnRNA2oe4K0zmq4PNzHWqzcd3p/HUxGeyzqwn8SMjSbk0J6k3jOd40C
ep+8yAk/g6EHF3Dhd66BSVwLHohCAgTd3UFNsqeSN9rDFEeSmY+D4Ja+8l0SM6TjzZTNpoScYieK
DbLfDqChuTVCr63jdlMmGOIQZN/fgtdUdsQgCg+4XmdbBk2OZ4jYGT5PgOwcjfSQ93q7U5OQ85Sg
Q9TESb4rml7CCzZKNlkA/t7OmAs7AtUHhlXDBp04vrZzTtYOuRhmTlRwqIxFUuHOsWJsOz1V7FQP
i10mSSXqIdK0NWIoAWchWhWamAfekIyNU0noSIpweUtMCm4Th2ntNnFsCZhTNPW8kx8mJGy7bMLj
t9W48VBGqm8mSazvCvjkPq2SAChnSbhO5zTfpqkP0mY+aDDoaXQbfwI/oShWITQPBs4BFUTtYOpa
cbtQibeVb6SOr8+5i1Kibo56HAK5ENZAGg29hTHL8jZvgYEt9AZArJRXtn2ljD+6lOe/q7kwYqua
7g563JqdAk1hYFi2OaYgz8uUtnWTeNYeyj4LvG4osl1a+I/13E6PUzDw7pxm7Xbigm8ZWE3teBDU
q0qKjbs+VpWDn/nRtg4gQdv6ubEX/TCTTG7UC8kCe7Qe3VYg7lPfS8x0YYC2R3C5qjMwo5hzVWEJ
cgMKRrsauYKUpSPlvR01rrRCKRQ0EDgmEdh7IF9yAD/IvIuh5bDnQOH84mdgaLNmjBDfArTWvtWd
Um8refDvCi5WXzA9DgxUkoa3vG/IGx3lHi/R5cluRF2yRanTkCqPxhw5vDxydtUoyk8RmTv8Iaxr
0ZFln09NeJSi21yKiGjjTeS/crUyl86s9TNYRCQ+wWCvqrm5ojY7YAb4TW3keLn36hy5UZ4PyNkH
XrkGZddbqZb9dkqq/ruuj8J1lRaTNWpTdwstAj00sxB7sptSMYp30E4GEAVhp88cKcGucyB0fhFn
QbvXZkH24mYyKi8d+QQNO7ktttAw696VrG43swGqqcmYs/BHGQMaDzn0AAoqDC5CqqxP7iz8jxBM
EqJewO6ohiNA81GuTRJUUCzBBbLc9vEctRHUvMz1Y4uFPBPO3wZf7NEFZ8I8w/Uz7MleuYV0gak0
VrupRsRaq3XCTYknKKYaClCOmqzC7Hk5XUN2APVHUBqBdxEUGV/eJah6CEZTwrahvIsKAA39z3+e
j/3PaeOzCeX//7I2OMb/+2929CVr2//IJ3TVP0acyRzzCU/zkbTJwn8wXawhOcIEA7h3Cc/Lr6RN
+g94QCFKT16KJJ9DQvUraVP+A2p8AlqAMgvGlSHN8nv0mJP/gwcEpvdAWoecjkgH/ZO07dwhFYwa
AOumAsBAtKQACKL6iTyIBjmfb2ITtOCQT563VQPNTBnTKbW/XezJ7ceTcTljfP5a/WUKbocHEFkd
PX0rxgiVTQ/2S7VTNyPalilI98skfvp3ZsiKFxXpblBA9TLBjMwHGL4C/qxovEpncWtS4NmvyyEP
zIUdqIeDa5rY8b+BttUkz6zZLm8bC2CQTWVXB/3F3/QOZqet4TvrLFNPrq/WSV9gYR25QtcmxHpr
R9ejjcTZQq0lsVDT2eYOvxf3YIxlvSnP+5BfjVLRUgE1odyMMDpYvCVauU2WCtIKWIRgHoOokPxj
n3WHX8ZwKHAONPw/uhYQ9mpfVFIVm0qiV+4EudfrvimUDSc0+nZOhHGjzuLTMPij7UNlhWF9zVmJ
4gxmjohcEA37N7hEr4cOpOZGI1kBwLtCWm5LLmds6XlMPi0SnKk4/tD/AvcYeRwuPyOETwCn9dPY
hMRZZ4245dV6eL18IKhL7qsRylNTMMRNFWjC4aMDampOsEuAsEb2C4TA3/CSlQ93tibKNUU/GgPJ
gLnxfbSDPSnjYehtn3zTnM4dJzO9lt36TXDgpiZnM08GQiPtN2fmKSdN2nFScx3me7d4Gw+ig5Y2
OE/MAlzLpohW2MyixxNXzgUwwwrUC9DvxC1KftLiMIK7YYrVoIhwLvy7+LY5Tlfacyo50vN4Tyae
W0d28294vfZ28pqRfBHwbxYj7mn87vzAoEuOqgDqTEhloCd3/iskzOJME+qB5kfxrPGAjDhwXrwL
GdWsr3eGgrIjYcwAYaYEquxzQ9mECT3IF2BCDUORQ2+3cm+WuhUFjEhOVc2I454bomp0MsRN8BKB
IYCv7gD8wvi44kwvsyXaJ2yLc/mgfD3zMIcpBFysRHKILtIFEEtA1gtzIMeBDt7bVGAoRmdomlAw
81+LWlghzrRwFiipYF5IhRUyyaRs5g0KxFvtanZaL7BBp+exTgRrWdTn4opeFns0bdALAx7Oq4VN
6bNIKL7GMbJ1yKOhdgCyLXqqehrBMmUMsFFFs53P2yCLGR9n5ZCdmTAo9wanUt8nAkzUWg2CEJWD
jqFYfFd0wL/8vLQy9BG79LlqBzNAscAH7Vpl9Ee+0UCl2ySuLwOf3if5vWSE13KWP6XQQIxS4QA+
OkjQsoICBQn4+M4qGTORiJwBDub5dxbmYlYxthoBkNC9iT9lPG8d1Yqc/jsAxBvZnAGds43AYn/w
rwEYBJwLy5SHTZ2PnioPy4QdIHfR0vPIJD2z7Lv20Zd2KMfyEx9g7hp2hPepsvDUdJK7wNGsaJte
p0c0gtngktWQsLRJhQSMyYVICmATSHncLBiyO80DA5xfFDfaTjTZ28m0SQ7Y4sSC16+YxQk2a9v3
RBTSM6vc97veicEVYtjB8+UwRIGKv3oOlRSIUgg+arLGpjZD3wS+NbienPo2dwHvwUrFzgqfxBd0
tPNv7DGilcT23H2odCFJQFtfzcS8I7lxYA+PuD8BJuFf0tmMbn38ApLWgpcAU2q6V2uMk87cbyqB
KAxlCvzT+kGl5QGHvsmsdwBwDUy4O5nL7juxDgyVMmR8MkcBcWSCHerQmiE0MOKGRU3COC90BANg
G8TPJEhG8U+Q24W6YTI8h8TA8xTg7NPRilL6KCM7IAtBlcnrPIiSedUWIcZi0VusJBuwhDo/6q64
K9GqOz8TBpD1Rt2ctox7ITGmc5PbcsfmbFpJNsALBfQcCMuRc5ycZXn4pBGD6sQZQI+YbfTECLy+
4uqrpK26XdHxPIt5+LzfeTp9WBLmEQ08rVEYouK2Esq1EccwSB45/Ta/4azWrA7hftpIW8b3+po4
ku37tEVF6rwC7fcE5LM57VAQ1tzYNZzuBWfMHK8idmrMMkcF7CKZjQ4oA/j5Fb/Td8gQr97bn5Pd
WuwzRQ4p5YpoPcIzQCCM6U56hopvB/SK+gC5m8ajnK0C8wB0nKINIH7VhaLfTfwsGRaXKeqrBHIn
Ro66kvSA3AVTfDygcdCXpfxTx0MVXMEYIkKfF+l3GQZ4LmpAITbDP+vC/3IYUDIDoErueposQgmT
HEzRMJXz/F4R3wLMroWj4jJ8ZXVDDUXUQAAN4v6TpsPiIABW0DYTatIkSI12orrpA6QbMFroEqCh
dO3fC9p+TndQ87HTKxbue+1WwJzup3lqQ4MhHPiag3mgiy3JxczAZt7Xz9J1n++al568cJzExfn3
sn2veWJtXV7/SvA8s09dCkMrcnJSwb4CwIskPoYGixprzQKe4OhdgsyRKJmch7QeBADGGBggv9Rf
yuI9A17yny9hYeALRrdHf6CGoohZAYJbZn/x/e1lA1R5+cMVQfWsYpBQBlUB/RCFjCUnCxxcUfTU
Hbcpt1B/s7Mf/mG0wA13PdlIQpnX2kqEhjIDXF9F9i9+GbOStLDWQA0DSKB8nHjNauTBGuVXBcDC
y8tbOwFAk5LGtwA9DRrrOvSJ2g8JDGkS5vHSqn3vWkzpJFX+XQkm3gwT5aZuWGQCwkp2QB6iCNQg
XIe6OOUXPghm+x6PBpTaelsygNizRGGbg1YMSefBD7x0kwMoiS7NobqdHyEgxHD9tYRo+QvorgGu
qRqlKvyCGI84BS0/R9sUHqS4PF5+IlUc9rVLQXF+udLnqjXqGiz1khDEEJsYXj+VF22wF+IhwcaP
rB48CMth7hPYaVAznh+8VhibuYlgStMxruM7Cj+wUkqWCSqlTtJBhYIIjh6pjYgW4Vm2sm+hG1kQ
e0N/0oluWM/u1WOxWBUVMPUa/UmJmDSIil0w5wIabQFQonWxk+L5x+WzsX70CYkhJpfB3XsqOyyu
h4bIeughzMlX4CwqD8mmuIvddj/dgixYNKEDbmX3EBY+Xra7urGwBtoidJYQPc+/3YD5DLTvNFwL
GT9s5Q7HQFXqPwn+hoFVgdMXtVLaQ9TO0JsQOqVmywWuLh57gJUvr2P1kC8sUA4yBXOo+ALZPq+4
bpA5Sx64SZh8FyvbRSR3wGeD04MYRv6++EoJSj9tUWO7FAgpTRt5aJPRS9RhZil0ruQ/Z4aoMyXX
SLq0FoZ6cFuU9YzxPdVUAXK+vG1rYQLTfgKiMZpSGF+nqjJi0WStIiPNg4KUku/0uSITilyjXQ0y
ppTQZIyHt5IfmxSMEXOi2UmblN/lwCh4jAnE4yPj96ykuPg9Mrr3ULNBd41OEzqhMCafpAk46Jrb
eTMej4RpRnLkZ9bVsPo1F8aomyGrJwARUlxIIQDF9dCYwMK4lxe0ZkKQFIhiYlYfREjSucOUYd7H
CCIAqIuCbfS3TciKjWueAtJh0ADg/CrIxs8t9K0kBjIJHAWoHMZ9HUc9CF/ysApRKiww23V5QSTs
Ue8CMKGgHEaAkETB7dyclJYh0eEERKIwHgRMGKS+BbZXZx54Ow4L57K1te0DHI6MRoFdGdfLubXc
MKp6GlSEJ7DUhqDW6KueMZ23VtDFij5tUKFjBPSri3nYIBgCwY7dUYKksT24JBOPR0vtbsd4z7pe
WCuj9tFQkxkXAaxCG8tNGwNA8IGRb61/qs+FUWepL/AV6xSfKgB4s80Vi1cmiNDrlibxdpi/Xf5U
LGvUYVIrrpSSDguKgpum10G0ZGrpLu23mcqS2VurzS4/Gc1k2I2NOJQKbPVuvU3QENMMmwdBimyT
ylYM4dQ9JibRKAI6xh/NitFcZLnMKaourgFUnTtVGE8uM0Ju4CDZ4D4xUzNBrELPzFL3ARNcvZKP
nK2ZRM6FzbTyK6XUYLPr65dmAOcYuGu8SZKvVX1mXdjrO4w8XQSyAPxHMhW3Ui0JijSDtdFNULzM
XwfdTu3Cex8t3k3f8uvhAdJJ7RWzMLVykZMU6Ldhcm4Wy+yAiOJwPYSoXiovnRNskOnxsll5YgMG
AbvxOKd2+idptgZA1Lo9m4F4daPBGqmKqAgA60A5cj9UlZz5cmiCv85W9CH1ejJM0+Yyxt8Dpi+v
BgLoB6FPDdqELxzWRg1oJbBlCD96+TzBRteXdxzX2oUPcCwXKXYWzYfGl3hz6MsA7Aj8Dpn9raAE
V0Yk7C6f4tXFL34NFTOUVONUacavAT3ht2zkfwKwdm9U0vXcSt5lUyt9bSguoKLJI/EggplU7skl
eZzkQMTiFLfb9mb4Edooiacm58n7rjVVRqq7elEiB8VkAsbAvzDfChIqnkOGZ4oB9VEQJ1U3muhb
Sokx6MsLW93DhSFqD/mqlqNZwY0MBYvd4BtuMIouP6DpBZ2Py6bW9xCiFeBfAR/NFy40n+PVVo5O
eW92nTkj6ridjZEEkzdTizWUsOqqUGbCXAzI13BMz89mX4NYtOFI2Ev9YwN+XqUqGYi+04PjS35B
WFmIMOzXXnwLNYHJJ6E13aa3+hP/CMGnSLVuMeTutZa8525za7ITyBE54S61dEtvGJ9vPfYtfgIV
gsAbOxp5hHsTag2zo6GS/NSNNonxmqV4IeLQU9BbQYmr22Q/MVbdFEAEQMSgqAgt6/NNnpoIeiMk
8kITENxGZiE/TQJTJI744Ndt/rRCfUq0SxQA87FGaNVIyBcdxeXAfmTF9/mz9jjqoAxUrPaqv+69
yGVCHVaD/GKN1O2CpKTXAUgmQV5w1RHkFy2Zn7OTRw29KdEGkf77AHElMt6+lZl8Xat+rCO4S+Aw
IwoF51tcQ8B3BG0ZKr5+4PbzqyizovpqCFhYoEKAJJcRZItgIcTYW4vh03w6hHVrz+MrIwCQrfry
IReWqNtKxlREdQrYBI4ghCZmf0kYnS0FleTW0mebdUWvfTxJACOCAiAjIR+jds8vRy0gFxbpthGU
CiF6Z5+D1WO4tEO5aKw1tTi0IHaoUbcrjpg/wMABuKPt2pEnt3/idqNXX3Xfw0dmX2ftDC5NU/6p
pIKCQQPxI7+MX2YQ7oxmfjN/xwgnGJwlB5OY7JbLalq5NEsFHp/L2kzqsOLWnix/h1yDTGJhWhlD
rVYBzIzB5INZASKiF7H4mtQLaxCTqYU83cfXTH3XT/ZEwqWzBUf5kbUWSATnDjAzVlF07YQs7ZK/
L/K8SBA6PiRrDfNuL8bjTaypD3rh6HX/J/F8aYo67saEgQ4wEJ3yjMOkukXhiU/ZJrVDV0M2G4Jb
zX8M9xit91htl7Wy3tn2UoFASYRWK2sss3FAfR5dTdeabhJ1BHKV1G/DFuwvobxnox5Yp5SKCzo/
RfpQwnCU73lQiuggpuu0nygWgGkmAfnVkwiiIUYwIkeSDkZk+hPJFWbVvlD8V1A6kOIRO020Owgc
v+dNUFpZhpc6yOhYb+j1Y/rbHP0M9CUo1gkRzJWTYGoCd2hE39OyyGUsa+2+WCyLfu7FaTrxlYDg
2rv51v8ZDx7oyL3KHp0w3coHoFuZTZnVwtzSJhX9wN/YTKgZfThOTdAA/QaSEp7ce633RyGdgNih
JyN/hX8ZxSj6MSmzwFGqWXfb3kBN7CYEz3KJudMeJHWFxHKW1a/3aZQuPRYRxPagIEScxb/z7/DI
dJGX+zYkE21o9oLzwOOYyitrfVBNUvDCJGO1aHZRB1LNYrFXOnIzF+YIqvfuSngWBCt91hKTewOh
AJr3Fa6z3AL7OngKQJQkbC/70+rCFz+BOpoYGqyFGhBCU1XAXhdgfj4yM+XxspHVlwHAnWhqA64P
MSbyKxYBNpkFfYLeHdlewSUo2rpHu0Txsltxg5mngZXyrHW5NDQRCWeyLEOpi7o0oSiv+LGG04jJ
QqAT+ptxA4qq3gqPw5Y3IxcjiowlrpWclhap+xLIBVHrgCgjQCvAWDML03alWyaWD52bzoY24r6C
6qOK3knkKn9dts4yTu0vl7djJpHIrsX1UzbJNqcftUx+H2Vw+c4Pl42tusxib6nbMvP5CqRN2Nuo
fEoBKEuCTW+wGD1Xr+SFEeqe5Hs+V9IIKyqr4UHkW3eQ560Uxu/1IDNQOqz10Kdwzrq45mCqAhn0
mCsgyeAxDMjySZYZ6qRlYhm0A3GQErq+4OoAWUrepZoDHmJGNGNYolWEwxIDmcoESzpkYCrufqpB
4SSyYibLCpV6j8nYdw0YtU30baAftK3ixmoU1lrW/QClLwVlcdQWKCuiEmOqm6QOIPW2KlG1MYTq
6RyQ/wXjtb++nk9L1CXXx0JfzKA9Mac02mDsej4YaQNo+Ki1zuUDtJ6IYXrrv4uiotOsN7lSkhOk
X9XbxkrvFTd1OUe64h5ny0d/tb7SNdNgnNv/ERQ/zcpUFObEAORIWKHs9QcNBGeaCXZZPJlQRkBR
USv+BnRrDdyHSPxplGz7IvQ3qV9Nfg6jIhR3JwNQV1S+rCC7NbTYauccBIydiLnO9m5IGQd7/dW2
sE1FqgLEAGGbwUV7VwKxkuXXoxXeJ3g3aR4azIlVDbftsZM3A1h2/iGp7gn1ADSFSvJPjHJgMPR8
5ZmmZWHSYOWl9n0EKB/EAlNTgkuUCdVcS3WhMyGpuFpB23D68Is99vO5UTEFTqB/wVF0IszkyPfx
Nek+QFvXZXgvcRM6sYbMJqD5aKMDGEcdSQn8RoEfw1rrZm/FNTjNrdDlXwksqEEG+jde36vrW1ik
juYwS1EhEItDM7cvQ6g7RTS+Nhk4nJTBSsZpF6JgVKItB36ZYwQuM7fXQfV6eeGsdVOnNlbrEjyd
+BVZ31l+tBOnlGFBInfApa2lTmgf/HdrBzDquvnDdF2hy138lFzV6qx8C9pwtUbpwc6e5gz7LgD9
r1n+vd5ZCpriGJ3B6K8FGigDMycbzOWWIXKPSnESNNKtcNPcxDsWEpkcYPo3Y7IUg6mqCIwknWrV
ecBrMtmWWd0K+VU/PnbC98s7v/oA0SBDoWFgX0Xzmro7KyT/cTYSsOlp1JmoFJKhB/7Qeqw+/Opy
JAlNAEUkZCfk74uzFE9aXVUVloMOuhmHg5k0m07eMha0dq2BYPG3FSoygXBLbvseVsZ3Mffkpx58
E8gUSyd/A1M7mCMGu7hNnQYqEIxEdfXRsTRNZVYdWMz5IITp1u4cfzcCDb3jr7K75q69DXbK9Qgx
zbkxdbDt7MWNsWX5y2pVffkDqLg4cIGmAHmHftJmdvHo8aQ9GA+KO60152fOSvFhJUs+wFf3oLbm
LPW62FzefmLhi8sudp9yJ04XETM6bIHCvVXxSwi+SKjb23IwOBhqt4RZMi8bXK1s4RoEcTyGtyE/
RcUOHvOnfEgi9GDNL9hy0ZkPIAif92gtAdeCJN2U3mKHRUy1FrKWZql4EjZ6wk8ZzM4ZoL2gdMhC
Rta0mlQsTVDnBSKKESgfyF6Cr77+q3sMXUI/kF93t6UFVNKfICSW9qiTkxNGFvFjJ096GiR7+m5c
azgxeHh9m75zfzG+HWsTqQOTz1Opq2QTG6cUbfENrWerN2UTimHNAfWJu8j9k2LScpHUEekgiOPX
ZJGCGFr+vMs6wRRkRnt1NTVDTxmvf4wNyF+K5yVEUrOEWBnD/gBqJ7NoBK+TAkeVj9msPJWKtNX9
GO8iRgqxHoMWlqkLncsmjh8CWG7tfFtsPggz1ALVQFN4Lu5Cu0WhLr+eDvpGL7bsysv6eVz8AOo8
yqE/R+PHN22eREt2hh/GdW9mWxCemEBw2oGrsADV5N/8EnUWNqnDWIGSSgjIoidc4Z4OvlWoU+GO
eQIG3ZIB5txVjDi3fjgXJqnDWSQq54NYiRzOWbKijbBPPFycuwlB38wgJvxHjgsoFiYl8bjBFXl+
eyqF2mlqAYNJAcpPCCaEzV9C8Xb5RK6G74URalWhhJav7OMCmeZNhVeE3EL0o/ohYHS4SFPTALXg
ZYPkH/zy5QCH4IFM5AF9pQxGs8DXmJbAQeGvQaFrZtKtr979OxtUXEu5tB0wA4UP0z3KykNdxiav
stKOVRdcLIQKZUab/zLSu6ONR6ddXUGWZ1M71TbfDc+s3hXFqv3xBMJ8ye+No+JYIQxc1JGrfrC4
m0mzOPRwDrMt5Lj51G205V/4d+Fb90N7JiXsAX2eBuROd6wh89Vm1vJ3UBf+CNrcSFXwOzDiuQOH
8gb6JqR9Rupy7bG6iVD8YZw9hs/QFeU0NNSuK/E943HeRvPDWCu7XmOJ/JEPdsEz6SE9KQB/ekPG
SSvwPk2dcQedul3LTfYY/4wq77KLrl6En1/ToKJ2WgZ1eUrcWgBHczzn44AptUq+xKUFUYE5MfhC
DE9B0urt8DW9Ras1cj7mREU8vW7FG80jCWIGQYqeNRjO+mhU+NJl6D8LZFxVmp6lcicVwB41DMAe
OciXVkgFE1C9QORUBcq5LrW7QMWzuRLdlENfftYC+/IXY9migkrd9W3fkLeZ6t/CBzFzBmaxrQjR
78t21saMNcCYCMMKWm5f5p3UEEyJI4FuR0/R9WxHe2mTeWCm7jeJlRxyKBVaYAjfR7Z+HFn36qpb
ftqmR6HictZLA9mEGW79u/qBkOYk1nuDNiOskr4N65JbNQhgMe43HsUWejLK8P1ZmMmt2nDFMHsg
C2xSULcXUPxmbCvLEvn74jHajH7bAf6D7/cNAumHHsVC6BYicIENDztqsS/w9VC5WBzlnsEIYHdB
bnB+h2FHvFIQKHVbvskeMMNwrDGq/W+3k3ZSoa0UpYZFMJIcEzm5gRAB4/3F2kfq3ksHTRh6so84
e1YhHAo09xifajV0LPaNuur4Rkz4mMR7qHfdgbB8mAmnkZuhGhO+RQ/FAyqsf6M0xloZdbOBfXLI
gR4Cph8lTtUqPOkIMjxyl5JZLgPEOdA8mBmLvWwUc7HnbpnJwq+16n5ppulPsJAyLKzuJshkVcgK
YuKWBp4ptS+oWovdhCUr1V4HAdLGAFAzPtrqQhZmxPOFVHGuSAUxA/b0cpvgClVNSCChFo+OqHaX
67Z4EDcssgvW4qg7LtDURCkbWO31x0rcxnJhchPjrl5/4SyWRpa+CB2x1vPFyUjzE6KHExEAFswC
ugx246aoq/jmgA6eDdQiyztW2xsQL/n98agQYrQjZrdO63N9sE70VvLU29MbiV0qVJTtaHbzY2bX
jxLjKli97gwFWjEnIXiROgw8OCDTmTxoJRliKUXh+kFndz7nctXxjzzntymJOgJgsAy0jmQKsiem
UGvAbGx8T8geZChtmtEr2qIuq3K27q2fNqnCO9diOFwjz5C5F8y5uc6yR8aqiOd9yU0+N1CizgN0
TMdZEWGBvMgjaLwAUZdPKB2jKWWFOx+6HYwrjrUm6iyUaTLGCfEVA0qxGZTo4vb98qJYFqiDwBd1
mzVkTfHQeFrxl661jDWsP7MX20Y5PCaPRnEkz5x4K/9sb1Nc0WRMrFfN2CwtdmfpfxzuT0+grswA
IhIC3oqnuAVa4Z98bSZHkCDCMMAG9TZuIE8kbljlxPXA9WmWukbVqZQnYOQxEqp0icvL/r72oeOr
qZF9+Zutl6YWO0rdpmEPCm2VFPyTJ8It0T4TAUzxkLl/VO5fGKJCBmCxecyR98bYVWatf9P1xAz/
BDGBdhnqvye+dZXyjy6DvFlGqFRCwyjtWo3vI6kDkXkSOIx9W3N2zLSjUwLKMePLfHlQKmmSk/cg
BIJsAfrnQuUZaAGRdEDc+0cVIKLnf2eTHvqrFQiuGsQZeU/3BBsMOyAiq58j4H5nB5dMeaWzisAk
DtFxarFMeqA8UEtop5DoS+IUcAEQY8Iyka6C+MyIbZYyFmNXNTospklKSM+Q28Wd2cmQuswYFCPE
ny8tiAqD/lwS3gNYaGqpvoGm536Ix01ZxjtDjCwIXOYu3wys/jhrXeTvixyB8EgKHRaGnLUntKOW
VGzJHDtQxdb8Q0fH8I6V7JMQcWmh1FHwy1lIc8Jb5AM/AgDM8OwHIJL0fVRmMmkwa35inIm1pAAD
vNDfBvECCpOURWCjeD+YTlurtmbUQEpJRVHdiO5k/v7yUTjh2OjVLW1RcbkJZT9TRtjSr5SXGEMZ
R4zOO/khPPT2aGu9Je1Dt9wId7Ol7UIwNx9mCI0eUuBumdp5q0X25Y+horUPvtMh8YnX4usGkKBG
IQXtYh7/AYJXF8Jmh+gBdOT70IkhknbF+tSreeDyB1BB3K99rY9l/IDBSoG8fQmOcw8nIy9Y/rZB
rUC2xjfCVMiSkjsxRl36DlRU73x0MgoRluUr6T18qLfjy+zOtrjjf2o38k65md34lqBYuTe9M/Mn
XbLQ5q22MxgwSuagPvGwC7+GLgX6/axjhh6/puzLWrBqQW8gYjVMEBmATIIa/Ek6sth3uijYB3nq
h8pp3wenfwit4A40gRZ3l25SkOtqD5e9fjUbAWkLobkRcfEoVPBSY1GZ0wH24m20CY6yQwZQO1ew
VBcKe2AMi5jQ2dWUa2mTDl3iUGcFsZk9DY7mFh7gEHayFSzoowPGxPKotUi5NEcFkbTV8hAyYvBZ
UPcO4j0PMVPGLpJd+uIli12kYkeuyJGqEUgAQDwc5mdAuWYlFnxkxoxZ9RfY3BmBcdUtZeCGQKol
gOaHek6gbNZj9oisCQLZsnrfItMfBOYE22r8BfSX6DqiOEhjf3uNSzmNXG3pQYOym+KIzkeeWv7s
UKN7x/gc8ZG/QR5M3mBfdhSTiGhvIhPS6Dodz/VyIvkoDIK7ck+Gg6CJAm4pSAgxSrqr+GaI5vy2
RHkjn8Z+75Oa7geZNQLsCPB4a0q7eA/xQtZDcN37F/YodywhZBZEZGUtCLROAKzE4qwRPXBMVPxI
PYPR5V+7tQ2IdkGeHlwLKMhgpxeJQisraa4QAra+eJXHwux5ZFv8XVBV0LRgXdhrJEkA7X1ao+6N
tIxDLZlBhVFDBCppzPav4lvzCIV1tIdlAH+KbXPLm+J3A4qb4+Zv1EBXTwZhxscsmwj+K2p7i4Fv
IxUPOlO8Sg/k4uB/5DeBE13JJv+uAqvvJW7SmpcDwGqIWRilzn+G0aAeGioYuMpKKzESUx4Y5RHW
sqivOPVRxQWEYkQtrzPlOvTvs+zl8iJWTUBLAG1SlAXBTkM5impAa7OBowgYYVBUrxtfjD/hNNUM
sDeCW00FeRcN0eLavBcTQpJX28GxBCs4lGLcHMN4SGm2vYL3GyBMESgfQJFrK1BVZVywq19qYZ/6
UnPPjYlRwD7fP9aA+Q/+6+VdZBmgPpTcJVEHrRXwmiSv+EpS+Ne/+/epAyZOHVe1J0dIoptcmVyd
Y4XEVUdY7BGVgVXimOPTYQlquiuk+jWa30Enfry8jnUjsqaDGRlEVTSqapQIWbMOI1lwxydPRTfg
Tf39so31WEv4yTHXDmZGesRUVkHn1BGyQNkTAFeTNuNGuwIHEICWKJ96is2wt3pfLuxRj00w4/mB
kMFeN1lQw7Eh/FV8w+waUqoXw9N1U3mDbCsox5i1kNUov7BM5XEaBMQqA6mjOY2vXQhKutrpCs7m
UTADNTPjEK01mnQECBXsVFAsEGlqC1UceShxgS1AusGwsF3sYnSasEgbE0igXgZhACuJI25N5QME
tIwGJdhYMRRIra8JJLXtCOdfP+f589Dk6kEX/MAKM002p6wMn+UKqqB8pFbMGfeVIw1NFPA7oSxz
Grc6D4xNA6AViIEJEqd4ah8SpwFvPyBA1vQO6t7pgW8RpjompRZZ0pclyyJyL3DQIiZTzuRrYquq
Mz7pBwFtEG4J119n8zbPkxleKI44DP8l/+Qlk9QuJxCxK7MJJsmUKYRgSOIlIzCHmyGHRgMrGK+d
Tx2Z1+8lkp1f5CbQETGg246vKl61dr0lTMUcmm7clYAx5chlTtGy1keC0sJeokJUsCb2QBr/MXMu
XQlHIsuQuemVeGRs50o4OFseddnwYzuUyXj6gh94RwF8Qv6T4bSOAGoN8dnXUWi2xOZPWKHQRwH/
CmZnebCjUCFcagIIrBHLoCcx6/JnLT5fXtvqefw0QPdQhBhyiX0OA/w8eVnVPotCPzpyod0kUnSn
85CfiCLg2C9bXXeYhVkqRwkDuejG9rSjgtsdBYgm6LZmiS+kycHvhdhkGFx5hyw3ku6qBOBZzKcS
BmdtsCrpJs16t8s4cJBDHx0C5X1l8mC/CFkTTauuA+YOvPDAyCbT1BLyqPd8SfjrWkk6tkWCqRvo
GYSjpfPzH7yAIJn2aYtKKSAJM0UTgDvmwMuJWfINqLaMA1i4YmsYwmcjVG9SroYURo2sTJGSb/X/
kXZd25HjSPZX5vQ7Z+nNnp15oEmnVMqbqhceWXqCniC/fi/U3aMUxE101z7NVKtUQQCBiECYeyUk
nzq6Pb3Xi2bWktG4D6QoUP1wOkvVGdBtDP4zSRq0cypNBspqPV2dlrL03rNBYfynGD7lbcpg+4VB
+n2eVdljAOYmP0NXxjYPxk743FvqmP8ijtPYJp+7qWGrAl9ncVGnW1NZaysNlEk4060zBaDoVHtA
nAXs2fCS3QKj8y88qAWby6fBa1VyqJTiMzQVNAIqBQJVKzi/5ct5tLOc9+gcKZIkxv3350u6wcUA
hkjvA2cLKDuZwAYthyFHAjn30ZeRnY4DFsVKCcN23g6lC6ZoCFS88XV++7Xm4y/HyXmQcgoHw6IQ
qV6Z626bvyib7qwJQPp6ORwAOPNXmIwWvdbRMjk3kk3gMusY4BRgC8EtBpy6oDurAgaGIPkidCuR
onDvl7i2rDLqIayMD4NubWAbBAmJhcgfCX1YNg2RDcpdnJrMEhCo7AJq0lnP9ng+zOeVqMSvLprP
IxmcZrRmBkD6+UMVB7+5zRpvKO4U3VPfCkZNck2Rmcs3SYGnAH3TMV1+lTqevYoNV7vPVh3qDALP
JVo0pzejMRZFA4hsd7Cec/1uNK5jYUloMWA8WjSnJ45hNskQQgYDumEdwugPfmBwgjDoq3ytC8Kb
RU05EsdpSoGxZKMZsMe6M7gTmnw6VeSZRCviPFMGULKaKFgRpk6v0VH6g2UfM9xvWcXMTRyIknMi
teFcUIa3dGOkWBJSrsg+7AvlFeTpbljdnHZCy3J0BaSOBpIg/LvUjDsaywy0U3WsoDYaD+V5gBAa
fp2KKgoiUcy4HIW81DR6DJVjCys6uomcemYEpC5U60IhoxXbnW+vBzyy/1wVd7FHoKeYKsM709fh
Ts38/Ka+C30dU1KhCxCwdXlg/IDatrzLd6L7JZLNXfgJ5Hm2xuDe1GgO+uy+1CJ3NB/KuceMMsr1
/fNAdUFwuHwBPtfL32kprgyHYStbtFy3s/aUGVIjkLFUCYS1/BTCX2qb2nbH4DqH1Xgfg/vwMsW9
lm96P97YD8mr8u6cs0oNHoQ/mvWvXYhP6dwd1xvVGgd2AcPkLdMMjL/8kMtLWome90v1RlbLQGoQ
z3yAV3KCgHgA/CYVN88Yx94dM526WdjH6zCqb8JWPtBUWumFvJ5k29NnsokNc6OhWyYm5nUzGi+j
kxyQZRJkXZdDmqPP4gxQ1Qw9wQEA+vZdu7DXYJ4Dx0YHkFh0sisIadpf6Kn6sg+cBTJjqypQ9sFM
ZQuvBErvthHYHoVt5bdr6gCzho3I6t8mznu5olWTQqM0N1HAD6EH2rMku2Rtg2HeBbDLrbzPXkAg
0gm94JJomDsA56CmBNRzbnUgZWgkykQreEnkMvEpuk/TelxFveJPjcB9LJm+I2l8c7mtRGMbRcwm
lC+1RIGB+lql6Lbq3/6+NT+Ww4X4dQ43Nc6QU2alWzYAeFTDVYq5mLL2TktaiiJYGQ61ODAuwjl8
NeZzQkyjBry/m2gS2C82Un4zt6K7uGTWjoVwOg+2824mDGQfdOKF21UVAVpMvz69ksWz0R02cw6i
wG+T571plSWK6Uj/1vcNikG59NhMjKCPCgzo8pZ9CuIcQ0MKwzaZSx8wRxGG4aonDQxMIkJQXZKD
YUzAKgAXFvwnnGpDsY2wZ5impmq89Q15s+vwvUwLQd/P0g06EsPnXQo6jBJRmE435jVAadZyZG6A
gLtNjT6wGlILtm+pQQD5cxusHHiSY32cyrVdrzh6DIHte3vfHmKvvIgvMFaAL3hpb6tdcdGeiR52
SxqognoHkOMAvYPgr2qeFRS0jgxyKukTf9RanJ3ACC5IQJMd8J8hBXW7D7t/FBX1tRPVuon0Sh5N
fpsAE6JvV6c1fMl3fJHBaV5HZEXNWf628bND+kPZxDeONz2Wh8hLr5xLUfFhKdPwRR63a3UlaVU4
ILmZ7p2NuWbsJtqDc5jXaPTHeD6S16AXZdM8SHRsnH0T+dLff9l9+QIuVhnHiUwZy84pbemZ0ns+
/4znQWA5REfHKSQ4TPuoNSCEsGqu8hxRkclYirm+rIOzgMMwV87vaeIzdTffamfJzjoYz/Ozfqkz
2E4PIXTxo79I/DBoXkSh7FJaA+JZmRSPVFw5Lo6WelJOJcutooa+Z8eY+hSIoQy5WPUp4wwWljjU
7zHBF5GcrgLg0UBNESLNcxNMi8ZZuHVw7TwJOYYRyKinr8aCrfwijdNUo5pTkGqzBcatXxm7Cul4
BwCWp6UsIY+At9sG1A3cGZAbOJPchWwQhVWpDAnw/oyoybydgQm4Yjx3ov7qRbX8FMY3iqXxROys
hLBZ01y7ug1lEZa+SAIXZoQSRm00iS0nRGZUekwtobFf8C7HO8ZPiXbE6GjXQUTns97cJNB/XNsp
6OQ7KH16xlhONTd7jgVXesnJfJHLaTyVWr2PGeWavtbfU80l85oaGzO7tEfX9LVdGczq2VQpYO3+
hVnfL6I5zW+7ObcbpiRtWV32Vv84JPKhNorb/58yOpzOhyX6nEYWVf3e9pwE2Zv+auARIW/mzv8V
YZoB9Cq8qdCXxq77kXszJb2O6xbCkhhD2wCO3wFBcXxh7Deoqok6utnpcA8KtNp8SuNOL580IhcR
pIFP4p4BFbApx+RWOv9lnIIv4rgTm6NCr6Ua4iSt3BYl3dZStp9iXeS/F23i0bK4EzOLIcKAC1sW
+n8VYItHkWcFKIPAJkaZJ2y5Zd99ahs575laTpdKBd7aw8p4lGPPeqwPJmy/vQUkWO6l5koXToUs
VUO+bCbnTbXE7OeQmS3W/zngnRsApgrTt9mPdNdvhFg6zHOeWiPvWc3CVNQM4kAN+MG/ViQ3jOyU
tf9P4Uq+dXZs7Ebynb3IQC/HY0fnybmDqqmVtJywvyhPTK6xqtGk2bnST9Z4R8Am/AtP+eOt5UN1
hVghWNIhT0pKFx1BnpoYIhcn0FGN9wnoiiANu3oMAB+EAhfAAfTMG3VFVumbaEGiHeSLoeMEPqeY
UUSxGxGRM9Q/VrGfPxjNypkQWKY7U2RbFkOFz0PjEcp0uTXI8CHS3IzqVl8nwNsO/SL1LZDWRD7Z
Tz6b1xPdxkW56JZUMJAI2AT+2QNmTikesFpXnX7MyS0yUFkhGhFfanUHozFK9OiGA38AvzhrGMah
YOiljT8FaAbdFYWf3ipGoO2Vje2n76xjst72F3Ng7FrVdc6REwrAjxWUMLC+KNm3uGb0CrC2YvD1
8JXR1inMwWRkA0b2k8S31LDdGKDmp33TopU7EsJpbNSrE7WZkLz6ocuVGymirmWRBHZnjpyfU5mj
GVaQQHrLtePIR+u+9yuLANOOjRQaXqicayAoX7d9BnDKutQv5zLfZK0ISnt5FZ8iOG9AlSg0pB4i
sqo972xr2zm2aIZ6+cA/ZXDGP4pUp0IDCw5c1q6jNHpUlOxQR9LL6d1aSu46qo0GZMA5gyucr/gl
GGcxzBpywjsLYNkNhmwBn5QALi67jA+sFSbzkxvRFV7cQfQiK6CZAaMjz8dsEw0ppgZS22k+SApm
6W1R64RIBHdIjYxuZ6JBRAoaQzISv7VVgaotx8ZHy+AOSZnMMlEoWwYGC+Z9dznd9W90A4JwMJbK
t2YNxCtRo9RyLuFIKOenFVLkZcE0wz7vLX/o193eIa61wrkFtZ8f0P1f5rtomyi++srK7dVuPDPV
7a8oztFncC5bpkmsNQo+o+xR+pZc03Nab/6IL6dVBfS9S9XH9NWlGZwWLDhXPnNspdVA1BRyaYVO
lPHc6KdfMYOfKzM4MxiOUjsbTDnt/GYY30P59fQKln31kQDOCkpay5hYIYCxq5gYpTc9ezug7M0I
usmFSoSx5BJiFEin/3Ph+B7NPiNyBABz9nok4B7P9k2/Q5p/VXiDRxvXwjj1AHfWeRirwHetOnDE
PkaAQhGT3C2bnKNvYSd85ASUugb3Ebs16ZYctMGrdyyLI2HQSG+BmBUhCVYCMfJMBE+5pDmgnAL9
AZhHNe3jWI7k5iXoftHygBSYVFwPtL/txkR0KxZ60pxjGdzaAK9eqwXzPt2UAsewUC1MBYQHZSa+
KmmW32tG5NJiPs87Z19qoX9atZa8BgbGDLSkKjCufHrKysLJthmxVI/iKgAkXScGi9bwC7gvDlyG
A2I3QNMiE/z1BItR6cnA2A1m2zyjYe8X7S/UxnFIimbZIMwDJhDnxlHc1OPZQqQgGddNl3o0q4EZ
FfsxkOhO79miWhxJ4hyF42ht242QpM9jkNkqSnuZwFGIRHD7pc9qUikqRKToI+g6EmipIBhfzIse
7xfnFZAh/IPviuUwMGxv3fboE269DCQN6U123mUeIxehgT2v6gpUDSKXvugMj7+AcwjZHLLOQSxy
BKJygidkUK+toHmf1wSDu67qZ6u4FuLBLWYSj8TyT7nJCM2wIRALH3ylgx1P3bKmhmYnno5kK+Bf
yMeiOMcwxoZuTTU7xm20YWDJDJYk34lewwJt4Z9yJUrMYTFBjDHUfjHXXhGuTqv80ijY8e3iXzdx
LEcE+VcWHGH00p1fwCcM8BO7dQGRHMzbeTNJLgN0ahHKaO+y3wj5aET6orFtODLHlVn1CWBRMBaB
53cOPhHGvkfoen6IgESXXRaVOwdisI3/Q2FQv2JU9qDf5U5RMp2i1lkA4dz8PuLabFiPcgqoehGZ
IrvX3xXmUxTn6DPUXOKYeQPaxsFQGRtn2kvjuO4oxjWNv19+xJl+CtO+7qfTUhRAWwjTlW4dUssl
FQgAysvJ0L0aYIkCFRKtjTu+ECzi6cR4KobV4KfAd8V4sunbF1McRF0wvrDGlzQAC438IDQ1bCmn
9pVzDqqSgkON0dMlFkYTigCJDtlNH6qgelICFZnoTP4VJ4GGDBWsQhjp5aG58gSwk4aN2MHuQn+W
n2gqqmwt3vojCZxaDqMdp5IBCaBMReUdPfpzJQidFwNPJGygB6oMMlb+ylFSqHqMkjGmZQa/xKS+
FOg3DCZXxisvPxcmpRbXBI4GGbUy9TuRODEQSSOpiFZjjCmDKyzBZEe5sg7ypfySUh/h7k6MUsD8
9TflOBLKeUKaS5qcDxCaS+FNZAEOQ2+V66xHJ8OkGKJ3ukga5/X0OTJb0kOalSU7OUEQbb6V6ZWV
CRpmFq/b56p0FngeWcs00zQEl0xOGG7rEl17mGoCmUqbYIRNjXzB7V4MJE2U+NHxxKTyN6xs8rIG
zQe8KpuELv2O0XYx9CUtQEvks5gscPFdCzZmBdDZAPT51ntMgCVLZBAGApSRcbR34LJD0+U62XU3
IP+GH5J97c3c9EjvEy/9SdFCLmqvWUy5a2BEwAUHEPK35s+6HlJD6bFslgMHoK5bUIRNtc/6uTvT
+6Vy8rE8zkEUXR4aygx5nc+mkLIgiXcWGnsA0z0Hhd/Vbhx5hqgGtaizR6vkPEXpGIPdDZCay6C3
RQbjPhzRsJTKUKVseDytSos24EgY+/mR4ta6lERlDGEYQPKybFpZRXt1WsRHzezblT+SwWlrm4F+
NdQ+jm0M+gOwNTPkMP0i8qTClTOfIDmBMX4K36BEXveGASGT+FW0Vc9EIIQfD5NT38I2/2i9RB2i
KQeM2EfVJoeOxpvMDubZbwEjOfh97zsPxc/fcZkjb6CuAxWLtuOZmvzoW28gXlYJK+D/x1cB2gBU
TxZuGGemqiTvK6OdMRO2S651j1xlV8rt3AV27f6OfDp7KBPk4KfoveIRFCAYl0j8JFmN8l+B12R6
/X2T/vM5HzhlR5tEO7MGiC4+h4WbKmNcaVEcQSpga26QPxdF1IttG2CR+3P5HzHhkbx01seIprAt
bHhS842zDxZCQLYDgW+4lh9Sse8TLZG72rSxez2nEMmSPLmvPWAsNYMStluAT6FyKPLty5f6c4nc
pe7LQm0zBfIYLBHwNjEOdmZK16zeO3ugcLia6gBBS5h6ot1d9BVHm8vd8IaqfTPLOEw052zm6SrS
7sdclPZbDtuPpHB3fNSjvosaSMm38Wu1onjMYngJOEdihJNlk/W5ldwVHsJpykcDojTlmiFH6DAh
py3WUqOvc6yQXEagLSnYP2t2AXbZdXsd1i7xiKedh5cW6GqbA1jHTWCFiZ8ki25WB6C0jvFIBIJ8
7iah1di2BJJZWXLep/GZgeoVnOoDWUeYKLbW9e3QunHlhaqPdORNjzB7JRovXtri46/ggrSik8vJ
sSdoq1x7ZQGn72wEWywSwZu8TCuRjcBCWUaknt02AR8F3XSIfTHi211pFJhUouz84qv2aGEmF6eF
Jc0TxcDCGD0uyBqA1Krfs7Ko9jM9jPvhOkFiTph8YWvh7emxVO7xoBvlkKcWpObbbtuuAQ++NVd/
4e0s2FOTM2qlnE6IoSGHsdIMXUC3MxsjDNiUHWY7ABW1ElmXxUfL8dp4w0bT1Cwdpip+s7fQsAkY
RNuH7HbFEtTi5oBFZ8muB0YdMIuKF/VXF65QwOACf4c9bak/bOt179GVA1YlFqH1Nib86C7eAPAt
Y+WxlRWYLmtU6M6Fa1/e788v4SwRaWPLqUZ8SaPu5dkz75UNG8KP52CwPfVl8od1svqlZ9vx+nnj
pNFYlQYmFbXvEelXwNphBO/GxqiQyWJETFIKhS75SwA9oahvGuj+/ZaWqehU05gyu6St1G6lgUC7
ZfTL2poBsgvhNZdyCCARBHaWDS7rb+hqQ15rTkgRpzFIz+52PJAabSe2z3J6U7MT44ItmAbL0BhU
IsIQvMI1blvj3GjrxsEst77GELXhuApaCVjUA7oH+UXbse7f8CCytAv356tYztRqVtsTYkMscn0A
PgGGkP87TmEzYnsZba7jC0zv94jgq0jO9Cb6bIcDW2m6zQ4sHmfMQ2hv3qGpDvguMegTK5HM7/rz
RSb/QLbV0FYKJjM8T64Zcl2GGnaPjMNfK2J9V5+v4jiLC9wRhyZM3LiTLuprtkTQBAbKu4L3sRiO
Q7CjPOCIVfWolDNxuXlN5WtpKtypFHlMkRDO0lqF1ZKKCWH1gwsF5q726EO2Y9il6G95Mu7EcJoL
ofnXjWQm8Dg0t+vOcZh6dn54FetgU2K3UFunh7D32OGJS+jfrSpwDHRdU0B9a1uOzF3EAsOQpGCT
c1P7LKEmkTk/Tl+ARQEME1UBDqD2DZtPTqhdzIwg1SK3CdAZehEemEgA5xfsxKimhPXR1OE+Jtk6
MUYRi5lIBLdJmUzmHrN+iH6BHXKVHJjbLR8whRbfqy9A+wMQgghnftFCOkf7xpkqaayMMmZ1Ms3a
5tN1bhAvjy2vil5MKVpT5ZJC6TXnzKY3dV95/XSgQM2jiQgzbukiHH8Hb7+SWUYvFNYeoU2py6og
J+8Gzf1f0RJ031g6o2/ni7Ukjuo2q5HxbXvJrZPCLbufpyUsJEag6aCY+1MEO+Sjy1XVRd13PUSw
eE21fdvy2wOgfN6MB3IOuNhtsWekP+ONjYHC3lWeksdpQwSpy+Xd/PwI9vOjj1Drrk7qGB9B058R
CBL0qQzsZn16qd+fv19Xyt2IOZ5qoknIj1K0iceyG2ebFB3qsSZAlBbJ4a5FEjXOqLGUNoakfK1w
XALS7ER+k2ZRZvl7TI/XLviNNQcFdsShnIcZJyMZI5bU0ofu1o7zq7GErdJI5ita9SPKo+d8KoJG
tnuBXn6UAb6+JphkgJ2DqlUGqSa3RvRjZVquIpUwrGRv9mNv3hjgiiJXNRB9Bg+01q3fPWgb8y2/
YJ7dWGuedY9MSoDDPdOCam35deXBoAelKHe5YJa+fBtnIuQJqO9JhP0vwZpQIZIqeu+0Ji1KAIsp
yBvBi6vzE26gQDY09OfghEEgkmlwQaGwN5h9Jb/DaLaTNTghQwGV9dcrIYe1Mc4ZVtEG0oWNK0jc
+r44FMH8bP6o/ezWJm7xalBk4SZhM9DSAo+Fc1uowszOKhNeTsYmTsst0h0C77Fw5UFS+Lk+zoAC
JK5JE7BDACqo3iDLvbWH1m86bXP6qBYuI5AqMbQsA6cMUQJnWeysQMVzwhXpc3tFZd3rZcVz9B80
u///CeKsi6XWbWtWEJSbwIPtbuP5pQJkoNKKSF6WV4TSA1iw0JbJ92kNCQVgHivzNBgKDJ3GHfEs
iTJ1QxNVcM0XdRDQ7X+KYmpyZJbDlnZ9qGJNYwcyo0iazoAUz2Zk7RxYAmrQpv06Tq3r0zvJNPub
5h9J5Y4slmq5iVk5QErDW/QAnIfhkCEr6QSx7Oxk1i9/WuBSgIkLBoRAlG0RkvEPy1xRhkFn6UkS
pNsxSDZ6tZo3jtcE7X68zWTQdYoes4tbeySSvVWOttaphsHUQaTgDsme9me9/QPQh36BYkRsPTRh
IbBYS3HTlyVygXtlK7lhzZAnbXq8ZqOz8VBfpTcsVUDfyWt7U76JavCLRoShkgNyCSjQfJMKkbPZ
KcHU40qdsypycx/G9q/c7iMR3KrolNK0YgcHn+tJc72LZMe1JxNQQCIsieUD+1wNdxeMViVyyEQZ
F9VW94pdfQeeeJ8BVs1rNlWq75OXynN8Ee/yoqE8WiN3HTrkJQCfAcFa+qSDr0AiazoMgisgEsJZ
L91pspl8JOjH0pNT0N4Z7cqkf3vCGEOOR0vhfBqaXfKQsppO1e8m43IEZWD2N4MvC6jRGAjXMMMP
94Is0dd7pcxFX+d6w9jX8mc1bgBLP9jvJVAEPLsmIkQHXsU/pOnIAQL6BJgcfBqQ1kBxNClBB4va
S3tofLdDDNoIouNFKWhJRTYe4+7fzJM8kqaIVfR8UK2WPUKL/iJK7F7QH8irAFsLmMMUdBkaBno/
uGCSoD7atWMC0ul0OO/nwo+aw6jMwWlby3svXgpn9/S6CBm8JNBPSbJxEKBJnerrSuyX0c1pSXxw
zEvibAPA7PD07iCpVSVXQQubku0jS9qEDnw0NTd2tVZeT4sUbSFnI4CIUXe0hUi5al3Taly1eszG
+9NClrTh+Jw4DXe0qTDrCkLSpPA0A4nnRDTls3hICjBrETch1coHTaiJaJ0WQ0QUn3eds0PTsOvY
pT8q+d804B+HdCSJszupNBSJVkBSWJlrmlm7Tpkjd2iNp0yhgqfu4ukcyeKsT1FZvV0yWXlhbPU0
/+lIxiOG0wQavng+OnZOVdFs941AsSh6rcJ4UQqUHCsLmllJ7lJjlq9OawHaqLkw6WPrLJCgmoCI
RYaK0+/EJomhqzH0QE2lyVMnpdhVppFfV5WcPuikqW+bNErfpVmSfsptEl6gnxNt0oYe0iiIR7N8
VfQxfmycycsLKaBzRt6crC0VvylGlGsSYBi7QC/MQBHRxBMQuYw27t46IwXUS4nd7AH4ohkJZgMK
UP2hpRbUy5GG+bM2lXMXXJXh0LsRKaUehMVTkyJMrWc1/6GQeTBWaRiOT21pz6pLy0SVPEtxZuva
aLp5vpgJqYrHKBtT4ylKnQQMqKUlNaNXkKR9zh3ZjrxJHZPWt0PDCMpcx4zHXNFI9+amnyjy83oy
uW2FKqeXTJSiTdaMp4sMpLz3ThshNVS2RWKezb0UwbBmWqMHRUKlQ90yXphRsiN3GihGHipTzc7D
FE8H2jqzs1VDc0ww7qpYPWTNfeUnDRBRvVFFj8l2BmNVFtAKiOYr2ZxHsJBaiOoCtYg6EAHhWdqc
tUVGbq0ott4a2vSpV0SFKbmTKdUoqoYaPMGa5lbce0lZFzSM3CSqIglJaxIpdnetgzAtdSKvThsg
+G0pGVtgIyJ7lDSO22QSjQtviiwcJwhXQxPjbVnYShdAUMtgaqWCKodxanuAKmqlLF8A8742XTpT
2mycXgKgadXiPXYZKmNLK38q0DH6k7WB5ffI2fdhdEb7KjLA/WXHjYE9pmlDg1Bx8qZ1Qy2q5q3k
zOFF049zsra1NtG3spSZSF5JkfI6DJ2iAUcxGckGmABZeaUbhd2v+hI1Z38EUKbjd1Y+hcSN5Ab0
QDmaVN+tNs4DMzd0spYrp8A0kUni8txCagWlkcZWbRNEcvM40cesHopCDRTJaZwasAO0ni8l2R6Q
FpQta74aMr2QonMzpbb6apO2LeEZwJupdG429rnum6oCIPhd35rD7aSC7GMfV2PyikdIjYRGLxmS
V7RVe6VZ4Vis5obk+nkslYp5jsikzgEvYknTSlYo7Geiv0hhg1x5DlTKMpnSpzyckTCP0YobECAO
mWe25HR2YJFJGvahLU2Gl9Le0leWmepVIEt2BigHQGSMrp1ouYW05phkm8pJY8PXdNJabjsrJL3B
C5RgFBtdjPVGSzJrWOlyr2dBBxD9adNJdYizzsKh9cxq1BoXBEjWeKtX8zRsZgntx69zpI3d26xL
2eyjLK6XmacYRd6vCbrntV1UWugDkzt9HNwh7HJlZVmjbXuNiS5tF7HF0B9MOs/TvrYy03CLSpox
g1pVk3TW5uOo3g6T3pabuApnL7WMItuMLaZQvNCmpQYjMAF2GoazTg5S0ViVW1eKXG+zMKSZV9VS
XnhqGOpwel0oS8BzJ/HU34/OqFhnZd7V003WFMasBH3ZOVbvt1kjN4FVmDb8v4MGVE+1EqRzSBAN
ROroSko1u9YNzyFxM9wqQ6PEmCyfmqgFSLQ99JepTWPL78LcsVxFaSqyqjVbkrcm9Jue5dMQyWCt
TUYYgHUxKVUKML96qrpwe9rYL/pjW0GyBFw6KLtyniu2QasFkkvoEwAYp71qVRsjzVdGqwkCmG+D
Vx9O5UgSczpHz1KrgNtAWg8RzK5PvGa6YRQ38ybc0538aL8oZYBLPl6IizyLXvNIMJcOIoqkqTCO
ENxmSNCuuunu9B4uC8A0uAGqLNBJsJ8frYwSlfbUga2Xk8cBPb6gLfJOS1iML+xPCeznRxJsdWgz
TYeEwXzW7TOjfSuLl9MilhXhUwQXLmlK08ylDRFtC5KGVva05t4q9oUleEXxKZgPNQCPMMBA8bQB
Ls7XpcCDdqbTQ85cELdywIyVYnZ9yPzUUZBsNlenl7W4c0ADB/gahoxNgxenqZiBoLjSZSavypqs
43LwR1kVvKO+irHQYQ5gQtMAah2m5EFCwV0jNbJIFWb9K41NBQNWErMlXarkoZfOcTEGpxfFVdWZ
OEaOYjgIOXWwGfFwiWEsJVNRKs8GLUNFfaRKSuGk8sEmD9XcW+lVppaNce2E3Sht45aYYCXEfyqv
Bs2cJt+IpsEI1w0lrTS6FfyD8wc+/n+90P+O3sjl70m19t//gz+/kApA5VHccX/893ny0pCWvHf/
w37tP3/t6y/9+6J6K2+65u2tO3+q+L/55Rfx7/8h33/qnr78Aan8pJuu+rdmun5r+7z7EIIvZX/z
r/7wH28f/8rtVL3967cXAlvO/rUoIeVvf/xo+/qv35ABODot9u//8cPDU4HfO0ua5PmpS779yttT
2/3rNwkZ43+i4QPgvjZeQZguxGN4fGM/ApnHP8EkYpgycBbQG6fhJyWIjON//ab/84NlltG4gBYH
E6S//QN9/ewnkqL8EzrA6mwmlM8C0MZvf679yyl9nto/yr64JEnZtf/6zeBsGVrfZQVTSSaif2Bc
2LxmAe6raO2iGy7LijxaibTJ1O5lUitM7a5ap1kR0zy05Woc6NYsZX+qV1bunHXWdCEZ1Z3drdIm
+6FF9aXd3HUY83KNRFolo3Eeg1apXHUdgMPpKon061mll3PjGaPeuqnWu7oR4mELWq4p2cWKdlMW
pZ/RVafBLBRX1CrXjlltqmEMwPzszjX+rXrd2CXauldaZAO+E1/Y0nf8TqJUr/gLs5P0opvHPY2w
PyY2RgURAa4gEAg5Wx9hCqdDtJJdqg35UeRba76LU9mzkh9U2Y94LGGdYTjjIciC/NkrI3lvAX0+
s+szmUauWRBv7gXJL+Wjv+Qosc0+y8BbzTJ0YLeCOol7scU2BdiLOWeXzbwv69JFB9k2H/cRnTzZ
BOUQvkR23rXoXqHjNo+cYHRweHN7aehPsvKOk1GG5CDn94BhBT3hqs+VndmQB/xgwNnif/LGDqru
atat67QhvjNJG1XND1pjrQuz+Wm0ClMR/KpM7rT4uYSxCUc0ViBY9igSIondvbZZe6ZZsPctpUjz
d9YButCCvx40Pa4zEF+R+l1CdiqQfpP4Sqd7SMQ9datpPiusA6malWT1LrEvpxwcitpLQtE+Gj2D
psKrdXnf4ylJhsidc/yvedcrd9TEns9AOYSiJiEYVUoX+0KkzO2S4b6MVDw9w/vESgN8On5iomvS
wBklne3JWR+MUfNqxUjE1ivk1H2HaocSOAt573Y1sgmI7EN5jzPHf2xi+QZvIKaHKM16OLOgKdRd
Xdub2iCPUrQiRgWsPmgDblBa51ddHwWgxGMXqinqp4Z0z+3QnWeK49Xy8KpO5WNpXxKjv++QiDHt
KFDCPbsQ86DvmnC8wFeVfXvXOj/hVn3dYKPKzvuR+frDRBybBLwk4JJ55ULOE/ActoHCsswpVzoh
fK3zOLsksUH8XN93Fp75cl2WXpUlaZAlmrJpZfKMHB+Gi5tXtZLfMqTGAOl76CY08RfNqu1U0NJ2
OL0wDRW3RQ/8qCbXiTF5SW2tB+UOByaTHt3AcYCDoM4ddDnOBncG9HkuU28iFZQ52U3Rk532eGSs
sPWOdaer9co2+/uExAHbpzq70lN1j5/jX5TkPVMEp3PJdMfON5ZcqDkOI6UACBvrVTvvi0byqWSs
2EOtN9+nevIcDSsd93qX7Ngv43hNHG3Y5mg1VY01Nr6NS9dkAwN7XCB8CQAOCiiTsiOq7FflgAcr
8SUVNdYmf5qxMJydDIIYdhcBVXbF/llqv1u1BMhWGxOZdwWR3DG/M5snPPl8Syr9yXhiFq7Q92Zf
enGOof5Ucgt58ox88pRaBXk1pkpsawUVImjunZx3qF9S3qkF0Dgy6kEotqBP94ZqrvH/8OcGmf5+
BkywcUktco+lYPPxW7I8vdsoxqnsW7vy6neLzS610pxlarXuZ8CTdvUGi1XpXaVX6zaq1nGdpm5f
gb8M965eyZGyK9XSr/6XtDNtaiNb3vwnqojal7cq7QgQ2NBu3lTgdlP7vtenn1/KnvljtQMmZu6N
ezGSUJ0lTy5PPpmnTr8PQbjJw+VUuqwiR6ZHZCO7erYna9dXPTyMJ9l/tMuvH3LytIG7xbttY/P5
RiEcDLHvyvciNXCw6y0fTsqFNWn1e5Qvv7pW8qCZT0qIJJnpHVvLn4s1cYGfWBdamcnJ5h6ijR4Z
xwjkyKqUVRUO5BybaqWY56J4Hufgwda5NcgJRXQmHT8xyTN1oyf1s2o+LVG1ZpEUpZQf/eR8WmNw
5YFfdDi2F49AamT060aRSmf2MVY+Oc9Rtxc9RAshRJWhj4m9czj9pUmicimoN5249qf056DZsUvm
hOUcuk9cWv3itF6fe/wO3cWpkAszr3znMmzGyrWU5CyqWR+8BzvodtkYrJbgSXHj3Vw80A/xYrwb
DkNiApwZ90v2XDqmb1lPrL0y2TuX2o8otmRXDOVFL78vKYXr44k9Q1D7xdvI3Hi3rNsny033enWS
Pc0UmqkiPXL+K/tJjlzr7Ge6wnEGQgI5a/oajKeY4+J8xZBUhnqKUYgOFzNEdicXoQ3hBgFR9HwV
WkAlvyxab8xi4/L8tYLjNfUBSeh+ZXfNDZeUbhh1n+PvME+sz2AikcBrHoZmNOJT0Q+iwpOZijwu
lnHUk0VOkANkgef9Mp5touVUYlY3aupsBq3eddWT5u4zN/Xn5BaNxSGMkcJYxYKEgS/ujfcGILFz
CoDPgMurs4OGDeSguW1FIV64Iuto5cZKhFycJZmC0/QbPhFXWCr93DPQRT+xSkjvHASrou431J6u
hwo1FG6H8lamxACQGEC+DYdnKXDoRmvnVRTHDgVNiNFNYmD12YXNYNaroLO3svsDhhXkY6e47L59
jtpmR4ZsiwQUOUCsS2c+esMrT1lC4ZvxZkwn0UZiQEkx/RXm3BSsjVDZnWqbe3snSo7EHvtyPC8l
GFlwKsxqX+LWyQnzghsthkpl5P8Exuso9690ssI0T798o6xBN6lr8L997J2R0FXfvappuXY48OJg
gRj6Lu9gJUShDU24CsNyU7LbAbKAaWGZrEQ7xpnn564p2hNdxIpY1qnJgcwqfd1ML8gO71jNa7+c
S0SDTSi9vaVhvrzswY4LcQtiffnSEXLpJTdLiGLJ8tdsjDZWkdxFTXPLRzTL3QQeApRUm9CL/cJ6
bptT0VRr8dXi4ZXPfGK0xSa/P7sGLT5dA4dQFYaPrl2hLR3XXoRw3/r7Si/XRunuxRHqnRMrlcWv
ouKr0gOuA2MrtgtHwKX5eZnj8KCXxfSIlAWsNM5qOVW3bflA1axPJnf98UivGRJ0SZPrh2HD2nTV
I6N/FTrPTe3VANv9vUsnLi7qOI7Ta28rBzadO1J2dRydXPRy0oYrbkbZqhxGkyrVzAxWn4zk2re/
HsnVmpmpO1VJW/T3te5sihQDy7Pc6CFu1LX8s1CqG4uCSdESCDkSYxpc2JfHm7hl2C0WkvAmXNJP
+EzXVVM/lwg6L7RhTYhNV2U9nrGkbt+1/X2CFeaIWAl9Iw1yw9yqsuFsiya1Rl8Pxa9Zqmq9QCyx
0mEjhhjXpczRQ8QmsoZRidRxV8YnaydD+I+82XJHhyHXD3hXcVE6WzQliEkfi+8OaI6Xpx8DVInK
cMr4ya7AMfFHguUzosZ/3FO2TQcI4WJnempAArjaNj0Lrdkp3O5+UJu9TA2JRgfKg2E4PAxNvVeN
woe1vP30nAl2eDVtkB+uXLjk6L0LN+YdMDdUeBVOrHf34cxOoIwdZ4OKnVXKt4kBbKUTpfHxWl8h
aCINvz3zar55qekxiZPufrYKjmyxNoz4bvQcct4vtMT8RPj+cCh4muOB1+mWVMewAu9mqAWpo2cR
TyMmP9pUB4s1rePxXtfPmDKXVf14elfglrRNlPn9zxOvRKlyU8UJFau7r4LkDh23GWpMK8qVi2BW
iHqmz+uio1LZSL6xoepS+lwfsv94FH/cWC6358oiiBHE1b9Pu+kDa6aQpruvF7Jw6B8L99/AqRbf
2nwq6+IG+/uJBrq0j/uPOIHqWRZPhsh79VS3CAsaGS3dPYTcU50sXz1atwTOV6aJB1Qpx3E2DqAO
ecz55sKy8SbgTPEu515CHyKRniaKw6DLPwlNKBJY9SWJ0272if5lMrZd+MXo3ni9swtTwsrqNGtv
FLD4Hc5cFJe+pzgb3Q5IauGA5a9qxH1aQbkrW++GqYv/zONIp20IVrCPJeHIx4v/J5tAUodLSg2H
S2ABvX5f/cCZHG4cRwRUgoqMfGnWzhRqqpewx2tP3N7iMwarOkkUJXGRxEdaYO0+HsifpOD9OOT9
d8JfmLpXQAnq7rOZIIDg7WLFzRcxjqiYfHHl0H/8zGs+3UX+3z30uqdUqzlGHNvoFLN7dqwTl1Lu
rOmUh3gWIBettXWMYr1EgAFYcfYe7ZqQRcmUT6TxssrX0qhLpxYu5VGpjJOA5d3sEy+oIzebu/um
iTZianLlrTTflOhenF3mP4yhHwfJUeve0vbZig+K/RIqcLatM1aHDSK2dq1TnhHA4+9D8wCREa9X
TjJhOQDPx2tn/kk3vh/y1YYNge2VtcIB6vS3idE1VnxH2Ta152ckdbpUvlEHjy/UaO1mIWJ3HXUt
J6Qo8HBxtLvulk+CAuSIXBy3+5HWVDJmeZUjFgQvKuGnC0ohyA7r3xuj7xblOqxLv4/KNdWwx245
eyPx8Hxu9WK1lK+DVe/4bVaT02y+yOkqRyL3UvtEXV83EfklPf9n06579Wpq6ERzp2IdONueFp0s
1d0AD3IjbXeQyJURJkO/oUpIgmN1/vTw/nEP4JNZ5EGoNLweAan7VM9UxCYzw5UO1oOk4MwhC+Ib
iBePZDCSEIkVUphVwK+ot3O7rM1J8Y1PG6USPCOpV5KML4xKoaCWu2rUK32iFkHNflfNPaz6G+gE
3w0DA8KgZpL84oB3VvR33Bl3Ju5dSc3vqrFg5+op2eGmvxn76d4gn8+1M3biK+U8wUvRToZH47Iy
OWs1WV3iBOskMIaiBtR0JQ94IVSWSfw5LlQemk9drCxiv6oiOvJqTxTLD9caE/FYBBthQOJf8luS
AIaaT14Tf+NFe1Eav3TG+1yBcFB9wfNEL9d9I0CJm5Q38vcFnFEiZs5ikXc35Lqz1YA7CnXk38un
oKVdEE4+O4Kc92FJ4dYFfJGHXXzboN6HZejR3HTWVgaQCqbeEl/bqG74Y/E1+CEf50tk+/gNRY3V
WIoXNjXIkqNEZxIt6uWT/BClKaMLm+2YubvZcA9RWp+TYGbq6YSOw9U2AdFHKpux4jasCeKUWfPt
sduD98TLq2fncGpQg2Zfv8z6qQ7tnfgEdqXs+ikiuBueyt46jhn+eVcs29ZNjli7CXrRUjzYfUab
ufFb1CkPgIA4qi/6rdZAJ7IlGgRlEbBlmMr14r3RtnKd8TiJG3H99eDcJ4DEc63fK5X6tUxCoPO0
PXTg5GrNkvMmnSH2zNGLpxcvbEvumi+4N83YhWr6bepjcIfQ27uEmywXp/NviAG7rM8v6+IGN7pe
PAdV+w+7asfKTZ8R2nbbyJtNFlETUYFa9IN3R6JMwbQ6oAVRRbTl3ij9XaXmX60IMKOvv0+gWCIJ
OgH0ktoPfXbB8D2di5kKVprkDN9XxdqXET+BxwiQYPPDA5Vv3MoVeS1jih+jrPxR1cn3Kh4OmJ/W
qm+1vgPuNoOH2KKzqNK5wxf5beq0ekX88a/WNTs7v2ssfd93T3Hs7DoAvMqob6q6W8Wttx/a9i/u
uvCnmWNWP4m+FaBuULcSX4kuYgsYFRoDjZBohBH2S+ZOvsTVbQJSQRTN1c83dUxnUYNwPniJ64MX
Rpu+oqQybtsz1W4I4XYIsuc8CbaOS6VOAiDoeXvdxHUx7dUwOmslsB/mYvFDiSsXfW2b819JDFgQ
DidOMu35t249f/WaF5NXi/SucSXzNK0ir/JTpfdbG4yFpkVZ2NDIHwPZkM9elpsGJZe68V2h5H62
JG9cxWWRncpceztZ0yadjK8NqPZk/FUbYFO54nfaPm+Xv9uku81ouBjib+UwUuaweU576C9V44+B
ddTKlyHMN6o5r3uHi9EoAdOy2k/pPrek7THQG+BfukvY7temjv12UFdTYB+4Y3rf9RY5g73jUj9v
G34HcpFFD8pUreYq88WbEk9Q4BPcmWpobnqal/FKDHCf5M42JAIWxIquFqskRZcjk/xzIuRlqzhq
/BlHqyPG7LhOB7dItIPTTvdcIbGpiZcBuBYPUP+b1YYbAC9OHSZgIk7Ctbp1kZrGvnPGW4Ve5gs0
WgegwVXJw8ztKqyggo1nt/qblv+bdKhWVV7e9ABDfIWY2ISWwVrg09z9h+mgIaKNmWprhqVbN43Q
/6rlRFXl2gyHjVcfqhoAreUMTj+q3tqQT4jc8IjDHI/1eR61VSAwXP+33j3rICeJIuG/ey+6X6Qo
72mi61Z7cB7xg5A1wU5Mi3AzHZ+SmsVM/o277niJxJlHx4k2k9eORJegbeJI2G9a+STJrVkWFWeS
myD6uPaZjWJOvvhHceo96uTu+KzA4rpe7cccWMnlDgzP2g4sjm4T7CZ0Y7NOSnsCCxQ8ZzBx3Ele
4DUzNILRIk8PqVft+K1Jsxecdg7ZkgerrsfBn72fQCRepFapb20x+zJBR7kj4sBHAy10ALzkqgpJ
b4p9EjMOwfc0OGc5omwCN6IcBV1zHLSIgxO1nAkTgMCYuPLCnkwaKKEghUVyxBXkqkcqPtt1OHoo
uuouaYfVL7NCmtK0Tplp4PSiGfi7OpbsBF4ThMpVRkJFvDGRTi6Cvx3ioxK0TBxFA35IrwG/w5tT
MO8WWlezuLcknF9G59/YeIK64Se96wfjRDtAVYB8lqLUHvPZOSTJcDDJqoQA7FH7Vo/qfjK4LwMc
U3Sinq9dPDpN5wHZJpso90pOkmUBdE0wBBaU6aTibhSgYKfb6Kq6Lk1llXbcBl5mD9HS7rM02MsT
JGHFganbahMYphSUgIA6BDHgc2yiZBrQgVbI+VO6VR6QUtTqrZ7iPjsn2deuMXeVR6BGIlciRNN4
EZeWGgFiVNIcQxr4ojWLhfxLeRJHmG1MnXItX4hKtSOWiolpdngHtU9ocr6d1DsdwbGZZSjPJeBQ
RlPcGifwfA6swNZGt0IuGKWq4gwsJzXljhTQZI7WJSoMgaDNfONqZP6XwG+Xc1c3OyWYj5IO47uP
TjmsCnxrZaQfRIil9c7VTC5oaJ4V09iOTXDDYNXe2pUmt38N7VYshqC8Er3WVvgouTkOUee9JCj+
oVJJ2mC1U/waZBkUkcRh2nkXqItAfdVMuPnMysjemILYooJMm9pop9YBUsbiJE/cyHfHv5hs37gs
XLbKNP1e8ufWkGOg8BYZgePSTK28pCKakzxNQZLCEIQA4ya5PnlcR7dCi3B0HruD/CGLZSXqerSc
jRNRlYVIB1BW5QTKqIpU51gUINXl1gCDd6dvsvVIwKLsbcvaLlAf6Hm9QmR4sWHI/Bis4V4i/jil
S0L34g7YpO5mCdsDhlOmyNGVbKr4SZKJxvnBFzvF05mUiUt/bu6N38/pqxwcr4GfOrh70f+BjUon
48QcQvdNHCNx6HggBPedZCbDLbCCnFUxpqkHqpegkys6uKkwCy7GAFjISdydbp8FqEzNCwAog+kH
b6fO5yksNp69ixNnMyrhpufxfQlO0T2JmTfq5LjgHxQRV9Z44Hac9lK3N0ZZ3ch+jQ7gRu4C/+in
OFtIb5Ko0Whf5V0YCDp55zCzdtWMCKMA4sXXe6TdfpJZFyChba2tyybi5itrKzkHeWjMhIbkkiEF
4pBINWToEtmpISvfBoR/CGBIWp/TKWkSEeOUhEoJqxbqBypCszKYVZfAmN8M8hFIE3mLvLR2cbec
TFLPGgpdzmEYkW0m04z1TS7yxKGSxV4Cc1dAeJgaksTjC18gcSow4oq9Eh2M0RmQO7QMyqskkpBk
MLcqruYSwo1zVoIX3NZgASCeZFC91h8E/EFF1ESidnwg6UK/VJGhFh/WAtGTFZZ0K9+om99IsBVO
+DAlt2bv4VENxHDnKEejgLgLzCmq16wXXyO7hbAtZMvJj7pmfdP9tEVi4hdUouYO99ifKY6PxDJj
tB3NZmUZLzyH8YtEctAFIs2ig5ik/jQQnHJcsMiizOc6Pooo8xBRv2TBY+yiSLMEkZNu7GQzKru7
WIPYO7W6tY2dL9wDubK1s0BDnZiz/FXORUW8HXR0owOc7jUMk1ms5HnuQrE4yJecy4jzCbKfkJ8S
QZ+fJHxhkMIrEUeVkbc4+65d+g0dvPgMCoU/EP2MoWvmdJOG5VeFopZL0g5Twh7oLJS4COgs0Rmi
E9QwOVZ4phw1JU7ueme5ME+YgzBMLhCdbbzJ4UzG8dAkjAvgccbWeHN6F5vNd04LGT7RuXJ0ieZ8
nURER4OoJkpIgnOUZ+ygegpDenjXr/wLhwhxhHzpy9IIiiSiRIylt/SjzAkCcdwCMnyiNPhihs5D
jSi8NxbqOlFzzLZM2VjS4fpJQiA+Ig7I5ZOAhT93CNGS0yfhn5wcmTrzzJQnyTNRKLKBJH6XRGTl
yWPLOvXTA7UZm3Ayt2aMmomWk0GvDb7Vcmz5kXTnyWwOJBgZFjlxORqoZRwF8Udkn9zlsSLRAfqf
zS8cdkwAHk07u/vBK2+QIG95KjgqnLOFMKNJjOPieGLDIWfvLR0yKspLAC2xI7YhHADNik69hiqY
7UexmOLyzoMNhZQDuCjcHpkTgwV+kZBS6ZO7VG+27vIkH+fgSgTJiouq0uqKZPVptOsbC60pSyDc
jcX+mUsa4vw7O385ppwrs7cfWULuQV6hrmWD0aoIF3K7kEbnrCGRvMYIJcMpxIqmhfbOKebP8Cv5
f5uHt0qq+KWtrtl6pyl2plPvhvZBZsInhK0i6U/+iabwLLKTE9NL8kcD1zbdCnw19ycB22uy3WND
pygzONPFczM0zso9iD2nSONopuP9ZOI1ywFy+PKgIy8hiqGoam7YLv4SK0oJyq24I5DU5Ng4GFPZ
SrYirYIbmOHHqLGhVsQ6ZTZkTFmxVF/WSgRbpFXWGlp9tPK1ZABxdWEW+oHl+VGFMOb1SxcolMrA
SlOqb+gPho8oSmDvFZ3sK98ourpW9GNnuPKAJe0P8eDsnbG+qV2UMdGEZG3FI9H78odmUT2jjq9c
A3zqqlfUbkziTBxrUX+J8oQ7yRmQUMcCUJ/ag+imXIuBB/R1T7teMSsc0g4ugfxJR1S1WIr4nMNS
PMOSULs3N3d2aOa0U7bDgHvc1bUh4lyozY0cDIYeo2uSrn6JwpSLv7Lib3P2fG1MO4wgUbgz2Hel
6/hK/Uom/iBPkxA6Wu7D0njkYWVW7QbYfPxTi41xw1cCJcjAnDN0g42NshZ37id7x4tOxrSKA8Wi
gfWb5HcQA4n8Bi/6Lsu22MUqb4cvRf3UTzjoiwlwwBPj7ASfqJ3T7xeGI93MUgzvgsLnwXJgHLKl
nFW+o6+j49C1EoW06aFE71we4JzNsJagMIbREuBrEUvwW7FU+9ypvsvaxYb9jfLBH1x2/VXAb7uo
v3ekivmYrArxSGBBcSIqYlHdkccIFZpvxLoTsl/MRA7XipfE9nWpclP09p3RV+magQnzACrDTWtK
HJmvxDnQPR1CVz2t3IH/EzwD/09+oDZVazg4jvXUjbK6ahYd5UuCl9RIyalDUPWceOVo8WcQr3GV
loBpzsUkNikiDaBF/vs7MF8a5IK5AKX8EuPSQFjyszp/yMv6pZybC3rN+GYsl41Dp3XRMYvzB9PK
UkEf22Q5QZaxlIHmpWR0eEloK7Tf2gkNp7e+eLMtSCQ3Iu55czCsraEtt0nrHSyDdjM6u6gQdDR4
/TnT1j0yVMR6BIkBrlg+xXcdDnuQ03+fmEYgNjVqdtByKWRe8WOgT7mEQZOrPvIr9/3KPitmSoB3
UvuzpUE+wXYI31He4FyIZ7oEYKpMTCgpC1S67q0vb2trOY5QUi1NGq3jwqJ+LddXaFzdQpxbDM83
im7TO2ejhqbDtwZWsRN+T+oo62Eovumqcg5h1uCNYZ/FRORZcFNSsYafi9mKcCsSAYBoTmHvAdJW
tiFQg7DgIJaCHpTlSsPDpDwcdjIXG2GVfyroprR3iVOsHcES0dQ2ug+dIaI1Jg8SMXkFUqh6+DOn
Lok3aBl509BCWRHPmr+URnA7m8GdU3EEUy/3cay5qLiyLp/QEXolOnha8UmRxnUOyiGXzoUCctuA
B8vZvORo36V+aie0R90Yg8cpfLXr7iyer6xaTETvtRCL8Y67ND2iTYRYwA+IqjCFL07ixzmd/wg7
fDjSsIal6qa0SrwSdpPLmvUhjupHhNHGJnYLbig+jehbiYAMnHWz+iyTpF+a2r3LGbAEJNq4xkjo
8BT5Xfdp8xK1GaPFrh6TChRa6Q+eG51qt7mhfdvDmKQPbV5/i7z+SRiKaotDOc0/lqSldDOeKY/0
6LoaJ9+KTPshVDGuYH9wkWy8GWcWlc6VQrqeXGIroMsHvBr50YXahSWqxxQracQQONCC3GKK40Yn
EqrZgKDgJlZCQc4tP37B8iDRzqr3IoNghibjuP6I7a+nCaEnjqq9sG4LSjl2ZtM8hbbnJ1lKsACR
rd4KJnvZS4CRsXV2EhV0LSRD7a2tcJHZfaG61L32BbvQ687dlCz3EhWH7QWpF8gvUSGdgNQnnX6J
ESLQVaHPiG9adP1tocLfTV9NWnqCk8UgXwQXv9jpTGXACnMe/Kxb7sX2ESJwKGPXOLWj/Rg41VlC
Y4FuGLDExRgxbZ6+SCo+IplRA6fV8LdauODympDCxDxXqvGli/oDZ1Y+JtolktWkOEF8Q7EPvCVk
rLY3HkXvFwUtV1Gh8ThshII78icZ9qG09rhVQlkTT6F0SAc0ij+nDQmi6WsWdActnw4zOo3q5IMT
PNadY67sJH+Ao4fNSJZ6V0ylHzVcaQB4zkssIfw//ZRa0L0z5YaX2hJeqsSKC3JVuOS+4YrpEYqC
31FKQmnFlU8gTjt1ddup5t2I/hDWpHjb8Ej3WV0/i0LX4+QYOfq0DsI3SVYQXb5IfIFkcCvbHYuu
llQN0ZaGV5YuNfwycCR5ZdvBTT/ZFw5RNIIWd6XQnisQU96VvIHqlbEvAltUzZ7hKEl00mtU0oWB
Kyxqvl1Cdmqz7mwSZr3CnWPzYt6JuBG3+/VYPqtjx907kJAj1Btqr8jGDOt6wRW7XBU+s+vWr7Nh
tusiy/O9y6zYrZxbe/3RCk9U2MoXfqx1aNjwe86Q82+adGg04MVSjUNFzO9GNiwyPdPCzHw0gKt7
C8JFdSqS5mwFwxOYlZmS7OB/ILa90T0n9UFN/3WyBf10kpKGUgVYQXgEUJGIrzU5bfmBwAD/1bbL
bwIHzy7lsDhgA+RztQH2xvfrinrvFs0ti+yBLkli7tdSOpAwIFpnbf/U1+2zt1SSzLlk7zDwwts0
+/ZckLAUqoTEuBRRVDJkDo1u4I6mfwtOyESC5TVW3Z0WfdfggAqLV/bU6g+i6CV2n4CaKZ2D5b8V
qnmEUZVZCVCrkncxCIYrh3syUMCEF4kJ9uLVWyEJaG2/EbqGGSo+WIqwG+F44o8LlXVRs+1ifrGC
vZVvA6qAGSFWT0BNtlBY8pekYfta0gJA0B9yU+KaVtXP2g1wA1D5EUThUtpCrYGYYaanzZEIARlZ
Y5tE41tU1ZKblxUkavTs+SiUoTZrniVwB3AEV+02CnhASdqsNc27UMkeloxE3U/xEqK3HGVxLOti
Gxg9pdYMhjIZvjd26MIAJ/77J1J3Rdv8KXS2a8OB4oZ23bpiWzVLnFpZbRqPsk9wNXMGzfpGOnd8
Aym2SUVvAhtSMQ3SbTDE6ZvzWe/NSx+b3w0fgu/QB0RG49iXy97e2X6K0LpuyCfjka6GpMkAiwm0
vLPoNsk+ShUAwlJNdITutkrq3mlV6UBz638An5C3NRc8Hi5yJF5CegRbwL2ZNGKFIoeeq53yqb2p
KRepwcTIbBBKQL3cEG9QYv2FtZalFxUt+pe1dpaANoSCLwcvhDniUA7AkxJg8O7HG3BNtfy5AY4F
C82mXResvt9PfTlisVKYtY8kdX80eXZUVWcTCwpbjF9Jjq9ohiBgOqIwqfM6SvRLO1wx6VpIWpa/
EpsnDCzsXDAQHrpvH4/xD56JbBD3K8KP0k0qBn4fY2Mvah61BoZqfuUsm6G2turyW9SOhwQ4QnJK
VW6S/ZuMfy/2JbuzZOTkhFHNkhqR1TUGg6wahRT5K2oapRSZ7W0OxCiCZasZdTYQ0penSz5qeDJA
JkrznCN9StxxVcwFIuP0ofjRWrmG3oBxKXTwj6er/9cBtGyaLhkUIVikTS7Xyb2Tx7qkLUI05OWj
4UVHAXE1p/6hT9VaatgE/W/ykJoIAJG8Hmn10d0yy5RUDC+VSzeuktA4Ct4SmlyIMlp3tYdzr7+I
u48lTi3z4isos9rfRVZzY5rD4f+CXXzFQUGy8F5xpSE5c/mCq10d7S5NRkqhjO7RW0DbutB3WOOE
6H5Mir9Fw0spj5Qn2Vb/ZBvFC0D9xyt5fe+DDMGSVoUQ60yTwuGrISR0425qe6geaVy7Jhl2qhd3
q2TNXnxpzjSunuhSNh2IQHjwrYnBb6cDSOPhUn4QNZ8cuEurtt+1DRRO2ELSy4225BdG17vdHb3B
zJJhmQQyy3L7LqMhATTz5nmygekpeIEb/hAYjeW3AdEn0ga15VveNkJ6SeZ2w2JvMi99cLqK4Fuv
/baZT5CNfsZg4n5MaXiSPECkeRs3r5/DcvinrMMRgof9KEbm42W2ZRnfTQkOtPCBVfaatgrCY/z9
fJq0cMhzS2/uYSbvFH3Q1lqUohCpPxzpb0O4GMJlies9Epgu2nGIyfZNglqRC//Bi+KUYXdxFcKt
WD6TTr17cqp9MbyqwTm1Mdl12PiOFGFSNtItw78tRD0/qatgHZvxg6005KudZuUqlH9QzflP15TB
WopKUtXcSgdvntgkBU2/TOVBcODa8ejnYqThpg2Vlr495JQYhejj1thHGg1ogDwI4cX84TDHnCoy
6ZthosbB+4zVfek1+dsiWhA/PehaLjfO05r/iskXJ0niGblm3+Mr9b6pAi5m/YA/BPF0NWQ02c0w
XzTyEIYCrHjNeiyAdqyGCyMddVnNuGLYJ8fjNqZcD0FzBtRjo6ZUE7f/wDBNcZOJp/A8BFzszexH
F6tflKR+U8hrmm2e+E7bJdt+AI5scMvd7EF8gwG/axUG3clxi02V61xgWW9zG+eBH2qwbKJcuUmo
zZE8kyB/k4b5U3Q609l32HI+plv1K92KPsGFdGEH/7Zk+Kmw76n3UD3Ybtctndt8DHWPqxMk6YIw
dVziklW3Kk26jZhOLi/4SH5cXdLMbKxBjY+UKU7FQzVt6TQHuyVb0x5nBZDeVF5Ft6WYMjvlDFjx
8Qm50uiuehmopxqG3If8H41eoAfSolepGXd6kDiPPrCqX1SHuK53lln5kZ386OvgE0q3duXR/3ys
RY8dnR4dYt1/P5cGaRsvGYP5Hsdq5q4zpt3Of9Nnaa9F5aoMwLMplgGJD3pPICY5iVX+96gra6Xx
Pqsk//No0MQu/+Eu4ysrXsaU3RkuxdWc9tgj0vRO7ArQnNEGuwgWrWqfy8FY0ynJt8kDhtMpwLh6
wEUlybqPd+Qa8Pm1Nv8zmqu1oUvN3KqzN99nzUhvNvooQsHzamU/Ke0Ngwqcpw6nU/wDkDIjOLlA
bJ36jDR/PJL/HnwRDuv/jOT6KoU8aDRbGSx2STVXCC/PWnCGZwhiBk7gUt6iGHmRfBLPN1VVtJQz
8u5krOsA8kb9wJ9Z8+IPauTzT5Jzra76iR75c/ZsV9mmjW6NLNpKXwP5TnmpKJ19RMyGR8O+N0W6
8UwqZqZg2/C3+iSPLCFK2cri47hOUMcAARoH5HwAg+23zvBaVgfN+6zp23VD7OutMa/MSaLFraqG
9s+tiVR3z3zbBSaX98rZNYpXSLhrZNnBdwCRpofTRrHng1m8pvkr0XOrPXGiM1P1hxHvkPK7/LYB
zjRYOi5Bolpu8SEFZVWM/eHynvogzpFOaPvZ3l6o6//RULQqgKJt2NzteCVlS5nmbZ+QnGjqkdQy
SZ/6ocqLfxV73Kgp1SwVsOiz0Q6bTp82oqsWtt1D1OQnWylQ6oUJT8GuJ7aMV0lGlrdgwWybKd0N
iudqdne5pdBiQOk+Kb65FM79Zwp4UrpLowVbda52w54CU4H2N9+jOtIg9FW86oRZCAemod0V3dNk
YZEWYRGY0sk7f5i1ZtelhxyAiQ0Zg2r98aG5OI8fjUqcz3deFBHY4tWNNlMDFVHogUhbJ1k2vSN9
X4yrmrautf1KiAIU94k2t/6oyd4tyVXVyhRT6rikMw8v+1tXpTBBXZbN3AXbKhi/qgpJ/37X91Hr
6xHND+LQuo9r45+JLc3bp9mc/oqG1zqwafpMZzvyJnHVkPrsdyaFodDyp4XKLdiwGZxB+pLTIToC
B44y9TCRfNCp7XKA5DKafYftsg0qT4hUVG3OKczFdF5Pub7OpuA2A0gbZwXY8dWSJgwKuML8JMec
QyFvOhXcdPYI27HROdaxHXyi9f9zAnSVfop0VNTBlm3A7Cutb09NUVqhnZ71HIQrovn6dLJKIgKv
ddIVXdh2aRU+1F52Gl1l785gH9ToS1FFPIf3SdQ/VykIb9fvWCg96vdemG7UYLw1E0yFbd970QPH
ge9ouGzS47bLyIwPiV1/JnG/OxsuDUc8TbUJQWkUgxW/OMHvJC63ki4yzGx5LExu1iETPkfzV2Fs
6HZzQ+od5eHUjZDbfmZWKKXxcfQ/Wc+rm+f/O4wrwY+cwCWuTZbHFAZWbIYbOYiSQBHsWEBK0B+9
a58Tffgq5aTSuwRF0QlHoj2psXlMtZLL4vm9DUgoAPV+fDSt35yynwPUVA1lAZ5jW568/26dlEgD
eNLL5XHEYpA3lpJMeAv/fw+RE/ruIRHJwDGdquUxoviUoEESlFrwmSX605bTFNTCM1dNQsmrMtR0
APDNgnB51MdXYcMIXv7/MI93T7hSrkZQ07k/VuZLMDgKGRKH+eNHyAH7H035az/ePeJKYAJj8OpE
i5ZHYS3/BKp1eRA5zE8mI0UlHz1JsL53m9JENo0bM56Eg9fAXZd8DDksaHXC4/10Yn8UtHcTu9LC
Lnc0tdAq5kfaDG2Ed4MGTO2Xj1fvcjfqR5O6EudBpY3LXPMUA3KXBFAFWVEpzmRmLCcLSdzdkuH9
+Ll/3DWThlmUYpKVdK4cB5hvWaLn3kwOqN8YTX0rqSP6Y/phFf8l0v7x4/6oVkgJ/O/nuVei3meV
neWaOz8OLW0euSF2+scqGkjhzqYi58NkpYResGqp8RH4Wmg48I5oYroJY1pB2fpRisJ6oH9B2z4e
35+3wXHAxKTAyr4uty6sQNU6Lkl61ClKov4AltVr4frRqyVhKK98/Lw/ivK7x13tejHCXXQbHtdV
Kweqarcd4anAwSRH99mz/ijH/4u089yNG8u69hURYA5/rRxsy2XLdvsP4e4ZF8liMeer/55FeTAS
LZQ+zAs04FaqQ56wzw5rr/VsrI0tI9BPxswssGVmfadqlhIWGct9+pXeGmZzER8LwyicI6+ky4Le
BWH23nR43xpk03fWNbGx1DWD7GsYNpt/N2N/5rdX/8ObUJ+mXkXwZ/qbvZrbw0xrFRMWm9U5p084
rC54w2y+9PF+m81ng9gvjdk8QCbkuwzS5v3fVCDbLPuEl3UEVfN/e5utGfPnY1+5TNkIwk5VEOEU
ibROj/Lqhg4D30MJI4TjerPJisOUYca4MGk9YkNzikTltG5oGlhOj/XqJng21mYTjBBQErwyFmUQ
QTC9NVl9eozXl+c/7xNuGSKKsliOx5QxWijF8L4EkdfE+cBOTo/0qiWG4IGJ8yHwXFstn99qMCcv
3qFZbzWSTNaA6gdo0nIyFJeeHuvVVXo21uYGPe5paKiTdh0LNN9ahFUdqHQufbpa37xC33q3zd5b
BvK5hsUslo5zL+MukCqdnSoT8q6nX+7VJXv2cto2zyZyDL24cJIaO9cb1+ob8G1gBsnltF/+Fxf0
2Uh6kmcj7afjAcZulkxHaqBvH8+3pXHm9Pu8ts3JdZNwcaQaFmwWKxjbPXjegVHIqtgd3Xa0uURO
/Ya1e80JfT7MZo2qoZ2aqO2WXW579+Ici6rDGwGtnImtj/N8iM3KOBBs9GbFEIeWLpGVf6Ci5giL
UFuCG9EN+H+bus0CxX04wUffLzuANW5h7ORL0OG9Oz3KWzOn3f9sG/ijmzUduve7gUZca3xUv8Pp
EV7b0s8nbmPpEiSN/ewwLjvP/eUc3I/T+K/qcOuPxRsL9No5fTbOH95ZFzSm0WIXbGqY4XG+ESka
fQ0qDRfJW/Q7r45m4WYhwuLBr7kJSrLFQ9fD8uYdzRPwCMwWnXDUz3Cv36zQvXqGng1lv1yiaF/n
RuPb807RK6WuhXILiPLTq7TRZXy6yx2HImDAQQ0or7wcBYYj+3AkCNr5tn3uz+VVnexpZrfO6dkW
22ZJZym+vAwgVk+tH1Dcr70SJU1no+N9OUaHd2VufsTbmDr7FhowIdNPP+Zr29VxydQDRQhxbDaH
orD3aZVH87IL9tEOjyM0sjdkaTZZs98T8WyIzX7tgBLOVj2xj+KHhlfj6jdgRcE8/sany+1kCkRg
cfrlXlvo5y+3iWegLpsWLjbOoldBgW3f97X363+6Yv47irX1CtKsmDw/ZJTSzT/URn3HXUZfz5v3
5umlItvxckPN7TGcLRSsduotYeeotef/Ml/W1uvwTCokc4BlaZKfYz2+h1UkhwDy9CCvuRvPp2tz
tZSGgzaAw2sYwGu75fvaU+ncV8lfvvsLKNPp0V4zlgAaQJgBLw2Atr6ctL1vzRXVvNW50Zw15LfP
Au+NjfZqpPh8mI1JcWMEOSatDT6u2/7nMkuP9yOy5mAcP5cXp9/r1a397L021iXLjD50Q94rGaEF
/f+6L1/db8+G2CwUn2/Hh5gh6v17dRp6c/sG+eWrIyA2CO2VCUu3vxkBtoM6zWYXZwZkXkhNvISL
6n+Yp2dDaB6fXcft4sdN39O3pB41XPZwssXyeHqQV7f0s0E2RtQIgzFFpWJZ8WSce6U/p/4eQy9E
0B7SjdPjvbr4UGTb5LhDM3I2m7qKg6Sep72pBB6LTzrozfzA66/03yE2G7oOZ4DiHkOwofnwAQ17
4wz/jBjxf3LM0FuiHxIZJDvaOhrHIPPzMsjW1yFrzOu8GeO8ttOeD7F5nTav3LYzU3MHK2XbQnuJ
93x6TTaUQE/X3PMhNps5Dv0OrgyGiEr5swAoiXSVLaLK0sBeAtxYx/TNldogt/4zMGg6ol8BuDYe
Z+m0Ybo4jbkr8+5hsX6pZ3bfl1djBmLkl8Cia5M77UVslz2tY5C9KHl22Cc3sb3/i1Y+plzUIEJ7
/m7APISHm9D5h1yNJYa9+LqBbVUdsKdn7bUgwDX/++wb32Dap13cdrW5W6LhBnSvoAEcoDUhVc73
QkUFgGJPD/rqZgC9gRgfOU4kgF/ahHiO4slrJnPXHbP3Xeu8J6o+PcJrt477bITNa/XlfGyynBEy
FH0KQDBmeOPXzfWbPsFrluD5QBsPB72cwyG0RnNnVMtH2kgr19u96eC8MV9bqGreIzRSZ7wNgZNC
zs586yLYVN9/72HI+JCk9iKXDo2XS+I0Y0fPxcKSgIUXAHSerFtsgQiBjTH+xP/25J9Xutv5oRyr
a7Ew2cl8P8cuvx3+4HJnsxYlbUnGr9zyr2iVgbdWPcNq5gcB7YMSUnMp8yPcNWuRV/kPge8PYDFP
b4ANSuj3C7kW4g501PDf5kroaQBzWr9jzuj5jGrzVphuRoYH0ASlNIB054lVHVn5BihXAO/kO5pf
P6Y6e7ghF0Pb0ZI5lOb9q9mnbdd56zk3aJ3/PGeI4XU96mf+xjAWVmOji9qaO/TwpDxACMBUoeB7
21d3R4/mmbsQJIN4V2QZGsQp+iinS5TQDLqF07P2ykZDJo+WIDYCj7LtuAN9YJZuPc87NVaT9VZH
4+kRXjkvL0bY7LOu2tepMSzzTkUVNhW1hP/lTNpOROcgnV0e4LqNazYOqRW74zjj1dBaQu6E3ZnT
MHT6TdZLfpM/eTHMxootVYw0XsIwqnY13w/AguVtzMXjggKjzDnQTVE3YPX1VZ9ZZ7n/Q0QRauBR
Y74IJdLjjRPQKbM2O7MBD1RZRAQhADOlGzjok1t7mH4pB22k/c3pt3htPaSHRd8Z7WfeqpH4zD0L
+kM3egMvoRNJ5lZ8KrqbTo/ySm4BBLdCUFpMHCrpL61L09HdyDU573SvEPDrLOqsCTQPt8HpwdDY
5OO2K0PBCPixw3Vsb6klvdavnKzK513jGO/9xhNEOh1DBFO8q9FtfgiuyKIQXYEK/U04Mh86GM3s
Xwm9Ze88fwKChuFQxV898JlBu6Nx8K4Qkb1XwMQn5i2kPNzbOYijpX7f0XRGPeKQfAp6D7HFSzfv
a7UGdRREXbo58uhTApMN6RXs5LFRk7h9bmYU93gc0d90dD9WkC0ej+hFYepVrsm+utkCeQOZsi75
MPVwPB6M8l2PIoE67/kkWv2ngDa0gD6J+UG+h1Dd+tI3LBVlewtOPnBjTXcDbP1CndJq4s0K67aL
3uc5yM6jt/N6Wp75OLV98U/nzp+XHjbVzPuwuP71HJsK3Pk4cQ3pKhDLgQ6Y9qssk6giD6Z1Y9Zf
grRDVKCgdx2cimtDSlDfup0Lp5V5VtOjNUX9BQ0/D0sGyQSEby2qTqlFryg6O+r/qJLpl/qF1vIu
PdJilmih3hcJSDYV1xlk1UH7b68AdtRG3QXgw+s6su69tPo7ioa1l8o5UhUwgTo+8Ztg3DOjvKNn
X41lSOfeqhEwAMUDDHxwmsuO41Yk1jvTgNLG+gWeYmUtmZs7yWYEZIYiuOwwVyvTwfj41B4ifjs4
rxLP+KqmPkwmF+CdY/HR9CJ603jfJwFT3iD0sP9R5vDrDPVVOkHJAs+htoz4OiBt8IwvdKlcQhuS
8guH9mtrwDt/+Fll0yN0j9f0gV8AX76YoQSRVV4lHmium4rkg9ruWBsReFHRxdeBPaBze+8sBS5I
C/zp4/XaWRZUmRw4lpzc2suzPLj+IbJSsrgAfz9yiKMuOmvp+mJa1cp3ejB7vae3Z/n5cBsri2po
OroVww1QAXFoVRVZMxZ0W5Xmg3rqtWWMI6eEbu60ffTYrWR/gAbQTboMNOo51oXJ78n4TDDSHOmR
ZqV44JkW1iBybn/TdzYT+ZYDqMjmLzGVBX4vOLpTBJd8V1EL/0xcvFFY/8VZs47FTzs/fq/jlb5w
dOmzb+zP4aHZn09zcL5kf4umSRRSIqWpGx/CtyJ0zlXyxZ97N5Rgz20wXeX9cGwenCkhAPfDd3Mc
fiYCG/bttU3q7uzQ5t8Xo/huJtdxaz4sQAJ9NsFKLWRN8PjTG6Cjy9TAP4DbkvCmsP593NfwI4bQ
d8wLREbBhSAEdQhG219JCVUM3tuP9fLZBf1NXU0sUYQi9NWdjzaMbtbn4xEqvC5YRVkU06gL5xCn
H9SSgC7nzaGursSoIZLIGNUY7J46UWErHCbvYhAyieZ58rs2nBIurCCE5U++FtMPf/uZ+G3UdMNO
WsmbMD011hm7ixskNjssOVxnIqZ6EP+aSZxCxoI8ON3qq8emslXmorpdZ5daUButJiU2UTNQYnNP
j65+ZeUfg2kr+STGFFp91bbfiQwkPzwovSIa0GoMzqTqd2YgnIF9d6v53uGintJ+5xZ2f6Z3Vstw
CnZYPEAySbgx+JFxWjyIVEsNuTn+rOyLBfpNHys01Gyat3QWDVF/Iy865jIRt0hZHCGJ5BtB3n/h
hdhQfxtpCP8qxM9H5Bc6bF5R3fFlirgWzWU/RC6P1RL8ZLBEUsZUsu7wXmnq+BaLAOPLUwpUlkuN
j14GgBYasCT+JC/l9DFd+8VenFLY+qmG+Y5J+Eur1sbbTtuYdlZ/tnbjaNzlcUstG2ChOYi8jcPE
seHOTGquVpwlof3yXu61TqRcIzoYZNR0WVETgr0FLYUzhR6Ncy9eJbFLtBEMC9w9ugtFcLQOgM/F
CQ3DTnSDWAfmgDmkYk/snQluSGOkCIISrsUQDndIxXVndYfmWg5oBnmnVnPhiGox1CBEcK62bu5f
plENb7bZsZ8vRcHDISO3PAQPPLv2lniTcJqIKZh1NjqLNC72u5y+Ey0QrHc8lgCy/JPn1ddVCYsg
aY9WkedfQBJmc+VB2KbB+R2xRAXwdQ1Zdqve4KpaPmfj9LEZoSvZh8Mbzt+mU4rgg2XzwxAGdlop
qJXIO3zm/Q1L47VeNuImMAF2FcP6Rsfo0r43kyfmgbU4QlGC9RkeE3CcPKQ6HjlC/ZJ/tqo3EpIb
Vvw/n2izkfL4UEXF0Fu7LoPEBSOMmvSZWU66pnkK2CvV3J9wgSrE7L1HKFBO7+U1yNnuZaBGUhok
JPsDaOIeqz3MJIW1M2DmSXIeA0sVhTvdATDuhhFhrXfpHuOLIZt/Ql2ua7wOH56eUFuowqsU6ZP4
ipipIGnSs6FbIthhuK2Kat277KXTD77paNXcBTjwIo9wyElyab5cTb8wgrYYwmYnN3FVpQuRscIm
3RVef516DzRws32RlVuPQ/QgGq3ywF6XaIsOHqWwIfFpvJCOGFcIV4daIZ6Wfz/h72KlofpgRiww
pVDfUdMx6v294bcXbI0OTkrMrsyQ09OBQ79VBDqMsJbtMxfNtTb3ZL6JVpfP8XLJ9Ob0icJL6WCe
N05C7y3NoR6Sdgej4a2w1PhppfHrd+DF41PrUrDRcR+J6u3NkPPP5OM69/99gk1cO8ZpVAUZT6CI
Qq3cMHOJG09TGuKLinKCyRM3lOioXNhaTq/+BrH/tPrEWKRvaSwhLb2ZAxsAzn4fZ+1OfRJ4D4oz
1UcgyyvmRxf2sBy2yuVW0YCMkpj48vrn2gwLse2SfMKyvfFUOq/blXn+VJt5mQ4IpOw95sWneMG0
q3QmUqjsRn4JR0qgQnHSYoXV2m8TCvv5/gPXND88/TB/wh1ZJMjaI9dGisf5oxbVJl3vuft9s1to
whB32Ho9kJGCFkGkGhdeFL8T12vmPIpEYoEoWhQwe0dcZEUC7xQI+uNPbaW3V1BTsZ2q50+3yQSV
dT4eKcE3O+4dnJ4rs8SfB3PkwUeO8kEAAfrp+XjF2L6cj43BaPKpbq0+bYCHPcHGg8nbCfjJiRks
iCWdX6L4wFKJG0Td6AEcLacf4o8EtNYErVf6YgHT+P7G4HfVoQralDUJIaaVU8fYahOmVUfCA13w
8HYS6tUX9wPSnHD6IkOCmOyLe6+lXdSpqrpRRdwNFJwF1z2MaVAriSlyCOD7RBGEUFAeM0l8HZfT
762rdbva8FuB8jVRTCcz8vIRrL4sDN/qm10JCdpvs2oh+3h6lNeOX2BxkZFgDAI07l6OkialPxh+
1ewOOEG0wh7zj6lLIPlWGWH1FLav83ygTR68rVqnKJOm2XW4aYrVJTqB/eX6W4hQyIzLu+c9YxId
QwLd4t+aWg/2ldNv7Lzxytvkj1202TQaJbcghi8Lkx9sKEgwbhCxP6fwcFObtuhgpgPdopBYQQ/P
pSxCv2hs9mcT4gA48+aTsy4fT2vDnd6QXxB/rT8XZ95CssY3zmFMqb34PMq/Fn76U3Ge/FY+vPCh
i4PK5XgWQc13dfoNZchPTPW2+FgQjzhjxJri+ZYw8aUoiuukYk/VQHN6MG3DU4NtjVIVpnk9sK65
EVx3cBwXsBWfHuI1u/ds62wTCmVT7/t9y/vALgitI7H7viD660S0dm8R5p8e7k84DBbn2XhbEeEj
You9b/FKXInLngxM99mBElHbYNrDu5h8VDjGsouz7/TYr+9N6ituEJBs3TZ91lG0D6qmxeBCPQqf
NyQ6IA3PY8LF0wPZr5kXYZ48P0DRijamlwe/jKs5PjiMpCwmp08UA2JxZnOKyEvBD28o70QBDX4a
kRN2nuMqOD85aZUblTYQCSyxkIFYhD3b2miiijn9tK8vCbVTjyyxhfjb5mmrxq6XfOia3bForkL8
I7wnOaSwT0qIZk8TBOZE7FCiS3xj8Fen6tngGxvZzmYwNw2WmHN/LBi4Xem4RKoqpJ3kx8YEHj+3
vDjiWjJL8u/IY5BFOf0or92FIXgCbkQINMAzvFy0tirjPkP9mZN9H2YtxFfVlUoBVW3d0sxNgEkx
4NPpMTdUMKvfiFXCa458W1DnzaBDNB2N9DDUux6vXVmnENJRsmly3EkHlTCEKaaRs6g0jDgVCoRS
RAkqVs4erUsoBIEl4K8t5o++sd9aoD9tEDU8i0oxoFt4aIJN9SCPzMGhl2jY4eTD7uneOu73YJZ0
8lQ8iCd7Of7lhz+Uz2FJZKTZ0G+Eyk+cRC8tIU0okGrS1GjBzbi9V7K0ixrbcvu1QpoW2V+h5AlA
SMqzHVvKcgzKHCAoI128kOSsXU3q/SeO2sMgVrWX+9D7VhirtLCYflIHvRAc35k8+FNZQGrwTCUH
DmoPcji6eeQSR0vznrVZWmgTYTp7onURbBIHpuBGNervNuu2R81soVy5PKpFkWwThEZiCS/n+JtO
kA8DZMa6Lv240u+JGAdvMzUKCHiplRHP+yRTwwGhU/KnUbxq3YvXS4R8RH2oYuNF4L131SLliQHa
BJyJsAjFoiqX/jh01yUUEPocxZAyOHhW8qpF7Sv8ZV/h2E4/pWBu5/2/xGrvGu5nyZSYvKB4LkLa
HF3eJKTbnAun9Zv3RJokdfrucUijnbBKppHduj0E66AW6MzSWVVko2IzCZnReIhT4wc97MqGdT/h
UTovKtzL5JNo1A3zST2DVzk21vlYDR/DMOvOaco5wlH/r9CnvZZMHOlPykQ2CS2vze9645PMY+xY
n1lpLR3/KB/C2mAQiG8SpES63iSWnoILp4ZOEnL12O8eirz4NrV/LSWL1d7PlXXON9d8nfMAMTjG
mMSVstk6cDRQShaC3v9DcZ+z/qoQMv04xSSaFKngQs0OSXcUI7L34JwUarMy3JgqeFb7PF3RrGIo
W6UU6JewAvfDsPc+yISyKjxFOu2C4SydvnW0/ptGerkfsv2VQ3RDZaaC49S23mkdB2ieKqjz/Pj4
3jrSrYjgBmlwJkaQUeJ+kdYPkPpXZgy+z0QCIAV3gfTXp7q5bck+qke2rqrvEWst1YXpCCsGiBzg
+fpytbWAqOBbsSVFEvT+O9cAqgpu7dfBJRbEgcPwIvyBagK91d1D2B2+8Z3EQFx7ON5Fx/UXWrOM
37icqBn/4QNJtNWMiBNIL5DlfGmWI68pZ597Gyca/mcbbRQW2iZvD79blcdnaq0qounfTXb8i40g
ITYv58Xc6htalfsx+GAfhhuR1TvO+GXpfCgx44cKYLEX2FdznX3+jcql5eALK9qQnE6OwfQOds39
eWXV58fkhtUXi5KKETSPfrKQg5R54fbe41g3sNhS7VDrr652EcY7SfpJXy9l/VWSyOLsF5e5/BwJ
rkhQYC1L44br6xqtF/kDvrhPSb12EDKSTIb2GGFqpTLUi8haw5oP15TzOAIQ4WHL5Eak5jgO3tEu
LmRG9ATDERArQmD7fQo1ZXfeJt+dffWuTKpdN/bibXH27AtxfprQ1aCZDu+x2X5dBju67Mfx3EBR
h/OuASfKWc2kJKSYHmllkoiYPCgI9EWjqYvL6dIf1b75hl1RzNyYxfcEjmMVKvXyYnSz6RSm2gi0
1jCzd8h6NBdF7L4bo2hlIK05d0ph7VMkFituuRiW7UOxqo5JoGrMWyla8ytjDmH6ALCMZAZ59ZWl
k6xAWMAiSYMLhZZryfeqKCZpYXFqQtqLNgW0/WMPqficYsASyMXoba8j5NnJd+8/VCxACcOxiSh9
VhV/1SyWf2yuSS/eWfvsp7e30RRy3esk6N/jC/xm8JNSjpDpRkwJsIJONTGhBjBhbzVr0uQH2IJI
2n+QuGdzDHzpdIiV0xnDT+PRucUXuYpy/mxf1qKm/keM6egyfevKYjpXjKZeT3gNhyq40KVllmF1
kVm4h6ICtZrKQg8Hyh9ozo9mDgcozZP7einfTWMH18FT/pufxoaRnlt9dclOVhpMCdKZEI2dQ+u8
vhJBET9UrC3bwDHir8XLNlX2Duu4ePuVfWg6Pg55+t1JD/+wJ9T9jomvw/S2QHFd9tGur5wE2iaq
LtFg75ROqPP2GkqCS4k8YzY0t0mzqmlnlEzP0xL9stOOFR7Un3aDkNsJyclGLp1a9ku7gVNehYMX
Vbu+qCjIgHvtP62WS+wPFbdfZ/rrKoaS6EAtTSSYuFxST+DNZbfXbLL/WB9Q3GFba2pIM0u0meuQ
t1YRXuVApo1r0IdCXv6Z8lb8MCvC6zFKdinLLZyB5B/g6VW5SEN4VNaJQSS1KTxGejjPC65ayLoo
11SQYDrDdRN/MccDFHtcCWF3EReZWPRkNurMQ5YMysyBvDzE8mqO8x95OP6a74mfAGcsaOsHMSZM
bXCZjPmt7haLzLCKMKL95TCLT1e2qWigg4wgO62B0EXBHj1ulKiczj5bMv82h1Rx36fvxuMtBgxW
7uSiOzo73UwSmcTtIy7vHfT89l95BfWISklI4IQaMRSpwC5me0MzMSIlxruOx5XZwNHmYaXKxx9F
rqIhj3CfCsOhviO9TeSEjjhZJP1mnGFox194vRdctYn1AHD2a18ON5LooUaqqp93RD0Pt4cDwyUh
f8s8cFIQUEKxUMyxkj+gB+cC2iO5Bm4GG6p3vLa6s9Hrz93D8WNOaZWy75lZPTk1rdF+PY4AS6hh
RtD93x8PEYBgKELxBO3ZOIf4bVV2WbKPgf943H+14EAToES5rChuVJaSoquTGYOOm0XnPDXYNvoh
7kN++PvErdiy4UFF9hUTJ9myBPWauRm+8MuyaZkNa+203y9IuEAsbNrHb/1wWM8z1Pk7GZa6q7/K
VqjW0VC8kbsBFFDl1xaE2/xYc32BSWHNFFMUqX8dF9b54Ek5apX3VRGqwOliHjpcRzgoeR5RBkPA
q0p8tidfPNG8kNQUGw+XKnHi8V/s++ZaMbvgkd1Q/N277gdOWpHfeCQUMsOGFflBmApO077Z0yWA
Qgu8cYjUy7BVh/jSNnPYW+pPTZdfjfxIXP55XdZUcb+HtitoNH+0lgwh6n9KD+E344hLb6IILWAx
cPlBF85WDJIUnRHsGuKg6FOxM1fFlLLh/NvvkDFXfYtwoRtYbJ3P1r/UJcuK9LDuHNcgE5yB0MNi
gZaztV4KTBs0y6qCz9zN2ex9cAfUs6g/EjNb4coQuzySS5HLhE1gqqlaKXerIio+PJJLUuVQnfK0
0XulDoK7/szmyZd6VlE8WrVvFlYA9yIaIyo4r4Xf3r/EO9GjIMKxFk55MA4Bc3l6/D+bvih8PB9/
46th8u39XDI+8VSOmWQuAdBr66bQImL5uCoVKLq41+I2YIZkidX5taDMykzZ1HqZXVkIZlQrdfoR
X0k+v3jELX9d4R7n3pq5Ftzu+J0ZUDGb2w2T8jvdqBbMqXIuoXxSLUuSHqcfwf6zXvbyERRxP1sl
WO8S6JV1MwkGS5mTIEJFzQxuVdtdrxMJo2AatdUpz4BQUVGT2RQtFfV1pqZonUtd2dhIjoVs5Omn
3MhjKzPBU+LQUB1wQKN6m8yEVY1j2GkvgaljEEFgeQBNklYuxR6GdXq1VLSyUXefh4vSDq4r9y0a
v6f00yb0xyTbghG7Edf55kHcKGj2RRtXu3gC1mz8orgkM8CBxrwYMeEq24fJYhp4TpW44mL8KCiD
lF9inMrmLxJnGFaqs9coO1zxp1FUCU43k2KBE0p+c1Xd+DSzy/nWva9Cq6JAPlgJSfYuII/9crgR
bEggG/nZ0gfREetgXuHztVcq7xowH8Tm1/KdMPQUfOUCEFQqHNRdn7Xg/xo8o9kVaJtEQb+/wcjy
CfqgJajeR0V7JuQb79QXHxdnf06GEPI+haz+dPy67oPuUYaTt2A22MJO516O0DIoayG1NT7a4vbz
nVL/K2h4Azs9/8uvS828299IHW1C3saFil+sREgkXKdMQB7/iNOfEimU1ZCBBWehzQjyoosW4HPV
hYEkaCWnmghSNvL09tvIj/zefiGdgwChKUyFmyYfLy4L264Ntl8oTdXgwjhaX0gfpFDr410xsbIP
0a81b2b9UuOh3oYJE9IQQ0e0ztoB/dQ5QsKPGdLE6y3YsPxeh2JmY3UXcjjM9mcWZB/kO/ATZRgN
g4JkttwKXDkk4Rt5v1VQ4uWmhtzAI5cldgNYNWQjntmAtIU8MneWcmeOj5l1NcXlKpyiqAlbzQNi
E1QzmebkVqJYIYH205uHFc4/Xtg7IwNAFo/+F2mPOdZNUpvv3PKfhdho5npcmuorDmFGBrqeYGFe
1WLs0ZNsLpHUE9aM9oEr5lFAyjKaP4MEwkPBsUop0rsrO77q5Qd7vg33QOYIqC0jdu6YI/FmR05R
vVN+CaB+nF0PePhv7II/rdCqEQJ5BmbIMsMt70gW+HVJ/2K502EFJKzaMZ6tHgC7iH/ZVf2FEXJO
6ZNJkvE8A62Ko8ZZGtHk0tXD+7l5re3CH8ILSOx9L50lxD4DZNmoLx6QEdVnqfNCykJtj0cEHJhb
TBpe9RHsMCkx5bgcEiRyDclWvgMnGnYPiv7se64ulU8VFADiS4hy1m2awhA/7GPt2MybPsvX8O1r
vgqD8k4WiZ8lNrKy7GxDGrW495KS5pzNNn5Y7elPeWCBReT467rSAZf1kW8H7kDG0Oybsy7oz4BP
GfjBwVRdQ8185lmG4q2lY4NZBJmIxzMNxmFWtcGpxbFrr2xHfCkcdD3/PBr7H45olyQnAIKGORuQ
YB0QGVnVdF1nvl1ra7EbvfcKBSR2jZhAHt0dARLGyUcyw3PJIzKSHVRQ7y234kxb7OxTvU/wWNWC
tUImq9q7HhXwAsc+esmH2od36Qnvqc4hcmQSGpUMoDC7woXJi2uVi+CdKSBxTjQRAoJJjcdk2+tr
Tjy/wg+lKiAoL24eHjuuF2ZcyQg2P5OvAzXQELdyIWNQWDb9JUcLqOPVwYxvWdiIVAFqH5+w0lmF
P81dIzFN6SxmObsQRw6hkdauvuHeCiMoCmuebo7JIIJZAibID9ivkeV8WPD9ocn4KYAl3+oT3GWe
N0K+ocNlfbLNAM/J3SGG5ct/DvuABAaopTj7AfLa5S9D70GXjgQ2ZMc9Zz6XxuBvEG6ZWreJ7X4A
zXazwB4/IVguVWvai3Unav1X1T2mQivUZ98KN/2HXRYh8rFGhbmNhDyYDOZQH5A68bcsq6SahevR
oWzgsAd4PPFQ/kgaowO90SqYfLIxS7mcS35eQquLtb+NBu/CH8xbeSsybGCoyVZXoJzY19WBmh/F
Pq6v/FcFL8A8No+HukkvdMVZcfpPETXWhR+CYyKhYFS1fenXxb9NqAD6+mefPenaL/6dUXdy/Y8G
gZ6AVIA760fufd7st6vJG7eiyC7qdwd/Jhf9tHNIHXcHDFv01ZqLrxxkFyQwOX5W77Q1o8aIVX9h
9WXN6Pag45feUvgGXlr9iUWe/I5LDbGxsypI7iEDMPOGrGH9TRxfij8cgolqfCi98azohvPBt+8G
jHYZrZBMr3pS5fVj1LWNx2r4FXVfYxwwA2gZQHfZCN5YNHDa/CIHx7HJyHVh2GVK1q4rDgOLm2LD
1k00lD76OjJqdNIGik7Tpr+ZwvlW/gSLpe3GYpW0YdCZ5QWEMaVwl2ZBYlzi6U8zKeYyJpmdxgBM
JKeJW9fP0aBLPrVu8sFLvKu6+eo5yy3j9yMRQiJqYp5K48vvUqCtxOnTYZVQJB8kuGYjADf/L9dY
hOs5nOoElxIIlafF7/OEEInrYuLuD6aHSpko8MuCBoiBXYVWjJhC4yHp/s0BVLsFkaCOIwkcqHJ2
ToxsXk/hGxPrFT+6NP9OlialsyIxv8t3kPH93UUtooo0Hx6nQ3XmcUL9zn+/xO+B+g3OgxqMdPcm
FBUwI3Lc8OSVehOwRil7LtMMfgzVZti3yidq+6IzY5F+SBP3DTCK3OTN3gvYeB4t06HlR+bGjcZZ
sOIxcY+7vCQXXizel3yf3LtUOLwKpurp76Hy3yi4/xkPQublI2/FvQ1JPWT1L/f7DMtIf+RC2tWR
/WWKZlhWp/tDex14BIYJFI//jN03B9fnAGKjdlFqIT+4ty/G/fF8FjFvaF7O1oc4NC6D7Jcnudeu
+/nGqfwjUciEUNmErDuCcTcwt0Gze6znwrfzHWzNF2v5ixsiy7FAzi8VF7j+2FnSqzk98CsL8mLc
TbCcT3YwR3srh7eNihg7kaqnqnrIv50hGPRhTt8Y8M/0wPqmQI1N9kGEOMPL5WhHN1jKijedUf41
QW+bgcqEj2WpHitQCg+20Vxz46OUfA9nyxu1HH38Zgfywv8dfrMDj0EQ782Dme9i3E21OuuMcCiS
cP/GXqep7fRYqyV+5l8HxA5lsl/ynTU/KOVIQVcagFhAykYO3RBOhbqg2q3t7gK8Ay+NRmgj+7Dq
DJHn4i7vw5KWJvwVJ9lxHfh9u97tqjnzpVPT1hiV9t/8v9RcMeZj2z0Iva2fYhFUpIaZKDjjIi+R
ARlzYMj6QL4eDHW+PCjs4CsPf4I/Wty2olzyAOBW5R2cFH6FKsWZGaQWKdLQPc+m+ixqUYyyqen+
Lq5i+GDX4Q/MBYG/pzYZPjR3g/ydUe0/xBPanj75uOiX6jm6hftVX5sPCOrhyxMSZTprSUMgIZCg
sgK+YB6+qIGS34nqSffoGnrgS+Wph+gDZnQt7vAvLVv6LUwY+3fMy7sC8Uy5VwpffPTPVEHil7jX
BOTXcCrD0qFPpGVzssx9+eDhefPCkijPkXJXYbiwSrUW1DHmIPpF8lDtJEX904rDMzI2T/6SguDR
Sc/Mg0fN7pFcwpU9KoA5XCX9HkFY434mIo/K+rzi76aq+hW4y3c/aBGufWA67yIjOfP79LrJhjPS
s1cN4F0b1YI+y9Ux8XSTIckpl6StCEJmmucQ1urCNUWa0WaEhVDgXI3Zt9UJiVMkID55+dq1oDwm
UEpBd45kxVRuysjGNpFia+gysp9N6GIAj4N2mSrayiSgo3GR8r7MFBlcXuuT5ebvK2SW1WfBRWLV
/RciucUtSSmMHzrqHITNX5UMV0dDckh+qAmiO4yYzvFX3jmNXExOnG5CNoHaZ7QXjtkn/lGbDv/I
o2XOHSPL3rXUA+/SNDycF8ORjByQiMmpz8AwSfFUuYE+Cq5UPVrQjBMwT01o8kHG4BeUNtgWuRow
X/PBQrATe2JoRE2rGMm4bpOf5NnaidIIqsoE64R7Z/I2XMO4s2hg2ZPnL+9dspXkicMuPJOg4Orx
Ekao/iJF3okYYixKJVNsoBXDcFa4bBBP6rygDu4G6qhc83X6eGAFwWtdyOt+coJKI75RKVCNDWou
TEbwWW5xhXdA9FwyQ535aEz4HFKBX0s3zI4sV3ps3y35R7uPzhvJfSGQWwSoHILJB9tFI8rkUGph
prND+sN0yvfBfpVBVrkFZ1ceQTu4l+ZkqPlE2p0K6LRAxxXriAqgPYJIcH6ReXIP1rncjq7ovmj1
4qS5bobPAWT7p2+lP/k0Xl4S3ubODuYqCo+Gk+8qqjy6/0hgoVrG5AXWA6ZJAZZsjx0jhYMLldzM
44+1hFUI5q78m0wDHacqZakytcqSNsXdCEbmMEVq8ORI6RScfvQ1d/vygrFA3IlQ14N4LFxhss+M
fnaE7oAi6mGn6npI9xqPzoFSsM+RzWj/HZLlFxdAY+R/HYbs78qbqwudzrXo7x7+lngmL7GGMO3q
lykJk9P8LasWuNTUZbyqmmpgrHVGdSNZTaGQYqyd564iR9LLk8Ek6c/d8TchBgkc/Oqu7OLz5iOF
ZaRlPFYXeylF6KXQBKuktIIFSAQajlLnB6vYn2EnpcK5Vg3N4aaYf4gY9Qhj7TIFH5C0JdwnxqHf
qnHds7FPbrEXbTt80S4Pcb15rvZItYE9XfXtoxn3j0nIRVS3D02pJ5mK/iygiUz3lorOquPI0Z2r
+iEYwB5xwm0a+zidV4ZXvAGpdf6AeLBUKEaRZQ5RrwrWLfls3Q6LVx+SZMpl/dbIFiOg3MMIqEWN
FOI25virSZ4WlDM3+KGyaYX7Hbn1HTvkRudaJoYgQofPPP7QWXattUXRqZYvmhHvCaJrz5bSuVz6
imUJi1ZYDNWr07vRU4Zysxt9C+UZG/EVYCnbgxSDViu9NMl3eBGPbjAi49v8XUCPxcYoUwetoORf
BjK3ltE9uNPhAfDStewN0tQVCiMqWZdQGVRldJfQfKaJyF2KgERoSmsFXkmwS0RDgZWDtpD7kK4W
b8ZWE0ZDdeqSHzqUaE3LuGHYwuXgmrN5PDPS/CHzhs+QUL0XakpZmqNz+FsQ6vLw8eAdViFO4QsF
izo9NX8gLQlAxA1imx4AWFCPL/1Q0vC01LnHfCd9Vr/5uYSHhzIMlZYhXmxtarq28VYvzCsuoUUu
GRY0lwAcL3STUUZx7Zgeln2+m6idkijzyOwqcU39uJ1+qCaO9p/6Gw9HXELKBiTED1CPBCrCgo7L
aVtPHPIYBghZz5PXlh6rv9mz6nvC+WutRkmDlgIo/3iZLSKnhsQ0/4Te6t9J+pmvFC3i2P3+pi4T
0OQRQlv8nW3l33uj72/rOVz1NsnLXE0tAp+/kcMeaJbfBX+SHYVJlgUvapWi+KkkXhI/HrFCOU79
4A7n5TKTsQKy0N87yFFniOSS+ZQonbhfiJTJleNiCHSK9Pl1He/12KNPAgdhMHc9V/I2zAqkywoB
ZG5UjSBQJ2LAY704TPHdHES4u9Ul6VDF2EX6l2W213FW37lp+d3K6298nBwOrnM/P4iwRlXxuhxw
UfeXU4IAJJ8KudcFDooSZXxX2TPZWurWyg0odfe7EZTUAqK0f6sJ2DtWX9OhoKebwwBzxCH/JA7a
lacTzLLuUEK40zv4NZPl46jrdCN1F3ibUGrKx6IebK/YcSMyKzyr7gV6PZWWzJiHvrF00NnSjYNm
e7e/BcOgPLtAEyULYdv/j7Qza44bS7L0Xxmr96gJ7MBYVz8wFm4SRTIlpZIvMKZSCiCw7wj8+vkO
xOwigzRGz7RZdzElMeICd/Hrfvz4cXD8chHBnC23dNeGt+nd7RfLNZnjEDDTy/M1LmSX0GFc0UP5
MT5k5zQAt1cq5lA042VAWe+/mOG+jtKoy3EIh7HDDomXo0o2LJOFNq1doLPoSEgDl03LLngSMFDU
DhdxiBnWCH4yuRuhHPhaAheBcpKo2O5hO1kgdiZtLSf2xX6BgyaQiG7fqSJNNa/mIwsj/8bMiT05
Ly9XJHQUeQ+//sjCGV/kbwiWnP96N37Cuj31pK4WDQl3whGcZVHNTHxPBRBMnLg8ftp+/jtI+fsG
5wF1oesHrvm//wQWd8dHFe5ok83fqMuT+5uX1/Azrtz1MAQ5wcFPfTTES8x99Sl10DTghz6+mPZn
+6KO1uqYrTTcDs2DqproILXjaTv/GmMNe8MC9R7EwpSWED+EYQU0AI/YJuojOE7V7DSXzWf2uqrh
VcYeF8SFGaEe9xfuBaWNKgtmiRI6MYuSW/nInix8yIfg8p24zuXa8R60ZCj8uyvDKvGFXUePWwbg
WaJQemn8u22EsEtH/8wO7tSbmnjFC134t6TOJFoAxa4v8zU8NdRDkvazfApcDLnJzDcvu8Tj8i78
AbuRQSl29i6djMdPXLzm0BsboDoaEctM5tzdyFKvggGRkiAScZi234LzKEa5DWHMvb+lX4tR4bVZ
ljN3+aMy1z7yaIHq812WB/n9oSQN4TxqddXgPRu/7H0P95zK5uILy8JmNly6f6VfxWdS/BrJEyGG
UgIcOHVHeoAMC2FAX/3gnU/43m/4QT41pB5WRV0dX1Ht+4Vpt7swR5mtfAB9ysLqowqL3p8P43V5
iiYEKJp70MSGHbc97PuMvIFPs1N/n94A5F/vM/z8QxzO909SPVKJeZciStpHX7PDg3BOiRhMKb0S
VE1LbKN+67hkLH8OdU7+NkeVTorn5eBfl+yfyPiWmT+rYfrEJaWzzx5XNgfSwWwXSlIcUenr+hcz
ju3ItIpMyxXI3hVlk1tp5Jl09yal5He4OOZDy8BiuOExK0uvjqu40TtXndoP1+ZnaPGBW0AybR5o
53kmG5VF7fdwStUfYfxLWmJPeZkCxvXia+x88Uj3TT2SaF+tcZMw5zFmelHfOIkLZcc6V+hPMYxj
8AB744rd30bpLQnidWaiVZZAmQUmDgRJ6MIKcCMCL3hkfhSsw54kKRLZRL9tcrEI6ajUF5wlSvkH
oDeOsEugr/CPtCukhPpj759bvXIVUgQYPhk792L2jMFIjAHtFYJNdIU/TMVMvH5/g7yRpmB/gBCr
bcESqOkIEbUrZzwkVs8VgGk33OKCHsDm4F0MofVhgF5e0Jmv5PKKlYBjscpDO4dFLB1tb+kmeomF
FPtugIZvkvZpHRLpZoKOQGf8pvcoiM/3PWo5fu1cGHkIS6u4ULLBMD4fSgj8yAqvtWsEFQrUwgnd
MJPibFIJcrlnF8FOOQOCiy9jXS+1XacKX3y8JSrY7ipuXerARPcbv1r+cOIQHRsVWstxRKHu0gGT
sqlghr6fxSxOO0xuaRaDDG3idZtoovrebUx37lE17Y0PtdkCD/bJni7puz/Hdv8HxPCH0bN+Wxa8
+T5K7qSu0Y0UnSTtD7UFl/tHrYEIc6rUREPxRCHNUfUiT42BseD0UH7rkAc4gmAXcT21C7ev75Uc
eoIz5Eu2uYl3VW7f30jHZKun4TxYO0LXue5fOvrBArs8NBPlxQFn5bHOZ80uxeNgKxwV0RFwPwUQ
CFQBGHn/AY4M6qvxj143G8YpIaFEUTdIL/e7wB3wpvcHOVY/Ph7lWP/ADRaZk/gjhe34OhI3IbhA
zGzO0StKbxVLkZUSoPf+0G8v53/N76vl3JeTH+x4v4TEIYAo07zLLuV1CER8f6yZavEsnn31msdR
29CSwc0MKkXF2sy3KsfDORJlKYndbVTOsVzHy1q0Px0WuxvhbqSIW7oLyyVWUgPgB5txlSCSZtFG
WIEFsAjBC0wKUniF8yumV5kJVl5O15PQmhx+grG2HP+CAzaZtwOsCY8M5m6K4KB4K1UeiUprmMXW
PIQX8d7dEHnT5vmxbRAwYo9JaAa2O4ULKsdSNo8DJyxZMOv7s/XmythUUyIHYXpUFL7c+X6Ll1YZ
rIzCAuKpwyK6yS2S4S2QxqmGWcfRyK+loT4GDgFd05ABejkaIlqVm6ZOfb8PWyTqZiGoYJoLjeSW
602fPOmU2LYIgbVDbndiX5guMTQGXefhYM89mzMYibrn7BDUM3QfFGNBydwHy3OPbL3cfeAq8WR8
UrGOmYtBpAKHbnfKyhpHGMqvF3McsuUW2BAVOC9fbD8tdvYUurzYCGEF8CJ38o/wE9YCHIdp/7uK
/cqu+8TmFyz6/iK+bb/UxDewlqykcRTlGaUdMCshW36k0pD6Na6gGeq0vqDnpxBHjRoIQeYO4EZ5
K3T6xDNop7w6ds+e4ciG5pY7+km3YArALz2SIzG+xY62puxdwWASrQMXd3OkRB6le5e3i+suOmVq
jCPQZl4KwBqyhug6LiGtvVyKociM1Fo2zb2uac7wnFWrP2Rjcz0Si2IJFPFwG+LAkk2ReMPMntTm
WxSzEpmoYq6f/PH+DM36lccz9OzJjmtDd0FY9Hldof4CQ92KaM24eMDYq2qK5uvnInabIU4qeRSC
N0InFkzeKARSonMcT4otFfU9HRGdGD6uGB33LYO0WbZ3ShnKZc0S6mbofM2X9NkDpmvmPsBDdeBn
LIfLmXcCXzQqrsLoep/3l9KFo4p/3e/z26m9s9dtfgUmOzZXAVUvoo4rMYI93QHvV/iOTdZeaNKw
f8ruwCPnWgliGEAkdbqmwMu91T6IJvcGspnAUT1O022esIKIsqnFxCWgCteem11e5Ptzfgy1/9oN
FuYNuNZFW1RJ9Wfuj2XlsBojq7mvPcJ6qug9IkwUTWbKNtMWAlgfKFRw4F8AuKMmJ0KZwnDDSddc
/SpDFfIt5F3EfNbB2ldfVO3Kf+YFqg72h9aBftTmX01CZ7gEv/HFOP0HM9rMZo28264KN6xlmEIX
U1eqJjjnXMxHFX4g8QgndjZ/+a1nXkC9orygs+ONfzApbQHQEHLMdyoeYA0YgI+ryC3qPgFPfDTZ
RJATz8X3MtxboCmC7RLFSPucP/YZJR0EOzLywpl+fRy0ilfO/eYnF8O5qNmSJQIHXRONXdnL/AzZ
rNn7ATGhqrBJs1uupcI+5X+hOnVsPIjzXEvOnhuoY9IR5rks6VQe+W53T47GKPszo6L92MH+TWix
6Sa/q06AF56q+g957vC7ZN6HJPtsLU1xecAHdU+wJFUSrCgJ9KFMLrzP3uImJuWn0+aTICB+hvUT
qayD1Ti0C5QPg58EApP9MN+A2YcljRQBWPmmffMzseqP8TRX3MbtFhlhZIdGxEybr3wcDHazmyZr
40VwQBq3/cHJrFxQ20M9krZI4d/x0GL+8tt7t9xAkOIvdAaRHvmD/2wzz1r5TbbfKJiCKppTMC8a
mC686UBSz1G98nAZcG+Jc88XqdKyowCJJ2TTYMhce3EJLf0eD5WKkKH9wOrL6jEtVhShiUYV0xRs
RKOyIDpq26KnI0vIL/J5J7D0ZTmUHrM5eBD1xp/s8a8TUlzie5IBH5svwwQOSBQsrIl8lQpA5fYM
koDADOEwXBN4U3EL63qhH6oLH53q92H4rBIevoa/1KeX47D2Buie+R3lTqTdpTzVWDfLlBwTJg7G
F4ZAsboqUbUsvHVDYwgAWzlczBuLiCbbzL3zy/3v0uCpdqhZLavPZdb+4KJfltY9mI6CBdM2tk5c
z/nsaB//sWgWcwwrjqTET3PIZ5lR/mUXeYpxrT8KR1K6Qs5Hmn/H69OqRRS7LXjp9jGCip6RQlVV
klIbHDVVCMV1izFBx0Z4IlCuij71ysFtZJQXHCSv9a7F141Hg4bfmpIF0pAIhnNod/Elw0naj5r0
Oaelwm3cT8QGVvwVU4BxSiuQFuLS5R79WQC5hIvCLi1B4LWqkooM1kWHXNKZmvh2qX/vtaGxirpy
PDP6gQ4kO0qNkJv5kyNOcaNzq9wbcfEPBvfqAoqBty54aYR6Z2ZHlacFNU/RTYwB0CyAHpCFXnbh
fqVdz1/pXyT2mbn2KjRrPQu6uIWZKbPIGaIX1VyyzaRYBpUjgCu4afyWxCG6RfOZORLYicstYQPm
qSiKC9/60lPJuiCjJzQaSa2o/iLbPNXhRryLZdLMCsNyB4V6sNsF9nIE+QYOhhgMDMK38i9qooDZ
nDJvXQXgSVZzQe0dLokKIfl3kg5K0j/tQClI6K5Q0hPSuR1txuCnnkvIZipGt7ABoTvkR+K4WglK
SZAYTooz17glZ3HeKSljjDdlwGnhKoB8DUvASPAAIfF5SXDBHOicQgsgnuC7GMxFe3Kopq3Zhtds
M6fwtn6xUcaDwZX+ZV+LMdAbIvJ9aIFxIIWfon8i0PvKGiOyEsiXA3aHanZkjUMryLLCpkeGCOuD
x/4LyFF3jyYhSI6fEdZkvlwdCpkoJpkV1D6ec1N8RFXXIotNEaWS021dwn8lzOQ6W5r55aIuz6O+
hb0Qb1gtne9q93G2vsOXaqdEln8epvsr7bXgg8Rxh73LR77YXQe3H4dB/HR/X1yZdfWwjLyVu0ND
O7hl2ykKe0rDgnqsxV+cdfaoV3Uf2OP1qBtNpCqZZfwidUwDeOa/JPbAVliM9V3TwhAB7RGUraWW
VwU8+CsobMLxs7I7VcHTqCJdrhVP51SfEIYj+y0dK/UdzbtkEzp/Ub+0yvN0rZxXCoOaMn1+gSlj
/ua3PtzKfikzILPeuM1fEQA+h4cvZXUZGH0KZhl4jhrqC4yvsdzfYHNNkswOynNS1NDu1r7nSzjR
Ku3Py+x3F2lfkPCzvqt04vhOPbncG6F+ox/fUBpzYwJkyc95wje4S/k20h+/xvyVw9tfBQSuPDV/
6dbenbgs6PGcScUixu0Zpm9Kg8P6GSCfGaBDczQJBdcfwSvT6ZOyEwXl85oy/WTt+TouLbjt/Df7
n3pPuML1EFxXzHGiKtLQoqrS2CGkyWQz9C5GdwaVshIdwggF+pJKGFn70DzXd+r9m1J6xbrRZYbs
2yLrLlV+1ddc0sgzM6uafJQSACP4SvW15IjiDYlNpuufHIKcCcVNfH5s8VDB2MsOxMs+175RwZ3Q
PqN3bhCLZba0b/kulWDx5VRXUsw1YeJ7lUSA5pNLpXKPYBCxbAqkt6lTaRcID5kLkxD/p45Z+CwP
tnPsrRrCcKmf80mewUG7m6sxSofNUOTfGVC1zcq0sg0YV2EBP7jSdcEKNJMTofOIVMm1P34M+wau
6CfRqFEi51epzlkFifFN1Z3zChM0qCX9fsBEx7TeYeDari6klYycMQX0A2lUwGXON2PylKqKBr2B
dq3uHR00m6xDuuOLBJjIDdYjms80jKLjLzlCtiAY6xDWf8LtXMvcdyRTkCRZluRUMN1Mjewkpca6
IBYZ4QbFAZxYTkmQpg/iHXspt7XL/1d5/EB04UIJjNkX+6C576L+E48sXrI8WV1KLfLBSxygIY4f
2CMyoPxGb+1uWkJwu2zTMwngS3eav0dv4dvAJCgfm5GWK11V74gnBqAvWIzi5m7i2rN8qoncwnc3
o9P8lVcPBPSbcpfcCRJVeUQGdZGSHLwPt8EJoVigSqsvB+exyJA6IMrjC/UU+NKyTR7OUW2TbMWv
5jme7LyuTMYXfwrx/YekdK+S3QfQ5Xzcpv5+3QBVSzuiXyQPJbmrQ/7NXJLcctl47PAQ7ynIrNVy
yD7myDTsXAx5vBngOXIuSXKpUnpRZgnHxYKiFW4OB1J3gsr4yf5QGTE/bOJTY5azej8we42Y+MAU
HtVjcCsMkyKDl4EZzQsm04nK5X055NchmmOetb+pkYOe4IJqr/8ytnXztUhIjrw/+nHVHtEG7SyW
5JRmLWq0xF6O3kVuuUzcZnnfwgtEbSEMwSKkkk251e6+CJp1sDM/IYqrK1fEPqpKIcxJZjifuosF
WRK76FbVijpLv9u4hMQ4cEnmbZFaEWPOsC6scbhUXUnnVNeJl62XE75aJILM/kowlEgGc606JxCo
8P03NF8hUkdvaL58Q6OCzx7V/fJejoyovKDoppneqE/FLLuA4RSlL+TW2xN/c8yAG5T7paGT6iYJ
lUTvwdTITcVMv/+AM8ntBRpy9IBHkFlX9yOaYjzgTCle/CyRTkz25ceq/rzb31jBLO/BlYdxcEtQ
kV8sC2CG/+FzHCGgy94x28Qd6TmGHrLgT0yYbDz+ztx2Y/oVZmh8QhCynQobgrBDd+ZEy8VXWKxm
xDDxuEzPUxfEl0uGNMthaG26K8Wp+ZPxIPRccJRxyTf4eSdeW+v/avqfDXYEkzVj2g+he1jeZ/v6
PEiCmR4hqhoDG8Dk2hOKDQQGqz75pIL2a9Byft0AzNmEnGK/6mla76td3S1pKtZDHckRoiFBV38N
nf2ZWacXOki2e87ya4uqOiw9dUhmWPb1JPz9CBRuv5zxNEHyrOlMJqFGj2yHj8rpWI7NR0hPchlI
kPT0AlFtnQSonhwG1RnD7tBj8XT4rjGBEOws/jD7uBaYIki+24BZe+7Ggy2BXZcZxZhgZXBLVNtz
YkGPKgl+mTR0nV3ToOEP1Swv36UYhqr1dz795dCNP5jo0xo0TYJxsquhgFyI9Nw4hCiLL2bSfBJ/
jgJIG3Rcz4Jt0w8e7n/4VEczHO+N6OD44fLeq+uvqu1WDKE6c3mpxs5exaEjZaCLmKIS8MusICSm
oBxvbISuy9Qp8zyW5Fvef7I3gxyoQ/81X0f2p0UDetcHjtY+QAJLtJxbyZor65dKDilT3SHnT1KB
dRfcOfvwm0hRhAoKKnlQ4v64D1A5QXbDxTucW/RY/imC5lsnFaKTR/6MXnjBsYHKzENClsq4lwxp
Hg14qlTz993nExNyVF/0awM9G8d5uYHYUQ3dXBgHjp+8z8GllBi1bwufCI+bC4LwQccx+qhoKYik
5iRkR0iMak7VeoBbxiWD9f6jHRcEPT0asKCFdrpleEf50UO0S2kTmBn3Ix1I5uZFpFZQ4NhlbN1f
TAbJ1fBwRNWAGu8P/+bJcv49+pGrklo7egjmlMDVVMR5bvFNtgDnrUrrv36d6PfHe3tr/nvA40ZY
5C4rk67UDOiPvwm4Fk48wmZRo4l2f8BxhyLe/bQt1AoPUH3qzUTYgrPM2sh/NbjGWYl46Deq0NgH
sMXhanXLU0yg47r345Xxj6xOEMZeb06xcT/QscTA05EGoeA7fFftkhjSLC52lT/iDgN0iBd9Wn/4
Vc6HqwQeiEMKE9AC5uzLrVuPZnYIjcG4h/iN3Af9NSnehb6vBi7xIoUpW67EDnp/nV6nM18O6xwl
F3JaVO58s2ZbdvtNlN5NaXRtNOdL57tHY5+YlAKFVfBfvrkEylPZnTeLxcegivEx0/USvkof+huC
rG2fhCC9ZDxp/aQoCFnOqbKI0QCHUpHv2GZq8aIrJyB1FtfVn4fIfIDI98VNnFPH7S1LQOkvpQme
Q59X/2jDN01aFDQZNeZ0vc6/9lvRLdfCQ8QvUxqxxBcu+v4EU0BG5uWNjH4iTC/PJo/qmMfdKUbD
LLNl03v3rgtJkLITpaQwPe+vnDypo1FEGELf3zF9MT6O9ouBOJZZh959e6johDWDe/TyMYf66/sD
veZcUAP8fKSjW8ZKLD/0s51/33fU2iIiz02r2ROHBA8nXk6X/Y5Ue/rx/YHfmMcX4x6diKLbO37N
+t6rqFgQVsWgeXFKI+jtieQOXeI82eax+E7bFxPa+REw8xK9yjr/uezri6avb2WF3n8j9OjfWDUs
rWPbpusCTx7NpbkcydItWv/eCKrvVbH8kFAgnOKmVfsvmZ/A/QMwEhinpImQNTd1SDIQ3baXM05X
xT2aaQYt+qR/Q/02jNA549q65NL6z1LhTezlT4DHDCjE35XtukriVRoHnS47ul2pYtzKJhQ1aYUN
bs0IFqG3UBf+qMxyYpmULCJMAc9Kg2tkZWJxKcBN/Gb5kwoTqNH+NUj0SsRAwGF8XxWbMYaK3OKl
tV9NPs1S+vpxDubnbB9oDqAEdI0PAqIFxqiKRwIFHBC998LIvkuyqvPibd4fHqVI4QbtZ5X32QUJ
JbcRHzYlN7xwKlRYDu5WOEJVdao/8lOQgX25jhv3esgyH7WZ9tptb+UASTiJXymR2O3DhBo+xHjY
wk1WCW2YOfyGewNKr9elUenaasM7ySsupu4Wt/JQJ3cq/JPGPsYMoXHhZKorq7B/cpWZgoh7Kt/T
uRbw3EYudD4k+5x4ILzd2d4NDxDs/sTriuruOz9+QZTyueV5FTv7ys0ud92snKKvXCx+diadFp39
XQ4IyKurQ0UAoW1W4AQasqlT8oLdDbq1F5Q4DhmY0Pvbds4wH9ka314a5HxM+ssax3yECoLcYUyM
xT1JxWX71zT8lpfp2skE4wzcDns0dGkwcHUAYvLjH8vd4XoAHMLXkmYlk+Qb5o2kDIRBBtCWhe0K
LBZI0vcI3A1xaZ0X445aaNSy5gYpPs68yhvlZU+2/9X4vGCPqxmvYzWX/uj3HNZtmtHdoBhSFFfG
HXqcUftzbmRi9p/zXYhkiQ1wmf/JvEk+lB996d8ly4lekMHikvmaEojgy6v28M0a+hs/o0wbQqiU
Rcg2e+TzjSuvsg9Uj5Fo9eLpty4mxgY5Zgs4/vBJC6y8tI+YcwwhcnDTx8jc3ZfT8ufYGp/osXTu
tcWdtPiUycOpyD0K2XgUFwTlUH4zjG95lcBHhbnx/sK94XRqugITJQIH4fdXvTfshZVBTMapOFBN
pmBPqVucid6mgIK+A657NsWWairg6mkqTjzAawjn5QMcOeSNGft2Oho4/ubMMDscxlVelfBy/+yn
CWkXW/Qok9zEBIh6YvDXF8jLwWX5nxEnUm6Pzj4sjXtc0dVg/kEojCZuBZi547yj8e1ROWj9cv4l
m9rnw3nUQmbOlqceRXb95QniUfCUXMcjBgIrfPkovl+ki2Xq//LuDlE/V3sKNQJAx+FF4/SJOCYs
W6nA067ecdcs/NyXz3B09/TJ1MJXc437jPI2TJXo4SIWKjICIlOSSlwi9RlV7hFojzl6qptSqSmT
JoGwljxY6ygxwTlpIF0j8MOLADkNROy4fsrxGxUCQhVNK58ymUSbFg0kHfIaZhZce1Z1jtKnkp0S
5kFESho+J0P3Y1GMV6985EKMBbJgyC8SheSI4Vjn3O5IsSm3PZDU1ItPZFKSuSlETl9UaOe8R7UI
1FhTMerkP3C7rKkKNuHPao1O7NHXgBmLEgQo1fC/NnIRLzdGMoWGk4exeb/zux85aS62gozPgtIt
Ho04QDqqSs20h90VqLt6WyjZTveCj1ojFJHef6Q3YNeXj3QUD5XGuKzjlEeKgS6SxPxU+ljtsL5Q
9YZEwbV/xFSM0VPActhtfPUk+8OfepDW/c5B8dhG7yB74K8iWBvvP+MbwNvLZzw6T5Pv5Xu0g8z7
ZBHdD3a9Hbz0JoC0pVtjlywuvR3XS+lCl4FSQZLX+ImBO/EQGuTVoX62dkcHalHHA+ZjZ95LUNPd
h5eDt5+dN44PAgoA4mKEyeVQxy2oeu+Pfyy7PO9uOp7iSKqTCBvo5d4ZjaElz1yY91I71PGl+uZa
QB8UrdVwSHzuRApp/J+C0uSxc/ewHGKAJE19K9GCJzhQvW5UIvj+A1pvWf9nD3hcZNP0BWSPRWbe
Q6WjygoRDfLZGZ18xLJR5QrHkgdSPRYJQqO7nbAClCWkGEAiC3UV1O0PPlC4f1Yl70NNqK6QaTqP
/SvgATizCeq5RcnFy/ez2O+/wgxYH68xSPYSvi8tEpezQ//sDtm3O9JxwL/3SlKLkSQ+gapI1eFa
PDRJDGDENZFSG9p14mgi6M10k/m3B/8CK7pr0YbKPw3VJyrKC6TT8YnYFyJpWNPwWXwKaEnLortU
jlKrJkBKSRi54yLmME14DHwG/9TGW1+CUSD5wAujGgxvoC1P3d1zP5T3Xv3o7jaDzKwprjDvdaa4
ILSALjqVPgxulEm0cPFj4Rs/PWqLiAv6/NYZkczqnI1yMDDX1BpEdUbiKoyo80/DQ74fqjnZbwzk
yhZcB6O/Vf0KX6eLQ7jLoTt8kGCnMtHhgn4VjC9CcuGWj2O8hQqOqOawkRZUwWWOEn6LQtphcs+b
cb8tSfwMTrYmFcTB52uf+IZidJDA1oWvCktnepDA2whtXZApC6KCSPEd9Qhzsgw2DV9CbNBn/Q9l
RvmyjkmY9pf6dZgS2rm/1IfZi7sDGzuY23ZWFfVPYwY9tt0/9Pt400HPF6cDKkk83k6H24ACwLNh
Of60Yz9Cht740CXl+YnN+5aBmjs6QCVWIfYR5giwuR+zggQuITysorO/eSDas6IZJI35SfoDUIfm
QhF6x/KKB9DjvJs+HZqrNjvP45ienxXNLX7C8FGsx55jK47xZdgZZ6qPVQcryKRIwQDqeqTpwgdV
EeNj7aksW9RnUX12+AsXQHIpB1Ql7fBUNhR9yjeM8bN3PdagL+IDkqtJhawYpBcBdpwVn2Ycae3E
c4tIbbAkIDoe0r/EwR/J0zf9TEhSk3naTq8OEwXew6CP2uPhS3SwVlW56srFPc6Kus+QboC6AueJ
ziSiEHDwnQXlps4PbRoOhfaQuMt0kF5Jjl00lTBIHvakVflWUSNbc1Z0mQ61iIu4UVg6eVlP3Ty1
AFAgik/QLiTEMxc8iwAtdwRaixgZBF3qpJfayLS1dLZZVI+YAIniSExNu375oT80X92w/IsxxEBV
mbMT5+eqKVOCX9UfydI6V4fHaaCma6pVH/xEJPdh96FgBtmTuvIdOV7cRAK836aFyVJDL1Q8DUgd
QHFSbk9dUSVRo07Mvi3Ch7MLLk7s5rduE58WgkgL+K5rzK2Zn5niJmkX3nJiN+8m/yzZGZ/CA8X8
5aMLOXSOBGeKFsI2ItsJF6HfxlZVbLyX9CyYf4xsdAhuJDTL6s1Oi/nhsCsfEQTdZgbMPQK7gF6y
s+ml5i45fGKN5acqkcg3tEAilUNb8H35ex5Nv5Vtso788fv77zrfjEe21wWMWuITBpSOHb/rMiqK
sM+q4L6M4LggRYFvPA1feIAmyR6g0sRGsZUpU1TtxHBnv1FEKv47bNdD/khKUDWDMP0gnLI3PGOG
s2akiOrfmJnbdepwhLurrNmi/VLUtNL90CizPz3m1ZxAxnfAZ7Cjw8zRhXjj0M4VsjgflMM+tiF0
pB+9DasIZgpIrITcOOiiG8D8i3cmBXsAwIT5YkoyGFsDlLKiTAlkQ9qkLGBkOOdET/CBTvXcfCND
7zKP5MEowxN2cXSHub2d5NbEPMbJgTKo7KMTfbbq/aUbFxueU+wIelNzRrjfJhfpKAr0VNxyMk9r
vpGoffkoR97a/tDFBVSY4F4C+rorOKSSGwMYQh+lMmrofZirWT6fdVaKiK5w+/DP5eQCR1FINKU5
FfAUMFi7WHsREXyJYBiH9MqngMFyZWKkd9HRoUDILDldXZLa/66x9kJb7npfLvU34iMGlGnYtn5A
+UOsBJiM2qToY0u1eeKNn7PBua+sxaVYFcHPmeg3s7WVw5mrbLFF7A/cXc5fRma0HG77lsp06GP0
da1iUdBNCbDwN7pwyJ5Iricy3S1VibqRe7LVupZ8B63+6Mag9JWu6AJUUurwsajEQ2PENbLbBi7C
IKQzoVkJxJfHFRmwnaFGh/mX3K1BmlD6SsZvut/4QMxvyCCPRrjZFU50pkbpEeozTLlj1I+SecGi
G+C9/I0IJny9DP+u6z6jL5uKZ6feQ8XCl5Bwiu9WGBTjQtyz7PIuWhgXUCHm6vUQBM7vx8/IOi/3
YLiwmK9G+PCK5QcrnPtBL6kIINSl25mY00xJIOeGZj/oKUNn0vVJkEKfbYw+QIWI6v0jxE6eseOI
qb0OLKNNONmX1miuYth2ffY1NLwPtj1dDwuf7Fj5UQrSkjjkGuhRKl2yECYwYbOUtsfuvrfqa5FR
EntQLy4qg2+f/tMnQyI2HHt/8CfRRMxd1tPQzJeyAFMTpAtrvbTij6nroTzw6JVIOKAlcuhhH7Ji
bIVml/1Ozft4Jgo7Z13ENFmQX7y1v7nR+/CuW1Sf6xErgN9EUxLgoTqurFXb06AnLKrryrV+hEHw
xSmMFI/T/T13DtdJkCDQXvxRDO7vRrH/Q85y7TxYpUmt0++NOZy4cqzX0blvuoGL5yTj8So3EA9t
Wxelsf+tXwaCbr3M+BAgvVC31k8RXKMpV4Dr7THIOADad/lgn+uktG55zbnJs2oU0yLec2la7aYs
0HalIYiIFZDQhSAyTW3t3LNeVcMWOITBfnUoIBfzLVJTDyis8sfwQny7hb88lZSw33hJSARLEmVI
9kgS4WUYGR7M/dI0s+o3VbvFJvFLfIComuAdQ+o9hyW98DKHlaLdHPZBPFghsfbU3ywjF52MUtFJ
aXDaZOiHqPqmOrBlRHtlJHnWddolSLCA1+rIFgvzyjP63aqMAXpFXtyXlJMf8MwIbQw/jACPwPsx
GubB/iAxWdUpMPlqAULHlEsroUoAOYX9mYtsYkcHvbOy5JhJ72y+hv/39/H/7H4Ut78u3OY//4M/
fy8g5jCb7dEf//NzkfF//6HP/NfvvPzEf57/KG4esx/N8S+9+Azf+zTu+rF9fPGHTd7G7eGu+1Ef
7n80XdrO388T6jf/u//4v37M30LJ/o9//eM7cU+rb4NLnP/j6Z8u//rXP7gEnnki+v6nf9QL/Osf
193wGLevPvDjsWn/9Q/b/yfgpdiOaG2R1pTq0/Bj/hf3n45juh5iNsTCxtJgkLyo2+hf/7CW/6SW
lP2FNNeSekaPG7gpOv2T6f/ToZ4flWY7sBCEpTn13y/+Ymn+vVT/K++y2yLO2+Zf/2CIZ2CMR/KO
Y0rCl8ueoVBTeLmLjT7ojKwbWjgVMU3YCvo63orC1Df/j311fw0FtzxwDPK8RCJHNzlpfCv0D3ZD
vRwZpOAsAncaKWZIneWqsozVfopXWT6cWSCKsfH4bEGe3vv5ex5BXxrdsyXfhnyuy8TNMO8zNzhJ
645m5m69Xl7hwnlbGhutejqeUcp0Nnzuzwl7Nv8fQwYQ+hxKngMKUo9emDNJddsiatbNJjzPsotm
NcAU2iCJvzU2NRVG594pwFxG598O8K+3fDbknJR+9paH3s8GiFfNGkDB2Zib+MolXbjp1ua2Pks3
vOS98/nEa54a8wj4rJtmNxkOY6aXhfHRfKxW0RqVgU132dQf67NsvVufkoA8NeQRjknWbYjifdxA
FuvXhtVekCb6euK1BEO+mkpWDhUNi/+ZN9SzqSTHUnodhLm1g3m/t1fpuv+T8sRzWMN/0MTy4tTa
HeGST2vHGeTmBF+H4f/yKLY7ZPCWWrsiv9lRZuYgpHe5NrbWulqNZ5f259BcWdSyFTfB8mrcmOt4
e+oZtCOP3plTguGxbR7kFTU7pklevbTbdh2CDI1VQIrw4+Gw3IT7w2aHoxfn3/aI6Z+Y6Zd4y/zi
HtJHMNxsg57Xx+oUaVqi5BrmzXr/Ydp62+kiWdnr7BIQ+ize7k+N9trieS9GEyLybF0nFCktKy2a
dfhxXKNfeeVdR+v+LD07qz40l0V0hnd3Ysw3tiulPuQTHYtCZGNOHTwb0myhOC72DFngKthw+erd
5Yk5fGMIH/EBLgX00+lJc3wIqTYLR69t1lN4tfhkw0+PtgEa7etyM10FdxT2XuxP4GRHUeK8bi/G
PDqFVk5X+wK5zrVzFj+Oa3vVk8hasXhn9vfogoKEZpWvTs3lW4b8xag6t88mswficMOON40ux2/T
dnfRnEfrFoLc6rBGbGzjn1i8l37e67fUzD8bzxiC2nEq3hJli+FsMvrzdtxdUg+CvMjlbqxPUMFP
vt+RGRhCJzkYB96v3f79fiHvZ6cr/PzVf+NAvHH8XkyoDsyzFyzRQCGlx4ADV8Tl7sK6WKzm8TSf
QGAn5vMou/56QjXhz8Zrjalr9gD+LCCxb31JTfs6Rph4fVgD2J8cT/N1ZNOwqcpEuGAZpPNfDucV
+cI1Dkm3rsvuxoY604b+XVSd0i2yX3KUfr0W0hOohmLBAjycl+Og5u5HlRt16yqeBtShgvOxzL+M
Rnc485o2+Ybcq+mjqUSYMuEOXnpmk1IBto/X0Y6Sb6uZ/mwD21z1nfEp5Rumw47cP0coX6Bqkn7M
MveyqOg1sNz3w29GerhqTetyCgmeDHNvX40uvBlUe4sLO4JsbYffS8dJVlHcTWeV1UJFKqKftHv6
Xld4/UGwgyCZWenHojNPbOG3ZhxuHR6XT9+o5TEfPYGzPBZ90K67pY1+RJc8WG37e3vIi7MTVu+N
sxmYUPnowYXSgzvTNJ9tJaQpxiTxlnJ3EBVcbrKrbrgsfzc/LbfF9nAWmdv0Krq3NoAqJ2Lct3bx
i6GPTo2RDpZX1QbXyEO/3l0YF+5f9abfGJtsPVycciXfsO4wwPFEgG/x1r2jvTUCx/YxOqbr/T5b
5YMJ2BCdmMs3rsUXQxwZ89zLfKOQd460HN3j9quwv9u5m507nRholnw6OpBBwEEUqR3+4PFBsZwi
HkbXwcCthw39CUgG1e55XW1k5rxzc234G1Cih8A+S9mj23BzYtfoVd57gKNXTezUHnY+D5CkZ/2a
ultCgZii3jO6ra3i9SmnSmHcu+Md3ViVgQhOaDNe+mFcR3R7525OVtklqc5bSh9W+fn+brc+dW8p
RH09LJGlb8GOxq86ukh8ZwqX3eRh11fOdzM9q+7Ry+99Uu0AFGfuut/IU7etM+8hOAeYuMCfvKy3
49bYNptqg2Ac7eXOFn/0P0r6TX6Nb61VfX7SiXhzMRwf8SJCUYNI+aXZJK9VHeIlZXeHq6LZ0j6F
26chLtz+926fI5rGbKYJQf893pH7Vw17K91R+7O2fnPv6vjM2laPXnyWbYyL+oJeZJv+jibRP5vv
aBWwHRZrZ/3+9nvDx37xAEdRoZGnpVlOPIB9Pn7It/1Fty1vzIvmlIGSTXi1y0EHAiotKXo8zoVk
RpaFSbdv1/3W2rqr6jzotvFKFmp5MY7n77/UUTXA07SiuwQOZnq/8Irnl7o1BRUp2R2N3DfDBsTZ
jFFX2qRbf11vyGZAeWy37Xl34iVf20XataiKDBCFO/7YLrZmuk9y9/9Sdx7LlSPZlv0ivIYWU4gr
eamDZHACI0PAoeGQDnx9r5v1yiwroizDetizFJGJC8DhfsQ+a/Ms++3e9AqYLH+CW12Xw38+RZ8q
HiVMOkponoJf3lYujHlrZq7g42Nm6DlaTCd02h69xeEq/9Br+0/b0++H2t8vSd3gP78IHfQHqS2X
ROxwdE921PFRYLV94PPYX7/UeidOTKLu/vkV/tc7Zc6GwswVwfiXH+TfzlKjakD1ueiee8M6DXKt
yENRUjAt9SVHCGM1Mqn08U/r5r/dLEp8Rmw4vpnj+OVkY/JZybRjk6KnsLNPazKQusxnOGLRugP1
uyPkpYDwp6/j948QuKxDDQ1xoYW08JctuQhyNW+S0w7hOBTs0Ygs6qFrUySG0HfBSNM6EGnSufbT
//tTpqFloT3iQ6E8/p8vdypdU3nZQvBrDfZB86uXtEgTp3QfzVF85R1YiUJx+88Xpeb++zLmGDCp
KV5XMrLW/7ysJbxl0qtiipfRmY50RmlUbnYwnaZ89pGIWJjsMXvkfy7T6pxyWm7vrbkusbFueeia
k3k0cqc5ytK3Ogajvf5Upc6XSVXPjH49NsHy1Jfdoc/1ByLk6gw75uS2+O3YVneDYDJ4YlagOc91
2WZH6TgCAWPpaXeror25uW4F5R2n4XUW2dc8oBoZ9O0X5QV97KJcD6XpIu8EB4ym2Fih+AV+uFra
N7uyigNzSBzfqkDm5KyPlV3i0E0PjBaEjNfRhGuQZ5DRnPEELwbBUOHYIQYs31ox3mpwJNL8r0Hn
YFeCq9Gy4qWy6xL3gfaeYkjFB64bO55ttbO95ck0QBTRfOE9hr604qJXh6Evn9zUukNcd1cuqLYM
/REf1wpglHPqa6qagb3cFs32LobiPgVkVaX6cyOsBM35czbmbmh68qwVNTblU7sCWvCvYXN69Pvq
+zSYOO01Dxxp95msv5ten8caUntRromi0SDKAH455ZVo2LIPdxZ3TgnAq1Eoc0V9u9rqUrX1xcqr
i+fQ8xpoJrgjKk75KbWRRGJ6a/z6m9FSSdPbRyfbTllRksGo6UGfnUdTBfBBXS2y/UpPisz/4WC7
Jy3V42Tqy7CSjN+N7Vl1237cNAageiDw+fC2jP7FGxV2orPgsWdmNLY1TYf+qkgTxadYdDuGlINh
ie5l0WDbz1rTiXi1JizPp10BeZMWFhCK3M1iITGnF61Mukp/ymdbhq1wjitS9GEDaO6I9L4c7VfN
8QlyrLSGNVW/4c775liYapZdHsvaEmGl2w4j+nAgPejerCzPiqtCQLBR/RybxfJaKsfaG7L0okqV
4HnwOtXr5Y6i3U2gcgYFfOgn2aPTN0+QKYDh8U9hbQQXeW1yjuZih8OSPaaNB3RLW7Tr7N1j3hS7
2e2+FHYZMDrR/sBnbA49Od5o0A9OtTRFNNnidRjND9vFtUm603dVBrdC6vYFFAqT8fnraA1Gwsup
YJWM/a3hTX1IceLNrNKCOQ0btdJAjWK+moyYdYVLlaWyqBWg3VvsGoqx+zSMttv5CrY4xqoDj1YW
wIh5CAq/AAyXA7rQbr9H/u2BPkXDJduzKAY/lAUTX1o2dfgfrtvRHA1YyWnFUMXYANyejHzPUDcv
2mrHg2zA2NqOBh3HX60kS/P06C2synoNBpgHVtnEnsEs5eB0K05EdnubLStzB17rA0Wauvt/3gB/
YU5cwxPcW9DzewECWO+3wqaUVkBDtpnireFJ05YMbvqgvpoXt80RJsiGWfQoMXDNHgJHs85+UWNv
0TZe+M8/5C9h8i/xBKhOxNO0DX3aOL8cPH3v1PNsySkWRqluXNd98ZwNw4LJWTFBdnpmxzPGk0og
A4s6FVV5ly9IbypDDidbXYe4y9iqTeaPctNILA26m+FlD22Lsmhyt5e6HLJIbAofrbxYkYkvaJHx
M8xNMsdu6NpwFO2nl3X2CTrj13++u1+Q09fHHKCZo2NFp4Xn7V5P+7/FEOPkm03bmlPsBpsb+Z3l
IzfUgvdawylIU8IJhdtot/Vso0gsHqwCPaJvaD9Hka14zM7uR6mK4Z6a4rSjk3Zjd+v9UNvLoyVa
h5lDu4xt1YjjJPz3ztqKXeP12h/ir/+SIQQ6NVRmjZFL+f6vpVTsuBan6zZ6JrmBbNJzlsPgZwP6
ENEyeIH4RD0jLPhWGM3IJqQbMI+k+bC0WJRLzeoevH6o9hjj9Ke60J7GTA0hUYhx0K2q/LSyfo3N
XnzZjObLPz9+LDJ/PebpMBJIkV3rLC/jV7TKCubbrnuiNaOYq/rg5KWySWknIyBinSbIap491E9l
lT+twfhV0YcXC8dnlZafLe50SQ0QEe7BZ2FBkyNRPpVLe2+17rL3RiAozmzFrgIE6lpHpsa9W2dW
aWJM3gNpaE4buoQewuoPcSqECld/b7fxebXS6WKMuJAGxj1Nsft5LS/+UleRNJuDMUHTqa622F7z
TfiieC08a9ilQwokeRy82Ow6XGhtg2k8Bk+HHGvV3IsDqStgmXJ+6cQk7tbVdaNV9pjx9areQRbW
4rzD66RQaDYmF0WLPuc3w+jMr1Ut59feLKwZQVfd/ZQQIIK2+k7JSoZps/2cVXXeTGy3mi1mQ02c
2ngvZZ2A1ToYCOZlBwfE8paPwfPeR0FOINNdOvkPee94QH0soPGN/dk245PoUH5tc7ZE9uIexATe
IJ/ubVni20cZVABYqj2MnOs3qJYX+GJ37SjPwql/9kV+bHVzl9n9OeX8s1vs9KbiHGzl3vGGJzNt
b8fieqaPoVrat9avb706sMKV5WluQiLIKkqYSfZBOfV+kYcid79JkzO8twKUUazdfIorte0X1Fum
yI5jSm6TN3bMPoEAucVhwNo7+ivhGnEyH/D6UNhOZGh9rPIPE5zhpJeHFUyG40w3IvsUGJqEgc3o
ISPn5egyMqOecmKUzQnOY6kOgjHIvrhNNV/FQSEQ9Cz7oT57/XbIsQRBCTIdxibg9ztnh4r33A2P
mRBhOvzMgh50I75UUNsK0UGOQBe1lvu6WhxEQTJZlykymhMjW6FXqdeUfK1tlt3sfeuh8mkclWp0
YjvgTDL0OBtIZ9K90Tgo7Ie7ApuaoRaRLnIV6mUR6k5+LlEfM5mU1KpLusAEgIccvV3jKX2qlneK
K8+OnSa4N8JOx7CZhl2aXXWecJ+bAr2vezObhy579vr6xgxg+p6ZrYPRpRb+RHvhD17cNIgtz4hG
VsjQvtVYKrsc2YOAH9flJ3szz9621wK5dyaBahENmtaf1VqELNxCAxsF7BTXkp0mvUurTwlUW4qD
VmIMF0cJAjK+l7q/pJWIGH0+pTp61vRTU3hpTXboaHd9/YPQHshsAIS7D8smi8dgesk7F6VqflVL
7SfgaNf9YMLIvhu7REszqmVF1GKIuDXd3sYa2yp/MDQYL2yJgiaXTL8HvXcxjSkO1CfE9ajH/Fra
NowhCl7dS9sNiaMRUbQI9pUfsUUEOtUxASJx+TEK/Q6vzl07PYNiC5113TXclNPkhwDya8f9F2X9
Rrsbh47HfDFwMQDGhetEoJ7aFT+DK6FYiH1OvT9X8naWPUXo/uhYzUGleeLWw7NevDjggK1xTgJz
ihiL/TGs5ueYBxuhdB1vBlrVcghHZSSlM55xK7nDhLdl3NTbOfUSyWn+WvgAGX2+ccfSdmkn76z6
E3n0D9vsQric8XVhWapJmN60fUpK5QgcEPPu7aaty4ve/xjaOl6126XIYq0foyL9WBYWfAd+ZthJ
/0Hv7+e8Tsrq5JUi3qwfhr4mwv+02ASL8t0snLgyi8OIbXjQ3k3dR5VP51zLDy2j2IM9MhYwwi1G
+ohiacCriq9S96mxrYTuRemcFzN4cX2Oh/bNNPtHQpZzn6cQAftTUPHbXO9tugbguYFjUOUcEfY1
ZEBNbRwQW/SxvzpfTOAcc9fvTfuxnbok17WEieRTsbhvJYgKb7bY7GVzFpn+GfARq6tgqzLOk1MA
98wOoz7eKsgGlL4h75wMO42qwvkJNfUefHrkmD8WhszLjIl93ce12i2u/MmH0p6BJhT7ctOfjaqI
tCYITR9aj/t1y/3HxbWgY8y7Djx72EG2HZukGcpIMUuhOv2FNAx9du+fcZrBytxU8eg0J0siEUb1
5+dvo3xpV+2y9Oox0L90xvs4pbeDOyezux6HliSpJzFtjDuZkdIsUFtZ1XKsI5E+1UUeKf8tm7Ob
Njd3XT7uG6vZZ+54a8qrqzTPetF6qAprdVNXPfg/j5lcWkCHrpouq5KXKZ3egq6PM7W4YV80JXJm
+8V0ndgK8ncl10fpNz7Uiwx+YHUFTQQQiGc/n3aOuSbVNJ+XcUiC1QbrDLdTZgc/g8IJh9AksjwY
tbHLi/JSqGavmdYl012S/W5bE9kZ3knhqdKDLAtts3WARFEF1px1wzJFYPviZKjfnfmhN8ePqQFp
6GE2QyAwmeN8KLT8OR/Rm7Pbf3Ot3KLppMhh7cy8aSZsEWaZWlPEZsxhITUTDaZCoIMyxtw8KuTF
QDLWzzUYXT2vtUSlamYljkOEo4kI+7Twb4ptxonMxBJ8s1Y7oXpHPuwVR0M291OzjJfVHluWafrM
7z32pjPvHHd80EbmpgvdQ9+0ZjmRd10Nx0n6QVwivwpVoKnQlvOytxXj6Z5AZtW2Vy2lvD4bSBg1
ounruF5slrp7nFMG5rzCRLeEj+X0PixeeTGcpf2elgV1CaMYwiozLkbGrDXK9zsVLI8dMs69TPXl
aQ70LmaeBdxX1ox7DCh1WiLr1mEohnHqXLY/3GoFscy+nXnZUfhNvhtnzv3NMGt/749jYTExz6Tj
U8YjXr5zJlaY5tUeeN5xGu+nequbZGa05zI7ncXU9SomhBWTTO/adMlewU/7D2maBxeqR+W5EfkC
VrAtktxQ8tRsdnEnPJcRvb7YEKekU9Hc6OViXDxYaTcNM+T3WGQtt42NTjvMhVVeNFfjAwqMqrtZ
AG09cGhIBOKpJe7sWmw3LoP4Owz0YBjSTz1MVssc/pJZVrwuBpuUNa44rWczBZnesINbFquhQCpk
5r7WMzM9+NPqjaEzTP0DVSrlheasr2etAVlgzGN6a+El6oT90Ne3Va/9ME3VrD9wK9randM1qUC7
jWi8rcTMyy7oVZ3cquu30DQa3wkX2ddeFNSNqz4L6Vww8/1A4AWtugDA1cDwrdIZKY4/FaFcsdmJ
gNwuVz32cCucrtjCTgdKgzCzyx6aRauRCxl5Clk6zZzXecjkQZUYWe+LVvXnf84Bfu9LGo7joTLx
XbgcV2bSf6ZgWwv0fLF6+inRHOtJFWu3doyB4b5KmDz7E8rv+n/7j3T2ejUH5R6OC4Fv/iqS0uHI
+riW/kviNh/b0/VEjktqtysBfVSc/lS4/a3i/8sFr//+bxlmMKeaZabVEJvUEVz7u2D29w9P8LfG
yS+X+KVWmvmFqOaGe7L3+HjH1a7cQ7plfHhnHhzrT1f70xO8dvH+dkPSmKbWG7navMMq46q+8O+D
6C+1B/5bX+vdnzpuv5W+f7m9X3N0x+6BQFxvzxmSTJUEaEso9HpvyT5u8qdAqdBayz9k1f/1qi7A
TwThCFd/lV+6c41SqOW92furYqfcW3t71+//tDx+V89c7+5v1/nlcRpAAtgSuc5y6o/TexFrkbVX
NL3GiMmP+I+L5bfC+i/X++VpLumUOtcjhPale+p26pBH1yYNPutRFv9J+3Rdeb99bX+7uWsL529r
xaFxaBkbF3Obc95/zMZXHB7/tCB/68j8dUcoZK+teZBrv2wg6NNzj9rE9ZNeE+NZWLF1nj+3gxsj
LkusL7kVjg/meXj937v7f5KN33U/mqex//FjvHx0/x8Iw81rd+7//Ft//Zsw/LGtP5r84+/K8L/+
i38pw83gfzzYMPS+HLp8OtKOfyvDTf1/GKAIaN7iwIBy3GcZ/68yHDk5ER4m4tQy/y0a/19luG39
j0tP6VqyoiERWIjG//3L7v+1jP6l0v/vynBKR3+1hf624BhrsBGu41fuoiNA1/TLWhCDWsx01s0I
JB0LYvJJNKyMGcvUOUp5Je0bSZAtZZQGFdl7upx96V7SjR6Mtc5y72cYr+bOHA1+KWO1ifM01drB
MeuvJC7bFRu/MBcoh12f2i7WNdS3Zba9yjr1XnJKusdGvQ4SbY/hM+5SlweEq24izBeSZoE0ytGT
Lfu2mg5G90SQUW9WZC26ZOIhYHh/Y76SEblQloNH8Ay+UDL6FHhzm1QrZYYlOG610xNf0q9ebOeu
NqvH2pP2RQPAthFVMJtJXlHT7JhrmHrjX8G/553rII1w/GMu16qjvh/GXVO2GGfjwAyqjVBvNp9W
QUSzCA/9dUbdahsOnWLCw+tHlcwQiDOr2BcC6IOEEhdNXolFQcr+a7wyxLWEqerJKpTPOHQ506Ds
Uz3M6In9hSp1N2s5BfqkYgt3M6/mD2yEWmHgV5/ZosaHTmsPjQyKWHjFo9Hkx6ldNsiORhYrw04s
S4UMcNOcr6bmsuG7EUSpN5Q4u0oZLbmh77T05CAOjKfBf+10FzC0mydVDakpda8aFswddb/MT8tJ
mPZ0s7bVvZH7VjKvesXIy60S/aeRs3gqx8P/ZrCfpt7Wo3H1ysRZ56+j+dOB13IU1vRQtvM5ze31
kDtncwSsSUvWjgB+n/SN8qnhrdtukJ+qHDGbN6otCYIfZW9RGlg6mbTeV9VZmK2ZFbsVtSgC4iGq
/LrGH15/kyqgGtDkEBHsLurp5u9G02/PurKOGQWyaNEzEZs12gilWUe0VswHWwHlh/pY2LY4YMpN
kqQTbmNokNk+DopyKA9jm0XlUH6sWTYcSrcL07oVsZ96ZaRP382pdOLCHvEnYcTAo2kCT/tG64zg
4tOpISpPd9i72zEYE6zkZGGfs3L8uqTpcNhmste6umQpTC+zmr14GHXScE/s5nwmDzPp2CCoSaGJ
kR5ScJ90bw19e4mF64D7qmB4rx14MNuVDJrVp2wGy3btceeM/8ZzZzJYL4w97ultsqwN9KZRAchX
VRob1+BcTj0t8bTeSamAmI05c440+7wUgxHEZ6T2ppms0/xmThN0wgnh4kL+rmWImXQfer9TfcyM
PZUaTYtgWPLInGzmsQx3F5Tbmz8NRtR7MztDb73qg8U+Ak1+E+ZxabEv4skKrc4S1c0AZ6r8npz9
Pe3eNEN9XXTMQ7L2DghjGRlrGi1VQ5ctlw7Yt9yIHxpl0SJ9roqWyvabNB3tvAwuHefOPmQ4CR8y
zDeD3do31ktaqZbMYkg0iCVYuBSUfYPltq9Hfdej1J5bDZ9M/2Mo3HFf50yO5zaDDXMF/OfqltAF
56mkTLx127GcjJ1mWCmJhfneDQUvnKRgbE8bpYVANcU5L456UWDj4TtzvPHgVNN2kd5bz4vWiaii
qRM60n5jYOhuW7J7aDAuybSihuHIsKgz9jw12xTTsHJpPWMnZ3ps1nzFOLDGLPD0g+d8Y9KbF920
MnKy5WGZSWlJeqhBUHvLSIXQ9hmCge3A3ylrfjTKbT5Uc9WFY6W/5CbfDlmXiKxcesx2rhd9lB+d
nSv8T9fnuqROt4ztFgpBZWEx8jN83OJh7a1wcrYFAeEwxtjD40aW5vj1afVu8ce4y0RJ9VsMjJ6u
iRmwpGwvn26k/q0hZDzVFnSxOg9iO3X62Kmc8lDXz9s2W/fNVDGnXV7UtBmoA8V3t++w/gjEFJFR
hVNQuaxaw0jMxquS1IfkPOMxMJr59DDQBbgVSCr6YR1j2g5BYudSPbSrVe5oOuZYmAOtU0bdJsV8
5Pf5O5GZeShW4cWYCdcJfLar00Cd71svW+PV059E7r0WacfkZgdzmQn7B52O0gFnHW2vyeHT6Vv3
tvRTFXXz9LZtVGiy1F0wSKuQM2zGmzWW9t4T7WtqZD1w/+esGgtQzRuVBj2jFmEjg8n5TaNjFfhy
ivVkz9NwcN3ViHwtGC6ltrLumk7GjtFM9xkaPZsDWO+zL0Ja9bNsroQBrdunUDBDBWwOok82xVlt
2seAVT3WHD1WVvo3a709677VXoyN+nWfBoAxge6RELyW1ppdNkrWfJfbk+eI+YCaoeP8etWbIjtV
VAUtT4lb18/xkqoejB7EYjWuG7wVlcfUj786ziapCA/avckoIo6rl3wGcyQ2++uSZ+86JeFTkYtg
jzsaTJNk2Mrhi8Vstl6q/HZCGFLpt9Jtug/bem7XagnH1TTgI7HbDx2NRiW3OrKWXhwKLHTgyexs
a66/2BueXlFbzDRk9KicKhvvAwqpyv2WCoXTBSHKYcUOdaf1ajwuve5ReC3EI5IMcdB6MxnGaT2O
W4HlliebR91kQK41XfXuoUqZ4A5ncps/Mk/ZlI/z8mJOzJtbhlwoMPjoI2BrvLW987CUvnNuddtI
iEtu5yYroCAkqw9LHlBIwyCyVVyo+8jYUK9BZWwffnnqs02+DeArUHCnh05obTxalriXurh0rmzu
VDdC9h6d6vDX3w61zpPSaOcNrd5exl62F5PtJp7bQsRLV8OhSa0uQeQVnAPYo+eF2eg9p/5XBE/z
jcCdi0oTf2W3VkK1m9en9wyBTynPyk9New/QorwI71MZynkqR50heZ2pMlLK59zsYdRpqKdG14pb
XMTQNwycFIEVMAJt8bdapmcJIqMPMxOndjEZl900lkbaYuRUidy+eHWELa1zkJl+jbrqr8SV6YM0
T8OQ55HVDXfbMNpHdY27ru6tNnZRTt2DZZlqZzdu2cFtUUZbU9DGwbUlPmsF4+mTjDvNG0K8YvKj
3EjPgmo5u1bwKnvBEertCzs9ZvZqnLTWYKm2TyOex/Vq0naovtTsWkAFXBFDxNMjkz6DbXRXL4UF
5Y7zhuvpXZrZFVDO+at03wzfvWccIFooaFppHqVlmsb20EOBd9znKVMQd2iUNYT9SVHcBc670uSN
L2XSGM1NPa8xxfUQwjPd23DrCWY1D16OjDxCs87EmNmCuZaV2KTSpNNmQ2dWf4w9qwUiY7U87nGy
osaXr6Jh+rhyjB/6UOq7Qm4H6EQ4NllU6twcBoL3vDQfwgeR4meXyVDMfZjzzSzL0+pXJwK5mzTz
YI9u9JvK22paDrX091IOB4e9fZy9g/TTfa+94atxGIIAVIvY0/LfDZ0T1Zqku6ZWAs3x4mnjzFtz
W7Yi7sydGY2v5giklQrXjZZR3TbBfiIY3sQ3YM4omMrIMUpCaiNaxyo28gBbmyGsBf5jaJfqjObU
HHfB/bKO0Yo7oo2bgIsNqu7Pcb5YMT0uDWW+Riff8ZPrxmk3ZkJzjocz2nGGbmrM29h21UHjDg3c
tkoYL+xHMXI5xv4xPuy9eHJpo06+HtXbNEWob3Z5AInSHK1DOw/fHIUSgGIklZSZqH0j0tBpMtYT
jNT83q0/qoLeIvFYTylYX2RE0Y9uBDeco9fJ+jAwZ9AAFGapcaI7iERTvyvzoQ7IN1K8rpJFn7By
HO/GxbX3Q/sFnAuM6648YNSxNjeDQDYPzCW1TMgzV/bTFZRxXw944WAohDIIczIB7bhf1oNNh0Dv
g13RebeymWl/UNL16ACp4r0srIeiyrVEH11MzhAqudO2r3AEi2tZEp/LMRqc4MRLNHYzRU2EuYn+
TXKJXhe39iSPk/l9tHQ+hLfGxLlyDHDfnY6LMtijMR9nNh78W5R1He0mtR/4MNeNvm42wxUS0baG
hTT2Ymr3Lp3QQYGVmk0n6kc0irU6C7tID5aJhuUacWcclFe30xP9y7MWjFpkTLTr0D3h6TnMhxRt
RqiJJdqCVSWlT2wly/XGG51EE6/9FDyZ9vbg9QaCOGCB9UgkIf1L/iwLNHTeoIfSremGOtWRMvWX
zclAmK0bz2wwnwSJYrCUXlhcRYdb9xmkwojTkkbaplCPan5d3NH3MTpGjNHj6OBt6fGCN3jQl/V9
aSo77OyKdkT9iMuKG/VCvrgrAddEdEwVtZ4zZGUBdfR5sHv2zjsXqWXi4SNXAZPAT+y8TuZH4fQX
T21vBZPFnCeRVVlXgzPzrYef8DYBKmVH2CjoDSViTsrdmlm9d1J/wyh72GFnkmnc4ljyVYLLMUe/
Smx0Adcr3yHgCJvOXCL0CznmUTTpp5zmUOttwD5/kuyx2PgMCzWa+yq1vqW9dDHjyr73g7t3r8vM
61WFcy3H18jjCcZShFmffsnosZ4Dt/uk8Dkelah/Iu/72FY8natOGmRmKA0Nqz7amuNGyMzYTNz2
xhxrIrS1eVGDZp2CTiEf7A5idLSHtQzEwdQ0gVOjqx8on2zoVgVN/9UxD2io+BTZ4c35Xk1DiKcI
jbc+LRNZI0UDzOEmErCx8mDnFcxmVL4CjABpgRCS6odbPrpZH6NmDIc2tR/KvHyoPbYZ6bW7pvF8
UComCUeVJaILGLXybmEPXvEk4xI3Ej8n174zliuk1Km1XVEsY5TWFa6JQjHnoGayYgcDXinpujV3
go9yLN58KFoo0CBDbmIJM40mIN9Wab0GCFRTO7v4qRV3wgjNI/087rSk130yjA+UrVN+9pc9B8zG
vw+6J0VOvgQ0VQQyGvuuzJ7a7lF5p96FJYglaJr/GOSHWr9n6iGw7/rpflWncn2bEf1+adVD6t8Y
wW7ANcp1n4acYDN777efCFdD+wrBqT2sT7OYSDAMtHNGtgIwOjKzPG45LvPla+Ge9B4Cxke13s1M
vgkqMm37XEwrWfAB7he3KMpHp35vXQ7C6eBrtzsze5u3VzEdkfME1RtdRcoT5PyQAIMx0mY0c+nj
yp5d2pQbyMojHcFQ/UNAqkKMghWhB/r8OStf6/SJ5ml8RedZy/CRBW+Ff3Ewm8xfyvRnqn3LMjZK
83WhduMhF1KcPnwq+BMe+2UvKXyuuwqdzKA+Uy7b8Lxb+eqok7Y8dEXSwUumBzmeHP+wiDe7ea28
x4vKzho+J+g+nCMiKKjIQdigN++Wl2uYIoqdczO5yFoOwjt4ogkdvwyX9HbdEic71zB19eWxKjFE
K95yU7/qWknrqL8uO0TJlX0ZNPZQzvRDkZ634jkvX4p6CafFDnFB3UINJcFsfdRZBdZBgJD+CR2t
p9zfB0flPqIpjGVHzSj9kNZpsnYc70ruZ+c0OEiYMuShXY798T4zdk4PJtIJQm26B8k2UX/Zm+Zp
Wt+z6aMfJIdXGy7Ggx/clvJltfiO/YGg4pzlF1t9+Kh0x++5eTdCRCkM1CvmLkDrOAJggOB2nhHZ
2opMovMhyX2MSLSX4HMGCGQaZbQgV6aKU3xRFJWuH/NXYTwOvoHPQxH5gPbyldbyoSEyoi4SrdWL
U36tspu0+kzz+5oYqR2wMpWfnkqaZp9aN/6GwOutY9HO7u3aYdh2Nq6T39uuGz7hMrleYpe3HeWF
9AFvptDgJ4MPWnH2dJDT8RXFlnafDaghEIK7VqTMk+ac9WY3LGxcIWQdXZ7V/JaW4P24z7gtQutC
sT6o9xO5w+a9ueDtCHvtfZv9cCjz6NpPbV3D2r2frHMHNik7B/Z3w/7OxP01n0WwvC/GaN7iakaD
fkiXkzd/r8tbhFigz/0HuVRx3z+V05psWxU54o6tYtGwWfvp+inqd+a+prsheyI1v7Lte5VDm3zw
CVTS/8vSeSxHjh5B+IkQAW+uMI32lv6CYHNIeO/x9PqwocOGpNUM2Q38piozK5McYbUNHJ1IOwVt
70XQ90rLZTGa5xwutNK+xXg/yQmnkGhn6HUqyzeTHQ6P2DqCUqJhb8trYCSO1hPOUkq+OrzyZ/Lw
Ik3oAva94HGzWxKWbOVbH++4siGfXZAaAGImlPiOVl0hHmPFiucxfLHyV8G48zuwEDKMXSZ8GZVm
C5R5WCTg3/8j1w8p8eMc7SsWjebVKO+t8qp0KsmcyFdCfl66LdJhW1fvlrVnk4UlDTxmRC9y8NYK
f9H0a3UHQXaF1mtHEAC3m69B9C4o90K9/9cGImTN/lrristEFV9XtUN1nCxC0i6W8CbO1Oq/tXGT
1GvX7+Z5OymO1TuoonryelvK1OA1q09FuxfArQ+G/oovXppt+X0j82aKSwZ3o+CbGFLOwx4tH0QJ
LvI5yJED7UFQyceT6f+qnKGYnCPsKI6fesg1txUTfsT3IFeHWa6Z0fFx9hpNRNwbnjIHYLzmI9Qn
U6PcnlAgmZGN/5wUnKyGv7vT5nNfHAScmdR7IwsIwj0d//sq/u7ra64fKh6fKt3K3GfYqTtZ0bGw
TlZ1ynG9qs+EHvIFxR4D3a0p+Xwjfcax6TgwPxF/dpjfJD9JjfPHcFOV61zd3jWwoZBzWNrgXVXI
31X42Q83Dpo5v2TmeUg+8viwoGdR39sKP77diBVa74wLUr9XfTyWXGID0FT+a4T32XpwxuT5PpdP
UnQgbUCtvktNcQbUl+vxGloUebaVADsdluVRCeGj4Gm39b96dc11wJgYJHAr8d3snxKal7D61Zdd
xqaOC1SOD1TtVKSBdiYjq9J95IJgG6m6D8pDF/pgFM6CmC3czclZTp+FhA+Qy6e3mkfo1dpZTa95
/jYP2B72no53fX/JJ9Oe4szL9YTcnl9kF314UYtHLu1kcpR0+h9V9oEtDSatFpfHmEdIeYA6CoYb
Br4U6dVmuVE5HXy0INiGVvFdibGvu1urYkL4wji0oWgWEpDv6b1P93l40knLmPC+fMliv0gvbULX
k67gkj0i9QwjjptR2Vbzv1R3xeJHDV9iEiOZzglZOJ01uUF9Zo8Aw5fhlom0edpY0yUHPEymFInK
iUtZGTesHxeYdww7AMcDT11Lj0qzw0lRoscvrO++w+wZQa6TRntjuXN/8WQ61THzB29lGQktlRhb
35vDSQoOReXl8c8oUfOA21nzsyPDGlPW9d6ca4J+b+l4ManG+Uq8gqX05uGR5TN2jOulmId7dd4H
2W4enzlXDuu3/ODuS0QOcdz7MF/MtrPwrqGlC31L2E8o4xGpSQ6XqtH9aXSsUnfu0peJJLyk+FgO
TfvorTeVQGdErxVS2GD2A+nCpgvzLbFfgbhDLDVgWowNeWSnJoa3z4A6U/jJzIthnVT9wC8VyNsT
id08avOPROPfHZbWDwovEi5hxTWm24nAD30gTAVRo2IntZH1SmQ1apUJNGQm51vai8Mrx2lmPZf0
NdGOybq5Db/A61w7jRQmGVLRYthMeI2ORERMtsz1mhYP6g1FfDJWkNX+yIIQfRMxVRqJzpATd0IQ
rjcjNF40Sskt/1OuQpYSrT9tJNI7NmposNVTJ4FLYTVQWDM9PA+nRt2NykPIdQf/A6dBfyTNGOYU
sEtRgxfs0UouKY5//Dnel0F+gzFcW7Xi6zoysZgM40yeaGLdJ0BnPYzgSGueJj6+g8HoZMZXOtm1
wceSmWjIfwbhdcTvTqpuebQppI1Vgl+0Ocka93HyGumogvJI/iie6gmRiPA+j6gpud7p1qott18y
XPsKbmgS8Vrfd2s062YcX/PJ1dsfMdt2pMaInh6SzOwAp6E0HKuNKHLtxL+accoY6tF0H3KQVawE
L1m5LVGDEpQm+nFDHcKFiIXg1P4t0Sac/I4FJdMYRpxrpadFXqR5SvsxJK8cxWnhzXCJTXDqDZct
K4+uKvkgIwhxGZbrg2nbU78BovUnkZIucmPZD5ZdsJxM8wy3aLT46iGevbd5ZhtDtId16f0VcMbO
1ednFfXJ6qAW9Y+68EL5FKEF0i9GdgvHXRtu09TLEdEE9atQnPrpNKWfjWHYkboVh207eMD2zApd
E0w1NyQyNfNB3Jt+0uzmjIP+UWnPPH7Xm3tZXsWFkTOvFD3F3JfTjg+il/5sHAztvlApyEDaj4qm
sNyXPZI6XOiEbaudoR/sjh5kAaxKks8xvSbto0S7r7zSmdmCcBiI2o5dpfexrJ9UiuO7YnwjHJdI
6ouIoScwOd8VHf7LO+RwYYWf/GghI0PLheJues+zh9x/a8pPVH11sIIpg4B9sdUqeLlrox/b9pjJ
rvynLI9EfxNL2CrGs9rkrxYdFQBPfdHr6xTfs+w1qM5mdywbRs7s2o6Uo05Zk2D0eo+Xy6D+4ufB
1GxU74nN0aWHKv1Lkkfcn8xdsw0SH+tnF+9sy65pL9wZ01DM2A+p8lkJ+yUh8PKUxVhV+s14Xca/
dkSpp3JSo+S3RAfka8q9ibqrPJTxtydD4iq03m+kwiOC6+JNNb3RusniYSj2q+auiEGmBX4sLrxE
g79N/MeovC8ou2maHFX8iBxcaDllbS6Rdqcnu2g5x9aZYRY7lvYhdKz13iVHRjFj9FzaxUS8DjmC
Hz3a1N1ofUz5sZ2oeAgrvuVMRBvTj8EJGQtvXfnBgBJ161et+KxzsTg0xaVOSNEjQpo+Jf1TrFMl
XidmwPo9WEWA05W1VfRLuKLzzARl44iDSQW69taEx1ihn9pmDJOPvtwfA3Dh5as3eEacnoX1qohX
UzrFLJlqt9ZfLSIj40CrAq5PcJNa8jMHd+hqN2CKNHdNotoIbMbGdjpRumuPGS5EGpyJrMeGRkpW
KSK9BhOTpH/vhbdYquxJTN0ySvCb/M3pBJrkhQeejy9yyDY8VMhCHQJaavSMdMbV7xTQMaccYtJV
ll/k6FSqL2PpoyBX1X2oHpDkkynPHZ+LH2zJNjtHMHmhfhbzN0sn2SreZ93DDP9yCJ4i0Wx5/JwB
j5PxmmrnPoMyazWnkzMEtLXdJ+BH5T2NGHTMLmmxh24PD0C7DFHavfzZRYHzpcWvM62x7KO/rEtP
6A61ecwsunS+lsLdgb8+xzvABWMhywfnPwi2/yS2mIuW+ewyXZcJV7bTQzer/wJdJGA8ISqG6LqT
wHEUXqPyxMtSw+0yu0vEXCdE68A189sL2X8OUXNziZAl1oOHoy8Jc7hHlRk1MaONXM7OE5W1PWwg
/ZP3ytgqwV5fK9p2m1mvOfaECSJehX+C+lfP36hHyvJeaScxPnTChw0uDul+WoHrfSLeGYuxwaJd
6hwaVezKb/lICR79iVwCEwbOjD4erQHcVr+W5pFbdDI/F6IE23MhvlrKTvCIt4dSFdNrbfAkF3um
Pt2Inlj/hGBMEBuOmgPvD99DX8NCA8YDcXbTexEwhvHQqk8i/iLyytfuK7nm/Wc4zF4u/GvjFPP8
xDXmI0TeunSY7h2NQ4YlRSZf1w4IV9gowinI+qgSZuBGwyZPJLWYgNoryaeYXc3Rk8cnUx2xKQIC
kw9GT9+qgj/ocB/J3Si+ZCYg3KcMjaV5dMjTR83MObZC+nGejjjxywAr7ec878xXUSBJcx8FDHyt
FESl7hbzZZG8svxu8Jsuv5PxLOgXi4fQSrs+28bhLaTGqAiz4hdogbVnXQk1z3fb6Xt5QP37l7R/
ivEQgZQH5DIm7KrBaHVVHJbovYzfpPHfzKtouYFFZ8QANW2+W3lXwSxMPIqtJL2Zy+cCAEYV4Uoa
iHH+KRg7q76F2XvFOihlLI1kdxkc4rr52NCDQGFWsdeEjxUXU9XZKcPSi2Zp0yyLF84v7A4p8Dt8
9ReFXc8WWZmofxl4tBXspeqlWzZsnogixrhmhMrH0WM23gVrV9rPoNnk89Y0MFx9Y7A61feleuJ8
y5S3qL0Z2M4zc1McNH1r4vmPYNn8nHXwXFyoOD+lAFADmE5+mAw1B+JN1DaFtV3k54xKXOPMU0Fv
5MnhHKWIDC6GbdkYRHNkFdyjcd7aRYfgWLzC7MrcAZJD31DJTPd9aXO25ZGK076q9hoVx+COi82m
WpNOCnOLma6evQOuzdqLtBybal8JBy1mCgfyYqjXmkuXNyCS7FfpB+xk2rSZ26KIYiS13IeYyOYJ
+32D3B58DMA91vAGP40BeH/Fp5VdDgiGYeo/Mdk3ROFAy9e+kT0H4XcemSaY7mtmmwEnoCQiym3C
3EB/5i+NS6U6K6HfVFvKV6CgpPaxn/WbFggaos6o9nQOtXwJZN/QflvlU8wfRXPKktcSqWLH/ejq
40+TPrsg8+LoQv+osxUaBkjcCT9sW3xN6i1lKUlF7XwrgtuIK2f0kc2HUN9EybdVDXYV+dK4uZgT
Q1NnK3iJNYgmW5Y/1n2PXfXAUXWi0W7/dN1NifjBJCk49HmNHO044QGlOEnoZzLKYQgdmGsmb/2m
32McBy7HyHsTuEWxpVdZDAacdkF5M/XXUjyEfqu6wr2Gam+/lMRwo0zdSBxL6M5dnTVo7UvjUEcn
LRS3mPvaofJZZK+ilwIhqwd1flmlUgKljbQe4hnA+ew25l4cTwBOUERo+9c+4J2F3dYRXxR7fms7
ZK8Y8hO2YPS2Xh9a5fL3JpqfCVeLsmKi3VWdvIkoRRrlvAaaB/pK7U59q2cFL3W8qLG0j5evzHhq
Rmrn0k0nV6UGZBweY+AldLI7VmdrHafpLUrgF3LZDaabGv4yP9WNmPErCh+ZX8JGHVPoCOVi8Dhj
m0BfiuqZo7B7yNQpjXmflseyWVy1/hkd0WHIQfeGzWi5o02FpAqgqAy7GJiHYKzdQKvIkmkLMGGT
8q9UACB25M1hCFDrG1SJZvWaUYUFNRms6zghfleTDcYLqRB7ptvSI7cJEhaKtVTxRadlshBvpMlN
6psh/8Nv2pm6U+b04AGoiIaXbN3cUAvdBH2tH/uZomjTSddqfoQixjjPWtwG+FpZFch+3yCDo/eX
N4phS8l2VHQbQtRpimtP3y8+hfFtyE/ZCgLouEmML1LpVRHr1IErdnF548LRuKV7qi88u6aveEJv
WEE7JO+4QbiNfFm/TkoH0tkhqo5cP0vMP4EguqJxaKXTKvFtO6rd4F2zLviheAx+MJm2b7+H5lT1
HzwqfQDHV/fyUiIuvGfVBxNKcGJYVbA7nLhjuqz/7XqouPlDjQ6ItgTaIH79INJWM4B6GNV/i/Do
m4upfWupF8+/IQ514/IPRT1TsPfceubCNzHh/Hl6DYc3Nu9qJkEP6k4fMlfmiVrg13Tb5EHtRo8c
zwDYegD5Uv+k6ZGOryHwrWUS6PAyyzceQ50xEeTUtOnDVluxfOlbYEkwJuV01UOBiEm9wq195pmq
nYKfu90122ViHsopW7zmd7wyI76H9bmVT2L4AQkwxlvQ1q7aF8xrNoeQ3mBoDioW/tglYqOwbIMd
FSMNOxcjlsYEau2mJGBsHemCipxqfkzhMwwgqmv4W+Yyhozn9xoR42nFaNOz3mmBpOv8OiA+w48s
ZXJEEGYb2hxLc1wZKdP14bX2sLtL9pGP1V+5J8IJ2QtDvDdlfsEGytYIpkiluwh4kcX/ZEZTldFP
2yPoXiWfkcWCgCz9Ku/6VL+z3JF97nvFMRfbxOff5gNPcKbJQU3owbeBQJjdh9UT/Vu/JS9qdY3m
9/X0GdJXuTyo/ugxOxAbHxmn+JQy8jWkrIAaUezLtAENr28Vov8qxuyYOwrEFkO3BbV8QCgUo4yy
8alPF8Xwh5ayXFsdEoEIg4hUMPp0O2HQRvaaiyUzfo2VARj7vZxeVOEvUB5B8KbMR0Xf6z1Syb+5
O0nljx5/KdIMcACM8p5lf4EOZXj+LWyUAkAOAHCWdqKnpMYIJzCqz7h4FgqH3UACJ6SMEyMH9qEz
+OSlJ/v4FFggLFEue1UfuQUWAG3xB3JErS+ol1FEc2cTSrTsFxfGPT71noBa4irCz0l+J2I+v800
pmfBdQq8sciKZ8yMVrkIfsL2V5xea/EyK7eJObeWpVJzu2t2CbN11fRnyn/LtQMAhzOOxwZ+s6Xh
Rd3iAo8C3TmWG1bb/LMUMOp9V7NNJmEva8KyVH9NhSUr2UvFR1PcNcxEm0tA6hUyBEX6R5qfLdRb
IGFcXO2k27XqS93yPcubiEwwgvaRBPkgGI3Pyeh260BRhKYUIAB90JUb2UW7aE8XkxJ5F/nVmON0
ojoLfMxgUdIXp7gkE/YwladsFWi0aCdCk1btYfZvpNv5YY1XYrwZ/1m/k8dYecd5CQSbQCVgSZO5
AWqp0ReL66D8iALxV53ixsVVzj1O0f7b5AobgP4bAr/ThlySVnZbALJFeEr9R2fcqXgbmpHIE5eV
PAHRuAvY5kgbyXzT6eqVgVJK8xVeYFcdU91XHBFeW7Z7lw0i6bu6/Qiql6zwyyuWBrII5FQWVBgr
YJw6zdiSx/kba6cw3iGMZ0VIyE77A5pfOzeuFipmVurw4KiduLIk62KyaYMt1AxI+zUp7j3W+/j2
ZKpXNNjLOmL2qGDhW8g49RMKCOnNFB45x0oVWwFP4ayKd5VwTBF0DDb9SncqlJ0uYIBrOYTGCB2B
qgQyQc8HnCWUDZNAoJb4WI2OVZS5aM78aIdvLXiK3+onUtciWiblR22eq9JMRLXU99xGEmDo1PMi
mYPl2Anf9YJahg8ugZ6MK/YL58d8uF2t9XPeE/WIOy29bshVI6ArTNCWKE2zr4vFkxmfasMXXBTa
VNqANKLDwEjhmam/wXhPq2Ol+mr5VRkiMSLnXvWC+Fhbp3FEE3RfARMxt3Ydbi0yBoZy/drkH3mx
AjibpmG+/5Dl773xrzd+quEpyu4gn1A5OqWwx7WNG9vlKYLiuIJnOBzTiWu6PWPYq3hDZwmwbOMf
NXrL+9v9fUhuKhMJqU/OhEeps9Dk6ek+IzIo10R7pJTuwGDNB1Y8NqQtTU9+41YwgfcKbrtO4iBR
mPyFsMiFH2IWbdRZHLikgw68BK3nbUewnvxLo/PAelTTQRftI2yFNkKOwPnbO/H6hgw3wPE7vtRV
52FtgWsRxKL0KGKw9b0G195sVekU5mf4DsDqgWaBX+pY1EuQdTIAj0rJb3Qf8d0gfW8E/mg90Vnj
n0JAx8VL45tBcREMI9N0+FpR7Ymxb3UbmasQHcR4zFULOPdKjOaw+JFBlA5b7hxsCB3Wj/JnTY0Y
oX000NFnzz7xeLxx4nId+JL1CVIAcf4SZD8ivklTiCyiuAvdFeTLiXGbeMxQ3xS3XJPmbZoxH2ak
g7lwR5L+6d1b4nP6dueGcHGk6HQIFoDRpsrAcbUnBkz8Yaqt4FkLh6W7SNZbkdMzYYqziIdApTut
HnWggqtwzWN0CfogbhhRzxCGJCMFSewNItaLXYP72Udm/BotaKB47ejCY9zXRxfEOH8CONvJVz04
iC9sg63BxLY0Yjp2aRFsW4vmlwjrmyWiK2JF8KEa/tHB0eeZr4bhAUJeS3ktgz81VFDfb3GK6ueV
FeNgyXuNdeCaph/9jYaHAiBdfFVnPB0Yc/SB1lacJ/r9/wUjv6EJIoXJz8bHfxcqZGOxtYSfinVW
Tj9KpdqhtDeLQ2XtQhZx/xepX6EN1XGhRSdOm1/kWPUpty8WMqkm/JYMIn0PaNbCkOPGXsptSM5i
wkxrTqgtOSSeLHxpyd4gr4bFVO2Hh2VxbGdcAPE9jk7pclFshrWbjzz7Bcd2BeQa8OTQ+gIoxEUZ
btJVpI4A/UKfaKEiCRU/TyIUs4MTln90sRNEw3qhjGDaTovNydZiN2TDKU/wCwt/iHTgft3l2wyB
a4DoxhMIyg1/TUYJHYIcwDjnw0TfzWoqWbgUXYORu7n9Nf/H1aGsSeFq3UTbLSBlWD15gspOZBao
exrQ4BGxDJa5XyWaGcIsxsgBnyY3BGmt4N7fpK66xDh3lbiATOX3WL2jbrGV6CxQohhcg5rbe/jk
pyLs0DbimtErUFOmbBCnu4JB+wsaSXJzHH708i2ev+ryn8z4Sj996eJLw5gSiL7h6s2Zqi3ALwye
FGsd2rbc0TGqwc3NFovvUNh2Lcrj+KhPmy7/YwJwRnGch4GD0AzQ+q9lCeS42fb1F+5pLnCWLH6o
fD1tOaBgRZ6o8IQR8APaKfaawQdwByaTDe/av7l+l4cYw5Dd6FTzeazedAWZWmvC4fxjRKmxfC2C
2T+NqE9413W/gfIIJVfNPyvzHPuqaxgv09bcBepDKD7keL90OpLe1jYzKDwNidR94lymFSqZgQGG
d2L2fX8rp8uKCMsxclXuHC18kwe8Z6OfgbwkCAhCyl0hy+2sfOFJcSKviNv8aRj7eD7J2ssSPJXq
ks2P9UdbwpcJwlAgB5rMlEWISDa6W1XizjR10g5JlZ3pd7oErIeFwJWVA+pIXfpQodehSNPwb4o/
nzC1+k7aIM2j2cjlPRfADhNrRwMhyvq91W4nLAsJ1lACj1wGbCa3ZffVBAB0UEdl9IhHb5G3DRDB
infM0METWYYgWAK59aP+ahRv9AJ2nngJgxhbvGxSH1E7vBQl8U4QnJqRFCTNyFZ9cV/sRuh4a79+
lcjY5JAcRfTdo2r8amGoF7FzMuVfj0LMiL4WOvF5wPg7eF8+IA/b9F3i/TJohEA7i2hwDoJQwslv
GBBYOiLmsxLrodZp2vMwPWfa6dlf+yOFT+qtoUsnTH+QgcJEFXCWUAszDhODk8sH/tYw/QxITtZG
iDAHkFzwZf26Xt3acP5CHqfCkKfjM23ewvLaiheabzX9FxHziAtLtNzp9aXoc2ow1uHGBL7o8zuc
pMC0EWNAWLa3sHDWJkNrvzW8EbZuTw8Hly1gpcwl3nIkcLfWg4jK9UfDPWL9LACs6NckYMv+stb1
9YraEiwGFxDie94TpoTFKBZD8q2F0pQ4mYdXGDaC5Rj2QwErbJ/AlRoVATtxVHvQdyyBpQIQFVRW
RHPmEfmlmAhefaE9SxUn+k3FgaSaEMN336Y7OLJi8xl9dqIE+Bxpr3DxonmYSZnrc7JcX+pZdFhv
wbQvWmdRTt18CagV2w9RvIrCpaD5K9S9ke17FwWzdRmcHir9JvfbYFGcst51QDywucSF+C3fEv5j
xZq8xY1hSXOmjZhuwr7HkP/k/NGIm+CzFu4oowye8zTfUwxLBuNFMTY68mUoB+CO2DzU9VkXdyq0
U6kWLpJ7knUcRaQOWR7D/FjPRzX3194usmzLZWQnPlTJ1cBtYPaNsvcYBQV7Owj1rs59Od0ys0Ih
VFdEdrF0UVuw76QJ+Ofd0C+x9jCQrJKb7QTxm2J+9swZG0CS19DExAAaMXQgiNYaCt3ZlH6lqFSw
jK3jNeOqmz6k+IyHtlcvbs9kGbbhg7KxzGMoPYXoXyc/YoP25pokXwKDcnkXgyhgnVKQ7gxykIRA
e/VnhICHIyLE2/OrhDUHwnA1a1P6fQWftWmLi6Ed8DEF415TLhiXWFcZWiwwDy+r2CW7EqSkOgjZ
sRl8I9+kMMhp848ukBWfENYlxj9MiUXRprcukoYIjjguSpPybmp+Y8duWgB/iJTZLqOzlrrviu1s
RZtRfR8hmMyXKHlJpmM33Ut9m+tHkKPVzAa5GVIXa8cwTnwvlo0u3/4LDM5LlOuYOKXbVKVjT45d
u+0XZ9rMHp8FvT12NTbjFZO5m6yd8KyAsqd9N7xRxaO4sTXJWQvhdABB5+ywZoxaSwr4eU2Oy52U
dnU9cOFjhQ2sNGMlvIKJkTRzXfUFDdBA6dIljIA6YXNotYPFAaIxNfXNXBmDuPs+R00nAGuYGKg0
6BM3kwS6vfwFaKJGpDr3hu3VdDodDvKI6jHGZz4ibprbZPptb5KkUaSrDt12Wv4RuoCeIyUcR97M
JIKsRGVT7xfYFboxKCZ0Vo9FhwodTwaQvpSfqBgYNfTjwmA1IGKF4BppLz24mOQoCV9B/Zz1z7nS
aXV6HC9lu2sB2xDRvKVUfFXUMpYBFWzQRS6gQwxh4vZxmFm+szZt1Vq1h+GfITLadORwZfSGjTts
cY7R/Jr6xNb92aumhzXTARRnPd5h91hKnxn1GbS1QuexUCX2AKzCJZIVrsFNlB8ZGlPk15RmaLkr
w7+EE0ar9mvLp2eHCSBiRIOpxEjb8a1JWiBm3j8iuyj9ahRQN+s04wUT6pkbM681De+h5DdUhI9w
WqfN8Ib7aUdYuVrc0Fx6enJoKSKg6Na+olqofyhIstTtBvhs8VNq93l5tZqPteCq/nHEdfFnYtBk
m2sINlt+heFX9/sYWmMaMWfBirKFKQ8ThGU1gxBsPdo71ERi+9WuL8Xwn3Hqcw+h6PI0bYeEp2PO
bdq3AWZmFLNNcE0ESAu7QPfpJ081+EUgwRSlAY15Rgm+XuArZO08DVgSsU7s/xC09tjozyZDyC9/
Kink+A66axzuLIM+8+evon+0+VlEmjqW9wTtVYaGv+XghJhylAi8xwlwKjvKDukcyX0ljkyTiQbE
5sq1NBAf0n4YHeqrpzw7Gn7EeKnRzJrHuic8mdSBtTSLqw3yFxEhhBUo6JZAutdjrn2tZWg1UM51
/hkP1o2kbS3zXyzuo+IWdF8zbHuBkH/dJ5aJMogWqSbi+GeOE8hf5MaP1kk2M+9xA1ox2+gHFDxY
K0+Lr4XDuOzijvLrNKCZgFlbj9MFBKhrV2EIHfvcfcUwHpODEddKeJfBW8WCEPBcWyp4Vb472wYV
nYe/3MohRP1+rP7qklflitFONa4T6h6NzzS+9OhHrDc2bFt80/vUyj2uXkCpGAMyBA6wjFHUazG9
EC3lRt2rqX5/z0DVkaOqb4xjO6Hy129GUFnMCJVzaP/gdWUTU4fbX+vAIJWa296yaNUii5gsgZOk
3WvYf3Vr6uLEA0V8bvF1yFJ0quAHGn8Zrk1+wsUua/+K4l8fkJVUIbfvn6a1k6luqd+kVnW6b2xt
w53CrniPkdwzHPorQUJVQegZJugK24HlJXxw5tSz3fTbRDkn5abufpNxP5ZnmkrlSK3A3fpP0aFA
b816+x2G+jKJj5X9j7dijbW5Bmo43iAwRat29ABRrp57Y4PIUNunnCQq/z/ZGCZ7aBVrADJVpPT0
Onmt39iUA2QAL8QACkz/QqE4QvpVkzeu6CA2iicMe848VT+bZL53zWXVNkwtS3V8syQvNj1a8QEi
j1tlGRhK4vezIza5b6AV2sQ0E2ClMfHD8TpQAciogOdsKU4BfaTmoOGZqQZfpvS3FPRjPhoOewlP
qNBAXHLnpyPlYNttR9JqlmPKrPWYnYdoLUCKGFXkR1vvUsFPOZJ0l0Fx2v760THPlt9W1gU/aIc1
3vfwPu+oAurqXDMjWA/fAG6asWvjdwC1MaHfVIlsJePyaFZwX6O/HvK4vDur7F7pZVsBKC92xewK
xbVYdl26r3mH8m/WBfyrGZpEt7viGouHDLWW/gkTjYHmgaotvjWl5EZNSk8FPY+EP8xMWtUbD21K
jrXHbTpvV9Qm6N/ECIWGtBImG8QK2GUpEeNMkAkh44IonLiFQuNolRBqnM7vKRLd8aHPcHsubUA7
0DwF6BYh7NZJvzOX8oKMS2heMtATWrGAvswd5m2DlEa+KZKv98imqD6outbaD3X5iEvzETp0PfXR
uzb4VStgQMO9Wg4GhtYizR3F4XweqhP6FRdYWYTdBW4SsicOE0xtvRuD15sbJrJ0rUIC+EA7DPAv
MyaEW7j+J5Nrnu060xfhGxdX5xrAsIyp8WKbIAE3mHEWp8JRunvjLc5YnczWbxNvYolx9THcpBl/
65SEcE5lPj/dRgsPXsTocyIoO1Jz5Wdk3liSk7zDs8E3ocawK6JZMkEx3okr9ii+YhpDEXI0va3n
KRfXgFhh/IuqncwxRaM3uKQYA7WdJMjhFm6mUv4J1rfZvFnWlt6v5K8U207Cs6f7HpDYAx9HdLxa
+dtvcPkLOO/J514RWj8ARmQsYAhMjnd8L+cf5i992EXaEwwZHSbZV11cj48S8oYhbk5t+aMgi5Ds
1SdMVr5WyL5PXnR+azCgHr9z9OMrgnC2BJ8ewT5Xa0kQePEeNdkml4dNKqOaDVfwZTEcELjiLFoo
NsHXMOPXtAu2yMwGIe0hJVau/8ExcgYb2k7nJxZAhuJUoRTgkjVeLcRckZ9QqGeHJP4NrZsszfY3
7hTKtbe2+nII2lPwQ3/R/4TiIS0pe01+B2DewlnHOD1pIsCosQ1GTK2LbrOhyKNiHFNsLrFaYGgP
kPs/2A8shV6r6/e0cDaGBGuz2qIktaqXtvyd3xo87evNCHnJWpA8PXal5aSh9W8/GlSb8pvh0ONl
d1CMJkB39J2f5vK7cKMNXmw2wlhGM6f0piEgD34si1gDyFA4MaY8OLV/TWFHqUzeKToFhCqCSXcM
ISrQ1lOfpYcEeTsFM3WB+V9ZpYn/I+k8liNHkiD6RTCDFtfSWgsWLzAWBbTW+Pp52WO2hxWz3WQV
kBnh4f7ihFntWPKESdJGxd7b8lTcba082XAET9ESV6e+rpbZEhmFa5+oy56awVWIxsPwtVdtAZxe
fsBBACbxye8mt1Db8VuwWHzG2NalmvP8L79518rnP3XaudeY1qCLTFw8c4RFeLiL4CS29qkdsNgB
L6RzNnmnU+WgSPt+RqnR58cCwys1E0WCER97F1myxOkY37iLIqShBLiijwIMPGdSCupmuJSIuQlL
V4frRDH2yWfg0MqTu0DAwDoDiGKGnxSi+DL35gQ46L9XNAMLu9pGrN4IRtIEP07+FTivIdzQK8fB
pVNWhXQQghL/zinbiSg56x0j5axB+tPhmFI17aluCCvvhvpSp68s3WYrGZPD0v9VA0a/nDlftrYC
oYhZ/ztoDlJ6R+Mo2P3zNQQfBmVq8cr6e0cHLCbVwtcZdF9YNThuNMxpiPnFU8BC2ZTmQk1vCxZH
2s7Pv94fRT6S/oI5yBSTERYPHw51iiq072o+LkArToiRM6i4D7z80jmSz1K+H6IVBZ6pT4aD274k
41NNekbrw8S33dng/YTGp5RkV6f7yRpGhAtp3pZixtxJf6IyTIIfuT5WvxS7jNQaevA0vLcIUVJ3
bbinR+OCZ5jlBZa5cYODph7ldhskL/AmuGn6pe4fVHMuk34eXXq34MT0gHsgrgF8HDvtJYYnVcoZ
QdltWmzQoooOkjUhZZjx+0Be/uGSrl/ewsCrjy1D30dcbgWjHY/Xr8Q01Di8AoikCS2eMNiN9lcl
3+hmLAMUx7JDccITmM/gZHgkhrT2Mfg/qiI84eRrnoV+cNK1KH769CxMYNiN2nYz+GcTd3ItfTnD
Ni7kSZ3cA3jIPeG0ezs+JMp7vRpmOlpNYe2q9llJGzO8OPEhHg2kUd687oK8SEKAkfBKlxbiCKBk
FJtgymLZv7OICNem6pEkdoX/J3WnvnpquPv0YxGdvJGbb5W3izCjLNnFw5zZUOJgJ2gHeMPI+IyQ
5tpURbxTql3QYbdxF159HGUq3J1lXxrzGvh/QfjoGCU02LuQL3lESoMpGC2uzj/HbPmQ6IQs57xC
/OJe8dPWcyb2HBhfFQbFJuF0Lk6jNOV9k8KzqZ0k+Q5mbWphjheO27i6mlTnvn8QMznRDDnRvcLR
GGlnT1nV9soaFsWci4Qp+TVisEJHXeekDsxTrF3rgSIiegftT9TgLj8xBcDrRNvWE34zSoXp8J8p
rdpqq2B6Ructpmq0drKXaNPl6uJa15+PHoIsu21mgfFZBsjNzS9eNvb9qGdijL26S7jeQwkU/1d2
YMofaJTb03dufosRkoWGMzL2slLsAWWAO22YiNhiA+wgcLaasFrMIZ1keHHKbRp/lPmzIWSZ3Vu+
Gk25n3L/xZqHeYfGrlJrN3+NYYnnXIEu5S8t+k7RPcEFXzb1DompXITrALM2nlYOJ8/j6bbnjvcr
1hkz3i7xReNMJlBIuKX+83mvdQqQ2rnTO/U+Jfib1IzVIGkrGC1EUD7/dIAJ2DGcaiK2g8oemLNT
MLnnLBBic4chfFNXpzzasxsmzTb+guqUC6Bfom2Y0XwQMHquFqGR6N1KLAdmQI5vUygrGl+IEpHn
x5lUdxsXsUDYNNiEGlVXWY1mY/klm/OmYtmlr5/A1fbBPQ6pbUCWM15FNff625Bx5BHUEaOfpqCg
QxtUWV79b1SII7nEK0bNpmcryV+hHxnlp132lBI/Cs2t9W5NJr/Wt1YzpJ5o+RoNL2QU5Umc8CTC
Rv/A7eWgMfs4aVDeAg1XzKow34P11hAL1CifqtKx5Z0x8geyK5cjdtpiSu1b3EVz3TIb6dNPr2OF
H4eKxD9gmnyNTIVLfcdkt5q0/anWKdQnxB8tfaEXayV0pi0BiSAgrFD90SFgRZkoRTKzfPDW/CAG
nXBlTqXyaQu8c7gd3/z+QnZwuFDoteWAhXa8c8w/O569o+qcQJg0zU8m39vyI5U2eb3yIVcgY2Lv
Yz7Krrtg4TTmRKP+7tO96d0YH0wVxjwNR0OZ81IxxJFLtHfMGSUpRUl+DO7JTH+9knIn2hnSpimI
rmCpIVu4kE2akamQL7yrxz3RclNW7XLgshDIyao/J+GP6IEtTkF2HjBRh4nF7xyz1gXZKFJmbfcp
UV0ycVa0NYZtT1uwM8heEgpHWXeP/xwW4ymgLAU0A/eXNPNB1l4V+o57Y5SawogaaPDluZX5U5sj
OmTZgFszmAER1mFOt2yEE/hmo21sYlajFSX+E1XhWP5o64a1q2LZypqlLWUFAu5fGeCU69BdNgyO
PfMayjthKcyjjikmy1uqo6td/OHoJZ8GO4fGTSRJFMscTlOG1dhIp/68hIQ3IRyhbmqMS2LIMTPl
bvL7XZo4ViooJAC9CYIwCu/F15JH53q4oIxlKKo+/GjtGkx+W6p/UtTYhtCNFsWKXb/6Kc7vhbsV
S3HCLz56eDgEf6MemH53E1bu0ZUmfvxh+bdA/67V2yhWWEwRC4J6ZcYL9Tums4NiOSTEXWYmAJBS
9JjTHGdod7G0ndYu/SjGJ27MCjBepbbD7Y9HnvhObTEu47rVgmVM0xQgvLJUBepKysAo9eqlqoyE
BvG8coxvivzBV+E73NqcL2U/ZcHPLGOfVto/ChxAfNGMH+YMmihgaAWR/DuEPqWBM86goTx2Mwwn
gHQthn2zjjEe2Sx6KYYDK2/Ztr9dfg9oP2xzmie30MIebpwxJ5P9nYV0vJ44n6iqS3miZ/TKc9ps
aBOIWChtmAwp3Dvmstpnr39EDI7aWpt3xc0eniZgRzmAyPKb+NuUSms+zLTsZ6gLjHk8rSmKAiW2
HCEPTJ7AVgo1W9R+uRLPl00rGuTZ2rbHNc/arFEPanZmJMLAn0Jrbb9wVogDzS34ZK9s/+Q+PuZA
Pnwxm/Fz0sT5R9Qexfnq4vwD5zj9lfBT6PGXq/xGIWcSGwKaas+nh8qLi29nliuDiZDvHzFB1dNe
yxkFt7jt23lsWaxjuGglec7+YmVrzT4TTCiJOng6rMVL2jP3YwhiXbHgQhfj6A83IJNAsn0MNVcX
Ge5ZzB5tnELSwpn/++RSbcU7PrepsMUxaJcHcoBMn7n6kDmYFwhdUOfWLfbqkoXmw0layCS65on1
UuM/pvNm+AQn4GHXl/Wz3a6CbCfFOKgasZYXtXDucn3kiTIfqmLhD9QI2Clz+e66P/7AykgyhJgr
delHd/6C7O6BRODm53PVwgXgN3ajbSI8N0rDmdldIzpUwsSj8hBVoxZ8xlNKlur0g7csK2lBgmnU
X0om2cLQFfcHxIsGg0jN9pYl7hzxRdQFST1dBaIDHaZw5gnC4bfkEsjmoXDwc7X7geR1lJLYB92U
4lqOCU2P24wz0OdkYdZazkG/iBosjVbdkROGUJM7Pl7+RMfvNfnyca5xic5ybm8IYIj99szhhC9g
s7dSwgkQT9e9iHaXU69Ai/deCq7dqIcKmBF8oKNRb7q74S2XvnjafIpzp/+J0V0cBC8fIdfOq2+X
zT469PeUt96HsyRiI0C1SvoQLKMvKeKMj1d9fhhRAtraAuz/xMEtTbmMGD2KwAoj424lBgd18K4t
kTC1k0fFBo2OSUYlEY3hVa9GYZtndIgxjjjkElTvsmVRTgrdkHya5U6/Ab3hthEDS/PcRx+9GJZw
1gr5tiQfE+8GvsWs/+JZ59VF7DC3TGpMpnolV3jsi8tVK5hdfKVvz0LTq/+4rHiIgnkVDpT26lTD
pSL2JgxQndlkOVGrD3M4jEtvXalPaR6wmmUvhIwiXrpLbl3me8IkpMD0aXBkRFyJjoSxhavLtq+B
+CG461NQcGimbL0pP1WJKYuG5xLiTklw69R4+Fzsv6gG0KD9eUiO0cMKT3xpM4B+LpcFxg97ci/d
Qzt1uQe+dOONbD9R0R4Zrs2wLINThyY1U5RxHnT8OHx/8A/J963EoeFjLWWQRbFRa7/8OzJ3ZMGY
e2rWxg62vYFU2aGKqZ+DdkqkZpVZFo6HatmpBda4beVjzzkhG87oi6eKzVHq406EW26O8VrLcc7z
cLR2Koj/XH13/as1v0Wy2gyeKWE/gVZnph+Lk4LX85E73OwZJiFaMzQOKK78pA5Cb3Vmqdw0y7bi
JCgtSEjzGKuLPbzVjk8iIhZvfaalxA2MY0l/S8D0jVOoH6Rkl8t/VnbTBM6Icaf3ERU/fenBlOHZ
9bdVcqro62k+IZQUGyO6pQnp3+WQ7SiZEagDmXaUzzHBix7xCiPl8L7fi3xfFOfG+Lb5gw/juB5x
EMSKEL1KepEa4wIV8MSZNhpFFrcjf4VITSkcLTGR4G26dpdefB39CyCfEKNyvWVVdKwJcRWerD/C
J2B6WAB4wNbjrceN1RAI4gaofI22HTT2GM065mMFM4HwIBkpZJFy4lXx3LIKDsphacvSSvC+DBz5
JscFvwLcd5YQOfQV1PZQrnpm/DXFvExxlU2/2cfOwccxDUFMvD9MwQa8thi6injSMELkxpsqWExA
JFGEvSw3gx2IaS+25sLJNTrpHFtt6aLmBWz0Ch5Q4Yzyw1VejbZhlwqDej2/kJixnFcUW/z90mIQ
iPvWn2jy1GH2WS88uks3bQmfDVObAZPbPUkTIhyjyH3SyUKzQmGkYjySHy6IOfMze4SbA8bAqnoz
TOmfx9sYkeQOJY7bjCFdpLYTZ6c1FaOkhkWHIqUhOiF3JCq0yWPcnlPQpcbexNrGjKdSV3m4i+S1
IS0g/cqP0VjB6zVtul+soTyT+vhpYQWNV+maNIe6AzwomiNCxgOoFMydtb+w2nrtBBe9wjRWM0lf
xfyIbIX0SM0y65534meROfIp7uwWBRRXfJvHhHtnrf2i3RPRg4xvWdTDKkuyeukl5auIJUuFd6uk
K/ip7mG7BxKaXQAic5h2Dn5vJ2QRHF5/9m9pcTPDuztnlR6l7dQ1KL+IPMxkb60XX430l4c35PA0
O7V4OTyEcgOroMIkFslg3tV718JYfujiL9Wm4gT/WaHZENcUriqLwrYcfqlN+Rrpdxnsml95SsOl
7SWDX6Liam8DJJaCtN/F5fuIP/0QpwxKbMumwl3c/uXFVeybgY/FswXrs89nJy5vIE241wE7Umox
hTVnGZYPaemQhcTlw7dPNog6DXjJSnXzacK3D4JCt/PJkJEY/erJC07eXfpH6B0l4afkTxrauzVc
xddRmo8u2OfMYaKlUy51lZjZJh12EaKvJvynzBpZQDiNOE5LYL9hy4WYPUvISRJ3FMFI7ICsEdGe
8CbEcapIG2bODhwX0NnoyI/UIAdyaFwmnR6ZeLjWBWG5fA3TNFfegUZZ4Wwl+atsvxsN9TEtsShB
7K0sbtN8mltYSHFEev63DU+MaxJryjUW13G9VYuLq+6L9OpiJHABfomRrMdV29FXpHMggXjtDPMX
odXLLwgZOjd9PNecAxRYbFuC9WhM5O/B/qKTnHLlJC6C37c5fITqlyHXM6N8akwOAOQgSw671gkg
FSAEYV4VsqeX/4nvNJCesCenPTEPwEOEqNccz3wRdb+RkT9JVCQ088ZKDxYJq+njD1v6yJ0/U99y
KmTS08VXYeUyO4OffDJSXRPCQaFoT1l4MHO++ZqOJoJJsozm4SIExMBIRsM7jzMn8PaatbaMd1Z/
6dQuuX8ZJQQHcDgzBC50cQlTYgNddbwodBoshJna7MKJw5ud7vhXhAwU4kdsqRhs7ckuO95bdtLN
IEpZPjrMzLJXSrWO6H/RZazxkLUaTUyEU/4nSHCO4+igfojtfYzhLK63TBkg/6SIjqHEXrwonNYy
/xX1mtpehY2JAz7QOdD2Wn2zjL+AiYNfnxmyuB5YMKyE9inodr579qo7UTQE77lLm2PmEn8vnZ37
gnmHVRyWIG2XzFUQZV9uu/fNvdacSoSg5CeCaTqsqpKysrZnWhVME+XXnoEsdX8waE5j2s0wyHHm
APkJhSSA3dk44pcUHW9bqcSoCPelWDNrDM8nFXRWIX1qlTYprY/eeI1juTZMDUvlOE9t/CHs32Uv
hGLPkMyTgvw6Tj46CjzhqXGpfJXAQbWLS7Rq+PY5iByflyEaHYZrv3nw5xg3tbzJ7t35ExtPmLFQ
RLKPj5iukP8cd0utXpIg49iYXFqQsG8EjmITeiiLjsF8YC8wGAGZBgZrAh9m/LTqzNQ2pCRCeumJ
bu4YVEvuh3CvW+1DGy+q8RR5vpETS62/iWaJhp1+OEw+Jf/tD49uIKq1lTBt83LwUKq4gys7pSIg
SUb03rkGFcmkfd+fLXalJV03vTOtC/4qPKLVIw7OaRnAzfjSE2BPEza+9ldw4ZhBCPWtwFu7f7gZ
oZOCVzQZmg03Nh3K5SfCAnXYYtQQw5YdFvtM/gi4nIe7sa3tc8EVreHaI4OIc52LWTrWF1V++tWP
He38dI5Hd9d1y6AVyqE3N1mIdvWdM3+KDNqi0CeYTSYqBgByjUZwhr3N8jFAeh1j85Kraa2omw5i
OR5dqFjENbjPpgp39ReMbf8gdwcXRorFJJBBOAaJhd19VGQ2uajEvYxagEVrIae7OIa7y3kG4NP7
Ua0e8ZxgHu9Gb54BCXqTk44BVtpqT0hBpUvY6y27Bzk/5DnvDsI6W5Drj9G5o57WzFpsOrB+PJRo
LC7K/yNOzh1CYlcS6xjvQ7GWhlWr3hLCbGE5MVhYwKoNCK8XaqZZ9cLnBXATmFe2dObC5TEql4FQ
JTK7WjtTRW1nDsP+1GAsvLfVLeFmPfrO1bdFM1FgfeRvTWGPEfNXQdiEcxCEcrhLqjVOpjbfhtIB
OPakJEyrrLIYrzqnpcE6BsyA4nvXAmeq6QsjWLvpq2ocVkx6KwsVSxh+a5evSprzwYmyKwM5ILLm
mBmkp9CsSDtMWDeMR+AgPglPfSXWNhsBTDL1H/ZZUM6q7lWZ8DcpvSyHXZc7vt7BP5F9wKtc4lQL
8XrXzCXYWgdyc65ht5DygxTNm/5h4W6B0T6J3Ned0XV6Hmb5VInWRX5MVZqto/gFWJ2syRjSZgx6
lTsjMeDBTDY4MjC2WP03W1uQj2jmscaekJOnEaTGQjpVZDZwxytAx8ecpXvMFyapNovGc8w054QG
p3nc2Q4PSPIlGYATq6mcvBL9ksCMNaBHefp3Wh20/Drqnz4WNhVPXHOnoMILIn2Aewu6GYVQUC90
XvBiX8/Y8DgikLAoQQOt6YBvNnjRZSy6o/Kba5eaXH84T1GTXYJIUXxTEHCrfGM3JyZXd1C7E8N4
V/I+JU9c74aU88r7GIqHitdR3LUqD2PKJuzGwLqOVN0yW8ebgDOOw7TA6h3mays7GnjCgyWLKSga
GDKDBWR642/DZFbH10RGq51+OXYInIiTfCgpvene3U8n3Eu8uci2eO1m4A78YqPrV2FckYMP8dk6
HeGj8lYHX05CPhDJrgQ7M4Poys3+ObCi2to0gG/id6mu+mEdBPeheybVh5T+hvU7NbiFmDcM5dri
dgpd7A5H3FSkj7Z18czQp9nH8K9bVFSI3fuugFtMfczdnhUnyIde+WOTaU3r24iWRPM+6CkDnLen
HLOCtaMD6uxnpL9avE1y85azLYIDF3gavErT3bdYRfyNjB4f6jtObjyrvwVb7ANCpAsLOKK6Yptt
NZ6q7Ch1d9uYZzbAgezMQl57QrOSHyP9r5HZj0yU8NvE3ne35sYcnp8Y/rr+T9efMXuO4iO1Nq1z
Kwi2sPEBdeWL56wosCRbSzegb+RjqDZCHDLwSbCxgyZL8xf4KQbxtOMaKJ4hzvIhPlRsRs3FxLsd
nuJFJPoxoGMSYFagUdGBsNjVt94hD4SkPAomrS3Ltcr9KB8aHDWejWtPJSOxUApxg23VbK8ly3A8
ytojl64a2YaI+hg7BtOlhQIckWXCO8P4yNJXPO4tbU+gsIw+Eo6w3D7juoG9uqRi0NWlaWEwOrX1
qu9PuYVzwVlE+Z0VCClOCNryCub2/1EsBiQc9km8Efp/zfGkGwux8SVi+8i8qT/tDPCk9SlskDhJ
G3OBWapjcQlIJ+lI9mAg6kzF5OxC5Vp2gIdeVcljJ3yiYhbJ8TUfDdoV2ogqrFdq9tOb7xxvc4T4
Ns/mSXPqM1akbHtzJZJ84adG+pi0LyhddynMyZG/79ul1C6dlkEjFA2cxbl3qrFAUf18Wx/R1tO2
ItGv1Nwbwne3tuWVp646fZKWS01+sx7DqU8BJGxcOwB2F7LNBpJ7xlwFYzlr+J4WUnmorn6p9WtC
SuKQZo5ntb+Zd4W7j+QWyExwuBuC7GpbGFKZVlSL6mFV6xCJzVuk6sUyjiQ14ncGgkRGEUeAYkGk
UDYd+3/fATqkfIRxi0/zMahLQ6VIoWdYNOVngv0WLHd/YFDbqhs2EDDhWGPQxcrA3GmaU5re2fgz
1YuVplGIbPvmlxIOIynKLj9skF7iENtvh2BxDzMuGu4q0wsWaE0wMg5B8s314Cc3C/KP9I+5EnU7
pq14qkL0XmU5wtG6efI+5yE2GQ5bPSnN14CaYcG4Vsoz5qlEXqWywKlK0c5Z0MTU1t4C0Ri2Nq34
ONW9v7I9CHMARAjs2nxO/66no9DAwvRlsXtBZJpG4LwGsbfkZXQoUUSuiXyO+6S+pPnNNQBcfdel
AFgdckzqJqpdpcPeedv5ScNaLW3Yk9r6B0TNJFqTsPED6GLHWt9RKyUVhxDBJFK8+VL+klkQhH3D
EcQH4D+shUABvEEDiPuf3N3aVOIsZChRkWSunZqhTw/Xg+k0lV2KS2VfBhCJhCbC649XkRwtn+di
NI89eCGcp7m5ztqd5QN6uztUBVAGcqo4R+UqYNivHTIebBcTygaBP8e/16CN6Qhnop2Je30ZZBcW
+pKOjGdj9QQl5iZv8UAXbPSINYStObREOz41FZQ4P0XiXwraoIOcJlis5UBIpNp5BTLESTM/nOrN
Sz/1CSsx6+aArDGHaspn2RAKWDbNn0fImmLJmY01jmWcDqRuxTQ19a4an47vnHplPSz0heMRl8/w
DtVzz3r8fsv883SGcfejC69Gac/L7sdlBoZLctbinOvkbedsoE+HbHJKMFU7P531J34GE6aFW7CI
uTpXGTLj3KVEvBUzPI/Zt+g7G6Bh7S1Eq5TULzjKcr4jnw6LSB1g5Ti8ctpy0M+9dB+BOVvaY4g3
nnfGo2jLe00TSWokEY81bmy5WOreBt2uV+5184idZ+VgPr1m8sFz13mwtxAPpyUIuTUOtkmd/URc
32N1KfS5rv1a6V+qgWdgZ8+irj/D4u7Eb9W5yRN/7jVnNjZMh4U2jbKXzFRB+BxNfA1Wzx5LJyO0
+myavQa8JthaIW3pgnSdm95btAGlNP89RhqPBsgFFpCeNIMgxrrzgWrOMC3PAL9wyhJlGb05K5RR
KbDxbnRqAq1eGt+MXGHW4DGEBiQC4+acF8H6RgJCzcWVw74Ac2/Ztyq5xN13MJwy9acL1HVdXepS
Y6QMDoglPLr1FXe7MT1UTGpjbj124BGFvclXE/9Dsv53dTIZ866CfJWYTwO/Yb8CJM0jfQByppVX
O9u1tA+lky8A3gDJQkYWfYrafOsENoanYL/UrCNvj3V8lgGBZTsZCRQxy54ZRD9CD02Ps9JNBXzZ
oPjipUyW3Ndhe2iH3Vjht40hHPNKoZvJYLAOHAEmNRjGiuDiG38cCjBTLH3FChvX++U0wFD3O2LS
6BF1KVRc4pD6b0vNPKIedgweI/UFbcBgDFlVVHbdNoo2zbgmXDAN/uIKE9GzdRlpfffVWmFYRw6+
m+fY8/RnzB+sn4bgLSVblcOiAzHYX1sUlEKmmgW1oGO7ddIfyT3lxqIasSMx/NqJrKtKaKdYtxL3
tcWZffhno5JuqEfTtIC9uWjireqtbemhGuyJWRLVWEekvgzcHA0vUHwG8qc1OOYFlPY8BscMCZgm
QTA8yJmKJEAnA+vbsUcr3QUDUNEl9sg5xIm0fXZE3at0ayk7UHFlvrfyczOBSYgXATxMflOrC1P/
nMi5hd98FiYL7lB8UnV36MPjwP0iNyzIoXZkUA3t7qOhYsyKW1V9DNTz1cUqLyzZnGjqCnZggkgX
4dERQlUhXQz1zn4gqzkEfjlN+lerc2CN34z5BbS7xi2DPd9uK5JwG+jt5hr5u2tfbFiYklJIkfoQ
JkgH0hJqxdm5ugP5ghU7yeHKnS33z9b3I/7ovMPcx4kl+/3Ez49qtcg1zAnUXSs93DrNyel3sDUH
Bu/w21Ezo/YZeZx31cGmkVfZMdEGRxO1Pk9Zbomap62lbJPoB5HAHsulOk/mxJ6FZ8E7SHgdQmEq
oL+IFkm6hI4ucjNa/7SQWSMQFFMsMRmqM6zjbjuaK8dcmelJKfYhVi3pZNLB5ZjNH4bxqQyXRFqn
ztaA31UhkCrVQvILaFA2gA08f0QC6wMl4TQ1PxVOAct9iXkZuF7cqVb6EXRHIB0TLdmPxSYiVBLj
3aH1nnfa2f769wEOVyK1c/b/he5edq5d+wXphStGcvdYq1MFex9W5nQpWiY9uoo8c8iLIxPlrNyn
4nwFWF0qsMi8EpyM3cIyyOhtPf9HEOdKyADZJiUD6WgfXiUv8XM7m6rGGQX73LGm+bxJjn51ySuR
FjI3DVGOQX3q7ndl/2KbmdUYAi3s3uJU0esjYxA7pK2dUSNDrwJjq/Wo6SSWFYCIbGFycRxveo1B
+aXmhTF3if3In30MPdUiMUR/IYPY49v2Yen47CNpMLC4PJa9Di2DwEnKf7R2dr/x+5/OLlCnSdDQ
sxIxY6hSwuQUEepkW9mHsccePqMqjXiq3CXeH1JJ/N0aFQLTjUC9espWp+G2jZPJcivh58MoAx2X
nzfzwRqw2InlzBvF3CQIDinyWINulnfsJwNHaC68ZJ2RdrN34hitnLmyYDzzUQ/PsFnbtEf9DVZk
LIG0NxgraYwBxoHjcU/9kqC/4fWPS5D1ZwYNU84X2drlbHuY4TxurZcrGnUIUIyf5s44k2S4slvt
ogaPlHyQReyOKWNwgto3BIe8WVT2Aw8NtnteRyKtznBRght0aQfdVPXdQ65+iWUtnEANpQosgQax
FPhT0p+l5iBHD/yqMx+dGcxUtMVWGpinauoviIwbBMyN6eCuvHqGUucv6pWtH3za7pVuz8PoSM2e
gNxoMBvLOGHELdFC13TI0HFF6A3wRBKumKMN28ciDPbxxdBMC0A6UI3ZT2zo3FFNfNKNZ5zxKlnY
gaNjHN8wUsD0VUGAukAJrJ0vBhcRY3ioVBTJwIT/+YV8Xuno0NQLFCu6vCQmTLDw3EevAeU9DM0K
DFSEo6krV9Zez/bW7E5/aE/GeQaAkVkJYRnW5yzbCC14A1RDo1hnkbN/s7G8S86sc9mq9InJMJwi
SAZn0cvjKVMRZtVDaSCVP2qsD96KoV3e70SVTxJV4m3jjefhHNuNNGzB1PIwajD14KcZ1urxyapA
uI5yhzn7FLfLTBC2oBI59zhZiPRffukyZkVrbo33L5/E6NxQhnh1QGbDtf0H7MOuC9SWQaSFfSaT
QWrP/f4Eb4Eoq2fY05SIfwbYXrb1ucnNaGg1qwwm1NETWskF3DyaZ57J1mHt3KqNzoxMnhp8cJpn
TIzwItjYnfGG+ON3FLJYT+QcoHyShnNnWb8f/E1c0j0LSRaSUnusLMwPS60HjAQ7hFU1oOfJ1pOu
VpolvzZEmi55DuHejrdY0F0wB/bKxuhkXkiOTKuaidvOwyMPETzRNgEAYoMllQcGGejxsnoIK5Re
ZiIZSI80h6TML4BCHOPy7yjuh1mNHUbIkzRyXbQck48U4J1TbYNhIwLISjEXYWbV3ubVOdA2HDK5
g7kThA2Pa3mvyOfq24QiXWZ9ZUG7sHEs+jTcAwOdFaN9jiq1PbOLIx8uWRNOR49ZpABTMIyQDM4L
TPP/W6MVSiK+vR7CKCD1fC49SCm35XK8QYr0cJmm/bXUwZV4+6B+986yFYlZ5o/eO00WSn40kw3L
YYhIkjfFon4bc1aa89EnM4kaX91H8bNjqAmoQFWWCnszafboFQ1QVMLMPyi3xvgQWazwM8P1bY9n
0c1ZwUGahVOl3XvYrDyWgjy8Yj0qK9u9948U0VU6Su61LLaWs5ONZRgScwaOWQ8YLi6xcHP7aDDh
8wFYgMl/r30Hzslk0BxZr3DpLyEdjsFPIXG0Zea0l/5imH7ZqmjAOWIMrnLSe84llbd6x+5Aujhw
uwd5WDvyTAYKMQivn7Jv6veej6GmLq3KE9jDbDgX7PLp9WMY72UstvoJ80tc1BOUAHH9htqal7co
PtlPw1cdMTDwWEIl8GI+T2s3F7nKrPpKWDuoUvRzaoJDyzAYoPYWFIZetqxpYIV/UjpWGD2kq/gF
G0gCibwc7KfHKtOA6KWaYGGBihitMKA3Jd7GYWWwYFt96EgBLEERwkuxs7CS0QhZ5Bz9NfvkJjVN
IM6zNuAua5+6DxHePYbZUoPj2jtEIIjtKdjdAAyiJ7YxN5R9NGeQ8rKnFEVTm0MUYVKAC4SSxH2e
EKcMhiWjMa5SFJxlE6zYG6yVZ+LNPR29Xb7h8AknvH0dRa3SMiY1LsLH3DvfosXu1gX8jupTb7p5
SlzzzVvinttm2yZ7RbuL2DCKrRdtzX6j6uCfZ+xdGetfvfhozLeH2yHDbKtUEJiRPoxiMehzw/wY
GKaCvvPVpWjbAuMi0kt6MZO8fekcGG8vK5zHjHXAFIg6WbHPnfKBeG/hDfCg8TEE5ggtHpmx6NLf
ortTEMVXKt2whnsqfL1B8Fcrl8B9JL9jeHyzibhb4NtMx9+spa0RdtZtyPKGdB3yecmso0J205pN
nkwrhxSYzLB6A5gKIiRKRGafRi5txoCs2mwfdMdodmZyhDUSAdDEsyOnR3aULGIe0r66yO4eup/w
dMFYo47m/xZgXlmgwLKLg0eNr0KUcprKK7YXdChk6JywjIGjnZHyM5VetXMjwWwgPKjX1H9VQFvN
Gz6DRtzAAcly/NEb3WbLw12O1o2QBkzctPU5LjYp1hmwxTpV9fDOKkyozoz5kvfbsW/FAuWIn0dY
w0HEUfRY/E+sGe1Djhxm1FC0mI/D0/KCg6g35OjNwB/2B67Vbo3IP2fHw4Cm1ewSbVmgMKsUnd+V
v9FzrLJ4u+IV0x/H2AOXnNTFRuQVmV4LRZsW3zyXIDiUEGix9tDKdd0IbvJ/HJ3XbuPIFkW/iACL
sfhqSVQOVnB6IWS3zZwzv34WB7h9JwA9Vkti1Ql7r20mbpfygsgY+auWEvqstk38pzXjR/wjxTr/
g9hutuRHbgvAnD1b2UcmZqwmiwD73mhAde+2r7FDYxnHfewzRI7yfKHRkVswhHtnBnCh4nLjLa2C
h2qRhj68qPpJa3jcMiifBwkEgtFFYB5nw3Rcf81f83jFby/7Fc0PbGQtZ4kBcpH5cXUG4z4PN/Xw
SkABXWyjXxwguDlVgI7AAZLVvFmI9F+tuaY9jQ4rbERLwXZZHMLsZNpnjItExT58tnLUM4uupOVS
8PzaNCvQr6vwTdFPjYc2sWet/mUk68xnORVihCLwGkSDYiBFYiInDqPFzoWhV5n96+AgaQdGcnr4
CMxrHm8sbVcqtzpHW7EzUbpAjpQ7mSL00VfMlXErcmbU0b7ofkfq3zQ6JR1K8Ix21H5WMYd0uR2I
CSKtbO6wdPGs0gyMzGfC1WcTotWxMIW2ZYQj9hLvrbLKpybYdRKHvUUPxtqlxxkZ7SsLpFRR8SYu
896/V6Y81Ur011blF8kl3FV+ZixNRVymaXYdUSummfqnG84lSKe3VAVAVQkgDczztQj9WKDsGy7i
qtgS93wS9mY08u9++upJk5R8uPpALpevnCxY8lNuvdcpeLSgW0vmOUHp73MY91GaHisqyVBtWamK
B3rxRYuLH0xMf5UoScGuIi3E/5bF5G5gsiyhX3jToQ80LlNsIKWxcVimtB1fuCrm0BxdWmsX/f9C
C/XjMRjaU6e2J9sRa7+Q115LVRYuLefvqkAbqAcKuhkMoV18DYZprQgD3KizVmPKTWU4a+wikWTI
3IFMZLtdY7kDfdbM2uw5ayq1+SeNiFWD/Wo7826HXiIh/xzhm4NubEzzrR3iFwXyh8w8YOpkFddS
gxQ7wqKzBuCLwyrKocnY4zqf0LmQPetJpFegJT2/WhcTG2BWUY32zWGsdP1GpGQO6uOuV5VjEmSH
ogsJDps2CTLBFuGD8Lk32SKMaU/2msNDhfRHS9220NctPWcJ4DU06I3z+DKl8tE5WD06y7wUU38M
omJt+oB90SPbiVgO5RybU9DQTWgNE4SPytEKd0bKN4IKK8X3RgvmpB8J7pPBH04+piBomwcThoAa
l6vGhikK93FeY+SReK0dMGxklBFP7MY8RmFQHnq+GhQmAPQ0Mi3LdZTbGM/AEoG2h1vsdhKQFuuL
SZBcP4uAKrJoBDelwPMtu4Mwnor6PQFUKeaz55+wAdjYRBDU8LRqlp5MTD0qCoMLMKZSYmkL0vHT
+zeXJQmyFZO9/nCJAqblrJYi1IaBSZuEMjCWLMpN1n5QG9lbGMyNjejkJB8FfdXo0DkTtDGclAb9
A8GQkwWdBrRWg9HZZKBqsSYeJ3RiDcznNF5GLR3OAN6VtXqRGguNbAoJLmzkztYoN5yng3apJB1M
ICXsESjMP8egwyqcT49ivy3aVRCLFxPDFSewr9Ib02mGk+tN+zH5LKfa5YWuiNlcJSbyuolCt/tn
NMyUGJNEZ2kfvHCf4fpgmEqlvESapNfs1jk/bPwKw9yNBvfA3NiCDDA2l8TWUxF+ddOVojuN3wo8
vi0ZZKGNyI7ZBDK0UOmXfpCua9IdJO9IgtcjIQPgxWNQ5qkywmNnI0QYtwYANz9d1Wg7DQYhSqo+
mCi2HIvz2zvNXBuiEBQY+DbqatvgbUM7P7+4kIY2yTkf9PeODKN+ll/yHywsSpWIPnSWtCSkDbIY
I9Fk9JG8Y/cYqalaeHsj9muu6y5f+r2y0kL0tt7gZkjwJrwCdrYpAtaPNeM1mkqE2QUShXCkKgEN
pKFnzwTAVEyUKRCobq7U+CpVyLXQC0AQQPPQ8Z4b2UYH6lV48cGoxCqtRroNGjgGg6vSulUFe7Dw
Nwd8bDHD0PiGz3Qvs0mXE+vcfI6AdOija95ADnfwhdV4DRs6YzoRYTN2Q2aak5zhIHUo0K7bUOxs
CMYB9TL6q+bPSJ8SK/FMp6g15sEsK+eKlf29SN6rDuSsvofhdYdcX9MJAwSiRMx+lJBJMSNy0XOJ
MdEuakpDGx3YMNYrH9xe82zSvQ0AbWDeVbObU7m1c16rDohEV+1N36kvMmpQVkQLzFi4mnKelKZC
RfvVie/AhyWa8ja/9pIUU1rJeqUN2EImwgF6bZ9UH42FK4w1Qt989957N5yc4JE450J/y7VjHX6I
8hNohaweSnLky6/TXoqBKsWkYWHMjzSh0KgHazAD9B8NLcHAP+eD29YGVwYSisHbOZ3Heuqf0YMB
7n9bRGvzBHWeiajRW8I9U9h8gfBTvmZ8KGl8GUo2+tozk8weEvEoIvCuMEewWiwjSApehtkgJ5QA
2UYORXxQf2aqBctM0zoKiFKjDex45BZ9ZAWivpDP7nvqL7b1laKGTiZvNZs/HCNEV/JtQlT5C7R7
2wrIFszcAoaxEJMaXI5h+AxrpvZEQhFtkP31LeJJC7WD+KwxGhSAQ8SviP8kU6niK0MGGtHM3dX0
G5cCVwDpkK9KfBYVTK/PEFX1bMLTrmEEdh3znqjyZawBZktfthOO0PLZGQ9ruPNO9HhBWBmDlosV
ArnCRWbuBvXVL+4pQbrAj6I9EbDCIkeIJ5CtN4lH+XZkPKQG65TNbHwR8bmDqPXSah+qoP1X3ICF
YMJnBPzCpo/TcaiV9dpEzzbqizT0FpJNQEMVGpTwo1VCRJQCjhgGUpX3Akdlw7bAlB/8K4R+WJ+s
Z8opM+RULXKt86X/X4qdoPXDZK5zY7cycHXf2mf0u6ZdLANGcR4k2zip2StBjBy+vG5GAyYvDXtg
jaECTSGCYUIRWWjzyx9JIvDyzZCXm7hazvkhNCI2G3dkFWdGVUpMmMrJIIaNNiPdkPcGNRrE8oud
0j/0R3JuRiSUvZvv8DlOqQubea7YtQe/U8lX5XixooMfXhXwemja272KexFXj5Fvcwdu3yOp/k3g
XhWwny1jClPc5y95WnxV2FJ8XnLuDPxSSNaFIMI+nAjZkKlTQpcbpdMmQh2ErkKje0pUUPohCnXj
oUflUu8uhpe7urgqxkMhXVLXvoV3t9Jv4X+yKp+s7P+jpw5wgluU7UihCnRPzfAszM+sOrW2D//I
JGiD9vBX5wTJX8OMqLc/LTgZJJLOj2WW/qr2Q7O/62GveecC+Iy9zxDCCJ3p4m9SFe6ovcXxQYm2
Je9v7a/0ULqWjiZC/HUMv713WGdAYStvz3sZygPTBNZ2LGOaveociOLBd1/LfYXdMr2V8zUbPg36
vlG/i+IzTRHZ/vFndsZDbtx4QsbpI+eazcafHiFfWn4B+k3iGwrDCS6mejJkTUA3acna1h4eNXVA
SvphrRtHySKFmX8jOBE/Va6fCGd75VzUlhnV0SuvVvuTlZtykBh86VtCTHyExmcT1z6bqbJ4aIHN
E/PI8vdxBAfV38zmOlcIQkWL6+bYN8Uli9OlFRw0ce3MW8MMJYFbfO0s0s120tX8U9RdNYr3cR+V
9HInEtL5vaXc9qAtpkvAfMTTbrr8rAqxMLlTk/iMoY19oqOyCzxXnF7VbQx+0vQp0g07zda4pui7
adbN6aw1Wxx4urZXSQsR0d5TR0y167J9D1XEjockvsh8Z3vXgMEbVLve21esKrtTUbpGDXxh15pX
vUVkqT4m696jXxDZCQp6RcsoBcOb+pxj2OGN98R7k+3q4piIz3A6qcPN4CBowwdfGcExgP+5dH41
xzyICTEbN+b8x9HpRevsu2Ota8d3hiZg2EP/T+neGMuL8RhGLE5fCrAIlGS+frBY1mFeZIniYzhk
dtnn90LciRdCAHu2IixI+A6niwIWcl5a3C25bRgGGYcEr2/kFg7rCvPAbntsP1I28j2OHzrbWe9K
3RivPfPM31TxRXXuFqNYaTKizDjRkSYkF7N62NYpqGAOvQblPg1Q8W+HCUnkBrieDC4B8kUiIxz9
HJly6alU4WsuOdbiNqrfAVp+379ayTdgh4RPNG/R5ZHlMhTUWpye3Y0g7CL7TeBrlv9irr/0GPjh
qkWxIAN7Kbw3z9h0FRoUt8Sy5DyV6nv0n1P0bkm8qcrBSS90B8s1FUgA27jiLM31fwV3jcSDNaCm
qXO0PH20Ctlu5f7THMiHptQjDQdtZ56cxoCcejrQmPVDIJ5x8JZ375b1KEYWMKsqW2EG8sZ90x20
5MtgO5+d/eBq8t8gZZuBgtYeje6ucq9EPxyOtbnUfDwJi5C1FBi95lwYRwYsNZNiDITITBEkPFMU
lNK7OizQau8aCeonuBvaTfP+qXwA+YNvRJlejZYP9K9gVoaIkY9eR6QL5rbdGQjLfb61Fznsfe9p
1LtCMB/Lv0b/p1HXZs/4uzj2wykiLqbbRtEZnjENvOw3ZNRhruaAj3/np6m91O3R1w5a9UGPrUL0
jKJ3Bf4mZZSh/3TtW6SuS1STrDWcfZKzId6G2hvf1aT4qastsrxBkjmavuRIkAiWwElCqjHDk7cQ
s40AaydeS5yTKWdxBxsSnC2k9oUF5zmFHsYodElZWEh/EUnJrOp3fsDm4UHRMCs8RuY+E2uOttZ4
K8gAQL9opn8Va/yQjEk6wAVKFNA6vLJC7AhD9pWtajHtQpHKaSL7Xd194oNoJmZcO08cGB46uKoj
/0Njxk0F/FL3WIX5NQ3Gso3SBR01mapb2RI4qv8ac6ACNU2Pti+GX6vKWWXPiWrbrzK7mgwWil0Q
3ec2jRfbVd90qT48d8kYdi6MOhSjdkVehof66pAlvzqOpI7xb4ix0Azv/fhBe5dT/kSXKH0lqC3z
3LKcTQ+pz1b7IOObkfy2gvW++jkYP4X5U+Z/JYL+bCF6UgV3Qf/PiocFBte5P2yVf3PmYUof1lU3
Q3uHC1ZThSgM84MrhlXG6F+6inATLylZUsnWk7u02Xo1KLO1INDHBl61Hiay4a9NfJOSYfdH4JyS
t4rcBaiKKow7JHZU8tlf4txalL7FD7cof/jev+ZwcADVzIxZSMaXgqlIyDLxwMu1LBeoASGUFk8c
hd0LD01QvvMMJPpZwZiVv43M9ZKNZm7GjHDUe+gfbJjQ1CjVruJvSrJ0Vw8Da2x95Dqm/qjAjSPC
JRsdMhmfTokjgQ0N+6gXNnjQNzRSgsI1fxPZ94gBEefEaKNc2ZrkS6JOawpgH8pWH3FRcDAmfsEa
peZC4JEZkcKH9sfGKMaVMUboQZyvLp3eHUt7K9SKIRPLSm16Sq+bWYevkktAQ+Hcptlp5Fdyat5i
pm6hbRw7HdtoL8EGRbta13lkc8QcP15lUkGMWzOGEecM6TaV5d4aqA2K/OChok8lW2IJTE9B9I0U
YABVmSfVxbK9y6Fo00Nr2rMbaxWomYl+x7pEtoFyjnwrfgn6vQhSQBNq2iaJN3pa74deP/RKjIfu
ZZKeO42FqzCkdOwIhCEqygBCSPAxeLQoNmZAtAU4Wtem2azTjhCKqiC+2hTLortCINtMdnASnv9a
y/a1GSBwOCMt96FJbz5Q6e7ZONOpozhqAkACsbpqKU3bYtiV4ZeKYiAdqWvhO7XaOguTY0oke5mh
TTERDhPqZnVnj7Ne0Kyr3Q2DQGGfR3/YpIz2mgCICFKrkaWODgMoap5q/jrLd0NcMDGpcVmsvZQs
ERXtHlcjHLDxPY4ynDvToUXDIQZMk83BmR5h4i+njGiknEQe8rxiY1yoRYMqedzW8XeHK4yRTUym
BFa/DR+lmycYVbzZGpf/+MCQaUcL7Cvxn8kwhExQqFYa8jp/HfOD0pyQWhrdEYg6RuKloSHsAlyv
dKPrkF9mEfll0hqaFGMFQkdbw7WMrKImb6YrgfLbK7KZOY/4oJnFatSN3gB6wisndrgEEDV9d1MV
7H9twrlTW/0Vk1uXXpVqWuchSWWtf9DFuJN1e8OfOOXDAXnmQU1GHihxzrLmlQZ4bZBSh7MG1yik
iIGcevgJeXRVyfYrpfKejP1NaX4HGW5623yA1zXleNX8ZN8V/sYgR6vB2Nsk+qE0qrtSRr9KQtyV
Nct76/7gPOyheJY9Mb1W/x3V2a0QfHeoS7H597K99Mpw6oU4ZdZ0CmIkxpySTUDMHpswx5ptwvr4
U8N3akk2mjX46grhQ0YKUlImz7oqOERYWwxEMlDQyJsDGWygRUcy1zlXAU2sNFmSw1q2s/CjKVkd
HQGdPZkQrISSfpH0irl/2YfxfQzUv0TXAX/F3al2/gbR3zppvOaGCYm2W1rGtOlJ/s7MfumowxmH
GaoIFdqYbiDEo7zoeNFpZ7JTQAWdIwE1w3jp8Z3uLQX8rP2J4gEnT/rUvQNwGbZb5iyBMSBj1g7R
TQJeifKuheWNUBuY0Poh9ctb62A+Sw3tIx/jbq+doe5zm5b5h99PFTbqn0EZ/w09wSgIFLcl2LkD
V6bDVN5hfJi07UtVzuUGIp0kJ5ytjGV48LzpYYcp2Q1j+EoAIsImxXjJSfUNGhxxPSdoVhKwq7Nv
FdhyiKRZw6G5GdUmonpZTAWrGsOsdkX0oRNS5SCsBzxAXku4kVqwMSZvp8tqW42Qe6GtIPlsimiv
0dK2Caov9CepZN0u090UmKQb9dD6jI0FncJRjx1pU56O+w4GScF6BHUV79Ba1uE276PlVOC0b6pX
dcQ4HgWAT/wFzpKtrfcHy4eVrypLL7A+Q6BciZcuwp7njOxbta/XldUSmYlDuO7owqJDSMM2hvkO
rM5VEODOl3812ViSDYEM9V4a7WZssT616k5E70PHl1tU4jq1w6ca1OR80GpHwVkV4qdEpJvtpeeh
LAQiXA6rMmm3sxSAsXzLm8bckew1APJD/LR8lusG+46ouvhFtevC6WciIYFn/OIY1nZouStnBJvF
DW0Uy6zrsCvhjUcNI9LpWCt83uZ0MAJ1b/ravrWhe4TQ9SkQbLb7RvTVQ7tKYCylyFSCkRrbgvTT
H9oiOpVRuOtBTg4CyS1oBKyDXjEeB4aNgdls9LF1FR9ak5mvIwgBaeOc6GrwZ219pTzN/9gBSu2K
iBThnhVHeDJb79ywk6+GaZVIhSHfsK2jGo1Qs5tYAUqmniUofCLjXaBKRJEKa9GA2k98cdEqwDrn
IN8lgevpJ+KT+f/A2MJ/6NqLltNGM2dpTmSBVmCPwvCnGNDngTsfnX+1/l7NbWT6zJW17X0U6sM2
X/HWiOA+hIIhMEAL71Ax/67K75BxlB93DNkZbFmfTWUtE4YH4yXgHAtgTZZCWdiQOpxAwFllgQkp
CxuwKnBQOBf8s62z6znY/fCr1S8zvN70mKGoOwOXV5e9zZNN37k69As6aI2hvnTN/IIMJqMlyat1
Bf7Mfvoctg2zczbsNNhBS84hLBM9fG1wj1EVNSP69iPpWXjyqYMOAcETPuBsowRBHLu18sUPIXsh
eJPZveDiKfDb2sTsNguHS9KoHcTkh3R8tctVq24m2lkq34aEbaN6i8WGj6NOdop3Fv6zMv40HXn5
3TaepXGzdHpX6L0qyl39poX/+L6nPsTrrxSspW+/w3TDdzTVaMYObjiT5I45UMIyCJcg+tuBaRmz
ectFNo4JRmVFHMenAZWXGUAfZ1CQYWBQbNJY2oLcPx5wR3mxWriE+FEaKByNDW0da3ZPqu6UfEQW
E6Q//iCMgByFcexOe3SgIzWuMXlUknvO7Fh2GEJCfHE9yOZ69kd/1ISNahRIXNblPGtjKmxO3zog
zIKJGpE9BjE+ivyyY8Ro7ItSH4mTVy2+o2DgWI6XQW6tEoJ4KtZzlpKQUe2svMugs5CLnU04tpjx
0ITz5qIrJXGBp4h9ztBka9NL3KiZnbOVazG/lh39wrhF+kEiGgtisjliHLy69wFqmdQHkLAZkGJ/
BzZ5YMLuRTpapGbhWwRoYHt3rr38DVIuRZVtGOQdg1Gy6Q8snR68/ZEbIm5ric/KNyJ5VbSHF6Xs
KJ5p9KtqH6Klobh4w5ZsXceNOCqkdYrkV2ECB/J/jPEi0zO+E1aIFPJTAZU4/J7RbhqWtvY4tJeM
HczI+ur/fptOTqaffvjSi7cM2N9Et9TBQUjKt8zH9f1BGZXKf776bmnwRB4xR7W4tR1bmAZPv5XS
IiE1798s+2DzMQRevbeUf0lDnPBbEL9OtM0EZUz6g6dDyn2gvIbT3YdNzQAl0Z4xSwd/+vBz7K9w
qtnqc9IsIstccKEyM2fzrHwQBoUY/RakuJsUKCEfA0tZibCPx9F5trnqTrHAw3Wv0MlUye9AOksn
OHTDPzM1Wfyx+h4VjJwLxSCoihlpkdzRwTcoXkzrK0p4aZMPRJM8K4ay7W9sQ7hH2sE6E7sLYvpl
2CRLdnhubjnXsUnW81epDcrVzCBrxMqn1phHb7UsNqaPhnGA8CU68mAhocaoTxHGaqtJC1ZMlTDL
BNh4sP9p2coptK2jkDqInnewuFJFuxxNbxcwbfJ6Yz/Excpin1ooAM3IQbUcRpJG70ZcwT1EXCMa
SALh39WzDX8nSvXY+/3rwDYuMXlYMD+nJHgOQbylZya9iCynTrKyvvkR5+VknEKj2AjkG4qHap4S
wxaBK9XU5VWTOZ65eUWt3JfrLLJWk0wQvojPIoR1Ug4Eh0O+k+uxN09+hVcrD9iAzAIIVjL+w4dq
IWOEeox9e9QflAfLwo9WTXkzg5hURlLtAjQ3oRtMbPmwK3smCjsEvgkNtKoq0AZjV+OPEA084bq3
L7NzKLMDFmiQI6XiWpPzxm/toXsSKorn1FpMKqoADS6IBhGrjGFfE3MFKcQ0oMIBQkgBMk0aeuCB
Axh5ZMLCKO9ZtWHBKZIV3KJFDRfMnEfPTbnMKXGozYLmMJAAE2X9qQmnVYrKI4sg3/ls/zux7Jtx
1ffeTmEChDZXAJeq+HlDb29CEJ5m0q7laAP1ZMWuq+eWWdrkpStnUZFfYnjGSpHjanTIV6fLtoBU
0uCszKLfjD22FxQZjRO6HehIFalraGuIlyZcOEfLQrnO7jsH9eY3cl0yCWJkMcpHJKJdWsoNfUmr
5ku7JfpNsT/q2lmqDCap0/lFUAVfk2gzTPUukOR/LiblYNHQWZRVMcvHkRmIA/hHpZb0CU7/7ZkE
GShO+tmi/KfE72rB1Ckelj2+2NhmP4RR0Qmxw3XfJUya4gyZVrKD061FPq+o4xZhMftdItqC+MMu
CSj+ClnujzhF7fZstO8WW6Lc29bWNTZ/DOWro+ePVaoZ8VrFtwjvLub8vSliV38N/KOfx2wJp47X
VJ8KU7mHUbVlPpOvYpKoszo8zq1hUUxLB7/OQEhKftUBynRuEp07kApJ+KkN90p828lR737NbDOE
76riRvpdkuCZrWP1UlU/qdzOY/cx77cqnZyuHKJ+CcLcE28exODy1WzjVUqyiih/YnZmYYPgTj5b
cZhNRz64dBSgqvzOehThV4eNhonK0DNmyYm/aNp85diErn8GurnoGeXF7OZ680edvZkYmFwjbXeh
gm8upKB8c9RHrYgFfwF4DyvCXBsOmiVsCeZrmeFBTPeWIHsBdRxtoAV9kpLEEjgE1ZrwIpLCKyKM
2YLNPyZNMU/YI+tJhwZjnnhvwhD9ud6Rs37TncsYwdinuGyAfeNAZAOBFEu10n8tu3Gh19uGI1SJ
TVbzoZuwjezwGimnWqDx65udX5HCEsE28H0GuHD3YUXmkDEqrVlW+PeMgXWY9ci4D2unZf9er0U2
rQdHX/WDijZ1cIuivin6l8cxbTN4BVMeOv1CdyLUX/XaKXW3s7yl7oWuaIxlF0u3K0o02V/6SFsC
F8dxTnX48LTgZXIuSW4j1behfA5uhfdAlR6Hqo7vIflpWgxvMS+fVd5QUweCVjd6wnyIpU7OeWxc
GA2rY8IbPpca2D3I2OsdglNQEZfISNnkgpuEVU82CY11hs4lDcZ16jG09z8z5E4RsgrfeNfQCqOy
Kkk/m8p8MzYOeBRzNcTwmVBbhBP5juNAYDvie8yuRUm2GYka5PSmGqKtDMM6m6ucNbzD8dipTKYb
VCh/AxVoT+rRfJ5EcKsHdr/43+Y1e9WN3MJvDRuiTLJmMadVPXqLoaiJ/cNIyYtrMFu0ZEwmbJ1D
FC3aXkt4lCmvlUWg8S+46mhF13H4VkSo3zByUN41yr7rwAn9K9iQ5RrGm/RPayi9xefUtoQn+UuU
ZvNAtXC7yn4x6MCngeg6JdwU9rTiziIX6NDA7bZIGi389lD1ci9rLBZauw4JzhhT0KFGIVhusIdJ
Dl0ckATVdlwC0xnk3CdSkJSpszlqu1xkR82uzyEvnI64iuj1bLO+JIbxHNPyWAAFm8TZELBhbB6N
F63EFzFf9GaiuFPLNVMzKqmGU9K366IlVykRJ98JbmUn3mbnkR4ictSicC8THgq1wBZCRL12mp8A
EWmbblT/kd999HIfnJncVOrIg9bA+LLArIUnS0C9y8tdP1mXyTh6TvA9xfnNYzCVKvU78zomzzkk
/gakhNf+A9kYNPUtyQ0UFADn+KmKGH/mwWDbtKfYga8UzbyA6uQTX508nBbIloNuOXmkTrSysUXF
0fDW5jWYE6qV/iMB2lIrxjYZ2ZGjiEJWhbkwHt3cr89aUCBST+o9D9ChExY6E4MzDUmyKT4FQozZ
ZqBUn6rN7srsId1Oe1HEWwapKLAQrTvVJbToNU1usLGqjhWNaBiRZWclH51RIc7w9X+1LF3T998N
33zzRH/12MU56p0AgGvCmzQqoLYc5mkv4VqzOFckzSMBrz89mobGYEqWWHtzxAcWxWu14lXn1ckU
8/eAsjMT99xBDCPGh6MQ5zJotE1FmLzbU7SWBpWxZfz1fr5Vk9IVfehWvXcdcvuNH3uLDf+ko4jy
S8SCPdpNJYFVl1LsW1Z/dhxsei2lPBuv1yqsOXVQ/foYDqsC8iJS7kD/CWqSwypyg2zlUCTSlcUr
DP+lJA8i5mGL2HPWZX2woWLRqc9bs+Lqox4f2aLpbYmX+KpPw2WKsIph51MqVOQz3jQgTB4BEcP4
KAF2woqy44YTWnjMu+kDKRz1+Xjkm4828UPF7pww3mRtuRpJkW9NmrnJvsUIKFQtAucaH/FRuxKg
opXdUj9d4yxX/PGjQaQQBYaLxpVFL7nyXnWfGOO3PtGXmnYYY+doNkziWqbE+d6bCAzvYZhCV7TA
iloDwh+dY7HUvyeaOYE5y+vVv0pNVqI3N1Gn78dYfyS+6pqtuS0Ktp5ktAL6R3ngpqF/F01zQgfx
5+fGUg+abQM33u7djq9bR4Q6jPakCbYlSpEAbVZEulisJe5kNt9BI93eviLxW3ZlcqqobcL8MDoZ
CyIWHkxlYZZvbaxco+kzDk0veUc2Qek9xiFTlhQk5946CEcQGR8C/hE0bUyvVKulZCZLGl20PqQn
GdWvQ74hRhaO5OAppzQDEqojSPmWctjoPL9TitMQ+EbI1lgSjRtz2WcTEpdJHMoeW1yrIuQ19/iw
383W/hv+bIJNNck8yjiyGRXQL5jwLQx5rnrrOs72zcb8nadrWuztNfYLZVBeysk+qJ56ytURK+a4
bgZAXBbJ2Hl3mcUDJV1Vr0wwobOLzKDrZSCpDKm4ulVvRFFf/B4oA+Zs4SSNSzPyUgMMEL4HpNCG
yqi7DWgCMXZ7cMKtPS07Q77nFVZQj/1NHtcLZhIo36aVPGUZsmtJvepjTsC3Ehvoopri5qBUC1PU
BmgL9Q+zq9yBzANuK9Z9kbWIZbvr2EHDsBdjDLbGIfQcF0fssBFvvWtb0kVEbb8s0/EwsBIi8f1Z
NuTE1XuZpRvTqQ/60G0THTozM8vOjA5VgDSzJcxdHssBj95BBOiTMvZXvUlATrFtFKi+XDpKiOrH
Yo7faAvy1FN8fTmXIJkHBeuCpm1O3luCYDEaf9oidYvRWYCS04dmk065G6OdGkODqCsJW0AHM6Et
uspyVbVzC/DruckHn7Lr8uq1aiB+yYdlCoE/HdY0k9ua1N2GGb9FzHdNR44P81ASTKXSlZUYFvL4
0wadWGMAAmMqv0oJxf1DiXI6KbQRAkWyHyz5iN0wsZj+pUtvNk6i+CvrBtzC50A2g7cket7Br9dA
qR3BjM9Vd8Fgk+SonkbUZKpgzsQFXHUhcxJ9lqwhwi6fTYUqC/lWSFOrk86ahTg2CtiOE2MwNvMh
BltBc5SSXz0FOKi7yH23dbg6Khd248C8KbEOIl9FJEnNQGTKT1cdMhbdMvgao+96+ujmEVEKxtDC
6APPjz/mM1PaZU6Ry9WFSy9n35i7UsfWae1V1lBhJZnPMHBXTdTZdy0MNop41SyS+qqwgaZNgRjo
gpSdViP3OZ3DBoloyNsJH4JDByYMWF+FUnTbrMbR54TIgMwWiLUFa3/IP+xKBktDp14P3tPJ+taj
5jMBCbMUari0Jwy/jVby8yP/S9ciSq9MnMOKjB9bxihKJfyTXuHVAj7SYsQctaG9WiWQs1QyrMkB
zZX8EfLYpAy0EWRnagyJJi1OomwuNSRIvwwR7baZ7TbNQfG4wjRjkAs7ReWpEKjaTfNWJeFLFhjw
UqZQFm5G/IieCG0TgjtxyoJTTSD6ljE6zMjIIvbFlJ2DKYKNxeVDGirFJIRfz4+JW0RaNfzH2Jnt
1q1kW/ZXDvxczEsGGQyycE8+SLtT38uyXwhbTQT7Jth/fQ2em7fJLKBQQCKRTsmSvLVJxpprzjHD
SSFt5zurEntdEy4UKqC5kyizo4Lf7aRAtc4UOSbFs6forHDy4R1o324swkPuiX0kCCsjMJ1HDAhV
im0g/AjHDQ6SptdcSRsFOQRo2yQnYeBxcf4l2kwnfRRjhk1/9qq6yxvnOQ8koB3NzF9fm6m/zmR7
KqaGU3SIkcCuy3VEfssU4wUvrHfISs48wXwf9eopqxIIHSIZQdFlT7ExD8or93lJVn8NfUb13mVd
gjmAzD+gSYyAk4OdwYsoi5s39CjFA2kIP0Sn6kKTaRYeiY22j27KHBxWD8repXBjEsjWQhpcgdt/
VVXGylQBKNAzzxAXU6/MostuYK1qmicxyy8/fKCRAzijI6n+0ferC3c8C7+P1NiKELo/P3n21IsS
HtP8ay6pTGCTXB+rADKab3iT6PbZzxpiKHI+BgUXl2+nK0eN/jGurtI+K6/KITlGChm5VMxYunCn
01zq67YBvZKmCbbxXcRz83zWcD4zFyh+VVAIthbFwVsMoI/UB/yejPu+I6cYoVSf+0swHDuuonZr
PJLdbz2ofK/NunnQy1MuN3oN9MdZrOtuWclohpvLiV4ub0inQ1858z5q5o+pLd97QSVH6FlGdFR8
gUzvZi8drd8XxRpRyFX4nwlYyjZkWT0k7Gx9W166LSYxhX7YRu2Nl7cs1QdouGkOoCtXPbQwkhQR
C4Fz/5Uj9IfuaxIs+Yq9wftVTVi0p2aXVWhvnZbvtmmmfQcS0pW8TAN8rQlSibfSuVhST2HLQsC9
yfGOxuzfw+wH6eTnVQ2CoHrJ/EQRmruy5l685IfECFCv+r0rcbTmPk11GebtuCzfmjELT36aXFc1
i7QQeFa7AF7sVHhKWLHsxoqBzg+CJxfCHLu+o0e3aKMA6yOjraemdz9xbqzFc7tiHFo0+MU5XX3O
w+ttNKHp2HEiXetxFqJSqEx/yQJG65Q8jwJmrmG96dWYLEdP72dDqYfDdR/04e9MjFdZRxNBtUqq
FAlOiPZrSpKvxUMPmDkXpA3muTZnLMU5UOkUVrK6tYxaO+Vix4/dnwlqzzxj6cmE2AXL5qYWBJdT
P75sfXDnnqN+xHDzRog0NnjKI4YJXyaf3GtKHlgIFfZRkjXxxuXD81sHtAn1glCzhAIVwQOsSNyV
jUjBmSR+mSxXRjX/zEJixtlKL6wXqJu6ec6Rp8Js9LB88+sIFPKfc6w5FZ9FKjz3aw2I36Va2Oko
WfOcKrnWxNR8iHLRxmJb65KVTzG9jXG7l8CsktJhYMM7PWjByabuyd6ODZ4K23JaeIzz+koFgK4t
NdxZnoKyGXHPJrXCizQd5ipgoblkgCdW/3qOoFuIxtzJ4EfqgwNIEpCjyebrjqiNgJCQgaL2Al6N
FgKGUvNj7zfXfiDcXbtSZsp2yyooNoIVcMTQXxTtd9a0d2VUAwVOnAsBUjsegquaV5w7J5qTLZKn
kTcPzE+orI5PgkPadreq3Zxwgg8d9mdVeiOcYKVS5aH965Vog2wvOv8yH9CNbEdZ2tBj8pDOfYut
ruDYhX5KZmEoiXfNzDYqkgN+0McWjaHAPEOEbaDoRZI9nFqy79tJKO/la2wxd8bjhacbcqfY3zuN
6uV1/WPhEfaxgsNK2a0wmcD1YLrygvpHYDRbtFkTqstTxqgO6helQ8vaX/ip9XeVw529JVUnl4RG
bKQXp8J6M0U/M4tJcXYrVvUyaPGA3IwrhSAiipHlHYhzWJD1SArRhda9vY6U0O9CXGA27B4tfh84
S2yWgrh+q5KOLZiPQGfuO+V+shx4irqOgsX4QLUv5v14KvGDkqILQ+7uysM5mCh9Stnk1JYesryk
2iHthkuuS8KKhkCa3Yg6s4CCARdwySrczWMc7XAAvBRuf+31EmwRlSDcqy8DzL8Ma28Vlynbsfzc
pHR9NNbt9q5LzXCffsiR1oJFtMx84HjZvrXnHXpx68gTVxybspm3ejKDIR/Z+xeZZu1AoEnUzr7O
FR8PPDx8+N7ahTqjuHvHVouyauE45pByTZ2/jgKV1gnJGErmJ6UTLL1oQyOXDxrNY1BUxW4k/MoB
vD6fJoJFcTZothHeExjRWqXuuezigoJidMWKblocizipM4T6VjTUW3oxAIl13JMxXJLS3fXDh6wS
DoHB+Ca5S7UWjs3Ankd2wVOFyX/0K0Dlyxjul76GhRA96FltBeMrtIGRbXWBZcNY9y3zORkF3pRj
hMaZN+Co5dy97kXVvxGcy4MM6kOoH/zGBtzIsC/lRl2FA9vfhNXYsObdOW9SQtnjbeYiaQspyW0L
CWaruKSGgbAhC63RsTezkB/Jyv5hlJ/OYl32rTPqf4FMFoTy1BQX5QRBvrfvjYNBZY03xj6TyuC+
YX5d2QPKuDg6YfSdAwPUuJR3YlBSluukL16+xIh72JmWJr5Nu4fCbbcOEMBQZiA3NI3zcwN7IMjZ
dJMip3ZIZOv549rnBZnPhBhhgI1WpuZFRr4+hT6aZTrG4TGzBUutkQxE3AYXCY/UawdqXFFmP/xK
3i+dS911+2Esj0wnF3yN/ndaN5J32gp1JH1pKm+57qp7XSf8Nlx0mmGGraYiiFKMrKOuCVcJTUUm
MQk3ZSGyVil6ICjMudbU+sIV8JaW2wG1mdGKwJbbq0kELzYpAfEEZHvTyq22syLvGzbw2WAb8osz
mfSl/qmyrYSxZM8gyFBA3EVOd/WjL5rv7F2WkOOck8HhGTuJoJg8FJGfkBrwnkWC3tnm860ZI2pl
Ej/Yj1N+k3c9slWU3ol8JovFuUun7B2KzgLPGAaKYNCnG/cnXRTpeR2KhutyJlU1dR+EF3HHrkSN
3MTf58r0l0kRPjR9/6sec5Q23HtHi61hHEKmsjm8VwoL8VTXxKIYQ+Ii8o7JwAnORW1ruKkHNR2+
faY3bcOhfLWPtsco4Ls5Tl/lYD6U3y8Ht7tecyJCAwfls5AFMxMOoKleckUiBpQDw2TX3zhrczc7
inSrn0c7kVHIlkAXsUyIWVKiEU2EmnyLwpDHeHCXy9DvaezxYvSWyL3LXQ7wvoa3WjFAdwXuSMKB
SVqx2tPDiTacXe47kFw85t5BUKs8ZecNNu1zb/Z/z/7AmpSgQbwyZjqZv2/seAmu/ZcwMUHrjhVU
XsXowzxQiA4FPuNnv1nhOroHAt24wAPD5yTA352a6CyyEZHAZi13wtlXankbzW+nLX9UTvujzxAL
kpgkS53at8howm09v35tgxdPPmcVdG9or9QFKu5HU7/3cvG1cnTlMuaJkDnduaHttJ9hGOa9H2Ol
KY9FWp9KayEdkjIg+lk7ZODc2DssdEkTeTyzBvpGctNMHdxW2Jzbx6eaYyI2Q0o7rqetGK8PUMpz
jHk70NJJDM3XNs5FtjktzOZNNglpHbmdr1dU5WYLuA/W/qRy/V3hYXLX6Mobi900yA6/GocR5JXd
MFJhGdWckJfJe5o1C3Ja3NEO3gMZecC1+OnK+HdYztQSLpRSmhQLEIIkXAyqbdPtyIuOyJKJ3gHl
3dnI/4mT8neztk+hOxwy9KXzYnpw/HFzR1rQgPX3agZhYNhrWb1iGyi2OXAmIO179HX3MFPS/jgA
bsBdYidwk2VGkiScDrGG5bGkDrXhAwtYBWppENc0uU0gKtuM0c+MjNDCsC62WQ9tzcNqElyIrFEk
UapyXzm8vCoj15xHwclzeIpMk5hpn9WnaIgwXLs+OakoOqwNyThMX29zWf02NXrT2rEkwTL5Paot
kbPg6MwZZZ9RzMoDzTGtktNfn9enek/N82Ndus++Fs9sMN4JqF8NkpO18BkLy+qvKelkTMXLzC5y
3PrdBYxKN/vSQ3hn26cMoQBADW+yZR3fWmf9rHxcMS4RxSR/mSdmn6DrX2qfRHfFscyu7ILyB9EG
tAMWP2uaHaO23sUrTIAKhWAoJZ6SWB57iLIlX/0s3L6z70CHcnmaLGxDKMdYEYs20kqe7xrPYb4V
0zFyqBnwfSJ4WYznwHW5W/G30Kt+WxO8l7hZ09S8mTKGXPskJ3KcQViEu1hiu6tT0pMNNkMeXCx/
WXZyK+iGSO9aY3+GxMsqQ3649bFlmnB8nxrnxcaZOdbfhySb6V67JgvwKzQrI6YF0tKyNjA1EpQ2
E0zFOP+kxUNsrhmRMvugob8ys55yDJBYnPKA49/5MBDtBKBxFYyj3gN4BQukAgri3Zrm3mvihJ9j
bx7SwL3s84FwNweYWkIrEIMNSCJjGsrnWO/LkEeL2fchrZeKMEKTxKc2ZnBppqjcS8mDW21vqV4+
k9u9E8lkd+XI7yyO+hd/xEC2qnfXkYLtFsRx7lVy+dlrsqSSuN657vmWPH0KUFDlrZ8zXC6DV161
U/9Wxi+lDi7zqjov8KktYcbTbi6QAQmF1+xAi6pe9mvLJF7MzdfQqTdPn7rEv+cnuso1AcU5xNgG
oRj9Oj3Uy8zRY0CimXLv06eNNOnZ761xfZnGy6ZCgkNzRnXyFeaofIKavnIYHHw971TCIdkfOWwb
nbCPmnctXNNAhW/dFEBT9YN6xxNpZr0v2GPy6GKvxz3Xjsu5z4+EPqz1nir6Z+kiYrLrfNHQfKhC
WdhzbE4+Wbz1EeJIN9cT++kuPi/HlHd8vzi7lpl9bbwE+8L0IRzudZ1mGJrX5RQ2IB87xbttaJj8
g5AV52CuZMHZY06j9ky7RcO/fjuBeYfGOK9uzDmwMg2jjOefejltlA5cHQn1NKxmsnOUZZLLXv21
dpg5ytJjmJf2OcyxE2EYONWzfxNzUycxySvTJrxyoV8Q9Sv3K/UtIEQnCJ1NhHBegPEpUUTbNo2O
DQzMuSE5VcjDDM3BN+59FWAUbxIHXtJMWeXQw0lpYMk2LruXXi77uaMtlrOgl1Z7ZZoEY+HPwr6s
kmN/nvsk5gTQA5/IKmlQrjXJDrUqgepbKBpVV2NY4JpugvrSmyl57jXeI8eqC0brnS55OxYBWsiU
wSsyGsVo6tkWIcWRidiQbzrCwFgt02sklLpsGPZVhj6NRJ6tOF1DovR2qLIbOzqPPfexYz63v/yW
dZun+LoyHOqrmXW+zXx+X27NidVbnrSq64t4VlftUG8G67uqdtVlygLzXNbe1WK4VzVGdyfOhyen
oxNaV4i8buIwKtACVWjotHIJ1GG13L78Yv4Ru3hbQ9Was7iOIgR8YmgYf/cy4/JIBbTjeoDdMfHO
ZOXl3sE7yHZzReCsi6mwqKePteGo1yft/eAQaspZa9YRXY81dTNVjh8vHXp7GQzyIVrG+qnCjMYS
f2CFdcusA1nfBYecGFIe/ZE7/rJ3K0rF1uYH2hbHLD9Cs+GIvqzEPN2CPCMPfKoLuzMcN/xGmydk
qIh5NvohE+9WLvwtIz0G5U6d15gUzonPnJAkSbQeRkNpxuy2A7YSxKK1mfFxSVotcwb02ZiTkCGA
Ps/9YY3v4CwYLtek+6w270J2oTImzaoA9avSDdQ5cUryz5JacJpZEqgEzbhPuCr9/CIP+XMkYInD
5Oj2+Pm5f9El2ubBdw+n5uBwmbmpXNjXDl/oOSseLrCP3GorTNFxed3TrRtN3qFs6lNf+h9rvVIL
WHKHj529ztWjW9LiEswbqtG471MPKKme/JvJw+7rVZ+JbqbzeYaP7BM6FIAepZey+Fkwwxom4tar
C7pum2MjI6yxuWXpWaVXBRgQMMokahqlnqWs22MezDs4JfpkOSFjGIm/cq60/ap/+FlXnfSYbz8y
YzKj1kOjfVajU5Ad696nH5yCB6xdjthZU9JT6zvlyQ8xu7X9XJw3ANgiZGOafTkqL9E7wapq9KDm
RMU77yoQYevIvb9azxcdAJ+XhOA00543TTjubclFb7m5dBYHP1c2VUAjeY+ZgdmRM05bhhUY1njc
khJ0R46achZ1nGH8aqEQwOSW2HdzSPL+pzswG6WjeV3N2J1Sarkk2olViLRp0tyU5OhMi01Wr9gK
lmWZzqeWxpzceS5m1JvItv6JZw/7QK/aa6rDuzJbb9LAIzWv10t4L3vSFPSiVvF7Fr3OLQTq0MW7
0ej8Xqfjc7lEUKxqwfoFN2+luC+t1WbPLMpfjdfdjCkbGa/kbdOKDBxK9WAKPO0i3qL0xn/pw+w4
+8vrUIXvpce8lOQ4MoOZnT0spoGyminjjckOpFzB1kmWuQbLAO6nLzeBlF76NLAoLB1xPG9RuyHd
ZSzqjjr+wS2zP/cYvYjSIE4NVX4eR90POfP89iW3euuFb6Z3vatW4ccTFsd8Kn7xrDrMAQBPGcAQ
yE2DlwrLXOGYH63m5JWPBz+y9a6Od5PEPhkyxtYdB23KcSOeZPFE/Y2BvqWBKzod+wITAW/fni0k
Yg4Ba3yaUK/SYlhOK1PYOZ99IStMmCX3E9ge8gsbYjECYpkqnOBzj395eWnDZDhmXKtn0dBe5DJB
C4yZfklL3lcqfPGKsN/LNWfnaIK90XBjBofyVYVxvddrto/hc8wmAf8YBmz39PCYF7hQiWDM9QIV
U33MPhKsjetDJwltLDp5no2kaangQRMM5rMRVqJXOpeTTqihzwjIUGtouoSn9YL4kc9UbwpO1tDq
GeW6AdkxfhQlY2nSF7z6BqfPGC7tsZ2vk1hNPNFdEPhBRBFbGe2HdtvidUVyXFaEs6UiUxHlZXtK
3P1YLzdLTKavroKLUAzTBaCTu9F97deKFvSxwohf8wAhjIUEoOoDqCDZcEV1FHVayqlAHrzPAGzb
ov1iwZjtfe2c5CRgAMdoq8xDwYnZgWQ2YnGaygdlIS80hADI1+OnXO5M0IaXuCjHi3XpPjNcH7BM
C2e3TMx2xntBge1wWPbcETgLj72ky9DdJUtK40Vo9s3U41+nh9h3VMLnFPdr3Y+HFGe3AtzUx7ye
mMeotJiqvW+876Vpqj1bR0eFMUV+9nGmYs1CmKEVg2ZshQt1LfrPlFPPpafGB4eWjl1XxG95kvzW
tsuu/Z6uCK1McpE6DQQUjHJFQCEaeTpcfDV3eCPQPkNPH9aiRhoaGdBt8Y53ATypEOAbgrk9hVH8
kU/hRcblyH3J3k101QxuAc7TwUfPikPthviqDPgeIpJXJoJqIpfUZ8OogB45Lvi3tXP2psyfo0UA
q19AUtfmvRux9VX5CHaMq71wZQxEfL4IuysTTPp+Xklnr5xmMeIVPKfoCdI5+2ZNEqasq7tgcsvd
bBAuE/IAl93ckx/kCSZQsojyLUATcK9NMBKOagTq3TfBSUVjuZM4uIoA/oMQCdChCpEabSJUUFrD
piNUykKURFT+I/Q4RASDmHahsvPBL+u37j1d46P2ybBYUrrj2OzL5XGN03QfYSzfCV7NKIepoFP6
4nSV7tYG+xIP5F9c978oDss5Vc+fSxDQ3+SQD1rZL8ee01wbh0OqAxEiZwGUi/W26tSuf+8K6R9k
aJ+DrLpeyXeuA6t14kzsB2kWC357xET3kc2hcjvz47LeRJZ5sW5X4HcFZqYZv7UHgLHWnv8UM9UH
hlIHmcnrfGDATIPppncg4vqbJXuR2KgZK3s6njkrDljakDCVON+4IY74KDdlm6AemJ3id0YaHLMD
ODoe/JvzGKeowZsZ96gwVYb9yoZ+eGLSMDHprti26yV3+VOmWKmij6KIyerBCv+mXX2OnxNOjG2G
KXBgEpFjlK9bse4MLNXAm+/JXv0IpKq5Bxqy5bKBfNfhGZxgu8e8MLUdL8rEW7im74sBy/vqEKDp
kwBuaoJNvQdmutnE3KxLgAXOhzYPewyk5hKPKzjnpEZQ9yJSA1MH7h0Hd6wp6wmwvA8Jr1vp5RVJ
+Q5maOaBXoQkmEtuDzjmKKNJa3vIOm4f02pRJqKS20XC/pOc3cHv8E+1LYpnbziIwqbF+MkY3cwT
/YG4xJTX6ePS9C95C6GJuOe4Kzv+12TFS8fexFhb7UdV3ToA43Zdtm+xqO2wVaeYLXgcpXFpr11z
oH9YX4/QpblzdTgaByhpHdKOkx4bzd0nDsvplJn+LhgVt6kqxDkZRs+JLjGx90gjQwu2Zenm61yo
9RS6LHdJIjtn3/74t7//+7+9z/9bf9b3dcGisbJ//3f+/E6YsEs1tsN//uPfn+uS//z1d/7rc/7l
U27S96629Vf///ys42d9+6v8tP/6SdtP819fme/+j59u96v/9U9/2PMk6ZeH4RN81acdiv6vn4J/
x/aZ/78f/OPzr6/yvDSff35736aL7avptK6+/eNDFx9/fvN8968X6j9ep+3r/+OD2z/gz29XS6eX
1ZJj/7/+0ucv2//5LXL/Jsh+qNDz3AgZPgi+/TF9bh8J47+JMIgDGUd+FIXYUb/9wSOvN39+C3w+
FKo4jkWIBS/y/G9/2HrYPuTHf/MUZ3vlCU9GwvW9b//5j/+nX+J//1L/qAZsbmnV2z+/yW9/NP/x
q97+bWEcKT/irOSH6GeeiFzBx99/PaaV5pO9/6VTr3ALrACnSkzqmuxYTFIIKxAQy2H/P16Xf3zr
//mtPLW9cv/y3eisdUNfSC90Feu6f/5ui1PlTRMGhj7EjoFepStdyEnhoJJjd2VnQ29uWATwEvt1
OOV+N10s/mQI+Wt9SbgmfV4BRr7NYT/fDUmSKbqyeuLdWevhVBcYeqhAAU+R5d1XqbOm5QY6ufi+
2LuieBVzjccJE+4aZCgIszUjVBD4hPRi+q8t3ETotmEavGWrzX9ZmSL3yTbCctTMOGu9NuYk5XUV
JN+6iJgXRrJ51dYbXvPYhasxUlM7rxFNEsXtHKyEnHoH6pDnDureS1Pay4hZHFwB0jFz++CidHgc
ulHVPNSqSR9C4yIKWxVSLoEXsyuVBbmG18NfmINi0S7pWVDNLo1EHRAf36j6zdatcxRI5XdlbrBX
5I6wbwpd8phELnmwpHKJGRTNEzyzCN16g+zHdXnh6DwHY5sZFzsjDwi8zp6zPKVxrT/RUOurauog
qlcGq0EWOSgNUYmzHPzguP7qBwi21SxYBWMR3vHPjT561Kdnt5/lPgvj+A4nsMfRwQluCtHkPDXq
oLpB81Un5nrq+hT742TQ1aUAUfjZyay6dLGFnq1BWzfnod3ULe686YcefcDUs+oOqBfwaQqBdseO
BpScyHV21RfSHON88a5oHWquPB67AAYyttfDbBu7PZi8t7gTpGUlq1wgVjZ7ENm2koliJoNVzSTJ
4sI7trwOX2kNifAsLTnOSkqdbqcu5qDjTryqkWVUL7e4gGzn8Xslc5ZuYz7KdxPa6qLJp/bCD3Kf
jOPkDz3RtJzHRJd53pfTbHULrhpOxKa8rwbU6l5kGiCfiKkPbVU5XCGbMkj5C+bFenSdi5Dj9HM/
kGyPnJqTVNmTsBh95d4WkeLcOg7Yx5gWdm7NJpkwUGOpawptdMjbrM0wl7veTzGOyZWx2KbO67jx
3kKp5HgaCi6VaMxY+PWLsfsg7Fh1OVHqggKLyvb72LXdriWyustZzFGduHDYnuKZPcSQWjYr6zxU
KKLMGakqg+dWb84ecGw3K/nLt4XfLqbbZmYlUfbNLklJhLdLw1isRzKb08IebsjpAFnzqkMTpm35
e9o2U3ORd87kbqvebb0XpFcBJIrDiFmeJE3FZjWw8t6Jca6BvBPTT8rNk/ukNdmDUmNx1eAKOWV1
hTylJQ2kRpZkBipQ4UItLjLP6NQPSTuMl27gimsT5rhqISjeV7Xtbm04pEc51/k+t1V/4v9zr0WY
q+tYlPKt6FfnuLTcqOq2hzQzLuoiLEvg6Galc371DBVamQ/rdpg+9TRghwPreAM3eN3T8l0/GM9p
X62zYuuyLm/f1c/FcZ6S6bbM6CmqPLwsc12hfbiZ1z6IfJy/LywE0KSwNr4QOODtb5OwOsU9Zr8z
dx5IgeqarveodTB6+kJ8uWM8XUeo9ZdFEc5XyTAjUI/BcvSb/HvWT829x23qpYoc9vG1HlpUKJrD
nKUF4RpPs7cvTNIfIp1BpEoSD5XDwcuNZ4ODLktPuyz6dmlEcw2KlfglviHa34rkRLIQv0ZnNcur
wi97GBBj/ZPRd7gJc0PQPnBBHjr5mOAxFQTou4QwewI10SDA3aQmVbziQ/3i81C8HPE/Xff12HGP
kjL+wBbApM0bIGmsvw/xKBJddNSrqpsAfw6QsDwLYnRvSgASmYD55ZHCYk9jxzDuSix9cBaMjjaE
IRSknHphTdKBl6TqXrS4gScWo7dZkiws7WyxHpxsbE8Speoc5T1kCd55zhsuu3jvopbTjx5Xy50V
uIlyzMEEW/LCI6vruYeoSBtSRooy1jINxr2HQEBK3kwPOp/sZZzmLcfjGDOI57ExaWuaEoIk/oz9
ENZsVmLmcL2CIT8fwxMs3JCYf9e8p0PdAeCV/im0CuqZHefoCuhydEDHVb9jPa83kpV8OHR0Joc0
mUVaBY9aYkRIBg52mUMwJhtCQRSiim8CRG02XE7L40SoujoHr4MtaO6jAj8+Ru0z0bHxlgE9UY1Y
sjf8ztln5sbhyxpU7c8gqNjmBaNGD0SUIik+rpi2Y2eR352mxOKZsA6V9eT5+6EH3mKzWl7FdWbu
STUwD8ogaslWGBG+12USP3L/JDdakTGnnSmoboMJ+Z+VLy0FA9aSB5007K1q5uVDxJFwX4UteVZe
vy9GOr3P26JnJ13gWyu4rg/cvAYuOV9QD6Z7jLAuCKHCBMmliHOJkGPL12hYFroTp5K44qogSpsZ
mNwyp2yF6ljeGla6h5aFaFeUNcn8dtYPfYGGbBpn/FW1LV1beAov2rkfTuXk+7tCWbhwY65pGQ6J
fkZMAmeBk8Q3cZGFoN5isT0gpXskAdJ+J/4E46R0uYaEgxMWlfAy8/zpuKbx8Bb5Duo6s+AL0Arn
ahbGfRVFn96VZRtftZ4AH+64CZnGJWf1h9iI/9kMV2MPzNwprbN35AS0J3X+4nSwt+E3FUXPmq7A
H30w5c8CBfYMzzVceONKtGk7FsEVkOP5JQUKnZ8nBcTMbXbDPAgKAyCs13CjGMoGOvWEcSWUPVnA
IJvUGWI8nIlwBrYmfdImS9ziEjGsJbKI+Cu2zcXehkuQT2emhEFxYs+jLxNWUm0RUqJBq/n3KVQ8
PzM8rcHBbVJ5l3qsJRlFm0OXTfM94Bqsa5Oml8GhX4zwdf4axpRRjtLc2161H9j2idnYSTWvcY4a
XUyTh42UgM5DnOkA+gRexV0tUq4rLuVdF5r2oINCHB1Q1q+Vmjh5FLpuv7QHPMAEAgiMn8fhBabR
6nvUteKY6gom0iBLeDhFeeNmrcZSvLBHgqCn0MZQz87q1TefiqR7dF1XxvDMVAMCRhez9EVana7T
XuonYZcNupDl+hb6ONwJXXje3kMouVQByg42GYRXVA8SVoVgjXXuJh2upHjwAmquUgv7yAcgKQJY
TPAnKVHo2wETR+AY5/cURc4diELMCUVm6BxLIfTMuTuEe4gLF+W4hPuQl/k46wDPAqoN/kfpdldV
71TPmUrNRUi70tsi/P4WiDtKdBW3T81fT656wpfRppY6MM91AYRE5pPHPYqprcx0Pnb1ejSV2518
zlwTaD2/uurbZVMaPUE+uPLwJ5Zh+h5nLBX20zCSnqyVcz2mw2azZrweJloZhykoH5uG8mJ/kvRW
ZFTK923RvbRTKQAX5Buj38XcaWf0XkfT+arLPGDRiRvsDK919+pVhXmqJyNf27ZaMMm5nvwSxGJP
hhzgg5nUlo4N/ey2y2IOxDlhXKdLDMGOinxOgJuExwKhpzl0MQfaLYuwhsvyvW/I3msvEReVUBq3
rowvOhSjJ0dagClr6f2mdrp5CNl73gW9cegPDGdzMNjgdrZfwYFo1dDcDgeSDCB2F5Z5dLfrZZYQ
ofNiwghlqxsYUzRh+F12E8aieTZNDCEyd2A6+a0wz+0MGNIrG4woI6obdMaUvA1RXAzWyYjM03aX
c+FQM9RZ3HSphD3Aufpehh7I4UEAvW09yUQjBAJnuDY3aWjKh7YjMMd2CQcBxfegDTJ/N5IpuQi9
Fe8IWtTAKh7d5H6ZxfwjTbTzWzEvP0ThPH00TrtcDprGKZgqHB/Yib3Wc4wWE8xu9LRkQ/Xk+x1W
z37uxQG/4kTHRUn3bSWdUxvl0al2VkoZGwc7w7pKHG8xbs8jKByahgdWL4dYOMlOJEacHDHxi7WD
HH8WbJP+D3Vnth0psm3ZHzrcgYEBxqvkjSR3tS4ppHhhREZD3/d8fU3yVNVVcuTudfVW+ajMBKex
jdm2tebqsPAKvoFTpe/LlgYsYOkcIltSTRldmw77bTAQTpPriG/WmZnVPcvMIUgOVtngABGWHswC
Oxl8V5MNXaiit3UdGw3tVxk4Al2ocNLvpQ6AOUkFrhktKhr8fSFqbQwyUWjvEtPq140mfvQGUKlp
qoI7fIFI8rVBXlmNkPfB6CLiD6P3oeslPevme+tGj+2YAUYzmi2Lv2JdpooeUlAWZPB6enE31rG2
1bQUU1pQ2A9uafnQrSf1ClaIsBbE/zcYIixcETJgP4PGeUjr+dKr8mBfIsdAQeMy6xuwfrqO298a
VlPd4oaECqCbs+2FN2hVVey69aa6slANwQDqyLdosu5+TPIHjyTRrUji4Hs7Rnjhw6q514bKJYen
acVtHNspUF4zutHSGbNYs0d5wwzEY2NdsXMS9mnBdhwvr7Zta6uHxqwimpJWgSt71Yy5OpS1rW2x
EdW3fLvSZKuqsT4EXoHBCdQvGXFeXqIHbquR8K3a6AESaKYxvdqsmBvMzSLbu1bUbc3cTK5ioeo/
nm0zg3UpXugIemi4euk6BxXXsHH5VQhIqjgrSNBuc79CRJ6LX+yhAsiIphQQwti0bJZNcux+NaZs
YLcyeUyiZEIH3XdF9TKwjcEel4FYMMVAfDs0M7BG61v1kIz5aF6nlZM0BDnXHB6JntbeOFZRNPQM
dGTudZmzZHEhhF3bg2CyVIgQ11fd89zXsiAoqlURmj6Dzf1LJ+uNDsPVMOuWEuXOht2WNEO3M+r3
JCIEuWKY/fK6iF9uTQOob5S/4QYBo/kUKLPLN0UDwO5ClwbObTcNTWIq6crfmZ4TAASIe5mswpb1
4iUbD/Z9UmTmW44ablZ3mYTBJnZU7JssN7/rYtQfWLNJ4i704tVAUXRJRJ67cQu+dWxtWk+masUv
YPjtuioQLSE68VY4iPC+A6tkR4JP673yAgVXLiDaDFliDZDGkDceUn62J8B1R/wDNUXqI6rKXsK2
cNF4HZwEu+6lPrhOuakKCNhp7Pj6deqbMHg9pkxvDdvxLL4N+2BmsXiOM62BX2m2dwU/ZROhZvzu
g/e+ZqGO/rbuMJu0od/tXLP3HpViAYrhNy4faZ+VO3gV0Q0OyuYlbAv1ywjraN9HZKfWIxGFQVk3
3HhTI7+8174nseySNbxHxHhEKf3qrKG7MWQBgNOSP2NU6xc4jcjnslCEIfHyb9rOQx3aN2ynz9Oj
y4oRSSfCycbvZdW1MO1K+cC6SN7GThrezR4huBOGlf9VDUDIXNVnENHwAvp8mWDGDfgMWqw+0Jbx
yf1kHyYFb8J+dJ4VwFv7MbxJkAXtCvhFbCXAbJcpYRgdesV97WTNbyswyD0wNfuHl1fWjWWw0Kx0
R6fUDb51m/ct/lNbr+sZ8xWEV85EfKBmlAQwS6Rp91QXF1wvhjvX0cl4EfDr2EAUbMANSHjZY6HO
upi+7qImiA9IUdq3wWD3GhhAC1t98Px+3ng24SagUMNWz3bsVdhWnErhcHbUhL8zAwZdSB3fwSBG
qPGmTxsEbF41biIMxa/4+pPr0hi71yly4n1Fq+ambCtwSLrToNMae294wjqQ3kdRCuMpMFN1k5i9
uGHo5BsdsgArbbRqk4Hg9QLXDYTy2gmvAdbCikhsa6ezTkSAxjapdEpxGEUaXPeTOT7b7shOuKjL
7wPf1HtRQrSlyudMrWpgqlYkk2+FHoy3aujEeppfUV2Iaic0M3jpSw2nHxJJWifKlwVi/ckkQzD0
YGpKz0E/ODbFjw5sBnSBaNqxo9W9V82Y/AbpUWDbHBwmihCw4AA7uRMBrUJ7jHxwzLZCBOO3IGv/
KNaRr1ORzrEA4M6iCrNHFFI4EjnpV4Y00SMmqXbv9YgcVk2cRlf4semr+X3sPdI01i9qHXOAHmVi
XydBvZqU7rChzgxvdG15TScMx2joJ9xrehUNS7ig9p8s1HIP0oitnSla66rEJrNmD0d7aFXevpSa
MxBV4HWvWhmmj0XijNcsYmDjYuC98iemdFbEUnCdVKl4MUFKjYhNbHET+2xp2tldQOs0BWOMX4qP
TeK1I9v/U/VNd2p4CZpuxPCy3e62CezsL6MR/U62UQ3ly7SNFRpQ7T6q0+7BnTC0m3GV3mHWA8OS
Vz4LSfaGhdPkkNtgDeRYGdeQYIlH6nIHoCJbYMItgqvJMxy4Ym366HnasO39NNpEIsNEP+XOnWAS
s2MymVw5NtbkCBj+MEpg5e0Y7Guhyks5dLxpduSTtyCNNxdwwX1eZd9JMylZ1g/hVsiUnXdaLoeq
bty/aIp6By0PvU2kuQ5Gw9L96YeW9YcU4+4RzYZ3T7stR3NAGF5V2T7NVAtb72jZyRVbTVBrar9w
r9oc4zmTaeh5OZUDZzw9b2T3FMV1oEXaznWr+E7mdr7RSC36ESW1JDwGudHeFCWhF/5U/UqspLgf
TSByNQa6FVkV9gYvpn3NvilEdKrhK8vSjKZ6CGKmTToA9fjv0KEQfD8Tsgp1G6Itv8oNEyaZ2TV/
MinYlsvj6oYPfpKuuklHYF5E+lUzxsV+rFCgmXk1PtZd2K2xTtq37mAjC8JHJzcCtNGTsN36Pkbn
c8XHJzGgmrXObH/Ir/0x8hwKdI9VYzSEDTBVdTA5bUOKXSEF65kiF9fEngCUi41ykzt9seErql+Y
bYvyjs/5phkqohvcCbon7p4ZZm51a+TAcg2+o9u0uTZu+6mly6lGJKSKhX6Nn8W1SlSWkVXCB5hK
G8FIHqbEviaTiZqnM9SdVZNwbFodafSJI8qLYlT4givppUB+hbcNoggrZDHmBl+tzP7Lkj4uIAEQ
LapwhNsh0I2LrB2TjTIsXHR22OlPMcu4bSOaeJswiXnWa3R+LOnJIi9qW4LJ1WJgRGxjOpf9EHs/
9dCj44ChmEwkn53Jw6CsZB1jbvmlTS1b142VenfJOLkrbJratyYwxCpxNeNaJqV8q7saqOVgZesk
atXPzhToPutwMOQllieyRXIaV52O9o8fHaC4KPWSe6g5+nRjTyM2FcfEmNhA7WvNmT2rGyORxUVB
XmlTgOrC2XlJstWABMiAXaBy4BuQXCxCWcbErrZYVFANTSE+oW4w7XHXBxHCsLKffGJjc/I5UAT6
P7PIaCEqhpL+aF+jJtQcc11DOXnpstC9U67T7bza77dlMe9HiJiJKwcpxjtZVNlPZI60QV3TfW3D
0rv1NIoGkVS4HC6CwWnePUK2RlS+egvnpS7RiLDMBFCC2hPJDKHXU/8tp/zduJOPnavIJ6BbRu2J
R6Ey+cguFRgCBx+ZU7vTvRsTVK8EeaBuSBbHincW5mjspu95PGJJkzK9lRb0dgyPrELYPpZ8buvI
QqNcMl9o4/SqcW3MzJ1jzIzlaG8Vmv3eFaQQdXET/u7tnIbPiNzsehxQaOQNbRCowi2ZTvMx/tCG
Rqs0Dt711PfM5hPLwwynuykQZNUL7Va4hvvTSlT9F4lD4/XUEQbZBr35k7e6eoubGhJXm3mHsVWu
unP1woAgX/cA8m1KQ9ZFfP5HmECeNaibQfj2yqaV9WAEyXSZ4NEET9H3LrEKBfHuliZxszb4XS4G
NTdHlMKfB8vHgu3SdrveIVy9TxLxTKFlfyL1YnR+elkLcHv+iGWfaQucxMl1k3uE2TW7OVUev7CB
Wz9zJxGu+UHRmGz4T2N6MQyV1txmcVXrm9hr/J1w8vSSCTuR3ikkAZj76PZRi1W2sbeM4XVQvrdz
nNpp101CupOs/PhNk+Q9ebpWPoKoZqvQClldZ5TkXzpWnj1eauvRGEN8fOzhwqhuBLIqw+/vw66M
bilU+aqw2+ip6+z6BVNe+uwQ0/bONqiH3rtN5aHypLyyk8lek5wW78YwKP7ywwaSnSL1y3H09Fsx
Wez7Nvm8+Yskp44MbpSPaHXqGpwHLI9+pPxwAFJp3D6VvhHBPrLqdZvgFoM6YzyL3J+YRkC/HTQy
LESjhdceqqsb/OYQ4oLR2CTFSFhF0zDx90eFg4YOJWwWnFhrbSr1e+zB9rY3x+DBFKZ331qWedsW
bn7AsOViqhEekkn8GQE9ZdaD6IxSAH6JJKymxZf4o5Qm+2OW8q+sLHF3sNaTmwK67sZhm/GvpGvr
HbMbFgadHe1aII8XhV1WD5UHgaaPLIMIQkNua0X+GUqk8SaaaH9qY2PAYXfab0OfgYAv22bN2imJ
sFNkdO96B2j9pKbm2e5UdlBODKeWNS3uASFmTzTZZmgAmi0LMINkPb2PHoLGy99pGIwoYTvF6jdB
w3NRDuABTXANt+xhoHr0yibHHhiYD7Vs9UdMlMSt0Xyad6yjmodQQtr17OEN7aW5Cytp3FTmUD5G
dGLmWHlVHUy9AmohNPuPW0TGLqRndEcXnsBvP0lusg6TxwUGdXzJuU74U9PEN33qujv65STlZExR
iZkLU3CCuBN+ytRNv5V8UOEuFlrFYOj4qETtKK4Q5NjRmk5x8M4KDCtsDEY4wI3ymKV9/ZJjc740
ysR95gMU/UkbgTluMBV4EyqDzxC4aOLBeAN9bN+ULLrZ647G4BCWQwqGDPqhvSmSGfcpjMh9LKoJ
6F3e6tZNbpZ491hf18+tEQKbHRKE2B4+CdRB7p2mE0BRWZB9ijAc2COhDS6K5DfddOapWsImBBUZ
61JrE8dlO/kKtug1LfWKgEi8T4Sy9dlPJHMFiLRe/Ciczq1WWl9UO93QxL0V+d7vMg8AbhZ+517i
3B4emG/bv1q7NG6wuAnWaWSmQWVJiSwKS9n/0VSJYbOZqTWtbrakjAdagKfXpQ17qaP4/mVRYeFu
4shmq8J9LmeriiB9CWp2OgCYavL2VmMAfg/YrqfixcVb64jxRjBriWiphP2DH/B6UgaZS6D1tVeD
o8pfNDOdjRXoJP8MRHZZ4MueerYJbopqqO7/VSbo3o3AdrfsiplPJGmyZ55lZfQs0b6CLSiqnzmu
FOT6QR4VhI4FCj0ikI+LfyGI7kECBvhRU+kfrNw2b9SYp7up78pvlh6hqE8LLfvdd06M2k4OWxaB
/kvehfpOFXPWd803ymun3xU5e3fMD4EqAUTxnFnb3RxyKdmHpiMPxTKvLcgPuAW+W6Yg19tyzHwD
Zsy/1/zEAJEw9nclArnbAdDDIQ1FcLDbtPsjzXh4xtylgWPOueXhUCTw40HO07J75wTWhk+Itraa
WnuaVM7s06ncbAPFhPDGrg7ucGBiEZQ5JOG8J32Ufd3VgN312WmQm0EMiLXruh2qA+6FlhSWJLtu
aeIh0UrCDU0T3HBub77/qyGYya+FE16VTZxDOO+j+0gBlqXBZ6xj0/QfY78d9gIfwe+GEAfIJgNO
P5cuFKu6YROWDSqg2sdyEOq99WBVensY0Gpu2bqZetYSXXz5t4jnf6QC+3+TeN0Xv7NDU/3+3dz+
KP4/0HmhpPqgZ/oPndcTvszwx0eN19//w781Xhrrhv+yLXvWeTnII/+Wcv1b5CX4F1KhXEdkZdku
Sqv/K/JS4r+UZetCl4g2hPj7f/rfIi8p/ksoW7eULiW9EsuV/xORl5hVXP+t8tIMqBlYQ5WLwOyj
uqtVVR3FtYz2INVa31ujwDZqAlDx/ibfPH8wyIxng+6HSLtytqw5LjyN2bZYS9Kos8xM/vIHC2Ba
Xchk+Pnh/n2iB5vFXp/9KPXPH0U6aGMjd8r2zMnjdzabjBeEWQ+nD/5PXdt/X7Hzz4PblREMBqNy
n9QtPljfH1giBqQBrKJaepvTJzl2BTzSj7c1hyDKtp2R7gOWWGyBoWcuccWWHu8Pkst/KC4/Kubm
43x2h+aL+yDKS52W6SvFYc/8EQ1L4k/b0J0eS5mMmEnLM7fq2FkWYjxgnVGEaj/d+74RPyUsHXXf
anGhsdYvuvz59LUceyAMso/XkuV9bk42LcUoClt9pRmFGV55vcnWIQgTp1qdPs2xi1noGKsQp1bZ
B8k+obslDo4A6LOlAWMIqiabdhneUBuw2r9FsUef0NGRJf55WbWF6c3HdLQnQ8cmYtaupyndNp7d
0jkKykhjs4MuDmEVWPBpB/JfI2zcOKivh1vNmiSQdd3uRrli6ltZzu3XbsMswPzw5ojKdWSHgIkA
6hrmMB5N0WO1b2f4lQK0ceZuz6/IJy+oWtSVZNLrEOOh2mlj8K0XoXHh25zr9DUcO/iiPnjOSHK0
7OK9EUgLTnsco5346thViwJBQqtRCnYbdlY9jeQZKSJEE03I76d//JHXXS1Kg+54AV3AyNzXhmOV
P4FbYgBcm5GIw3XkZmXXfPEuLWpEA9VOTxFt7QPmYh2Kefhyq8ws9PLMK37sMcx///AqGYMaElH0
EeiPJClWyikabaWbqDVO36kjI1YtC0PmSU+Iwtm5NXUhxQC8IsjmzTdc7zZw+vfTZzn2PBZ1ITVC
Wgt9T0QoPmTck6AmsQUU4PKz8MyNmt+czwbDohQUXhNVIc2svZtUFljF7tltOnCpPkRLOosbVu/A
yE9fzrGHshjfOs1sKC5DsmcWDR07j/23zGfv6PTRjzwSZzGsC8MsOh+b0D4zfX2tDSTOsMx1iPyg
HQr0M92cPs+Rh+IsRjhbKFOO/8fZGTMNRlpkunkOTCsnacP96VMcuVHOYpg36FzhIcz7wFkfHXDA
B/dMhg9fO/hikA+0RyJ2iUh5FOHwKtPJIdFDeZa6Pn18cewGLQY3O/K1zrZmsKe7qWHGw/OUI1di
x6J/rhwHucw6N0pNPNNF85s/cVcrnMRsK2CJQgVnHEiTkgrQjqbb6j1MEMwaV6xIJvHAdlvWZtvT
P/TY71zUCATSBjlCpb7T2GIf9MInh0y+OU00ffEEiyLhwon1NMMWpGVoYt8ZSb+FsS4wQuKZOX0N
x96URYVwxyzwHExAuxGNzXWlWeV3FRvVmQs4dvRFcaDnGmeCLeO9qdMzDMpRe7MmtrTO1IN5xHxS
e5xFPcBiij1BOsleAwdI+87zUuU1F2PgoUUjedDrfrhjEg+/UOTpEpwakSijWp++c0fKhb0oF24F
p0CD8rHvG2xjOfyQ30XhPpq14z+VdhBdfe00i2ph1jmLKi9t9wUeMByPAsifDTaujMt3rUKOc/o0
R56UvagYLEr8QNdTOsRTFLXXOIwLa0bOGUZmffEUi7qhTVU52Am506wUgZEq+HSp5xAY+LUrWFQN
mffVoDTN3UVDCEGj18jj2xC1lOxOH//Y816M9tHAgtzEEe9yo/zmtRQyCbaB0dnKWUOYUdmPvG9A
y5157keKi70Y+z1C4Hzou26XQgB8njRr3Jd0fx/DJHUPX7uixdhXWjPY7DJNOzljgwc0eZd8uttV
FhaP8AuCM0Xg2JUsikBgMQfPKolDvkxftFY+KwQVq84nqvRr17EoAxO7hame+9Fs3v+mwPyYyLYQ
r7GSA4CqNqfPcmSEWIvxDjVTC9rUD/bRYNcAegxSuysdtuTpw88D7ZNaZi3GuY88UDPRMz/F0/AC
9ztb9YH3qwUieullGbPDqT9zu8R8Xz471WKs90YJmCvLo9sk1F9ljKmlugtnHIpUQPfM1HkVtOHg
7tGRR3h15gKPjB9rMfzhNBB86ifBPk/Irmsjtv09F24Jvhg0gMb0xce0KAMlakn2TRMDcMeQPOCJ
Cr45Lpvkp5/SsZdg/vuHZQHSa4ievRns44w0hZVhxGGxdQYDq/zXTrAY9r7pQy+1QnOXa26Gfwlh
5mXla8b76cMfewiLIR8ETjCVUxDsWxDVWxGTE+KOTbhtoChBRsy/VlmsxZD33ErH/pcFt2kHC20k
+8AK/TkpIG4uu9JJzrzJx57GYuCj9m8cE8HErcK0sm0iM/w2MrM+U7eO3Cu5GPCBhevOV56PobJ1
gaklO0wy2qYHPJ+2jnP5pSciF+O+ChR6wdDM9+zOOe4Nz8UkImgEQOtvpEnECWQA1s+yOrPKOXLP
5GLwG2RiyVIK/7bDjHFp9krsEjq0Xxt9cr6XH8aHctijMQNDf2r9avihu25IgF3s0F392t1ajG5F
RrFni4JnwqwIL0D8zYgje5cV6VsTETN3+ixHvlizZ/njVQSqQBk8Rf4tk7pg25o6SXgB2LUIid36
9CmMeUB/UoTl/PcPd2pAEGZOySB3mQfnggZqGxuzOL23oIZc1c2QAw6zhBm33xE1Z/WV9NiMHFFD
1U7hX1ZTpFlbZcdJCYwBTkxPGHSQqrBcRTCxMB1Nfen80MmnHO+dEnH/jZsmcfKNCDp9Vt9qNMug
KjaSfcSRYLnwF0F/rbo7fXnzGPns6hZ1Jpam6ojJTohryV9hMz7Func5ajgPEW6+Jaa+ddpmIPMG
/OLpMx57ZouS05uRY4No9m9zXXsJ69FfGTiEwcAWxZlHduwMi2pD0kAGHNDV9q2HPLNvtWjlaXW0
jaqpPVNyjtw2c1FyJGy/IUUjcFs34o8N4B2VrHbR9mV/QZQQ8bzcuMbuQZ5pln3mZT9SEMxFASLi
yyYuztNIQmqSJzmYAvqjAxft9HM5UkXNZb2JLRm6ge/fjjYhYp7mPMRaQRsqzdVlMl/h6dMceTjz
PtPH4dQHUzV5Igj3fZFX6ZsbmERk43hCzIdFw/c6/cyJ5tvyyZttzj/gw7hVPHca+n56O8/TWl/c
e36XrWPRPtaD+zp0LG7d+S+nL2u+S5+dbVGJyqJP+2SytH1eBFBWy8a6TC2evx4pIJksay+rYvxx
+lzHntSiIomEFsmoM7fpO/JeGlHc6j4+ysrMvbUWKndz+jTH3rdFaQDHV7W+FRdPsIPJJvOc4eDg
UXv92tEXZaBEpu+GiZ4/GbLL9yrK1DoVBDecPvqxh78oAV421F2nSfJe3Sjzs9WoubV1bZpZH/9J
Zx3M+2Al0AO3U2SB8V0FVt71/ZmTH7lxxqI4xNFkYiuZiidl1cFjy5XS5GDL/+r0tc0v8CevmrGo
A7HmiNwsyuLJY+F8bbBvk10WNYDYofK+OkyNRTWIe9PKA3rpO2c0EwlCU8b5Vk9RzbDtT6Lw6vS1
HLtVy2rg1RP0cZtbFed0n3Ow3dc1WqXD1w4/38IPNcAw6jgGRlY9SeVgWVESDlPRGqiwTh//yKg3
5sv6cHzfkrkYEzHsuslQKMpbRSqTRVRBC26bOKL3jA//9vS5jj32xaiXmG5LhH/lU+pm2mauzbi7
Bz+6HgDu/PzaORZDPi2tvLKlGe6njh7GM84OFc97EAZ44ynDXnV9+jzHHvti8Hum44a8uNVTqBkA
LjUMXaCx09q/PH38Y/dqMfxHmos4rOOJORtmuzJwm8s4m7PCEOefeXOPnGKG4nx89KTu9FRht30a
R8/YpY7nfQcCb95UAR/RM6/XkdskFiM9xOxkVY6on1I1YQxwOm1XxCQWnb5JR15esRji5BFozejX
9s3g9gq+GK9wT5xFZbtANurGt7xr/Cn2VK/KCtrx79Nnne/PJ9VLLEY8ur4ACudkPU7aECAOEv2Y
kJ6MH8wJ5jUuHvQSuDr1s72qAe+iWyymaSBwg/mWnX6tm/73jsaHgZv2MXpShIWkssmA7mbrXCnY
v2fejflaPrvG+Xl+OHpuD1Mz2iqGd5lrmxF/heoCRJpMrbuufzl9I489vkU9CO3K07wh5xLSjsy4
tIJ7PQupfH38M3DKzNHkmS/OsWe2KAsSl1WRFywScl2R75YWN23OlyaPmdvMpzLG5H0aSGbuvOnP
6as79uovKgRaSZQ+U6/tPFizMBkRnxrfzBIc7JkSdGz8LkpEZuiQjcbR2ndaT4gtGYEdyugRykTR
omE8M4KPPCR9USWgVjeYQGSwt7wYVMKFXuEmS28UNHVYdh0e9t/9NJLUA76zN0llOH33xHybPnkD
9UXlYOpJCjxu1L3vZrnTgMcpESNvNNDAc/xxTLhBgLBGQHXQYcDEd1OVQ2GkwYjP5c1yIBCuxFBn
vnvmFTpyu/VlsRHJFAqvBUWI7hq7Rxc027QCwnARDYXanrnsIwNPXxQXRC60xrLe3VVpR/8E/51d
tgewLoV8y93WnrMAgkkmLN9l09pkuCaRHFvA8Eyl2mtjHGz0/UU3WFfpCEK02oI5KnD0xRDBAHTo
lQDri/W30Tenf/KxF2S+Xx9KBetfD3NONt1TDONcwpCvCJkh1QylRHzjSw1LwKrsWMjIy6qWs1Xg
9ImPjGl9UaMCX7NUEJDLBi1EH1BAR3OqEsXXESuthIfwRzqRwo5bGMKZbWlGg4srKZUayzPvxN81
/7O3dFHCSBcipilz2x3O3qgjOX6sux7BNpYB4PSeMYTXErf6VO/7xAfwc1EHYRTd1G1XFS+uHdF+
xfIM3Z2OOMrBP2Hd9sMv0zbTIsTwA1AOQtYgzo7mI0VpSaHrR7NsoKcETzF4oQmhLDrXC9vN7a99
lfRF0fMJzCqLyo0PtTG5+xhNFPgYbIje6vQz/3te+tkNXxS9MHYIVZgEVlDZl2AMzL73STPv4Lb4
N6PUG2/29PlGv5sSqLLlBabnoYrXhZloDeopz29UvzaEBxnnohszV0ccX/dCT1FDh/hc4BZlLTgD
qp4LXdK1sVz2AeGdEKh716MCGoYWWdt6aF2ruQJH7mQpyWJ1GmnkPkk9fD99qZ8/Khy8/xxXJf7x
ITEme89sdgQPZoPKXsPn6h9OH//zeua4iwLbloPpYiZODj4xgpCQkLu8onAhwKnS4/ZMS+bz4uC4
i6LZJ9mkMhWHe+wD4SonkQsqaJMRLDeMG0OVd7S6hjP14O+J63++G467qJ2WERCjRYdzP6WZNK2N
1YZN8+AZuLLVdV1X3aitlUFjq9mOmAiRLYZjJn81TZkat80wFM5ffQ+gzr5IHBx52aqLdBfRvZ4q
X7wOUd8D7rDzIEK8ScJ0r8V3WWKav/MmbAPrS01zx12UU/yILg4/Mzq0Xh96q7bsrGrnDLx7Z76s
n39hHATP/6jXpBaI2q4JErUIhV5D6iCRhmcztfKQ8w098zCOvb2LwoggqE5ECvpYUzLeVqQGkZoU
Ec17phAcu4rFhM53Vd6MdPv2jTdol44NRGCS4tpX8bUpqvLMVYhjl7GsZyaMZZ+g6Z1RpLLHkWSU
GX1RbIPu90x2YWYD2B3aWmyqtJiyF7eGaQ2RPQQ0oBP8QCDeS8qqNytAyEN7BrvoGKVzmRIhrJ/5
kcd+46IkEhhX1zHwgn0kgCHrysPoqgRBFafrxJEhvJSgkurGPERMw14bR/cendShM7vflaimTTrh
vAJOeuZreuSZqkVFCjHtuLWbBXu7GqFl5UPaJls8TBnNO5PpkHk1iawIhjMD4UgBXApUhyBvBdCT
aldphklC6+CQVR77sSIfJ5/Kr02gma/9c7zR2IxhgwYOGrZgmECMpky/fo3wpNiUcN0oh1qOTq9/
JP8LW//XXgq1KCM2WSw07cbgKXQ9vfoWVnUVPMkK5/jpt+LIS6fmv3+Y9aUt/rXU89wdwK0KaJE5
vFSJ/3z64MeezKJ4pKVXAtbWmQQ7+LjtsL5Ge5Uf2jyoztye+ZX65FOhFuVjHO26Scci3Wl2lnu3
Zt46xY8ARl87XESuKAQRLK4bdGRq+Up+ywLXBf38tatb1JRAyWEYa1Ps+gQw4c6w7cC9qNUYknvV
xU63OX2aY6NpURYawC1m4vOEZOkS2RoUL4AYnydQLJeGfk6geeQkSyGrJdhw86ep2Y2qk/YrYOB0
DgnticV6j4IMqj7wOzM6V4//3mP55LktBa0DKd01euzoJrOzZvhdKCxsWzg3xnQYBCK5ixJohGPg
ZfcrF6y9F0RdCPWq6OWPVDYGNvLIKzX52KWiB1RCZBoUV02fMzf6bBz6fEWaj7AB1SDDxfVKqgfR
FZMK1PhIYE0g76uqD8mZS9tao9ITRJAm9toL68S/E10mjL96K+46oGXVoGXvwDBBSf7MRy8g+NPD
73qZFei4xEr4bBa8GZHd5m+QCvyIXB1hV2T7VZndnRmmR+wTzlKeGyO+GVsrLnfgCxWZD9LA536P
F9qcWalY+seLnFsx/IgbWxU4521hy7tqBJpxBQuvLV4AIGjjdy+yAtmsT7+aR4qHsyyJGEglk0L7
MRx1/zYcHTCQWduK5Myrf+z4y+IXGzk9CmE/GhrbZxtXOv0WKY1Rrk7//mNv/XzeD8VPw2CpxoYv
hxdWCUh+iHQWwIzRUC6Ug2YUPjEqummlX5uqO4t66KQ6eVQaNCzIKSXa07i03siSLWEidCDzT1/U
sZu2LImFmIzQx2uriMVZFyyafuqGeW61sSCT/x+/mOMsql7rTTRpfUXiJjhn8nuCVoXhnY1llv1N
OjljeGk4bmzudQXSzFhpvaknw4WmqaJl/w4m9lsNu0fvgZInLfF1WqZ7GW9QroctfQ03k2vuf0sy
Tmlh9nFq0ySWgyzS+qK1hnS4xcAOh7VHiTYc0g7YRbDpvYD2Yy2rqhkuDTkH5sH2JmOIXe+acb6e
QsDPgKaMylTTmbf/yNdtKSWG2ej2RtE2e1CJ4Qs5XdklEBOwIVZbFV8bAf+hGLbRbo+WUe34bg7a
r9xgqffDLpry1+mX5cik0F5M1TpTj4Yq0MYd2xQ9RvDWyeoH7JkBmSEFG5X6OscEVsIA74SWfu0N
XQqHG9blXZpZuAFBbhB9Po5GV++DcPTLw+nLOjIG7EVhsjtbq/oprvcQVcWhMVgn4eaKrZ9fO/yi
LkWqQKxS9tXeqgRAy6y+myxUvl87+HxNH4pSVsMpJcJS3YSONn2DIknG+dRFtvzatGWpEhYBXG8S
vPzdkI5+9mCR+A4hQ/fjCGoNOs/kx9euY1GHgHYN4JWiHHl4H9uXDMrKfphcFVRnrHtHxp+9qETs
C1cFETn+3i5K37wgLzMkLEsTYAs7VzjnNDzH3qXF/EsqPMGa13pPbRRH9ZoG7v/i7Nya49S1LfyL
qBIChHjti9tuX2K7O4mTFyrJyhJCiJsQIH79GZ06D17s0FS59sveqV0to+vU1BzjK8rbAGyINWnk
wik0rxIG9oHLWnr5Q2nzt7Gm8A8pGDDiKUr7onG6uz4cC701LxZmuN0m+IL0tdEAkeu0B80L9r1A
oAPLd72JhWA8miWJQoKiUwFjrXuQ663yd40nfJDjIp0lEXKpSQIffXj0O+RIQZv/YsOK433vettL
nzdb8Y03AIEHfvSrchMctIBPug0b1Lp4lWoOH2tituphiBkq5vHktUkn2OFHcXb803mZ369lW5a+
Yrb2hfZKdGAY47Znoq1KILVkRQVa0eW/Xf+KhekczWIQMJBDhWok9YA43z7nI1AxW8/CYXTl95c+
gf53+5KeB3vDkcevadHmWzGlKDoKR7bpyGovLc2z2cLXWe/Apuqr+7iClXIH/qv8RSreEiC2Ok/8
CxxLNv2a2qhCaV8J/dYHP222E0CC3QKEQOgRov/46ABWe6kTl911JV4Hr4/Ownk8LyDWTLRkhG8s
aGcBbNXKflc0tNjFgwV0Vgw3KvqgHjaeVxEr+PB6AILHLzTsvN/gHw2faY/o5fqHLEyDec0wgxc/
3hQ7/QDQXp6fcqXL4KvUKTG3buqyYm06/6kR+MtNcl4+jFNL44V2Uvddy2T5u7dgJt8LxC/pDVjA
wfQceQNs1W5K0HYpjHtK5vVfyjQLq09RWsp2AhaYNfkzB/Ga3cFmUw3/Ng62MajdrQtYxuRtgjpB
IG4ZARzveu8sLMJwtpUYcHPqrgNsgIQ9Te+UQYIbXo8kLnfXG1jq/tlGQlgXdBrJyVcbDm48OwK6
5UGgGI3vc1VFX663svQZs72kyaxQYMxFLxIX7gfnJ+1LWdTm5mO/PttJGPijDZ9qgZK8rNVfYZ0c
kwOhsh0+2MBsHyG+jfOmhckhUOZBvoffQMJuUDm99oi29JARzjYMSMvyCE6b8X035X340mWWsAmo
FMYDANGiyd8O4TiM2RaZCn4fesr15lChHACYOPjiXhKLaQ8C25a3E/shSxfA3aeG0RUZv4BX20Lc
WldxCuMqv4CfO3CjRJP4uc+qEGmp66OwMJPm9cXOFLZHTZE4aZV4jyFP5JPgpn0rwsythNMLm968
nBi2zDF4cyKDB7YGHSTNxIHADv0YNFW/Ty4sU+Bv+u3HvmcepEwO/+mlfwxDgvXeTUBmwP9hPOqQ
pGu54qVOm0UjeOsng249dYLptjLAsPRFvDFRkIEvGE2rkePC+psXFo+OZh3AH97R9/LCR4Wvhiuc
SQhopdc76/L3/mVzDWbbSEXyggNg7x2LNpgw8/zfHE6nxzYBxTXT1dpT1tLzTDDbSBiBI3jkOnIv
AJ++YJAd0iS3SsGf64FSwChvFYFhCbCDsDrN/E2K1Bsmva1gVL3zKhCm2m3W12lebsYERgxbOI8y
B3NapASC4nS9M5YGdb4fRSiogwNgcUo1PPV3GvkN0LwrB/tfhZKn6438eST5W5fPNqXa+D7IJrI+
xrAuSOAqDKMi/9WwKmn1Bu6CTP6sOiHdTVxluslhq5eDaeSH1FQCZF075W8UxSHDzQRyey92gvpm
AD4Hpu5643synfZj42CE/KARZI6AIhE51M8T7ONscRuGmcnTY46C3vLfqJEph701JIY/ELAD4bx3
PCwzdiMkr0GKhrub+FyEFo7CRddwUG29GK/5L2MYe1mxTfouagAK7U1ED12vh+EfsLFoyp98EGTK
F4TRtG/3QJf58recgB+gO5hDoBY/hJ1zx/ZjbbLsZw5VBnmRgdfk/wQxcPZ3SOqEGky3Csia56Hv
Yg84IYcbGZ7OUEBw4B2SxkCAamBUn2qkr5uvuO/wYAuwILgVMAmsgNSDN6kfAeEByzh6nCYL9Cyu
p3XoINQI7BgcgsbKPrqvDEBb3xWNUn4Ax+pCERmDtOx2oK62/l2ODmhKsFbh/vQ180TaHQnJ85Ts
Eg8lPfcdgEv8CU9hQXrTNaQzX43iedXsAa6EJR1Mu6HZ3ZkAFmYYYFA5TLONR0AQkFkuvOlRgSyd
sZ3Wfd294F4jwQHMUYQSJDD1h9txsSFlXuYr8+/vxTh48/tv+A4zSDLlXUaOHbxb/WOeDI691XBf
13d26n3gXnNHQgYLx84hvtuUHEEUHBjLriifry+BhV1tXrTuI+FXg7pL7lmdNlvDByT7x7r6oE9L
PK9a9zKmCIzip/sIBvLgNqMMRO2cDxz6x/7+2QkjgxBomUp5L6Flw3CDC2+n0YUojr/9WAOz0yVE
fZZsijC/V9j2pwNMw7MzNAyYhNd/f2Gjo5d/f5eBIi2os83oD8dukGMAJAZTeRIAmYACp8/IstBo
JYOzNNKz44UknuEmrN09ZxIQwhi+k8EO+n67MhILx9cfId27DxF9m9oA/KWTlZHYMgVPD805CMo8
72/hB7RmKrHUYbOToUNNHqwK0v6YUA7X7jwTSfJWDmA87cMpL9Z0UUvdNTsaqlqyqtBD/dqUcPjf
DiWKyzZSSO/n9XFPLsftX84eOlv8qTEmAk9GvyY9j3t+p1UB5+7vFVNCFLuSE3A0MuxRTVO1m1TA
eB7Nkwhc9ESZRh0mncHHeeMUH/N/sbg4P3bYO6rnAWl9f2cQSfibWgCK84jkg73AgmDf+QafsfYl
TAsLX10XIApoUCNAd1xG/XiSsRP0M6gZYnxMSx8v6xtJVQ0PVvgAErKDobKFA3kV9YJ+d5a0Foml
3ja7oYVP/FF4Oq/bg52SroXxDD7oBCfmaHwDfRn+1QplZLTYcoTZQXuHKBomt0GCt1AYkMMPEy9l
JgNPceOqFgy23YCIpBN7w7zL+WZc1wFglTChDyichD79wtrsml2DiGS4MagcJ0cJBDSqenGXaT8L
lDUJEGfqaQxeNaxYxaGGRqcEYLSkeOwQnEQVKPaeRCwvtCPuGMZ1EpR3KddaATyGqsTqpoE3uZ/e
tbzzvSdatBQpw1CzTpt9huxO7aGozgesMOQOlp/whwfG4RUKrbL4jftImTyrXjP+a2gcgA7ozcRP
gFAmYYN3V6EC5B5NnQ5ldZBNouvPMcJjH8IkrmIV7dMCDniQlsamzrcRCuGBmwIN3ZoNnP9Rh/3Q
d72q6mcf1NIUXq0xuO0r0ejC2fQ/QofcAwQKM/9V5ljOJObJVtEEqroshs+WhagCRe5bWBd+SmS6
5hThLyyKufSBCsfqMRyio5FpFX0aIviVw75Ow1H9oFK42qUbk4BWPiEUA02n3oBO6yiI8nQANDEC
+bTeO+mDrRLB9hA4NQXvyf51Zcn+fcXOlRMjEsXCBHBIyJLePFHagOIBi14rYgy/BDDw1gMYJpW7
dqgNUkeUTXRkyJInsKX4WDJjrqNIPFsBh1XmD7ADyoDk03JM93neWLe//pGXg/Mv29JcIpHkckw0
tpD7vOWO/S462H1/q4VJyy+tAYzUYavoASPcAmVflz+uN7qw2f65qrw7Ozqvh3FDhVzSBI+YbGMt
9LNwHk7Tjz3z/Jlu737fwFdvmJhvTrhG8Z31M8Fgb8+GNXeeP+HS33ptdihh+4pKmuFxvupMQaJH
m8VwQd/BWRJc871DCB1lMJ0PjRfAk7quOAW0wMUwwQAlLtqoACBnChACnlvlwfrwUXO7EkZeMDL2
AlG7A/IzfQyH8Gis+02KLTQB1qZsyduIrTdTwO9kAtWb2AVTTTfU6M5seeIlgwWzeAQJGC7Fxr8L
S/gI77NwzMmxIvCZBxDBTPG0EgMsJIv/6BLe9TO1to5LEApemOI4qGCR044EfkjwVgZTC/gpeWRE
eSG98wwyWPc+Mhzlmv5yIQD5Y6fyrnGwDUsu6sGcWOx126HPuzsXg37iMyTDa2rXNL8Lk3Uu7gBI
p4vqnrcnZUacBVmdPHhJTVeU+QtfMZdwcDhalLkn2RMTtXdDW3ZOO+x6IGTB6ZyWX64vuKVWZmEz
qrbHXLaEPTUBqONpBFkP7A3InnTRHTKx5cp8WGrm8u/vhgRXNcfbvGFPuFZcYBcd3YtBAiPNhs9J
HcUrZ9XCtCOzGHqoWWDqyTQn06kCxgJ+ETf3nDYEOADjk6B9CxVxet8YoIPGzRTFndld78ilyXD5
93dfiBpI1NKPqOajQE/+i7psF+9KOM0XKz249PuXg/Ld7xt8BMqtKH8RBaSsqrKg5LS4XH/sr59t
W0OMAESasjkh+hN3g8maA7DMZmUqL0Tqc13D0HYDcuE8eyVeFHyigHvG8PyDV1KZ8PzX9S9YamMW
RfOy6L3OyPwVFWHdd8BtYCPHIt/925FQ8JX59fdGwIf/7yBQRbu49KrxBbSROgZ7DgoWAF8r2N0X
Mqk/Zs7C5uICVk+kjiH+fKUXDEpaK/AfAoTf5+tdteDbyOa6Am5HnWQoV/qUdhe7P5QMAI8H+FiD
ynkcRwWoebBmMufK1ekoN9SvzLgD+71ESZEleYC3PV5OpDgULdhHcJ/zgyIm22niunpEoRsACStR
zt8XNJuLEjgQtXnugcNlqxgIUim+shGeDWEyMORhcJa0VbTvaLNmfff3oIfN9QMDS0IPdBjxivIf
82RSbICyDPN96kM6RgvIWPqCfczQAz/939nELDRlY45lAbxyCZZqYfEexXCmrGV4l3pvvmfoKKtx
ayUvLpBFON44FM1kyR7lRsxJFOdWQ8xvkG1oJEW6AVIPRBIZeO4rm8rSapltKtbmHGgM67+kNivG
JzeIKd4FXhCEt2URyWKlxuLvZwvUyf/tRpd0cTuUTX0iTnrftIwcsjNy4PGxcsCqbkqoZdZ24aX5
MdtlqBIx0A9R+MLSBLMi9Midq83PKh/oCx/6zx3IEit7zUJ6ns2lAxYOEkzrMn7RlRbVGxmNqbYk
AMrPwGCgoH2/4xpq3xdqq7ArAAkLVBkC4DZ1+S7krFRv2ot6cwOlEgzrtpxCPXgE3CcTK5mkhQGe
Sw5YxbPaVPAxVzGC0Saf3H5I2hF5cbZm5LHUxCw+Ade213gFuaADB+/OaXXZr7Ax37YIXD74GbPg
BN2K51OAq0+SCrMjNTbaesRVNve9jwkK2FxQwEHIDXqa0BNEp9OLjfLyLYc18s31DX2pk+YbCeQK
XT5E7sSB7tjLsUJJNUPAi1f6NRPVpTNj7oMNjJM/8b5WrxosWnDvoDnXAYoL0svrMHItl//Bvf4m
hYfVBoCsfKez4Pef/2JTHPUX8fuEvXRldSws+rkEoSoIkjFZ4k6pNWB2D/ZNR+Zi9RDG4NR9ePrN
9pZKFjlvGkZPRANxLPBQBiKvx3Z9Y4qVK+nS4M22lDTCKTtEsT7xsiE7hSLH8DYgcO2Hmt7JNQe+
hf6aSw2qIgFkEwDw0wXMZsBmAu9uY0yGxwQVZ8bu+7LJopcPzce5ziB0U1NFDKg01g1PsP1r96mH
87Mrmbm93sLCPjwvzNcJChsbsI5PKGeTN7oApkyUHdkDVPI6NW24n2LHVqbawgDN6+1RLgcqqhLp
CYAtgLum9JAgHwhcFin217/m77E9iy8tv4vtdZ0g0dqZ9JQ6LwRcXvdZtk0UePMr3bX0CbMNAuoI
xuIUA4JalxLGVLhHwn/R206tWIs1lpqYxRo8mYhOaJngnbbxbkw2gp4MIt19J/0146OlOTyPJzgw
3Rk30QvK6co3ohRvElSkW5mIbUeSmnzDOx2oy7vro7L0RbO1z1qUul4gFecq7aFcvWwvKF1pt54Y
yP56EwsOr2xezU61V/QOdphn0bT1Oa2asT1ISzywAsG/9iB3wz5ji4I8wCMiRlzTXwpO+tovPjYz
5qXuaT8hK4I367MOw+Je1NUzN3Vzi5qc8/VPXJjb81p3DfnLlPhUnnmr2ov7dnbMg7Jf+fOXfn0W
HoSewUGUhOMr7JHqfxobdl+xn2ZyZQos/fxlJr5bmBY5UJdG0r1Wxo3fOQis+zY02fljXXOZeO9+
Ha/xk6U11ec0VuCGd6ANmE0FatnK7FqYwOzyVe9+34qgcwlJ1Bk6WgUW6jDhOGF6av1N1voo8PnY
Z8xX/lQ5OOk0yStRMgYDGtjNi+7/Y8EZmy165qeIxbQNXm1qvZ+Q8JjDUKgWsPURXmHXv4D+Kb/8
37Qtm1e1Q+snvUFy9up8H7j0Cii98iAlCguKfS8wDb7nBFjsTzINx+JOsS6W0KOlXmL3EGAFdJ/i
CSc/EC8Mkx2SqpHbcBmitFGOGQGVAsZd9aPImwiE6jxPErEPWZIPcgNjJ93d+Q1e79gGD0BmDyCp
zG5waOKVy8XUSx/Suou/9X47drccioTPLlCGPgzAcqc3yAYhed00pqnPTZ4pfm+GnAB4Li0KMUF9
LvrmzoUDqX8hAVaWe1Z4qGEQfs1i/IljEtw4ocZ7hPLdL5fGOr0T0VR84wFYIXtyUaPcwPxJxiiL
nSr/gbMMOO2M8vFQ1TXh9wiS499eB/jgTzvJWn21ASQ6B1JA4A07kbFhnwYL8/ifOoHfTrMZmMbh
ZvLONjD8KwO9hW4QdzW4ygEA3I0KwYmMq1+gMY/1sfEoLlQ8btsHBneyR4MeH08GpMa22dMULnhn
IYsi/4SCqcnbsR6FJN9gKl0Vh0pRTfu9jrq0c1uDB0toFW3Y1rdpBt+uDRLyBth2PQr3vYrLPnpm
QTO9sKqakhuhmzY/iEDSce+SKJpulMLFcgM3uVzckizW/i5MqAHUdpxa7wg7qRZSiA0g6Y28mZIa
b8QMYqjirstH9zjgbhTe6B6V0/XGJs3UaBhrUxJPO4gqoYC0OfRuBw5XabgQaeitLETuY9TgWddU
ffgwhrYd981UVT/icezZbXMpN9qU0NKBuhsiUjhkpcr1J8cd/6z8HJ6nYyDrfznpJswJjPdXr50C
+Cnpfpp+QLEr7V0Ffrw6G7yVwoJFwNccM6JzX/vMTv9YeLOEGxDBbbrrs6nkm4GH3jcRtrL+VFnV
1FtWezLfQ7c36Afb+aLfoby2IBs5RlUND8yIJtsKAojgkMVyvA9J4sMGk4Lslrl4TB7wNCrdLoD6
E5VOgCS7m3A0tTriUGpgLNXAZOpXjdKdbitMi+kq3JCrQzB50vyCbq35Jwks3Xo6kvqW1iJ2nwa/
g91qOLUxLj85bot3gxu8dNdaeFne6/rSZ23CdAvbGKGTLSTd/TbXjDX9zgUoeL2JLqXM2whobgob
XFZ/M6De5ZvJdsXzhIqf8k3UfkeAbW3HEN84gYBLAIEEBzdTUwHA1MVrwjO4JeyrGkXSO0fa+l8f
W/sXXpAhOyaZnOQOmfbwHyUG/AM8EOEoE8uy3dR45KT3deorsg27GPqpUjk0LxoUA2zLDP//neRh
HYBpDHPJI0R2mXoCtFGfyCiTHn8QDAfv26Ir830Pmyd1h3d8B9At0rqPvPEmeRvaINBYY7qYHoCA
LEHQVha+H29tEsFRVmm8ZT9MhWtO3uQbAB5VUWa7IPEcCFSaFF8bLUZwduALOx2SzHbxXT1Y5BRA
WYlQ7CZqWPopULTlNrATUOgNvDe/FLLFC2jaUAvqNmHE4NltgIIXiWG/++JbWnwdJMxFPTmZBFX+
ElZ0WYXi77PzL2XCQ1K6I1iy9Gvsw0sKgQT0FPeeN6Rs5RBYOi3/5x5mYUE/Nvw1jJQZ9owCJL9T
+VDDqCv2Nf9YSDHXHWlF2jwM8+DVSF/rHXzpg2TLSnu6fpQtRCxzwVEYxzwLsy6BECQatgo5n6fI
89d8Gxf6aK41Mjno0klbAlF6UTKZFOWiQP/lm7GL85WgZekDZiGXCSwgrUOendJ28A/kcuOuXfDB
mD66fNi7kIjEFp4kYRW8AudenAJrvUOXBH25tVm3RupZ6qRZ2MUyQ2uiyuC1j2hdH7Cm/FjpZ09P
05qEeqmTZiEXtCp4jC8m/hrQbjhar4OdcpfalQvv5TXjL8FQNAu5FENtqqpH/uqmut9R+WIMdjlw
+QDm6fH6OJB8Xwbetz7ha6XbS03O7lrc+BQlrJZDmjG8MAy8A+dgC5dtssEW57bYWnZdhOfbbBjc
7vpSWRqn2YKXZXMp6fXjVx0paVEQO5TdpuICZ0EPh/W1TNXCWM3FRSSAbXeZQ5plZEbNhsQyDm7B
l9RrFnJLDfD/zmmYnfppx6v4VegatT/GBF6164mZ/rneT0u/P79jRWnOlCugLYshmdxyMvXDTRYT
2Dldb2AhmTMXE6WEx3EohD0PfVTsJUpvv0M+U73ABc0eNN71ml0fxfJD0go2VwGxKEirNLVoLYLy
wGZ9jwUk9CYWq5rFS8//ZQHNsQTWqSaJ+8CeuUj/MX0U1hs5tOYQdhqeKNPodiNQO598JsYPftRs
QyBubPNSSnt28OWBtBuLxHaQ52aXZq+P0kL2JZztCnDgc2ERVfgoHRbA2rePmjdgl9PmsYDcaXe9
lYVFGc42AjpoyaKed2fUbtkNjwID0mv/NGG5rLSwsNXM5UEXvimge9Z/pThhUBXA6y1pQKa+FIcM
pOw3PLQv3JUHmF+u3GEXmpyreUDWLm3dyP9vkgTTDwfeq+iwq/5pEYYi7Ub77WbEPF9ZVAurdi7v
EVFRpm0y4hGXSeoulHtp9rrHs8BKAwsjNecFOGr4OBR5fxa9AqJU5NEojhMAQeTg4dXqY+JcQKv/
u7uBVC5FzsvuTDIuvjRwnvvmJu4dy6lMVh6Zl7rq8oXvggIf9yTmoXDrBbjzSTxRGH96WxTNIuN/
fVIv7AdzQc9Q1iMgTf10Jh3ib7hrHhgMSndqSL4EJXso63jYdXWxZuy84P7K5sIesETaydioORs3
tMMrh9QLwWDrceLutJgM20FPROLTAENE/oPzgEaflCtRCLQRcenzTQyytvfp+scv7O7BbN+wGmU3
MrV4Qsmm4E735jHE1RZlsr68L3j8jIh1ZZktdfNs72iQDfDzTlOk0Q3fUtE8iAo9SyP6W5TpFhmv
x5b0L9c/a2n6z6KHaszbscAz2JkTlb7Yrom/pUniHr2BRiux/EITc0kGH0fqx7EdzgAw5E/EGpQH
EF+5OwRK1VoV/VIKei7MkD1C1Zg7cp7i5svEp3SDIlrvkZbNgOt/eA6TdNONmK5JPkVPgMiujNbC
eTInDMCa0WuAf45eVEvhVyf7RE07FjIfj9fShyG8Bz9c9nx9tBamBp3tIg0KgdMpLsgJtngl6j7p
FuIKH73poTCM4rHSG6LXkSRr9csLO/5czME1EgshEnEnAr3TRsHclHn48T9vlCjhLrewk9pnFIAQ
0FBXeXGX0/4vccccR2Bo2pu2TMYz3v1VSbbItEEFs5FlhILTTdJZ3M9h4UqCZIeXBn96gAl/Jb4h
K0a9+6JKqqzfweArd/HesYDLF7iPItZbGYKlAZ/FKLzRk1YQabzaXkhz5gHzisfBJFn8OJkImQZk
P7T/HbnYJta7oZb9lP5QPbyD5LHPQd69VagrZdADXJAem9iHkmXLIl39AKtdDl9lnaA8eVsOjZK/
DGtLZWEKlAhUMKGkGEmPI8rHL0/VRRMp707CXAdEZ9bWEtm2VBEkTkSXeVW0gadGHxa7sC1c/3mc
UG+Obkun5gxfmMLsKmKrAkWMCsYHm8ZvvPEf5RWhh5KkCDcHlPOznCYnEUWgUm1QF+aJnS3hpVzh
rVVXwR1utbT5McBsEsDIuHM1TEEmGrYbyklMTtRhpPYWZr0ATMFVJ6M3CuIK3+xVThh0OinA4KXa
6ZzR4YXGwNrJDYnC0HzWcO/FC2JaoRbrzEJ4q55RFBx4XyFHELna6lKMsNyyTUE7u8lJH9UvKDMF
y2oLymQf3I+xKtibNBA2841uVMZuvbjLFLtlzsOL5E72ELjjL009iFKRngK657Ztmrx1sKketPiE
pK6g4W7gQsN314RdpG98BsLDAWc5BeIhgKVHeVfl3dibDWyJ4O1P06T2Q1Qu8KFl+6wfSfr7+qxb
mnSz04eROhxiwsqT4+rGgZu6I2XnoULFnmr4Fq7M7YUIgs5OHqKZy6kv4xOJCNL2IS06fcBboUpW
gtalz5idNk3fRnIkDikL1MBNt4Xz6ucK5l8PFQy3xtucV2uFHgufMpd7KOdKNZQoRwhHZLT3QsWN
d+zrAKTW6yOy1MBli34XbXGEcyKOZHUyQez/gLQ3b1/jGhYfH6unmIszKGAfJAQT9yUsCIRPTV/3
+VNSFDq9uMfiKnb9MxZGZK6/0AwPEciFZeehNP2WM5gkqzzNthlHCN+JTq6M/MLJNZdhNDBAzbmd
xBnGi9DQQRl7uXopkpc7mjBwTWIsWs3ZykxeOLjmAgygD4ahAZHzxOHOtyGVqfdIkVwq3KpfIoTW
qvFd/S2FhdkdLdbqXZcanZ0MkDqkfSb94eTist1eVio8Hp8tWIuQSSRb8KG3Na+OmVqLPZYanO0K
IrAxEa0ZToNFPcSlwaqonu2FooV7brthsb+Ncf2LqmINiLgQzM0VERUoHW2Zx/KcShHfaJGSI9Jb
dg8emnd3fUourazZJpFKqJVbTYeT5l1+O7iof0KYv6YHWuizudphSIG6NC0fTkRWv7gd/owRG3FV
Il3xqwnzm+gSzSNbtDLzF1bYXABhJCRIzcD1mYN0fRdmAb9L61bcFREi0zxebWdhhf0PmgLkiyEY
6u6E0mLvpyjdRaouzUZTOyEz39PjkJHbMsCKuz5OCzeiOaWCOi8r0yksz9VAg51D4T0iDvw6acJk
2zLUyCVwYdxeb2xh3s0lEVWOVJSZ7Pgp5VOxI9lIbkiYfit4sZYuXvqcy3R8t6GnVBeWD7X7pBuR
lT8F6YPwkDRRCuPpwUCDioAbMiS3M4bzcI2xszDZyXzPyPvR5DBEOA8+mDSDaKuXyWGKXO+1pV+f
bRCk8Wnt6wxJwqyrn2iay5vCsHDNp2mpy+bxQlx2JYdT6Mn5MDUbJgx5M0XlwRjQGEZmTwlurysH
1dKnzHYF1SjAlPDqdAJDNPmiJ/gFwakPAeTuelf9fZlGc02E67MyDyA+PadsjMmthk+NEfD81C1E
w3h+DesS5SajrVbyCX+f0PCO+O90G2SZ2gZvBWflKhRE46bl/ZRBqP4pyRC/Xv+mv/dZNBdIpDKS
SQkT7RPcx+A0b2Mjop8ZSpvH8/UG/j4BormuwbKMOWjkijPspy5RuXV49kdW5JKd3ASVKnd+thpC
LPXY5d/fLVAOXorX2iJ5daTzgJZBnluYCPYkGaErYcNSh13+/V0TKiR6CsqgOMvJshetY9sfYtlE
awYtS78/W+1EpMzzYUxxVmNYoE6iS0BGESWMHq6Px1IXzda7m8RQaDyan00BufuuarlJQQXiEb8Z
S5asyayWhn227mEgU5sYLJ8X3kzFg4ZYeZvCnRgWuy07wvfsS1mG4conLa3L2bonnoT0oh2yF2qy
IdoMmTTpMXJVLO6dihJvl/XU57fX+29hfOZaBTz9I5lZsfgZnIfoMbyUHFDHzfn6ry+MzlxnMHTS
sCkT+RlVK+xAeE121ciSW1mATXu9iYXemuMMeBJAcA6HlbPzYg5kDXtoLlngMIKbZSBQTXO9maV+
ujT/bp1YyRJo5tPsDB8s6m6B2u3VY8CRi1oZ9aUGZms9VEkVapSFnC14h8DsQPsadaNbOUuWBuLS
6vs/nzUGXG8pzoRyPM3S3gJzGwxRtm9rPNR/rI9ma12BczmE3eidEKf0zQbeSuCnooxN7K///tJQ
z9Y6J7SxBWzZT6RnBY7c0L+DecAGcvptM6if1xtZWOl8ttJ5A7WEiUR7NlGXx+XeTEljb5jpS9Zs
Q9RduU/wHuL9b8u9aVjzY10a/dmad2XZWdem/FU0lS23gnbZRrFJr5V6Loz/XEWAMh9f54PLzg3I
dgRu31UQbiFLTthxKsd85YRf+Iq5fIBNAwzvOCpxdN/ACAeJw6zbOA8X+Otjs/T7lzF7N4uHoWxd
Fk/xa6V58Em1owhRztSCp3r99xfeX6K5YgAmnKlHmB88W1Pk/qFOUhi0o0yvbjz4bpdNkjxQWET2
bz6K3uzXkMg+gCUIqzurNhLu3Ok5T7xwrSBl6Xtne4KFjXWtiiI40RHvIhw1ikcfd+7d9a9d+vXL
v7/rTQVjGV12YXAKc+228AQlD3X0wTttNDfvT5EzjMwgghMu6vAz5gqqL1qr8u36H780oWd7gQxR
huf8hp54703mkXm4vm61LPEUwY3+db2RhQ1nbt5fgQteQR4eoKQpRFHLWJMHaG0f27iF42xQf/AI
m2sJGPBxSQ0PoWdZNJCmGBCb/a80T7rgNgaEKXvsCyuaD72ZRnPdAFiVpoYsMTipXCRvvDLAT0Cb
MH0MyxTNZQMdQ0nL5Kz4F4ZHNP0Uw1blDfU/3PtyfUwWZi2b7QFOC+WZvJDQ3uK8h2j0+8CztSvR
wqxil4nwbkkImOlltA6ykxuRiIEFHUofJcsDs+98mJ1+7Atmq5oLpGYH3dszQw1LeZNmbfc9bP06
/1BJSTRXD7A+bSmxfnKy0yQfZJr635kz5T6qJvX5Y58wO+krHSQRePXeA5BqzU4iMtr7/pqzxQLs
MJorB5xf4cXPy/1n5QcmP1r4rBDYgRZSfRNaxPmjyHroCDJETNEuZR1QdYKXyb7qQR+7m9TUskNc
4E5pdaDqu7TDPfoTq9ra2wnb4lrIrbEOhdwwKqzxZtnH6v84u7ImOXVm+YuIEEIIeO1tdk/3eMY+
9gsxPosAAQKE2H79zfb3Mpat5ka/OSYcqLVUqVSVlXmTp22AXJXoJgD/ghisVFMP7pfvAMB3a8Qg
rqNrhRYSLHEyK1LxokMzPYLQq71vwvrb5S1xxC3ciiDauDNaekIghserh5Z8ByDOl3lAtKfBNej3
7VoOxGEkNhBWAx2dZOBwehXNtIwobwfo1W6ZDxx8r+br+h5RcfvVFI0JA58OqXga51oczrCbKoXO
tPbrFoLX3sqqueZieROowOd+U07hMY1N98AS0AaIPhifJ96sRa2uISyfwvt8EehzDI+joMUTWSLg
79s63rYqz1c8yvlTv5ePQxscyyCJ3TSiEU8/zVEM5i8m8Pxp4yDaZOBn210+Yo7zG57//sE7xgO6
XYqQeqc55tV8h1aC6jBmA89X3g+OI2xz7bc8RJ050u0rC/R8l2fJUaToCpBamAfdDIerk6uhjZSd
i4aOJAj7V57lkbmd+5pJxHnBCDcZtsUa3bprxSyL1xHzaAuKiBcN+Z0HHg/xaxaCB/fyfjjEhcLQ
snk51FOAikhyglJ5BUITDzXZ/hbZVS/ZEMHKGBRnsprR0BLw6kHCM4a3YvCyRmxHvwm/5AnLIMoI
Hrh0a+pAadSK57NgsWrKtEIjeMmhOs1qgaaLQz3l+T1UwWb+KgWElh/wADLdvUgm9ZBlmV42IR/K
BHFyH4KxEKVkQprdqHpQ8OUgwspu5iqpQtBh92iMuLwCjoNvQ3Q1CgxhOGX6pW2n8Eml5SufY/JF
seJ1qSFrfnkUhwX/Rv1fCsgFe3N6IhUYqu6FluK74LJJPnWNvk5ZMLQVALQE/VHZZ91LqiJ5X0Ve
+F6DKu66mOA3pG5fEDLJQL4I4IR2Aq8K4A6m8hY84vlKIsZx1m14LhrFUYBkZngRPE8+8VHrT2HW
hbvLe+DwDTYyV9R5kJtWiJcxM+cOOIDoh+CrEgtQH2bpAvo8z30Wf5sYB93mysa7pmSFOSMuzjHh
ncSgNVqE0hqinJtybL01YT/XANYrZqQT4XMWJifQTYnwXqIpB+nE3vj/Xl41l31Y/oeiS2iMRpGc
fJ69oSDmPaIJB4J9LCiBw1HZqp7M+Vb+ww1kY3PjNPYgv+SVL2DQGO7aRqN1Eb3qY5mJAw3Kb6wf
DkWHPPlV87JxuaSHcNgMEBo4LcC63OZFtaFA8t3pCTXgLEDMc3kch+XbWNy47EQb5KADTWldi41C
A2e/5VB7FFBKW+bxOtOxEblp3Q2APDT5CzKAjbzVLPPHG8/zrnyT2VDc2SsBrkAP9AtoKRhQbabF
Y6bsSHhlFcFm1gciMILuOK1fAMOm2dMMltjxBPYrPl+5QmcD+hB6KNAudoGZkxOLAWcHkUwH5GGd
Q7b08kY7DMUG3s7huIAeflLoF8+z2xHSMbpFnlpTlPWKSK8lmBz2bkNqQQXAKbozqxeTEAp1J7T/
eF34cnkOro9bxo6u4YkPHnZZgHxoZ0CwAbTwQFeCDdfXrVjjnOwUnq6hppum+QNBpH+nkuL1qp9u
A2YhS15CbSbq/pOhqv4xJJ6yG1/FCD6u+771mABbFtqiUYl6NVBtzXcy4QN7AHEl4p7LAzgchY2J
zXMx10nRiTcN1N4uhsrihkxxfReZVa4gxwbYSFgO9uQC5KH+CeKR2t9gjRpAQ6vg6+UZuD5/ntkH
CyMeyZsQPM1vrT/yR3XuqTEmWHOkrq+f//7h6xJ+Zy5r4b3GFNoPsep8ECDzdDW/7bBfm7pcNV2N
a2ZpX1I9x/52hspDtlUBqFK/hMDgmU2PfGG3Ymiuzaa/TmbO0EjpmSg+tR36d3F/f5dhkH9eyPx+
eS9cA1iWjAbZtsbxpycT+e1dW3fhNh4IOyAnsqw4PMeFbXOX8zzLkqhsvZfRgBeaLXKP8zQ9qriB
agN4hTZdLJJDM45rxLJ/RiGFv8ETQZKPN3YRvEo5vYGSG2ToKahZnuQY3C+Nd+a4ldsgWdAWj37m
NaY+xzRtNmoImELIA1yvr6DMrzdp3jwAvPuPQV1yg0QigLSG3fc+IpXLG+c45jaEkYXLlOWlHl65
H6qdCKd+VybZP9d9/Hz2P9gQKGfQQzBUwYlJbyoOfFa8uinjUH657vuWB+hmCN5DQ6Z4GxoQOTwZ
r05bNM170VCteEnXblheQPuBycdUDK+kDR8E+JSlVANep169iQ1uWq8GReN0TlldN6Pg1xWbRZfy
pqvCEzia1eMoWvrJ5zCm675uuQEKzbSAIoH3Av7+oEF0mESeSfZ1Gxr0CVw3huUJclB/wCd7CKlA
8X/g6OI7LKW6ufxxRwdJ+PPvH06UWBo2DcjkPgHRcj+z5pEt404JdRRe/FSdIZQzXZ7DpPqGWoRY
mZLDudlwxGri4HkEq8bJlHV1YFCDAPsHKCQiWqxFi47Hog1AHLWKgyoZvRfSdvqg2LkJWiEdIKdY
70Er8a1A3W4FcOaazvk3fFhDxWNA/KO+A0Wunz6jRUT+N0IP5LNHPOqtnGPXRtnAQyGXKtWEmVc6
+s+QjghvfyKCRDi/z6ZSj6gpwLvVDXAPCbv30uu0ZUIbg8gXpomYC/8kAvBFQndt8YeXsAybNQZH
h8MklkcY82LSAgI5J7rkeXfgKluSPTExXcnvur5veYDR6ypP1IaeQMIJAQ2x8CW5WTxh/rtsQq7d
t3xAy1iEakuRnBQ0iCGrAdqh+j6Wfl9vuzCQ8QoPs2salhtQICqSYIBlp9gM9BNy7cgjcmCeL0/C
ETwRK7RvVROVLAJrcYVKMOhtNFgos+g7jlj2AqaXbuUU/3kSzMYbMugoowbTIo3WR2Y5CDTu5I9d
lzbNVUkuZgMMITRhMhDrqJc2TscbLZJ/UgZs5jKSld12zcCydcAXfTRmGdDygr01uY0JAeVjP7J2
LUj683FiNrpwLttCUIorRUBl/J1ReCnZdxDAi9qK/HV5t12TOI/9wWGhRD5OHjQP3/IoAdV2Clqb
cDOEq+TIf3a+8De/fn+WpJcKSgZ/54AvdtXBi+rcK0HA1Jr4PgnnKP3L1zHCors2TxK+Vrr98yFm
P0V6PkxLsxz01Q1Id0F30U9sA1ZMv/w78hkJvo2MAhUYGtBfrVTRXRtl2T2pJaekmdQb+MrLHfjG
xIPIUXJZ4mmtKdY1hGXz3BeQeKin6QQvXP0PmafTOX2f0mi8ue4oWIaf+53iwQj3bqaRqq8Vg7r5
SSQqWCnoOKZggwspJ9EQVgU5QQdp7m9zlujsC4mXoNs3SxrPK3bv2HobZaimmIejjuUb9PfoAwQe
vygPkTewwC1k/4CkurxarmEs62d5D4qpMqAnYMwX8G8LkaKTcRNDWEjtwEKgh2DTDdBl3F0ez2Go
8fl3fDjRdGBslJFfvo3Qho62YI4O1QM4EAa5sv1/fpIxm9sYeBa/pikki+JBop12jPT8OW+5KZ5S
SFPdZ6MpXgqdh7VG+MQ673bsIXl0eXKuo2F5iVaRkEcyT0+qqF5RSRR3Wec/L6Bmvb08gGu3rJuf
Qm5aoxXKP8VxJQ8IMtLdaHAWhGD554GaFW/65ycNs+mMc11Vrd+M9csMwPntDIo3raEoxBA3Z0XB
cdlJUGF/mrPK5JvCm5qwXFlB1/Gw/AMmlC+REN0bHwxwELNYzD/RgNLcVYEtiy3nkOYFNLbqAKBw
ZC0fme7rcEuSKLnNgsHE103CxiUSjvZRP+8DMMPCdPZtZQooPRo1r/hpx/bYiEQwNw2lkhneTyUQ
9KIBHyykCTa6kwKtXBLEdxXflbgkVubjONY2vXHaLYVOQM4LxL5ZImhKieIuBumjgvILv46JjNko
RRMuCs82uZwo8cFgyUkYsGXrFfyslXPZenwKJ/N7QYfZzMa85zSMfZ3i6Qws70vcgyQYJHk5YpJy
M4M0sLpHcZ4m/3Ygwcu2FBxP2Q6dh3F+p72KmV1YpU32FZXopD9c/k2OAx9ZLiPmUxeaFAfesLMA
3qTMCAG5WK6VGF3ftzyGCFrSJU2XnFrdtR74UAUwrHISpF95+boGOK/1B4cODF8CXaC2e6PQi703
M8jOwbc9/bi8PK6jZ/kDzarGQLgJTynBwI8pwh4YKcjroWIVxiAsuvKEW24BtCRGQX0rPOlF1NFj
qhrv37Hy/fQhnJheeys4JmOjFEWLasZcKoxCs+kZmo1kOydReNO3/lVYZWbjFGm9dOBKEewE7RTw
HoomrcAVnQX+ynY47h8bp2jSQESg8+zeCFQIb3WWN5sxhCwBGUOx67JhjYXecahsyGKKXHSdZT7m
4UEN5JDn88Dviulcr758rhzxPD9v0YdT23YBSNSDqH+jo+4ewEexqDM+PQT7pLckywnEEGq8aTgD
9Pa6Ec9T/TAi+iuiIg3P2jGez/6CHF+zkSnkqQXx612eNiiakVX6c9f6WVaPOzQlo0/YaSz9aN6l
sQRnYRqBAfjyZFwnmf46GTx0kiQgAC7wSnVbLNl8q6ZSbAfc3ytDuKZgWT43VcLx3O7fAHf0wZUx
e09BHwTXXaE2sFCqIhghN1c/IqeGLsGGtndVmalNxRq6jyN+dviQDum71QyhA9fEbIQh99AQDXah
BqFN550BTcWcvRkz+e2Gt02cig04he/RxJJ/6iGw97T0+R3NSNLuvWLx+g0wamIfg2t9yyCmsqf9
oF5pEoMBkY9E7c4cxByKE33SAjg+8OUApGwP0JdXgAc7B+ww23hjBN6SMeJB9mlSseyfyFAw9a0x
UI8Tm6zIiL5pRpqnK/GqYxNtvCPYGlogTfPhbfS85ASMyZjdeZ030atYe8CU9us5VPUQlQVkU0+S
luRlHnsw6WQ6fpoXiDEhH7DmuR1+Lzz//YPx5kEp0kTXwxthaCqcIRxhFNqxgwV5SVTojldZlY14
lIAYVT0i7xPFa3845NDTnbdGIGjd+IsXrjyQXHOxHBE0LBd0gLblS+551fNY8uBGQvFpq+mZx9yX
EJO4bjqWEyI5SHLKOacnpTswjRPQeEUbCTaH5oaBWmVNTcJ1xixfpHvkw9JlqB/Hppy3gFKbfa/X
IGauj1teCGDqaeKlCU7KMHOTN3Pf7Sei+mB/eY1c37cCD0pjEKD5w/CWLpLfzakHqI8nw9VSocNR
21hC2lW9AJN88zaqJZgPlCfdCIxrPKkvSyBafbpqGjaY0AxtowoRJ6cmItVDF4z515Ktcj06Lmsb
RchZCcBnBbEfoNqnjVrGwxmteBBm6MGfk26DICcrDsu1XpahQ6QAlNBzP7ypqQcDENC6o4fXO0RM
v163UueBP3gS1E8YnZBXf2Ei4t9pzEe+TaYlu06hitmQwjkVNcvjTL7IsAT7KrpuDimwpJs+gxzW
5Sm41siya9ogvNcVyg9zpKpP84KWwg1JVfLY9VR9vzyGw0nZ9J5z09dRpwziM+4/5+CmBtd+Xm/L
AM2jvgq86+4Pm9+TJAMNJ43tZtmoUKsF1VzzVZNOzTegSMnn7ZAnJFwrpLsWzjb22I/LpimWk4A+
QLlnUdZsyEwF2Qk04l7ndW0U4dwAwUzIggdfOuAZHYyf5rIr75pltVXCsTc2flAUFIToU1p8VlzR
p1GmSb5pCr98yFHIf1qgOn5dgyezIYQYqe/A6V686B6sGgp08QpZlDtvidd4OxxbYoMIdZgX6BsD
6kUXXTbteQRSirwLfe9myZfFXLkn59E/GD0efiVUjsPgRNDmALAGDx/kFE2fhc7k4bLBOC6S4Pz3
D0PwvJkkALACfqWW6PzxSCCmbVKVUN9YmYXDDdtwQl5GfqwE9d/z2et89BtVPD8Uxlfhdmg5mOx0
SNIM6JNKXJkttqGFMgCnr2dI8FAhAf4dUOyl/5L5hZArEZdr1azrXU5TBq63OHhI2eSX44bQJA0e
KUmmaMXDuA6YZfPjyKXMmnE5kahQbCe6kX4alcj5Tkp2XSUVvVC/bn6syJRVNQj39EJCsIanLXQI
QHOa9furTpfNyhmXWZKRxojHuIhKsJjFgClvJzSSruyDw6XYSEMzgHgmj7r0oQURPno6xt08xf5O
Iidz8MK1ztfzcvwh/WeDDasp8Evor5gX2nU5WC7YuG3D8N8z2RaPIZHSqqjbzaG5RUPE35cXzjUx
y/LbOZqTJq+nl7E9062nSV+NO65L6MronM8T5Lsybw3+5jjNNuEmbcaqjzWyP2pqir8Iwd0fD9Ha
g9xxkm00YqH6lLClmU6DV+ptRetub3ROnnPPrCyWawQrkm+7zqvPtOEnUSyQiY9Bhia7snsc4vTL
5e1wrZBl7yTLwpbVRfOmYe5mJ8uFf1UQqGhW0kquE2ZZuwQePSWDIidWGGgEBdEIBWNlJu/feKCM
I7ZHuVDiEZQMMtvoqBb51z5RLXjtrpqgDUikzJjOAwT7ZBb4602c9tFXqJ/EK0VJP/izCdnQw7ab
6mEKUu9EaFAY9EOURP/HslCbWwh6yfB7BWEm8LEv4QwTC5rIi44oUnjxLuyKzEfwxlo67lOk4Zm3
iYYmG1Zm7oATsd9git6oCkKH8QWyycG2SkDdSZJwr0Cc1ybBv0pC6y0uGN82xHwuU3+tz8Fh4jb1
IpcRi2c99yeIy6GPIk5KyOIOZN/GlGymYA0o6RrmbDQfLviqll7bzhplbdWY9kQbVuY3QvCO7EeJ
RuGnxUOIt7LPDjuxeRdj2njhKFj83nOv24TnOUVDuhaiOgKJn4frw1RIoLIgoF70DvbZ9EaUKJNt
qplmL2gozV4ireavrefz98sm4fAqP4tBH0fr5ZIk1UhOMvPJQYTwimORi0PhjWuaF/Tsof5ws9h0
ilDtSv0KAiSn2Cuy+UvKs6HwN4FBkU4jQz638r6JahN+41hGeciR/8jviKdb8yktcwjmbnRaeRJY
q2KZIKAGadoKKg1IZU03MeA+PpgguzIEx43p8uBLG0gUR2O/mbMf1PMD1LnjCNpm08Gb/StJFZgN
pNQFb8HeU88v0EkCIw3JITy3a9Sc8JXHtuOU2aBJL0xGXYEp+B/IlNVAAIOsNqcbBbBBv9bs5jhq
NmhSymEalY6mF+BXP+uSJ+gfLrr9WcDFT8CoVKertXnHObOJG5m3iJT6OnrvpFluwKGEyiw0AZO+
WQGeuMqXNmBSJmjljcFD8aID/7+R5LfQKoHi9wzeNJ2UBchl2VOKZj7w+78urJ0eQSVX7LuSrSTN
HS7IBk62GY8DL9bTA8UdoOUerKEdKBhi1LfFW2qgzva+ULOGs3GNdj41H+zWeG2lvahjIN1GXg/R
57b00mSfF92xHZPrhCmAm/p1FIn3X98HKDOIEk8zlXvL7WCGNbEa15mwIppxBBFVXPvsnYDaZT+X
wz6FxCbUjfPrCn7EDmiKhC4sqMP3EYxU6TZe2r75DHgQIyuHzrULVkTT1WAp9pcFvvp8u+moLTdZ
mbabzEN9sYyv1CUKbBylAvl4XC59ckqLJH6dZzGpTY0q2QrW9M8bEdgoSmj34bOI+N/bVId4uXj/
zCIK9sIE5fbyNfNnZxbYJI2Q5g7AGlzlJ2Caix/zgByV9jJz1YUc2BjKPIYaHUA48wvzKYcSwmiM
2QG4XK5hSlw//7xwH6yN0QopVl3G77KBumU/x+a21Up8ubw4fz5FgQ2fBCsI+OP7Uj+MRoTNhkZQ
ts/nvEJDfwRFgqBGJuzySH+OwAMbMQmC4bBIgtg7poB2bGcyzxtWh3uqMNjsg6Gae0JvpoZuIwZ1
ncuDuhbPMvPEzHFSINR+nzJoNL92TQy8HCEQrry5PMCfr7EgscwcCQ85jXyS7wkrwUHXjJ+iVBab
ekBaTCt+9JV8uTySa/0se4emnirLyU+PbSWB+ZJyD8mrTyldxm0coCK6oFF1qrqnBXf3iuU4bNMG
VLaihDxYJzGkCMkbGHozcHHM6ohC/Jr5OzbIBlOia3HJ51EUJ9V1zSvkSrJX6F7JlQm4vn7etQ+2
Q0A/jZQOFSdQBObBvh1yiDf0fRjK3eVNcZiPDZosVdYV8cTYO8/7cFfE3bArW5Cn6cZ74maiV87D
8gFcQr3XiBwaPHICH2il+eP/g+fOtc3n1fuwSsyAf6jOpv6BopO+v49BCXjPuhSWn/omWlMbcu1F
8OsoKvIDIRNpHmhEMuhd6HGG9ikwSmxZyei5NsMy9jNRw3jWoHhpBVIg7cy/5xzQpCrFcw8qNafL
W+6ah2XxuhpkO0FZ40Wg+fOOJl3xI+nMGimNay8sK1ds4inEfNITaHzYQLbKJ8A9bSBtVcb+XcaK
ZM24/4xVDGwspBAU8qrA+p6w+/ogkuTJxEdNUJn/6ZIJxBG2Qy9fr1o1Gxmpk7iCRLApT7RQ0DCH
XjIuyADULfXK5jsWzoZC8myeUp+b8QEzCeB6k1vBIVCPbozrkniBjYOUvh+hn16UJyhy85uKDfTY
5fLKi8RGQNIyMZABpvIklQFsGNuhxHgaOcgANE2+oIPieN1OWNaO9hEWx6Q3J+afc3kZGuIiAoKW
y193nSrbygszqUl4NXD9yRMfctyJk3/TFvpHPOOSUtDLgyTyyp47TDGyDD6F8k0DXT7zNg5EFRuI
DIjwAaozSbTyrnLNxrL1mKku6Mu0P6nc5xs2IVKB7udmDky9V1GhD2c6BYgNNysTcqTKApubsWV5
CxX5Tj/kHbJkM0O3hzGpvs0pZKbR8b+HbHi6h/ZAuadhD5nTYVV4wjW2DYLMuyznADrlJ+7HxzMD
WuqpAhy0IDXmVdFtDVuepwogFDS5QQirbYaV282xyjY2sjIdq9I5zk6M8kfZZf6Wl/GrIkhr5b4a
N9OcAlSKYOfyEXVO1IoKdN2jUYQy/SyLmQDwV0IC8QbC0Y18bwGjHh4qyBOyfRNSSCDRinA93lAj
OzAZZRFp1/QQnL/jfI99uHeBnOwL6k0aRzafb8B8X+wk9f9LPbOfo+jIGGBlsy6AEmSAkUXlmsyk
I2a1IZYULXcJWebspMYugarAawVBDlBv9f+7KlOv2l1eaceFbFNDtlHSx0yiiN8DtX3MeNfezCXC
fVyf9T+TyNr95XEcvp9bTiedjYISQze8tyGaCSvIdB7EGD4ONaTbLo/g8DQ2R2TaF3G/iLZ5Bk0z
KXf9GKdfe155P677vOVneFPwkpOifZBCQXRszz0KwgKowKGierg8hMvIrMCCAU05Gc+kR9U0bCOQ
tNECGh8QMG13njLbRarj4FdrFCiOLbExlflZ3RqElt0DCTN0fJPAq4O7OJnD/mtnYgiIXZ6V41Fk
wxhb0REfXeTViQfdXSoBeVXD3wgxHkwxis1P7+ETs+/OYc3lER1n2gY25jquq3jp6mdaAYxA7iR6
MCQogtANjZbvVlZ59NCJcJRr7WauKVpeIkV2epjxEntLefCVgmPxW9wESFkZlW9gR/cgHPk8hSHy
wPV0baxjAx5JIpjggNOdWlN37IY0pYY6GyTR/7q8ig4XZHM7MgZaPr9t5RuUgpqt9pFZ98h0m4aI
DXtyH9arQlUOy7VZHud5glB0nZcn9D+Urykt+AkM0f9cnobr41YAknc1NLs5LZ4lmg8RqLWCRoeF
gs13d3kAlxlZjkFX4KTFM7I8pV6agcSircriWXVI9wIUnAjCr1PpDX7jdtRxpImPZTJFFMttjhNH
NnNUdg+h56/1eDny5MFvoEdOe2Dfe/Uwjs0ABguQA+YAQ29zMn4C5KbGO+esG18RFCJZX9yo/rVX
3ZM3rAENHBtmwyG92aNQ7+ii7wG4VzdLLrObBlXCFd/g2C0bDqnDLkavUl29CTah66tdgp1pu/DJ
Z0K9Xz4QDm9gMyvyOtRIN0jvyJMZ65b2P3Qx7SqE1FR0d2MX+YBhVkhArYpSu5bsPNkPUUpVxNkc
UkAieZoxfQexSMhUyrkaxy+Xp+RatfPAHwagkNwMlRzTYwV2XIYUZLOcwPeLcAvdoGtu27VuVohg
FhUMDLQWRzGBgAjkU8c504CaaIQjY7j8x6h4pr34p1zYv9dNy/INCahf8qkR8kfr9+N+CTjQOZoi
lI9GbyVwdk3K8g6CoJd+osw7gqVfodkgPgC2BoEAeb77KD+ahtz4vXwZzq/Iy7NymrAdR5yBq8zv
5n+qtBXPOfhbtxXJ1I3wgFSvGsgFgHIHbQ3NmN54Y0W3UHnqNqlOvkXAaK+4RceZtKGUqWxJABbG
+Z30oXpLz3KilEX1zeU5Og7kbzBKnTSF4VX2A+0E5oCEe71nMu83NYVBXzeE9QQJIV1bF8mY/YDk
zmPuD+lNH0EPUk9ps3I2XJOwwoaZ1yOB5Gd9jHPV3hBTzfcVOho3fT/U+8uTcISUNg2jFkE0gNw3
OqoB2ZazjNsZAY5mJryQFUiWdMggvrT2anHt+fnvH9zEGOqAeBnNfmh08O5J2TafCgrauMtzcX3d
8g8jmvd9dOh1R5b26GUjRelrPHSz9MrEiA2YNG3aJMhuR0cd8MdxSZ9iWqC19bxO8RLeTSF5/n+Y
qWv3Lc/Ao0WVrB2bI/GBlq/OVzhHr8fG46vqhK4VsxwBtMLkME9ef1Rtqe4MEmNkE9bp/N/lDXHM
wEZOzlntQZxa6KPUSEQjxz48URW+QqJ+WIlBHcfXhk6mgGaKpSbxkU4T/KWJXjnRPyrowm5ngDV+
voimc7rn8oQc62UjKYHO7AEVUst775FYPpBymFAxEmqOspXYwLVklsnTCinEPm2q/8UGiNx3VTbO
+77lr9dN4TzwBxPUETi6RKhAlJ5BMVcBBHy3+CPZX/666+efF+7D10cIRFXgtqmOFS+r/KbyGhiI
gSeuX8KgBK/45WFc+2BZOq7COuJBPR/nKPiaZpBWQy/UlQWnnzCkD3OISTsVguv5CFL3fwyHbjvg
GGsu5LyPv2OZAls9Ol48Ljtvno+QWG3vSQQUJqj++XEWRm0Ds/rEda2Qbdl67E0ok+mofXWmdp+S
4D+p6+t0KQIbCRlLCVn1cZA/Jja9F5J2u2ZaVRlyPCxtGCSUcjOeI9Y7avCtQplPQtYe/SqPQsVk
W+Oe6uJ0WMnWOg6sjWtME9mOU8P6owmgzskWCqxNMMl7T5Dx7fJhdQ1hmbTscZZC3Y0YotbLBgwm
qtrI0TfT5+ZMvrti2K5hzn//cGzTJWxEleSgCvCwE5DepmLTU4kmAurVPy5PxXGqbORi2qRoa0Sr
25Emg3pU46Tf+za+jlsosJGLaH3qlI881lEtoN9rY36ccpj25Z/uMDwbqNiqogAZVzkcW3IuLFL0
z1Xn2zTLQGBWLGINIuHaBuvWPj9SGJWxObZp+O84I5vDhv4vJHfWMFWuiViWnQE8Ck6SWfyYSpgD
IBF6GzXBCylo/qCCaAWZ5NhpGz1YgakqB0S1PVbLcEt89M6H0E26vBWub58v8w8nlTWdP8begG+D
ABzZcZQ/0LCzluZ1hAQ2UlAuGRQeDK3+Pv9ySEndFxW98SR7/DnQEg9/tTVZ68J1TcWy7XT0S3+s
ZIuQE6pGEMYU6EIov123TpZF8wqAugiaBQ+t7403ZBnDz0mXrL2QXD/9/PcPu0CBGzddUrVHMCsv
AtXWyQfLhCqvBFX9hv2bmqwzJm6+x/ClD6LzlpegX20tczybCf311xM4hiKrx+a76uXY+Zuk7bnf
7RN/mht+MLSO+oeYDHN/SKH8GI7IlqfgD9sEcdSnK/vj+g2WqQdjKnlgOvl3I3ygeCZwk2r+Wk3m
czGCggTiTSD5IpAZndorrdKyfVNUCgQhsfwbgLJg04J84IAH1Vqi8s8ngtooQWnCIoNOffRMs8Fj
W2T1wmnDwDJwe/k8//leB3vCr3um5kqRzGuiZ7CRQwtIlC8/Qzfkb9J9tfSfr67zUxsvCFKWoe9H
vjyQJrltI+CrknqV/NK1TpbRcx56eAY0HNStQSqfjO+bEEVdEvCrwlua2IYPAaA8L0x5VFr0+xTo
xx/wmM3aK+bPNwj9DS+YE1BG9ov5Gx2z7aaFWMVWni/AAlxlmyEA2/rl/XatkxWlkwzUd9U85M9G
E5k9KcOh5DylQ17sLw/gmojlBMaFj6bsFnkE5gnthedbygSgSJojVLlRmL+7PIxrHpadK+Zlk6fL
Eo8avkRPAgkec6BVWV6ng0MTy6wrLbiSQ54/p8KH4UHILCG7xSdztbJQjhnYIMBKG0bSmJTHXCh+
BxVc8SXMimgNJn1eiN8fNfQ3ACBKPX7QI/sKVfbc/6aGsjL/5tDF07dZWIIcZ1xMlN4uARu9p7wp
vO+TgtEcKpDUfhXjgD5EiGG3Q4N8u0+C3ZgLf7mf0XKDf0vO8v089GhsWpAs9bZgUlTmCX0MZXOT
ZlXebCmdg2Q7eLysnyAyyFixaWSss2eKDGp8IEwN/lMVRgX/iwU/6y5xUif4X8gMtMkzgHMdXsEy
bppb0NfV8tDqItUnmMMY7+jiM/mvwhLictdJW4V4/Q8i/eEVlR/LFZN3HGVbk5qVfZwsKpFHWmX+
a9ud4aGNfGWTVm9jNLxdPskOuAIIEH51wV3Myqjwc+/vvin9PdE03XVT/zls0YiU4UG9BdxSbydv
TrZJUu8o2udWJnj2XX86I+e/fwg3xnkAT7zABFUNLuqftgp2owGdO6vZGdcank//hyGqLO5BShll
P0TIX/y+jLegW033pFDJIW/itQqRaxjLrSW6qFk9Yg0jryuQoweqx4c4AM85xORFtVYYcA1jOTc+
mW7IqJoeusEU2yRTj5FkKKlNYl8xtvIqclzJtnR1GSPFDG629O8lSW8Tz2s3/Rhsy67/hK6u/yPt
ynbjxqHsFwmgqI16rdUuO5GT2HGSFyLpdCiK2iVKor5+jtIYwM2OSoOalwDtBsTicrncexZcy+Ny
A4W1Nv3WFjcCuW18ZOsSiohjR+hB1CphjRzVh7opYbSyscxWdjobEdn1qRihCzmC5symfc3FdNCE
vF4Pn7WPWxeYye2gOOlI9WM2lVfs6ZAV76Gvz37e9vllkt6sX7+e/CLiVL4YSEbXFxaP1D3q2slu
eneh3Gd9P4VtbN039Dska/hOlDw89Fm6datYGxwrwKVTeVPIZJAYyCUUkCtwUP2ruxbb7G3DszT8
ZnhS5nfGyxv3e1YbQp5INnqP84zcystt37fiOugBn6L57H13u4onddjr4rH3dFFuXH9XAtpGOgqT
w06d8+K7quJ4oaaX+7KCUB1SUJcGm/9GSK9Emu1AzQnyTZBACxIFY5G9xIrdVb1oYPtBNu51ax2x
YllEkw8xvbL8HrV5eJz85fUY4gDOavebqiHcfdN82FhGIQn4t30aJKQOQesmwLX3u4ykwcZ8rAyU
DVlkM03HLpLld8HDjz2Erk4wTz/VunM3xmmtASuetXHLvnJzP/FN+HEkEexVez87ulGtN96Dy8bz
h0PVVnJM4xiGJawrv5dpNn7MiPoJEQYzQNYsLM+iNf6xi1pzEFUxbdz1lt/+pxaXvr4JwmLCLRIO
P8UP1oYfIZH8y3h4XCnF3klUj5Dqj24z/aA28LAoZsdMWU+TkaH8NaYAB6vIC/dePb1cX2BrfbEC
vjVSZ4DqFT/gNg/zrRJl96mRalcy5HI6CDHsvAkOQ9cbW9kebfQhnWQpRy8KLp0DSB3Yq5Fx9rMP
b7Ebw8V6pYxTLFo96fSHG5cfpxBO5xGcMm789VbIU9dxR92U4gcoJs5umjMvcWohNy4HK2NjAw2h
j1e0BEhGAADqbjgWGbjZL1nPy+G2ULchhqIwskkj7XwPckpxpCKr7ELjG5edLUDySqzbkELI81YA
kdEoqQhyUAeC6fDgTSIcELrKtJsON60iWypR58VQppC1TAAmLIsLcPmti2h3ZnXbW9cGDYaTZ6Jp
0CYJ+/E9zZbyQdSOp+u/fm2QrBO8mwYy0L6g/xxNhR7uZK9LgDJcA+TdbW1YQd3hRiPr2vgJHrzi
UOX8a0Pc14CP2cauvrZY6b93QBFkyJu2iiRhkev2Dq9WqPX4RQpp6dt6YAWycgXkPLPWT9QIlC+M
jsZdg2rUfi43M32/5TP+sI3bUEFJ3KD2IV+TVGURiaSb8mn8rKOgHJ8m5k0A9hkIDqOM23Wsfgdz
yKJ8Hes0DNg+FHBz35uOudGXuIMwww+Ct8pUHgbAhOVrweg8k53LOkO33JRXhtyGHMopdPDp5SAl
IKtXFAS0Qbb+8fp4r319OVzfHGlxC+4UH0jx3fX142/oAEpn/cZkrn3cugMUlEw5EngmIdRFMqMY
OrmH4cxw463bxhISuWjsKddPFtoqgOD0XYAixEZxdO3HL3H8ZmQc08Gz07TF91TKYl+bmni7mPfk
xpVuyymOheMhQxOTRJgppo++1DQ/oTS3lH1rp9PFxiT8OVEPT/Z/90NCtTTrpoJeAEMBxYh071gU
PCpkuXdFVT5UU/AY4Q9tt/WSW9nobIFFNsee6IwZE94OSA9E5FzI1rl3tTYbW+na1FibRDWyIVA1
GRPfI+QUzoF7gKfJ8/WIWPv51mnf9DJk/tjg5j1WgKAB0eu5nd51ZQdjdo9Uzab90vLFP+xDNgiw
zAj2FmPMX/BZU0DzurDsTuWukDzL4oc0jKX6OHpgBdaH1lGxTkwFeUy4zc9N6D7Bvb0YxkOsaUbv
5nbu+LNOOzLE7yJRaTMd/dqX9TmWLHI/DJnn+J9anEE0gWAEb+KdnGvDYFGA9GtiHK+ZnYNWeBOM
uzpIy9zsoOWa/ShLGKuLvp2SIoTc8gn6OoTsZjc08iMEZ6Li2wStfAgW4+3YLR7DOq7ic+ANJvo0
NER07+q59Ei2D+KsqD84rC/c95LLJj/BYZY2v1js6uw782hRHjkPgu7nCJ+jHAySbJbxVxHAmgbe
MTwsfe8cq8IP43uivIb2G8+IlfiwwZIVVC7mWqTzXzkgHfs0ip8LEBLanrjnCCDrnVtmPwVwyruw
b7ZUfVaeLrb6ZJeyMPRYMCMhRIl/ryhr23u/HsJvzdTPwXAIorCK2yMLXVIiNRUiF3x9da+Ejq1K
OXZ1IcJGhBcJNa134wjHLDoGt0nEUhtQiYRzOpIC/arygN0XQzq/9/vOAzhwUR++3oMVAC+19ShN
3ZmIBpJeSCbvaIXix2/gMB8++GFw3wFqL0J2p7zhxYTufiE45gL669dbp8FKvt/WqqwWZCJITs43
SWbGL6lBuvo5mnjq5EfmO2Nwbrour05hMYbNA4f/tr/LA1UyuRsmbp6CsvHbx1i1UGJ2Bg6jLbD0
jDmEoui7/TjBLP2FdtFsLqIVcfsU6jKSDwWJ0e2XMYN0bHY2MKJSh6rv2PwiTZFN56IHkx96FHJS
f8ViouWlTbsSQwOnKryyOCilzonoSAxih+QLlhsfvYztlab4HfNUBqN3zOCGU/wiYMxkciFRT/Ed
naK4/MAVCLcfR+hdje9UOOAZAbm20fyAcR+ID3OPYsULU7qdvzSoGJh3LO/q8u9OUuw6e9GzMQh2
eZuWEBbI0rp0EtNCD/dTSoPA/+g1oQBdos8UtLABKPD3bdnTT8XgQOJuNr0S+5AU1H1Ox0nKz6mj
OvcxHiEc+VLDsBAEU2gF0T2HfhU/B6GZYV8MOY6e3Yf4tzlDPMULDzW4W+xYtsDlnwPhAPUd48rT
7kud6+x9RCg8bTRKAeAidK5zLzrHqL/Dms71Lqx4pxPa1rH3WFEysBPNK685l9IPBCQEuxTCI8qj
vns30Sp2duhJ0P1AzdWv1W5Ceqg7Dtjb2H3WgGr1TgwRNMXLecF2QUW352fdVar6NdfRwOTRz8ah
PecuygVtGcfqUQNvWe1Ehxs32fdRB8IBhPqLkv8oG0MC+AOOM+qjkPvK2MnLoYey6wvG/e5Y88mv
5t1YwujoOfIDL/gQjACbMyDJMjM8DWkQIU/mZ5JhHMNZ8vKvZijwKuFV5MsdNGvj6G8DjL74MAZZ
4F2MiLMfWEcagG8tImB+uQzn/oTVOXjd1yrVpf+apUU2n6ErE417w7sefPC6iusJh2lFfTBiYpcf
PGAA8wNg0Fwd4UxAyZmNwOvdSzi4LhmIGHVN5CX69nEGx9R1d3me90rtSzd1mktrKE8muIUPe56K
oblkIcT/TxyasXzfEmU+eYEZ2BcPFKP+EE6COacU6N7wDklNxFxROXP1CqFs2hxKRxTiwAR8h46l
B82mu7Er8+4UelVbVVANq/2j6KDuc2o8R4R7FUZ1dj/mVQeDvt7r50OXxaV+qCXQPeewqn16DFzD
moe8lfVzKGJwgkpXqL86HNbjByQOIecDP2+IBz5WcEkLL5NQkb5EDGJy0y4gBEtY0xlwl6iow/pd
hcqbGKHE1tBUHujkBA30TOcG0E9kDehHbrxq/BC5oQeDNb+MNfIU0Gjt9D5NffLCWiAinR3YkwOf
wE8ZYgdDUlN+cksn/J7zYcjfRQHl9YsK6iA+ZI2O9fuqyPv8E2TFcaIXPugKSV4PFX2Pe/0cf2rI
VGbnDDWH9ht09Wo17AbYdo2/YPmWp89FNZr5gpqoGwDAyPLgHDRCOEeBAaaHNE+97JxXRoQHGANW
KFt5fhAcEVKhvBCeQUCtCzzBzgKVR36n3DIs74MZMiJ7vwHS/Ves6t65gDAYAbVfSydKd21ej+ll
5uBqPunIz/q7ssrKWp6QC07br6HTQQ3CYQOYEHlL2QvPveHLXLQRlztIaXb8MJhSdwfXJen0BV+D
4uXO7yUSfCeUafEKO8R8zrdSsGtHMf33xXyMODyKRdomxTyiFAnCqarA/kzVr+tH1dr3rVtyA6RG
WfTEeVbatP1DkbtYu3RqIn5b5uq3HcmbF5Jww6wbIaabgLRsUDwrYKd0cVA9jjcepyuaoNTG0AOe
mke4SRQPBJy3HV24OkKKV0mwauLqERa1dyCZFztsq3pXjdFP6em7FOxZJ2C3Zc9skL3PFWlw0E+J
7yIhgSyOs4PBr9j3eroxqWID6xtNZeeE6ZxoKeIX7OssP+D0cbeyryslC1ucGId+nLc6G5JwQmIU
ypFQCM7ZeCiIbu4nNXy6vt5WLtLUejAT8CwzX8jigbl5v/Pj6YVB/rjp0p/LfQx8XGQ49fuSbsK8
V15qtihxJXQcZshsLmAzBoF17Bm0B18AvKotntba0NmPZzqXdIL7dTLPwJtGRXCQfa5PmacPMXG2
sv0ruXgbdA9fFjBh02p69ktYS+6g4B+CMELYeVSt+CDy6OcEOYXrs7SyK9gYfJ/BnjBtlE7Y0Few
9QkDny7By4i3pQuxthCsFzQE1ZnnjS25ECKThagPN8wHXy0ApbS6LLYavQbstd0kxa4sBBuQX/Vz
PHSaDEnT8uwIiRYfxHIQsbNpi7u1hh35LyxfwZ+vj/KHsMCDQ2c1PxrIoYLo0ZxEGjzSQJtDY0Bp
z1P2lOMCu78+XyuDaWP0lVc4Jo/D4T2ub3Fx8iCO2LAdd8rav+uqykepE4/9GW9I4cf3E4fK+a72
oaLPNn7AyoL5nUV9s8uPQV45HGLZD3BPHNWZe4an914aQan7eg9Xx9baOOCiDZPlaHIvfgcooRzf
64g9aZfuRxY8/n7P6SncTRB0gef9VoF1bVyX7r7pFrKGw+xUJH8QWKQAw2f7KoBeC42xbsIiePZn
9i6L0RxE435e7+hKmNsQf1nHme7NMpKRizfc4OJNXOBECXZhFrjfPLhQwJZygErHxsiuTZ11w6gE
d9xGMBelEkXkXqQEzrtuCfenjdfwWgPWFUNGzpAjQ6GfNbLIDtTW6hBpJ5duud6ufd/aSRStBHLT
ZkZg4zfzFsL9eMFtgeVXloAN829C3+8VD00C4EkasV1DkV2HRmsUxukO9DZ/uoc+RRYHOwK51eCL
LOt8gCutZmoLFbyyc9kiwizLDZQ2oiEZu5lALqmG9nJbDns3ptXh+qpba8JKwo/EA3KQzSPyzHBr
wXM8A6oGyYNgboefUQwFqo375srytjWEC+a6vnYLnfCJsRfi9PkjK4A679Op2iNHkT+40TBs3D3X
GrP2DDoPwyQKt3jQNcQ49Ty+h9zuQ9MUUMU35dNQbSkTrw3fsjTf7BOiyb2S1DhbWFYDvgeZZz4u
ulUAmmzcMNf2v/+QBeAW6YJ3Ti7+8lIWIGks4lVhSBLkF+7EkN41YysPs4rfubzcEJ5ZCS2bQ+Dz
ApkrMTUJB0DDAAPtKG+fGjhUbjSwkuO09YMBu3XSirnq4TeRjUCTf5khg/cU6kwomKXhY+1V+nR9
la91x9opinoeiD9ApR7VslDsVaWgKB4MbfT1+vf/fBF0bXrA2ITZEDWyT8BBmPFGjzWPABinOkBi
Ad7ZXA6nksHidYuPsLIqXJswoDqwhGRZqoeqb4c7Lv2/dRw9gb16VnOZ7aoFr4jrIYwfxPTSTlvV
mz8PpPsf8gBx6jSONKo3vpip3IXQKgiqw9zi4fz39bFca2IZ4zchVaigYMTXmKum784iglPRlBF+
vu3r1s7gg+KC/ECJhZ1DmEUMyEQFYtM3au23L39/89tljQx3M4kwGYlJn6Efrr9GKZ47t/12799f
BwQaqIN+wNdZQ3YgQLXHOYVo8m1ft64DoiywhIXIH4oYSqM76ji0fkACi4gbh966Doy6m2sfclIP
UiOpuwOZGAtXBUYernfgz3uxa1MFFFGRCt1uSKCKzJ5FKpvmwSAyj07nx+HGTvLnk8W16QJ6FrnM
Jz99UbiNqsZ/IC5ugQurAgpnySxvhBW5NnFAs84BJ3bABsmJ86ACr343mpxsjNVaN5a/v1moBKrB
MIuf05ciZE8i8h+aGixM6GIlEMz82lfA8980KTaqHiZtQdjGMQqEUFU80mCc99XUprsyhsjXbU1Y
IR3qtnGzJpgS2tWPMmx+dHn5hKUQ3nRPdpkd1CNw3+B0D4lPx6iBcd5ExL1HkfDe6MDK6cGsuCbw
5hFC0x5+g7VzUjH/zKfenEaziLJs92MlPpgV4HIemgHVU51ICt1SM3c/KHLYTzE8UT7eNhNWhC9V
EdT4/OzBb+UIdqnJxY+gmrz5az07XnZ/vZW1s49Zp3nlGchr0RaLF3nrPU0bvuscmE4y4XweHWgB
FbivvBtp9HORZ4mz7sf1hpcJ/29F3rUB9E2a4S3a1fIByiNNA0mNAHXwCIWdrQfTny9Frq0izDgq
J0Rz8VL4IGcoZ/gy4qa66Dc1Lv27GdMCVsm3OcxCdPnfWwAXjuwjpcpnFfgPDHN1jGK4B10fqpW1
ZuPpNeFCZmZEUlHUnzvU9naUZB9LvinUtDYXS8NvNrCKo67mFr540Rrm1SofvQP491uoqrWfb4W8
bkUdu10zJLA36XcNx3PL5BBsQ6Up2LgAr3XACnofV16ozQbzS6ejGFwZQYL3ZpjYy/UJWPu8Fezh
0EVuWU59wipWvxJB5mKHwu2NthmuDaUHEC7TYhjEiwzz6cHAfgysCRZvPHpWdkRbJ9jvvGEo80wD
qQhRsc90GuGY7lKoklJQ4tgJ/wvSBNdHaqWt/2DpY9N5mWfmF4aEz4FmWbWjLmQigLhih967kQTi
2ph67fQRJt0fcXsjvyoFETsPaJWNM2plwYZWMDNAHoqwYGMyVel05wyDt5N4TL3GsC7fGKe1Jpbx
exNxY4o9YnLk/NKEs0Gi26cPOKY+ubAGO1+fibUWlr+/aaHL4fWYh8H0DF8DQEYV1ILNXeHX0dee
05Ru5AZWECKujZ4XqKuSrtbmxYDxKPYagDRzDKdO850ycMk5FSiIqnPtTHI6+20xk0s1QRno4Dt1
Nd4BBoFyesBFmB6v93slVm19XzjSpS7K+jrBJUzsZY7CrgMWyca8rRwqNrqexyke1ShQP1Ovak5M
BBdFkAIf+fxrrMFzgghl2khvo7W1ObSuAF0AlmtZOOiLmaO7pifgyWves5d60gCwXB+wtS5ZFwCu
p8ELPHRJNkjvqLx+kvLD7xtsp7JybxTqfSARRYfrza30ycbg87YuOVAWbQKjqfIoDRS0lHa6ew/c
3Y2lv7IJ2Sh8XngV/GF68aAi+DXBfvQbadECiaH9kdWQHrzek5WVZkPxQ8/RUCVCeQfqvmTXdUAe
1MvhdtvXrR2ig/0YKvHpdMGmHcBRTuVPAYRdv13/+toQWbuDicpmaBiurx1cfc5w5Y53NOU9LCQm
+gFCdlt047UxWv7+ZhcyzdRA2LEaEjWgqgw3bnIYvM0ZWOuFdexDmTPULiPOhYQlnORBr2LgWJ+F
gQn4/6H4uRIhAf13JxqHm4o1w3QZB9SlF91CP2Z3DJvpftm0AaT84Sjz/frMrMWHFfNhSXUaBwan
dQfNLjyXyNEvltRTPW9xV5dz7A9XbxuUX0EZcfDcVCdjnEUH2N38jKsIigm59PbIQaldTMAzvt6d
lSmyIfXG9Kb3c+QRlC8X/ZQCSjYphPIHmMbsWzAB6hJ+zcoLn663t7LgbNFeo7UDjQPYzYOe6J11
rfPXHiqqGzvL2teXEX2znKXInAFCVMgWL+njDvYkAMTMv67/9LWhWv7+5uPd3LrAqXOkXOKy3fOi
D+AFiP1kuexHgKkfrzezssB8K/Q57NmK2bQusDCDc98U4YFV0HUfXRT+rrew1hEr6IXLHJob7gLH
AdFmo8i8//2SZOUUPMRTs1UuXbt82Hh7+FsY6O+U5mLC4JvEYIEhDxVWuBRIQFZ4S84N6ekdLT2k
qR3/0QEy62Ymsmuj7xtV5qo0lKAKk38sKtmcWuHmG9P054qZ61v7AGpUbTYzF9DUpjrD44Idxqg6
y86LdiYWECJ2+VfkL0/bL/K1VIBv3QRM1HA0yTCcwj3/9mTx3UT23b2Kg8ewQ71nEeP39fAB4K0t
tvXKYrGR+RrczqEGoOViMlRniwHpY3AOnIc+KjTgeTLcSHSsLHsbe26i0Yc0BCGJrqJoBx+AA13G
EqzSw02r3gaaq3AKR7dCA5yWGklMJOcU7ApPkSj/mnnRna43s7J526hyFuPIEWL+3y2ohwuK9P1n
kuOuFjnpnTN5zkYhZmW3syHmaqAl9VpNEiSXvccwNOnHusNV53pH6LKs/nAM2eDyEbL+0DVqo2cA
ct25OuheDfUhA9ACZgx52Xxr4NKl7+CULKovuu395iMPCJzADqXROcnvPdLHITuCTOY5n2CdS/z3
LDS0gAgXREDIrwGPuBI024yFbbuPOyoGuoNzTZUSIOg8mJ/fdhO0ceoAFnpZHjag6s3lJHYKIGGJ
Wuy4JZ68NhHWBYRwIKOmsqZJUQetOfnj0InnnFWV2ChXrAWHtdno0kszl3OQJNz8o1j4f2M2fJj6
TSmrtQasrUXUIZm9rOUXgAzICahnWK2FWuwi1m8RMlcGyQYw4pnLkCklc9L1FPQANjpfy4ClW7n3
tc8vl8M3p3MTO1xqtwySkUNzDX4X7Jc7TvTuejCs7PY2LhGO5ouDkAqSTgUPCyYHx4m3K1pgl4HL
dqCs8OxhRfcasIzrLa7MiI1UVFM8/UPoKwJgBuisP2kSpU+x04Ybi+o3bOkPAW6jFDlzGmDdgfmp
cC0rzmFGYSqvHOBkD4zyVL0ndSYvNWDjZg/rtZLdZUBVO++Bxwu/+b1w6ufKMYX60vCx0Z+7Mi7H
LxK1j+adV4yzd+Mz2wY3mhlSYWPv8/cegb7B69yaEBT9ygFS/q96pj3b0uxcW0PWewUyAyRPa8Iv
MGQxf0kQkNRunIdsg0a5NqXWNgG33UAQMHoT6sn641jXTwVUY04qNfnGMl3rgLVPSDiW414N7RXi
DNOPJo0duksLJEZvW5PWLsFn0DGq3KsTw5R4IC0yerKp5WM0Q9PipiZs/GI4RnPrQwH2n2tAo6sH
uJn4d/+PFqyNgk2DrNuKNpATMS8cucmTksY71wCZPN/WB/sVwobaocKtk5AjdMEp/qBginIEO3CL
erWykmwgoqL9YlJOqgTJYnoseuwJPh7ae+j5eRuZw5V7n7s0/WY/rea28HOosSZiiOt9ZfDhQobB
znfDT2lF1Mv1sVpZsbaSMGFcAETUuQnnRtwzPeFkzmHQsDEVa72wIhpMihC4aEMTP2rZkUWZ2ftC
k1PESnIoF7/E691YufX9fgG9GS05uE4YwTAeNNxZgbmGD2sU7IC7LebvQ1+b+37YPIzWZt+K8sYf
irH2Ysx+Oef3xNXevWQ4rAcIZWxc/tamxYp0pTyiFc/bZASPxANDxolQKYi6bmPal2D7w9Fj4w2N
I3lr8hwKECXcdQqlo6/gZ30L+yA8xU31ecrG8JI64LJdn5+V/tjgQsNF4EnXYOeajXyEpBPeMhGq
K6+3fd6K+MJouPUYXidVKBM8e2GLh4rz9W+vLGEbSyhV33Ez4KUnVK5ORJEMcJLB/4iHNTtGhdpM
C6wsK7L8/c0aHqcsFmUn3KRhQ14dwDPMo2PXSpfB5G+R57itP8sUvWnGj50cVylJE0M04L5Qo2oi
iHB3PfFPwTAHG86QazNuRb5P4nwCFN5NKl7oX6OYPDAoiSQbJ+3aYFlneRcMSGJ6kCwwGZ4wOi7C
732Eea9V2G1cF1b2FBs16OuIVGONvYsFuGC2SC/KJSCWF3G0/FetkJu/PidrvbHCnUcjlMLA78Da
xaueLWngABMzz1xsjNefp4PYoEHfL9uaoMj1WwOLpZonnsE/13/+2setI90vikxPBSSihPRacyRp
IX5mcZMWG8Oz9n0rvH24BedNi8mGEN/wAR4K9CskGbcySX8efBIvgf82IGbudaVTeImEjPiZD670
Pmc0i6ODU3tyON82RlZ0QyeaGhPE8UWmJPuh8taARsqadqPC/+fFSmwtYTL2WD9pgCdwiXO8cV2I
4ZhKRCc+zhk9QBU2v8sGp2tPt3XHCu+iLOc2xG0HWOSSfOGincJ9AO37rRrV2pRb8Q2hOb9oYNuR
8LQv3pOxnbJTWil/C9fz510dWlD/nnTawBgvp7X3TxkB5OhnxqbxZXlEzuCK33SJIzZKsOr5CK50
6iXg5ABDoNpyohcYM7p/x8LQu0Bl+fh804TYWMHRsEU+os9eoScJgbvFbphH6VaZYiVGbIAgdQwU
hasKu7n0u++dQ4u/Te7rY5qr9ni9Aysr+D/Ku06DdCDvSsgAO2H9ABUBTx95BI7P3xK0ohJMI5l6
9DB1kOLfSkquLDMbMci8YYYqLXETVdXVqahp1u0Ch7Ff1/u0NmxW0NM2HEUzQqTtd84TbhTVwyDk
HSjXzW1xaOMFedmbSglXvnKWRgBooyLu7XWaOc3G3rvWBSvQ9VD2vGADTsEeGpmjcsQd7Z161zdN
tnE2rcSijRUcyxxM5tzF6YcyxTjCrT2uzL0f8a81NPRu23+ZFfAdQP7pQMY5YagggjnhOR4KeVVp
2sP1uV5bv9YZTjWNSihAydffN5Ix67zH5UrtFyi2ugGKVRC526KcrEyKDQ6sqrDPHQIy0m81KwPB
od/5bZ37N9W/iQ0OhO5E2pSg/SfMa4ff2S/jjvRUoxoGwTu+cRVdiT4bFVikas5S5WBtRdrc8zSc
+S6vRLwF3Vj7/rLg3pzssInjolKLBkycxu+lqfQnGHixjQlf+7oV3JXjMt5qlb2amI9nJUFfOkFC
AnoS1xfU2veXv7/99VWa5tBgwN5Es1K/6BqWGd0+D3uhv9zWghXbNJZDFeHm8CqQ07s0xQzj41qR
6q/rn1+Ja1toF2IxeUTTeE48KBIf52b6PpIeThZ4NZ8DMH9vXEV2ZGeoHrVt7iamaEx4qvxwaN/B
KABwq+v9WJsIK7K70oXCvFP3r5COYw9hSNsPmX8j4IfYkEAJJ2ik+oPutSuK6bPvI5tApyrY5329
cQtZ2S1sMKBsCjf2ce2Ewyj0pnXHnkb4r5+jKNxid661sOyJb5YqHXJfUN2wS1V39bFpyq+Qz2+P
HttaqWsNWJEMKSHGVMTbV5477oFXdC8muC+iGHbb8RBawTymLeeM1foVFQT4SVRyiDV0h0j8dH0N
rXXACmajZZQNHmlfNXXpHZIGj6ys8keIsf99vYHlrfXfjA6xcX0jy5qRDh0aQLLo3q9okL4fhzxI
n2GeABWbIjAkemGTcspz2pKtRJK7RNmf2rUu6tCaGtq89NR36s8lXH5CwP+SJpVq6M4kxnuwAfd9
dOD9WbdZ2HmnPnK1/535xTgB0N4Rwh4CGFD0W5T/tZG2tgNajxOseFz9Ck2ccNxB2Tv/CEEg/q2e
m9sofiS0dgQG8WXYHbkkgWN9A4KuDDO9L6nrfr8+mSs7jg0CHKe8baDMNLz6c9U9QX9tgqspb0y3
kZxZuavYCEAzFG7aNkR+gwiQTC9VPpg6vEAZLei6XUqLjj66PKC+OXGofEH077ZuWduEHtKe+tLX
rx0MMEAq49AOFV7Y+xsnwcrU26q8YVjiR0PCOFHI+qqx7E4OJ7+wOMXptg4sDb/Z56TrwAss9pvv
otD5x751yhe4WW2Bw9d+vrVHyLiGtFk89a+hzyQ7GTeCHlVYOuRz3W2a6KxNvXXm+9pA5anlxWuz
4EsHZBxPGgr4Bkn/U9WCIy0rOGBeH661Dll7Q8djFjMVRxfiperQjCjZjhI4jIlvZs7WIsWO9nAC
rzviVSLbbgiOXVq12QVuBzdmrokNBmQQsOqzgBSvpIu7i5E8f9+7m8+3lSvSf+B/DoNfJyS4XqGF
wrw7BZ9I9d4vCxa8C6Wjfk4Ubggbi3dlNmzoXwXVrIHksn/l05RDkA4VC0G6aefBB+G2m4ZvB3jl
9k096+614QARMXBxzlhT6X7SKPNdX1Mr69cW2mVRBLKoWg7SXs7FO9qgnvgMxTIoopK2LrrPYOip
FLk1kOjwnLje6MoqszGBbIB8ZAZVxNcszPh9Xnvw7GnY5+sfX1sDVth3OJYqA/WW107M3n1D9Kdx
iUo5Q8o0Sjed+taasQJfBj0UEWRavIqeQh2VeJDf2vs+u+uz8mtg0ubGNWAFPYhjEPcQtHpt/MX9
WWlxH7TTDPm3GwtwxMb+NV3eu7nnlv/kuqCvRna/eZ5BjvTN9UlZCxbrhEf93p1kL8tXhftEuPOR
7HxhHo/lrvMXw+brrazMiQ3uGx1VhsrV7evvmzlMeE5KOfK+EfW4i2V/G9eF2Ng+HOBwZOJ9+erL
Spw6grcLLMfLXbyNVluJEBvd5zcG+UHFm1dDA/NVVBOMKBy1leVamQ0b1EcGM+Y6KEtsXa3EA9Kd
d5UPt7IAdpYbZ9VaB5am3xzthPZgk3SqflUwFYJpfWkgvu755MaEto3mC2vi4sVCqlczjeEjqXh8
F4bFxhayNj5WbBsaxXXhUYx+B5Cvs5QMZwqk3f/BMHutCSus+WQ8aIFJvMBa0GCwQY0nBfX9A5y9
tjJoa1NgneVyMmUAt6361XcY/aB86H9UvqIb5by1r/8PZ1fW3LbOLH8Rq0BwA1+pxbudxDmSkhdW
TnLCFQRBcAN//W35e3EQQ7ylV7uKEJYZDGZ6ug2LToOWF/2imiPhIR4CMnWCmxAaVfPusi1bvm/i
6/zCC90GodWROqidh9xz/+2qKyvcxOT+y9yqoL3ri+MU1m6TpD3goUkfd+BpvPzzLa7IRNhVNS5r
HuvyyFNks7QDrMwQy+iWTvJpiacrk1omrA5iH/kUIyn+4gtwXblxt42vzvGagDpwjotIVUt1RIZa
3U5535EEWBlkta5bo/PWv/cRfR7CY1fyRcbiYXLKPlFs+tGV4tN8Fk++PIglwKGGLUOAZ4qFEvxY
5WV6y895MtW37S6tUG+JWPClq6tqf3ks26YbRl01QTFHbC6Pb4IOKot/kSHX92VfvLy9DC6PYnEd
Js9fMXCkMkF/jNQ7qB6144DWFo30IxqRAaRYAwHbRjHsOyQQKUKZCgc4ALfzJKNpK3CFJ20IpPnl
iVhM3ATHsQpRAEQoy2ORedLdTw5zgaBAovw67SBiUvtlvcrr2V0kuoHQBAb68sdubMeVX2/ZbJO+
j3BvcSseVkctQGJAcfk/FefOjyKrhwQ1teD18ip9jNUlJjgOItmLA17u8JUXc1dvuAL3DXdA3JM5
CAraKC03Q+mpW1HmL3kXfr08qsVsTLwcirezrmKCp4duin2BqsLD1AMg+fbO0a2jPyP9tqzYqO0g
GI6AhuBdq+eC/xiWMbolI293sxD1ylRsXzc8AIcYlpgFKY9AzfjBBiwQaAlLKWHBlT/fMHumwb9T
MVkftVfJ5gXcfCS9i0cf5ODXbYZxk5MAOlVpyPmR4Qa8qeBO4B8ryIFDYTqa41/1mavy8lC2xTLM
fhAggAbXK+rejjd/R3+D2vgxuTYnYwLlUEzHSR5od5+m4lCUEmT0PgphfTvWK403lgmY0LhiHqLG
BUH2farahylDK2OAZMzKTlusgpz//v7GolUDEmTqHgEgXZIqK7v4kRToyPbAKLSwJr4v6Zhe10NE
TKicXiY5OlVeI4bIpxFUFqN/ggw7e4DoQv7fVfttouQAZMoiHpfFUeCBD4rCkWroBy9qXql8Wq4R
ct6mdytGpeARcqIjbAM68qEcn1UJ5fVIg1bkuhkY5g3ppBkTqLr7zHHrb2EufGj+9hW/Lrdrsumh
cIHEdyWm41AV4kbr8KsgUM8DR3S34RVEfkdR9Stn17ZYhp2Dpr6dx3Tkx6JOl+UHGbqI3zGmguJ1
LlVf/3vdihk2HnpdzbQbyntI+74U7qTBCr+qwfXhHKLYRMZx6iExOWpylBIANibzm7qqv3QFUjBX
/HoMYKDj1OJM8zRF2ZFo1izoaPCpmz4QMDFNKwAK2xQMK2cup0OWxuOx6HX0Dcpu41ZLCSr/EWjC
y5OwDXEOKt6ZRaiRZMUzc3kFpulpADXRfm5Qv2mgwbwywod+EMt0HvndCGhCnbsMqOTz+2wob31s
DD8rIQzfLs/gQ1eI7xuGDci2AptaVv0QUfwrn4JHdqb/5q77y6Xjq3tmYbk8kG0ihn2LXGc66vrq
6OcQMf0ieEUBDyjrgf++PIBtL+ifKwXWJmiUU7W8Ts70GXWieqPcZtr3SFKttCbZpmDYdUq59tEN
mB8Vik73cgjCcdPSKLoK3o69MAwaQmxhxNJ5PMqyqDEFrzqg9/i6SztCkeHPBZqGReeB6PUrl5Ax
og3CJ4hBljcxGdYQOJYVMgFxMtcEkj6hfs3YUtGNTwrt3nvcHcMVm7YNYNi0HGYCeWIMUIgafMMD
AfGlvo5mDitkmHPqtY7bN/18TD2Ryw3porhL8Ny/ChuD7xvGrLwMlLiznx15DZZp9OAMxXKT52N0
VSkRA5yX7Z23INIhZQxuoNcQDW/PfMn8X4hz+H9XWZhJkqf9OhJ86PQrNBSXDYPu15arzEs8iof4
5SFs+2sYsSBa0LbLs6OgTltuZNgOezr317pTE++GRAiBoOI0PKccfpo7Cqy9ZFUp1uKCTFY8KA+7
BNiC4Vnl6VNYR8OukNEesabeXF6es6n+BSsA9bNhwjzCy2oIo/65kJVKQJjA7sDiqGTSspnvRDx8
DhRE/EQVv0AyOitWhj2f/4+GNe5qPmjotDiZewxBV5TQVtdbKdruQcTl16BOyUqNxLL5JvANImFu
CbtASHAuKiqRIaUHfHj47+XFs+yOSYiXTo2ErJ3OT5n0hhuRTZ9ZMaoNU+nh8gC2338e+J31gYo8
bZFADfGsOEc0rB2j6A7KJMOyv24Aw7xlJgICloP0WEVt6D8NaOHKfsSyY2LFvdqWyLik9UTzOfNw
vt6kKDXq+clb3DRC12llDrYhDAsfuhHE463Wx0yGwPlP3tA5O+hQCMqTTmaryB/bmTUua157vtu0
0XKckDi4kXn7ragW8QkAm39AVLnWw28Jn0yWvGGuS1f7U34Kx4A3myws3E0Gnrlvfqf8HXhE5F2F
oOQ6AzFBcYyFUYziTor7qa++F0E95sk4VsvNVcfLRMQNaKR16tzH9df2UKfQaPbot2UDnYXL37ds
vcmQlzat4+SyzU+ceUcUXZHCjYV8LXserFigbYTzYXhngS6ERSbWB8PzknYy2PrtEKb/Tqly4g3B
I7/7dXkiFkM3YXGMENcHtX12IqQN5WtBI1l+qyfIcq4YiW0Aw9Cp6OcJWeD8RKNMbTO3JFt3WAOn
WSzDxMTJLmpKXKnZUYfNN9kO/4oGpU8/rn0Az1bpEG1TMOy8WLq+qLvOOahMld5OoII7biIXbYjb
y5twvnw+uJRCw8B9AgeyDGn66iv3dwElrT1Sgo/n0j0wrreQ7OZ71+9Wjq5tNkZorsu07jkpvSNz
QOE0ZP5/s7NK0Gz5uIlrq1zpRrnbeMdsdJdf0PlR95WTrgFcbF83Lm+SohQpXdE/cx6xf4Bt7r1N
U6bQ7rtqH0xCO4GuKhRwqxysC+BgqYrgnjtdks3IDA140ewa0MuMNVS5Lg9nMfG/0GxuFsQo29Oj
UrxPsCUTmM5AoldCwPA6N2uqzKu6pVUn+vwrmOKqe0jPOHedBmnXdRM479M7H1VxkdUjOiJORVeL
W5pCXNBLoUnOlmItLWGx8MC4xrMqiJrA084hK8fuUXjptE3jab7V3ZTeRGyN6ce2FYaJg4BxqGXW
+8fCAfcpuJ85et5EHzaJ4wXsdHm5LDdsYJh5WnC0WCw50EyiLnYEZMZJMNFgv/TjwyyzG3dM16Jr
27IZRl4N/jyNE3YG+rsQGSzHclNABfjGCYpy47ar9m5ZNxPe5ivAgetUFNBiVcFW63TYQWpS3yM7
8+vyotlGMGwe+ovglKJnhUiFRwBzoullnCHLs/j18um6IYyXOBfE6dAeGhxpSfr8ZoIyybDRspnb
TVkvay3sli0xcW0QxEkBy3LzUyd5vfNwGrZn6ZUAUuWbCBWblcjHtl7nv7+zScDlgFrNVXGCoGix
Az6bPUAn+AvecmtsMR/TpEWxqSZP67iV4MzBfajGE6VIoLfZ9MRiVIIEdDoTOTjBXZO5v92M8qde
oWv78kZZ/L9Jdwde4jggdTU+Q0+Y7osUPeHIHKyJyNi+bvgAWXZLBp298iQnAHigGjpuy7KX28u/
/WMyIKyaYf18CKcinkhz/9bhABoW8Fp2lfdt6Yj3gha54t6HfkgNNTkt79IBTMsMzKc/SA5GvSyo
0WymyvqrO4Vf1dKgUy/OnKtwOfhphreYYtcdltwNjxQPizbBLYGW+x5vmjUvbllaEwZX9H1Yo4G1
f4YE8ZlZz3PHxI0AF7/uYJj4Nx7kmRjjrjhxDBQlavGWREYtNGsvb54lQDPBb2GN1rW88Ogxq8He
lXm5uwGj2riVNXi8wLj6a3CjfoMnUr5ixbYFOzuRd1bsFlnvsbEsTy0vA5S/vKGp9oyjl3VlRpa7
6C9qO8LwfM18pF8g95SkwfCalY36VIHbsNFRtl1iCNRdXjzbXM5/fzcXEskaashueSI1znyU5Wil
KICHXfNHtu8bIcKAtODE5sg5MC5ufD8YnxcnjT9f9+MNp6AU2rrjoh2efcf1bsZoOL0tz3UfN1yC
X5ZKZ2ymRxRwQW0HOGijxJVVKVMxt6rF5HANmyCjA013Fn0aWuHcXfXLTSxclXEBvQEYhALtTpJN
0A0q52ytd99yh5lYuALpWFA5xcFTNteN+J3FQcVcyH4XbqX3c9UhdLrOcZiguJ5VBW/j1PtBzlrL
QZ4j4lNOB0r269bJsOMUjqkTqqbHigTzd1meXao7O3zt91uCir8AcQxkfCLGe0swaEveQri793ah
uyz9Xe9EVbnNJ5bNV07GMOQCnHVIMzbOP9AJp2ABqdt5uY1pW9Ht5dWyRRYmNG4oVUCXcNZPKnT7
n8UkpMcTBXopjdT5EotxI4sYXp31zMsQaLQshrx4hRxiOW3GpozW3KPtBBpmn8ZaCrBMukfeQTli
iz6d4X6u+2DaxGlIVyg9bJtnmP8w+bwvsKboFHTDJCum3N1NKGGCm9MPIGOviequ3DrjhleEz2Gs
Y/dYxNyPHv0StY+dnsdlLa9uccImcs5nXp3zsnYOtG/UvE0dwKZK2aZkf/loWDbkL+Bc1hagE/Wr
E3EhYKVo19z3XeSgFZVe1eMaxSZ8zg9Jh5QOxL5Y6LIn4jVh9jKm/Twk3aKHYOWM2xbK8Aj1AAQx
DaLqlA6+2p+1QXaOl6/JM9i+bkT/BKIjqDt1YIyknKRJGS2A/kUyvgragjU6j/vuLqdF7IH5U+Ac
uT6bHsKx9sqbbBqcNZFS2wSMy5xRQf3U98S9707eYyF88eX/8Vy1xHEmixyQUG2oCoZQxG/EPmjR
/xjxvtmlZ5pxIev5EbhMP4npWtOu7dgaJp6VQVyF45z+Q4a+KyAgyoMi0Z5Lgs8OWs3WYKW2YQzz
FmldpLmnBCpNkfgOXRj2lIHg9zHL3PTHVQZo4uTKRWfYjLk8OZkPWtIhqm+yNx2gsitXWKYs/tAE
yjEJWhjpFvWpmIHw1BxZdWgAyK2EH65zdBhdNxPjua+JLDrfl/VJLXjddTVvtgWrvw2Le+0Iho1D
ZLdiXLblqe61s0mX6otHWbhZpurrdVMwzJz5AeuzaCxPbsH84X4BXavYhA6aTnYhRHXmFadr2xDD
2iFIGNduH4p7wEWmh6zl8y4cNHtIUTDYyXBNHtZyek1NWlzvrSrCuDxRQpo7PpRkN0Iw+DZz+7Vg
2DYT4z53Su1WvutUJxZ4zka2VbopxxEcfKP3O+66NeJ/20wMc6d0ieZ8XOoTKws6wv3CPW5A7l4/
tKR2vlzefIuLJIaxy0UWZKYp8hQU+gU6HF4VZflVCWOET4aD9ymaEpwuesx02/VtAgVnYP0giLe4
a87q49+PBuE/h+Bo1R8yp8cdFaveS+q+C9oEvIRqDRP7sZdnpqwsElHoGKYLf37jCh3Yp7MYsJjy
W1Gn397oejzXyVe8iW02hq1XPsAEc6v4M617Bih3lr140l8rk358oJiJmZt7x/VBFsBP8VL3t0U9
FI90cI/Mbf+9fJhsAxgm3jjLMoHKmJ9ckh9bvkAf4hxWCTKttWV9nGlgsXGj0xHC42nj8xMAVDfd
AAwYa/u7knydEIh2+Sr9uW0cw8T7iTdx2wh+wttg/gEqBbaBZtC4qWdNjyIDP3Cl8u7KXTcMnRE3
E8C481NXQwcz8UrX+a+oSmfF8dp2xTBxRXXk+THWzHemf8BAWm9nUn3pQB2wvbztlsUyAXRED94c
+533g3UoAgIt9gjmeLGpXak2cfYVlGZrqE/Lm479BaSLSkoG308P0kPDIhDEAk2wNfcgSQomqAQJ
tehnV5aBTgJkEEDoC4i5m7TQoL48VYuBmrRz2gmGJl2y4VlTNuymfvRe3GBZo1e27JSJsxNhUPIs
c/hp8XmTRHVfJND20skQuPHKWbMNcf77u5hbpUBHR106PIeDP210ADmKLMpuG8bWupRtS2Q4Ab6A
TqELy+YkUCr8LKBKOfljdrhu/Q379+vYAZdZVj1TTTK8c/kwuR6ksNwQvdbXDWGYflSUJG9yxk8D
SuX/5SUP7wGMWeNSeUtq/V2ex7L+uQEpa5epjiT5AUiuJ7YO7eJFJfHIFqYTNjNfnHqIaigUo0XV
CJq0eTGEu5IH2bgdUAPv8n3YgcM/upMAY1bTI7J8fvCbx52P5G7tTl1+LCj1AsjOkbD4HDkdlWdh
G8g7lqrRCaQAyiy4GRHc1csNzvFC6qQgxKsq0LWhK0NuaNoA3pmIwHNp86VuejQW/sxCJv18xWfY
TonhlLhWzjzlMT/pHtmfIFR6x4c1sd+PAzRmwgELZwQEOV+agwBJ0wYsjS4oSxAnJDXkAm5aFa+m
zCzmZDLfpTUP+hhtxwfthV8RjERJJse9k8m1So/Ft5rYP80gLyZKVX/LMq43Yc6d/eRWbYGEzgI+
fzdUP1sB0oTLZ9+2cOe/v/MOvm7jrCWlOMgx+A+o6O/pWKts03vdE4QmQGV9eRjL5keGExKBihod
yurAKSt3YE0Ok7lFb+F1XzccEFmiIFYDrw+Thu+vYjF/d4BT+Ofy120bYnggUhMvRPVNHPw3LnSi
/k2L2P0X8nL+7myx26j16c/LY9nWyXBFIbqVnD5e+CmbpyFCznDkZwiz0tdlqZgplUvhaeLU9cqD
z0BRTTwEsikau5NYrx4pm4UYhl6UvVuUXhM/vtWGUCd6ZkXebB2oK63st2UEE/3n14xKfyb8FER6
2EdlQG990YybUayy7lk24i8EYNRHSzwW8WOVpbd0xIO1DtGMfnmXLSfKhP/5uCOQaMnaAz0T7lUy
+EKow+ckrYSzWUKApJcB3enX2V5omLisaJSD9Zw8hQFJyRcKqKzeMccZxe7ydCw+xAQBat6CdLIb
2kPhuC+osdciKaY6TRo5fa7H4MoCAvtLKxfdXcxJPfYocrV8mhQTRRKRdFxBttlOlWHnRR/QHgRL
4kDxot9NaJYBlz+SO3yNNNV2pkzjdoX2NO2qA3ACoCuehpBKdKqlazk22/eNQIPKbkmnuagOEq19
n7Ssi2hTdmDQWzm2tgUyDBvdml7d+nFzCHuoh4UT6Hu4wqOlhku8fJIsMzDxf36b525P8vhxgqTq
A2mgQeU1o7dy19m+bmQOVFY5vPPOEUjkpW0SoTGgT2gwTyt2YPv+2dzf3aVCFCQY0648MD/G81HO
YO7ZoJmTrCQ4bd83DDmqqRKL4/KTp+XPkHgx+h7qla5Qiw2bSL+0hugrOJ7EAR2b8jYLnDt0tYid
u3jPIVuDJVgOUHCe2LsFYr5TTQHhzUFOjL8O+VJ99v3ujNxmv647QIYN+2MIuus8a1DnkWznl3X7
PE6VvLn8dUtmyBSyZUOLzKxb+09FkBdOQrOexff429JsU11BDmXvuiC92YXB1E3fKKDp5CpyBrB4
GLbtx1Bny9pZnDKOhHNP4z201cctxKTGjcNWwRa2HTJMPFSq46A8959ITOtvUJC6Y3Jpf3XTap7F
cohNyF8KskoNqYb84CO7EkO7Ws3zo+fz9CqNrYiZNHYDj/vCC0b/AMqHwd9VVR6zjWDdWonJskQm
h52G1DplfSROhYP39KRxW0uvce6WdFW8xGKMJtavqDIH7dIyP4CshuzkCLwlDYh6iqT41PjlWgOK
bSvOM3xnjuCmObcNevkhC1VzL72A3McNItvLxmJbJ8PYNVo3nWYKvSc0y0EGYpymPSOxrpOmblai
ZUscZQL6lLsEhZhHcZoCaArKiMo7MrXyVqRKfHdI9TXoQP12eToW2zfFahmtpGblGD9SJh7OQaFs
xcOgpbMBfCVPZmd4jdxK7C+PZtsaw9yncq7SRrjFQQKUoG8lcpPTD8gfxNVKB+85If9BUsLE7NGs
CbgKQ/dQxfEvWnwWUfAouma8HfDy7Cp0buMPUbh6pC0TMiF8vl/1XR9k/oGzvrx9Cw9ZtazxrVgM
xgTw6aWseBQTcRJRi1a50Pf/cye53MQuo4/UH1YuScuR/gvHJ6EXByqU5qQCj867FuicnXNm5U5l
w6rrHjcmlx20MwDplWVwUFxwkJXkyp238GVjvvNqx+e3V52wvxB8EUhR+8ANDrjLFJCIrXtTLou3
vfx1i2WabHY0lhyLpcVBTGNzP6CD51Mo28OEasG3grnqyV2uk0iP2F/qsWHkQXh5zO9BszztWBe3
T8BgLZ/onJbfeTqyfy7PyXaEjfA9GzR6wrgSBxQcIe2VkbBWmxB8B9nKolls0jOMPuPwlvkQu4fU
ifY+ZBATDpGnsOmeRNncMAo3c1Z9Klv/umqdifGT7igbFSzeQSw+0uo+Q7L78wLMSn/dITNxftqV
VTHTITgwPZMTrslyTNCOr+mKU7YYpIn0yyo2+0iCBgc9pRx8XouOy0T3sZx3pZ70WjuEbRgjsKdo
oQT8vmwPKTo2oZFey/1Z4c0bruPeiphJe1cFRHNRwV60r0EO2FQoc43R/JoSqIbP86pqrcVRmoA/
KKIVc9vV7f8wEkMovqF3ZbltRD5Au6X6dtlSbKOcLehdYMFqpwtozQJkY6vqJy/hYKYyKn8PRUc3
5bAGY7DYiwn3wyenpampe+BZ+P2s7MfG+KmCdXAgJgXxHvqs/oJO/ZUr03YKDPsPXTRztEGMbH06
B5vSJzpRVfTLCcjvy8tmcTAmD56o5jiAfJJ7UFCgeQybib/mgXTW8kC232/E9nxQXTn2oj2pIs+e
aOHPd03b8Rd09qyV/y1DmDA+FThpJ3QVHrSjqu/hmIU33KmhbIW+jjUSKcvhMqF8RQyKcp3PzSkD
3cUxLon/9Y2XPJyq6V8PLnTlsWc5XSaeL4ViCFokBnIQbva9IO1bM5+GQ9sXHRD7CJNYw576FICW
q7b/L168wot8L0CemQZBXG9pWbv83imRs1iJLCzny6TAmyKhSBHr5hQiC6IfBFocQCxRBLw6XjcD
w+6BHNKtjOvwEGpwwKYZGFTL4co+WuYab3uQgYpOMVBUqABXbjFLva/PrdOXf7vtWBnWTbiARCvh
7UkUE30uGOEvNQ0hQgAihqSZm8+Xh3nDCn4QeL/pZLzzjWHjhRHK1+2JxM1PKAp+mmZ+N1VzumW1
+ESk/jHVoM1FV9mNBBiExfn3qMR/Lw9vm6XhA7QXZAMUs8VJk1nvi6J9DAM53iOxAcndawvCJthv
GjtUafO2uD/3VaeDussgnrKyT5ZDbKL8AhYthShYeyo9//c4FP3OoauFBdvHjYveh84j1LmYOAyZ
irKEcQ3jc+dmrRvR9v3ztrzbfDWCY5MFXXCYQEyyZ4ujb6B2crq8t7aPn53yu4/riEZ157P64Ock
hd4B2O9nKH9d9/HzoO8+DrItHYrQaU9vyJgYvIEgv2ZruGDLvWFC+MIlomqWeXOSvYfbwskbLzlT
BEJSlcZrotw20zOZ7zhKEX4EhuHD5HZNGOzCFqWQx2kEu9HtVAdhuySAAgSqTNBR3bVRkpaNk+6A
lVPlY9aphnwZ6zx3Xic9VmtB//lofeAPTBVZVK0BW3Ta5sS8KvVuwBYbdHsF3gm1nQcaPzqQTXK2
JESUdnknbYgaEwCYLVnKeQ0foHJwPoLsPTxCHBsCPFHq6zdNprckioRY5A0Pm/Ax7dUas+jHGw1m
rz+PUZ5ODDCOvD1FEDO4qXXk75sqTcDRedUdh/bNPweQdTC7M6fixHIKBVXgGb6SFmo2K5+3/X7D
QQRL0DVIzzWnzg/bZzE29TeRZi8Qny33l7fnYw8dmWqztAl6HXgDP4TRSHfUrb9wuehd1cODztWq
fsF5Pf4+diBL+XOdeK4ZotlcnsIlqO5FVTYJdSOU5h11GiDBs1M83eTNuJI5+fiUo0f0z+F8OVZx
NqsWTXZVtA1rQLl4JdmGjIAiLW182wzOGrnsx34w+gsxCFIrJwoEPwxQCkXjjxY/FxAoXXcBRbER
KOThNAggwMXJCyIor+faefJZxa48YEYOoGoXxDkza07oUQY9hc6hR/wZfMkBQTJgBJ305VNmWyMj
DgChb+U3bKCHYRqLbZEBGDrKK9njIhMe6AcUUuhiaA5TiUhtwlScB+wT51flLRCY/HmaKiDhsxoY
+dPE4l9g9CiBPKy+XF4Zi/2ZeD86dxJ99p57GPDMv9ceU8MXnN7cu099l6nDUuTxiqlbNsEE//l1
oQKZ1uQwRNX8QM7VyU2bgmFqZZNtUzFsnJRzUOcuAdajC4OHtB8qmEPhje23uaap+gxKanalVZh8
e2jH9Wgzly0cY5q+AKDZHBA9DytW8fak/8BdmYR7w1QVTdNO5BFkmf0Ld5B3v3VLJ/Ze8rBi/u+h
CedguZm50pDom7LQC24p9dW/IVYAnEdDz3X9O02jGS1rTEI9+h8au7hpwzLP9c5x6CQ+hyhIQfNq
kGM6uNgPXYhX0BNP7VfPzTx/TIrFa7t7OudptDIx2xEwnAkDiaCvB2QspTfRnWrd7OASnl1VMI5M
5GFRgW+v7qV7AILJuxmUrMMTXuOLe7psKx8/kaO/WP4iXY0CnbaPygXqbvLPAsBxDhp/gv55UY3b
amG3Xhjc9YR/uzykZcFMoJ9C1gIiC6U8iVjKFzAcBE96nOrt5a9brncT3JelqvJ8aMQdNPNK/zkM
oc8N+nYJzeRON3JlW2yjGEEE+H4VXuFZdEA2ydln7kSgYz2PdxnUvldci22Is0t4F65nomUA5YTt
0wg6lf3Y5P/xCTwaCGvXyqCWG91E9JEYoF+fa6R6gtIDZc9AToql2R7058NdGjjtfR8F19GFRtH5
NLybTpAT7QuCINmdUYm+hdJPFL6WSrZXibNEUeT9OQBk3bJq8rz2iUl0MiQVB+eRI7hsVg6WxVJM
qVu3qdUkogHuMQ37TTX6DwWJxp0f+v0tLQTumfah1RBOXnpa31w+zDZTMUKJgfG0cefIPcjmAf3d
R93M/17+su10GdFD4HG9cA8vCClj/xtz2AxxSyGSRU7er8tDWH68CfFTNZovVIM4iEIFo/wtPBYO
n2WvurUrxTaAEUOAgq+MCHTI0FegabqFpiVuBofn5UrEa/u+YeRFCO34fm7aE2L5kW4jNwr4q+Ol
VxbwIhPWF6YVwF5iXP4XPeichfupXq2oWrbYxPSF5dREvA0Qh4ppyrdzhOdHXC0Q7c1xva4EKJan
aGQi+irpeSEYxtST5ki1yQBlj4LiIqw88JIqF+g7P+3mRM1cfNaue2zWWfYtFmly/y0h70k/du1p
km71NW1i/nRO8uJ2+dTMXZpMaRBvtDOMKpka9DVdd6yN+36qeOpDzi88iB7Vvl3lg5Ni180dW7F5
S8hnUgEOZUwjEAVFB9mBRG8iv0Xs+XveiMcISdPby5OwnQ3D/FPJY9IX8MYT3nEbNGXEG9rH7X2b
+Wvz+Fg2OAJ++0+HnBEoT1a51IeKKLTwQlc+dem0EecDACl1N9GU/jcR794rnENf4ynZpCq/bpdM
+dsCYGICrR1kSDLQx20Kr3adXS5Ryr5yAMM5+F0HySwfpSTJAKhMcPhLuAjC15rmbIZlcgPqGUCu
csLp9vRAtjV3RMJjtF3ETvAwgzs5GYnQr5ObfkNUeP//SP1azoaJI6STHMcRzSQnrR3+QsQItsB2
YH6UTFzmV4bNJpAQTz93iEsk0YdKoR8XLHV3ZdzOK4U+i+s2SQO5GHjrZ0o9hRnSPMnACQhdmq4I
VuznfMV88JgxYYQSzH1R1QzqSaBYmVR1+ylzSbodoLMpRF7tpyWYtu2w9qK1TceIAwglMu05Dlvc
QMynY3n7swReZXfZGdgmYzgDIC5VSQaqnlQx7X3IyN9OdDidK7AF4g6tumI7t2tpJMvpMsGDBcud
VPi4lTQT5GVQQHexlpMH7qm11kbLapnwwXKGHDSuBnGiQevWyUKGuzxPl9+XV8v2dcPwe2TwsgUE
nSeoe7CNGlLn1nP12m+3eH8TN4iMi6jQW6OewBZRboAX+SVLcZ/R/hRnq4Uy2x6c//4uFteVWgC3
G+XT0ECzC9i3NqElMuhOhVaY61bpvHrvh0jDuHFK+N+iVcN+qNHAenZV133cCPXlKLvK7yl/Hrzi
l6/RBSOHNYS2xRhMkCAe83LxZaQfVdTPSdiF6jab+E+RZSiX1MDQxg1EbsdzaHF5MrYBDdumPsNI
rUYycmJflrECkbREVyzTcb5p5/ArWonGbbCsvb5twxnGPgBmmbsRsushLX5poRLB8pcQn8fj6T51
+Lab15DcZ4v4wEmagEEuglyCQYY/n6OyNAbCGjwYZ3DHkNPjOgTKEgaayEFX1yGPPDhHv3TrTa0r
hGMg73ViBkLooN5MNGZ72vINzdgalNTiBEwYoXDiokn7vnt6c5fDhBc6ypr7yyfCtm5n3/DOdoDl
6FtaN+oJ3TFxUsy5SLSK9ulZMhiSHtsS6ZjLI1kOg4kgPNMYSo5MxqPugIoSNbRmVP6LiPpnOvev
DU5G7a+1ztjGMjyC7EU3FgE8QrmIxyCdp03H2cEP6Y3wy5dp6VGsRaX88sRsS2h4COIhFS51qp54
C0Ja/n+cfVmTnDjQ7R/6iBCbgFeqeql2V7u9tF32i8Jtz7BJCBAg4Nffg7+4cdsaq7jBRMxLOwKV
lkylMk+ew+k/KgTZLhmg89UnBGWrTf0121Ew3gPD0E0zBErg6cD7nwaRmB+aUam76xOxrZrhHVg1
RgrdqvNjGwwhzgJocdbUw2qwkvn0QJrg43q2r49mm4vhHIo5btwpQ1jz+2Joh/qo22ELuGD5uIkk
lGVfA/ABUo658tgd+nnHNM9R3rn+0y0Xp4kjjGg+hQGjiCuKqL1xadYeelANwJ31SqSi1O6XfQOt
R+6NdULKzcmgb6vORMXQnoTV/99buiDlx+tjWC5oE0sIVoS4Uu26VPWcpbSqxyNNoObdeJsSVrYh
jBiAuUx3/eh0ZyEbCrVnsGkj54+e/3bOlo12vN+4nr/cAJ5h8zO42nW2kO7M+OgNt0TmtXgQUJbB
Ow96um77goZ60NGntHA0A42kyoLyJ2kz0n9xeMNadiQg0OluhJwj51CyCVn9fUtseAio/IZzHmjx
pOe+uWlBNpH5dXOzl3Ui8gy/AEQzSjZOAqQ5HqJobAX71z/1FOqX67/fdt4NxwDJY+SgoRN9cXKf
pCgG/RxyQj6PC17XU9MMGw8pi//xDI/ASKV0DwaCC7RaLhPyt4dkmariUDWUNbdrzQ7EY7E68LxZ
mg1TtjgKE4IIdiNseYUIO+yJeohnxpYUIVm7lRuwPa1N/GEVzVHtVHggrACuup0veUnfgWjMOw9a
z0gd460dzeHH0HWn+wjEVPvcq4lHrBLeOkM/iqcYuZc0cBFggp9hw9hsq7YelDd+CaLhWcIbv76g
Xph86AMWO2nog1LyeP3A2b5vOIywbbI+96v6MvI6PBZVLu+hkLtFT2kJ4kxawc4JKlL3HiChtRwO
TrNkSBnGv9Z7bk0T5V1y+B0iyIDsjOFMMCJ0nr2k87v6Unl5cfA0wFY8Ai78+nLZJmSYf9t7YbmI
LHkE08Uvxcm/w5TNP8HsXRyDeuF3JQQ8b2e1ZOccjmLDWm17ZDgFtN6GE+lpdRkL1n2XUdf3qcxD
//76nCx3xm97enPEVBLrAHjt/Enn/PMaLUpgaB+dzAs3nLLl95uow5h3dTyyAmdMocHEd7j7CmzL
VkeW5eebuEOPgHeGQfLkCTXVF/AxNDeyKfsTdHK39B1sIxixQaRpHzMJBirHd/3iaxug7+8VJK7Z
9MgGxYLnXfvwHxHeQtc1GHvwsBqhnAYgGDiF21CGR7eumn+vj2HbCsPcRcScOCdDdVl8Vj1AzYyd
6ELQrr/v8+uwb46S6EUWR1GNe6UiQXKamrrgLzSW4T6W1cjEI0INT3A3irHZIdqIhQtZ6gSv6eu/
3mLcJgxR1SGTqDC0D2vGLCvYWdMsuQ2Qqb1D8v65R6/JYf0niLTtzNibIEOA1nUii0hc0IpRpoXT
8BRYFqSDKd8KoW2n17jrs3BmPX5+dVEqr46uU3b/ILUcguhe97tOFTXBg5EMcEMh8ruMnQ6zl5iM
4OI8CB5m0YfrW/P3SVATPahiXk09COcubH0weUN3RtQizujJ2Xo0rxfqf4NaapILSlGSFkzt1f8q
qxSLlOyAPrLyNY5ydSHtQrYE2f5ug9QEElZgaIN41iQuoODwD9pdsPNZE9Nv+5bKMHFwFkZePFJ+
IVMbZ+kMgZ20ibhz6KSzJbNpm4Jh5xHNho7X88qGk30EHHW582H5G9eFbSeMGL5o+6HPwS12qXr6
sarQ+jijInyqcTM1kS83vK1tCsZNLttpoJkAN9pUjr+qgKXRZiuB7bAa93WDaDDjGrynEwULDmC9
8kTYDEQv4oJdMSc1dXjrQtJeRTn8RgMRZFwTCkK/1Sy22KcsUzCBggRKRtUSRBxYylDdhF7nf2sW
dNhMTVtfrp9TywaYWMGgErkoCMc5FdNLB0n4AzTLyo0Ei6VMiff6nzdRsYC+uO4yVArhsGMq72KA
m9N+6dq7iQrvZlnfCEFwHIdJHfoQ5ysHafvx+tRsq7ee7DfX4BLUvuuiTHoZ/bA/5i6L0JukRAQN
AhfgyOuD2NbPsHMPN3lT96y6VJFuP1U5WsIPdZVvMrP//Y1ITeCgs3TgOuxqeXGV81OtHFEAxV3W
zNT6PpRLUaW53+yD1wKD8eeSeWAQqsuc8IsOXP+46EHTVM5QaQOyu9nwjLYVM0xeuUC9hTwAdMVH
YjT1vJ5/jZpGzju33bB7SYIh8qlcnx5Q8E2V7Jp7CcaQexowvfXMtZ0t4zqfI12rRQT5Exmg0ME8
sOgxQvQhCjZ17y1DmFA+GZMFHcFwwN6IbjEeRo99H8x37tJkN7vOrgnnK4uSFj6quReOTMRdjUe5
KtQWVtCyzSZPX0adIOgH5FCKof4WawiLJVWXfNn3yw3TlmBySny/hmN0ynsnjOQxbCGifP3jtoVf
//7Gb5AqEiV0vUGfNiFDUXn8WDbVTQmSyI0T+vcIl5pwPREPMfLM6JKIJ3oKiumo18SSnNgXBhnY
ORzuMwgwwC3PGw8Cy11uwvdECOALMqq4Zev4H710Vdo0JDui0YWDSrXbcIWW1A81UXzMraoKnCaw
PIQMwwRAZSwhyF0Aw/QFksSPS4XYATUQQHq7x6ivstt9G2ZaPPbLVRjkovp2POjSJV84Kcv4MAZo
4d9Yw/XK+ktkagr4QpSlL1rui4sC1u63Ofp8VA+uH7dplwfPbTmV97vmY4L7Mmf2ix7/P6lkqQ5q
ivRRJw19LavM24ktoyaDn6RQnvttn2uTQNSXH6e1SsQWh5+dRIkfoRMBsSghx5m3OfmiE1Xtak+g
Jr1f6OTcHZFfvUSBy9BBOsS0O+IRGXy8vnwWz2Mi/0jvhDBgsNFXZSFPC9qsvwWhH/64/nWL8ZrI
P+Vki9QZkmlrfRwaxWk2x7/6Ts9AcRc/S/VzLqpfvC22+rlts1n//sYb6cEHHsJBvCJAdB+lTUUb
dgu6TWfaONi2AYw7XwJoF4AbRlzivpseIUWAsm7e9lFzvL5gtu97f07AlyNKkwGyEQ1p6V2YFe19
5PGNpJzFKk1AH8Q/ZEiXBsUcNrl36NpQ7g3ALj4os5SKUiFUcYSk0ZbVWKIxalz7SQM5pphNNbLn
/Je3Ij2LeWF3I0yIzF/HMmmhR0C3LiLL5EyQX+C7tFZqrp4ylFudAcC+2au+ixotj/LW09p12XnC
Q5Y0B9TM3D7YuABt466zf3PkKtLm7UBbDmLSMBlPc9U4t0E0VXiJz9J9BC3WBx9sbhujWc6HKQtc
LwW6OVFHvNTCHS/xUgk/nWXC971jTahfMSQdVNyd6mlegvkb0JjQDKFFLpJDky3qCcqCqt+Yie0C
NNF9IgqKPvGj7Kwk7gidoPt6JRSf4zZMZTn9gPIpP0Lj653bVx9d4I92WZgJ99MKmn9QMUfih0dh
e5MtQ8LvW6duo8/XB7AcexPxV4GShjguyc4E0LsbvXxeZ+XR9lX30PMRY3ty630cl9RE//GMLh04
/MTFK6HgJFqPPo9sJ+ifmjyBM7Ls4zgjcOy6ufnWxhEJ7gghpTpeX6k1RvxLlBAaDiIeazGPfg9F
iRmpyjriz2joJCcC/ZWNEWyHzAT5EQec512S1xcBuq1Djn6Jsp7+Rd4MuuZ1Upx53J0U18eEFdOP
CI/F6zOzveVN5J87zAENBw/3ROv+2wE4F4Sf2dpcmHWAVAEVUh1WiJMbyQdRVr8aDW2s60MHf19U
k1KwaBhOdJjxSw4Cihs2RfkzcOHy7vrXLcGxiQqMXapZ4pSgt0fSHKIyGQcHU9vegbTwS5M3w0aQ
apvEemLeOFVWMzCzuGvQL5IGPXZrmWrgO7OZpmgwy1nr4OYWFwopUySvk+hOapdu/HaL/ZtEguj6
rwKECYh9c3b+ncJZgx6RZ78gc5EOlIt0vwIyNWGCTsjrpZO8vtQYQfbyp47zLmWAEYyjam4Abjk6
2fSyTM437ZN9cZ0pIFwXRV2CjAsCJ1n42FbyXelL52s0Nfy4kPy+k52+zXtw+gaJSzYuDNuZMLyF
VCrhg9TJieWT/hij/ezRbfvX6+fa8nETIThXoJvWiZ+chDvRD1Xl+f9OI2ru+76+HpU3x9mFFp70
+wnLVRDQ8HleOzTfhsqF9t4+qzdhgA2bWQORSFi970HLAhqBtU6LNh/3Lb5JJEgZWLLVCK/S1Hno
pYrV3fhBuf7IT9eXyHIXmABAvEDaThWFQNmicT9Bu2p+mQXBfsx1s/GUsvguk0dQsagDJ7THLwDA
FMWBK098RGfj8JIXTeAcw8CLP++bjPFKoKIhXlS72XnOZ56nkD8kD5ouEOCCFki2lVazOBrfeCuI
DO/1pkZGCsw1XuogZ8ADUKlAUeYrTdrXwC1vXHcLNGkzECNtQHmMxoUG6k9AtnWHNhzGB59vUgnZ
vm7YdgXg9zCNUXimdeE+tAr8ewUXW3GG5esm3o+APz4qHD87F44Kj2qEvEbrQgTj+mZbtsHE+8Xh
GMd9G2bnqmC/4mkAVjukt4PCyzBoxg8j0y/RdjuR5RCbKsFKz3mvQygG/q4qIoLuD1D1EO+B6OFp
NRX7VJWpCfwbeEOXMqmhDbpWLwlyuMdtXgSLsZvMgbPndG47lNVlrvWTH0cU1Bdd/x6au83X65ti
2/L17288LgFNcB4nqgQ9ezQ+txGSamWwKati+/2GfbcuwpOkXsrLb4JzXrlZWgNUfC+E/8++32/Y
dtkjCVzMKMe4oRc/lYr2yK66VNCb69+3zcAw5xbombAfZH4uy8D3b0EGTssPY984zS2aiZatGrht
Gwy7Vr6c+gqVxUvcVV06x6B0SxtX+TuDXROgp+pszEAHWF+CQOcf8GEOapNFzz+vr5Ll55vwPOkK
lnBfspOH0l9ajKq+Kden/b6vrxmFN2e0qkUlggQ1V5HHDj2WievGz1kNFvCNSNTiK0wSQFbM2RQX
gFEAtAr1ItJ7t64nlqe1LI1IhO+zNZMKkLSdbroetqZFGECQO4maf5rZRZnv+jrZpmHYcoHESt7W
VXGhPWo7BQ7VcQJZEkQFuD5VXgPJxn0DmWZNGoQduS4ubGrLAyu68NB2efuwcLRzeLUIXq6PYztW
hnHPfFgApy7ZSTVjfJdVC/sRsTr/cP3rtuUyTDtwQJ8yBX4BTKn7rxidxEllG3wscRkdXERsamO1
bLMwbLsLau1DhwnHV9V5e5BhX1e3CdPAblyfiCV5bGLwQMwjSwFynou7jFyjc3YcnsHb0r4vIWD6
vYmU9zVy64YcoxlczQQuZp/Zm/C8uVoEnxOVX+TE/W/KIdmXqMuq4/VpWdaNGGaPSj7NZV3h8vAm
/gj9ZeamtJdbOBeLZzcheQ3TvMRe8EtYT/IJCVHx4OURVAtABrThuGxDrH9/47jUQJtGDEty+i05
JOrwezFBuwywi9frS2Q5wmRdujcDuGMxzl7PiksESLQXM8dLV+HlcXaKU+vJfXKAEDn5cxgqnGT0
Rye/kFlDB7KJ78ZQzvseNCYyT/KmX5yoLC8SGszHGk7xthvox2kMow37sG2DYegkCzNNwzEHPV3A
b2g/e0c20uq4BACU7tsIw8ZjrTLXH1TxO5cxJyR+Id1aVgPy4Uh6tDHvsonQROOtoKYZ7b3JiSzs
l2pyiFZNqPJen8TfDS40gXhBJkjhLCy/tEjLfFCTpu4RXf682DAH2/cNg0ZzP5gyfWSU3SBPjnJw
uwyMD1Xyad/PX43kjTEM0HkEo0yYX2gz9e95XsUXjdTBFizLkqoM/8PehwhnmOZuPEMZrnhcC3UZ
gRDrkNcHgu7yVPvgiiey5o+BECUkRdFPjrr0vsmta/pmcm69uFnPeXEJk4w+M9JIcWhzz9lwJLat
MSzcC6hgfYYMdlj1TXJXL0PXPzaQytI799778/dTkP0kBcfezyqc7rOkk+j2Wtx5C4ywnqH/psjD
xLDxOQOhVwFI50XosHqp8d547Of6I51L9AuBefMlSfbxyYYmPm8QeVD6Sw5dclknNcQh40zfJIPc
2gtLLj40AXqC+sxpeuQrvEF+acB0ufKjTG4VHqMVvbGyFCMT8+iiiTHdfcJMzJ7vh67P2xB3SRny
k+O2zeduDAe+4Vz+flWhtfbPAyCSMKJzOOEOIV3yMOdrrzwd5UHGtb4lkKfYGOfvzj40+f0GmWg/
gEQrKj3tQ5GtTygaL++TOeRbAgiWsxYb1/o0QhHWGTWGmHWQylq8y2fh09TrHXgB6qpDBMa/fRnL
0MTq+axYopH1+QXMmoG45Y50p1PciXBfeiz8DzwvX9D5BnD8o1y0SLORz6mMIsgJf8oyNOoHZTG8
q/t2Xx04jA1PUMQ6z7IEV2XvTA7In3q0Za4cYF3QHKRXP5codm0kMm0u2+TiW3qnSlpQ+l8iJMTT
pfJ+JMnwIffE51AyL6UNVNHU2qUp+TOonB904+zz1yZLX1YHfRWjW/viNYF6kvlIGRKO87DxecsR
NGF8weyTNuCYGNA2eYpLW6TU86BzPC0/wBldpYPLxHHX1WMC+pA76EIouwGPjDbwicviiBzF1mmw
XDwmoA/l80DH5YgSUyu/KQVgUFOHW/1if884wsH86XNasYTSCecEUi7sjMbsm0K2RSpH/12yyHdR
Rh95v0UBYDtrJjcfqqSgeQ/q9kHPwN+NekpnOnwaRKshjoIzRiP3sET5e3cFeJTx/GOtae7boXVx
3wQHRAQZg7gAUPVewpdUciamtKyCLY3Fvz8wQxPpN4tk4mXDkJ1CkXalhoB2lSeCf3Q9XIYIgs8t
2BumYae0cGhC/iIQ10fK8f93PHda4iOkWrf6Fm3X63/UeJGFLGcx8Avvu8calympqz5FN+O/jQNK
YegzvW8C4OGbWD50frmlBGK5AE2o31AsioyZF59Yg6inYFAbqpBo9Rx4pt/tR9fPguX+M2F+KlS1
mIqyewIVnnpWXVd578uidpbUoV3g3F8fxWK2Js6PNflYVq1MzlrAujrw1NU+iOOuf9yyUiaUrwVP
h+84Mj4BGjnGR6rH7B4sZ+qmGBHNeT1Jnq8PZJuF4R+YqjvhtWgGa4fYOQP+pj+WSVFsvAltXzfC
BOFEwZj3wJx0PHM+dhAbmm57P5z2QdJDk8cPyiIu0cUUn3Sbfw9GAIm9GVI/iOC3Xpu2s2S8CtgC
ke9o5OyMFpdyPLRljCinGKfxGTJ5+6QjQ2rEAzRxqV97Dkeah7nLgUdUnNs15tl4edgmYbwMZFM1
w+i18UnK7GtBoOqkkvEFYIYtYWnbAMbbP6gGd+Azi04V68ZD4CXnoI6S+/+Ph7nFIEzIXsam0Udm
NzpXfQT/gabIeQL7Whyyb6Wcf1w3Btsg6yX65hKRaO1kOThLUGeayhQVpiwFC/OlTah/4yZoj7w+
jMUqTGDePIdxvCh3eBJz/ypYXN9Fuz2HCcsjeeMGOgyjExnr8lIIl38F51/7qRUCNILLXG1yy9pu
EROVR1iRlQ3Q6BfHmT90Vas+KLYScjSgYY5WsoAKteVP3TiXZyaqXwXdAsTbFnD9+5t9CgApGSYJ
djepWPKB9Ki8pJHTzPuQtaEJy0OqbFLE6+g5SFCiFbUq8LDJxe2+7TesXS5xoZaRqVc8ZsC5TtCn
863gO0FdoYnEA9OypzIohTzNFFKH4N5GXEI3GQJsS29Y+qD8VhNOxye0ejUHcNWXZRom0bhRv7EE
9SYGD73BYllopp/0AJ4ahHLdQQ4AKaoiPOGdBCHC3a7dxN0Vfh7M9VirJ68uf8UzuiaKbswAzd/s
NLIslomvmxM6MIAW9RPgXfeqgoTUMmhnF/42NOF1Gd4koi4mcp4XSCmQOHcPBSHzDRsH9bSdX7fN
wbzCcwZhNW/pnrw2YV/BtZ8XIBWeki25M8vVYQLsNFVtkA+Be2ZtrF5Jjb4W4L/FpzGv5g1/a3uX
mDA7ymm5Esa7ZxWTYhxBGTT77J1bNLi3UndJxrhPiwF1hHsNavHevwW6aJCg9iLOGBcPQVIpTsHN
FkJP4roPsM3a8AFsmeLemTv37MXxc6wAVxzAFvKpo1pt3GW2fTPvfHfuQLnG3TOp3f4oEnQW5yHk
Nq7/ftvXDTfAM8jZqw4JQIiWtadMM3STF/XW+8TydRNhN0w67uQo5ifdTM47Do2EA15I8rjrt5vU
e0E1zTrriuoSOAA9qrj1T8766t73dSPJ13YEfejgwH+dKjEdysWP7nPRBhu/3XbnmuA6VyScsVEA
XIekKPHCj1AMS76EPY0hCw+225onZwE10lsyh83DoqfXfdMy3ICiMysELXBg685B2zrx38/a/Xr9
4xZrMNF2sukKqF7AxxSgQb1U1fSSsWh5N1BIOewbwQjjdUBg/xOlp4GOn0hStXdFI1haF96WH7Mk
CEyEHQ/QU8rLxPmRA2p3W6IXoZjcd10FTiAXV9oBScVfTsTfEdLs3BLDwr0gRGY/arwzYOtzfMNC
SbN3udeCV+X6olnCYVOmt1jcInE7j5x/R/WFpp8DtXRoL85+LeO8xQlm2XwTcadRqkL9oIRz5s38
KRuY/gx+/LBPO4ESycYVYBvEiOw96iDodntyBk9PlXrrE6iofHLizB33vaRNtJ1UtUqy2CfnwNEv
w4iUBp92dhSHJsSOdGUPUHvcn2OFzg5wTiIblEaek2wkMyyn10TZjYUeWebr6pJ1sZdOPpfpUBa/
mFSvc575aeY4ApzE4TuHllu8jbY9Wb3/myi+TZyqDwscL7lqc/3ek6CrgxvXV+7d9RO8fuovJTFT
qVeysM5mdyBnKLPnH1vqOeC+rrdAJ7YJeH9OAE1bbekPrD/DTwW/ijhMntucgmx8yhv+ed8MDCOn
fR51dY8ZtFE9oCMA5N1Uthte0bY8xi0u9DzJAfDHc5EI7ztVOhrf1aC4njeW3+JATMhdEVVJAqY/
evKiok3nBNlR4rTOuzpZhjtnlVnYtUj/wd4p9HvQviEoo4z8Eeh/+SGKB7VV7LIsk8mAF4tANL4m
9MTaUIOQF5Ddugevxr4fvy7eGzMgGa/HMKnx9ZE557n1nTPS8uGnfV9fz+7/+/r1b1jOuUlz581O
6EdgFIRQ0MobH7j8ZmBuduCrtM/1IWxxjclrh9bHcp7YVLxqB/K0K3uwdqrms7fmqOoWTX++k3Rp
0yJ1ODI3fAcS4C3+NtspNcw4Hgdw3vlOeBL9ql0xvfxOJOIp9e8Uii2aKtsZMuw4U7wdoiinJxVk
2Xc6L/Jnknv5x+vLZ/u6YchtTUSdL4v3v34OZTxoAyLq2Ngcy+VgguugZMidQc/BaaVVqJzlX+KK
nyTW5Halee9j+Vi6fXvv4192Tec/oLomcVE8JuGJ0VLeo7rsPQHLIjYUcizH2QTVxZMUpFxI8Qrm
WCD7a8nAllKCfv/zMopNqL9lS0xsXbF4Bbor8uKVFlS9oBDl/eTAIW7c17Y5/GnW/wNBOdAYQG3y
JGOmj8gokjTgAT0kiu1D7oUmsC5OdAMBWjc8IZ6pH6TsQcs4oIJ3DEF3uJHusZm9CatrM7dBlnVd
JYIkhut5c9r19WFtj5jrTqcDDpeu+gsiUf1YjfzL9QNmWz7D5LMBYQzIBuiJ8ubLb/If6oov3bhJ
mmobwDB3cIJMLp/A3iYZfJdH6y+MiPLgE6Swrk/Bdr4MkwfGB1yWROWvyM6Axc2hM0+bMBK7tOIA
Lf/j3vgfjwUj4IJLiAeTin9PgLRlfSgVaKb2TCD4D9SOtxI9lT6WSKgpSamo6j6dRnSQXP/++uD+
b+wXmIx3fdSSVa6leqXK88jRCaZsSkcvSy5Okqu7eKqi6ODI+eX6cH/f8eA/tHdxpcGB78knxCJD
SsDIQnzCb9y162bfCOvI/+8q/5+5L2nCqkU+BfFwabVeDomY5rR0NwPav5+pwFTLJdDsgfSRAEDJ
Q3IXObDs1MebeRfbCvl//v7EL2XlIn94GaHtlfY5a9KSu/QDyo9iI5Fgm4Bh1wJtMHphWfUqvDD/
2DfNz6hj4a6cF7pR//z9MSm5J0Mtn4jXlFCgQPjqMND3Xd9d20837NkLgYkooEV+qTpJwN88ASdP
XU62XsCW75uIOjTke7KNSiCA6dTex0MRAYIhmPx4/ef/PYgKTOic7L2RDEhzf5X19EIgEfe5pfU7
xwFQunGUd3N9FNskVlt/YwJO4ZWz9Gn8NZqD4rHivQOapTx52ff1dW5vvj5z6IeOY5J8zTw0CTi6
8p61t8k5aPvthvnGNM86woPk6wplnJGVPVA6bjXBW2zLRMjFlZ/wSWbs6zBDEwM1/WfeQSXHWeVg
ri+ObYMN6y3amXjBOEZfiyr6rAt/QU4Ahz8QGGGqc7rxZLStkmHBVHeeDxmv9iw6D9rHRd9weRM3
SHVtzMM2gGHFA2cUijgk+SraITyGsndfW9HO+6CKgQl6G5sEWEHeJF9lFvL7RAX9T507/gbK6e+R
eGBi3sTYi9lX0LMu6mY8Btn0QfvnCmFGPOgX6ZTkmIM71lnyXWFmYOLehoSIKBNFdAlUrB6kKqpj
jPLyly5J9oFVg/+g3yLw5edERhcopQf3zZLwW7d1BLj6662uW3c9PH8JBUwQHAWPS677mD94LT0W
Q/hPXDbPQ/zsAX6mR/1CyhDMHvWzrON7L0T7Gwjcr1uNxS5NRNyoh3ZI0K/1Go4IBI45W3k2SuBU
irB3nOP1QSxH2qS9I5KowVUJvWSCej+l9vR7P0IFZV/cYULfWtYWHa386GtddT9zL8uPwGG8Rgvf
R9IfmFg39EtSv1zK+Csrs+Hr0JC7Dgp1n/ctjmnvfS1jz4ur72Uc+yd3GhqRjjJnW4fLtvjGvV0s
A6HRPPDvswCeOxvG/sjR47bPW5lQNhckgtVSz/x7PfLgxnNzlVa624JPWQqjgYlhK/I4jgYnqb4T
xaFnktWHbtT3fgnVCn+ZXpxR3LEuuh1z+rjqN/VtvfEAszz8AhPg1kMleBimln9HZ9J3pdR9TIL3
OdgZ8Zrp0zHTt9rXx46Inytl4/WjYPMDJoEdVfi463BQfQXj/ewjTg9/t6l40D+mITmofPqRr+z0
OOQiXcGpnA231NNbbxKL/zY57krKpqBtwDUGobxz1gyHgVM0w2X8S4BUWgic52Fd57mON9bZcmub
ALnBnZqB+21wzgLni+Tymea9d8O8/lMXeFvYWIsJmJK2JGuyAmQl9UPbQk2XMsB9dQg1kuu7Zvv6
6tTfRGWOy/wAj+nqe5HILs06J37OUSf8cf3rvzuP/3I3mER3VbsgsKma6vvcADi4Hoe6mW5rPd7+
tom6hAR7A3tAX70+8GW8j3rxOAXRN5pDaErikgqdrSZsy21hsuC5UeI1DhH0FX1zeXVoag03Bf45
94eWMtp3p5tIOhXPtRfr1j+rfk1NFNlwKBaUwiKxRfxk2TFTxpahMyMIZOKd4yb/3rZ9+MQFChfX
N8yyRiZ4TrrMi5DzSl6xHzp/mOMsus2dPPAgEO1VWylP2xRWe3pz6AgPxzZaWHDyXP6RdAC0gb1o
C5Nv+/g6tbcfTwI3W1p8/LcOa0znHxXDS2bf+qyDvvk4EuTe5GQxPh7jDa9K54umwA3XADntHMF4
CegyBjFkiRE8v2Epc6JncDX3x04AQn59DjF+619s0qSqa6tq4K6gwal1uhMNHjyUnmUU3EhgHjgl
78cm2MDhWJJEJlgOitjB0MxhcCLwj0rgXa9cdgA/xwuj3j9D7G7EUBY/bNLXgWsUfWSR8H5Qn4Js
1MlEk7plFhyCvA9eGJ+36KMsA5kAurxr/X4opur71A3idligGDjGEkorHkKHBeRi13fIYoUmdq5X
6BlamhnDhNl8Twt+C8xkcwa11FbkY5uI8dQno+ijnnrkledZmKQdH3Sq6phA2AP0LzQetoIg21QM
U9f+NLcZWAO+VyNoWVp/iO69oqrSSIF97/pqWQw+MAw+ieIEGvO49hsJrTpSdc67UI87fZWJoCug
vasgM0VekRLuTxSH92E1kus/3bY6hrEXoZSEBTX/noiCf5y6uTjRDnRF+0fw/nRYWYESt+qc8ruY
QBNY4P06A9p9apJNFIDFyE0GujFpc10CYvjaTtXtNAfLIRzcQ9JGJ7AyN1CX0BvBhG2fjbeAF/bV
0EMh/LUoRveubR2IqtRtuzgbXsTiF01cHNrpClb5fvLaZ453W7oZ5MFrJ36I/W5CB9zMjnM1Lqvm
mHe7a/tNrFxVBW08RVPwI04o/drMYGOOoZx3E4P6dcM4LCfMpKNj05y4OUzi1ZlofTehznvT+XUN
NlTQZl+fhWVfTNCcyGfVDosbfx2drHqPLnJF0gX/7XwDmoR0M9e90wME+YrNdu8UraOP1B226pW2
X7/+/c2NPpN2lK5TBY8xSkqf4xaU0qnjb+KIbetvWLhT6cx3ICjyHRy078nKB5Hr0Tl5YRd83rf8
hoV7SusCoEv3dVj612WM9aHHxb5xQi3G7RvveyjrjVkUl8EjuAyBV/IORK1tQBVAS6PKviek3bI+
2z4Y1q2h6YjBOvaNu0NR34oAHWXHxY+DjZlYNsIEwkmI8LK+y5xXlaA9nEUIbFvfFVk65vnWTWQb
Y/Usb85SMoLap2y189pAte79b05W13cUYMjhVkLPskwmDo7OQR0XWrHXeBz5x3gK419ODhjv9bO0
3sp/CQ1NIJwu6sh1/g9nX7IkKc50+0SYgRACtsSQGZFVXfMQtcGqsroZhBCTEPD095DfXWSrS8Fv
7NJygUJyueRyP37Osji/2hES7XnTXroBDzPtIAId0IuycWLYhlnX79U6lRCYKvqyd37lqJsc0CUH
LsAYOvNF/7/zdR9lPzW1ZqXb0KHqvekGPrvOPai0TPsPzuSXW8A+m8EN79ZQ2UMrDnd+BXxERXIq
30650x1niANsXEo2exve3aKfTzVS04uel/5nE7nR0+7OMkoM9y69JRTofk1/FT3I0gNP91/VhBa/
viHuRlrINgHDr6NakZgGKS1BxpjqB1cJ/XeORdtXNjRBcGpGj9I85dlzV4JoCwJ17GEAzPH3fX+w
2NeEvumJLx6qkkEJsdnY8w+tw5FdmiF30jMnP90fxLJCJgCOjbQHtngkZTIjWkNO0NFN+dYBo8Cy
9ai0hDYm/xzPgO+XHQ8xRLOQb2MLQL7sgzdZWaaPWtfgK67L+BoU9UZm3pKKM5noZqramTXhfEMu
ib1pGq8k6O5c1BsFcfTiDYjSRQlxs7geoKs1px07Vrwc/I3zxWa2daVfnS9FO/VNtKj51oJH8Vz3
6Xsnq6KnfCy2RrDZzHD8vgCdNGRVYLOsBl3+C1wLOayNTW0zl+H0akAHpi4G+IwKK7oc+SoLDMWE
6lFXvj4FaTEepnSsgzNARKOzsQ9tNjMOA4gX1ModiuWWlfrsRMtD0N0q2lxixPUpoGh+8Lklzb6b
5iVz/cpEbeEGvW7G7DmLyvjsxsHJ1fH4VtTgzm2mLTUny0YwsXXxlBYtD5b01+gBWgVhg2Y+TkPI
P866FvvYv6iJp4sV70EHOs23GjyFiUORzoTmKhqtoMy+saEt280E1c3uwuuFeg5Slw6kgQiw5F+Z
iyntOoFMNB0bWQQRpDj91abOws8LpHPAGJAHW5zVNjOs/39lbLFkWemRzC8TUmty0gGgO0ogCzDO
4vn+FGxDGC6fCcftwO7v/Cqht/vlRRQI2h/N2yyn+y6y/4DpeNozRgeUygvglcVwSBX0Pw5Q6XP8
Lci4xQVNqjo+cbfkTUDeCBa9l4R/TgeU0YsM5xZdKzeyq8dDEbaXRUz5t30rZ7h9j1zsMMso/hWV
jnObvfBzX6Xyc9uig+f+CJZwzzVCAFFmTM9NF13UVB95H5xaaCAnfq7PK13J/TH+bH/fRNRFEcS0
/MFNv4XIvx8zIeWhcyEtU7dFuMtLfBNSJ1sZDtJPyYW76L7GdVofwzDb4q778yL5JqAOmDCv52lQ
QYgJPMkjxACPpaY/xMqrm8SAhGwYw7ZQ6/ivfNGHMIFCl0D0q6u1PDdgGktoFmbHPN9SQv7zYeWb
NHZuOUzBPPvkDbpm+XEmvjoNZPPtYPu64egRbyFlNSoGjBh3+UG7uBqjaKtgZVsd415vh7Bn8ULS
X6sf8BrP9UwEb4YCZb19+9S82vHicXMdk0uWEeB70MwECYL5CMW0j/cHsK2P4c5EQEq5nGfnV6FR
Dj2mMiibS6mgE7wxA9sAhjer2S//l4bjNTp2f0ZT1U9PGWLi9mHXDEwsnXRH7kP2obl1k68fFl6R
R6fcUu79c0LDN5F0DKDrmtUjeVPU/Vs+oqiiJUqNLB1Oa5NC14f+rpcbuNP/7WgE4XacS6f4TopS
5WeZLWGfxKnSdCNKtBjCJKKDTNwM3bC+ufEplD9CsBcPx6io9VaNwOILJgudKFKPlLUDrouQF6fU
r9MkqkIv2U5O24xh+DKfZeHGKHZddJRmR2TvSSLBkXPmGvVtaMWBC4a4O1fL8GweEZXVJM6ekS9z
IMzeO0H+ZnFa0M7c37YW0IX/H945x4G0GQGr0Bo/E5BYoY3nXQEeRYES9qzai6DDp7ETCdiMHu+P
+eeHgm/Sz7WaIsiM++x5huY1iKUiP6k1BBjrpf8o0q4+LWXxONYOhEjuD2jbc4bzU1xTY1+I6EIX
D3yEDTgwGi72wft8E4DXOlQV3tKS21oXzlM6HApabdnH8tNNtF3buoUfgiXvV1FF4hOi6Rq9kH72
4f7CWJzlP0C7uhA15K3iMuHe8hNQl/RIVfR2yTahfLbfb1zcbO79qYA4zq0l4ERXxciukFneosmz
/f71/6/CArkATFlS6l9AVB8fGMRp0aKKLO+Sx7/3rdA6r1cjzBN4bAM4yI0A4kp7XkGdmVWnVnjz
ed8IhosjTV0wJHaR4i3Cj64zVw/r9nfScufN9B8oHZq/vU72qkzSzu3+zqaqoPEhrlwg44/352AJ
A03uuBaalp5imtzkAK4nhLFpMuPJ+cXvlp9lCxrL+8PYzG34ceZRxqFKUDxT4bIEWeXo2NSlSOqV
qGXXECa4LnapHIpOkFsFLtsHMfPuFHYyOolGb+GyLS5hAuyEDHPAvfr8GWDy9hPtKlkmaH/YRxzu
myg6rbgWrkz9y7pje9f9hwZxfogDHHr3l8hibBMxpyfaQze+I7dO+T/QhpwdaABIfzVQeay6zdYW
2zCGbxdTXfitT4vvbVrfRK3LR9WRbxGdq0fQ7xYb9rYZw/BvDvHyqG/jqEzcKOijH4IHgn+DXNVW
6Gy57Ewg3BzV0KqvO+BW3PBzG0TuBZp08YGXOASdEawWxI8PTlHIX/etY5sQ+feBBZj03MWgMnmO
edMeA592R/AxyY2r22YUI07XtJpZKAS9ULyQjhALjP5JC7B4ejGIcnKIFm14uiXGMlFvS1DoHMU7
eWs4hGuq9ldWjAh/+HQeU8YOaHzfVwf2Tehb67LRnySRN9VNQHl7PSAlS7dFB2CZhwl7y2PCoPs+
Fs9t0/ACLWCQ9Gz8ID+EbRn/5RWhc+qHLD3dt73lfDRxcFw4XYyKGc5HzoNHkkUK+qS8Pzc+eqf3
DbFujFf3IQeR1ELwrr8BzDeV514E1UMINW72NBOyk5zQN1nkdO6VKddleCEDOlbkWKmn1F2rt0W1
ddBb/MTUcW0DBzRprfBvM49C9K2w4vJ/4BGzfd281BG7Er9I6S0A6kP99F0yBtfAUaGzlZ6y2drw
c9eP8joPUxRHMlXnNHEb8r8kX/+YL5u0hBY0OMjODXtHKlAd5/Wtq7xvFKRY53JJ408D9OcPYQZk
l/b8J7/Ci9TzpfokWT2f05z/vr/bbMtoXPh4pKNPQg/iNtcyP5ZRew1iMm94i+XjJixOcD1DCjJk
F5E1X9uO6MMYbzI4WMxjguFaBxJAQVOyC0BeIiGjSE8rerBCR+iuzK5vEsmpHMWixi/YrUWHxAH1
Yv8ai50Kqr7JJNd3cqJVUde31B26J+6o9tPuFgbfBL9VUDGua9TabgCmzoAgjgvUJjOR0Y1Tymba
9f+vTqkoiuo5WNzyOfVqJIQhrw2eyx6KaBuvZpt1DffWbeELJL/CG63Sxxe17sDvLp4Lgd5dG99U
ZZ2aQgItn4tbpDwUGx3fYXmi24g+7Pu+4dbCmUF4VuJ8IpHvizMBgrp8CB2XLt/2DWB4buDXePbF
vESnWzs95lD+/oSQd9jY+5Zr1QS9qZDzdASVzLPvaDdNitBH1TEK5Zj0I3zt4ECq86+RsM0NZTG4
iXmL+zliXEj+PEJMIxm7aUn8iixJqv3seH/FLKGViXnLhiwEAzYLbi5zmrdVl4X0LfTUZ3qkoxrz
QwXF9nZj/WzTMW5xQAbHkHuYzppZTEbNfs8FheQ8FE3vT8bigCb6zYXQRT6hg+u5ReKqPQCekU5H
v5DZzjjEpIdrGgeycTlhNx+TORGqPuk4ax+isds6Q2xrZPg4hR4uwjOfP6OF9reQOFmZ4/8YM4Sf
+9bIuMFJyqulZrx4zmoVyAdZBTR/DBve7wxtTRicH7V8YeASegZPtXt1AAr+EC2y3KBMse1Xw8Oz
toE+RjZXzxIb88NctvBD6DB9b1iWP7R9uaUhZdlKJgQuwPMPZEMVvYkG3dLHPlOevIDnWfJ9R5Up
wEq8LAOpRV4+gyYvO9VUNh/deU63FF4s+8jEvgWy7qZIdOyW+n30sR0qUif5FOkfIBcFP8f9vfTn
EqxvQuCY1/ph1cfuRefV51VpYW1ZcLl83+rwvRrUX1H/ts70RtrQZpJ1qq+uV6fuQsHJnD8HkMCo
QX1ejXkCBZNg31FoIuCgqzYEo0erZzITqIRoBshgOR/E0ve/Smfcpwjum0xwJRRxOE5V//ZSGu3m
eLqqIRs3nsq2RTLcGwcfKPNAMvschcWyHPqpX6YkK6p43xluouAyNwSAtuL+zR9xD0rQBlS5UElY
baq3WW5ZYni4UEGaVSL3L3JZfmZT8DEj9UMKiM3aA4NK88ZCWQ6S/4DhOjEqPI9yBGtIcQfR4iRz
xr46EzoX0Ku4r5JiguIoRO6FzPvglvU9WslTDXGvh2mAKPzGprXY2wTEteDDalM0Jd46dIlc1pzC
c5zm+Rb/reUYMcFwEficQLlVd4hzYA3Z1P37Gt15gEEWl/tniCVTZaLfopTkVVg55TMbx9Q/QjM4
/+B4uP9yVAOiSHqXAKDCGdW6LXCKZYOZJHKryrLWmQcuQKQqsyIvL/OsoEylWXobKX4JJJi2csc2
8xjXuSdZJR2Ky7CdcxdSVFHQAC5Uq2jjOrR933D3OOrQttty8YwWrvYdVHVAWs2UbG/3jWP7vBGw
M8hksByig89eU3njsYqB3z3XUL3fQKLYvm/4+ujMOVclblmelzBDzvg/DWnbjXSeZfOaiLYeyjWj
oAV/DqrAG09oWhk7pA96Sj+ScdoygeUgMSFtDNLKIQEd2c3XMsrQzQNGPc0TGBo0VUeeLx51IO/c
uFm84TKWVTMRbrXno+6nZfFcpukcJjJe8QQshKD7cZfZTYyb7AcZsW5AHK3bpUncYNBnlaE4tBGD
2gxj3ORdGNfhQqW4TQV1LtCFb9oDzermK8ApWxqHltjEJI1ThQB8pJr4jQ7oYVhPL0rUoR0kO0k0
Lr102BfgRna0s89ZTNAblIqn3kNe9zJ38mtfRXgGxiB03xLeti2a4eq8Q25hBTc++0PwuVsj3RTk
2v+Hl4FtIxvOHnpeMJSgJHymMXEOXR18C+Ou+VZxKErXjWLn+5vLNg/D53GTT1ALp+IGkcNvOOTJ
kxg0OxR62SJ7/fMBT0x8WwsQbth1uHRjvMrr0xDM/SMbUvC71ZIh0U4Ag4IkCRRh78/oz/5ITLCb
AM82GuCm7Jn4deFAZna4jH6r6g1vsX1+nearuJfgcqqV7NkN5APlu0wO+WcHwoq7fJ2YbHEUPP+L
DFC4KyISfen7Or4OabVsAX5tP95w9ahqJ4kOif+lO0kP3t0w29lDhN6If68M9WtEi1BSB8wURrhC
qCzMORrMIXQxHWsEqlvNSrZZGNd4tigFZhvwYejU6a+scqfmUKEoFW0Y4c8+QWLDt2OwPiF8AzbF
7V35WKGn8b0E2Pufapi3NqltCMO7xw5cmbO35M+l2/btB4Xmb/WYZhHYBRKk4fwt57ONY7h3P8xu
GbdF/Ywi8M8ibeOvqEZ9BoB1C4P752MKtLv/NnrnOrlSEqXGvBTRA2VlnaQuGw6Kyf6hB5p8n1eb
6DeNN4ju8iG6scZjV5a6AU4NsC1ulVJs8zDcupM1GrrylN1IqLonaOABKZHN2VGorgactRs2HjoW
g5jQt96pKlrJOLgtguQP/cg/jy4p39Y9yJN3nX8m+C1F30WENkqvSEA2LxFTQ1SvOQ55E7Rbrbkv
wfl/u+2ISSuXghq3GRxZ3eYWgn2AeqA3G22JKaQj6VoHwutqfLnTQdLzfiUQUbT8WI/xY1k4Xylw
1PumahwEbpCFaSFVcGHeLN+QRYMptEuHZaeuNfkPMK4Zaz8SSKUUWi5vaTNAjUnmuh2PunS4f8gL
7bVJhrBsTPyOQGByRgr3jC4xIFLKSJBpY6a27WmcF5wMUYT5eW91sfBDpMvlAWCe+rCI+LfTqHTX
C4CYLHW9ny+dV3J2mwSUtBKPKedX17nlxhPAcnCbKDkn0DiB6FA/a0XWFrF4Kpj60YNzudlKG1n8
y8TKKYeHC2G0fq6b8KnuyXys6wjLFrKdLS3EBMz1g9uEbpPyW+u1wTEbys9BiT92bWmTkq5lMyxd
zKC4dusOuACAzVhTbEmMWbaRSTtH5l7kSmJ1GPXeIXptH1rdt+05CusrmEZV9HB/FjYrrBvgVZAE
jSYHGRa/fp5mpzkI5o0XVbvymM2Ft4/omJj0cxnKPUtJg+DW1GrUR4+XoCCmCGg/3p+DbbMaUQCE
l8s8K7voptPGBb1hXkCSWc7opbz//T8/iYiJl2MCUnV0XJD4KGn/Reh66n6qEe1zh2CehD5GIQio
Dujqd1AdXVBueteUdag2uthsszMCA1dCRnSmiMKVH/IvbIRa5kM5QkbofH92lqjfxNApnIyFrkHV
ntF2PCiaDZ/bSnzsESAcy1j2Zyd14q3Mt2Vbm2g6DaEYF73f61ICurMCl4sMoL1ZyDdOBSHZ+1Oy
LJkJqusLBfWeeA07w/mnwPv+4GVTueExtims/3/lMZUo0dsNDoSbXwbu6YXVL8cZnGiuh2Pfemrj
IrHZZfXYV+NE6VgJ6lTyuYccdioASQB9a38dRhEeZycVb/0BcnT3F8xyCpgkcxFyCr3DKG6Tvskf
Krf1/z9AkGyWAG02MSKABm8BMeo6uM2Vj8ROlXerlp6qtyQ5bVMwDwGHchaSkN10vHzKqAe+RXIY
Fnfng8xkmWs7MI8UQQwQRAziVuWCALsPon3XrQmg67XoAjTJ01sPNO6ZuXpO1DDO+yJyEzQ3OdKN
aImaFrpfhX8GCjsV79M25fxyf/v8ORdN/oObW1lz5Bywm1eK3ywaw0c9lqd0kNdejSfmQKWelsPe
6awO88ox6qlX9eR48rmOPcAJdEN9573w0NLz+/50LFvVFGDlkNKeSdX8L9EtZY0CRIPHANtpDtOx
nQDdDUyxWwCRuQEJz8yRx047dO8CrfN6tUCqDrIOKsfyGY0vI9QxdPUbbOrhrnQdMaVVRZUtNRfI
TLzQ080p5F3i7fYMy+lqEseNgytInSqcegKAjTEeaEJ9PX5I5fpK7VPxfZ+NjTAd4MdSAf0GNZSx
iJN2msjjBPqF4/2v22Zh3NktpLg8HUDcY23R4XXXHkEV8CFj0du4HchGWGIZxETEUSWcqY/78NJS
sPi5Jaq6aZ//TltXH7wm+HF/KpZz1YTGuaxLpTd54aUv5y8v4p7p1L6N82GLUdXibSYyLgWsk4tm
DC9I0/0zx7mf5BDbuP/jbd9el+6VJ8gi7aZa9CBVX1CsLNoc9A+d2il8B7m+f38e4F2VB0Sn36Yo
zz/oaHLPYBAbqgSpieXDvikYzizAiymlo9Hx1YCYP0lzNmUnr6d8Y4ls9jXuZboUkHEggD4WJf32
Yl8hst+l2lSQt21T42KGRKsGvRPKhiJbU2dizKr4yRdYoTMDp2UAXDXkHDeexbbZGG7dMrS9ohQN
GaUWemVkYj8YW9KHPN70OtuWMlyb9j4piiyKLujB6g8EhxVohsddZUn0Evx7QykfiDIka7LvOQkq
tGfMPj1UuG+3jgzL8pjAOEq7snFlFDz1ynXPrCX8GrUsO6KSvBWHWdbHBMaRnBYt9NvIW+h0wgID
OADH0NlCAdsmYDh0HwULHdKZvMUEgLR003p5r3Sny8M0edGX+y5nG2T9/+tTA0QS2Rwv4QUC5ThT
RVw/LJ4ukiEKl+P9IWyrtP7/9RDLEJRxoZ1vuvTSd02Ru2+aqGvP+75u+HSvIp7GRep8Q8DtXBYZ
Ao9fbzV72FbH8OeMA542Lyy8ALcLiRnZFgmg8587b6cwEjGRcLJz+Ch6xF9F571LCTgSURba+TY0
JVEZISSHWiXkAkqO5l851rM+7EYuEBMAV/NSQEVWOd+6sRAPqijbM2hoPt03rIXrGqz3/943hUK9
RhTUf4ObDRdm/FbWrnpIWfhel0KeUyJuZKqjA0vZeQrdh0GjlyQvEdgsGZoxJm+sT43oNuJ+y1Yw
wXIuyCRUP+bid8wdkuDOmB5CvXZKFZuwS9sQ/3F4nzZTE/Pfc1l6NGmH8S8W0hb0pR7aR++vquWG
MqVTIeQQRkWXid+qEyVPtJ9+xc0UHVO6+B+9Tc4K2zCGz4sh0DyCvOhl5gziKD4YnUCRlTXpbXFQ
Wd03F8P1UxF2QZfXzXMfpl7CGZNfZ65cnTgO2oXzbli2RCUsRxgxzoE2rsppWEb6RFzEggLgjQSM
Me7GEfYiG/mHwoUJmEsJrsG+cf0LTcOwhL6pG5AMrWTRUODAiXXOvhI3awv51GVz2z1lcZ3OOQg7
QuBHjlVExfiLtbGo5sTtNORiTikPRrbhiLbJG1FAHlaBinyR/i5LDhUsrSp1C5cy23Asy+f/A7IL
e9pIrugTxGLm7qjyqfPQ9UT6ffkeE17XSiCIXK+iT1HoRHWd8E4t8jNEWDUPk4VD53XDjLaJGG/1
3g0D4ZOaPrUimMAsFupjgT6J+3vd9vHV0V5dooApgUwXHeVPbKk+osV1vKDIuYWvs33cCAJU37FB
9HEDLI8TegeKDVU/5CLyio/3f70laWLC6egSUahFjGsbGDJL79fSXF+46bt55B9l7KMLWC5FlYTN
TmF7Yiq0KkbapZu593eABpJzR8rgcXeXEHmR7HhlDd9bar+L0TU19yrTf8UZB/HpopqOP95fMJtF
jNhelnVcz4KQZ5XTFsQQkQTZSe3JfS0ExKSLU9CxnF3QCD4HEGJN3ArqPp3j+cdA62rDry23mYms
Q5odtZUh8p4HNH0jb9KEJDg0TtdfiVNsiaS8hBp/ODpNZF0og9FH9O2WyQRG9Owz0ilNeoL1W9kk
PGaevPWjgHLfNzAoTTo4AcIi3fKB1OPY4UEgu8Z9REpepgcKCc+/xUQlP2Z8CJcvxBsd/ynzysFD
YDmW3UdC5w4QPaghSHweJVikn6Ba0FRCH7IOgnILiiJdlz2pjJYMaHqpPTRQBCTt5vHcR7RiZ903
2jmvzJr+xmaxXLYm1k+nYDJcBR2fXBQZkH10DkWjPhXc+1Z7+7S1iAn3Y9FQSmBC0EwrqT5Eiz73
Gl0t3hoS79ryrnEIFZA2KaYgBdSrihX92Q8Une4iz8J64xCy+JSJ9mNBAUEUNgzPePSH8gSCkXp+
HCc9bWSPbN83whEuRvD+QQTgqV8Umg60no//h8DN9nUjBClDpXQazfL7UoxfxgFsMV0EBrv7a2/b
QcZxA57FbhlBxfaUegu7gjY1AO1KlF8lLU9Ou4kUtw1jRBIDmuFY3TjD30HT1vFp6RwdJ/PC/bE8
YH9F8XtKRPP1/pz+vGCeifDjeQRvCF3/iaSBNz/wmPfFoRFOrTYKGRaBJs/E9LlsVrixwASWyFBL
3oJys2xxjc2i9SP/6PsLVM5Az6qd4pHHlZrI2YWYV0YvLBg6pp4iVD9YcYT75iUHOUleROd9kzdi
EQJymDStJF5+C/uYDoDUBZALOez7+GreV7dfWAS+boXg0Nmbf6kAN1PlYoR9HzeOgZ4oKpl0xbWt
oFDWQ0gsAfxjw2S2PbH+/9UvRyGLO7Tp4otecFKmHmhakA3fghPbvm4cAHPldlXEGHuSPei3EIcv
idZ04/T683XqmfA/TlXNYsra66oGmE4uOa/yTl27KQJt+/XGGeAIj6aV9sjffTaCz22ui4BcYhaO
y77OSC823J8uMh4DJGwupB1+QaixOEUp/QhWky3KFMsambA/4gvPQd4Pre0UHFqy0N+5QBQeBP2v
+5vTNoCRkpCijqe6ItWV5X12cj3+WQkZAFO2pfBjMYJJcpd5RT4MaIy8ztrxjm7XgLMo3up1sH3c
8FuSlkTMYJ2/QhQDTCXMnR4HHW7V8G1rs/7/lW8VQ0+V5CX5W85gWurL4H0UxM7XTntbQC3bCOu8
Xo3AVDbKpQ3zaz8B34xHP94TnTvGKumo3juI4cRE8VigKT9FzmwEEybuQ6QtJty2eEhu3LY2OxBj
Hk0aqyak/Krjvj32EGo4LNi097eo7eOGG6cCyWFPT/IqEeOfqEB2Cv1+P+9/3GYBw4NnVy9OL+bs
qgjKcFEGHBgFBgiSuiBLuD+E5febaDwZDXXL0P14ZQ3EBqU3/9M0wT4MtWfi8IgfgL8W7AXXl3ou
gYh1okQ4HMbS/ef+z7eskAnDc/3OWRiYv66QQflKPPaZMDWDgWSTr9U2gOHEM3R6ynpQ7XUua56A
KQ3N8RxqWaXETr0/B5sJ1qFf+ZnoaVgWVdlcWwFcCa8whEpBpbTv6+uor75esBbI3zksrhAmf/+y
+hNFYWnfxw3vFeChmEY3qK7urM+MLqgO5+2WdoRt6cm/f7nKl0a5cy2uihYyURxRclqCddtzxn2J
RpCo/3sIKB32HnhrqmvfocQgouVdM27So9nsanivWIRQaMdtriSGdlXqq+q4sH2E4Z4JretT7vAq
w+JoVXa4e3G7r1S//noA3betZflNPF0flzrM2kHg+B+/Z5rS83o1Tu5mbtw2gBE097NYAr+a8muU
I2hGR4JLdXocwGR0uj8DiwFMfrpMkqbJtASTqZf1xyIEvrirpi/3P2779ev/X/lVhIg29NWE5Zlx
LEdRNh+WHqh30JFvJdxtv99wXVa0nZAOF1ceATyfQWamyvbGDyYdXYZGTO1EMC8p1S+GLoGDDscv
3Xo73l8g26833BdJcyg65W17ZTUkBpUAC2QHXvjv979uW37Dc9uihyzY4ORXNUVnsh46wFY9lNvb
3/bzDe+NIoUybbrat0ap49DCw3D+9IKd7k/A8n0TOQfNuaXDEwPf1/IZmnbk0MybrzrL6piouULE
Xe04Q33N5vE75e4/UN8YjrW/yY5p+/WG7xLQ40HZtsK9y1twJaDE37n5PqZ6zwTJKaJBUzrS8kp9
svhJRut2/OaDy5nsY+r1TFq5dOR1rxSOZl83ziFkYfZhGpDEu29a2+qvi/bqaMigVxNFZSiuIliq
I9PR+cW/8CD4uG8A49p1Y5kRFFKaK/MQF0pspCttordgb97anWt48988r2di5XTsTVPrAQQMLows
mTUwLhFw1ee1caxSXf+wbyKGF4NZwHXcCU8M9Gnro+bDdzqMZ3+b2WPdj3+ah+HFBageBhw94gqR
vzdKA5TirjfZ7AJaWPIFfMeeFOPx/mwsTmGi5mQZDXjARzBLNn5qPb3gnbFZtbRsKhMsJws1+KVD
MJP1qbpKhLO1LpqyelczgGeC5XrlD6TVrL5qB8QhL5dBvFMFHPS8/3aJFmLuQRTH/EqRwktQNUbm
Hs/5feu+Ltkrf1NhUOIV1lbXyGX+1Q3r+M0Y7VQ09kwF1RQliKBWKQTM/bF4WfiM+uzgqy3yC9u2
MbxZpTHV+czlVc2IE6Ua2sehSrudm9K4hgWIpVA6i/g1Be1sNkMfIJdQkr+/8rZNafhvu6QBuMKz
Glzx83KAxMh7sHPKZFu1xjaA4b9giE9jnsd4QXLgpUSDvnf0FMnEI2IfoskzgXHunC8xR4yC5QcJ
/ctJHWIi9xfIYlsTFTePRcFnMJEjyT/Lw8uZgHvs676PG5dw1jTLWKdVfZ2r8fRiWo9tBs+WlTdl
UV0/BNNyTtor8boiEcU0H2d/+DTwTSkXyx1jUsMJUGFGoH3EzsyC/CMBw9AZypzOqgr5ZmiHYp8D
mARxaRBAA3lcw5QSzXRpt/AvYb1Zy/eCl/rDH+4Y3/DfSOcjQi08M9wpkj+AQWibTwr35le1al6d
CPgmfqORvKzPBIzZj/2AHqI0WdgSQSZX6A5qUmMEiTR2IlNT5QnQAM2pUFibpCxqZGuJjjk59kVe
eCckK4l45y1yaq5Stw1/jDLFI4HUN5lpdirwiyPxDdzP9cQPfQje+oTX+IlnjaZYcpT+lOcH4tIi
P9MwK/+ChsUASdRgWJqzbAV52xIq3pJOttceHcT6SSPOvqADqZgOInfKUxwGzQ3Pz/G7K/N8OWXp
4v10W5V/CInrv2un1DvOMfE/zrlcoCqZFp+ysXYflS8ERiMqPmgI4LxXdem4idMU5XdKK7AUR47g
JwHJqLMWfHGR5gX2z5t1+BjVoz6PMhB/M8HZBTq00fgAkrNVla+Po394VwFpx0DbCwODuvUvBT1t
rFieonlOpNBT7CUFQH5BSgEEIF1bX2SwTD9YlqlveAixD8qL2RlS7+qEQjZswJhAr9oM9dskqjvI
52RsfQCjyvwBOPLsia7lfHCtCjSwAgU8HKq4Zn7Sl6n+nOV1dibEXwYU27zqKU9RWU2j3pmOLZQj
EeYUZEwyH3anflWclpYVT6RDtTpx/Tqk6ADq1Nlt2z5MoLAjP2SNiwYOd4mbMzoX5h8dumwYgEG8
QAAIKCwSDANOx76BnAqyhO30xo0XNCmrdBreyWaOLozgCSaG2CdHHvJWPfRTRL+AaKJSx4xx9eTS
KqRAOIH557GNJf0u6xmNzNk4efScOkJ9i7EK3iMe54DKje7c/3SHqgmSyMm96En0rP/CVezc8K7M
jlGXNvKpZlN31L7Ob6IfvL8zz5uya1vwpT5WsqXB0ZdgmHkDnAgqnm6Pns0ycGL3nFV18Dgxh//m
batuahHZO+jOCDQuNVN9qmTlnMH9kF1yQO+/SPRLgbPd8xBXaB1Uj84wYquqcomiZIn4/+Psy5Yj
1dFun4gIAUKIWyAHZ3oqD1Vl3xDlbZcESIAQk3j6s3L/52J39s5yh++qO7rTIPTN61vL+QcrQn5j
HaHhN7Ji8H1f1hPrr4Ba9N3eiKL4aD3/NP1OBtBdBYbbFtw9cBblkgAhw00138QJ+kRZ3xb81pAB
z+KBJqVNKwccWe762LgsqDFyydyayHurqQ8K0iEYsIRDpvivZv17L9xIS3MQLxiSFoOruytSAgUC
YPlQ3DC10hpgN7EGaSDrYdiYDgPPnLoZ+Cbr1yreVFHBmxuPQmFzK0QJ2+ZW+u4wSkaeFbYt7Sao
4Q6yoXb4d6kWABN8PgZ4DAPjfSDWSP2tckIX2KgaG2iC9pBwz9AkbO1eM8hTP9AFNyiaQeIM5ReA
FpOpQOO2RGoIcum64s3b7MFsM46qta+zoYRo+t6Pu0LeQBzBH5H6Dr3NbRGF4oFEDCRbWMQUMh17
P6pzjTpXZ7obBny2woIQBJxvc7yJkyVuNglmu/2OBQPOgkc9CGGKIiZix1fpqx2EEvoWKDKqdmFl
bJBiIyzYr2CG7LaeieIeiJqmIzs87GBsCuE+TaesoKwIbkutyzgDibFwaRyGdfPsVKcHnY1jFa0p
U0NEN2O4+k1WY9cyGXNCyqG5nSNdoswNCnagyTh2j2WIxlg663kZ9orMnX+9uKWLZOpNUQUsdzw4
SE/yUQRLPurAC/4SRlQLUBxuHPuU1aJJfrKkbVCDEA+0Tj9rOL3pWkAidwTAtWL8apHAJLlNFE8R
m9I18BfvFc1WxGKYOZvn69b3oeMuynWhR9DrtmTZzBNoF6Y0wPFPW2+FxsevGvOD6b0WSpoD+vtV
G6SzV83Kpg747RFRYxTskYRQCNtoR3q5L1enIKBS9/V6Rf3V6U2gKztmMk46fzv5vuWZts6yHJSP
M3uBjou9rec1Wb/VkwFYEgVXbdO6i9cx05Nnlk0EBztnNiiVyQGvEtM9k7FuMlu6gl35U0zXGwI2
/6wVNBBb6nfrTsa4Br+g9jpOV3PizLhFxVOA1ZLICujWAbtOR90soc0HNYRxl2Ilsyf3PijJ3feq
V3rcJTSpy2WT6KKz97HgBnxyYx9OiK1eV5AjoEh98ltGng7vi0Ik7Ddh3PN/lVDU1tu5SBAW4zUp
px0YmNh85UntNyvsqF77DyeSWDyj21TPW8A5hMMGbVXOKXeiGp8sDeQTRluOPA+Jnio/TcYqsA1q
aOAJy4yVYxKlZVSz+ohawsTY9hZqmDNd+3p+KvxZN/vSYt1kyWcFuCpgoIsBj86gWSJ/iUQjgMRz
UZIMONQgfq6XuVAbsGfD6AsnvG5HpqgnaQm32OWuHdQT8CY8wu5KLdm+6sEUn49JtYQ7AcfibmZT
tf117EfgF8aNVVd165uuQ1+Tj9UeRCsoMwmF58sAuTBNHnBnRYZbYoKrrqTUbNzoT/MNGwmUccGj
4rkHIBqr7sryxf8VMBsxMCUPSvXPa1XN9hiA1mDNvWnCk0R1uEJYqsWa3LWquZg3rOfImDJSTgUE
HnBhIeWeLqI6ubCws5Snws5DvcCDgGF9q8YpWY8Rd9WbhIpitNPAZtmNv0wKMXSRk9mwclntCxv8
OLmBrINK3mjSJf6c6wqySsexgmThtg9tofYTbTTZcgaOw1+G+WuyGYfVxjSDhkfn+k3NWj0f1Bwm
8++WDOH1FDejf1PgUosrBhz9C45wKcNdWYRDuGwNBcwvTFHHRAvf1W2/xt9KMKGZH0HcqPpbTahw
34vKQx2SUy688Y7PqmlyLFkGHeqqwTPJXQ0dhPYaRCR9/WCAZks2QcOjsYCxNtWyI9ov2jFjkCRe
sQ6o6x7P2629+oDIlgFUuZWdK18oWjvm3klF+3T02DC/cseQXbAo0b7AM9J42rmShfWjQDltbhlr
BD3aJWABtNP02Jk3rMYMf0UCKNN7LbQEzMYHI/K8af0B3F5GqgiqjOAWIG5fsG5McrueHKkpRxpc
LVMPLgMTiiXZK4opw9YsQ5vcjmXAQeRTLw1xV6wG/hqCY22MilIts/tZ+HE/g8wWuG0N4stlit8G
tQ4IErJrxQC2qSSCnCmp9Mi3rSyiI+UN9fa0UgvPnWqtv9EryFPyoPAl4gADCzJW3sD4k5UB1mMU
Igz2A6epFhtOaEMfyYkm9NaE7TInuejb9g24xkRehZqqB1tMsr3WmIcz6LiEc3Qc50W5A9RQNG/R
MSsxlUcfsOjfFYBXJtOB9fo73wvD4rWzBLfTMtnPG5/XIBEIkk49LdEU3QhPtlObth1yn+MgHYLu
4lVBcutZER3nsKN6PwLoFmyDBJ1pmRezrhKdOgzI4GjqWtX1mC6upnwAt0q4hNuSjI5O0KYDGb7M
RVdp+kLN3PjP6yQ9YOewrlLdUwEu0aPBoUXfLZugRpuGa1PIrO4C5ElzE8TrDp7YkTRua+wLksom
eLog9gTbg8/W937NnrH8EGON7bA4g+FdqnoomGYQRqsRmsZgMQXPTFNAZANbRISmK+mX6BmVZlhs
h2oNyCYGB/ar5n0nfnHwlIDm1CENyB13TdOnUAhcniDFVZp7rXs5fegy7PnvuWO6/OarKdIpKO15
dZ1YyVTWRoNYNiUIquQWua3VL6ykkdxgcVORj4AC5pcjBq7iJlChRa/ZFqG8FRW+UMqXpu+vnA2A
uAoavcaPwD3z/o3LsOo3YTEqekVp54YtV61bMtpCRfImiCSbP2qDw87j3oxmo5plmnamnXX5bHkc
iq2BDIjNCXS+7Q/eIfjsPV8iEWLR1KP4AHkR7beGl8hEd5QOy2vfIwa/iUmFgqWT5KzcIs0fxNM8
JrR7CGM9rMdE9RZ7OGpARoJXKuhjhISfwHktHtIS4oqx2M1+XD4WK9LGuzJgMCmqwMb+cxQDNxzr
sW1YbhpX8g8x+0ALBgbbQJmblOvHNKCon7YgJ4/Gp9Ig2GSiGjp+neDcV5FWDQoK9PZmuQud7Ox1
WK+m2cgpJJnvRYiPqUlcv24oXPaaBsU0h7s5SYTO6qFBbUqifh6zfrGyRMxdJ50zWyHVGpGs+LmN
AiOOUVuBCK+V9UyuIoBj37XPT8KUdPDqjTf3zk9n1yDF65HRr5s1SrofeoU6/W5EYXwk3YwkEbD7
FTYHJ0Suamx/+NcFGfmzqzp4RVAAqCHjSnf6yFCEb0VDoSSAosi+gQqG0n3t26SvU0RA+n0CteB0
uwxM/UhI3MkfUkbhQzzxvkUN0o7XlVyC4uj7PVu3Q0yneqeFgIeYdZxkVJ5ANRqqb/2WTt2pdTYl
LaZN+NXMuBOnncOMCOiYnqDawDJKQnIyzvED50zUm0KZmN4jaYBFEyoRmOliY0ClVIV/g5EQAK2M
U8bXb671yxoOvI/yRBTxkCeLTJonsINF39twQKHSNhSBgPrB5G1FHEy3fA2Zy/GM5WMdG/vL+bS9
HyfSsTt0/Wp12wKs+gPxc7Q/Zz5iJzOGKttj3Rja7pAfi/6b9qASdduuXYyFzakEy5BsQA5xgjD2
8MhNEaJOwnh2vYE8UTXviS8gCz45tnq5sTBgQ9WMnl9R+lmBa9jm9bI2zaYuEfp+Dh1rm7u2YGhp
jCit+C00tsiGeLXrU401eQmZZgccKo05+xH0QHO8wegSm820C6/rLqxuvCRY+AYi6IG3gZXBOtcG
OKG/oznf9N4yfxT6FCWKwYBujiE+Q8bAW2SZt+AD8fKRWhD1AOg8vhflSSQVfWJoHnPR+zzVgnQ9
nqVVrd6ICVruG+6jghrbcAR99hy0vk6FDy2BB4vqjWdruKpwu4Cl9CeZTu2dkDpYVeBZdUWa0zEQ
J6w7DgkxVyOZqiktmhqpbRGGk91ChX4wG8B95UsNcokPhNna5FjMxVAaxQkKL9XA/b5CM2OoN3E8
zTD0KKnTEMnVVYtipMzQfaH9hiRk4FvrDbhOtlsQqSBxYqNtDczyyU/68mmNnDeifVF7CqkGWcHq
1HLQa2dluUi+dTBHWONiYZPAHxcfYAFdZgviUosrJ3u8VhSfiI1mT6Oq63FX8e+4QxrddH14XSAJ
OialxUJGPUPsLRmFwS3yPX2HPbQ1zmo3VHdMRXFxKLxgMDnVEcwJeTE0iUTYs7c2ItWIVr1eVdqr
GG4z0as/7WfQUfo7g8Cygdiojxpl0sZDnqtwKekyWjwIBOSD1CXo2Amwy+hs8IntUwWclN4VnT/9
nGWIexL03aKf2gUUYLngFJIHgpECHSTDl/hmdmjTPBnWs2vQNvTVoZQKS11jOSH5hfAKwlU5oL2k
A4d2X8OB/Qlixw61Lapcz+1J6opj+5Kj5rryCjVSVJkWjSFgG/wmPd3l7w6pZB5ogsICRDv2ME4V
2yVAKb2crOQIorrgNgnR4UmBdgHNruJzr/LWC1Yvo8DPvhHg+ZYN17Jsji04lESGbRh7S0kPSi0Q
VGKFvi4E7gTSwsBeUdmFJoMoOkJLO0JPR884jcXq9QZJfVDkTT3LHyKYxPe6Muoe2eEpkiS2fq4h
sbeHPuR0vzK0YI1HpwhZgfTIsUbd220YiqUDW8q4PzYIswhbRTgpcLx4DZLmtkdkvgbIPLwBc9X4
ZPTadKl0pXpXses/YCpxdS3dBOI966Q5fQUkdWJZiERJ6sT3sRuqN1NM42MtDATE2eDNv0wDn5kO
kus765l1wtoMFRn3sX6CcUwQgKGa6/U+SOYYux4S009QJ+hHZtGJ1bJPvhP0Pg5TIvFFIE9V7AW6
dOib1L7bNAQUqDmUSZdXZb0KyU+r4jUrRQGCXSjJnILcWJE7NsXSS5uS2AeGmc01mM+XDtExLG8p
NFTKfK1Pt5JhuXuTgIejOYQowdBG4fMvuXRgq+QFOsKTP7Q5Lgz7GLpinXJBud1UFArLoJMKu6yQ
Fr4CWDa0VxjWLPcdgavgNsRvL5J1kAGqkEYnhTNrRoIaPa/VJXONKODJbE4ImoI1NiH+mks+3RLM
ubftBJv2mzHI4D0jli1atDuOmfsR9jk/q05A76722arTCK3Q75C1tw+hZPZQJhMS+EaRIXeDrl/5
sOgP58r1d7/M1S+Clh0SNTiqrC4CmFQBcNb13//z1S3LK0/q5U3PJTr7js67bp3FFQ4+3k+xGeeU
9ZX3Bib+9qENkiqfZ3il3LESPQPqkKrlLYSAm8241PrW8lAKrBXY5sDpgC6qbZL5o+uk9wrOgfEo
UFI3QP9h+YwuhD5Dlw7PA9uebDrLsf/J5GJIhs2DCptJ2sQPkZmmAwoT9gOtgvowejH5jpeIdmUV
L38FXa9vCbbYZErAiP3k0KcM9rVNil8UZbFKS9Wrp5o27TdakP5nMbfwGshxTmEwDOo2Lx0P69SI
JU6uhVLVumTolsEYV9l5Vd76KBlTAw89QOw1UG26ECyW7tdpRb/SunF9h38qdn0YBzTDhGI8ljEW
JjrcF3lHNB/4jZ7qFkkMUXzC5A097iZp1YMKOtYfzcj6j5EwkbVdBGZRVkBbMg0wafmJVgsuvx8X
KONPDID3kDEy9TOIldg3uOnpPoypPoXnACklSP7RM/USg7XzhPJjEpPxHW334XvXlaFEdzKKd2qd
CZpgrY/DnND1y4oJiVU3O6l3oDoQfMexG3+FjV1b5JqB2D3lnSRHry9LlhOOzUd0k8EqBMFVHEd8
2tYq6hVV6NyH1c4NCfe2SgMokAboxrhtiC7TY+yVoZdOC4JMPvQLpndrgniG/5o8eA1JeIZVBhz4
TOvktgKUyuagH1kecafrLaLBcOVABwBWa16gz9ZAYg7uukX1xCPPTRklokMhU1SvMaYEIe4OF88M
Qh5XTQ0KNpB91wYcCDE+EmoyfYMI3A1Ax/nJveEnnhM9DVEm4XqRAXigoAuCeX6YSDvtSzBt7xCn
6dYvEyzIGMbBiRqs8HqKyeEJNB3Asi5h5z0Q4Gf3aC6iwQuPGv5Gb314IdOIdHDhPvqudhLrrgNF
RQd82AxX2HfGwQcsTIfgOa35jN6Anm/QgTVb3yUc+9rLqV8MAn6zXyYPWb9QtHxsWkh5ZoB7VHcW
vc9s4Kh4wfbeZ6cM4QrqmFOExpgX/YJx/ebGwgqCjnO9UREC+o47T256ZMTerhkTHKn2Yv5cFBW+
tgDHp0ghX60K/H86cUdEDGgHFgbIvqtsBc3sBH2/ShK09+KEP2H5CYLtCR130vfrZ0IJTfKWGPWA
d15/g+LCE9j/FOhW+yMMCVOz8G7sDRIAikCDu8AC97uNZvsA1EdzFWnEg0IG/PfIhHpnjZofThnJ
Hl8BuKvYS/ZMSe/Bg6pTdy2oRsIqvKTrH+KAtT1wZYvbrByy5+gzI49ugJLIoqX1ttQU8DyMkM6k
4OwGVLX3BA4NwlrRowswGukNpm6ja/VWzQ371ago+Ia7jPaD8kqMt/DoD4nRaJ6WYYJ1v8pDdurs
hMX9YVHRnJN5KvJOLQjFYWTwiVuRiO9MMsyUOEYwd7wMy6McNX0v4tJ7DfQg7nhg0T+JCdRAnhdS
hdM+sgN02oMCPeACzK73mEXLD5gQVtpC5Jb9xPziSrToCn3TPlo3oIgOCpJG0BAO7qnXjkeNxuyQ
e/7polizVv1ORw2yrXaGirdp4wreMwjqCoOjCC7GGUvuEvBBT9vW7+226SN7iFUDnVMkG0N8hVoX
HQ3i+d2PtvQmuQF6KUYeOJnHYVrivQpqFBT+Ysl10jOf7zsNImPn4WKSjlQsJaMek9PiUl2/9hPl
VwkvUVDVhhAIu1SMPo2j616WqmfYgU2wv+33KG6zWnfmseFAgyYGbOtLCt3dZMoLxsih8bAB6UCw
9VYDqfImIjqs+WID+bCijdztajA5bGiCCd/jioL9DtOPYofoC5fAoSVpjyALjIcDIvN8J+3cbAr0
81vsBXCvyAWULJOUAg/DUshL9SorB+pXGZSTeLchzHfv05z037CQHGy4Ze1ra1s5bTQyqw1BhfsA
bDi/ZUh3bmhbtiDNJ2OUN6hxWtRjAUp7yO/qu3UqZZhXxluP8VojinV9gUmZiSARaQR6nYk/mCXr
gzD4FnRlvwlAEP5olw6SZlafCnNYfoul0wiFWuDJ+nVaTmFPlRbtQjS92K+6peXtiul4mCOK1SJn
UFX8S1TIVz1oVPSbREb1d0xfUF2IqULuu8SQdyhRC84bIHbqLZOt96ba0Q6bhIR0TTsRAcXQzlN4
vXI0T9NIhAvb+kKyXRuq9b0nuO97D2wPVWp80GJCt5P6qRdDAWfLEdxvDfjv6k3gBiRJiCloRehG
V3teV9XPwGPtXxBo1H0GDRixLfrQkNwVbTwex2XtXuoR/xk5U3n795QUiZZ8arG2hiAKrKyHzH+6
jUvW/QgE+hUy4XYPqS5oVc6UqT2uGoq9U58eS0p1E7z1CeRw8yWeYrtVS1mXGxljgzQtUdZgPZry
nx4vQrqfprCt9zqKUAF44Mo9qSYXYBLrGhmUD15BA8xlMG/CXmUHSojUOF/CrWnyQDWUDlNAVdXD
tOLhQg+dx3SIGMYPk1+v75A0U/NdsBbkgVS+/kFQqz5GcWy/d17Hx1TGXHrAnVbempan+IPRt9pY
+BOVE7uMOwxt7PNMGrProw7TBSiw4Z8esm3VLe6FToEvb1qBkVdqy8FdaYA5XgN85IdQOUx8qQjb
47Qg2uflAiEcZJQY7qODjs9ooum2QwJsAPL7exBQL+0avooKHhtUvtX4G8mTEb/apRTbgZHA29UV
yMsXr3R/zasZ6Kat/amoUss43Q+TiVfka4nXvNlYvhb+2CQ7MeGBu1Z7Dyj1V5SkTqMBYWZVnyJR
sUEt1v0Qqy4RYJMRg2kTT/rRlZHd+7aSL2hPm0e4E/HaMR8TUczZ5AeIeFAX2LhSYVZiXHjXDg3J
RxTa9AUje3fAqL310tgPJ8ithxZaTJ4CTEelxcLqZy6I2evColnHZm+e97bywTogUbWkdsLC/b51
AUIfaAhMLhZrur3twBiTLyNIBdHUTkrQclsG8EoiyHI3gVS5vtHQyaqePBn58w6DUPVApTD8UToP
A0M9+upHXSlcSCTFYAiaB28gxwAUbVGOMVFwo0pJq6t4nYrxJ37CH/ahi8WKuQwBVINEheLf46FZ
3pu4bjKvY5XYFO2MKVMiSZHcohMTNFkyjMGPZl2JemnROmr3SVetZe65FbNjmHQ771A3oR+DDnkp
bhOq4E9QdWL0n0gH7va0W3Eb7wG0GF8iKC4AJogmLR0/gaVfwnudoe0C0jDXjaP4v42nkwzQfvXW
8ItQpjO4Ha/7lvlh0R5qNMq3Zj15IRnD1X7y+5cwX2dou6BQXXGiV/g/1G8ZmigzwfDoO0rSL0HW
zimsRh3Nk0Ez59CGANkdHUAPBG0MwImar32BcxqrFpGUowBrD87DRtjpFcDx85nc74XPe85KVVKz
eJrigGhV3iGw2fR/QGqetlr/BUd2Lt2I7K9MUO8ARxaBQS8wshkQwxZ/F8iw1ViaWySyuRg1SBOW
lH0NoRic7sI/wLOkXJDyL1wDNwvOtbllXRarz/QhL1yoc/3GwrcAh1WtOCAwsAwItBf4nPsBgqRf
A6CeKzcylHhBgI25A9ZF2TcwmLkNGInD316RfCYmdukdzkwa84EpxCgRa7wgg0+R6L+woI/+FzqI
S7fqzKyhiXMat8UwCopC95l5U0W/+d7afrKjegFoeS7fGBgNifA+9o8EwqPhnmDqqn2AvRxqpAaS
HQ4aN24FGPHPNn7hwM4ZptAnRwEbA2qP3OnOnfbFxrV6+B8W6y79gZMB/fPKzt4YUeZ5V9SB+WOm
skEOad5AFTx+8RXOkLWgAhOKRQpIfgw6WiiZlE02iTG5XqpWPf35mC58df8MEk+Rk4u6FeoQJAs7
cKuQRi9sjMdPTOPCV/+b5+8fpyRqzPvYQNHRiryU4vNmZBYAyhg0xBFFvrbBcU411SIhNm4BeN34
HdAsIQO88t7N6MXF+WpRmXyGY7/00c9QtmLUUEFYdHsgcJPIrZoXMFbADD9d6Lv0Pc7svB3CaJG+
QHAtVrjf0y6N1uHHnz/2pac/M3HMmaVvvAZ+Cih8VLUgVV6WX1X/6a7g31RS/xI9zimmDK1DQ4tm
QvQQryIq72j0JDT5DRjBI3CeL8LIPUTefq2Qbv3SO50zTrFJ+OAXx9pFmbRTftoA1sAl7id4m0/M
8MInOWebqkcfANFBT9jBK5CCBHGNtrUUJNj/+Q0u/f6ZmZNCMQwg/RPP4LgZPfvWBs0nYfXCBz8n
cMKEpfBNX4VHZ3lwD63DfjoSDHnQJB4idJT+/AIXbPycxIkHspFLFQbHWvpkC9CTiDD5CuZ++TaY
rgXXf0za7rO9vEvvdDrGf3gUyOlFTQCqwKMLsRJQi1Z+K5Ae9kMxfY0w5lyv0RQlyEOGHpc4KMLM
wRpTqYa3Px9W8u/5FTkzcIay1uuicjiMSQ+6iSW3AX8XXvgwJ2JPoRKIFs9BfVWWwidnNg+8irOO
tsNhTpTCHJR2mac+Iz64dHXPUnWgKIs1sW44WI71Y4PmWq7qT1fvL3gTcs7mNMqxmllcjgcMndAn
b6t3jHofT4c1ynpCV1R/BzJyH/Nm1/RfK57QQf/P+0X7MQRSLUBzi6sB2/ggTAHM4DPZo5NR/7eD
JMmZsaOnlDReseCV1vm2GEGkJhpkDiY2N6hKoRH56f7nvyfy5Fy/US/dqESE9zhxB43YgQZ5wbjR
k7k6ieItqHti5738+VL/+z0gyclW/2GTDNNs4nX+cKClezbYLckH90VCcvJfYo6MlXFYNuOBL2Bj
Ccb+TYXYK/jzk/+7NyHJeUAnrPAA4h4PdQw5OOCJssL6IluKT/cxL/2FM4MXdEgSbzDumpJTylCB
kcuN4A+KK3RT/vwS/+6ASXJm48TCX5kG5KkmATUhjzUGoxpHRcfbWH+RIQTIi7OPXHkKSr8x/goM
kQNxlvsUncw/v8KFG/RfLE4Ao7WAd9qDpuyJ+VWfYWb9NRIAcq7YWAM3xxQN7WGWJZY8ePI9/Dzn
ufB9+ZlFt3NRTaHHEf0URMuwdl0AW9CWqaqXr7HlknOlRgNS6NEYZw9C1XHeFhh1nxKpr538me2W
1mswBFLDQUjo7KHz/uJ9vkR/6XBOn/sfjoFD8JPRBNKoIzoIJlTF5iRSB2Fys/va05/Z7yz5/z/9
kZfvLYAkmQw/LcAuXcpz0z3hcYpGwoUmi7oGDdKLrRP6yblfOpozoz1pxI1qxSysCBHX5IxxnoBr
+yoXKwbM/3n2Jm6arnC4mGJVT5Z07qro9Hffj+2X8iRyztpEgMi1M1f2QNaTsBoDprE7feIvfdlz
2iZwD3lYqamRW4zilaEOzjBesJ+4/Qtf9pyxqWdJXHlMlR+QrgG8Q5I72xbmi09+VlMDTs/WU4v4
2La4/OAEBAF7CqgfffrzyVy4OefSiYSDf5IyFx61bPtMn3jinQNV0+Lk+9f+wunY/mG2FMOYuG9M
eCSrpVUG0vjZZHUElgIAlCC0+klz4NJXODNep5wAgdUcHMcaUCeAjV7+h8XeSz9+ZrwckBrSYHwr
MA0m6grIJiyqYNqJVYY/H5J/stR/yeXOeZt6xs00TAEG1LWUD0tn6rQC/+5JuWC1UqGhXO6VVjzD
PpvB/Anx3kzzJ+7j0uudWXdULzyuoaIpAJe2w3xceVWVWD9DW/vjz+93IVU9J3fik9d7VsY4wMiP
1ZWKvPc+7L5H5coy7Nb91GHwCVv7hfzlnORpUtCqaoFABHpi5CSTQ6PSAWOdK6KjawJAxSdndsFw
zmUTBelrNvr+CFTFCU1oGnVQ3H+GDKzb/vnMLnyVc7InOhWTvwQKfwGRostG8E7nAIh/jemMsNOL
/cMuwQ8+uAULLiLtBTaZSqBMNqT3vzYXIez0Vv/4eSwfArE/UDy96JdnI0eXD9X42dlcOv0zawcc
EqyQS4RfT/R4IyVWXEjrbhf0bzZfO/0zk6+gHTWLBFQQKTSMwn5jsBc8PGDzCMvsnwSOSy9xFrW1
h9FEWQHAlNaUXUU+5oPQVlGbJQi8r4XVc63EwQ489s2AP1GA2G5frcQ8GoW9uz8f0oU3OKd8aigW
oAmmExIkYROF6I8HXv7Aiz5WH/ClP/+NC2ZwzvykuLdyLATFMh384edSW+9GCqCEvvbrZxn32E79
4NEev45WzftYedEuFA3/4vmcRe8WgF+gxjh+HTj6OG0kEgSra0AQBIoI/4sndPo6/zC1YsaUDds2
2A2IFrVceyOL7sMVYrRfO6IzS7ZCA9sTdxwv4QNOxoHwS7WMgMv42u+f2TIfec/nNgxwiezENtJx
k55WYz8JCJfuT/Cfp+OaEFsk2CQG9EuCm4DM9RPall+TpcdizX/+emINll5JjIcPm+AX4Ck6hw7W
Z0Svl+zrLDDXETandd/h2amBwqMg4K8qRX91CmifZB4Xjuec4mnBILADfhmXp+tXQNd9CCIVK9CI
X/q45yRP6E6R0oQnBxSvSCvLgoOVGJQ0nzz9hQM6p3gCr0TrDcIv3mWtsXCBBb1UQSw9hXih/eKf
OLfh0ULwL4yKd+XAOBf7RbWNXVvtKID0X7Owc2nE0AAGPY4EFhZYdd+FYYRNjqX6JFO59IXP7NeU
Doy7QY9LFBJ+rdWInarVSz45nguZHQ3/0wBCUEZio2bEr5/yVR3ZG2HpcfTQtZjXZqeZ/7XqnJ7Z
sRjWMRnE354a1OLARS1yxyxg8f+PszNZkhTXuvUTYSYaCTH1PtwzsonKtiZY1kkvGgFCdAKe/i7y
TqKUIec3JjFws5AAaatd+1uPO6qtJxmBDOx+QQSZMJV5YIa9I3mBHJUwlSfarsHjbVUY0cy9znFF
1WsAzzAZ9HHwN0Eizm5uu23m8cQkP4VBPnC+JHzumERHhYxQICszruuXxx/J0pVM+FOiQxjFByT+
BfDEZ50j4QXJvuUmP0dimiFWYphpBpEk5gEHayySQE6385Bfv7YkXSL2jT2WCYAC2LcbZFUHIFtn
F5lOu7KvvhJ4HBTK+/b4A9mqWJr+1VTMk1ADY5jiHaCeV4c+iT6C9tX9hHLVO2rl0E1oO2g9/1tP
0A4c9JcJ9RA/FQecnpAjVANrzvO2djaCGggCVwdqGTLaBhKRyWH9sV5IP4+/kq14I5TVcutNccd2
9SDPnvYw4kt/ICtSxytjkq18I5a9CSL1ti7w+EWOAKtqXRxFD6nA48e3xLFvxDHUhC0EM1OAs6qG
fYRQUHwpRd35Rwhhp2zbcGfqyrIYa1zkTuirnoL2pwBXqd03bTWtdFTLO5iiMpGC0cRbZPRkwHS9
023/3dOZc3LoNoQhMYVlIu9wgTCXHjK4kBYMFey0d8DkWREA2R7fmJRhpsjSAkcVv8GUXOLWK6b9
e38EIWxTG5siMh7V41BhB37FsQiUujP8PqC2BqQ+Z+n01+M6LN3U1JKhMeMIGRzDtYQoFJijENn9
IMVtK9wIYSk6nzXVNFyTmL0ABUBwtrPmJWf7+kb88j7F3Uc+xqe29kHeqgt+zkj+QnMAzR8/vWUc
NQ0NJ+SCpr3roYZMn2Bf+E7huNmjOKtI6cvjKvjbs4GpIZNsmB2/RYoVROLZpfHEB5bU76pyOC5Y
CNWEp2beeC9iCsgo4G/K8TLU5cr82HT8MxJoTo/fw9KLTHvCsARaCrZ7sHNMkKZ0iApgvpQYVyZl
S1O74X8nGmRP4ygVhDEkQrOs2iFj+sKwatlRf80XdSnpjVnZVI2RvmvnDjYNKfKlkUgTDBeHFCcl
xAtAcE95S4+Pv5PtTZbfX03NLa1zr5Mab+KMuJWlOQB7QgVsDxDGNuMDYmrHqrIa6kBL59fEl/Ty
Gi4LnaPWhMC2NzBCWpW1J4NmXow7y5kc40q353RonRcN3M/jj2TrTEZkQ4PolyNS3tEYNSVHGg24
HkxLb6U3WWLu9+n3qzYoi7ZKiTeieOVCP+CB+5tlnxKSXpCoSoFORHI3OBHb3sWYpnvVFCLpPFSW
eCz4ArXCdELO7hpQ2tJvTbEYpssMiKvB+RWMo7MDurE/QR+lzjrRX0jaeB9d7OUev4mtquVzvvps
FOamlMwRGh75MeTLbz5/l6TjAamt3n4YlAQ8RdcrgWKrbfn9VW0+gy/OVCz+sPOUX4Ip+TtlAsSZ
/GX0QCoj9bazSVNQliZDp7VUItkRSe6wRhqgCN96bGgKychUjin+oPQOGNx9NMf13g3WtnKW+ekP
K8AiDsKOOinsHhmgZF0JGV+QwlQIFwEKngwCuUuP294SkaaADOiDIACUM7knPfx9U4HRCrQoB7eA
28o3Ij4bW65EG7hXkeYflAcAN/xz1iwZLSOWKRgDWcVvmzxJ7ziFi891X+a43uLsFCkdbotyYkR5
RpD+A3rocNWat9eYp/P7WuMG8PHXefMFoPRdlHevYiF2AgdpHWN6B7Jp2IP2Qg9TDceWhq7Znrw5
JKIGI7ZBoOt9f8JIhSs++q3K/X0sh/ezP/yMVPi5o9VXtwzuj9/mzb6EuozInkNvOahhyR0IGfWE
ETf7S/pVurKgspVurMlBYKtjpJ8iglWdEZWAEZPMdbSbYydiW47r8QZLO71qD9BqGdAyA7kiO/um
O2BWR6RcbgkFFL682KvCsTwb2jqZJjgHzvM+KDqcBTEcWm77+ObsPSgOxjGOtXEr0J91GGV/OQnS
uR+XbuuoRhjzInRAmfIAvMNldfEOTDCoHGXoI4HZZQtwZls1xs66z8HUTIMqv7cwP91nWpxiGiEF
eHQ3HaijEYx4JnmkE1l11f3/eySBonVEJm11ePz8lj5qSsMIUKNYavb5XTVwpkLOOC7zW2TObyvd
iGXuEgAwfVLdQaMokMfqT59Y7lQrC31LE5visDYFZMvLpXstSeIdlrOrGK7Eo+7XjmXenNRYZErD
POHrpku4uHdzzHcNDmluDQtuLHaHjxEgxWunlLYXMYKYAYhUB0q416RFJ0KyKnwcZyDwG72mIbXV
YERy4CqN0zGHXHtvqo5IcZ8vie9faQTUxuOmttVgRLMjB/AwwqK4yzx+7iKwXgFq+xfWIuXxcQW2
nmoE9MSAngE+U96xaZE/y27y1TmckGC/Ur7tBYxIBkKJ0wTeyPcyhglEJhFnyF+MAR5R5ZYFHvqT
EcrgYgNkObbgdUp5nscmPv4fbjV+w+j/2DdCY2VMzcItGm9mwXiVEDzLky9xQZ/vCj9A+tQuEcgf
uIKnq+cXJC0AJ7PTw0Kz9AEsbwDMdTPQjI9u0rWCAkrE6xL/lGUJfH8GwOzVz6EX9fye4v4ct+VI
BYfgk5XkewLuAdLKi5L69QEmq6XzI5vBtPL6wnnJiarEd7DfOhdZPVgOpmdPgGELXQ1Ia5QDhexG
lOxK+AHVnxfETR/tyqYDMrRrotBdORyzdB1T7Tb101hEc+Nes7J4YSPU2m2lv2zqlqbYDcTjMZJT
K+6tE4FYEQwBEGR5nrJ05dzK0i9DYxXRZ3kLDoys7lnR030Wud5H0MqnXSdbutIvbVUsv7+a54Eg
hxG5U7mwsOjZcfLpwqlyg/oZnWPbxSe6pzEE0Q4M9GQiw33mNAY0Pv4KCGW2MvrYWtgYfcANHZik
AIv1vQZnFnrGakQ63OMmtn0eY+RZcPqkGkr39zWJ8pHZxUDmy8N8bcvx+9jrrdA1xh4fjDxSgk0D
wiY60SeVRR9JOpJTXnTPKsmg/0SwHHwFjsdAa3D+1Jw8AY4wAweXfqhKvC8ZHKBxARZxC3bwB/rS
FsN0dSkMmbd9BXPwqsaZoyMO9xFWObt6BOfYS4cETgFptqJMsHxoUxQXM78ZpNOX9wD5AmBfsF1O
4Cod+jjO3vQSphhudKexqeGwdy/8MgEvHmOPM6fsOrThWhWWRYOpg+MlPAecQsp7PxTjjSbVjToe
v4WgZ8GoAnKIx29i6fGmGI5DaxfKBKtnHBl8jJdtKljXm06KWGRK4cB0qeGfMgx3ACqQP0NLuMl7
2wxXUfrySq+Gm6DpgmGISH8H0abeBx0SGfO8Am6QbxvPTOND4DeUQ3jc32tf+1AojO8L2IDup6rf
tI/HKxhDQlwGgJMrDwtbJBJ/carQ+xaVKcZ/JyggZnrcxG+eO6ESY1TgAinbMI2RdxHj6pTFMIZM
p5JdcacNbBjr/opGoNQe12XrTkZ0Bw7vSeKq8j4GDb/V0N6RPZZYMG3YVL4pjIuHhFIPJiP3ZoJL
J2iJ6fi/Oa/9H4+Lt4wcpiaONJGfw3+luo+uf0vTuDhVVfQr9TBPbqvAOCkIPFlBAlxUd5HFv4II
5mZsAIR781GE6YiYDSSAg3Vb3nNOqzMFH+IpGeCH8fjxLc1ruiG6cCURMPAq74ARhQB1DtVxhCvK
4XHpywrzjemLLrW+Cug2hpMDSI/TlRONyauGdh76yrIB8i1/AT3waZg/gxe9srO3vYs516dIP+6r
rrlnAGvv6iz7u2r9z4/fxFa2EdctCQVIDWhmWlUvoS9+cRb+ely0rYsa0ZxxH1bxAOndQxh2/BaG
srJ1z8Wwmv5oq8GIYZxq4IqwyZp7CfsCsMdxhT00GRDl08/Hr2CZ2kxpXCJVM2FB2NzJkH1I++CF
6u49CKLfHLrJKY+BB/nfrsS5hCtP5qm7H8JF3AOcCHsNunFe+0MdBz8feLrM/d1zPe8bE9H0aU4m
9dfjz2P5/qYD4oh80CBKqLpng84OoOt9xSoYplVxsiZDsQSaqYuDVsqtaswGdyd1LpjjvhdFe8Ha
5blv+8tM5a/R7/4P+ixLNATL76/iep7rmk0xPLlEmI8f5hq5qTuV6TpdWVjbyjcimYF1NMqpV3cZ
tfWxxfy5F67DV4ZsW+lGLIP7W8+8SSTGCRAKA/RTAcQ7UmI2Pr0R0PAOANctzqu7xFTjAVO2oxJM
sMd9yfbwRiwruJfCxKKbrlmxeO1kzlfVADX6uHBLRzVVcQCBzTkuAqv7DEgwHFgc5O7o4n84dA9W
arA8vqmL69pKCphdqfsoOnmJZ/HSwKth2wRg6uKSxQ5AqgE74hHZCH0UVWcnh9vQ449je3Rzvw2T
DwL4mLrDL676Z8yrqNj5PQ7WtxW/tMmrmNI5y0neNNUdBhdf+rTob62bO9sOOkwV3AS3pND3xu6O
nG5vF/ZCnqOucTZ+GSNc4fvZJVMaqvvk0rvuAji9rQloLEtd3/vvV1GOmkIYKqo7yNI/+qC+Llfg
LRk+hbL+KJxspefYqjFClgD732EeVndgk5M9S4Nvoui+E9ZATy6GTzD3Om5rZTN8556OA3ydsh3w
vL/grwiEZT1o0B03lW+K4XiKk0oHWOST8IFF5bQjJz8DAXBb6cYk7JVNH4VTWN9xFE1uTVuUzzIN
3MO20o2l9JgpomlPiztW0XW7G1gP/yeSd5uEdiwyIWu9CGGrABuPO28BRHwuiWbtDd4r4tO25zci
OJ5hTVnLODwBkNoemUz78zr0w9JDTQmcZvMwtu7k3VgFilBWnGIwODLR/MNCd19rct72DkYo524h
4QXktPciC8Fu1xHypPdyWuC42yowApoHsBWTlYJb0hTcRRf+wsny2rXk2+gStLARxjIchtmjeHo6
yL87j5J/RB7CUaxDLiCndL7lMGs5M+fnoKU4+Xny97aXMqLaLUbYuFAs8KLQ8U4xbJSe+qb/8rhw
y+LalMRJCr+LqGTinkmIH0dghneA6IHEk5APbpSvMVKWXvrGXs1Uxy0mpIMIM0xvpQzg/BfcFRw1
DuDSeytNb6vBiG8HRrNjB6fAewmXzXwfAut5jWbX6XZhXvcr995v5wezyFTJ5dNMKz8JkKI7wPDR
OddV0/IvY88l+w6tai1OQ4+N4vytVgX8zXY4lYu9AuucugFLOalDHBK/jA6w6muoKdt7L7+/mtm9
MRGwH8FNAGzTGNyFomfC+3bvDGsDm62HLCuWVxWAoA8+Pqxg7gKIFv4lbCGQjfchKATZ9yTBHXos
pkp/ftwdbW9jjBDK0QF0aXK6xi1IUAnw3LDmA6uJVV8fV2BZZ7nmCDGNzIeZCnZ6pHD3eTYkRxfI
t8eF2z6VMUKU4EosDmItruV9d+E4A7J5gLZ+FAehpEsOXZR4/zyuy/YixqjAcUxTRSOGOkUgfVJ5
iu4lN14vmaK6ChYsbeQP3d1puhakD3hClSf4QrTOcdPTmwA2Varcm9wK7VxD161j/YUBf7wyFFhm
M2IMBbgD5GPB4F+qJ/Y0ueVeugOmTfZZpeHHETZLK/VYOqupnIMk16U1mJenxTbhBHJqtycBAOn1
mP56/JlsNSy/v4o9JID4cSJpdCqlfq9cIJLaNv9cjfna1t7Si0wB3QStwRCpwQVcXX5tZ2RpbN9N
mpo5pJdgEAzx9End8XPptu17Wq6e59se3YhkAVnyJEc+3UBca95hVS1fcDnZrixVLKFsSuaEw3Ld
jXN0EnVVw74j87FyD1JouscSCtN+bciw9VUjjEsZYXNDuwnImC6G55enuw86CtJvLY7m1W7yJ5gq
pF4+/e9xj3r7vbippGMxn1TcA9mawErhVrIURlF17sR/k3Lwgd9n9UrXfbt5uCmoU5IAYJL47s3D
ViRmet5XHXwLHr+FrXAjwlvmBgAOdMGNt467w1L+a9yEH7eVvXy5VzHH9AiL08mNTxNxvQtI4fkZ
ViU/Hxf+dkBzUzgnkoxkacnqazBUPS6f/Nm56aqBz5ZfhOX9cSW2r7P8/uoNJhhSjxHutU5idmHn
nuGWC15Ha9/e9grGFD21undrKOjgPlvCJdWltwkLuxP47S/bHt8I7Bh2DDpu6zgD3Q6LLJzE5kP+
bVS0b9dYQbYoMCfqLAvqaujJrVQafhU0z464ih0W56p4549wAd/2KkZ0A9sW+0Xn8RNvgA5Rc9Gf
aBqtbWktLWGq6IDgd0O/iaebzL1/swRoD/A/jsUI8czjx7dVYOzIYfzYxaHKYQOPE9M9LNVedIy1
5dbVGDe1dJnj11hIlsEtbhx99gZkpSfNmqTX9vRGINcdzOT73OcwTg9HpDpUsOksKkC52LDxPpzz
pe5Xoea04JQWNdxbdqCFfxy0QLIvqH0r39/STbkRyDEM+QADUMm51PxjMkBJioUMD/IjzNROj5vY
MlZwI5qRKN7A4adzTjxDNjqsSxvYZkU+TNe2lW8Ec4C9Dlwlm/6dguHVAb7SLxA+ry3A3p48OTfC
OE6crMa5af8Opun1M5PQm3vF0pGQYJAA+gg30HAbzpBxU0ZHvCyO0nRC8ltaYJ00QswFBVnzz6bv
ZMroCO0E7IpqlA5lPn/yQbzZj32yxuy2xIKpReMgAMGao4SjXTZOJxgGwyfN6+h70CDa47Y3MOZk
r6hzv2sC/8a8FkP3CK+Yal7bkNie34hllsV9l5ckPsF4oRPPLFB9c+S6Ktz3ZNRwk3z8DrZqlt9f
hXMQT5SEMJK6qlTBIAkCIM2TXR3UK+cHb9+kcVONxuI4TeBuglbWqoZnigtte9BNP/u8+Ufr4GX5
YDXAEFAHrZw9e0ug/XnywkMjwKHTga9Hncw3L4ZbL9SVeTN0sKaLYTnpxBlsuHniw+kOpj3T/8p2
hvFc20/grktKYfQGP7OC/NW7MDq6+3FI6XEounH6QCJ3lr+wzoB9mOiXJbKsO4ACyjmqYiDtlRoP
RaHT4nlo2LAJPsF4aIwmpaNw9iLSGDsu9GAGZ/cDgmaN0GFrfWM4kbBG9L05zM49URLnk30YIC37
ADy8W0BXDLLMv4+7mWXQDY1lQQz3QFgDOc6pl+HnNmFPixnK46ItQ6IpZoMmj7ocrj9nDvOZYwtz
HJzjhvKgcwgTywabJF/Oa9nZlvcwdW2Jj+0Dg6fdSXUFO8MiTH6OCqVfHr+KrXRjQMncmNMxiZzT
JOEqWEaYNpxVKL+lrU0hWxB1mddrinlvgNuTF8ofv/m6ql27W7I9vTGU6Gau4RqENi6zjh5Ujv1j
kAQr+aG2Vl4qfTVOwVWtS7s5dE5L/ibO/94lOkD6evEjdsrDmA8rg4ftIxljh0phYzm6WBwQaLb3
QcbeseWueUEfbWtiI54zZ+TwS06rG5Yd00GUYL3GOKN5XLjt6Y1wFk1LMLZq59R28S9dRS6cHf2/
4Wu77baBm1Q3/ABz2iGEQ2YLg+1YY/UKtdbKVGF5elO6ppspqd2kdE6xwMG8GMZPiTPjtmGUKwpv
Swc1xWsaBr1INYnKW7xwfAIHNrxlL9a2DrbSjeDlLR2A8lHljUtoaXkClnwy5Z8ft6xlXfyHak04
TuHDbeuk/fHLcjRGHA5CMz0s3hePq7A9vxG+WZh4yk9Cce59sF53gtEo+1JToYONn3+p+FUIa54C
hqZ1eSNwLdyRtgp2S5bPtqc3AleEHoHIZShv8LGRZ5J15JgiSWxb4UbQ9rjk54rUMJ7LkML1T9JQ
WOYmzqbbLm6S3HjauD6MWstb0OT5e3gUO08UidCHbc9uzLyK8rYtQ7jyqgic3aAsmnfuNCSbFMDc
VKohLS+fue+XN4Zstn3v4kx+QnLk0SWrt5CWYcFUqgVtrCc6+tW5ddFtyhBGFhqOsR1MjXePP5Fl
jWqq1TRt6ww5bsvEJb8CBpRcoO7gMGeHlQEUyOHOTcP24vcs2rtNs5YMYpnRTBUb3M5p1w6jxFbX
PRPMZnDTPC0mIA6WRw4kGY9fzhLWppRNFnOscznLM9KU2b4k83TEOLhy/WMr3AjpWCakCl0kWcFv
86++9vS+YePaWYCtcCOkYX2Ne7jRhQP6hKM87oa/YDy7TR7ETagbSTC8Td5c3ko5yf0Ep/Wj7/Jf
j7+5rcsa87Ank8xxNCI6izO56xnmXy/0wx1FhuxhWxVGWLcaHkheyCV4MTgDSERdw/6x/wug47Uk
EUv/NMVrrEqLgk2RPDOQUUiAUIDp6KJ/DIQ+pHrb9SQ3FWyAZYD3Ucr5WnZYEMUpxg0ST9u2HaaC
rVQwQVeemK9twF5klXU7J16lcVn6p0l1EzhFmrGxrc+6j59hGSx3frcN6MK4b8zGpZfStMNC4sxS
eG0sbg/pvHrKaXvy5fdXM3HbNyB+A/34pCPkwfYTwAiFYGsJTJa1yu+8yVels7KDgSqPsqeY1+8U
9vb9UH0VNb+4odoETcTnMWZkXlWjcF1dn+Eh+1WPWOnKGZ6tYbbJFAgVGCEsaOWSMgnQuEX+gSw3
8s32nmMEL8yHY8hCI3Xz6rY/CVLDelYNK/thy+c3JWsl7LizKQ+bq+6JTM5x1mI1F6dtqaunpkr6
tnlyaN31K2QdS18yeW4sGmbZQY5x7cU4eReMdRzHYEL47vHxSGerwFhXQ0iIxe8Y1jjBqfodYbCZ
harw87bCl4/4qq9OwCPG2eyhH81g6YgZg8NWjT03UW5w8+WKqbK56REmTBMRL+WSy7LtyY0YDqIQ
i0SHqJuMeHBKEjf52nhDsTKx2zqRMffCzoAXtTM3N6mxQJkINnxIx4xIuY+Wff22VzCCOEhgRj02
8DkXWLSfyxFmS2XZreWZW+YvU7wmuIiRhlxnT8sQsXDOW/Y5K5qnKfHvDVk7P7X1TiOUE58i1aFp
mls7oQPBujn5UHerCGnLQuIPrdosczo0aYNdDXLlBTL4yiUHFaeo3x83ga0C474rGDr0Ulyf3YLO
8bB2Fwk7kyZNfqXpWKwcedjqMAI46ED/xTyTPQVznBwkTz8s+AjF8pfH72BpaFOhxoOi6qNsxApi
aJ81RHE7TfwrUEjHoYyeu2TtbMjS1KYL6BSEXoIrqeYWB4odddDFH7oCwv6VgLZ9JiOgvSYEECnq
mxsJ5EdwJrtdO0ZfhxTnCI+/k+35jZjOQo/HWVQ1N8WxWK+QE9VE+XzeVrgRy7KXbTjGPsa6AVJQ
EUMGDJBH7q4pnGwPb8zHuAqnzeDn7U3kTl3tmJdmp25WEDtue34jjmEs1GsR9/M1k7guUmHxwqds
Wsm3toymprisDGF25XaIMjLSl1iHgEvSp7D4H27h1/awlt7zh7wsi0U2dW5z82b5VeKK9l1GsXP1
9eptlyXMTI0Zr103iTza3HooFZCr3P+1XJ1cle/BVKeK3uGAZOPqzpSZiTYboWgbENEtyaEvbnbC
wS385n2ByWhjqnCZHlp1ZrLJu3OVJcG/I4BYa2eBtgY3YlkAL9PD+nu+ThSKEeIP3/vG+ybn6Df1
eVOPNbVmUNvDj7Tz06f4N1Go84anoWzW/Ost8WY6fMIyrIPgfk6fdBEW5yQI9MHv1vTdtq5kBLMW
9Sgi7aVP5eR/K2GQtcOS+NKW3fe+R6edRbRyPGWryIjqpJMdAiPNn3Gj9TUJg9s0krMehy/g327O
3wtNiRmQt0Bs8VqdvSWJrGTkw3pXffsVQlNVFoe+bCbatFfBPKZ3wNNyZ6/HvDt6DcuS9xIE/1vo
ze6axfnbI0kYLQ/yakncOkK3mFOzJ5k52byftPLzYz+77Xs5kd77tKX3hpGx8I4d0XDqdy1I3AAl
QYHWfqwJ2QYACk3RGdIsujastfu0pAz+XnT/HzzT3w6N0KS1tcgMbSgMi2BBWuBIOGZOPe3TPOtW
zoNtDWDM04HLmykCduIJuBt18NqQ7FhK5IFLvmbcYutUxmxN9ECajLTuU9zlvzLawlSinYsZkOO6
3dNKw8DeDfPm+LitbS9khDuTkZM7Q+s96XFZ5y9ysF6DiZoHAHA9rsLWJkaglyUc/ITu3CeeOkHy
AhOoKjpnot2oGgpN5VnpearjCqQkzpzsFiMJ4kzneFu+dGh6eypGA2DFs/SJLaeRgYS/ceSs3Qq+
PRmFpuSMlbFbxFXMbhmdk2fs42DpleAgsnQq9q5rcGS/qQ1MihvpZAFcVZFio+U25Fmyid3FBGfl
L9vKX7rXq4GJ592cQ+dZX3UTPccKrJQIdKvDtsKXjvWqcEfk1UjGOXhqWmTRHiYFSeQuarrw5+Py
f6db/KlKCf+QnWH9RPoRTRzUkKjCPMEFpSZpD8vOVEIEk4XwvxEwfNljRP8c0GbcceLfBhL6K9tt
Wz8wgr7tZy+fm2i66rCH8xeJ9xp5mCz17xQz1uPXtMShqU9juQcCmFT+E+/o8AlEJTpeHOE1zqaV
dGhK0iYGy+zKp93Nayoca7VQXyHtdoodFYDizEe/H465juZy274gNFVqGIHnHAbYyA9vIMlgvvL2
oRd/3fS1TI0aU2Ojg7altz5xP4gUh4xU4g5lW+HGPD7J1Ks0YF03f/DuA+/FTsjir21lG7N3z0QV
NVNDn2DQAQpxhDwQP8LB3OPSLR31D2vQmDgDwFvJE2hcDUxrYh4dcctUP+d6SNXT5t5qitMmuAiI
KPXoE2tLeZnG1BOXqiMkOj9+EUs0mEo01xHK9WMYhO5wnDy8T8uqgx9bvi0/P/xDG0aaJB6X28JC
k7r5gtuHUn4aHN915MY+ZM7ccAMVJInpTTkulzsPyFW+z7Eu2WQCxsI/dGHwMMn70ncuZZ4j9wMG
mrshj35t+vymMqzt84kwF2jM3e+RNg4gRvfFthuC0JSCqdbr6iLx+ltf6/dCZvn3FBl237Y9uhG8
0H3qJI9gcrhLdCYOfZi0O3fedm0bmlIwMAF95OtF9CnpneQQCxwpFqRc2/xaer0JNdMjb1UJxP6F
gF/Q7eKaVj+9DuLYbZ9mqfbVTD2rirqsa/BpZtEgW2nBA86SbFP4hSbTjNSOags3Q/GNJMFxxPX5
mRZbF0km0ExGfSFiJZ0LUIrze3Bogx3ON8IV+Zrt0xvxKkaJL6+bBD6JOAsNluuMtIB3zOMvb1nH
m+ovMmk+NDGenUSVDA688Seyj0WuTukqKdxShykCy/hIWx0XGryROtff5yyEpoBXznOk5LZZ15SB
eZHQjppBSsOdIXA4v2XtsKnZdjMfUiN0ZVy6PE59FN9mWOTFs7zBaZLACECuaJ2Wkt5YSppiMAVa
XIi1MLuVpXuGedJ+kpSAuc2f5wQru7zrV24HbBUZK27hdw7lhaIXouhtWTDyZaE6VDe3qw7ryyDL
fG9izfpJCrgaROqaRHCE8obTImybwvlDHmxcaVH/v4PG5LN2muoxwoHACAER9ilpsnOcVp8eh4Yl
8KixtsbxiFJtJ/QNp8b1TvcI6zxdS6GzNYMR1TIH4gSptvqmBD/hFqvNIUsV7HNQ8+dmhEhp2zsY
e+iJphOLOr89g/kzIsUQiWGbl1qmUGwKtewojBLOQanzaDdlOGc6drNYy/K0NICpEpsCpJXSpKUX
UeTNboJy4l+KA8xvmz6NqRBL3CaBOU2orrJD6a0ObsTHav1x4ZbmNYVgQsGvOskq+GEHXnSBh9xL
EgMbvfgDhm1w7aI6W6nJMriaWrC+GWBM4uT6FpD6IwM75CA0VBOpmNTKXZ+tGZbfX03O3jS0Phx1
urPq6ndTgYXF3KhtZ9Kh6fhZCgcWz7MbPqk2+uj1nXqaHdGvDKq2b2NE8OLf4bI6JU88xpoIyR65
znZV22XynU+Dut42QwdGLMd5SWWe1vhAlN6FoMkhxQ/blkaBEcE8k4t3u4oh0WJTffBiWFhfPL/U
8ZfHXdXSvKYmTJRTPIRFRy9Z5gx8HzjhJ8odZ2MDm1owCfBdXngBvSTTjPvDOvXK58LFReW2p18C
8FXnnEpKk4YlzdWbRQlvJhyxUA8rjcelWzqQKQeL+yIrp5qF2e63iweyN0a5Y03g3eqOjPVKE1vm
SlMXlnUKBx8e8pkIRVJLQJFIytgc73IOMwl33qicC03CGbh4cCxTubgyp6fIqM4+TKLa2E9NhVjc
lxWhMajNQihd7klTs+iLP5SOt3aZbuuoRjRzrhzo8xJkqTIgfXZ80J9+Y7wfN7WtdCOIdYsc+bpL
2IXB+zw+V3GbnmGwwtYcvmxdyYjjrEDXdPyMXRKK9VwfYIBgTfk1nJEtsukNTJFYtvjFzW6PboS7
SdHP/gEs5zVvbMuEZkrCFEv7ZMhy9nvZCN7cAHdv1sFvVRXNPyA9zOHemci8dvX9O/X4jfWw6fip
I5wycpCLLrqamnKnkMVW7MZxYHBHiHRaHaC1nj/ldc35bkoUDbqdzgN9dGp08LNf8Ul/Cpsx+LdS
1FMHPCVkxnQepx/KrYh4HyOD9EeCBZEPUOqssECaPPpXVnalPIo6j+ILkmDy717GePVCap/9I4G/
rE4B2Fk/cHCSvY9VlY47N3P9Hk6GXtd/dEDp/8F0Fw77WcZTvutT5kc7CGVI+zzMqUyOWkIww3eM
VYyyXUIrLzko1okMW8Y6beAoUkBlDDV85kBYecG7BOmHqYt64SMlW/cgrTMkI4fqyPOxrD4Hc6+i
z4xwnOHoUoXZvgxm3u49eJ8pdDC4y+77NsM5D36Iix04d8NHIPvwcymI/zILWI98RIojVm6VEnn/
WbmDz98Hwod0yGV9PH6YZmSX/QgrJ8wOECWDo+9VY+fvQ16N/8gMiFNdZepbmvIkveqSaVgI06op
9l7sgIk2AL1f7ktn6PvDzNMs6+FWzcSXIgRybN9znnrHgqQu34dBGXQriSmWcDNBdrGYgQPBKckl
BmL/YwyWTdyN4lrTNdM2WwXL768mHljN9Q3hLbtkeNd9izUMO3Dgmrsx1+lhW0QvY9WrOgKYMjZu
o9llMTXgaugO9YIg2Va4/9/CpQtKYSCL/iygwtlrhiMXzfxtK6/febyvnjwO/F7kI2UX0YvPOmRJ
sAtpSQ5+2DRra2zLiG2KAafOAfSHh+wSkORblkGFSZ1gzd7b1rzGcC0Cmc6YbPpz5rDiW1YGzrMH
Be4PGimy0kUt074pBPSKNK/ErMOLZtEl7pbB1Ito4O5S8BFpWyhn2/rUxNbFQ16BD0rCixDgzHAn
nG8VW1WJWb6UaeoqCzmMfKbhhVMko7QNRG6ZzOJj58EF6HFX5eiSb0wGphoQrnwRIOmoIgjGL9zx
9LHVU0f+Jg0muYWRPiIP5pQKPyf/PK7R0rdMXSBX/4+za2mWFNW6v8gIRUGd5jsr63Q9uvpRNTGq
+96LioqKiPrrv2V9k1PUIY1wlpEDEDYbNpu118qqmCH++v8pW4vbo3yLBcDVtuXVyAOnJgw5hVaw
74cnEoESIzfdVvrdZQ/br8cooSrj/J1vjOgOEVP933MW6XNKoQn9fHpcfVihWAdFZclVjiEwBjCU
lBmYKnC/BdxqFwQ9tsVdu6Ubym7sk9uskFNleNUhHzywxeUbKCKXESz/5r7OdTlM6U318l9/Rtlo
bFBx8Hx6HI3b2MDZk4xOysfFPw2kyQ9FRwU9iX6ahk/7elg95dX+qmtehEWMyv4fYbDJo88eQ35q
X+PWncrP2BoHLckN5NZVcewYauWOJQBwGw++jtVjQwGBN4x66vn4eJl5f5I1mb3C6EARujOrbWMB
UYih0gii39cfmSPNkUoFOGY47E/625xzWvtpBSIVg3oPaGSD27Q7SIIu9pnAcuIERZjMBMQ85la9
aFD9n7CFD6fnjbvm3/LerIM0m2oC86gr9k1O7XicOY62sBd8S5XPcbbZxHMgsPVbvFyk92KdHV+Y
TyaV2YeZN6cy34SvuvzMcmKmoXMWQ+TxXuO6cGBQYzt64BTYZQOoR/7sY0igNUQHUl91vBJec7Qe
V/LjHhtAz+7nxhWu/N4ILpM7cnfhIdNQya0bFpwq0JNufP/bZoZq2M9dSF52Im+TADzaedSZo2Z4
YiuvZaJJVF56Lxq39ELftgMo/X7uydeyg643lv+hAEP1AVId8n2DR4brvrlaB/hqsyvCakLGcZbv
IBavAJ6ruwtHlcOpjFEh+bwL1wjW/191YZag7dIlSu7QWmfnH6WXIMf+sq9x25lTOaAYxstfUAFO
X8SSpZ/achl2wXPA6PzzpxPAzKI8rbCb6gES6ARFHqfY22LecU2MlRYhEikX3Fmj+w+SXBkyfhtz
thEBuxq3/Het1c3SKQ2Lw8zofyOoMJ4rMNqddk27De8rUCmSqF5Fd40Q4kXJBEyUgwIz5b7mLQ9O
JuKDFeLHx5PwL5T4d8emNmqf89oAPz9tZ5PlaYu8OCiE56rWhzlW5Nx2er7sG4DltQpV/iPAMi12
T3QBmeX6gHTdn88bd2w+NqUc4mfSg8OnvRPavoPuePCnSGZ9HdkKSd3XxbqqXvkslwURIAlq72Bj
909IPqQHZsr+OFUISZ93sU7FrxcPlIz+3IXhPhjLh6i9qwDUMdrP+hPk0bJvA+3pcchr7/PzfhyO
kJCf+6lJPCsU4rV30bUfTQYOxzLcjEZdprBcWEjoy3JStne5kpjIDncOIcH91qc7lZCZDeEzQ9WJ
eCo5VB6heafX163BjLuuAsyG68kgnGOEoPydqLzmyKi8IcG585D/Ba6X6riPCYGfgUjzQyJ0CmGy
pdj3hAkw1M+G9UUw80HAxyICgqaZ6d/nfrOkxrFqbHXTGiRDXi8HrM7UZ39FKRn+N9ZmKPftn79A
9opyyQsR+NgbVk3NCgSsA9lMsLg+fv3/lff6KqxIrDRalw2yElnl0Ws7Qlttl0fZMD0mawpQejgX
Bz8K/seBCvk8BjXbiN4c+4KN0ovigEEH2qvuK1pDgCsjw+LhffKyzTfhmh/La3nNkVZpuv5eT9QA
pIEbai68fsO2b2dUmI3R6ypZgOrAFC8Fijgv3ajYuUC8eIhS1h6BFRhOwO3RlzHZBIA6xvMLcC8u
PVMsUXUXlfyXAPF7TkcUBz+3tsMeNm4vCxdthrrFYqq7gR4Tjf2BN6j1q9Ph91DjhvO8H9cgLHeG
RADzlgUep6OGhwdFMhofdL9Mt+ftr+28cd7YID5Q+CZxRfziBVry9B6peN2uP2ZR/ruW3Ps8FjvV
5ZkN6OPLWEkf9I13hAHli8wm+QdkJsg+3AmzZUozj7Wo0gorcAKGCdCUbfG+N1vUyo4DzYbzmWxo
axAfVXc5LeHd1D37WKRUfSFEbhGnuwxtHcioBDJRW/jVPfGKD53EjaOtAnJ5bmVX45ZrS2/RIWuC
6o76VPkemlni3cj3oZaYDeibK7YgVWr0zfhIGHSafgFyfiukdmwbNpKvpmlZ+H43XhmK/CCufRdj
9BCB/gQB5rs3eIdKbFVmO4xsI/qyMsSDY6X1bV40+asDOLFaA4v8K+qzvf8+N4SrD8uds05hhx17
DWyCuWRtPnwZmuRjXG2eEw5L26i+hENFCWpZ4s79qbuxCjQLXYYil+ef72p9HdarIxTPeOMyGG+8
syFXpxrip9dxJQjc1/ra66vWJVg2QWUd63shkf6Ixq49E0D6drZuRdYyZVPX0xkViUgB1iH4GLex
lK55sZxXp2HLh8EUuHuARrmoMC+rqPfzaXEcNb8wu7Vta8ZpKO7zEtXZw9C0qjIg1CbgB46694T0
j3ypNoM8x5FArTsySojUALpEc11DDcnZ+5UlUMX1xx7aOMOgf38+LMec2Vi+ooiyACkkfSNe2QwX
GQIock2Nr/nfzztwzJsN5gMJe9AmwofBWRz98eOZiEFH/DxP1L8vKEPft7BsWJ9mSem3iGzACQLl
SsQZ3SkF8H5n6+voXjkFomEV+Uumb3rSXgSgNDhXkUrL5w0zOHYkG81nikbhKX4a713ZAq6eeeN8
Bs3udAt8UII9t4SrD8uxAWbNcsLK+f4j9hMdEqaAMvxHSbXzUmWD+pAqzbUKp/EalYOHt/+pWpoT
jf2g22kG8rMZ1MhIPTbVeJsF+9atXKj9Tk5dZqP5ZJvx0U/iAfm0knz4EXh3pHspSeZvGMDla5ZL
a5AD8r5cxjvubuXBDOAgBIK52Ne6jeeTeZ8ADkPx/Ybn31QP+u91q3i+dhyfbqP58ORUgteMTvcf
8PQZ5MDHuBvDXUhT9gu1GyFlkieBvrEggMSw7KLlAHwo/3Pfx1vO62dLY6Ilr29JtHzXTTocc53v
XJI2iM8sog2rVE13IczfhElzoGm0UT3u2Dtt4B5fmlpVSCDclLcCoYMy8w6RP1fnsAUfNh3Gjm04
lmNvsFF8HTguqCgEYPtxVjw4T4vfklxNh7DbSQHJbJo3KNMor4Y+w72YQFcNvPt1GEAyts/EVmg9
63hKurCd7t20vghBevZcekinPW/dZQfbcVPBFVJ/411X1eeOsPjAAW66ZlP3QqHvvYGdcfiYjePL
KJ4imsJb7gxkkCeOKpZzWrYbKXdHOGHj+LJoyiMK5YdbN6LKUxB9nEf/A6gurknGP0yg0ng+Va5B
WKG1zgsICapqQmk0at18HmGP67Yez1yNW47Mq7aKl4IHD78A8CCe2QFS1VtGdjVuRdUdXkGDMPf0
rV7Ra+DE9o90VP/sm5a101fxgwKzWKf9aLzzBpVuV0iSZ8GDcoCiN97WXV8f/txBgTfpPDbU3JO2
XpYj90tNT0ht9hthnKt96+RFEcwQjNVs4L146eP19Idu914KbEQXAYUMHTON04VDv4W3Ql2ot3l5
dXgvsbzXbyBbkSti7n4uu6tUc/ICQhywfgVZecrDTQEGxxT9gusa40J1/mhQgQxIuiaaH2K2Vb7l
2KBtLJfUTRw24IO/q4j7DzLq4r0ecKPsl72pIRvQRbpcB8TzcbkvIfdk4tI/NWb+vssBbCiXGIIs
RCoMz90aRQALlOshNET8F+qboN1SpnBY2kZvdYuGnMM4mDsKbj+wPPm41riRuvnT87dkmVxGXv9/
5cigOkGZeSSwVMdVX00jD+jHdIvWwZFnCSwv9qE4UrbgPkEKkJ5BhALtQWzUU3xBOurLQrLjEjf7
NmpbStSo3rRzZ/Q9EVP1XkjkD4yZw52tW+cx1pKslcmnu25BgoLXOnEBJ8oWStzlDLZHh4XqvXAa
7jJJ0uNKpQjuguFIi/jL89Xq6MAGcqkBEF/Uz6k76mSrj7wSkGvpKwb9gmGLSdGxVm2SN+P1k5yN
z1+kx79xgaoD3EDSW6tjcx2KTl+ej8TVjXUeK1BB6gBucPdByXWXZcD+VEwnp6IE9r2VqALaiJFW
dMwbKWwb3FVHYUZzigNIAO8bPzpdLr/57TilB+QxyuoowbXkHeqkzs4yTnX5ycsm5Lmfj9Jlr/X/
V14ZMdEXknfmXjdrNZCAqnvW1n82Xd1s3K5cPVh+z8NCxtDKxgMnj6ovyQQsh2nq9jyKDBSGz0fh
spXl/SRsCTEj9ngj6+aUZfp3CW3ii+qSlxx3u42ROHYwmw0OIV8GXgw53lGYot+DV2kcD0vbdzuT
ADYELALJ3BxBgfeeMSh21WHHwYC/dQ91TZHl+ahLAHY9N+pe96B2lMuYX3/EgRC95C8LGBmfW+Jt
a1MbAoZL1xQSn8LaCTKW0JUT/Vl4SXmiqJze2CJdfaxnwKs1K/M513RZ1L1IR/me5OnHOYCm2bbS
hasDy/VFwVAOkxJgPJTm3zKWNlc6JtVxZADkP5+nt81BbQBYBL4VT4Jn7A4ts+KcJYO+1C3AEuDG
DI+GTPuQi9TmgOtKX6ZToRRYZAbvqGqVnPWoqnvfgoz5+VDePnpxR//ZHMKjXdy1erjXyUiO3bBU
pyzC6c4mvRxjxe551/Nzuv71vMO3/ZCmlrfLPvaaKK3UPQpR/Udi8hcpxq0iD5dhyM+j0XiBGITf
mDtf9VmkqasDi2AYXgTmTMeOn/cNwjrndTSYjLRrSgvlS6fCBwkV5eUWGMo1CsvbSTW2XjMTfSuQ
NnshbaJuqHXS5wCi0h9DXAe/PB+Fw/Y2YiyZJlmIVM8Po+aDbuRjVark4/hH0+ljIMVnVIB9fN6V
w+o2O9wsPJKPdMBRPPC/kA2cjyH19iE3qA0ew8vEMqG2TN15L5oDhyjyYUx3wsNR1PHzmiqkCKtM
zshRNzy+dHNMr0u/8/pNbeCYX/phNXYFdiu/qapDt+bui7VEYt+8W+5tiqzMCiSP7zOL1G8ZDfD2
OhX0tq91y5frtg36yay3m2SGWTtMfLOKRj1v3bGR/4ISi7NI1XmJieeAhNQlXgSyFtzq05z/53kP
rlVpuXGRdb5X8mV5ZKCTFou/HKaVhuR5467Pt7x4lmMdj/mMycH8U8guVf25rlC2VeXg3n7eh2MA
NlaMUZIFOgumH69l2Qpp9ALv6762rYN6lkBK+F0+3kWLsCwxPQPVQvzvvsatQzoxYeG1gox3HzyV
xz6elvMs/K0N1DUtlsvybOn5PHeY+h+l0yh0ziFFuKXW6Gp9NfirCAYbf+SXRTffTQ61RggFxoe5
C//7fGIce7/N54Y0JTJwcsXHE9OVR1IE5XVulHfsfDb8hRrUfVUv9BfEWEECniQGHUE7hYNOU8W3
cNqJMKc2ZEz2koPkCksS+1oHje6O/LWt2eRwrdjyWzXXMeiDGnw7yATYORlDyEIlOVZ/3KS7Mot4
rfvZyjVAMKi/Wg0hZTCcSNxj5ymRA39uZ8cQbHwYaWvVIG6Y710Xf6lBLAM2yzQ/NmqTT/btmym1
QWKynQI87CGxq1L+jURcfs/6JlAnnVUJONkgZHADajleUDA9LagkScMtKXvX2Czn9iOw8Wa8n68a
L/lH3yThcfbK8TTSzZoehw/ayLGoGTKvF6TAq9+YfysIr1Etj0l8bhxX6+vAXnl44vtNOVTLDABC
kJ0gsZ0P5zAZyHJ+3r7DyW24mPRUlYgmmK/gDvyQtMVtZaBnI5gD52xLI9zVh3U2z4mkbeh1mKEs
BUAchUlfE8QtnyIxfhoz/Hg+lNWmv+Y/qE0G1xEQ8jYqna9FG8eHqPW/z2Povciobt61Ja5dLTx0
oy9HvMostxeQCUtT8INcQc3wYSWdXd9zOFKDMo7OqybKMGyVu7u6srxfqyCYvZDNV9WJM/GCDx10
Y1bmdV3QL2vB8tDvw3tTG2QWmQKUADOdr1kCb5nLoTj1pdmYMocr2rAy0ikx59DPW/GhWXhUWTiQ
S83j/jQFvDXX54vA4S82XxwP01FBH8h7HyUVv0DV7b+IxvdhE+kvoLJyWZYIerbvO4rXa5zlf4MO
ZYvo0bF8qeXpWQMGbLBXhfnBB3FbRL8UGph13d1XhOIy5RvFMw5npOvEvdpQCBWjanUIDSKJR7ak
pg85RI9C4yXDC7Ljcyu4OrE8nvRi7j3lYY12kP4opj+MNCfR0vfbbuEyNPl5HDMo1idKZXDtQvaN
FbimxCEAF8+/37VWLfeWUQBAluyDa1I3qNzwi7QHMS/en+mRemm+D6tLbYQZowh7uATSsoDgI6nZ
l6Xd8jbHarJRZVHZsWbqwuGmyukUCfFlfWyO0n+qtP4ak31ymNSGlqGCo23kNPa3esSbZGdArbMy
6D43giNqsPFkkB0IjAIXwE3U5kIgP6sW9pkJcSlKXAKK8VOdNA9vGS/7ulvX8ivH4Fntca5aAkzW
DADYCvrLJDnK0Ps6T8uHdbdtsfPGOx/kAAz6uUMxDbpPMlneSIDKu6zI/xOTcuvG6nCPyHJzFs9m
CtsAW1Wbhp+zjMcfPPCYbPi3q3XLv7UGoXs01/UL0JefSBCPf6fVGP393BA/3treOMhtNVE+Zkq0
fV6/dCK4Eroqhk94Lf5RJpHAHFFefkkU6iOQiupPJhmOk1b/TPNEbtO4+Zjs2ANsNJogZPFiBEcv
QsT8D1JocsyaAHjctgk3ICGuLqyjHUV03M945r0X9TAeO7PmuBNw1g9+XJ6fT6ZjJ7YxaTOEO1gq
WfUCsVR1QAE4kpxtD4kYbPb8tMQZ+GH29WRd0jmEXHoW5/ylkPofopb5K/KG86mp+bfJzPNGKsCx
r9lAtU5RVDh4ZY3xNKdOjGdN8R6QTCieGbDBHkbG90m3UJuCLqK00Hmaivc8WPIvRYYaULOY8JS3
xX+eT5kjtLORa+BpncrEm2rorJHyJfFBcIV6qSq8NJVh3/jYyU/9ENKHF/vjVp7GseZsRJvhGnmy
KBHv63xUV+GVJQrha3qCCOjOZW1D2fjA2rgZCH9BhtIHjgc8awnii0NK9j7d2FA27iEZl3uFeKkF
ElpgOJZHhYr7K5It5QZPictzrBiADJEwfk3xPFwNyZWL+I6cEzLsfZmd24Z9eb4EXOawtgBN28xv
/QzWVyK9dOGi/uF59I6WgJc878HhMTaoTU9+laZBW734BNmPIvX0GTDkYt0LgiPAUGF4bspWJxvH
qONosGFuc9lPgQ8mspc6nIA6ZlKAj2wMepZcn4/HYRebn44pnuCrmXjhxezhlopn2Rq1+fmxr2T6
LvSDYCt355q59QteRQTR1KeLgqu8gDIAvQBqzqcvCq9tIBEMy/Al8IlHdkEPqa1umsgy7fiQgaCw
INADAMNPeKwC8fn5nDlWGVmN9WokXS2mYCgL1OYJini2kyiHSeT0ve13CmRQYoUEU1kxVHmK+gYK
+fuo5IRwMN560XZ9vxXs11MSg8CkweyYQH4kouXItEWf22jztHctW8vbC04riGJQUAZxVK0CyTAe
w9rfAve61qzl5SJWQV6BKuIm+vzbKlko8/EihhFC0VtVW44B2Ng31XMuvDpuYeI8C77refTYqR1i
sfNpy8a/QV0lzuYkrG5sZN+CSLYHUeZ/PF+fjvmxgW/FNIE0CCQUN+LrM2HjTZTFh6RJbpIkt+dd
BOtcvxFV/oJ/w3kuCc7Z9wLqeyBqBlla0b7PaCkOiPunQ48iulz3LyUox4Cf3SIycCxdGxFHlqYN
+bAyjxaQdv6yEvLIto0/pyT67/ORuSxvOXdStoDAlF11myuz3ldAxNtW++j9qY2HAxWPxGtgis9H
wF3eEWiltwVj2Pfpll8DoBmPXvljcrKleA9RWHpt/H1MGNRmMuPFkusJWj0gfWWoTdZQLAGIDNIZ
+dSZjajXNfmWZ0P8FfcP6C1ifrqAHX7cEAKsol3zY6PgRBXkJVTX0DobVhSfAL/4drWeY2naALik
VvmU+ARbBgdM7ABAz3KUxaiOrdlUAnN4tq1z6gdeXzeQ0MGtmlSfjUaqqaRfSoAry2oLK+SwgQ18
g6TOYISXYxy1WOYDIkKcneMWcNw1S+v/r85OJXqSE+x3GEGrzCGpcP5H6wMJNOe3FOtcfVguXEMi
ZUHBFvpgTIBlY8n+A5bZ7KRTyi77lpJ1PnfKK4qKd+hCLDF9oBaW3VsAYPZFZTamDSUMI+raU+8a
NdWXgpBjEmd/SkHvLUB0z0fgmiTriFalrPrEVBiBqoFPKBo+nsGmRk9lMmenfX1Y7hypNKRDGzUw
BM/if+s8Crsr5DSpOYGf2HTHPd1ENrqNKNY3McsxlIxh31Op/jsB/e9vFKjdjY3p7dmKbJqzKmhl
71WFfwlyegtHfey75hTkW2Ctt30usinOqtBkGrKv/qVj6kYUEmNeEsYbVnA1vm4mr1wuqSO8doUC
05NEkCLiBZhNyyLfV6cX/YJl80keRARTQ6REGn/wUKeHKrKdH78O6tXHRwPrRCPm+aKT8TD1w1Xm
YiMj6rKp5cNZ1dNMQXElP5AIT1yS+P/TYgTpGC/6jWXjmnrrRPagOBkCYrlcGt6dlsg/Qm174+td
TVv+q2sBlA5k1S51KC7TpO5zN5yf+9Pbp0yUWm5bh0OW9P2yXEI5Xb3lvVLVWRfNoRn3fbuNTwM4
jfSmhlEpU5ciiK9dvEWm5ZgWG48WFUyUMuyWS5kBu0m+pmxL2ehHoPNryBvZaLSRDDlPOhhzKi/p
GUTnB3CHvysP/OTRo9kIrB2L0gal0QwkQqmvl0uWDp+p8T7TkF5Cr99I+DlMa6PS0iQD5MTrl4s/
yevkmyvov9/lqj6Ivt64e7tGYHlsO0wky5VcLoyF0ckDneKxncAG3Yhoqzb+7VRCZNOZdVWdRl2e
ogsJTeuoKIsztD2zswoTdQYK+VtAKr7xwudaUJYLQxwuz2uKtToW85mNHcDsW7uDyxiWC0djIiEn
2S6XDuzZ52XKqmsb4zmM9F52mHgmN/zZNQTLn/EA4xfBvGAPXf4Q4XhOpdhYrembt0DoYFm7MzjN
RlatB7xcePmQROqvBRiXjhBh4x84FD/kSvcKiegPeRWKDQSPY4XZXGeyYBBfzT306kM8ETnE4AMD
BOa8BFv6iY4FZtOdDckMVtx4nC+olEWmlQenpm8PjR+fTR19BinARuTisIzNfJblI8+ziAcXUZbt
QXG+XMcSb3LP93FX6+v8vTo7BxFVHMEdTp9p/DoP5i+mNoJHx8q1wWy4ktWgv6WwAJXy786LL8GE
V6s8/FLn9QZdnqsP63ju9JDgNhtBirvnx8YrL5A/PKTR/FeTFhthtmuCLN9O0tIEdZcvF5nxq5+E
n4acbvica41avu3Xg9CEM6wg/kflg+PVfxcXGzus67MtfybtjBRquca7skEFKKvNfA7wovt81bz9
jBL9AmBrqKjHuSLXFb8EPuXPWTHeSD/8DgDLh1BH78rWnJ535TCxjWSLIYtGQEE3X8JCZIeuRqXQ
Epxzk54rQv/3vA/HZLHVxV85AWpG8h4tzkgQyuJfKLn25DAjdNoXyth4NVB2lkhz9v4F5LLfOYUa
wTKEZmMRObYhm9ws7StKkzmeL6BeDKCJHpWf51J9HQRuzoUnxgMeH6t9i8qGrkV1DaHqNPcv2dB7
/qGWXlK8W3g19BvryuERNtsZ83heJaMILiB/C97J9XE+6XlxDmhYb2xLLltb/oxKvbBkk+9fkETy
DhC2Sq6jNFsBoKt1y6ULrmaZZAtmaGyzM1mK6Tvoz+if+9ap5dSiGWdFfb/CXdkk3kuSTRWCGnB1
P2/eMfs2GK0A9UZKM0xN7SN517VZc+VpHBzGbHO1urpYN5RXnjbn3tRCisW/CKhbQNXyC1Qnf2+6
fdlN1CX93DzKfUByEircM7uEfGQIxeZjMw6bNZcO89pwNM3qOcR9BGcaU8Z07xRIkbI71DPjfXQP
yJBbI0DhMxjFCRZQiGqsGdyI94WB+OS5hR2bqQ1FM6CXq40e0TqAxwpH/+X/fazjzSEYkZ963o1r
mqxj2ZSyraF+CysL//vKtwTVqeKwr23Lfw1JUlzxsUgFKiyPMoDCVFzoaaN11/q0/FclxtSmrtF6
BcQkD8QXniPg6tudjAORjUBbOi+vWV8El6XFs+lYVd65J2F+fj47ju+3QWidqHsITjHc3QxOfZKg
KCQi64Vnbvcx8UU2Aq1QdVkA4O9fCpL696ic1HfaE5lvLFHH2rExaDIMKdgzveRB0jn9U8p+7A6B
CtOPzyfI1fzqGa82IADcBtOWVfpQOg2+k0hz6JptN++a//X/V837XtEBqVrGjygwTL8b/EE3l1IT
f7oMAQGOdd8o1tG96kYz8Bal1MQP7bdEX0DMBjU11TDy9Xn7rmFYDowUF4lIWCYPMbPPq2TmsZZF
d+mjrt2I3F09WG7sD2OazaJbM4Jrir8BJVg3FOwe1v3eLixfBhJZJzHNkwf3eQ4SO5Tq0DDRZ3AZ
7qsFjmzB0nroQbPVhu1tDlDIUbbvCtH/My7RYyq3Qm3HgrXhZEYkeZVNUGauRUl+j1gM5uKqBfDu
uaVdzVsHMgOpn9/URfIoekAiI7wQ0YqzjbuTw8g2dIx0fQmFeD+8ZHgdnevEvxOtf5uaIt6XeLEB
Y2ZCuX3dROaRUchBJBWSsgRr6fx8bhyn5S9gMa8wUzAF4UVHLXREsZd2QX0Ci9fLIGS278Sx0WE+
6vlRW5rgxGGgk/ezmv7Zjz35rSl3VntFNjpMdaYa0kKHl1U2+cdxDNzwxna9ZnHeSHjasLBiiKQe
KzM+5hLg+cQDUY+ekguKoperH7DibkaVvJhy/NSr5D/77GI5tqnmViLEIBdoUrSHotbkHLWTfzF9
k19pXMZ8wzYu57DibTYg++lVSXgxQv4rIghBQ3FnK0HpaNxGiSWSR8NA8+kB2lzRf1ZQuOL8EAow
Ymy4n6sHy7cLKFDnWS6mRzRqiMbPWcuWYzX3W5ImDve2cWGKVlr0wixXVUuJyg9Q9pBcXlr8eG5o
VwfWYe2nQoyGZvED8kr8MhMEqNEsQXLqtVtcMa4u1v9fnaQkVcB7xjK8+LnuoGEGbEo1xwjO6nkj
E+mywvr/qx405GpEJnyIliceTIvMZ+o/qqDqm//tmyXrsJ79cSpTlEFedIgnKpXhtpCITj7yflO+
0TVL1mnNI0A9ahQ34LQuIQo9ivoCOPNfOU6j875BWD5N8jhkvsLNhCcRssFkiRCYeZxm7BCg5Mrb
2K5cxrA8WrZxufgCgU3EGv01q5GrD1Cv8X3XIGxEGJCRU19iz3h0Sfve4E3+09z39LBUwRatp8MQ
NiRMxsjo1H0SP7KSfVMjRIQyKcRhCYGTfT4Gx6FnA8NUpFnU99hN/ch8WnWWTytyLq7Mp3wifz3v
w2EFGxhWmDJFaUGVPABiyG5mUd4jXhKzERSsl/03jiQb/xV4A9jKCE5Un7X9YWoJJIJ9Rk6NCvEM
lzTpMUfctrFuXUNZ/3/l3RHzCZ6Z6ukBUdapRL3r0I1gzJnZtG/F2nCwbBRNn/iVeYiip+0xweP5
o8wAVN1o37WiLNeOoMo6UsH/P9SXOLtfgoV+S5edOM/IxoTJuAxiv14vvBH5zpMl+JBBPH3jOuf6
esuf8fCJy3+MdEky1+8z7c1nkYbT2Uvaal8PNiCMp4OXcCjvXcLew2W6mMwJmcPfMy7TjVPOsYRs
UBhnSRYRqAZf9Ey/1TQPD+XYJBvr0zFBNhqMsWqYqyWKH5yEaXKEfLCsUP9danPo9TLQnWNYd5NX
btAtUwKepWXNTGILPLIC8n59tZPnObI1LudOg962iyERCW4qejBk6IoTWA/R364dyVa4xMNXXUR1
T69qTIvhXDeerP9NWz9kW6ADx77qW6d0NHZ5Mhczdu5qgD5qw97PC/uoCi85eGW67zZnY8KyMGXp
2E+YFjx9V0eVIjuW493z9HyWXIvJOqTF5CEZJtb8c9eilHVWEDGtucCGt3IY7OvD8miOAh3kxDJo
ja6Am6ybq5OK5+rmdZu0+W+bIrSxYFAonEeIts3XeQg+FH31WUkNIaDwkcT91oJ6e6rgWj87hOao
yRFxNj4UitlOfIAO6A/J1NHbyTwf2oAw00pPRLHyH7xm1deoi4Lx4EEWfJ8iO5bOz0OQYwHQX1CB
15CANegwN8NUfFi03229Ub59UIc2Kszneoj8vsWNUaFSDrx/YDgLc3nrWKjPZUiqW+sn49/P19U6
8b9GBaHNdSZR9lUmvfEfHaTvPictyv90iF3KzyCxzfXEDhJqEMcwGPblksNfyM4yg5K8ucftRQzq
o4/SU/SDKgeVNzt14UNbEBP0+mBIjzz60DnoFlDZnJ0GMcYb24nLQLa/B3UshzJlD7+L5B9AXv/O
SjTO13v9nIKxIh93ovZDG1AWtXTqUK6GviaQe/zBGpKyW6YCAIWwQSZqn35raOPKChISAY5O9kDl
cXmYTaOulINf7fkqe/ssD21o2TwKY4bEY49VrIH4LXvX13hhfN64Y0+xwWX+FOYQf5fsYcIhOuOu
3YPUfPAvY7iziDm0oWWmaNuKjgvYluP1hVfTOioPcdRvDcE1P+vQXsUJ0bQEC05B9ihw/0JpXO3d
+5Dvi6TCZO31VevEW+p8CSD2LJsCvJhTR+vqt2QYZLfxAO6ygHWIkxLUMGGv6SXLaPXgpRxvJi3I
C63IFnDJNUNWPA7JAJb5vGIPVLp17NAJfy5OZZAkuxLvYWL5tMo12LFq4T+YGMtbPU1IM0aFLl/G
PGFbSU3XIKxDXDMZY5st2EPORXoQLfaLeNxJLxXaiLK5hPpWjiLXhzLE/JdAfROgnyz1dyVsQhs6
llEwStXcGx9FqgDalAZou3kzqexYQjZsbBnNbNKWo+IYSq4HBfXiI5nDbxBxmi67tgkbMJbQIGcl
6mUfkcnFiRGITWbriRrWYbLrgTe05TIhFg6+41qLtc5HvagW3H9UFvuorkMbOaYhowvCGkX/j7Nr
2ZITB5ZfxDlCgIBtVTVlu9qvHo9fG86MxxbiJUAIEF9/A9+7aMtWcQ/bWojSI1OpzMiIm1iS5JJP
g/rbNIV5mJEy2IkyHQfUJkAzkYY6b16hKwOEB1KtAd7skLm9vwGuwS0TDvthbGoi5ptiY9WfpE5K
fS77qT5U/QtsBjTERLUWzYrVVzJ61Xvzeo6Cg22lgc19RtIlSNoujG594KlTg/zGQxBXe/rmjrWx
kWMABYIXbkqiG0VS77VJR/GYROHToYW3sWKiHkiwJBwLs2HSiFH14xTPe9QrDsu1UWJ87eeFynY7
9BqtYT3h/Jaizn72l/ag47ShYqCwLdAqzBASS/EfrcCjtLLd/nrXBLbfn12P/ZDmHVJJNAsrqNBy
U8ssHwKCFNlwLL8a/IYQo1E7pePW7dTH1d80kXN5XidD9p5VjojUBogpEUpVDwUolDroYKN56LUs
dP3FBONfAyniC6o/zY4bdZ1Uy4plPsSgGiPhjUJ2Hs1P80qDl7HoQvFw7LRaN3EzNJPOG7remnBG
lAUe9Nh7FXjJboeYawbWLdwnYTAu+RDeci+OFe4aP2LnGiKo7w9NwMaLVaEydckJQe5TpB8gk6n/
QxCh0x036jiuNn2ZXwsRAVlCbqtSEE3mzZPsx/xE2+VQrydShZY9QGI4Md3o33STTp+h3MBO0RKL
vT5kx/LbYLG+rcOERv6KSKvV/YV3AMteOjAhN8cuMRsrtslyjGXTRbcQKA0Tg5VnVAcbJAMbKiYC
FtVS5Tg8MKkTWgFLNAFO03s/rY8pwQeRFU3LgqfDCNYPJBjU2p2AIQIr4sSKwD9mYZFlwhDPDarY
m/xbopCbl0hAn9rg6HPMVscM0fURFaYOb3raGFEWr370g74+/T+eky4TsC2YJ1Eb1z4+UeTyXb6u
+ZV4KLG2Me92DpHjEzZiTCaUgeO3opkRoPkxJ+RSFnqpKinE50LQVhzcDBs3xoqWhX00LbekDkf+
pmFAsp5w27XpTobHkdazkWOJ8BN0Vgvkw3L+VUQdewiTefk6dgNy3W1V/bjv9RyJpHD7/LNbNEGn
TB+EKJAlQX4OQZQ2GzCaV+H0/mehjIJIem33Gq1du7P9/uxjrPabtIri8Kb8pDuHEoXEn83Wa034
3/fn43BTv/GWFWNYQgkHSKwR8hJNIfKHElwQ9wd3/X/LxDmZGTSQPHPjHh8fqg4QirQ05uIfrRwH
NndZswBKbMBmcQOsC52r6VKdWQxuxWUGbO3+LFxLZN3UOuQR93S83ngwy/cG0d839CwfgyAENoiM
hl5dA6O53uY2Tl4mSSRucsq/DAlmcv//O3bBxpDRBBIIvVj8jBu8CM3YJ+ef2Jx6wdvw/iccS2SL
ZeZFgEh7Ltdb38gwfoRIEdPvR+j8HAzHbCwZgRJ9QwbtZyEOZ+gFYQacndp58jtch40jE5HxKa2T
+WrCSVyEIebSG/CMCpCN3oImP6YzDSjrr+bc1Cgnjgnxsxx6Meht6IQ5+6kZvt/fBNc+b5vzzFtQ
SRrDqhT7nLMnssEcJ2z92dtFXrl22TJn5jUFWX3schhA+qIy8fx2A2p8PPb3reu6H1WYdjWOKQDk
KstJ3WcTX/8BUDTaSX65/r9lyKKtV+aB+CbDDptTH5vkNvXVumMDjpshsG5rA0D3AOrY/BYq/4dh
0fe5hvZqqd/kYNs9KRq8GgXYmA8tlg0fA00atBWL1dw6f+39SzqvRWtOYaz7GPgGHaM99P6HHLZh
04txJpsUhCLboYKiTtV4GavBDVnz6a+F7mLJHGv3G5YsBN4YKOn8JsPpM6m+gXsqeUC+9cJylvkK
trg0u8rWjlckta7wfuT50Bg1X6seGrPUaz9ubSizH+A935xT9LLdXzqHPdoUYyZvAt3VLOcn4rX0
FpYRfUjXYH6Z0mnYOXSOI20TjZkWgkQ0b2mG8O1lHrD8ZQFuw518t2twy96hO52HK5KVN2Jo8rrp
66kF01FSvLu/Pn8GjwbUMnherzqn0Yj16Vn3SiPV/UCGYjo1LeWnik0XsAGC3jadbh5BseP+R13n
2fIBDF5SiSkHE3aP1GUCnJ+ISpHNa3ttfeQS7n/FtfWWL0B6ooz1FNIMtRnTXsZ4/a7BJX8iMe3i
nWvdsTs23GwWfCDzuhign331t4wr8xLUI+MxQtvAxpqZaVWLyFtzkzxK8fqLG7968CDWe/D9akPN
RL5d6HVobjqCXt9ZJwJ0L0kTl9/u74FrfSwzx3OjmeKpDW4/abqg4k0BCWv3yO8d58iGmfXIHrey
kMGNs5ZnevHrS8KRQhAhqsox93/cn4TjIPnb5J7f6YPSNfGRtONL254hrPENhfL+EpCD8PDARpjx
XlcUhb/glmvQyJZoFJ5Iq7L7f9+1B5aJ67aZ+6Hw/FuTN+ubORTVj5qa/lgdwsaWGR0B7b+W+Otb
gwGw85c1hbTF/b/uWnnLhE27hujxL4KbLPPXDVMgPoeSybkM+mO0rYGNLUNCVvoN0nLZ9gW+/fNu
ir4uCZp57k/Bsfq/Qcvi2AtjKuC/IVz/aBqE+32NWOTY6Nv1+uxoVnxZi6At4UnR7Qe1GsgbBXwX
ueb675b19iBYqtI0pTf0W4KlWcTis087fayGYiPKKBpoF+EvNNNViuwNjZuYnL2+gnbn/cVx3G02
oozjStZJ3aU4+NObJgg+mdZwYEzQiQShihD0OaemVtHJz+Od29RxXm2EWdMjNdEWZXozIaPlpVEB
JOpWPMBPUxnvvZRcH7HtuRRs9jaFF/RdVAEkeOb4hWh8eYmmpt/xGa5vWDe0IQHANEPCrr3kAGaB
lfKh5wwFzBUM5Pd3xxEBEsu29Rq2Zml8mjGEsaHwAzwpGS42uSHAfIlJTQEIDnbM8M9fozbgbKYt
BLmRfcwYRmcT/cR60MHyKnxC/8d6DvJk74H551NHbdhZUrMVfVw6RQ4sim7gzENbncL5Nkn9VKG5
S4+j+pdp8G+VU7gTJG4G+Tuyito4tD4doQRXtykSMJq9a9ZRVhByBZUMsLJ9nhVkJDtG++eDAQDQ
rw4HCgtQ5wBRGfQIaLCeuO+37MTatX9cVr7Hv+mazvbxZ17N1IhyG9LQrJ/a5Z8Y18CbLomD4QYi
71S8nsMmen//EP7Zw1EbksbkAKGOJSBZGRbJIx/y6TGMvc/HBg9+nQZUBdGLsyDVUM0qfQXeNe+c
c8oPnmjLDVQ68YwiOGdCGLBN57QW7xJQOpETqN7IU0NAe3jWHk2Dy/3puLbe8gl0prDKHruiZwma
e8hegAFhvMWBkX/f/4JrNyyXgIbXYSgLJE+qCHUVNLwG/l/LmMZ7eq6O8W3gGQghJjnJPr0lUdF9
TFRc/kBj8J74uGN9bOAZXSpqcvhNiHuBA+HKveYbi8f+5QLN4J0tcE3Auu51k8RTksR4aZJCXWYV
QgAAr48dj+wa3bLtXHpTBU4zEF11sX49oaMJ8ibQ1z5mazapmZ5RrPTRwZLBlAm5SGGo92ldPal2
fJPr/2+/P3MbkrIyT+skuUFKw/vEqhDZiiGp9Y6T/dkb8wcva/OZsSTtojGZQSO/6YbRfPw34ehF
hDb0V/CyzJc8oX+ZcfzLhOND3MjrCmmsNPHTU71yc9pEW4qiftoXb3HN1/IAJmZk4d2K/yM5ZaCy
JXJD5B+LXKkNU0Mj6aRr3Pzo04eOLy0KSGnA9Hfcl+OaTCxbT9LJjztB4xsL2yZjenohZ4MLpYRm
QhOND3qUj9P6ASCkPeCC41axMWthztNqQmCfqSIs/2Fh8V+eIPqbWb08euOuZLtDyYXa4DWWp3NB
FjS9M4SduRbqQhUkIfpoeM0MEFosDb+aOvrAUgirQMSpvE5IUhbg5QZkkmT3XalrspanaJK+UICR
BhkAAvrWQy8TxE2r/LYuffeAfqByj+XdcQhtqJvqiAJbSr9eDQ0+6WiSZxAJ7CWKXINbgQASt0TR
Ogdzyc/QHUrf5uJBQOZyf5EcXJHUhrkBdTapsjOwoFxH/Fx67XQiQ/UQjoDPRPovma4/UOOPT3pp
PpIheixRY7z/bdcG2cHBEq6+KDU+nfABfdrJFzMhQChTwLmLPtypqjjuJFsG1ENAALz7CnljlCvF
KQTIv1rab0ES9Dtr6JqHFRWwZKhDdB5hHhCNkJdmCLCEbQ51lyl/H/vV1/vL5ZqI7S5i8BN3w7Zc
2lRIEIfixTKQxzLOyY5Dcpw1GxbXdGRI2bCdhc2zixyQPrw/9up/rtG3pPvzuyldUbTR47bdYz5f
gAP1L1uX3/3VcY1uWTuFlLho403gRAgGgaoFkHTwzMtjgYENidNdvFTaAAyEx/PSv0AUDlXO7qAl
2PRptFZoAJm6MAMcOoKlIckTyxmQ5fYdKrwP91fI8f6zUXG9aXNQ+jdhtnUFmEYJCDJGTyTQ76va
+zLtEgo6zMFGx8mAemAD277TKUh5TQ8hm//ul/71OO+yXLt227r3WV1Iwuc5zGielw95r9czdBw+
3l8o1wQse9aKcOjmmPAnU95ctN+2N/LUglPwIJ8gZZYtN00yGTGuWKMpyXIAyM+oCDyuXdydl0r9
e38ejkWykXGs7KmeZBhmOF38orZKPrBUO4vkGtyy5o2hai0bHWZ8GLsHmSb/JareY7RxDW4Zc4Mu
V09PQ5hByqE/iaL5Uh7NulAbETezsdGe54XZ1h8/5OMZvA7vUEP80E/Dv4c5wqgNjJvXUddNgmOk
SQutkdr806GSf8wf2cC4MIErJUWEA4ROuBPR4ZO/3wXlWn7rYqYEANohImitykmFduMVCaOoPeip
bTxcOE+geF8h3HBiAqNriuQT0ud7DPUON2cD4nQReo1QDNYbze+ZwdOQNCBQA/kSFK/P8bh7nznu
Y5tDzbTay3UPp60lI5CG8MhZ6wFtMkYfy57YqDjOINoF3DJoQdL6QyXR3+DVcjp2gmwknEbHE9Tm
4B0EAY483ySVAuIdK1ugS/bXyx4FO57TtYfv8fzgAn33D2gPZQ/DmO7AZh2rbwPg5qoHfea0Blnf
dj5OUvTVrI18LObFu953n46DZOt0mlkHQrQsgIkl72a4f1AYgZtq+acCvLX2yQ44zWFsvyHfwBcw
rZCPzlAU/KgMgrl6ALzh/hxcg1uWLMvIyKWn8NItMAYaT3GEXHCp90d37QH9dZPnCPI6kMjAJudN
o3CFlQlIU6q1Ni+HaVMsv/8Z1ySs+xgAbHCeqRC8L100n/sSVKNrkf53f3DXHKybmHktxOfDJcyS
wqSP1BPr+7nnYOwoD3bigOHg12USVa/8Ti9BxkCbcTYgnz4pkuzYgWNxbMhbVSx1iZQV2M0gKfig
+0ZnE0KW+4vjGtyy4iYKCpA0bNRpXqVOP2lkoBn/z7HBt/Dr2XsA/fRGKDVh5Zm8NoIHpyU82MJC
bYwba0Se6gX+x6Qzfag0AGjGE8POiXS4BpsuzbBa9eDUCbJKefyijeEv5Yw3OQFa/T1axf6dpl2y
WtceWCbMhirUE1ptsxwYqDckWdVT30GW8P4mOI6/zZyW1n1XRRu7XKthwRUDg09DEU3PUeFf7n/C
NQHLfAlq41DShB9tRtQe2YSi0wAK850JuEa37FdM7dDXiwqyxIe0GxQCxZm03pdDf92GtykS1pQO
pNqSL/NfcwGC2lEdJJGlNqbNsCFoc1pCNSMGvzE4QempQA/sMedsY9l46QH8M4M2Lo+R++Bcmldk
i0HDcj2EY6Q2gI1CuCRK1hx+bZJfEhANnCO1m3p1mJiNWqNhzWYfrJZZJdmT8OunvAD9IWHv+Fh+
SLs9qmzH+beBayJO1ZQLHB9dY5V+0nMmbfOtrL1j+onUFshUJaEtQq0g4zP5R61gd4hL6BodO6DW
DcxBHEshYBFkUsyfZ7Gy0/8jwHWYFrUMl6dhwfOFAa80duGJV+23pG/2ZKNdC2/ZbTIVQTC0huJS
xyOAMLSSQKusPXnzckyzgtrINLKoZeCg70MjJgB+54SAmBHk5d8PLb0NTJP5HM1B19b8pIIFkDoJ
wjj4tj2xKkcSwoalaYCy67aetlLj9BdtoVjZVU85sihtsufd/O2U/KGaYzOgEanJCgXyFfKqi6T8
A/dEzL5pPVXdj5DnQXmOo7z8ZtoyXd+ZNiigFshkncTl20r6UOY6j2kPqcgzOIpMqncSto5jZ0Pa
oIFeCuUNmPkIEqcm6ucTVMf2sAmu0bffn0UdPEZ3Lnp9/awnA2Tsoeu9IKV+LNy2QWwiJiVhKWBy
wFN9ADCgfigCvG6PHTjL1nO6EBYaCtg4XlPUj4Dv06u+3h/cYY42hg1U4KlpQoSRo5znUz+DSalR
YA2swAt6uf8J18pbFh+yBA/OdPCzBAIUAY+iM0MDwjFHaIPYZFO0EhxsqJu3KL2wsKNQu0Zr9KG/
biPY0KZfzDqSQJ9vmpwG2pAPEPYVO6dmS5n9wQxtdjSJBl9sJJpKNMQ/QKkST+91ObyOUUga1SlO
Qc5wfxqOTbYFM5M0BQ/uBDTGBqKX6Mq9zIEYT0PP9rplHXtsA9q2Z38ne7AeUo5Yz8xUXsp1VzjA
Nfr2+zPbVUHb+/mGvJk1sJB+OlyWFGJa9xfHNXjw6+ANWFsoSKhxgpR8x4OJPJReLl7eH9zhzW1K
ND0upRfloB/kFVpYTV89KRBZnQK0jtcdoTsHyTUF68LOWe2hztXjK5SFf4clE7dkWA5CR2y0mtH+
BH1vLBBppjn7ufxdM/57f4H+/Nd9G5zWjHgkLDUWaC58dSaDDB9Ww9jOwXeNbiWreU/XUqnRhwxb
/1gxqGL5zS4fnWtw65GslsIzUwPnQGJgo5MZ7PRrjDab+wvz5zjYt9FmcvVDNM8vaUZBEVeF7CVL
CArN9HtCwqeNJPj+Z1yT2FzGM9NqEIp1NNxcAxo4dImmxW4ZxeX+4H8+/b4NMePopqJFOqXIhPtv
jd+caaXfSJW82G9ycf1/y3oT1JxAUdphmdZ5jVFhHMFAV6fd/HRsCtbly0TDhwXwr0wqhHhNPb2h
8XrdMsp1fZC3y08t+618k+debnAReES9UaAF2Ho2UKLY2eQ/+3+oM/66ySKIR9LqzQwS8DL2eH2e
RE6/L3lIdq5hxxdseJlgkFQXU4DWQq8dAPpE2tcHlH8x4U6Z13GUbISZRJMt8lwtPhDq6MRT9ij9
KaMCOcEk2OPMcxym3yjOugEwlApZU5KmwbmfxH99zPYUk/982/u/kZvVEH9KRoRBYRu9IlHxgkMT
9SwlgFJa3sYy+tqaYie37NoOy6op+Jx0H/QsE3HS+ehmon0VgAoroqLNUJ7q+p1UgOtD20o+cx80
gXimR+ADq8X8LSLNXqXohWiFt3eBurbEtm/dybWPse9VJ9LPSSSLT2g72ssCuEa3rJtOdZlOFKOb
RchTlXbTeR+Z4Fob26qruZ251wEvzIFYFEjYXho/qs91erDDwreRZFoXKzQboFgGYNV8TrzUP1Eg
Ny73fZ9jdWzUWN6MaCGcZtjcUIp3UpXpq0ijbnp/dIdF21ixhoSjyhV0FAiJbgket4mY3m/V9sNm
YLOdJcPqYQYcuQZk+0E5BE0oBRKRGkRKO0vkgFH5NgZMFOus9FxEGYUG+px6X/QaZ6wDpG9zT6l/
LqPoqVzDV2MBEERXtTsfdu2NZeG5Gb2qk3DpM6jwobIHvGfRif/ub41r8O33Z1ad96Hn1U2E+2h7
iYsZmuvA9h7j/PBt9rNJU/QCrFt6JmEof01J492mti9P3hYa35+Bw/Zs8JdIO+VHGs1BdUk+qHQo
T3nXvhwoQG73P+BaIsu459JTIxqTwWZV1M05n2t9gqRv8+L+6I7gz2ZBkwqVbGDLwmz29ZkbMAyq
aWveoO88glfV/rXqmIaN/MoXtUrR9t21ArPyC1KgzzVewGR1fxqOXbAZ0QAxmofI62Ec1dqrq/Ro
8YGogYnHWhdqj9vaNQcrDtfJkjYsX0GLCX6MR8PSYYUQbsP3wLOu8TcH9swaZJFMElVIuMHVtA8G
IU0ldlELrsEtO5boBAenDuJvOmjUCGn8bl53+3EcLtZGfhk0DOa0qLurDoNPuVzHtz1yu5CRaU4F
SffqPK5dtq5ocJIFzUgEwO1p8aQFiuQUwB0vIntKSK41sm5pxXTcDrlCpVxF31U7faZq2kuuuZbI
smPRl2pQE4+gsqQfeMcedSAfYWdFdQz24tuQLw85ngWc4n4WgdvzPAewrrAWx5Sz/d+wXp4ERV8B
1ookgBqRYUKdahF9v2+/Djdkc6CJdlC432oEX6jSfsP2+ufER60BCoLkLRjjmtcDaHt2PKojPrb5
0HIO6SF/i/DZWmU52J5/xmTJOmfaB1V9VLTg9N/TiHScWRsL1sjJlIFAZNCMYGpqFjD2zEv6pkbD
8E7mx7V2lmGzlYxQZZ+7K0i0vlW6ekDh+GVS1d+2FolAHOPc9208GIiZmEop0toqxF26NSI3/sB3
5uAwPJsiLVnbIO2ByM5CAOpf8Gam3+J6l3DFNbpl1rTwutojW3w8owQ3hyiONSaMd46Ta3TLsKFo
QWUQFehcj8zywMOAnUu9/nXfMFyDWw9qziNwkqcoYvUl+z5H6FdPI7Bl3h/ccTZt9JecEqilLYi+
iFdFL2SNxKEoqvkpLZZy5xMOr2djwGRRDZs0BwA8uqfpjSSyBduz6jv0T54WyGeE4tzhsB1TVvZt
VBhrW1qwBm9f3MrySnD3nJIJsFQQph0Davu/4cIApZpUWwGVF65gda299P0IheJjlmBjwjoh6dgV
mmbdSKaTEQDu5lOy163t2vHtmD2LMBj3R7TeI8nUjCt7haWKT6EPjqkS+Y3LsUNlXdIGDbdLQ5Bi
Aphn65YP5EUvoJWuw3nvueiahWXP8VpWfW0SP5tS8x4Mfm9ZPX+QQfjl/gwcNhdaBs2F9voZ9Z2M
1Gp9B0wMf1vLpX04Nrpl0WE7ctJtHXrgxa7OeYLio04OchX4NhJMRoD2ezlu6UqqCa+Fhj8s21V9
6L/bULDe37quZYnMUtGMJ73icHYUZ+j+6I5ttanPoLBYe0qhuDD7KHf3iL8uIZnHS1ftAmJcn7Ai
7EokhScKtKfhcH5VBHzYxKzryYNox06ywXF4bFgYeKRbDSqc7ipL6C5UEpitOBj3Xgiu/2/Zr8zX
uIdw8xa6IA0TFuoLT8FZs6XC7u+BI5iwNTT7IYr0AJr/rB86tG0sUWBOdK6rFuoIYfM9YSx5tbJ1
rznMNR/LkiEdo1BSxYHKe6gFUYVam4CSzMnf3Mb9Gbk+YVkz6vqU0QQz6sJcPUZx/D1ceJVV28m6
/wXXllsWXY1VJEmFAKCCjvm5qUA7GC3Q87k/uuP/2wixirVGLAqZt97gRgMzY4QchnibbomA+19w
/P/fUGJNtSzhhPCo6Vf+kjOACtBVsFcydEQANkpML/lIc4ZoWxS8ekhSJj8yzftTUYz+tZvBhXVs
FpZpd1szhEJAkdVzlGYqnv+GrEt4cPBtc57dm83A8n7wt/xeqf+VRTudl2K3S9e1/tvvzwY36Pdd
IGSAl3mA/siqxOiRaI9dZjY4jC/GRE2B1Co2oj5TTebzhOTh/TV3nU3LfPk0ROgW3P75imYvGkNh
MjZz8NLjnTkWD9kQsSY0sTcKPDtmUaKuADTpw1AN3c6+OtwdtUyXmCImpsS7c/bTFxv+D7Lv0P8e
xscqlvS8muS/+yvl2GMbKVaNwVgZKGdfeYlk9KVn81S/7mS7egc/YBWgw5k23QDqsqyv6wBgTC4e
OnKQGda3sWKUoJPJHxJ5DXv5bY6g+h0wSH0dWxvLcsky+CueA8CRVsF83nqxfuYejw1uWa4YKw4S
aUBfmkb/q3wwLS5TlFyODb7t9jPLnccBHSjdDOBxXdZnUBB9qRexFw45zqYN9ZpboNdB74xQDuzk
iIaqU4Nsv0k5wIxrcFtEtwMAcJ1Ny4oZhHKWwcOjgPWef1W0nF7ELPjn2BJZ16/s/MUEQBde59En
D3PC0hfe7E2HehN837LfKm0gMwhet4x0S3jSCs3drdfvYV8dV5cN+cohZeKhNyH/IaL5Tbg231Tf
vgMZz8chb98dWh4b9zWDkDMK1Zj/YK34b+7Gz6MGMO7Y2NvBenY6KyaDhJbF/90rGqy5r4elEMdO
jQ31YkkiuI+0SoayVHEKU8gWIjH0dP+vu1bestokpSbMPfx15iXvqATCcZbJi1qC4nxE2vT+R7bB
fkfF+TZ1GWWyWBu6dNc+hwQjox1/4MNcnYce9N33P+EwLZurLB9yDs7rSl6TEq3jJxLEeHLEw0Fm
Pd9GfYV5IZlPZPqjqVZzqgaYLvrSkeNKeLvzoHG4IWIZcLNGYGOZhg7JFP5VReyl8ou3TJZPs5iy
ZSHXYytlWTLKBwvDgZVX7ZXqlECHmXbTMewmMBWWJTRl68dNCi77qJsgq2r+mX10Whz558TmIptr
RflQxsg2pdGD7JLyEiy7GmB/PqPEJh1r4qgNhnDA4KwOvig2LPokoyHw3rZQDel2zO3PGXFiQ8CE
CNMBZcbuqto5I/58EYRc5yB61B7LFj29WVAuOrZalmWH9RAUNPL+b5/R05SjRFRzbwe982eDIzYQ
TM5c4h0wpj8k4ugTcORgH1+jnVjUtRlWaovlYx1OyValQOfXoxjlLWwJurynXRII1xforwcVvQRy
aDtYAUj9x5PxUWwPgzl5XZOevb+/AX+2ZyRAf/1ECARqiEJRd20mlZwRhrYXnjf6i/bBaxkmuTyV
dZsfI5chNiCMcZV3vNherwG+1jC0lQ2a72y2Y7VsLBiBBnNgaj/50Ys+P1WhEA8mAN/P5B21PxsN
ViE/rsjQdFe0yM0Zn9Bcozf2mCiMjiHaSGJd03Mx180CKvgrbv6Jva4UDzwQyAB+/9gZpcWOm9p8
3e+3HbFRYZw3VaHXvr3mBmpzRQJEnpw6lUkaqSe0gABu2E+vtI7KB/D39ztRgmuLtt+fxSB9tMr/
Lb2wLgBn2ATZW07B61tCFXpnYg6Tt9UweZACL4QM2NVEHnlJ/CW4FnOV3bcW1/+3TL7HpVFVBe+u
YmD8nKepfIJ6RXBeRSF3vIrDIBPL5vGaiikIwvG2AlxPzvozooT5st2uwEANF39D3NyfjGulLNPP
o1kGa4KoynQchFkMTDBypXsyx45LxIaI5brRTaSG9spT/4f0zD+qrj5ov385sPBWFP7bAeRs9yfi
2JXf8GIc2jqEwCrzCdymYsnJq6la+r+8o7Ab8htobFxkGk9je52bPiouKEkH48M6xnSvjOSag2X2
ZBr+L8TlflBf+2mmmb9Mb6AEoZ7ur5LjYNmIsSSs2iXoJcl4OL9PAv6pGaqnTWcgAUfLBFabY5/Z
JvjMxNW6wvhYKq+VGc0rPoevoAfpneYOqZqCzCYrgmqvkcW1aNvJfvYthl7iVRo4MQ6toIaCLLcD
IWrcwWDuT8ZhIjZkLAdryNLRiWxE51eae98CUhwMFG2oGPJMEFWUc3vdyF3f8lqFf3cF2kuOWbct
lynzYkp01KEzJoez+ia4rNdHrsY6vt5fG9fiWyF6YgZoSU/Y6N7DO4wVyTsh4uFSIMe4M4U/P/vQ
yPbr9gIBwOs2Rii9wRiYqIGWJdfQr7+1cIv3J+H6hJUnY56O5gXNCHDo9RPNybWR+kHW4dN2kI59
wrLsMJ2Sal1jkkkJSgw1VvUpx5n9DILK/JL2pD7UM0ZsxjAxrGEf9rj4eMqjF54Eu6Ln7UK6HLtt
M4axYFwBiEbJARi06sIn3Nc6WpYXBev3eI4dxmajxvo8GFMJSMDVoCiQ00FdS1nzY3eETRJGCwgT
ctG010p18l+TxCzTyZxfA8mrHWfhOkv01+MKZgAB3faovYZSXvOVvE3QcTJM4asiPJajIMy6stnQ
oQsEyYOrGKHkY0ZQhvApXz8Hoyo+3D+url2wzBrvJLDbgzj5Wk0dz4js87fo7D+WASE2bEz6qQTx
nEB028gvOQczzCD3aNQc/9xGjTW8Txs85DE2Q+WhDIB57uSwt/Su0W0zHnI9pih6XptIq/mlAcdK
e66amB/jICM2NIxMchknMDD9YH63yFPf9gj2y2WX2NNx/9v0YCE0OROIfbbXhsYPcsjr/81xkS3H
xeKcnap+3XFFDkuwwWHGqCKNGuS51uKxFuUlCSDbERjytRXxp0PH1IaIUY9OLSkgGluNAlVKytH+
4/VM7oHFXVOwjLnvFFPltPHiU3RqYL3Kj7JQH6kyZxBv7ZESOIJkmzusAoG8EKDPuSYdJOpmVdTI
iXu3Jq6HM+XaXHQVv2OM/3d/0VyTsmyba7FGs+c116gXzXnp8nNVgDcG6RzAEHHcroc+YwPJKgBb
47wizXUO83NezH8lZQhm3vW68j2FRcdMbCCZrnS/cL+VV2aS5Trr5VzpiFzqIdWnnhXTw7GZWEav
4FdVDFXQK9dAw3GQS+e0f40n7FtvN+fvmsr2+7Mg1sypMh5UwLIw4V/7gJ5ZVQFRA0qoWFUf7s/D
4bxsGJlBuoWAl0tepeGfcgVIgj/We+RErsG3359NAJTuAHZThQAnXdXZcFBid2I3H+Ia3XpyN/FK
hyTBfbRJpEG9RDy06cE+XfKbiqYPHa5GI5/KQJl5YglSOVLwPR/i8Lg2cgwM4cW6gnsQUNz5vRnk
dNne89tTPlW5f9kH4zqCs9Cy63Val2ICSjZbOf0kR+9Lv0z8NKPMvBOJOzbBxpGFXQ+awxHnZ+Pp
pWpjVCr9vT4Kx7+3YWQ5oIBQTAd5u/a66UJH1X4WHNpkKbQQdy4k1/+37HguVQyhYjDLmKpocqQ0
vZKd+kGXSXbIwGwpzaoL0hj943iJNgGQOMTEPDwNhBTHio/EBpKRPPaQ0YRqRoLXYsYWwE0k0Pxo
D84/RvUeg6trKyxTZnJJwrJLAWzh+rvq0ZWTqOl9pKH5e3+dXB+wrHkrElYsAlVywjduF6JeVwh0
LjWEWneOqusL1sUtQ6qrio/NlYGg90zAqPUl2XSjRcTDPRVK13GywvDWA7H93OCptYAOKXo5pGsn
TnVazscARsTW1ISGRR4XcxkA5mJAMM1BYb/E7BgxNrExZKBTIDzxRw5ytGIRlwYcRWhcwrv0/h47
Vud/OPvSHjtxretfhGSMMeYrnKHmKTWk8sVKUokBMxsD5te/i/t+yeW5p45UaqmVbnVzwPbe3sPa
a20BZF6dQWZqqHwQlyj25gM1m1LP/xrjB9kCyJo+doHpfZKBqKTqk4z3zSGA7sT+ay+/vY1NMVBl
1pX3i75DBFONF8tYnY0oTtwJW5oxMKrnAR0X7wAGpOOEAGad1XSkOMygKQi/SK9AtjRj0zT6de8D
q2AH2BlUOcZ0WZlAvrZIGyv29Gy5H0TlERjKXS2rgw6WMx2CU4dnY762qQLi93g0LoOE6vo4ny0T
n3r0xmppvciqFrgl1eA/cAdRu8jEX0z+t9Ax4cpIRiVgksY2x17TixlySon0ql1YnIVwnPBtW9gY
6yDbO7FwOUDUokmmHibLFfCxgcnOxSynfmJTEBOyHkgwmeWQRWP3vFRyelFx9gpBSe9rh2cLHiOc
ZMAsV+SQl8MvM3tN8p8R5S+dzC3DWMgAiNYVehpLRjVUmVbljY6cC4NOhOpbpjAL7rtSIco9KNAb
pCv+SjqQVjdFdh9h7PrzTzj1I+vx/SecZgGc28AQToOsFD1SlD3XiI6vTnqmX8NXkC2aTPigy3AK
m0A6CM0YLbM0qr9I9Uz+w//2zyeIvOnCAOwumH83wHEvGHsf++nx8/U5YcZb5jCplfIygcK2yp0H
aAjER2t3FlJ/6umbUNqCtCfsCoJX7+MHPYMnM5zyr5GoY9zov7cWtd+uHJoc0PA217s8b8wxC8Jz
CMETB2cLHnOBk6Eqo+AAxd1rpZarzsdULx1fvnytbJnD1CocxHSOVA9LlOgRTbACguXHz3f2hO/Z
Ysg0L+qeLOhQgVhSpx10kNIh0k8R2gxnws8Tu7ulC6OuqvlsJVh1RPjUZGjfj90XiXMRWf737grB
MAczrYm8jT9cAG5JX5+lvj715psrl7fatgsHcxfv0K83PehC2xzkEp+v/Kmnb27dKijmIstXRNQ6
zbs6Zuk14ouLvrl3dcBIWQIvf1CL333LMcl5z8HG+cVX3xgsAbiqDHNMyTdooV65Di35GcCGM934
/3kkQwiv/veeTrkgEFMA8XLjYXTHDY1/HHwQaiwluM6+sPb4ic2NC7J3AahwTw4r5W9TAquC0Go6
Y1L/c2Px8E3iK8OmnFkPnzCBFv8+mLVLg1Cfa6qcevrqif7x8ybvBaIboKkLWs7pEtmDHcHZ8bV1
Wbfkn4cj/jYQPMToY6eZvuqgRNwl8Drdl3TEsTTrR/3zfAKUng6XZUWr9rz4uXbDq2gu3z5/+1MH
Z2OvHSsZhiAgfvofi2IeyFptAMpxZC/nRplOrf7GaE07YNSI4Koik1cgiSjqMktwsbAvQWmwQhvD
FZNyIQP5z0Fr8rPSUbEPu69xj+HhG7u1oBnver6+/VDICy0BNVzsuVbQidXfQsFYMLMM/Q4w+DtQ
Z1RiJi9LNnkJionlGctaLej/AKjCeAsFo5CcNR7HhIUqAC3kCwijMWifo9XHh/oa+LAz4c7/vNXx
OxsLXpTmsQlzjExn9GmZq51ruluZEbR5z80tnFqtjRnzMOJc99A7EDa/6NC4bG29W7xzxYxTj1//
/T+GxoqM1t56dWGGIb7JK/CYAufZPIfTWSDICVPYgr66Ctp7S4zJZW4FfXSTdH/D3J2biDi11Rtb
zpeWZC0SXsgmm9vciEOj2l1eFU9u6ZPAnhOOO/URG3vWNUdTK/AQv1lQKzWULMmyfC1nxznaGnMd
1FCegEyNbjPvp6Jxr5KRIT/63N+devmNOaNfVs9gjsXsS8yfBbpa+0yO0cXnDz9hA1uAFyiCHACW
PjtE/nLPrH7uZH0l2vByCoPXz3/ixCHdArwwb7o0QYXKp2oZg/B6UJviigHHHe36otLtmSGDE8u0
ZQabwoEuEjrcB8ryDwhVVkmNwvfnn3BqlTZmLEjvhyrD+NF6TAlZ+Q5GAG35Q7Ccw0OdWqWNKTe+
D7rmnoJ9yqjijga5/9qJnu4LPZbnCLNPfca6dP+4C9pNRQVtdRDxR9MjOOANqurrV6xqnZ8v1KlN
2Ngzy3m3CAsZGVFWCxA/c/wtK2X0JYquMN4Cu/K+A6GfzOCMiu5mqqOPcKm/eEo3Rgy8fy8LyGUd
aNS8NxGsTOQo0sczOP4+X5tTO7yxY9YVTRQrXDfStTe894+TZtdmFGcs+cTSbyFdy9J5YwN5nUOf
xRNGF5BfyzEuzmQaJxz1lvdLjbWpphw8mliVo83aG+qQXVdxfbN66XHo2zOrdOKM8s2lbLPCTpGD
GSvfe5F1w39WEfpKGMKD5BQE6vafb8ap1dpYtJU0sgP0rQ95GLxVbfbhFV+qooTxFs8Frv2R0SHE
pUzAO8FYXSSRn5/DNp7aiPWD/rHhwa9yPa1qOF2cv8ezvp+WZx2LWysLu4LZz2Rnp7ZhY8gcQu/5
jFG/gy6r41xGfwIMJQ0y+xiqcx2xU1+yuZQVR0BN1y9BPHQTxKAmoNnHSoXcVnxXfDVG2gK7qlJM
4xiBDmzqeZZ2HeTLRckVmKeC7IuHaWPZM8i6mpxD/qhlbtlLqz6qSGeHz0/qCbexxXVRCcwkFL8g
7lZHd3oSH9QVhzg2z58//oQhbKFdExmHTARwG2igZ4lVwL3N3lkg/Ik93jKAgRPXp4tXYo9L8h7m
Zj2tHByqCe+a+xiFrs8/4tQabay5RVAUR+DMOhRZ+Q3MjcAaIIQRGXn7/Pl+8B9ulP+RlGwxXp3O
KxYa6BAkiCWj35VfcQ0ejUlMB1O48oGTynsSpIp6CPBZVJR548BePQ3D/MO3hLwMUUfxz4Jj7oMG
84jZOwEuBWAl43pAV7isDqwHGlC2kIwzTGRVOoWt/Uvq2B8x8emxV1eb5iYHbUGdTBnm62Tb8atu
lODmwbxJvG98ZAGd5uaClZDq0yNY+9IIEI/vQdmGD1wEJOm9OdZoD1t708SafKc0by7WjuslBOdZ
d9RxOL30cUvvRMfajxpf7O0gJpVNCcDnRfCoqAjkAfelDHYsVGP328S1VX8ErVHqVlD/cuiKFXm5
M3qIDBRLQWu6V3y0xx4cJE9LULfPFcWMLPi2wANQ1/O1zYX/i+t6eG5IqQ8KoshB0g11kRIoiKBb
pUYDcc+oGdrEtC0maqbWgfZQjT5AgjRC2Yi0DiVTlg3Fd1ta+03RCiTlbNIi5SV4VhKdL0ueGD/2
VCLoKHd65uMdWALUAiK3EqR3vKJsuRc9w/p6UJucUh3q+VmBUuB3pgUoO3Urmw640AISZAbe8RWy
1+gPyWriP0UdL9fcY1T+gLx3r29pxsprZK1juFcTljZVAwuuMCcWXOUkozuwsbLvxHe0O4A0yzy7
AJoOu7Je+uGqIkt5mQc9IEuxVtcNbZnd8SGfxgQMuwBiqspkeq/Qxyif8N9JL+ETr+Q1D01x4RWj
6xMCuNArJBbQ2XAMlzdy0Lliqe+5Onztg07RBEivAevKMZrWsapySTzFOYxH9d03WSK3T0wjlioR
fgQRAq+lEJj35/a2cVYcc99EKhnmCToapgvjx6poEDERPWCXaqZYkWrpS/eUu2Z6chYv5rooXy4o
lrG7FQ3yvZTOOVgAwZRpMWwfYcJzT3KnPhowyVzqiMp7J0C6dyh7/JW2+Qh+HMtIdEGotwQJVrXb
maKxdEeGefAv69HQca8XVvz2IDyjEmpavCTAsf5PwiR7UTDNPgHheHBV8riYL2ZBKfmmTRAEe4vD
x/dkpJpdimXIgz2qwdN9zkuHhmMgyjfAIqPiIraOfQeDz3xhwl59YPiRt08UKdoT4H6TSUxZWvK7
Aeeu2XHwsWLAcPEwPCcC/LEDTUIq2q6/MT5OV7Uw7zaL/OaPM439sci+vCmyXhwnHuD9e0WDIx2w
QElfDM0jHF0WXseswnld2qG+GoKKfYhulY/tmbh2tcAkU902MlXdgA5j0ZcPSo3816B5rq78fPSP
VlXW7qZuKIN0bCYkwtKVuIj1MrsliU0s/npLV9odm0AS8ViSHrsT4H+6hjYVvYMzAISI0vGSzKK+
ZEtjDqgLBTspskweJ7BMJ7RfYdS5P1bfKjOFSS60bBOW2YFftY0p/Ye8H3q9JKqFG8h3qJz2+V3L
MLh4rbrG/q0K6uEAgTUv21Ugg1FJMKjx3teDyzFHqd1yCdZhA8DOFE/9UbkKs6Gy4/oq5wNWK2jA
A75rtFiVh4t8eOo6wl2ah/XwqsIhepKF0C8YIIjqX63QOPsAPShxBK1KdzE3i8iLNHN+t6RAGhW3
waSXY0YLpyAtRqGllDpIiP8xmBj+RTGs9mA7L36oYNhPIguxitpbj99UjPqvbOBiCQkydZAKfI6J
xFl65tD/+WWNK44z3OSFhEz4Dl3VQL3anAbFcR0GD3dVRD15K+HXnpdgPTOt7OsgySZXLJc98Cbz
kRX9CvbR0MTaGc5pt8tACNdBmoEgO/JsTeY/Op+C+8lBC+hA69hFRzWK8U6ocHpGDQxEgRBOG+6D
TPIc5NBlMSYiFLXbNQSHg4S+F6cV1fQbx100JvlATZ/UkDy5iYEdvORLM/ywJK8OyDCbfheHytBE
Tqx8q4GLbfdTS4MuRSXD817yuDD2Phj8WiQNymIkJVXf32D4a4h3YL4cplupTHgLTJl4cZi2f7e4
944R9KxSxqPWJKydy4cJ/H23jDPz5IUjoKkamOVnDVLII5/y7p0XPX/E1TXtqPM9COMsan6WcxHm
CY8qMu60FwTsYmaQL76bFCYwikTYgizPFEO5vIMzkutPKRCZ/Gbcw+0ZuZnylJQyxIs4EdwjM/cq
sLM33hPlpSSXxoumQQOaUHflQUC+tgX3XICbEBRxfnbLFSjoqpJQsreFJ+BL82i81X6ASggd58Zc
tHFfNgdU8LI3o8KytheYF3f5OxsZKP/LCr21SyvGNnpqo5b1iVZolhOJznlCs7CD1QDY+lKzjt4B
jVc+QOyLvdgJ67Cv88yff7kwptdTP7kyjbuotRNYg7uhelc4Pf5L5wu8FdCs/A/Kfv0fT8KyCdSe
PgR1TZkE6JTtEbpAOU4huLrGlGaPLaNjtmPUG+84DVyUNKSo/DswT/rxNajmQgq+Ig01WalG78kV
Nuyue+04KA68/Duw5jbctxBN+uCxq7/HWdHFiaE6d2mELM0BvcPptfBm7x2S2zDHituwvxZtj5fn
dGxuho7Yj1ZVjqYhaQudIpRaSCoJ3GHJw+q+abwOeumeo+CJE2yAD8a15qdY90mmIFQOnqZlxmXE
m1CHO8kM/+nGxn6LDM4cevlAt02TKi493G2XU8PMT5C3ISCZJDgIClmRIW3B3rDjbWXjXRbF/NDG
XUmSIpBDDWpGkFhjXAK3ZxxnuKpVTIJLcC1V35jf1wAR5ZZDfBSpikcTVSkQkEo4EYSQ0txWPA6e
QFHd/HUKziKYG28+8GHm5npxEA1zOS6iZAqUUckSQaIJiimU/wDxd9des7HEvk1WOAD23CwjTIXQ
khOeQh+uy4DjILjBktnmWHW4EF3fwiVB/j3BuDohOy/3YtC4xyUc+a0BRGPYBZHBlvpRpue7Meaq
3A94xWW3kJqLb6Wfd1fT3I+PgMguZLegL2COPObmVS8ja5MGDhySvFCq3utw9HUax22RNiPG+/3a
kz9CvVR3C8vLG7R38nSqOICeBfGYS1RQmDzlHdhzLpxwoknQcR6KZETxLEs1VlUnpZkDuqtFLct9
T+OOXtYRE5fzMLv3qGzdWxMWPt+pwnY7hcuRZYksVF/uuqzuDlg5jAjETTxfc3hIL+WzQwjeoX55
T7McflIj4tR7W2LGmo2K43LL5mtqA/cu47r8aAE3fzBmqq8gyEFuZswAX3UgKMxSONHiVvRl+RB7
U2D2MVm6YDci8nyYZJlhiKM0cOBjOLk5rQPX/FA5j7M0BglXmY52zrK0pgGcJukZFiMqi7ZK8s5T
79ClbLwj5t0BjBXVqF6GzM+eeCH1YwRvayEPs6AER5DDLKlsmRp3zhfFHqLPbZsaKeRPUIDYd1Cv
lT8Fadq7TlpcoaojcCymBJ7uMDhaviEYX352mLCL0tz3EChaXORXmO0L8SbEA0k7J+tBEl5fdfdi
BkNfMoZd9kh1lj8UGFceMQpjcBVASkHUKQvWInCO3Ce8qF0Eggrwm6OTVyPI/NHNBf/J6n56CSWo
wnTnzT8pC+OPKhf8wIMmP3QiQ2ycLc3LZB1PvMiB6nYS8XueRfpRIjsBQXA8PRsFMDqOiVDp0FpO
UuYtWGs8DQG6iwdYiK7m17wEAWlTj/MvJDSBRX6mkVJUzJNv4Orzf9KRz/EFDxABp7IrckQ1pkVj
0JIBE4GsoMXvbGU1a9rBXRZ6IghEW6ChpRvHKxU204FzNryJuQlfbYs0UJvJu2bI3S78rqjuRKiK
bwowFrfrRTemOQLbbxNFd9xCfmLn6lFdAmEhAG8ZwtsoB5YjdcCjX5mqAVKzwVRW3oN3mbBJ7vK5
XiBC20I4r4fm4ryDMrD/mqH8kSBzmG6ziS552gco0zZoujy3iz9eCgqHtzbFdlwM+N9NQEB6iaIG
vXMYe3SJAKnwA7MVvMxE2uUoJ0qnva2NuRMYFSkOqB+gHwt6lTa1Qdw/6i6C0YftUt0SYbHojSrJ
ha67+VVWBb/s4j7cYUqePS1ePN52emhuOtp0V4hadJqP5fLYiwIUqHOnf/g9kUdpKVZbRrS7zCVr
dp2t7RtZYyPpI6tSnERPrK31b+6GKk5Bfthdhv7Ir5quqa96iHu+Uezp7dSJ5RqtS3lvOSv2g4Eb
qhuAP1Rbg7sMi5CQXNl3iqhpTnLbmhl3nVzKPSOufEfXnBa7HoqTdFeYLE8bAJCuoGtT36LghONm
HYm9pKrhH5oQSS1YoubXWIKwEkNbJdZv1quDDoz1UbyD1nelC370yVRGSd3WMMecE/BzxtmD6qRI
UIiuDsBMiEsHDVoIV2nQ/CqukOJLKgRHWgX+0As30PF7F3X2A8B/gxBcVXKvW5wx5nDt7ASJ2luJ
dthDJ/gP2iioFEelVBe2aSqk0XMU3MM6QQFIKXKWqq3Mo+JDeYMbObjhLhwvB5jPt5EpuGcU5LNg
l7chUEUsBqajTyovDMwO9wMGgI9Il4iXOIGZRJKUGcmDZ505r4MuRUHyi9rveP1jYL7Mj8rzjAYL
SztF0SXSX2QbHNJf807MinzXqHFeGglpnISHtPhFialxpS2j/zT4kswJkLM3jvSxeclVh5OKOAsy
7RZaKuIbwTinh2S5w13ImmqYqgSlDAYXscjyrZqDufxrJ1+bXUca5HdrMlQk1GIo94L1UpgrzG3C
2GLSz2xXZJgxQaVMYKO6GqzkV7LxkatgrNaXf2RLdXi0UZXxVPQ86i+CpS6andfYoL5SWskLILZx
52ZtlUNDcGzXaDJErG0Msdk3jUgUaWlZK51/8/why0FOPUkML4Kmd8z2YGjUOKMDEo/EZVMevIYe
XAD4cXA3Ih0FXKGJJJZJuqzgDxUdEHrB9drwisF1GbjoIJx2OvToI2t0xH9C8hZpMyaaDWIu2iAv
ul7y2lMPiC7iiOMC9ZuXcdRQ39B8jswV5TTyL02DEZ9E6No2O4j/Tt4th5gm6lWQv4iPPSV9dDEB
Cx9dsXzpxQs0klZfmSkKoBIYLCAUXOJqhywxVkDOiIgPEqeiBDN6NGHt/AqpJ/jCpmjv2ljXbzqX
TXsbi356IvUanEOOvKXH1dF1FyYbJu8gPKfVbnLafcuXAGE/p4w3e75AewXPCsr8yBCz9Ggxi9jb
1TGOdxLUWfnkBoQ477TEDPBD1Yf1TxoXMIcGcXsGpkRbZIeKDxFBmAH3eVexCkTks19PKJcOnN7q
qC3HN5hTle0rQ3hxATtDGOxMDdBIHvNRH+up4Q+uHReZINoYXiWYNhGxkGrNN/KmlnuPD2AVS8B0
OEB/EAKcapaJCyd6wdD6MLuq0uP0w8eujCkFPP83XbLK/xlg1JBdsyrIgDOVAUUjy7tcRqR4l2Zi
6Ki7HhkqF35GoDmoK5rUhnkI+gdxbKiYdogzZ/JhqyFq9qoScBtyNLxMCxAKzsnQowoAApNB1BhN
xygXVJGgw5TycZW2s0X7ygaD+pQI4ZiF7afmyeVEPMu4FWmOBPtIZE4u8kbzS11MGOiorEKlSEre
j/tyBGrNl16Z7Yu5Vh8G6jJA/ubzLOKrboH0la0xUIcsAxYowACMgM86nZqRxDdh3MLy1nOTXcoB
+CvYoh78/bTAG+JyXFB0oKA8flZ9s3xMhKrXiIGPGOBZexMQwLUGkfuPBYHU45WtZ3NnVRTeSW77
MXWjP6sdyePqGCEqDRIRhEHKatxtIP6WKAnpcNBpGUEpPSugkppD/qjqi2uL0Ls8Cp/Ai5oZdUPk
KdWtjvUcg8u7tfnehAhKDbx2DoJ4mT0g1w3vAJgUlypqfsNtIBvwhdcg++pNn2JE0kc2xj2560nE
ZVKhBou6o4XlUzaHtzkpUGLwO7EnM5l/kDEsfsoZ9VTMDfKbBfLQ2aGIJEnNEiKTrMoOsiiUNL+z
pSc3/lx7y0WAWvVv0QqkTgB235Tl6A4xiyDk2VtWwgpoyMqEeEhmr5mz2TG3VKXcLwLUHkHiIeJm
eWDQ1ul3cpSotZhS9N9JNbB9V2YcWkcgO3vJBhQtUTGNwhdm4FmdGAmaiXS8arwapV5BOns9OBQA
RFeOIFtYIxDg8c1hRlXjApd4ezd0RQzFwHHwrk2mgOiYoxI5moI/eK5b7HGM6uYe3mh8lHDl/JgN
GIIC2ZJdVxKXstdGGKEZoMprBKpPybSooDu6Kos/qFziB9HX5RObGFJajupj31fFd7lw/4dtayT4
KOcjT8b9565Qr0B7XrkeBY8u7JCTY3BjOvijicAYDkygZAPiBOQjry2vlxqxgmy8BIHGdA8bV/de
07bPOaa37ic2ywzTQoGafvlKxTQNEK28DNChuKUskm8CDcuUTyWB1qMhaCBIJjE2C9XvNKhouSRm
ra/rHOR+qR0CuF8beCxhkC1JZnQgH6PQ6RrzhVXY4i5TiLSDoQEDmTXak3tIB+NMd7Gfl4lfFvQH
BnayNyuiXmHKCE20BAxdbs/0lB2jsKmqXb1YXyQjRel7r11BqmREE6ZF1cuEoCxEFTOt7KLpbgHN
YLMPI124m2ouei/t0Rvod6T1/PKAJsr8jRMdQU1ldJN+1rBt77IDfhO1sonEr1Oox+o1l32s33Ov
9g7ab3sUzkpd3ZlS8QcPqIbdVObI+4fADffgZBGp14fNuk1a/55zhqNqqdtnLi+bXRYjhwDllz5Y
u9TrCJsvXugw8Sm1KIehyGzjgCN/b7NH+MoGjETzYsleDrRxFxLx3IJrvB/hb4MFmbTet9RF4XNo
fNVd4pLP7WU95F29VqdnCacxspeh1r07eCAvF2lBW7wrGjyoxIAyEb69jllwr3wUbIzEzJXtIlHt
e6FgE82Av4GyDuIOVY/8G5a0lo+gEtRdqaVfir+mXEDH1ooJmTAKc775KexgfpJY2WsXFN27oS0u
26p1yJfDtrBvdg4NMp7BflQzm3/nUpZ3ZkERd54RMCJgJxpf4JG0WVBImn1MRXpOxOQ+I94Q3KAs
md91DV29kAcRE1XjwvIJ/qSbyjz0bsJJjHz+Qwofd30x5fFHBnwdWNCC4nYq1pAiYNWLZxB3Jt1o
xTXOLSQ4BDR4EbRS97cuUW9IUWtFOwY3T/MDDh9xTRfa8tlTuHJ2yLa8J/D4oXbXTwa9prDp7I2B
JKpInbWotDQSoN9Oe0h1Gt2QJ6uK9qme6uJ7wHp6R1vInKal8fxvGZxH+wxtpHpIBgRu9iIrhuh9
UANBRR+1hcLsXRm4R+DFUWSuREguVx3xV+mF/g80/5anycZmX3Wq0bsBwUdwUVcoOmbdxEuUCesB
TA3zEJDhMobeRR7uusVF7xBUw70GMU/oz+YFHTvE0YHACiED3NFyyBHYY2qrv2aKWhACObQi2Dwh
k9I5LaYLVwW4Glp4xMTWrcaremy59uI+YjtUpjyX9CE0wcFlUvwFV4R6xSgt6MhybQogpBB8vfcE
l2qaMdrdqAhZ7IXLquKiYpCFRMUovERjiNWXoG6t7m0xBtUh8/q82HtRLcYjGiLIjlpQHJ4TkTzV
y90AHKopsz6ogAOgV9FHaGQjjkPQ35ZR2Z3pqJ9qeW+wDRSrJ0QEgAap6YJrANxvLfkSDXwYhxtU
g80Lf53L5AdiHVIRBE5+z/583oY+9eIbjNKiazURvw0PQUh+QW7hzxQZ/wzA59SybzAMSgcS9Qa0
kZh1R8jjvdGuVEmIi+pMj/4EouT/UFd0fQRPCpCE6OxPxC8oi453srR3Y8a/hj7bUld01I6TaaD4
woAUQx03fC79r80AhQh8/ht4g6YMSP2ygR0GYm864g4Lstak8otDCVaJzzf4BFxiq3gkvQEonqYP
ITcaJZwh3xetTilKHbEXPSzjOW6uEweJrYfgHxDRRPMeykqA6TGnox08zbAbo68+fGPAZgHl5BTC
gKuoQYMcE0bDginrz1doHd34HzAMtrFdEhuCFALCgeXiugSDsgeNGvyqzFqFQZToYjx4QNN//mOn
lmljy6APGSElEICpZkJpCc3kYHLvpY1QTfv8B07ZxMagWQ0RW/ju8IDZuL8oZO0mz3xnFgTcZ4/U
qW/Y2DUyeKBIdRwcjJxfkJi26TicnUY8cV635BV9DIGaYjbhARCiH5XVq2Q7sgsLioyIg/s5yr+2
E1siC5PVpQG9bXiomnynpXmLBnZmSOiE49uKITliu3ycY3aoJPxRtcaICAYHdFHhnM6c2lO/se7/
P/ZWhbws2xGOG71uu+cTwvZ8AUVavKLRvnSUtiwWjTUsayoSgMkPQUAVV+8rshcggmvf2m+f/8aJ
sxSs//6fz3C5ksXQwrLzBTzuhiCH5xU5I3B+6uEbyx7DkE7oOEA9OOZD2sR9fZX3qLl+7dU3plwR
AGN8fw4PROUXckbmN9dn1SlObe/GjLHIBsXfgB8kSolJE2MSxnjD91by5Qwc89TibKyYYCAxMgPj
BwcC3kRPo06Dunj5fG1OeKEtaQWqlv1MBF6/oT6qSAxZMkCesWNJO2TemfjixBdsqStMq0VZN8Af
5Eb+7CQaS2FJvsSagBb25m42XlGD9hhoXoiAvthx3d25Ozctd2J36dZ4bVcxwjHxtM5faAlhExQ9
RxBT23NKdac2YP3lf+0qNhFVTf//X1/As63I8Nw2N23WnCMtPfUV67788xuTqVjrKtwDGhz9CY+x
Rm6yS+qV6FN97RxtLNj4bRQWXhOuAIaH0c27vtcfDGhV5DzndNlO3Dh0Y8fSRL6BXAgkbAxYRWua
iki+SsyujMtzC09+xmGfOq0bi9ZMiCLHeO1BstH7E+q4/k1rVZ6B6p/ai401m2zMAF9bFyp2aDfX
N+vQWR2OD5/vw4mX33JZUOTpvSMdrvwY3PYdwZWMPsSvrz18Dcz+OUcSPPAK/b8VOB+XqUZzbuev
l/7Xnr415ErZkhd4OjHzo2oxwxD1UBb9/OEnln3LYJHHQ4aZVBMcOgDMEhT7hrRDjjB3+MPnv3Di
dG5ZLKaxWIgqXXjo+XS9BKjT4h6GSkYaYRSp9L6YwPobWw54oyboK2JwsQICEH3ELkH149zTTy3T
xozzvg0Bi3bxf5zpCjivIv9tgODDmW04dTzpf5+gvIzAq8oXcUA55zvGSEp0EaNzPBAnXOmWwsKh
H5Cp3MfD6+rG5d0NXyOhFpW5ijx+vsmn1mdjvXmlYieAhT78P86upLlOXon+IqqYhMSW4Xp2bCfO
tKFiJ2GeERL8+nfI29j6rEsV27sQuq1utdQ6fQ4eOaoIlzMRlInjh3hT3bsra0ykslm4s8kp3mXQ
W17ikXUZoCuaucOOlJPGRCqZBZ6WCvTFF8BFOgyPQiaa2bLLNm8e9q+AmluaSmYBBAMe+MHvhKbp
1HhIWHdrGs1D5ri/O7+JzLRASX2P90xnKyU9Y2fDO8k4IMOkVp5d4oV4PK3eIXpH4qu0Fum0NGCN
pwwXj2VDE0M3s8FDwum8K+nmvv3+ZjMtpsKweldi7tZQznHX+zSmmbmj2qHZjVRNJHsE6ok3DG0d
dc1ONOefHcmfu8GJUf3+WTl0J9/8C64PLuWqOFJub+rTxMCHZsjYjOUCDbL61PXWn/9/rLsVjojY
WnxyEIhr/eOY9ZQkXRc9Cv4VYUijo3/NZ4A6rKVsd5K0bm3UMPeSbhVFhkZ3HzgMvOvSqAPNa3Rk
7kxlv2ALCrLGiAjPzelFGADsWOxgqQrV7vdulRQF6TLiOaeinyHxyngVMuI+pZnjIOOJQ87LVAIM
0nReu7oTBUdc8+z12AYBHFx3MunH1odY6fu/wFJzEr5BUAkzJ4IHXtwXZnGsQ4/5287+Juy8dSrW
aUw9CFrQLzkaJ8NVAAl3bGWVmG4FwZNZwt0TnpTdIEdXzOG9m/lKbi5QN61X4WydWugNyYf6Yuqb
HCgh+5ri4XsnQ29G/m88QwPuvX3wnkXRsZJswuvOt347VW+1hMEUEeS0vx0zkxK8JjAOic9rIPmA
8IxxoBQXTrn7D3TuowRv4dQzGPvXEXZqpgfprPLWHtpiJ4NqRlc5MJKpZwDkcozeW843GxLXN7MB
YM8hy6j0F+ZiyrSdW4zOeDtd4W09jzhJzK/nh/84K+Ch4/3iuoUwVuBBUNRcN4VLSdpoIVCLavr2
xXdHEVh2t3d11hlKiWIBqAIgsC6+BXU+J2pS5se42345/080bsqUMK6qfMpGvF8je1bsDwWONJSl
g5YE76dnODtJ9OOjDJim3ptrMlPIrnjG9pG5LON/+ruSJvdAp6boJpna0MbLnVuVh5IaY0qEA7TW
Vvheh6MTcJBhvqyAPI7VIZUAwlQNJAkW7HJqph6wZ3Buu4ExjQNaXGTWPZ9fFN2SK3HN5h5sqsyD
vSYbd0PAFNDW0qw7RcJ/eqMfbE3/0T5KwcVWDdua5wRyIj0Pa8FOo+Xe0Kx+8HHSnJc71nk36C08
VHtjKkWGbaV+s5gAegPdAwLKvEBTl0P21LQ1/qWyYyTzgAsXazB6agMVahkvCJgI2jg3VgatNZ7a
F0DLfT+0OCpHRk7bmRpFOfw2ay4DkiFL9UDIHNu4VBkkt0cHUDXPw+8GwizhbLUveF91omNTV4Id
8MCsHkvW/x5n8R3qeSwofIAFzw++DfKBV1ElyFEaA1jdsYzXfII8XMFr44bSMrnMOtvfOyRvyfOj
byiBXQ1Lb/QmS9EUJqy/Bu1JsDFQ9mQrz2x6q3aBgvTiTtApmEKoYH0D97HEbtwe4X8lTCXPmIvS
Fws6vP5u6SUEABZgsaLMd449mrTyH1EkiW4ik9j5KzqiowoVFbjCPZ5svmz8EPt/QvcZJbGXXPi+
A4DlX56PV4vBP5sGu8sXfrntwivk0Hc8QrONqWwaHDkLb0LD8iLNJQUMx8fZZ/AO8UkSprJpVK27
5stUuq/jmpwsz41RSUCPUQm9V+Lv6Z7p/oKS6Dtz8XJQr5CXykQfiRiaV5AtFDvhqNm2VEmkFgqH
o89t42XpcD4n3AqNuX7ySZsFwJ8AnZnN4ei6e4U13X9Roj+V/ZDVdWq+JiXaiwzxi1DURM4Hv27s
7fc3twGoOVVeiT69V28S96KTYzgBRL8TFrrBlag3mcvsnLTLq+l0ZuRts/bWcjg4+rbXvJl63veW
AREV5zXLatQAt0YJcFvs7Fi6qSuZvCnksswLpr6igkwj9Nn4PgjfmjE/BNdgnhLL3PMMCupo85Ut
lnMF2DvI6tCXcywbqbwZYLVyUuIb9V+W+R0OaIDuUutgIlVZM+rCl+niDuYrGBmmX5Vndfdj5rH7
8x6pKajg4v9+XeWcudCdSMq/PpvuXNu/A9/RHP2DEqPlNA/mLrkjcrjjfdoHMiM/+/kQCTxhqlaS
tzQupASZ95KOOZqfCiA3cg46i/P/TONTKouGC1UeNKPP7ovRFm5o9s0cont153CoG3z7/U00oENj
ZUvbuS94vZ9B8CYN9MrlO/cA3eBKINvgCewhZ5L+XUqA9IN6qexvTjVlF8cMo0Ty5JvLkqyD/8dA
L1kwS2KhXSZ/PTa4EslO5vkNOm69lwyd/EECprGw7uWeyIgP835wsCFKGK/FyvytzfNl3Bg/G0b/
eBZ05Ben/mFzIAnXwbtK1hUdL0Lax4JbBZN1LbhYZs+Wr51LSqCwUtDSDgNusOcNpsluKpAMKpdO
65qG92erKeZ5E/YgoGyEuCsghFlN3TV6U3Z2Wc2BRoWV9azjpBjF9NqW2c8B3cJVM8Vm5z75KAgv
/Z7ckuaEqyLL6OCkqxD19OqDQu16QLfURbp6wOkYM1Ac562m+4aSpA1ioiBFhUQ1pwkGvrUy/7SX
Y8nCVYLb4xnUg3gnYwucMSkIJtpjyASmQsoMjwqygOcttspP1nCaip1Ci2bHUBWQ7MqxrJRh3IEk
IGSrpl8C7eg7mV9T+1AFkBZh+8A5LBItQ5cLdMbmPBiGr604tmO4SkzzOh+kbfUy5ml3JdfuJe3p
TvHsH+Ljg/1CBY3VzFrm3DVljD7HWxH7wRSN8RAtYRtA/jfq4nsvyqIvr25ghZBnjmQMTaRABF/3
Kvsa26lgsmFZVt9Gm3Vctjep1QWcfs28LznfO1Bq4kBFlA0ZW20/gfGGtv1U8ebaMNFz2mTfzoeZ
bvrb72/SXAXNcLwzDzL2OUq/VZJdIQ/dg4Q0Wpua7/iXxnlVOBmQ9Uj6JhZJmk0VFCAgCob8GI4Z
7GLv/0GPF3f0cK9Y2NQKJjqdPHuPlVtne+f90IbRjL7X8G0P6ngE7qvqEcRm9qXwJmfnHq2zv5Kq
syEpp2yCaQry2mT36ElEF1rgNsdSm6Mka98vU5qj2TimckHbQCr/2EuaROd9R2ceJa4bztk41vAd
C9oOHlpLHXyD9H58fniN16hIMpvLlnsphjf6L+38zbWfz4/7T97igz1DRY+5BdhlFoqQEl+bL2Zs
3YDKo/rmguMmqu6aMN3J+7r5K+duY24Wd4RscUwL4GR5c/LnPdNoLK+iyOahbL0Vr+KxrJ8Hswqy
9mVgX8+bRzft7ZtvdgS3BZUi2mRkDDW5+S8DULAJSdGIfmcz0M19++6b8R0QLZmQRZMxCHYBaflL
IIyTFP3OsUE3eyVkCYFqWUXgNA29ghhkUJpP582iu0apYDG07U1rxzBygdP0C7l7kOF08bk8tRE/
RnXPbCVaR7OwKiphmoZBxdJvo9Y/GKuq7hFErEFsszQIJnnqxVUuumDps50l1RhdxYihzDT6Ld0G
L06L8dM7eHCwthP1G1cZBGFgDMTuldHLbHnyjZ1dUVf4V7WNRnDZdi3oK2KHTmHO66fSkl/mkYCz
wn61Sg6Ke+ezhffnES2P5/1Hs9GreLHGdVL01eK/uMW32QJ/XxkXuYfu0WO7jYoWW3GPRK9nhd0m
A4fOzVDslA80VwoVHtbOUORGm66MvSX/I2ryJMDUXxnLvVsmoI+yd4DzOhdS4nbpPEJciRWxp9tc
Xlf5sfyqShwtft+CvbiWsenS2O5oyCkfAvSrfGZ5I3bWVjd5JW59i3WLGHCdKBb/OTX6Cj7VNzvB
pXVWNc3aU4I6CjYeEIYEU9IB5YE+MANcA253ZbjseqKgJ5I07LM9cKNm0VXImOE0ObrM8YdoWkW1
ZwV1ccozFiTeJ0EfzweEJg+oyDFrzjpo3iEgpAAbqDVeEY+hv7beuRlo1kRFjfnM6ooaxd14gfoU
KG1upOnsbB+6mStn5l4sTg8tTxmz6dYVj95w1SU7yVezS6gIMW9j/ahGDO3kdrxOQziTIZwgQgVt
hp1P6Ayz/f5mU83AREU6C+7EGuTev+iQPr+eunGVCAZEEqBjgSSQ0hJ09slnWpU7BtcNbb+fsgRL
h0UcbA7glgGh8Bw6ot6JLt3QSugurvAYp3CTrgIj0JMkO9umblwlaNNmtCVIRERskj7uiYwMUEgc
MTRV0V68TpqhRpdFbEEJ3J/LqLL2VDU/dj+qYr2ku4xiFTB002YnkOcE7fjLNTPw0+69vXwcO1TF
efVuXtsOqFLjxvnTkZ9l9bOjh4o64MV77yXDXDRW228mN5JwHPtIgkPjvMk1hz+qgrwaUHq5iYEN
kUPsvWu+rlZz6hovbAj2FQiNV9cj66K1vxH+Hnf9xx5EVd0jyKaz2liwzMSoAvBLBvO010GmG1oJ
1cQC7x8o02Q8ghd4eBxofN5MunGVOBXumnG2Ylyw1wYUfG2o2R0bWQnTqiVcgvtPxt14Wclb59ix
g/pKmJK1ozXICbfqzb3No9x7OjRfFdRVcjBF4Rol4h5UNTOc/XR+XM3dFSWH904u4F92kWLg5bq+
5xf53R/rkYTXxgOYinacXbMJqJgumzNzdaHXGHvyp2w2jZU+oPRGUnJx/k9o3IQpgeoUQEK4jidi
ywF50IKGhmzvSejfbey/d3v6HxiXnwLftILyYgm9CxARRMWpvctOaZB8WT7dOhdOGGbB50vHCNyn
m/TbsT+0/dE3KZUMfKaUwmLVeEUFiBqP7WgqfAs6pnXvl9jRCKgnsRVcJ+zgFqBCt7ZScjW5iYiB
R48kFRH19m5XOv9RYnVAqI5uaYqY9eMdq+m3pkhiM5fo0Qdn+nmLa9KIitxyepALcKCP48Ufw56l
d37nAzu3V9TVeKiK0gJDUNZ4JdLqQhxQ5ZpjGYu0PSYIR1WUFth98YLiwECtf5+CQH4ln89bRTft
7Tj/xg9r0Q8jmBixqD5YTujlRpl5fuSPLwRURWPxNWe8azGynIbrjYMclYpniZsgqnSvZAW/5Pnv
/LsOfxC/dFvwN3/BrzqnrCrYxnvsTuV1+pPez8GF8exct6fimj21N5fky/lv6ay1/f7mU3NJnW5o
8Km+jrv8k723vWl8kyrZtcn8BpylKcqLYPkqQO5dZN8naAGdn7VudPv9rKEwQ4uSYfSVPOXla58/
mfX3Y0Mrgbt6IzOtCkPPaAvu+1+uk4U8PzhvJdNCx9jvGrDVxobbxDNI1ouFh9ClOHTdoyrEarKc
sgYpCM7xnN1Tp46dme7MXOMnKr4KItiyA35dxLYEcR1g+ANIys5b/F8l6wN3VwWKSCFzAq5KEQ/f
QVf0s7ycLo2Qxn643j/Ut/UtCR/p1e/6ZedzH7+uQy7wvfPI2S4ac7vtmHfiT/Jgg/T6wQTF1gka
IC9/k/vmrrszroo7GiW/yp3/uI390V9UIpqnRo1DOfZSH3tHUJSmH1Skg7Tsdgngtdy5I24HoI8+
o0Rz5ydikhX4Yyv2nPa3oGSM2v4xsZ5zcQEqtZ0/o9ufPCW4Db816bhAizjNRUgIdAP85MJewe8L
EQSf2Z86BHzvz49OJm8bltzYCQvXpg2bxo69cv0kFyM+v5o6w9rvF7O1TM6MBFOx+XORRiOoXc2H
Pj+Ef6Gq0lEiwVVS0V7EtVnHvidOuCrvLJVu4spWMBVVznkqcEDIKz/qDSeCFvyj6K7lRiF93jia
bVIFbPGRTsaQYHNPDe/WA305yJ/qG7NID9UrqYrZIulA0eyOvZKx0DQuSHqoXklVsBaBlm4P/jkR
gwbfzi/b9BeQtfyQcjehKh7LyU08HFWTiEH2F6ZD90m09kk2e1qrmhhUAVlQphhZ0m8JZA4tC68X
t2QBPcB4A+IwT+wcijVHEaIE+rzatbUWm+WL6cHuIGXRuxdD69yBFhiMjlZ0zIGUQO9AqkbB/oi3
B3TV09t8PeXFTmjpfFMJ3HJJRy5LiU2fkSqo8QB2oksPqn2vrE7nZ6/JWURJ5TgELuY8Y/ZC/qTO
ndxjPtFNXQndDtrFzridbaT7tIBKsb/rjZ2I0gytorCcyp2qZkuF43hrOFdV8lAdrAypCCzekhHi
QZg1aCR843Y89rpOVbhVLiFMBeJ+PFo4buAlr9Q7VD2kKsCqYi3pDYiMxCQ3IjJMuIIcPM2obF11
kjVilhjaXeLK+WRWxw5gKqRKpF1hQYYaB7C0PlnMul5Zc3HemTURr2KqsMsmruFnKNLYjxCqMfxL
g/2g4hlckMeyhYqumloIihsCh4fGbL+DYfoenWB/OTQpzv8BTTSq+CqXJFs04g/YSRJmXgL8/B5M
TmcbJSDrskwAOe9wMWtB3W6gCWvq7SCf+b0oejSAeHvPUJqkrQKteNYUdeOX+FBhn/JqufC8Zwtk
k3zvzUljJBVI1boUJOUeHNPLxq+AEULK7ct582t2FhVClZhWTY0BOdVqKSQnyzQ0c3C9SotXz+e/
oDPO9vubq6Q3G24CMQWBJxvPjI264pcGgPmRBxbhOJNoTD3/HZ2Ntn/45jv2UoxNX+LgbNmhX16D
/uv8uJrErWKohAWkvFtice36okKRJoe2BRGg8wYrnkwf5uLl/Hc03uooSXUqOz+HdJCIab3cE2hR
paC/Bl7yAT3/l3k973xGZyYlwbqOXw+9xVEH6f2fQJ5DCoSxvd4k3eBKam17m9GRIJjB5h5mhAfT
urPP6fxUieVE5jKl0BGMO3ApF1bkzz8GEDGfN71m2iqaqssoS2yIi8ZtBlYxWgYo5hwbeXOqN045
cyKE7W67W3Mz8stB7mzKmsuqysPV1tCRqbp8G3cMqvU2QymuAMiYQ22nsiEO9FhBU/D8f9AEsAqo
sobJgdY9/gOhIsSLV1CXX3xy4+7Bb/7BMD64ntpK5FZDDbWmaTP/15cxZA9Py8MFvbs1oyX4bAAN
vvM/NC5kb6v/Zi0klBvQ84vPbMoK41dhgyi9+X7eRjoPUoK3q0ibODnGLs2rVF5nezd33bhKtFrS
cUi1YtxxeAUzcjAPezRlupGVUPVHSK05tMYdti7g8xAfIO2xnVjFUzko4P5/0svyaW2u1j08qGYB
VSjV4ppzblLEJnRYoVAa9O0VHdmOd2jsoeKppiwpDAhL4VJMs/mhbZbPDiQidg45uplve/4b16NS
OFWLLSyuu4fSuCyzp6p5OuR5KnYKDgFJnh5Dd+5tS54SfmwRVcyUUbCkSVaGYvOYRw1PYsDso/NT
1mxeKmxq4LzKIJSzleILfposww2hPQfNEgK+zlOV2mbk4AH5oexKUBl0/p7Utm4VlCC1CoOUboIl
Tpz6cwsuG7QJem5kS3dnmTUpXAVUGRJKrixr8YFxcMKlHX8kaJ6PLDdbr6clGaMU4otX542o81cl
fhOoi4Ar0ce32P04fWLH+qPoP6TVG1c1xx4SBxxXTbQfXhhFdwEtlx2X0thfRU6VDoRiDdwlYsv9
69F44X3Aq2MbsIqYgopAglMy3BUa3n97KeXv2rTWl/O21k1cCV9gG9CSRuA40ryt7W+j/wwB251M
rllHc8u6b+ydm3OfLDaOl0OW/6XcX4PJL3fKBrqxt//zZmyI6TTtWKCYIhPoiWQPlXV53iAaRze3
D74ZGEWDzGZbqQNMjZCcCt38ldQ3bfO9Sdv4/Ce2///BoUDl1KrGqsylwNyhKRm54tpafhT0itvH
mAioSqW1DlBwLMBQH0OG6eQUIjAdGfXLXmuKzvRKeLZln0P9CW8ulQtF105CtIXsrKrOG5WjsMek
VUM/bo4l+11mv20PbYB7hEQfL6yn4qeWcoQat8QONhl3BKxyldFF+fLggy+orNedfeBj23j/QVIZ
Wcb9CvLR5kjjtsOSDmI9Fk+eCqLqADeAuiL+gduV7oM9jeJimqjYe+z92PieCqSSUNXCSlq4h7hr
CDriizkDlwRxdrxeZ//ts28CC+o9lNsWyv99ezMnX1arCsf+rmbX4FuMzgeW7hNK7Hbe2vmgEQDw
pnssqwuJ53Df3dQZDDAd79ShdVZSMq3rod28JeYMjOx9O5Kwzi6gaL/zB3SDq2fieS3KBWweMWfZ
3VqVF2XFrgTrdsLr440HOsvvl6AQnt16KbzTL/qThFwStDMDRHKUNtmh3O2pyKqs6VI6O1jl3Lwu
/RSsYnvdZBrbqNgq4lslVMHQp8jIDRt/kuUnY1/O+83mH//dkD0VXdVWo2/W/eY30yXUYMzl9/lx
dVPe/PSNy3d1OdWDB1/hxdXE/xR4350fzw+tm7KSW6EbKBOvQt21WE8tVO+6+Py4GhdRgVQQtLFE
JjHllf7yi9tmecmaPxAIPz+6ziDbv3ljEN8GDYRdIzOtQkadAGkUo0ENfN/54XVGUWLTkKRaCg9P
o0tieA+OM1Fwhlny9fzouskrwelmA9S4t8ifh7sUT8uZf5u0346NrUTmAI2o1uqwnG4jTuBajCBm
FLHJC84PrzOMkld9Q0LtdcNNWeioYaDU2TksaUyiAqZA8dCZboNxaZU9g0AtrufmtnWLnb1WM20V
MWVXoC73Nme0vPSWgr0COpq/DllEZbFaOrxXCn/F0DiW2iQJUtnsnAF0RlFCs4OcmzN0OdYylRG3
xhdvXa986R56RvRUqFQLNQ6IRqOYars/JutX7f7h0G06b5V/99QPdkKVxMoFPY65Tonxe6lBWApt
ka9Fx+ygos4N1JHNoDTIVT62PxrKICstVu/assBotCk4gPvvQcq2OHR58FQ4FZj4aO9LvOR33QA9
yTkYjT00rW6BlEA28rWY523tC8h92V4PHEILImZ6bJNTWazk6jWNW8140bSLZ7pULPBL+qMdrb2q
pS4slGhOPBCxzi5OCdT8TaccYix7lSKNZVQ4VW8bNeiXkGOh/RisCdTNm4AUD+edS5NaVECVv6bU
a2xEs+/415AovgCW/yLP5ttKJDswCo1lVFxVb5WZ0YsJZwTh4nBvfyMTO5ZwVQwVblRL3qJnKbYm
K+p8LyJ4ITlvGJ3Vt9/fZEXXYUICWwSqDudaopnL6W+5fDk/ts4i2+9vxl5caOgYfDs1sfluJPWv
1U92TpO6oZVsiw6XhNUWkvninebuczn/PTZlJTzBq2BIZ8a4ln/By5dF7Ok+6CasJFkC6KHBHAxs
Dqch/8TbnTOvzrGVeHQl4HVswYZPXcsIBhfXATl6P9lgVZfQwqu+nLeLxk1UbJOkzZwsC6Y/2V+T
8sZeZeD2x84fKq7JIg14yycEzjADllWTWPjWXbJ7wNZNnb73wtwTJdo4eP3qzsUQlG79mpdoMwK+
/eD8lZzr87TizlZS8fs7r2tAS4uO0p3wZJjkBzlRhTfRHsqmpYdM5FjyZHE82jA7gUD2CBqkej7N
PP8xF2xPL0zjTCrOicx0bG2JCjKUUCAeLUnRy6AXLR5fSCVPfsKPnsaJEsAldAAdYY0izsgYENu/
GMG1N/lVfN5fNeFGlDheBigdo38PYeFUJ3Bj4v0xPdb27KlAJ9BgZmO1rffK7prxm10+n5+zzlGV
UO7TIoN4PXZ5xo3rRQJXweY0nLPm96HxVbSTrNdxtBfE2cxyqGE3Xz02hLQ9BiDyVMRTa0/+1How
i2jaGHcV6GtZp/Mz16ymCnoaPBBjDgaGLjkNMmpA8HcPzKIbWgneCZUIMo840VpsCfpBRBDLPXaK
VGFPUB6p0trBWawFMiAW82Lj/SWzd84EmlhVwU9QxRMun9HRJFJxK7zygmUAyMxWNEOeYucffPyi
5KkoKGMCa4CxwCMbdufY6Wl0XofseqBfLfRndeLG3EsBmoZzT0VDiZytg1vK9E+WZU0EjbBwTNM8
FF3WBI1N18uihEx219rhnECdDA8ee0SgOgdQEvOQ1K6NjgyUBoeT1zxVB4tRKgNV4k1dRT2M63pF
6FrdpWzs6Hw4aDYKFRcFWqOsdRM4ljNcCv92EK8W27uFacyhQqLwbFJ5qQ8cCwOJTzDnXR+U1vj5
/MQ1rYSeCosqqn7tRYp0NnDj1W4d9KnwYOTTr8mTEUk4UGotFOa9cMK93h2mIuTc27m7agLGUSJ9
KfFo2EBMKiZJesmo8wAdTnAblJf1SndKEjrjbQv25sDr875Ieg8L09fiorLNgPAlOG863dDb72+G
nqi5yirD5p071x4KQA50dY6N7Cgjz8yW5YJTujE+JuP3ZI+uWWdvJQWXhTs7YFTEkXFen43EfGiq
CHiIgo3Hzl0q0dToVmOSQE0iztdLmzyY9HLYg8TrIkxJxbRj1G1YXr/6re9dt1t/Wy+GPKpn7+C+
o4KjRF9yCGrBHamRXbCiCNPG37mJamavkk15xCmdLEcEzdBHWPk9M4fAJzsnUs2yqhCpLGl7Slos
q1U8T/61EF8yAO4T8eeQN6qoqMa3i9rcOkyS9mY0flJ3Z9o6m2y/v4mf3jeNwd867/K2CMZ0CBMo
W1d7tUidUZToNK3E7Pvtput7L77xDP2xoJmr0Gl/HbOKEqOpycd0GRD9wrpz8bLRoIPq2MhKlJJR
GkvpYmRshl1fr+g9GNz4/Ng6myupNRtGnGknWKWsRlD+Xjb5tyU7VgBQwVBz2oBbassk3XDl1ree
dWzOKhgKXOfooTcQ774DaqlPS/+Y7W0qmi1chULVIK/naZZMcWKsgJxN2XcXwpI766jxQEu55fo1
xJHggrhPOWkReBISX4nlrUGZkjIAG3yz8x3Nmqq4qMIeTSja5zz2x+6SWt0VKKzibjGPZVAVHgV+
Oc+UOZ1isC+AUdsLjfEY17inwqPw5F6ADxwWsg0KbYpka7Q+1IjgWUp4lpnr5V6S8jgRdcCgHTDn
dMfeOqdR4lOOpQOLwM8TXtZBbkKN3Bi6cSf36w5k/8hH3myLU0s6bq84seSWMQVrlZPbjM3tQ+Mv
d4vbWKGdieeps0jUCnC/trNrBsVi2sHor+PBNVeSrV/KurQpbnfL4nQ33SSt753hWsfecVR01JA0
RAqv5TFZh4D6Mqz4XmemJhZUcJQQgzH003Z3FORHNS6XRY46xnLwyKfSSbGBEMidYHiafHJ9L0xl
GZ3fmDVOpYKjynmGuEILp/K7dY0buG7kj7ttsbrRN3O98Sk/La1uTLCFcuuqTe6c+ZifqOgoU7rg
kMrZFGdDGeZ5FyaUHTSIEsAjcaEmyBs4CUu+WaiTBHik+X7e2DovUSIY0kcIHWbweF3SwMzvG+vS
5wcfTUwlxY4JYX1mZwAtmflPTsvvJK0jx832aJq39PFB/dFUY9OoBmsw4IN47v/D6mW9qBfbDStK
SczK9csykj2Szo/dhqgYKW7ZxQju2ynukCIF5RctTlHnl0A3NHvvkaXRr85K8C9sF1XNrgzcvb7K
j9MuUWFRq9c7WVuSKc7Lz3K9NRcZUJBIkJ2TvG7i22ffhJJRtRNU3jG8BNQ5NPxRniTPsvi8WXST
VwK1ysHs06RoQetkG035k5VBsieNyLErDlHppLrJgwLyRmmSgZot68knw9u5+unsosQrBZ8zR6fs
jJcl6kcdoLUBN6zpdN4uHzs95NjfW72EG4qyxbzH0bsANPLCMdKLqZJQOFojB7W885/R/QkldgeR
1sW6dSZZxqfRTEF4eKwlA68n7/9AYae2BRlqHNIMgAvm3gySRp6qbvx9aOYqHKqUFc5p/2ZuRWNx
0x5T5IS62/t509qUnVxXHmfmDNDo1AX9nJQ7Zx3NqqocU6LgWckyFOTAmi57yG/Jh6wbQo73h0zu
xKvuG0q8WnkvTVnUPJ67O8ZAnJ+epuZiTYbAdfcUoj/OJ4j+90ZyWe/4A0Ou4qBjEQ678pIRr/xi
D8GrcUu2/f5mz6nytkZhwphi2oLcXFaXK3MOXcKJSi5Vu60QY4mpM/nMzJs6vW/mQ0dwopJLkdXm
9ihgeWl8WZyvtvV83tU/LoETpgSpXMe8t9MSoSTve/7Us4cMGl3u2AeWe9/U3xK+B23WrasStHj7
6hdnhH+a69XifnOH71W+R4iiGVvFSnXcA03sZp16/elXFnLg7273GLxF53/PCERFSnUiK/wqwaoO
zafe+p6Qh4H+GJ2/hJvQjd85xmtylYqZyowOxawOx/g5NS8MG2yleE7peX3qB3nooEb+QzhVD53j
pihXzP0jS/6w8XKXfkE3eyVm0yl3U2veYtZLnqG/8gTS7SAlIjI7/8d5R9UtsRK2WcLmcq3xiQmU
N2n91C1Xyy42Szd/Jd/i2klGAjhtnLocj9u/Wyf77M7+yaj2IC666Ss5dx1nOjklTn6ArN6NC//O
JuOxcfY4mTUbs4qLaqu1zbMKASCM+XJxsxMZf9fMuFwnQOWX+uLYGighLAZnbi0XX7Ht4Y5WVjiJ
7tQU1tP54TU7s4qQWpwynRnDxYpYWeSyORYQWD0/tGaBVXxU11NODLPicWk9ziPKLynO94Dio3X9
dP4LmgVW4VGF3xmmnBFdw9yfxLrgmTgNvcnYGV6zT6sQKT5Rb00H2Kaq5Q0UTNAmDQWErAozIHx5
UgZTsQR0qKLz/0a3FEpAF1YOcg+GE5ZJGj9kkrYniK3v8c1odlRPiWXBjbo2GqN8xVmiD/CWLsJy
9O9EOX3viHMF7sQ86jy6k5U1saHyS62Z2/oNN6eY+J96A8AeVPOq6QT6+BCstAcNpsQ3g/g5gDIo
kQ0myCIgK5iHjIIW4dhyKFk6F3O++GyF30LAE5e9B5GLgxNXYppUpagXDxMHQglYGB6lzjGNeKKC
qii3oNs4dBg6M2Mo8l4xvoeP00SbiqnK67Rq7RG1kmGY/vKq/WZZKNOKeacjUzf85kpvzoikTvyU
EhhlbL9C1SSi60Xi/jy0liphFOtpZ85g9Y0LTgICsIeUe9USTdSqaKpkk7Yvt2KqQ9e4NeXJbY/p
UUA44L1F3IXmxuBsGbI27p1kvSuHaedoq9mbVagURd7qzArGzuzbJr+wgbjdXlPp3pO/bjGV0JQL
yUXf4cA/JVYd0WnlYW+JMRzWwozPr6nuE0p8zv60LOOA2s5AbDALeVVQidwHli3fsZFmD1M1/MwZ
UWmP27NE+yj80Cc0cManzH00kj0Ep2YZVPhUvvSpMD1sk6mVhrblf2d19vt/pH1Jc506F+0vogqQ
EGLKadzlJnYS24knVBoHBIhGtOLXv0W+N/DVtQ6veDOXBzpC2o20tfZaQ16uGIVm4zMs62RiqAb0
7EBMD1vdBHiylSoW/XVWdft2wYRRRYRL1Q3wrGypj4XOD8ly127GYNvc13V7ExOmkAytcmFGraLX
ZRLdu5zd+v7wdNmELL5roqnyBLxuUOzoT3IoD000HAf0UO4b2vBdaMSOoM7G0QQFiMh9dFxXf23r
2Sk2kCeWdG7CqMI2wTWqQHby5qEEnefVOJA/vNZnVG6Lo1b+SbCo39hkC5QqMKFUtAPCogxwku7r
7NQ2v4rEBy0yhBLx6BjhcaICar/xa2gxFDeX18/mGYZ3976Xh0rjC9j0IhN9WFR5SNhVXz9eHt+2
9UYKbnrV9Hnoi1daNMNdmurgpvParbuxJXSYaCrszOyimwR2m1Ao3XlnYJ7OaZMeSkBsWLFxubTY
gImr8rOgqFOGh81qIuNdkIBDNyrno6/re4gJeniUdCFJMgdb78GWNTORVhP6cohbr1ZA2Q9/zM5d
6z7v2g4TSKX8zh995SEQcnXH+vRnz8k++pTAlO3r5x7M5ms9PQAIrKj0sXC26MctNwSTcIozNbJI
B9VvtxfX7vCrUugG0f11XVdX80LBmVAf/WmL5d/2a8aNuSxAaN058IlARWdCPuFxgDQCESYF3u3E
qjmOtsAnNtMy8nfqNKISOX5Ky7uM/pnKe5Y+De1XQh8I2yi/2MzJcHEehGVfDEz+rmkGVctBl6dF
un8uG5TtAwz/DoKqz3JOIRtL9a0/FHHDlxgkKcCAugj1wSHrt1j3LKHKRF0J2Q6zy1Fkk3Xyw8fp
8tM8dN7RC1CPWQKWb0Qs28+sX/omF5J8jCgI8dYOP3UdLN4Nmk8/Bb48l0WycUy2/YRxBC/RM0yi
SFe/+wBcVakqvjbR+Mcl0Vn5W2QoFqnTwERjlTN1GamB0ufgbW7ob7TgQQXZjUf+OqZBPI8QbcfL
dIVK8dKQz/XwUKWfOEtiFEmvCPeOk/Na5RC50O6pUk++4ifaZicZ9Efuk3jKn8ORxkHmPgi5pc9q
W5j1fPJm7SNfpaXfa5w1wb7bBcEHXT2yQYIpOfhz2V5tv2CcFyQp0TA1I2NAMKU85wJPFJqEyc1U
UXaIqog97fsdI4Zw4hU6iho49uwfh7KP06VysNAlZLjcOb78IxbPNjUGG2D5IDWKH2lACnsUbfYz
EeNW7++65u+Uhk11wWxi1eRmGpQUk/uHhF9ps3zO+n2SlIGJAetbl2ftgtHrlZZTuJN3m/ZLHedE
sePl1bF8gAkHo4NXuFk6j8BsuVdTU17JJL8e02TfPdqEhC3dXBEQmI6nDrp8nu5vU7c4uFDc3Td7
I0Z4FUNhvsQCdWGE1j6eO8D4Rb/p0qcb62NJcyYcTDtlN+Qj2At8dc7C+kDm5NPQfw/ymyRMz4F7
zYKtp3bbTxl+ndZj20tw36I5yTlypa9UW91HZPw6oMVZJ+2vsg0/RFlw3rd2hpM3rkcBiwYzYuEV
J8CXxUH6EUTG0IFy+QcsjmeCxiLVLF6dgxBjGaL2ceQ1iz73bGq3pBUsUeov5OtNHFycKAj6LAXI
hwLWWfv1uZ+j62XEk6dD8pvLH2HzD+NcUGTL0s4RLGzsbmtyx50XPWyUJf92SrwTPEzKLN/z8FRI
MfbyoTyKk4hvvs4fmq/pXXuVneUhffxMPrqfvNsTIEyHP2785Yu6Ks6Q2sGfxfE6+Xhd/rNKFJF4
q8hsuSqYWLLFX7xs6P8SVNwOJcRYgzvILLXR2k24kdYtVmFiyuaOizRl+Oi29E4MIl+6GzZ81bJX
Jp6s86qyCCRm76Jk3Y76FInsIKnYOfxqh2/sjUYjAUYRZ56MvTTlHzDxzd33XVZmShS6zexXk9+j
SdkNb8H3SasID+rphqfblnz9/5uJs0DWui+1+DVoQCx9UQzxGDkbU7cNbuRwxpvEEf64BshE9DHQ
lpl3Leusc7fc5P0UaxJutTxpIi5AKEBCV8f1yjxZFL/2rbvh3SATaDLcJNH8cBA3/LAFx7IZonHe
T51l6cpRgD/NOYtxjL3qOIqN5Xj/LkFNFFmdq1n4vMt+TR3DeVRcsyQ4djgR+7z8XoO5v6IbCPT3
v4KadFt8UKLMsgRkTFL4oOR1iFP8abO2JaCjnDbDoO1njBw+CM063TJ0mx79E/3Vbsz+fbsEfPTf
Rj97mdNBY2YBG07ID2UvP4m6ERupzTbn9f9vPKrG1TCsUWs6ddSXMWjanHhiEyRqi3zvTxhO6/FF
RDVHLVO5DIRhzxCbPgxbLADvp04aGU7raL1UXYBqco+rDCANVf2ct/dCPlx2K9vwxoW9SdskowrD
gxAyntHrS+9rpmN3n1onNam2JgBhst7B+FXVXc0FO7R6663AZjaG6/YCpPU0wbL3Psp9q1z4uGGQ
FpsxMWWB7zjAgGNkFMpicI3ztDsszuvlFbdM2wSWjU7S5UWO59qSJnFN/bM7/9k3suGeeRbiVNpj
rWu/+VAO/ovot8qq7x94qalZONbEL8BeOaCb8M5tNd7CIGxCn0bwKqozjGXe6o2yrY7hrm7AnVm2
WPoRPdCNl55H3h4vL4/F1E0wmfJ05KPNvztFEtoPEJ6Kx6E50io8+5Ls62GiJqyMDf5cV+vuOj1U
pML20Nb7PPU/qDJn7GXjr54E/xzoXS41bBO3zA2jty2PkWBZm4PWpVMdACN1DK2ymOv7Pn1ouq12
HUs6NEULI68RQtT4AEffk+Sc9Xcy+Y1YRtj9pvlYPNcEl6mhXJSSWP5+ee7wmp2Gv4tk3wUcVLP/
TiUqYm65gAYD6i+AVtNbVHdQEtwIC7aZG87LSnQbJs3/PAyTn11sgvftsuXbxl63/E0OlJOrcr+G
U3XBeBtNJUJOfayWfVBZajJxpVC9bkXh6pMfjC9JQ66TiWwYpW3ma5h4M/NyCcJWUDzkTcMS03qJ
cQQ5BKg8XV4YS7QxybUqrbJwzDB8ALICMkSHrt4Y+f3rGQ2NvFpDApiDNgA9jAUJT5UOu7tp7g59
qrpb0IWlZ1Fv5UHbTxmOK6eF6AiaYsD/4KFcn9MCosx1DDxHHJDnfQtl5NqBhUVep9DMaVH600xe
h9UW65Nl+iaSLG0x9XHFb6xxTcjnIXrl4rHxrhAXdk3eBJRNQU6mPsAurzmlBs+ZTveBfUB6+m/7
9OqeeAoX8ZOngpumu2/D/Lxv0obPTilAdegMXB9qc0ADvXO/87LAVl9741OJLKM8yhAjW4niOJgV
fJ7ESbYzA5qAMSfMRV4TsZwE1MHbyPsS8O7q8ppYUpSJDpOTwDtWjQA81HdA+cY0u+McopRyX7Rh
htNOMvM9vFRjN/05DvpXTl5HuU+BhP5HUXBM/XQuseyiDw/d2B2Qm/Yti+GcVeCAq7yFB2EhQvKa
y4cxCDD8rsotNaFh1ZLUcxHBfYr2fj33IWVjlTbipCXAm+CwSJQuaRiCFwZfrwc40VTw0MsLYwnv
pppgssxd5PfrwzPuTlHIICmzNW+LKZrIsCwZZOa4a0rlzzjM4NqU6N23MhMcNlHMWqSY+OK9etW3
Rt5hXfbGQxMf1sjRp6NaIy7uZCFrjpuWaInlJjzMExNLIYXwd1VwmVyDy//mnu3rtqImmVZd9K3j
dzDGKg8OywD6wb2HAZNLqyNkqKGEAFx2+zo17XGOwp12aDioOxYaDaPYTro8SNz6VpzlZQu3uI8J
BJtDIUU0YeQRFu46rx3e4jZvBLbBjfNuGVRELzN2E77plniv8b7tPaib+C/qZzkTkuhTnqrpMVEp
JEpLp1oe6jESW71nFv83dQSHVs+QMXc0OMr1t2oYb+qw2UhFtqHXNXuTRBcysnEsAHSgYDfwquCL
AAfV5T21Db3+/83QWaD6/6F8fQyNut55O2rZhjaKSVXa141qfax6V3/rp+xhwRPl5VnbjMXInaKq
UnfM4T24vJD+FUmCIldcHts2beOECxqJYBIiwq1dLjchSR+rSu16NKImNVbBOeSuoIR+krqd05iX
/jB+CL3akYdm0M7W1dGSLkxglw69wNMVwlY/3sGb1Ip9q183i4SWBTIRXWmZeNAHQhiY/fZvVNw+
tthmbpxwZ5FrUJBgX5HoyvmZk+cRV7HNXGQbfv3/G2PvROSC2wHDI12UYxKDXDZGqS1C5WSX7Zgo
rkoWQ8UoHHU9dmUguW6C6rhv6HU33swdDLvg2Eiw6kgYVarAW6E2ooulVGIKBUKTgkESF5B5Lq7x
mFm/unkfO3kX+8l5sxBpSdbE8Nis96OcDStWC7fFyrtX/X1Y3Qc58PnnfQtk+G3eQRRyFgJ4DjLM
5OCBef26rXyyRZhoMx4jrwJnXXs9nzogqMo7VrYn0vyp+PCFbb1MWPbBhGj5oi1qhJ6/Zc+pvluq
bxQnX3ju/0cqNCmyeiVHzdaSZxX0N0mkPo2NOAxJs3H7tZRuTZIsVU7DyNcaR1v+WfKax3DhKrlX
kh6a1vnoBw1eSZ8vb7glCZgYLQS4sJw1TpZQJYrXIIeTZbhVg7Dstqkh2BJ/gt47Bh9IFSPFUPob
YYj2r5fnbomh/9EObPuoknJ1BzCSHCkbVJwADbYvhflm5o1CLbu1vLe+EWke/D/UIGzrYvoxlaOY
e6xLNDzzPI0nXFkhCxXvrnKY0Cmv6N1qXDsagKz+G6H3D224cKXLgou/Ve2iQW0GL0/VFvrcEt9M
vJTnVEGah5g17sTj+GfNLghueDkTO4V2qImZAuvX/y2l4OYtPVyN5YNTvuKu5u5TnaQml5bHC5/5
DaoGbkPmR9YVy0+1tMFW25clwJmYKeEUZepSrBE+IIPPZpqjJXVNApEIr6Psz2XfssQFk0prqgY5
DrJD+dD7DgBCXPJmZb/e51smm1Yvk9ZHyhx+NVVVPxSVMz/XFSl3wY2piY0ashRoBoLGl2bI+Hxq
Q6cbz9xrwTR4eXEsgccER5XuEHEK4OxJre+YQscQCLi+PLQlNJiUWgUmmVbloE9oOX4eiPsJGIEr
JrJrldX7bismMirPfNW7kKg9DXN4IEl7JeFnl2dvsRoT4jSnki+A9epTBXbWCIxTQaOOxUT3nQxN
eFNTBZAky2oNjcr52PHqMAiyMbRt5mtIenMybNyljKA034E6brwtmuYIxfkHf9m7MOt2vxme5GJM
nGJG3/KUtd/aPlfjFzn2LLrzRZ31+463JtJpcIs5mTpdn9IW2YSHVR6nDv18eW8tlmkSaLUyp0pC
pgiQxiC987s2As9ucCv7pnn02RYOzJICTIVBjeNCNKoKBYDei6lQsQZUs1wOPpqwG2fjUyz+a6Ke
ZtXTUnR4U57a4E67y3FotppELQ1U1OTUctpqXoZZ6PWBarzuMTjtvSs+TwBQejeFTA81o92nKXjy
NwXqbN9jpOR+SETU50CbrveC9c3NRTX88q6/7xfoCfi34fpAtjm+JstpUKQ9q5nyA3OhEV/ntd5w
vfczGvkPFKp2RErnqv+FQtJ1krUfgA75iGLnFHtL8Cq9BVps0Ara9z2Gn4+tL2ZVeh3uafRaJeoo
g+U85HzjW2zLZfh5wd18bnrSn6IE2B9xL932wHZWVUi0/uqbKNID+Qequbk7pa53u0j5h/XLPoJL
YtJtjWM6LpAP6E6Zk30QqxpSUcmtYoptWci/J76oYaqHAYPnfXBMQW1dsfKxVM3Xy5v6ftAgJuUW
Y0tZuwPWRRQo1dYPOA9lpDrmei/KhZioKLHoeo68sTtVhXOCCcHV9IaLve+9xOTbcjIgSEmJxVmf
U4Ebu3cKslErswxtwqIyFWoy9mBdUWr+0lH3nyjZCKHvZwNiYqJ8UEviBowlRxkizdQRb28JGh26
LU5/28wNP/X61u9yhUUJq+A57Lq4gXDuxoLb5m44aVrmBVqNMTaqY7CWdKrR2lrFK872sj3afsDw
U+ZE9SzXyQM304x3jN230W3TbWEgbMOva/YmDCzJEDSQUO0guQ6ZUJEegGyZnNs52Hojt/iTCYlS
6ZLJYK3SiODsoLkH8j0rcMnBW5yYko1Fsu2w/++vULIIPT8bgM3p849FCyyjKjcKKLahjSqWcpau
FgpD6zqJc8zYDbbqfJZIZkKiMm9ggZ6b7lQAzNWGZ4A7M/m8y2xMKBSOBWMWTYC7NdEtbqlH1PYQ
wvyu35ecTDRUkAddryvgxRLSf5Y1u6FT8Skrt3hnLKtukmyxCcUkxLLuNOEtm9Monsm3fQtjOGwY
QmVl4iuKYBKnZoydVRxhgdRTvlVztli8CYhalnGoHA9zdzJnLWz73hkvgLEC3mLzVd7itqZC4dh2
vs9qXDGE+xAMV2vYwa19Dr7sWyQjx05tVYOJE8Mj6JRJdpi8M3HpMQXq4vIPWEzfBEiRSXWO50qY
p9edufzSpNNV2u/LVCbFVhOCN50WGaIBED8B1BiI2urFspwvQ+N07NbR5Mo07U5d+SdY27WdWwCu
Jv83VHlvgi3IkmV1TFAUIBdB5+jl769IXccS2jOb1RiLa/0HDxX1tOWUK+hn0+Pkg9hc0OPlXbUN
bSRaKqSucjdUp4bm186kz320BXOzLYnhtm7gkARBoTsFc38r3fQTsHQHSO993zfz9WffpMFWQLuz
SCJc2bHcmhV3AdcbvmSb+bpYb4ZWVTHWXYuZh7Uor/1IokM5mrtjhy6ZXVUYYiKjRth6GfRJ9xfT
NfnpP025r8BDTFBUoKmYZc7wvOWWYJ0ixUud5Rs5ymYuRmrVIumWKiDqNI5dE3eSRYeiifYVeMBN
/+9175hOF+i+0O+8bnLw1eMWEixbVz/L1E1UlANWEy9rRvq9jEpAdYlE453a6ra2Db4GnzcW0/GB
lWM20O95l7Vo7Zu+uZn8tcvQTVBUoZy0EWVLv4dJxOOOzCz2l3I87Bvd8NKiURnDS4rz4gQVOO4F
7jVN0w7ny6NbPMnERdV100N6RDovvPJYPIh5Ocx1izaKudjKS7alX///ZunZ0kJs2Wf6F8BF7TVD
09zXTqb9xkXHNrqRVqMs9ERXTfS740IQg6vhm++WWzcR2+DGGVimBTqFVK9/rjisuAq6Ka66dCv+
2kY3fFUUEJIAJCp7mQbFwlhHXgRIUL20GznbcqAxabMSIIsLmkbyV7WCdUZ0PkY6/NCnXXGYvS3O
DYsBmXgpMpdjNAdF8xKAR++GL0l0jdJ7CwZLqo67bNTkzeJt25RKus1LnZZfWzKGvwJ/1kdgtMVG
PrEcL03sVAcpmwJERPLXWDL1Ycojep4X7sXOKPIDV4XMYp6z0+XPsWyLiaHSuaKCuvixuWbPqq8g
+Bl86NIAOuQ7IcPE5NNanHbMh3TOf5BGjzcDzcXZK4bHyx9gsVtTnLCaykiWRZf+6FPWHzSA2rHu
yBbpgG10w6En7neMKMQ7l5ZftfCnQzahDnh56pazpkmf5bKhjGiQqW8woy+zkgfCmxPqzSiT559z
XR6kQ3Zus+HdiHCzw8Kw/UajrohH7X3IHRSZ3TY/4Dy3ceaPEEP/20UPYpB/x1bNFlA/pgRPFhN5
VvKxZWixE06cFg4stv9GKLuZ8vz68upZ3MTEXFXZIJwFZ9Bv/siOXthfR0K8BD05dVNyHY3Nt8s/
Y7EAE3vV9EsjXLD+fwP91LGERG5Meb4Fprd9w/r/N9koiyAQCCSQ/4045QHJ6H7KgpNfeM8tPNFJ
tu7yFkMzabRQN/H8vmXNtyjjrwLdg6Kv74Za/dMy/7XIs+uu3nqVt0RgE4/FlDvgVt9VP/oIHJhX
89Tyx24epuLIfDmIDUuz/cq6WW/WLZR00AFS1PeAQBFAkqB4aF1cv6fQ3SI0se274fnK8WWEEF/9
UJDdAXV/PcWgZwkPl63KtvFGLh9JSvAcnFY/3Cj6J4g8Nx54ispiM/wsihxy2pBfvvxLtu8wPD+S
rYMENfQvkZfUx1RB1SlttpK65QGLEMPlUUTQYJPPyx9Fzz5zVz+maX21WtZqVanOv4aBOItEoDcn
2PVgT0zQFl6MgzKffPkjBcEnurrkeM8T4uzqhiAmWkvMReO6SdO8gFwbdFGy5OBDrkVcgG5iY+//
Ps+/EydNyJZbSRdADxq9zLw8M3rbKPInAcdy5rPrDMHMb+ShFcGzSPoHFfCNeGkxBBO81YYC1Dzr
ryqQvMZl3lTHSlfu8bKZWc4RJnoLQkzAyiT+8l0ETeq/8nDOnmmY1aBz6EV7S1ntOhtMRrafWj/w
jfO3RYe9mevkOyqSMoR6rDfXaPzyy6L50I81r92DwPPRBqOmxVNNZBdVYeuMmiQ/gWEvh0PXZZ+z
vBbH3K2zR9WWU3bovM26nO3XjLiQTlFaOWpQvzJnul6PY6kzPrRd+0/uft2m4baZghETCumEjvT6
6CdQBcGBOplAKzwO/ZdNwTa6EROmOWhlV1M0zkzFNx44buzmeOK+PLhlgUzU1wSwfOtFEf+ZUvZh
cqaHYRo/inq47trxwel3vpqYyK+xj8Ii4Qt/Bk/gcwd5w7iN1AMRTnpsy+T+8rf8RTC9EwhM9Jfk
EPJraOL8nL3aA7uvakPluYeWFznUfKmeZeWdu4CP5ReaQB6bxAJ4TydWUOSOyGMX6qo9e0M/FqAe
QjcEaJEEcYsI4YoHwvt6eZqW/TRBZHmb9EjlxfTTmxW7ahMvuQobMe3zZhM7RnqXD4Vc9M+SgrQG
pPD5VagCcsVHCUwrOo/P+75i/bo3USNagsJPBJt/Mp+5MdIKOWha7sOoERNFlgAk4AgQPzz7U0Fi
FpbqUI2y2sgYluOOCSFT+RzJccydF6Lz9qzZBBSoiOg195Ytg7dtshES3DyJvKErp59u6pMjDXIQ
5UxblJ5/J/qeoRshQcxdH+DVznseFJ0OflqdA4BhYlXwA+ggHiu13CVjhdf+Cuz0lB6dQf/GcXhj
620J10Sa8YGX5eCOwc/ECc84vd97jJ6ySH9C6/wnPuSnEOw964WrZO6nudkn2khMBFqdU3fSrVc/
tSrv+0OWOWw5S+njglRHWbXxdZadM7m2GM7ZFZEBexyzLMgPoVep+YB26HrjvGW51ZkKjsPihtKf
2+jRoewuFdoB7MDBHTs8J2z5pCj73BXZddHNx12OauLS6hyk5wXF77U8dGOd1cHRSdMtCXLLVcgE
pkF1h5R+lvLHCbw74SsYrPX4fUoGNHYjEieeiGU3FUt5hh7eor/xaJyijQOY5dxiotVo0gVMNw7I
v7wWhDbyO7hJTyVxr1DEvrq8drafMI4PGaQ73AZKyL+yMTwyGDMtiq8i8g7F4OwT7SImZg2nyKRK
p5k+up0uDsyTTz1BuLv8ATZjNgJFwoNsdhtNH5sSi+K3gz6OS7JBef/+4L4JT1O0dSH5ukyPQxP8
yGpIXkmfbF3lbYOvBvcmv8i5a6Yl86fHtmruxhk8ConemV58U/sxGCBrjceO6TFLEh5Dl6o+5Gm7
JQdmm/pqTW+m3s7hkK/KL4+zN4xH7tJPwQxO7Ms7+r7D+SYMrcZtADJyw/Souv5L36gn3iDAzq5/
pZ3hY1UAe5oG2RY80PYp6//ffAoJAA+UjBVPVVT03SFzgO44RI7Yp46OQ4IxfuNJR80sekwJyKmz
VQ9Pi/Hx8lK9n+Z9E5k2qqDvw6WTx94Pl699B8b+EDn5qm//XP4B2+oYSd5ZGg80o0IeJV2KwxKl
pYp9Lwl/7RvecN5+7HwQP0rM3wlvmmasP+UocmykIYsdmei0oSPQr8lbeUQp/FrOaXOoE9xjeQL1
dF3mR+IP5J9WjvtUhHwTs7Z4Q5ajci2PjUf7c+346o4zCDjuWipTIRLqGInS1SSP01icdFRfz2rr
1GHZZJPLq+IN5RNOz0eBqlLqtr+I5j8uz9pioKYepOf4ZR74S/Q4NSG5nespi6PAJYeOdlsQYktF
yTdpvHja5KNqZPgTOMfJqa6o64RtdZg6L+P3Aa1zqIjkfeeiQNbUSdWmB1Gl0MHErSlsSH6e5UJY
sLFNtg823H2pwpJBIkgexxYIK07OTnp2g33klL5J+YUb96iF65VH6o9JeopGmt9Ltcz3uRpc53h5
z2zmYPh8Tdui8aKlPFZpWJznvAie55wtG696tgUyXN7rprYWSVUe05Zik2hE43JJPvsN3XWi8U2Y
G+jJwCtMshIiZOMTdcKvI+seVJelcar3aZT7JtSt6HUNRLAsj9Lp8ywuAge4dQFtr31WZGLdZMlI
AhJSjB+K4GOTF+OR6j7IYneYNs6WNrcxFSVzrwKJtMPTJ0UXHuSntAAXAIlB+BzVB+WVAsx+oeM0
jTgWGXokmkNa68U7DJo6kK8rZDXynSZn4uPcPs2GOc3pI+10A1bOpl3C4RC5Xek+7TJqEx1HPc/L
8knyx6UJe1whZfSlShO+UZKwuIxJGyY5GX3ct9OnuhvmmAV4q27EPmCJbwLjpqWJ2m7M1VOStKhe
Tt6U/IO8SbYwFO9fAXwTG6fLrp47Pyx+uU7hRGdWTLWbXuvMbacDGYOSltdVoDXbKI9aDc+IAP0k
+hSUMO2Pqhs+zk0Qc9ylm7Q8iba6S0Mw6eG+nUX3Tb9FWGQ5CZjgOd93iQu+u/aHZGsLslvjlUne
sZTfZFV5v15GSbtFpmVZTRNLl2iXcXAktD9cre9Ys/zDW3UHkMcXnW01oVuszeQYi/o5pAHs+SnM
hIz72p2OfSG2Yo9t9PXD3hyIXa76rKg4zkciGTN4PcoFhzCt5LAldm1JASbfWJdJMMnPQfI4TuX8
Umond750KKDqLM5Dmut9lzeTd0yGpBxUmaZPruf+0aXT4OjRpKfL8cT2DUaeR5MVIIF55jzykTT1
vbv0Bf+qqoaGfxqt3G4jSts2w7ie+6wpOXRa+6fCl3g3EB4ZuxiUJFt1tvdLNb7JQcZDnpEs7J1H
1PDCj6Gfs1hqWh+lDv6wOUsO/oJqiuadf4i6zXo/WY8S/63uoXz6bxtL3RTFyKqvj4mexix5kpQm
n7I5xZtZ7Mg+jCAu19TKEUftBrmC8B+g/NOPac4cEcAwJ6/37oa+WdQLgLDa+zmNFevjMOH0W1f4
mZPGaPjtgjyuITVQEJTq5Mg/zrhBFfJYdrkei3hCI6D8HvE0d9uT41einq/5CPHPLyH6ZPMyTlTO
0pcw5wTxaF6iuj84IL2NoHqKIlZUXWWaJeAo25f0TQChn8ipI2pAl7XzUP4k+mbZeKF8/wXENynV
UqXqyplK8VLP7GYVl5rGY+PUV3/rmDzbiOsWUzJhhLTvlOMmEXvsxHQW8/iFdyskL6sO2agBK+zd
cxLlZ5ZsXVtsn2UEKp3neZClTv7E8VlJ3Xyo+PRlCct7rvLzIOetI73td9YQ8CYgTi2hkBHXw1NH
vD9dzT4EDDfswPsEntP7Mt2SLbW4uknChmozq5ykFU+pSJ/1IttzIxg/Xg5XtsGNcIUbzjxCv819
LCOVxT7Ni1hT/vXy4JZY+B8Ktjxgk4LU8ItKyZ1Oxes6dDMOX/YNb9xH2AKigE4k/MVt6ytfPKyF
UOXtzNcmypDNS97UWRGBp5afqUBLMJ3470Dy+yXbrCFblt9EGU6AYiPMoCnXlUHov+JQpYPr0Mvl
FvbEYqMmxrCffVITbwiekDA+p3Sc47GS9/i0JnaY/irh8Zc3w/ZD6//fOANz3I7WVYBzNK8+5NmA
CyKOUtks2his8SUEuLY0uW1rZrg39/GIWSifP+KwGAGRjCASOJBOvfwdFpv9D8LQxyFUacIfo0F/
9JrwBofOfxjxN0Ku5RRoYgwblgra02J6mlx9tZQFu5tWvL/2QccLvuSNX7EtkenVrO/TMVLuE4BS
zqFeuHvo6+Dl8grZBjeOHmPqZSWmOj2hjgLdtlHpeCJki9POciSnhlNDL2l2i0VjgSr2eWbkbk1K
pQeEoXA+joG+StWWb9i22jhstDX4yupwmJ/8xWegZEn6QoqYlVOffImA0wiuLi+Y5ZNMeGGkp4w3
PpmeSmc81n34gZf1fe7Mnyo0nq8eOHTtvo03IYaCuZwPLZ2f3HaBeJ2boN60+ehh+w7DxRMZ4U29
dOYnzsfld+jU8083yMDgzfHQlRzmBD7JSLQupU4ANLm8ehZzMxGHIPPDa8U0hS+hWxRx6IRNnFeb
gGKLP5ogw1bTbBRjQ18iPpyrcD4C8/APl8M31W4JRVoioynhSZuBVaOu5qe57W9omVwvSv596PRc
iBqXW/yElmOWyQSXcFZ5YaXIy3rMWk8kRY6Xo8JZhqtK1Vf54L2QOaDnptuqP9g+zAgEvJ0o64fJ
hXzuCHYwdmxn9pVoebt+WDosG+5jMwAjIohodGkzutNTugAzk9DaOczdvNUFbzMAIwhQPSUzrVX0
tDgkDolzaEEZPVfTR5H5Gx9gAQ34Js4wIf+HtC9bjhtnmn0iRhAguN2S3Wy1ZEmWbLck3yA8GwBu
4L49/Z+cK30Ys3miz1xNKBxEY6lCoSork89hCYT2hUxTtB6yUY/vJBTPg3LuqcDCpfq+c9MUjFxF
Qnm9U+jYmJuJQMykH6iswrjt0CSZbR9am90LV/9kewDEjb0x8YejbLtcjflwGVR40SnkjWvb32sH
3/DPJsywnUZf+lbQX+zA9qKGomlYZ2FkT9Ovm1yLiTQkTev7Vq+HSydyG5Us2t4pCI4dr3996+ev
a/YpIhohO5rbnhouJC8L9JYW3wFGeF0DyOvf39pd45IfKzx6NYhaL/WUJagAPa3l4rZwX2cUdHei
oa39NUycaaDvMua3F5vV/YPM7PwVNYw9wNaGyzLZ4qYGN4ZPsuDSTuwAts24aIo+IuurcHYOrsqB
x64+EAAk11dsazaGrbsi0G629P4FGPkKbX55htR//cf1j294QxNOSCBhXmqXtJeJ1RfK3L9Xww7c
Fq+qzv1/CLQ3JmHiCYE0y0vJvfanmryf1BvRMGRP/HB9Ehtn1oQRBl4W0Bmw6IvOXSs9gLa4ea+E
Jd5oaE3x9TG2JrCe5092QQgwXAPehZe6BjQAdasALEvjzptw6+PrxD593B76OmSeaC52Nv+wCSDq
DoeaxvVfvrU666CfPg6FqmAu6qK5jMOqeFoJfR7G8s+S8/TG9TdtWiz2yKXdXABczOOeSB1loyVj
Fu7SHm2tkGHSwaiok+duc3GmHqJJo25fXJtmtwWgJo9cM5YAaVCoJsusc/OoX/J6iWctxr+vb8GG
y/i3dvBpC9rMduZJNc0FlhbhOv0FVHCkdHkInPLkp/6XNfZYRdFvGs6E+7XuDKrq0Olwv6m3iotn
0mKYQdwVVpoUOn21evehyva6azZ8iAnz457t2zbDAVtdOlq4TnMOEV83OC+F8x1SCjf1gFMT5ze2
gciH2nMuyp11zBZ7iSSUBnesZOOAmSg/jTKKdsGUfcnadqb3Q9HWJHadCq0I1zdlwwxNWF+d5kRY
NakuAFE89kR7x6GqK6A9h5frA2zNYP37p0NW5hVvhcYAaDfUZ4AIcVmkfNlJ3W9tsmHjAL2JqV4v
ivU8tYPIohyIx/VAsR4jAXJwvj6NjQDBpJuDsrCuGJooLuvbhvrDt9BVr10NVPHNIaYJ4WNiLpwe
+jMXL2jO+QzSj9JTzx2Suzf7dNu4tmfdsKYpW3IJxjl9bkOhjmXA2h2P9ftVAuD/fze7Z0Efeozb
F/QWgcWuHw+0qB/7pXzofHsnBf77A0VMqjniLEvRl5Jccj64VTQGS343QqFmJ479vVMkJqZPoULP
vIbalxbeSBXkWU96iDTipo6WB1K5P520e0oZeBmvn6zfWyAxdThVAMI52rv2BXpMzms45zAO7RMy
JDJXeo+0+/eGQky8n58i/SOniX4gQ5oMmZ/oenxZU3JTRe/7oHi9PpnfpzWIyUAXjBmZRI/V6+v8
dVaziArHTxy/fVxzNLiNoXwid2x/a+EM21djaPUFb+kHtat7Onrf0wV0SHgaXJ/K1lk27vZqzixg
12r6Mc7eWTL12hPva17TeBy6HUTD1qYYr/EQxXcZ8Ky8tEXxpdDjUwZGdfSCPaqxftSVd9MVRUxy
Omh/ektXWculhQb4gz0XwSntVJhcX6eNSZgIwKoCHT/obu0LkolJICb7mNbTy7rNkuNRoNxu5ybZ
2G8T+sebZmgLzZYL5MzTqBsLcuJQRYgtZDd3noEbvsXE/+kiGz237pYLU8PylXetda4sp//r+kpt
TWA9aZ+uwtC1ssr3y+XSuCI8LHbLj3061Ek/0/lwfYitCaxDfxoCQuQ5nyFeiywFFwfq5SopXHc8
Xf/6hkmYIMBOQARozO3lQvD4rhtYd8/sUz2OfzlLsZMR31okw6qrJgVoquqXCw8FOZbcQ5cv2sjX
KzDfmcbWIhmWHUx92VFt6cs0u91jqup3uxqzHa+09XHDpkfkoGerItNlXplANOtflNhLS26ZmnF5
Z01I0Luigo+uK18zbz4RSn+OYZ/YevnHrfeKpBtbYIL7bDCABFafBR/KI88E/TgoULwsbSd3bryN
Y2QC++p65oFwLP/DH7zj+uYAbdVz0JWnBV3K10/qxkqZ2D7WyYFJZYvL4nTfUM4EYBFCJ+q49OA9
2M2mbk3EMOielww6kECkMVtBuRUzgdTnC9oH/61G3DYTw6JFoeu+mTCGM7N/1iHgN84idc/r42z/
Mt04tiZ0zyeFHdS6A2gr8vXR2euC2ogHTMweijEeuHBc52P01fO4fKd4Xa4HVmO3h+V7FeidyHPr
9xs2XbcK1IiZ53zw0TuwEIoqu+awtcuGRQcuhJnLHnNg4XgoR//OaiEJMwEig2Gub/LWEIZhk3zx
fLsI6ceS6Xsc19ltwJccxmSPfXHDpE1w3uTrXAHtyn94U4geAO+BBPM9XuM7r6MNczPxeJnVBRyr
RP9dIvz+9RHmDt5jihcA2HJ2/MbGHpuQvD4f06wchfOhMvo8a6uMLNC07Hx8I+73DFsGerEqiqye
PlLqfQ3DPHZYcWJ4P65RJYCSK/VH0fg3FeKIic4bq3QaZM2KD1oNkt3T0unKb2mYkj3438aJMnF5
paXBQxrK5sMqKyh9xClNp+VU1AzdGhEEfEYNRHVv8/Tv6yd4a/mMa1twLtq8npuPMeRxDr8OXNmx
BL/qpIaDhKsaevx99yhs+BWTHs9Lq8a1G6/6COFI1p3KcNI02D7HckhKxJ5puEfQsDWUYf4CbLGK
TUH1oTGbdXY432sdHdIIyUqRRZCavr6GW1ZkeAHuVOPA0S7xMXrjy0z9xEMewwkBUGd/SEXjm0Yx
EXCtbQlWoeXuo2u788plACadhFXBo9/ZsY16wfVhNpbNxMOFnXTSms3Vx1zn0TrUjLXKBh53IZIb
qk/4rszbxrqZoDjdTM2YIVH2ES76IMUPijqwUDxOyz/Tee+1uXHATelRkDPYHQfp4AdXbTRSfeIz
iwYkR9GFH63zCeAzUszvtuUzrn1Adxlxm0J/tF0RKRChF+vLEzZkZ0X0/xUr/QcTFwyAqyNiupQ2
vRO+SvxpODdyOEySHFur2jndG97bVCnNW/CD5NQJ32sAtX5BpBSYzlqzco/+d8PjmQC5ljSybXSW
fmS4pv8tzlrl144MT2GxF39v3KKmVmk/+pZS0If+4LRRUSD1qaXhZW3kvb7pG8wTxMTJ2fisIlZr
vVO2LKyMBiqgchFDF0L1+tCU0DKuYyTAtPcKV1GVDwUt07CIKSW9FUaert06v9O96HMkXFo+vjM5
F90ZLHKDt3PXb+yjCbMrw95pLb8E81ZYsequ0QRcQmyZyB7h/YY5mzA7HTZ1SqRrv/dK8QJ609Y0
j0AMTlPqnHrQfZZIKoE4K4wnXxT1zrtza1rrr/n0csaLU1TNHE7v0GZy3C8sRQv198Felva2K9+k
9KtdsYhSDtU7lZX+1cOh/xQD+rWvH52tn2/4C29o8gmVqPZdV2UuDousSXvqu9QNTtcH2NqVdeBP
6wO1W/AUhW33bvEiAqNcvJI1cJiWW9CH0tsrK2+YGDPiiIU5cvGBg3t3OPQpf9Fx8vlL4AR29hMd
GZ74dttsjOcCDQQPAVOv3pWjH9ZrQ6kS1U0GJgVc8LvVlY1LwwTgFRINnwsN9HudyX+9uMD9qtrh
qQhExG0SVwgiGn5jqGIy/WUALc1e0BcXyrs/1sTrGhW1NTvOhLwJ8YPR+bYk/H9geG1qcz466j3M
2/B7Cw3379pb9Ov13dlw5SbyrhJi8eBn5LuFdTtkU7UkVUjuaMaWQ7tU/U6IsnHWHMPk6yEI1Vxk
EiLFXrtEWKjGQonNAvdpM3dyjxltaxjjZTEJsoBVpQneMj987NM8kb7/AQmp2/yxiboT2kamSdbB
W9rSqf3g4N2UUcdLYt32ODUxd71mLOup8t/mqn0UvoUQX9xNC4tSb/xxfcM3gkUTb+cvOh3LqvTe
iCd1UoPvJeJ1wyOGeIr2NDh0EP2L6qpwDtcH3HCXpgprINTi9RZ334ahG58kL/q33JuGPTrjrS03
3gw6SBm03iV980U7NifW2j55WKVnFqh+TtmY3DYL48EgqMUKW/vpccwgdNbWYxQCSLhjHRtGaALt
RNMurk4D9Kx2Y7JuhAZv8sD8+4aHO/WPrSHW4/DpTunpZIXMzro3XijrjVAtuJNAtmh2l2hA8GuP
X7MQKi87y7U1nGHvugWukg12esyaIfjKOS1jzhW5r4FVTkTJnH+ub8vWOOvfP01LeyFqwsUgj1mb
f29rlA8V1fd8qh+XaRc/s3GCTbwdVXkqqBzlkU+IRcHIFcQrfub6DLY+vv790ww8QOjtdPbSYzDM
P1SPF09Ou70H6NbyGFf8ROa6biac2nwAGz8uP5uJ5zUxa4fOx22/37jeHUU8RwPz9oYLxPuVjkq+
dUy2ZMc0tpbHMG84W2sJ5j5783sBOqwyD5Y+LleV3J0BtpbIMOzeIlX4L2+Z7sRbPcm/vNQ+OQu7
d3bfsxsuyoTYASULIizHS98ykY2PbKlYeMhKl83RoEi9R6i6MRETYDegxtXNk5cnUEh8odL+6jMH
4oPTfTCIPUe1sRsmzq5YppLowM2TKnMgB1AHY7SgFXlnK7bWyTDmSTEwY5c8TybRuH9AycDp1+5w
9p2xNE+Tm86rybbXgoXbK5DpSRak4GOi1XRaxmkPgrP1rPz375/MuRKgUggszEFq+76HEuNSl8dy
DNWpCksv0rz5YLZ4YmipgE7GqxOCbsFeJuh2tTNSQqMb3zZNw/L9WpQZUih5MjfpNxcO96hJu0dJ
sXUMDJu3mZPXrlthDVP2LOfKi6cy3AOTbX3csPiurwU6VzOcgrGm537udQIR970ztvFMMIF4nDI/
dxQVbxCmK6Oqp/8ml8ADdOyrZokWXMBO+afs90BfG1ZpIvGKpfM80ZZ5okl4N+bEjXpwU3A8ewYo
d+4YzsakTPzdjECUdM0o3myt7kBDcgClbg12W9mib9gJv4M6dXbJzut0Y39MFF6RhRI886n13RM2
cnIlmgLQgoxOhxtzsyYQL2C0qcM8tC7rS259xa2VrHnpjnTsYkSoO45gw9v8B463zAHN2kAeWdfL
aMSFrif0ku7f7Fu7si7gJ1cA+Hxv96VnXdK8fJAjiXOEV5nq4z7rj6QoTrwEXVN3W87D5NaDqYu0
CmmeIHMJkxFalOVxcMcp/Hbdo2ytl2H0pduD4wBt5EntL1NMBlYkIHF2TjPw6cfrQ/x7j/y3j56Y
sDy39bzKmX3cYW71GobFxSrs535KvwUeUzF1pzcwvB65Z8VtAOqlpnZHJLzbO7bU4EDh73OgnmaL
P3rNbWQixATxhVkgWGoFGXLOS+/cE3+xAihq9F4sGJcfbSUF++P67H/vKkB7bpyXanBAlgnH1/bB
+HOYlu6pDN3RioN8oS+LsMI9qurfJ5hsE9fnq3zpFwhGJk0zpo8NLV6Vlx95zeTJqlL0E/l7WM4N
chTbxPihoNPocCj8C10VRpG+BctvImx55y7WCcHEqSd9Ug/jHYgKdk7R1uzW9f1kd02Rg36BoGfe
X9I7W4gEUbCMQFT3jCfcaUn9vRzy1kCrpXwaCE2xA53rKl0xId/yvpvi2Xdk7NSQ1WkblfDO2wPY
bw1l+BK3t7zOcgSOYdb/jZg7AxY2feA+v7PCkkS+7L5fP4RbAxlxgzeNxJm6LEugy/AtGPnfKbHe
24GenJmUkdOk/1wf5/dpCNtk+rPswNchMuroHl6yqHQWNCfk58od7gI9/AAC+6WDmub1sX5/Y9mm
GC1vxtxvGnB/dU7I6QF96inETHNa7gmYbg1gvCE0dV2KzfEuxUDjrsk++kzdth8m5C/3Q1IKS6cJ
KnyPfm6pqA+Lp65wwPCRKRDRZjupp405mJA/NXSpPQUWSlJjxqw4r4P0UZN07HcC0o2DZeL9fLvu
qrG1UWXV/LS4bZZwOhz1tJyXIIMEmNqjgNmaiGH+A6JG6GaNGKhx1IfnDMtHG7ih2Im1tj5vGL3k
o9UNFk2Tzmt7EgVUpxMYMPtJ3nZaTeSf5ZR4AsHQEmtM54PHZ/Bd9/rWn2/YtyW8gc+igy0IaX84
nXbuLXsp90i011X47wVum4R+fao6rtCanLDOenJzEJCi0zoJIEe/c4y2lt94HVhz7/kSVaukC5o/
3Kxz0F8tu73V2fBKplyt5WS21YKrOnFxdUwZfUJG9iu1y78LS9x1rXscZr3szGTDIEzoH3Wt0Zsd
mSaBzb9MEpnkQS4XR1UJc8BbOd74WrNNDCCYIQiWTKWJlH5/KDJnSUC0QG5CPNsm/C90vWCxCRw5
aE1KNImDweap6MC2sHObr2b7mxNl0vrNJZgnlgJ+aUZfcCJy7861y7smyKoDOKp2sqNbe2EYNfRt
hOujkTnxigU5yrBL4FhPA0MmXFTTO2bNd9zH1nTWc/0pZqjVmNHZzbDrFnmYFv+ny4a7opwSVLxv
ap+2TSDgCAh6Bm1Y7HfdfMEDADTMloC0e3icZv/b9St1w85NDr+aUFEjcwllmzJvjkFBCEIe3Xzp
wrq/cRqGpXcTa7Td4diGTXkMPUwjzN69ub93F3W+PosNZ2JK3XZlkBW9wOXaAiJxLNOgOzK+vN30
cRMH2E6UBIPNZbKo3n/WYbrc1WqheyC6jd9u4gBlUxTQEcTyVBkg+u04iNjeBedvbK8J/+OOCn1n
xBHKSgmxpPZHCljZVFY7Jc0NIzABgIOVp1KNgUxay/lDOd6F2j3No4oQHdVsrLvbjM2E/nnd4vQ+
wzSYPzzKcnku7A7TIO9du6fGwv7N5PzGQZnwP3eCtFxhE/UDz24WnH0VLurU6ZL+HbrE/aYhYUd/
eI1amoMeiLYa1CpSNbySUDXjQzPbSiRWmmY/vRL/xT0arIJvuecq5A/xIOY//X6W/ABRUPyvcLNC
RExr5R1CLpzE8wEnE70/V4dmGevhMMxeH8RFxiZ/7eBGQlGCx0ycwDyEiBF4Jq+uT0VXlO8l+Lmq
JOCDr2K/gTzFYegzQhKXCD0eqsEXzqEry+UvgCmCDzqnpIgG3rTvC0N1MK5tZ7rLg9F7yQSFckSg
l+oJVDFg853CfgzC2F5yuzm4JcA77hAsXTTOwWyd0Ze9yG80cxnSLgIi2VFe97YTtXnYvixZzfQf
lA+ZlRBwXLJEzE73Z5l1uGLaOSDeQQdrOpP6yGzFXuXPNIKUWEGeasll+z4PRWC9yoEu7kNDSDbE
LA04Mq85FGUe4AnL58W16jlRoAFh05PnNzPrYxd8inMceIvDk6WahuxkDaIO7njXNAyvLVvl4qtf
NWz6m85NRl7axRFuHWPPHQgI5v0XJjzWH8Be1Cc5Ac5vVHoJD9iC0H9xq1qWB5DplOzRQQcrA4Gf
SIHu8GTQpR/FYmXkCXBEnkcL8hdF7DU6GB+AnZAT0MnZDKUQDdJ7UP0F+IuDeiFWTQYpQOq5r5R/
AiNQeW9D4GyAZhd4IfQ/nK5COSpUcJ0FSbX75CnwTd0FpRiKUwC4UwfGG6fGLrtORhCpgbcizI68
rarJilK7AttnREXl2EViNbP0nq3BCy6hoBDx8Py0hdikQ60Z9WM1/zmSev42zlZ7TifRfl2EO9bw
SKmjI9p0XRpBcSl7LRGAosQsWQNxtBDM5QlorZtiWBH9jvolU2fw3uZu5PU/5ZCL8G80YoPqf8pt
AE79WUESgTkdttPHq26I5nlc2pOoWDuc1Wi1FwtZqvK1dF0Q+2qvGll+GEKr7b/UAE15UaAZDlDn
UPqn53iDG9spiJQiUFGWIipDpf+wwlp9YcE8T1/qlY46yqCAVx51FrT8gIOOcLku55/g2Z7/LD3H
zR9qbwKxLHI3aX+2ASRMT/nil/arPVHZRUUN8tlThkUTUTgIVcVNJYP+h9ODkzRaPGt5zYtpkgdt
+/TIxiX4Vs6QErnDveT9gjqD++QP3WDfkcny7dgDsfkP0druZZkrl38fxzBfosyvuudu9ht1jyo4
6Y8lLckAEtiOk4cxkwH50iE8y94nH6nog5VNdfZY+Fz2RyYbPX9HGaprnixZEXFAOd1+byqbQbm+
kJWKKNps7Jeyb2eQWdIhcE6uPZV9VBMLKzgHjDVRC/5IFaku9+UDk7yCWlfdfm25Dv/ifgo5Fvhh
UIVJUjSooqbVK1/m2oozVJN+iM6GBlffWsxFGQQVkq9kdgPwNvhD7vevvVpGMCjN7hQ2VQRrLJ2T
B4KHALufgvhKLqq14g78QE000QGOxGqJ+9gOk35RrQzJySKdJ6JAZMtfLRazi1L0GNoHqbvQi7wa
YhOnmvH5KyHUqQ8tIArtwZtbK42dES97MHjq8PvU9N2vAaRYEJ1A3607weEJJeNs6kRCWef8g3Xo
2uMgSidMXDGB2FMX9bLEjGicHdl6IuyjJszz7C84rwZyl60dtLE3MFQFXFZlSxqJUDr13RDaenge
mes5a5f1aC/HgYClMTu6VLfesy36evgW5NL/wEWAcwdUqZq+TCAWFHET6pF/hTAcEDb9IiHB1NXF
HB7DHC3PR+VDtS3O/JYylJvcjD90dKLihDYqCEcCYOi9WWjTAu4Wl0qbWF7v8jlqWN/SRPuFmg4y
H6vvzRJWflyAk8E6paQaAnhInbURcwp+Ajc5CHaiHCrcNo3aKhj6Y0HAYZJwLuFrWYoy9xI3A3Uh
9TCFsvsHBtu2Bzvn3ofle/Z8pFaXf+9xm7whXtb5U8jaxX4ZUQ5yz+M06epQEJ7SQ1Wihfg8F6zG
DW81tD+h7713j0i99VYS0q6aX/3BqruHsF5SoPVAuPDFzenMkRzPneBOZLVfvbCO1+SN8QnaTAD0
gMM90LONpvBwoqgNCJCtcZGBy7mQ2qcJoCyqe2WCQYbaUs5ETwD76/psNc0CXNMIOV6J+8zBzROh
8zdQ5xztaZC3rAcx9figgujHLFu/PNgBUISvi+2OFa7UcnBBFBTgdM1h7f9ZDmkOLFnBqxoYoAqx
zHFYFvxLDuev7yroebVHaGLTLB7SSdb36Pev/pHhAngNlMrr7IebFtUr6UTxdwOO2TbWjuMFH/0U
dm8TPEN9noHoHs55rt12iNEM4+nHacTDPYjDUtbfWBrm/A3116Vc2f7seU24Z5l4RdsX9+6HtveL
I0TccDs3uZqDI1qfm/Ee+1+0j4EMrXtHOoE4uiNp/4TiDPKlUds0Koz1SFI094RrkiBVnitPjqh7
0KTlkkEiiICPoTiGZNHfR1aH1UmWaSrumZ2JeifTshXlGrkQ1OFXTViEoT7o2h8Et0OAVDLvZWxr
Z2eIrSid/u9zz4XqsO4JHgFuDoXG0tHZDyevipfrT4ytCRhPJEih2YQCVpe0i2xlPKIuNx67XEKi
N/OHYi+hvjUJI73JU7fLU6Rd0HLcv9FSNIdA2nsF0o05mD0SinpDliKVmVjazu9Ch/5TtNQ6psUs
dvZgawQD+lQQryjL1pGJXffpXe1kRTwiN3h2hNrLSm08aMy2CBmgpJxNlkw6n9lnCA/IWLKRnry1
6UNO5Xy6vuEbeQqzM8Kbc18EqVJJ3y2Pg+zCKCvII6D4qIkVSCfsdWBs7Li7LuWnLIXjUvhGF/NR
7ogysuWNZzsv/J1n2UaWzeyCCAXzarTVSmATYNDcC89z2TyWjn1oAtkkToaQDIQ5O4XRrb0xrDyz
1FIsQ4255J4P/u38yQY+7ODKCv1mt6l22WZHhJz8vJpCLQFVAKDDH7IyAc9vu3OCt7bDsPMa2a5G
LrNKtObdnQOBIQBzg7IcqhtfymY3xNTXUPwNuPrhBtMTCbqzT9rzCqPDFu08+jcmYTYzgKKZCKdq
FYA3Fj+lDmQYJAivd87U1tcNIw9sCImD1QWOlujsl5RAeke4kNzbUCk2Wy3yk0XgydvVDl2dyMjA
blXUEuzxILvKb4PJ2mbPQja1HrGsUSbcceSTwDl6spRUN/Xs2v+hB5bD6PQ5Fp94IRQzfVKvTMoL
cCM3rv+6L5/WJw9nvEmdRSY6tBhCH3TqTX64Jxa14cLNVgUwD4lJu3hUT1ar49Dpql+VD4J8hrpb
tjODDd/K6P/OAOEdtAgUdniq5PMiWRXNlr5Tor9P/eC5BvXNdR++dVINYy6cBlw6tS2TEnF2zO0O
XGltcBvi0zb7EgYlZ1khHEhAKAcFAvU6+aOOIEqQpO5ulWdjCmZLwjyHUG6CiGQySk9GLAWS0fL0
TlJ2Yx/MjoQRQGjfX2yR8HZsHwrOT+iuekz13AFqX2VgUq123OrGPWQ2JaBVtq/9Aj5jYhkYbusv
bDnqIPuZqurcVT1e6nsg362R1rvpk3VUtrSqYDXuog3PYfiz5f5Dg5dZ609HB+ASlfa3hYRmiwKI
FZkQ0zongDigTQlf5TRZcUx1oHYMZWsyhqkPHHpavUC9c9Lsde2VdAqgbypytywqyedHv90DMf4e
QWX/p1dB8lqqtodPLBeE5k48qey540HStewpG+jdYIWvuSt3ihpbx9rwACJ1JG80IgW7k4BgWxXo
oSNtWZ67Y/pbR9swfapwYaQqtY6WJX+lZXgEimpNazVpnFbtfcr2FGu3ZmJE7FONCKFsCusIEi0o
LDVZd+bCml+ve7ANb2y2K1CLoqeZ4jRPVavzM7Hw4otRYh/pMafQxDtcH2ZjEiYNcCoawRT65o+A
WPkRas3VwU3FtPP1jbDQpADWyHGTckIQqtOmOw2VbT8LNaY/Zq+TKJb52em2WRimD7QD7VpIXB0r
AAK/1bRrYpGq5rbqq9ma0EufTTWCnaMa/JhNXR85fNiT9N5aonVjPnktZdvLkFdMJKyW+h6huTUN
UQdlVxXNUFgrushRRXZTU6hNzTC9r6TvgTgtKTiCrUsd1Kp4kg7wdztua+s4Gda9eIwVGcXTMhc6
f3EhaZ80bebeuBGGaae6s62JYyMEt+iXZZ45WsjH8sf1Q7QFo6OGQWfQBs+R4LQvyGij55T7fW61
wHB0VlUfJSEtKZJ2wLsDtL0l2PrEyasKBYP0kMFkbkyKwJM7U93wYmY7QwdVoq7INT/WK5caeEHY
E6r+wVGwhscl9aaYDpASvD7zjTNodjV4ndMIWdnWcc5g+oub81OT1uNjD3WOA1Lk/Hh9nI3TYXY2
yLARxZDW/FjKTCcDJYBjdBA1uf71DY9JDCdAXCCSOvBGH4NmtM4jktUxkmLsABk/HV8fYmuh1qE/
Gatf5wFxVp4z6JfcDR2ro2VC8rwDVNCanV/XB9lapfXvnwZpQZdOQWrHj8tCysQOyPKMPpZs5/7d
moLhAghobJZ5wl73KvAiV9b8ZQm8JqZIup6aeUh3IsytWRiegFsWHyiA2ce6y3lsaQcCzGEpbvy6
4QmAXHbCCaW3Y8Y9FxzFfnBmPNhLNGydJMMRkKrNEKeUOKdNaB0m5nWPi8ezp6ll4W2O0mxZQC+X
7bEWm4y2kfwrD31yVprvkVFvLL7ZqxCkadi5qxu2gWo8To5F4pqLPVD/1tdXn/XpgIZh47tjCN8E
vQ/+1ruqO4tMVTt3+cbim50J4IloFo667ZFmTnmn2SDv6JCOd2mX33iPmF0JrAkWTr0MdIUqwFNB
Dtm9JxbUv64b8IaJ2YYBS3ccU2gr8iPpJufA2vyuaPW5U/bfHZnUjivaCNvNVgQvRZE6naYQeIc+
rrw+saRznzXZXabBtLpyqcGeQzXsONetPTfMuShGMIKXmFM9VPQwEZYeAK7aU2/fuO3MloRy9u2g
KPB1YYfnOui/B2mRHiG8GU2AF8Q2hTbG9b3Zmodh2mJZykZ4gh9tKsoYmr8Wakep3lml386DhWZ3
AewBjJtC8iNzsl/gnc4i0Eh9DI5z8pn6A+quexDQ3x4xDBT8rwmOaKtLRwoPhWMQvok8yL5UbdCe
bTx0j+T/OLuy5bhVaPtFqhICJPQq9WC3HQ/txBleVImTA5rQjEBff1ffp1zdyF3llxyXT4IkYMPe
sAZF5IcOhfCgVaw3RdbHs/bifZb3eSqGvrhxXNNU1b7/wU67fONfy0nliZgQ7rw9JL6eAsBPUKyV
33FheROGGW7zZPchUz58zGr7JozXcAMj2X6WuFr8EWun5KkucNt9W5kM1+zw20IZLGZgeD4w3fDE
1VKgQ+nGobbePhqIfasj0j5nwnrnj7W+2stbHwoPdIzjvVfMcSrR+i4oiv4KNvAyl/4f5grvvgp5
Gmq1+LRB60H5ArREvm/nGlAY8EhGD8CMqILcvXZXdvStGb3a0bFPUeCZuhgJr8oOLqPVgfjzcDND
zj3tpLsmZbD1nNUCgKN23ldhAFHFOkN03mbeAi1WmCJdOYH/5/bF4jWXICiz2GQ12pfBJ2++L5BU
8af3h3ur6VXQV7i5h5AQmlYSezpu71XCdXVlpm41vgr0caqbvB8B3ImKL7492u6N5h9873WA23oA
3A1Nh+yzbx+m7sb/ULKA3l5FdBD10OOPebyPinCEUF4QpwVkGAA2mj90lIxHrEIYPiRBGIAisp/q
OdqFOlrSaemi4/tj+s/9CK2vQhg1nLVhTOL9HHdIQMbRxcBILf3r+81vzPY1VQDQpErozgGOxcd9
aKtjA0PgftGHvC+vBO7WxFkFblvHJtaBxaykej8RiPuz4FAH5krzWx20ildvnmDqRSGC2tc8HeU3
g+OX9/tmY7NecwO06OoWF8rhLhM+0J7IanyDI57mkFUkMb648piN/lkzA8AAab3SxwdQdQSELI37
IgnJtVLl3/5hLF5TAxhSJwB6Ls0bgNruBin3WSVemPwvYoeI13tZezu41u9Yc+0aamNSrdkCZRDS
yPQG4NjeAH24nHpapXoI7orl2mq0MerROq4nVtd+jkdEtcAV2rONrrlWbb38OpynmLX+gP5qhldu
VBoBJOM9IrPdvT+rttpfBXQXQ9Y1JHhzgROhiUcACwrIYgEPt1yzaNmaUauNuVxYvhiLR3TOnSTN
doi4Y6HoR3gamFGrgFY+17Iu0EOSkpOuXMqXKI1I/6l3+tCRDwb2mhfQlD7vh8sQ22zZhfZrswQf
i7g1KYCqEI4g2YT+IZ+66s0xmdDm5/vDuzEx14yAputqACfRdg+PoRaHGuoaPWZj4qzpAMjeoOLu
+2IXjvIWEXbIULw1XD7y6RofdGPirCkBQsBrMmvw8kP5Uk8/TPMg9PP7/bLV9Cpgm3A0+TSgacXh
3x2/RvGLsd/fb3urz1chOzAyLQSctN1gv4C2ndjqQ3xJFoerYJ1zFOZAe2Ax6H6bBeJv1W3THCLm
wERX6ftvvzWuq2hdRGGCEj7du6VvTordiOBPFOqdJOf329/q+VW4NpMXlX6EbyBgIYXes20eVDPs
3298q+tXu69BwhKbfkDjoUpd/61z/32o4TUiTZBy4ZlA3pPTUp2Uq0B+Vr38837rG32yFustOl7N
XKPPTf29yuvE8jZl4grMY6vxVaZchL2MtEaHC9fwBJ62t33kTlVzbbpvtX+ZSH/Vw9LHng4kfLhr
oy+tOGl/3Pls3H2sZy4P/avxwO81UhvEUuYDc1Z9X5o9xPD2H2t8FahLqyx0WHwks9X0C6cQv3M+
XIAX13jaWz2zCtcoLy8+Lz1CyTsMhO4jwD376trh/sZcX8PL6paIIDbo96C786JDYP+83ytb7a4C
FJSVoI5ytNu54XlsyROLrvE2t5pehScdceFRVmi69uNPCgqyA73mFr3R12sk2Wj0ZECeQl7JXntc
oPDhMMXXADRbja8q2XgyjoniMpD0daqipK4OotNXFtytxlfxSad4Ao6pC5H13kkNdg04PvraSeVG
j68RZDkXMx8cgj8m9Wuu/TwZ1Hwlt9h68cvv/4rNifICdQJePLIvcZzf2PxTFnwIoMvitbl8D3Ns
AhNejGdYHiv3WpWnJYv270/xrTdfBeZQjD1Ycw2yoksNaG4ykLLm8Mp6u9Xlqw1UGbgfU4HGa13d
WNDeA34t5Df25rWe7TjGkNmZ0HRBXwvNwQsDyzM6i47s3u+YjTO0NVJs1pWaoF6AIfX8TxXHIR1K
ptb2YNHU5ZjwtvwV+ddURzdGYY0Yk/B6yxtSxvvQr7M003ORiDwyx7h01y6W4n+fCa5xY2bR7aza
GmPRHyIBEK6edjz+XqqfrvUTBXWW/GPnaGvcmC0EK+ulxHydu9uZR4kswI6YI3LNeXuj/F97xw+0
z+jAi3DHo8da2Fs+P82Qm9Y/ZzLdvD/6WwNy+f1fAR2yOipiKG/vhuKWQ3yFnhvoyLzf9sbMWqvY
hnaMWOyh7cZ5J+G9tl4HMtCvCvYU/piW5UeA3Sxeo8MqMCerucZjjPoZNSK5BHeBkry+thVshOBa
uRaXfEgvVch3tQG71o8fFmdu1RKeu6b78n5XbSwgdLUBd0BSjMRT8b6WlX20WTU+TXa5AtTYGuPV
Fhz2SxeWChdK4HK1067zel7uO0eE3ZG4EL/f/4SNXlqjwXAJ2nqBUwIsIDcc4e5c3HAng8SvveWA
N2ie3n/Oxqxaw8EiuKFFkaZin3fhj3KJ7bEIjEkN+EdkAg+Q+dl8N1By5XBvIwbX+LBiMU3EuBV7
29Q3MIF6E/PyTerhuLD5IS7JtUOfjUFau8WX8BsAP6yJ9pDBbtJcgDEdadMkziBZfb/nNibZ/wOJ
wevEgmQW7aFB0J9YFLPbuq2KKznNVuuX3/+1kuRQ6cvAfgj3fuT8B55VdrrpKtxwfWylWgPDIOIz
VyAphzuvH9PCC4FsDo4g2H1sCw9WW3jo9wOcSSu2Dy6icT6onqd28dSfj3X9Kr7zqi/joBB8LypC
55Pf2gVHnjS36so03er9VYw3PhRfQUrl+yZYxp3ET3dR74df33/9jZhbQ72CQSnLasP3riJHl33L
m+Yuj/jOX+gdhWKTgZbl+0/a+I41zgus8MaDNDzfy8kDB1nGA7jA/n8fa3yVdhPe2gH2IQzqHrmN
D0JP2n5CZVxds/3cWAPX+K4JJ2QzDFfYfiiiWz+s34JoORI42lJvufINW4+4rB9/hdkkIGtfKI/t
IaYkshs4xvf3jlTeeQkC+gjr+JZdCbitJ60CeipCW4Dfy6AYmz+GbXkom5jAEr04F5cf3h+SrYes
0nLXmrJltWP7bgLRyJ9esjl6Kpr8UVHmX3nG1pxahbYMAovbmYDta8vNU8665p5KixuU9z9hq/lV
bEMynYwiQvNBlQ2/yszvv/F+jl/fb32rg1aBXRNQ7XF6xvbhBOdrSdi8D/oWnPSQijFVsDK+Rm3a
eNIa7zWCLbzUsq9fkNh+GkZ+yvgMM2Hd3PuMXKkfN3bTNeprEFnmpsjWL6JUP7K6PUGg/wUHGueL
tSLhMK99v9e2nrOKdAH8zFCBnPUyQUkQ7mFQKB1xKEuOZByeyv6am/DG0K+BYH6JlG0Km2Df1bQ8
dT31E09i53j/Iy4h/Q90wxoDBlSvrALDx/MCr5/PC/LmfeFV9ScUUdXHzq3XOLAaUrcdZ2I8l7gg
u3FeIOEYh0rm/Q/YGoVVcM89JGWKUQd74WDWKYn/c8ZGMU2m2gFauLfWP77/oK2eWkX4COUIKHiT
8RxPy5J4ptKpq2Z5Sy9yBe8/YmuoV1EOtRHH2qiyZxXjSM8YQVITF9PHtr21vGzmd/NQzDM+gFuI
mnigv8ci+Pr+q/87sMUa8tXgTl/6iwr2/uS++NBcnQvzHM/9rao+9v5iDfYK6p73bAzjc9PmNy7W
WQIZ4msAr393vVgDvEa52KwlmTm3EDBK66nsUyehqfJ+7/x77oi1GXw2iwxyQt1wVsGU7RttdBoB
33mg7uoZztYHXB79156dRyFUNeZpODPvfsr+RNfu47bavfz+r3ZHDUkjpdvoLGPynx+Gel/YSH9o
Sop4Fby2iEqrygz9QsJ9rOHazK4ZW2299ypcg5BByXLy0bTyksnCAk99bM0ELO//dsmAXK7LStuf
myW/o2Z+Bes7SwJx7Tpu69VX2zGWS6H4JPpzvDBSfSIxVEbPVM9t+Pn96bgRrGtwVtdpWttR9+ew
Dc+eHr7NYCByWLO13jUWycaMX0u8ynEiflb63Rms/ocZglqJV4W3owJH8P1v2Oiktcbr0FcFxIxI
d7Zj3SWw2LPJQMoPbVlCXDrur0kPKXWvnl3Tn4cWwvlQxfkxMXqtCt/q/VWktlkRgwc2o/Ghc0fP
j5sbFwzTqY/DJnWs6K8E19YQXHrur48QXnjxGRTdWbRdZdIFeAabzjrw31jeBcPu/XH49/4r1sgt
Rf0gblgznRsPzABCUbMFX+uuu7UyuKMBP3/sMatwljiizElL2dn0fBd2zfdq7k9tE0LcHjpSHDiB
95+z1Wmr2K5Qhg7DXNgzkfFOjibpapiP8mt8h63mV6E9QA3IjgKaVEgdK4hlTgEkm7RJlFflV75g
Y3qt8Vwc9LBpgIjPuY26u0t9eMmuIzj5YY59+VAnrbFcIZQIAlYoe568p9Bvk0JD83wMPxbZayjX
LCDYXIeDPZdFDJ0iDikjEpkrqJ6NZWMN2uIT1URrLBuEeJlMgoFBAZwWw5WFY2N814CtLGzHcFK6
O3eyeQX37+3i6aqIuXZTs/X6q5iuaxdM45AF55Jk1S6rmMIFx9XW/30EI9ZqrhrOGnnZC3qG0ejn
i9uzAW+c8nxftuLGG7GP0vpKPMdYhP5/3YHS9f8uTtw55zkXBOfCR/1XkyMkYFJA0H8MoT428fSc
5fq1QXy/P2O3HrcKa9hcNm1nGD2jLji7yuwj2t1H4/Dgwxjyf78M1gBQZr1SK2wN0yrMOy+IxwVO
rsgQWnyfivLmeRl4e+04YGOaraFdI2jRrSVBex7L6PcM4bughsNMDnHzKzG49YDLDPlr72BDTzvd
E6xTS4l1SizHUWlgR7pr3jgb28Ya5jUSaOK0ftGdRzJ+8wk7FUt9RHkFaUSw0yMZX7m42XrOZZX8
60O8qG+p6dBTzeIg+hXtazP8iip+4v+LSbz2mI0BX6u/Su1lURB07bkCsCQZJ79NC7dcWxG3RmMV
9XlmUAbC/AZxaWxih0wnttRQt4E58sdm7BoCxoxHmZ3n9lyU/S+jx3GnTPMhIWom1rbuLuTUNKWe
YP2BkxKs5fE8v+BI7lsFLab3A3xrAFYBnlUOwtq8ac5evJQnCe3HO7/OrzFmtlpfxXNW8Qz6vnQ6
BxP/w4cxL5+npXHX/BA2JukaBQYJ5Ea0+aTPjYlvLgnz1JWHsEI/ifae0ausr43UYI0HCytdQ8dt
Gc8whFks7M0XgtstHMImkPAWnyGKqz5/aDjWImUDQdEI7aLlbFzPE+IqAe9V9cEsai1N5njmZa7S
zTkEJD7Nw8X/4rOaJbDZbn69/wEbIbdWJSvqfuCxLvSZ0GJKOwsFJojcZomor3LKtkZjFdV8qU1P
ea/P/bw8wjLm1+W2I4r54VIpfewrVvW1csjOsNHW5xn5YNF0J7/m91MEQd+Ptb/axYtomZmGtvCZ
LjWEnfUEoz7c0e5lB83N9x+x1UurwJbGa+cxQC+10nsau0EekFrd56yEyWRdvX7sIav4zqfQHwKI
Y559qFze2Vi2n7FvZ/sSysI7ONXm186MN75mDScLuZRIbqPqnPnNKxXTzeU64pKH9GAyXhmUjcVq
bbTeQUY5BAWoOoflOCeEinrHJu8aJWHrCy5r2F8bKqvqeRlZmZ+x4D5CN+VW8eXr5aS1La5hITZi
bw0ugxR0PAw9y8+QtqYwkW3zNI6d9wYUbrN7f8C3HnH5/V9foYRXDGEUqDOP6N1MbJkiq048gR/e
f8DWIKyCey6lmZtmUWfr05OOzc+itF/eb1qw/61W/pE9rzXKuOrDZew8s7elW/Ji51Gg8V86MNLJ
tJu5iAq+o9oDtSfVnMY9ZMvBeGIWdwh1GwUJTgZ88G+6rmFSJTFENsYulV7oKbe3XdZIlzRDUUIO
q2bAGu0Alg/kOeRVj7GoBxeSX85hL/ntA6znyUct59Ybd3k72PBb2A5198M1+dyoxLVLlb0FZTwO
MLuYrZwTRXGgdYKiu8jnRECgTLZpPveD9RPOHdmPTVCe5i6EAz0Uk/0h/xJ4k+76hHqUK4jNTswG
fmInl0kGebkozpAUCSJwyFTUipmnMZeeptAmN1rcZyJ04yudSAk8EKy60tnz899FvTSzhTixqCiA
l3XrkePF/Nzzb+sQOiCPBV6pX/Zt1ujyDa5OASSBBBdm6R80kCbUS0k8VF6J2/axzZeETGHcPKE6
y2yf1MZUHGJVJYHLKHQzOcd7RHWpv9m685CJQos7j77NwHcY/lyNVIcV2OuOVgQuPII4kxCJe/Cf
dBzz/qG1FeTz0zJAbiXTwJIletWGlsykxVKa6GWItZU/fN5EcACtKFTpbaoqeFqwvcllDI1pBoxd
VycEmNO6TPJ5MiRL4h6St20yQ18pPKqyrHDgXagC5rrHDliCMgCxcuHhr0aiQquTy2lk3WE9vEj0
nmjJ6x57bsgUvVPj4n2KhYV3ZgDvvizpl7aPz91iFL+JB+az/6YLU/8tHoTr4ekKrfYBDgEBN5Km
i+6m5Q167H7+ZRpBgB/vIP09R0Oi8I9knUyhgVDuqTSUsfHgvEpC8xgmLcJVibPxGywFjIOQ8zxC
c+DQcKfgfREziiLcMbMYmRSYTf4PXVZe3KQVE1z+jnyWz3IvORTmHjxSBlV15/OS85+eJ0cCU6Sp
pdmPVi8qogmILk69ZAte5UsbFMvwCFPHpvk0hKwZ1KE3vaR/4hBwe5gHiuVCM5u92vV7g9M38ugu
8mLw/ajBtKuhlN/03biLBojtvER8aZRKIJ9l3C+nOtPn91iIpvje8SjM7K73Ij2SpDFRhFNOObaa
V0nU5J5a9lT2hV3u4wbmKL8mSOWFRapFI5Z7aGwK/qPlnVxOtb8MsXco2pmybzHxSiHg3eiFy3+z
0+F0y/xujOwO+sEKogMzpeK7Nxll2F0b+qGKdmzpNTtMwrXZp4BlUftIMa3I7QJEt3kIh9Yzx27m
arwrCucZyDD4DuLXy+zm/Es3B857haZaF/UJ3BNkAl5CgBuuAv5Z86mFH04NHQXCB/baODEN36Ke
e9mc1sGgs5eYO9r/giS9LOMkCAba3DRZHKB0bC0INxBm7GHcmwy6Vd1TDypyLlNW0RYxoDOlOpfE
sLmu9/XkivJ34S041UiartHjiw6mCeYG8GUuDxUfp/anVfDruPN4iP8AGjI4e6rLktDvVI9xfhaw
Ash2uhijYnzx2eKFEr4Vw+D/NGVpc40ZPZtBI9iFwcV2YPFXczjxjhbHWR4h3Qu/FCgF3AwI7M46
qFSMNLHMkUKnyxwgDlnj417xTRayqskepgwSvEwJ3Ynujl8krWWS1dx6b3KpZ/OlL2kWvo4wHhA7
vJqf7ypV5i/woFPmsKh2aQDnZOTUj7yLWZLnDPrcKWJPki+2KufgaerbqikT6LMb7013hozdrmBV
DNpIVnU0/0GqEtTAzMVyVEk1Qve+S2FTDjmVHXRVJvUEPUZlwIgPgiL+j9ZFRZ+linwYwkL1c4aa
VzR1zZ+gGqvmazTi9f6LQrhi/AhG7EXBvh6hlr+P4I4t9o5j9XVpy/No/GooLL5AtYM2jE2zYRjG
sy3LljeJUB68RRLIJYzNExaXrnzAuZ5aniFyT2uVesRp+5/MxxwVOatzWRxN3zezSzCMAyCiMJWt
x5+hMMY9LpnDUp5YOvIIE8PJKt8RrUh76gfYRmRQ/Tdt+FsTX8J8gSs1zI8SBhzVEajiIH7oYJdZ
fwXOiqiHcdDdkA5BZYVJ8xxnsS/gJRXLHW3qWn3PZhmP3wi8MWKYUs5yBsN2ycKBHXpvqcOnoIXO
UZVYk5UXtfwhy/PHpdXCZ7uSgqscJyxkoX8UFtVVncQ5tqImMRBcNGWC05kuz5OIWlxdwKhisF17
g3pPxvGXrAipLj85xIUs7gdVN8LeLdgmZ5MGbauBZUhjyfPhNHodvBIPklft0CU2B/bne+x633vA
2ohvSf2qa7w3OAIFBtpgjeZQ96BFXx8Xg2ojSIXKW/Ib0UrbMCkCzwTJgizlO1F11JzQ/TFYSLIP
oIYOszlYnb7CUqLpXYJdnWGXUVzlNvUgjI91EnYFbNcFWV0cxdKKfKdHNufRCb4DOGFLi2j0cx9G
B3nBIZ3KIu/rNLbscitXcfbsHDLVA9wUYBsP6wB/jp7tUINUm/Q+0tYlgTT+ApI/vN34ASu7cj/i
ulE0jcN8zs2pKmSOspKNAuv6LuOVm2/jYg7EOaMW5n/JSAGlnZKqV8CbJHUoI0S7izyNC/ahY3Hb
JQP1AAaCvU6sqwa5j21HOLDZji9JK8U80wMG001PSuFg5JcKO8lFQpWpGIZCCLmLSj70YDNHxVQf
eZTp9pe1Qcfafa/9pU78HIYu/kHm/vJdwOfwZ4APhaSYcsSablfTKAyCQ4f/XYSphoMdO1N4CDX1
UcH1LzxmMOSo77O2kupRYhVofFxlWvhdJNOUN+19kUMSt089WknYoAmK5Vu4SRrcuXleAVNmv3HN
N9ZSC4udeOr9G5+r8ERweRmDxC8KZpBpTq2eq8QgUawhr2kzSbLUFgbGP7dQNbKwMg1pN5EHXUGl
/YhNhMc7pJg2oztTZlP2BFcZyx7LGGlpuYttW7K3GKos+bOsMqJcopiYh2Xf+dHX2QZ5+KLHTi3f
6RIgkUjjtogs240ygxtUKsTkFjhTjKFuPi2EMP0zirpujpKGedDdSSJYQaPON3NLxk9W+sPJQFQN
YVpTnxs4VsIyIod7gBywbQKMzItAA/kQ+fKP6WPefa5VWTB4cC9BN9wGRUSEO+ixYlAyHYuo8H5J
E19U5yUrXTYncdwV2ScPqYL+M7g2aIekK3PawLidwwYhSOPcA+p8IKHXJv4wUWIS9PQchjiVmGr+
SSP/Gn9HRiP/hSS4mSBLsxheq//qRelBI2cl/gB/n6IWi72vIivpvhW0HdgO+JnGzkfOJPeLpM4G
gcV8DMPZ57d2zgP9AFTQ4J0DrfLqqyssgfmGXnISgrTsykmL2xALru3uIeKo1LPXVcud8gfRtomC
LnZwNtMi6ns5FrIDLD8rWlreBmIeaX30lTR5e1IybttfPQtQ/O2g4kJq7NpCR1N/6vEHnJV6jZFp
bqoC0McFCUA4wtITWA3Vhscq19PU7pG8DK1BDTDxvjzCx5ZU5ixc2AdwJKETK4EacXAiOuFCt1VL
qiWJ1QSjEPfTWwoY3rSlLuwOyTQ3z0KPBRtha5XFeZU6Q3Nv2hEKAw6BM46RuTxdLmlPviuWzB+G
ZBQxV+VhKcUMH+ByylETJaOeFxgtcVymQDMNOVGvfi+8hzR5KiY4pXwFmr2rXwMwZHL/BpkGnc0e
npamgwjGXLEFysAqypb+VvQSRdptGbmwJYeJDzRqDw32wc48F5CzXRhODCsNoiG+x+QMBhCc2iKB
0s8g7uBAT4zCqEA/+SnS88C/LqRtMZx+1M1/VCGDyqFYi1t+cDi7g3o9KxGqb8M4R/BKCiepRBJC
TJQimMncChguNdANe2uDHvu9UAsStp0wyuOvRM5F9VRMaqgeW+VL+m1q4Rx3LocpC/xDXM4CZRhM
yrgo08rgKjFMKupXEHKBxxcwSclEcE8d7eDvWVZ8Z3Q/zHKnMwOqTchNM9bJaD0zPFShJRUFDqsJ
62dIQDBPgVZkmGl2gcXOp/eQE51QOsG8DncmO/jhTOKY8SFq5qTK/GiJ00lPLvxmsDIs3ysYx05f
ja/hWwqada39L4Uq49LsKYymsLZDwUJiT3fGTeWdjKqF/Uf9ieVNsiD6m4szOOlCOKdEvq+hhjgG
WcueKGyk4jkpIS7oyqQJA5jxJKFt4rJNw1w29jeDXxZAU0uEPbBOmpj7fpTg2zWUnwik6wuCvSqY
5BtslgbyTMaLxG5SYk3eMdi9YO8pApmBuaXht9Tv4imKrU7gTQ3H9D3St3x5m5d8xjoeovBo7sjI
86x/C+Je5QRXiFo7P9U2t6iyXF7mTCcjTgq6+EHhKms4tQwzjQMXFebks09cPfj41Ci8kBaR0NW/
vbqDV1ea9cZVPO1LH6QP5AVNLz4X2DqKNoUVlYLrEJbZQRyhOoJpVcCkhX/3574JnhZSoRagsD6D
I0MUmwqO5Ez3sEXtl3IeEy37qPiklHP+znE4hOgEZRBv72IbTShi5ZLj9Bd5FKXFWxcNmIlJiEsH
91h04FbqZJKMeD9QADXiLnKyn6ojvL/Y8rU0QkrU7G1X6A5+OcU4fA1Y105TwmYpUHJVXXihTzc+
KbwfooZR0Y8s7rwmeAAesPQePEbzogfLzPqdzpPaUvi1JQaMtimfSPRSR20xm6QtlnZ5xuycsb4X
OdBsbSIKgZODuzbQsc+g3FPXnpfM/Rz+ybwSFn0L6pjRpb3fwkEpDXDuQ1FcwX5Mxyl1i7XVwbfE
lTPSt7oV065WICvdVdFYdbDrmbrJw4rQBznM+VyjGlHc17URPja3Lhtls28y1GCgl/FlzE0K3iWO
dHAZ6yOYEviAGfI79DxUO2nros47hoVp3JfSXyakOEgcqwnWWDJ/qQWvKRKqNpuQMc/wCqO/pXSC
fssxWfI/WQNTGovEvRv6x2LAcvMlngGk/CwJVITLVA0Lie7qgMENCAUvacKz3y0XYincZlSFAp5M
EhWVpE3nvgqLOPgUjtpHWEFDH1gpuP4xSNnZtgvH+1F6rTxGcLejdTIUU5bfcInrzMdq6TzrdsoX
CN6Ugh+rSIICpC4fRgaDniHNHC3dvSZjEHwJahT9R9rDJ6zY5UURhC9MqSV7BFCzjdUO6sQ90Alw
nkI7yULCse2+NlIhEUmJQ3/So+j7sMXW6VsIJsmmMc15Rm2R9adxtAYns1UG8aZk4nZpTks4zI4D
xArxPDh/kTJDjhoBu3GxFFsgbHcI4C+PxGNqfdf5iP8g8r81nMLiKqmFppmCahI80VgKGycuKc76
kd29DBE4o2PqZ0tT/yJ+G3d8V8CoyQP/0mPBRbMXa0w/JYUEtRyHRRUO4pqUXc6HGPRKhy54RQz2
JYO1/egZoGLAOe/CtEfuirsLmzfysUG+kPOUA4YYQWlE5x4A/B1SzfLNYR1fTo3uyuJRhYy4785U
cJ+6uNMx5IYQ1+sOYgo4eRKXJNvtwc3X6lsOccpGPPpxBqXsfeu1ufWOPanj3MFJGndWwX7s+cjr
QwD7itAe2UQnh+MiFJ91k0zYMUJ9WxMBzST8dfUFqTQ2p7RrG9WJ/WyhtkaOEcoOXtwspIZ6B7px
muy4s3YiqHOVJO1Ypsghp/EzuDSFr19BrIEsRlJxHJh2t0WL8zh544GXYfuXEYXh02h1FD6GiBuw
rKinkEjs4L8G6mDT43gwPLO4sRr1YZSDYRZKMWW4O1HwVoORnCr3M3VllfZdAzgtACsF9B+5xLjU
iW66FrdorBi87yKkwUGEw8sc+DZLC1pW9LeXl/M0JHmvkD8mUWs41bdG9aiQscqPTfUkYJeR/+zg
eNieQkyi7OILIRkCrRwMnPnwXRqHiocGfpbk+9wjp8HjXQFNXBxuSOK9wP5V/Q9H57Ucqa6F4Sei
iiy4hc4ObW+H8fiGGs/YJBGEEOnpz9fneu/y2N0grfXHKYTkHrWkuEJOlXfg7muz/mRsFsrsNQuq
pXtdtBzrv3CKliqB19U4/tRjTX1YhpVSvioZ2PpOBNx88R6WCkXivulqd3l0uXl5u+J4HH2T0Bhe
y3Wfefbi5YeOVa7a0pimq/wPybdBxMfRbWE5nPmFOUXTOchX95ZvL9U+8KvWpSkyRv+RLjoA3fIy
t+DlU9EkvuzYD+jJax2r9d8Ya+dSJZ2HJfYQ3WIzYMvU1h372to8kDZZqGBNJQsQq5M7Mrs0bBXq
OsqS9jwaZQXx5UAN0GuUe9I58xGE9hL/Z7M4l3/dhoPzP2WNDeUSgo2gePAJSw7f+zaL83+qxrOA
EkaamUz1BXgkfgZwsaZfPKzt+sIE7UUPVJJsHd171fKnnrjIs0RV0xbvVwOYpxjMqth+yJlQ7FPu
iXX6I+uA+8eVoZPt4qqO+12fFapSu2ylFzMJ2U8o812AUeQTHFgZLb/ygA3HS/lul+yxW1Z32d8c
vDZrW9RKErQwiq/DjxnKEJg4Lsvwj70N5fJGjnVl1jS2Oa/mS+YKyqNSMVVjdOHmd16adszFjr5E
vSZqYAZOtsIp+WCrrKSA1Ta2SK2WZfI+a4ZFXXhmzcHbnJKPJb8B34W/0i+a05Ja3uWsHPoM60D+
kOM63ZryBzfg4e2kq30cW9tHlrX1Z1FNfFG1Ub51VytSSrjoXUvbmITJCE1kPNBTp8NJnld/ENeZ
3fHO88v6IRh7dgk/M+0lb3zhJ24wjJ/hvERv2da4v9jNw7+BTfr6Lran6TRIbACu8Syuqs5pjyGJ
fE26cNSPR0N0lM0nWhTvoPbrS9MEak0zNbifQ7BOz01gzH1vZzQ0qoWCkGTIFm9IYZDMgfYccyi8
pn/caCTx9nMVzN/VFvjxC+VrQfifR0YkS7TqnQoAvNPTvs37Su+o7Oz/jLE7nGOP7tSdzOptpLdt
i4OES7z9AtMJxr/o829E5wDeewA+7PtdzcsCBBHPqju2mxUPx20tnO0SjWTrYvvrqJR1iUhUSWyy
wr7w2pFGhMaDisRsVO2HDFZ6SDtc6wAOYUeb4BCLYeeu+fp3WOz14vkhswCB/1RgtrNR19jpBnGz
tQTvHREhXy2NjA5vvvarNOcOEXtT++VHIO0It6rI5yIZHRU1j8o2RFN7Oq+fcPfTKrj4Qe090N4Z
vNjEZW6JLWvZnphRvIdsyN2vyok48oqpiS+e5gVOsMS6IF2BtVFY28w0sJ4GICO150UMnV28bsGj
gdMKH4OpJgIsaCSVie4ytC99u1Zl4o0uDYseQtSLVY0VGLVk9GPsWLo3szR8nQCtTZy25VIFZ1Ds
rEplb7djgl8sV6ljTE4yqpubH3/rzHCdK1v1VClr9xd7yOrvhmjVchfJbf1Fw+O47TZKdoPdyDJT
03Y6qOI+dOLFO44eg/cxDogpBZcR+D9ptTALNb0D1x8H/bbAS0xrEdwBVxr4oMh2Xhhvuc+IUc2Z
MAt6w0/+De2g7DHqH3UQWPZOIceDp+lbzyTkA9IvvlhAf2nmznz3qAAQ4ALj6z/1uIKp5OXkygN0
YqDPk3HXH/C4uLpMFQ7Y05ArNqlWVNXykFu3jwrUYqh3rmj9k09yfZ0KMYmr5wfVf/WSN+bgNhVP
rchtNkVVhf1ynphMac6c/QmjRrtay45DgP8n7mrZfWuxFq+RH2pF/ug8eAes4RTwxV5ZBodqDpY1
VRbdcJdILcO9r3lQTgUTjnqm+CB4lFERhYd5E/FzY4YCLiRsGO/j0vx2KsTsaaDm8q73aTw9ypmb
/0J8Rni7xAPd70du7Dj1bde0abbZMBSyHgWdy+26gbYShu1xQ+M1eSc9vLDZHro5AHOTSoFd9Fv1
THkEj//QVe5jAUFGb6a3DjsV18WN1bKcT7BcSo3DMNLO3q/VUvLhccslC5zXqzNl3mveF910Pxej
v5wjaE91dGBYXxE3t1fqGYLwKfdmXu0edUW1H9kC+ceVH9XHXhpJZswWbtdMSv5uZib96s6LLJKB
3jbnl2li57sQffi1lGGRcduZwq2uY1TSOgDiUdppyZzvpD6WNT9tlUv5uFO3Y3kByZyz32YwJbtq
z+D/qsmI/pFmEv2OTNHAXDx7oN0WACroKxBDcmUeTUW/NOjiZvuvgV/AlXbOZI/vsyVmLs0eHVx9
obJ0hcL3i95JUeGNxW4c80ImroDY3PFX2ut3H2Zqu2MUcdWThp2Dghq0FaQzAPZ40iZv/mQLh/MR
sGRwzjb/j5/09bCu9+HiiTFtuLPFbuJXs1m4VJa9rEx7K12SoGbJ4BWQHs3kB4+Nx3nOAn47+Lkd
g+YkG38x59yuqU/PbofXXuuo+uy3qP5dMuUN/+qeco1T1pf2dVsUv5bbEQqYbCryrs441SZxUS3c
+0QpERCNo5HqX6v6WLrCXDt/mT7wiLbs0LHVMZpPi+cfw8guvhtdC5OaYaIZe5MeeoQcWXI6hEDc
TrlacaI120Ua2Z6+kENQtgfyAdS/0XH9nnBdOrjboxqcYGEQzCbnMpIg8U8iV3p2mIr8xFZEVx90
BI1756I5Ouds4+3fTkGks1cH7h3GM/3fqoExDyFV5eGpbsrY/vLN5A4ffl468oDELmJIUdJ7oOd4
pLOMC8ja0Sek5B46lWvQHmtuboY29DjwB8vfsIJP2NH2y+opxsFq/tXtHDX/CFH39L5u2jV1yMV9
rmkPoau5bLr2v9mph/BYz3NYPWTkVE5HC6qiOC1myMKTCtlcU3ezV5FKLH9X2x5qdXIL1AWHbuOT
e1grKpVPFBxv/nnIND9yEBjvd2NVuva9Z02V4GnJkQZQWCubncndervPasaWMmGrL6t9HQD2H5lH
wjLN3aBv+d1a/RTVc/3XYX+LLuuSaS8tO3QqTP1rsTw0SwSIiqQh5KjMnDi+asZw+UoHfYmXQMRF
1czHct1MPKS+G+AKN2jk1JfrCCptwZGd7bNbKh4evcb9mvRDpO9L7iGaioch+yzhK642SMNwF22G
62LqBkftHZLpKvZJFeOzqUpYujF1CHdfIWla1dacy1HWdj9j6VJyfTSEng0fUVTUuv9Yje9W8rrQ
8OnO96O07b5CZx2zDHnfQxFljDYwA4V/kZat15lgm64RS6IwUNMhiHDQKpfr3MnWeSwDBz+kUQiD
/kkTO+KBRbtmoI8igO1wtbYujWqWmD4JyAMprohFrBjbC+hZWtUti3rEVC12TDTS3Y3LTeDO1pu/
U208LLtZxuB3YZz5XOm5UwAEu47X3tEThH7ALmrL37mK6PcTucTxU+m6mzhm06YfXZ75Yh8s/Qpy
mduWnxq4EQBGU1FdDrlfrsAsrKmpnkJtTo4UdffUom4fk8iLu3fW/eUqNkf94y7wP+x4lNtz04fs
53Ice7S47er110lIPGY1KfEjz4tY56Sr6sLaD80omOinZXyvmWS7kx0DaZ5X1C9WGoye9Hm1KYXf
5bOoLt1tor4rNrirVIqgf2HiyrJ94w6i+TBjNHKVRln4gtbFfdKdJb297IRwp2Tqy5jGMgdij/tX
V+19BV28cJoV2r6a1q2bF72V3RlhhGyujb6VxMcqA/mYgyabT4g2CUbWuAsmL0WjYKa9Ew0uzcwW
TQooIIS77ZCG8FbQtEB7PCOqZLQSoVftqzDM5cNYRshCpsnmKuzzkgIwnXtul9wQpfrc48OHiOYr
q/b+SGbjbvClU+/ztnLaU+ihRrnbiIZ/Ab+MftZKxvf1ZNNq3y00UD1VtQh/hVTO1e8RBNV35ffV
w9QXTgtIkbv2g+UIjuCk5w8BAMhc/brBNkSomFZvu2+bWwWvyKgqO1IjQ+P9vJRz9CH7wd8+W5EF
eZHymOetSGdX59veHcb82rQzAPJ+Lq2mvcbw5/kuFr0lzq49GvnNJjnF19Um4T7155EzDv7YNy8o
GAr5PgqBsKNFnyMO41rSIL/kZfze2k3cP8D8Lp/FYE3bQaNUWN761ZnrrzpupA04rYSFCKyeRURZ
t9240fvN9E9ZfOQ6zp9wrtor0988HkGsiuiJtiVMw7tmy9QEgxsTv3td4HzD+9o3BnJzmYvZO81L
JbszK83Y7jdfFOVB155yCV7wZu+4TJqP24KNKY7UCDH8ubMOvaSnM5CcLheWfe/P9pDvJFD2m6Fh
XZwhYb18F8bu9BGqSfzlRHIZcIfIGvd64JdLbasfz2gNqPEi8XKv2VezPVtIH5+tpc2cY4H0hTrP
yUQVijdEHlI96l6YbSdJTzf3kcoAkJOBKay8b02uqn0/WPmwD2Y7H59mYOv8T8PiaF2trLyhhh0w
1Ita1HJnuXP/WCLB+oO1y47Sbp5RV0/aH0dg6W3yLquXbSPF52YTD9xW/NfQCB6kjYnwwV/W5lr3
YqOIpcmGZ9uv44u7RE208yrb8VK/zar1icar7m3jUynTuc+LXe9p8GOLOe/LY2g+ORvS/T8lT2V3
Wtio5b5HL/SniWb/FWHIcI+INv6JnXx8Hc0QPvcoZV4a2dDUSdeM/UGVCmPXPNfbP7Y72AW2uuJp
Jm3nyWcV/8lk1eZg4E3/vpZlHH1XbN3eUbWBcFJoRRZx4Ob839yuwJCm38p7egHFfAPR28cN/vkf
mlqGtgxpzI7cYzaMCXXOOWKkOOQKJcOJSLgNwmLRYWd7h5mCP3UVVaQnDxg4FuIUlWRTOJC0Swqx
ozoOlg3iymbyYuNaZU1vhaPfx8hff+Ux79tNvYtER05QBH016iOdpVV9zCc1z7vYX+rnaKX7iSPV
upvCrPorMSSd/XEBZR3n3M5QA8PqrfD9595mKttJW1feZez0MF1yI6j5XrYaLUlJYJfpu/kNwNrf
j47X+eDMxti/TMmBSUuN+DtO/uAcMjwiQ1pvHsM1Y2KwnWzfa+3UAUSMd77dI9HIEc/Dg0w5UwA8
i//OunUDg309Dvss9vIw5YmLUL8US7+n632ACgYTeQzKcpj2OcOfTskS6ILD4LWmujTTWN4XupXz
IbekvQMAnED4i2Fbd1vv5uu+Dss6h7wPt+AEZtW9oxj0QLdn09hJhlaImBnTDvf9fJsBwRwR38mI
dYn4EJyrkQztmsF8CIP9mIniScdTPqX8YoWd2DZ6Z7+f839080AjMFnTgdqFrTvvVn+h2RgxWvkC
l11d3T5qi0dIZKWPQ6m87IAwqmoeFtGb7mQoBD3km5MB7CtmmSgei9dB8OC5Wbw+NnPsFgSOL+Lk
9jYi8ZxE8GcZTNMl6yrn1dWOO+8LbcEloFax2bj00KSe5xd14mkj7+OGdL/EkCBfnUA/c/uMLndu
UqlV9MbJKODht4o5FFCK5g94xj98zaDZJBiGnzb9QB2nmbjpwqx2SNYbfrnz1LzMKTRB7KRN2QYP
o+2KBPf7cuIrBf2ameGrGQhhsnLBJgEQ4CfNVg7WjSgVM0suK+StOYG5HfL6aNCFcG8pq3V2+ebN
9au7SPmvFUPxXNOIsndbgO9ULTF/b1dX1XlprGE3DtX8xrLQDmlWblCiVl3VP0zHOjqPssiHXT+4
1XGJG/Fd2lEkTzTRaFLd2oz1o7C03mVN5gf7WDq6T1xuTOZ/N6senAbmbUd1e37Wmc/BatPxbV3q
bPaiC2Bh8KDdpv5rhbHSMFI2JwxopzUmWV1uD00hJp2sZOBNO2BEvh2PXKD7KKA0qImXdR8UFWNy
Mee3FuBY9491LuDXRGl+GTIMd5D21n9LJuzXdQ7rS1m08bvvgDMxYPvrXmQo99J5Hbz/yrpmVOxb
Bx6jW8Po0dDV+NVkUrifdZWtVn5oKvIjT3nuTdazydGjpk2t5o6tHbT1EOgZuWPYlKVJV+7c6Qj4
wsqlvb4vOdk5BnccYY65RxiGnCYoo+GPo2tQQbZaL1WdgssrTRTKu6mNBQxtK7rPmTbucwA9WHA/
olJK3I43QCMq8XYzOou7pgp6FDVNUN4Dvvd/TdA5x8xqxe+tgm4Bee2L5rA6ATRWGMks2k0GoOi4
Wl79MeQIi9La7uu3AUyhSCIfIjrRfdP6LwDRwV0fiJJiT4v3JIGT549oGyi6Q0kwxni2c5ZGNj/h
bT8cbn31HwVINv0xWVTN9xBMzXCc0FEmQ9ia4ois2pTnbB309KCtIvdQATt4LH3Chb69NodmVsv4
GdV6/VWoBY8NzzoFNH481T9taeYwsYbSvOjV7cShmCrCXVZt5c+yForwxTjQ7o4cA+OdjJazBqmV
ptv1gGEGbfksn+IgvOVvgUqiMKS0MhGGkyIDLP6K+YzqnVy3mcSDBq2UI6vmMZp082IyX3x4U2XK
JGfElin672A4GPI+ab1ctphiD6fzfiJKMpmfh3D9G6+5+VXaS/XXlbmrkE21LAV9nk2XJqum9tBT
yrpcQDNumqESSfUjAgsvdUSgxCnHTP3sz1aomVtdwOXe2DOfpGPupihufw2eFjHFyqs9Tn8LXoz1
IDorFKebNOKOKI4ppTCvQWbIPwIjmSP2FkvYp3M11xfjZTHqcOE+Z51w7/rOsX572rL2vg8LP7co
Vo1/+6Uhm8nL9CdWjrJcXPS7KEDZxqvimMcV1yYF8UfYDsFovhSVv28rFAqhUuSFZvHWfo1jDXxn
xcafoF388dND2+Yf+2UZ2YdkE+4nS5BNt20/WzA7sJwtpQvnG7IlKdeU1pn1GNG+GWYuR+g79xGN
fviJWrkXhwFC4GWyFveTZ8C/BrYq3rUbZKTIFhpMkokWxRCn8PhLO/bw4Y722u4kZP9uFBIkxkN2
+LTCqO6n2EF9Q24dfoBQFxJZ9Fw7n11RDeaxz9gagW3EhufE3eZ91PNPA+6G3le99evLJjhaOU75
JtfAmT4sJJVHsPMF5tJd74Mt7++qILitB43f/emWsfiuCXb4HEbwxsQJIbqTtewGk0plOVZSwMAe
CgQ4b8vUm+Hg2m6/nhCp+r9JT6yTEMlXOjIiElXOXX0A6i7bXaMqh8zl2gQOn9sacOU1+fjlLj5C
0NVesyE1brM9syANdxog+C5Yb0c+btjdBGeKzCvqdrkcwcInRTBNvTrlHUqeIUotrWS3x5vNOBjG
2CkmF56zDfoxKZGNFelsVitRvc73fMpln7bDOPCEdp3/Y3t9QHK4Zo4Za7LwTk7resPeNZglk9lf
go9gKcLvmeiOV+0u5jcei/LxJuGYk8Zr1WEGMlugIl3nj3RQeAp0x0+dFH2aORtHl6qDU9MjZljk
kDFXGEY+Wa3eJahi/c7BvHmJ6kR2zAElzhD4MzwvaqkVkWbpkD2LUGWXWabiqhIr0RERZ+23RjI2
JnpUaLVu9czxsfVvNAGqrb5J/KLtvvzJDs2DGDP5iG8l45y3wuGbjJCy/UKGooeEbsylSjP+tYc1
oxzVkpV1MHXk7FQUNg8G0W18xGkBylB22n+NywZQM8M9MCQaUcx+cBqS9CvGBmKLa376siocGf1a
MzX0Xm/uJ5mrNgm2gvhkp8nLNa257aDZRTm+AvBWf0IHUTy0Ftj8GNvtxfQKKIHz77Em0u/NajeO
/jFfAQQrOKN9L+X4Vrp1d1eUbfYUI4l4tRC98eDZfXMwaBevViuhaKyxOs29qwmsCMMvFd/g6ixc
UCG103Jfei7H3VrU4ymK8C6keXsrq5nxvpx4ZWfvLjeD801NDk/VwLnT7gvPBZAc0Z3vEWeAkzph
vZ7VOkdnhlfd7ENeO53UVjD9860NDUSohJ1E1mB+zyp33JQyDHnnsF5z/0xyb3eRfwBrX05BZ5jU
aQ2pnZTwBXc/MYP/DcRofcdcWF5q8qqO0haYb04xKMHU2apmWptqhaIFF5V+q6RfBntrdqmgNqGV
f0Ol5D8+jaX/FRkL9yNbCa9UpCZOhSJkIW2kM39xnzrHyVP+B/e7X50Vf9kbUsDqQ2Vr/dzhFrKO
Wi7hl4zYYxONVBP9ZxP9XRpMM4eFnpOvcV7l3kB0PTidXRaH0lrAuZeNVKNdHizeuZw5d5KYYynd
1rk7Dca1r6rzzJCKZlEnjTRN4oftcnsnI2bos27z6dItMrqz0bC8FQHmN6OacsBPuRQFXLe0PyaN
xKP36HLWc2PuPHvt3tDNyN9FHUxPUvfAjbiqTug1gtcCmv8/BJuGbgNTEygzmDG+zxwvyo4dzLVC
0d3YyKYim8+0QBzasO7UWZsiE9Yu7/sIbeO3rMu7GaX3rqiLeLfQZL3fMvqnjDtzjI6RqR6g9qyv
cpj1TV4+ug8c7NFOBZ46a5J/nXRexvqnc4v839hEknhVxnH2MRDjmZsCiEHoU4x68QBQa12ApdC6
wI9bLpkJrfo9bDm4YJPbfrzf4lgjRl4zkO/OjcPo7GJ44vAC6XxlzB41opAYccVGAHR0yWumJegz
Y3Z5OG7/lhyBB7x656e9HMNfkxOyDfPBzQ/SLsTVzlpEcJAhwCwe00OdBEZ01dFS6AzvRgFFimQe
ttC1FjiSKhhH8he8IHxWTaM83B04cOzRm/2T9CnFZmooh3Y5jB3vLB7MYA4uauq2583z3GcPHOSg
EQEU+7VFj56sjGk3L0VXgZ56nn3PgpHTZ6JGL3zdJlU6vzQDZcZvKGBfrKzKqgOdiOMrM+tyH61s
5Jj1QK081it5KIVngZS0fL7+Ns1vAYg0whvMXWMqM8v58tc4RsIaWr/V/60unih5MI3N1gH34sj8
jXsqfi9LOiixto2dJYo0qKub8Ihz1xsf0FOBPaJhNyVeKh1FlEjmZfSKbLnQT9sMbb4Qm7SghCnV
3DP9CVp4h1Q1iq9NTPP05BZZ81IAOz6Lxu52TRN3/0lluymui7w7sfdPD44dBV923U/OXSD8sXij
79h+Ax4X4b7ZFDu1seLAPdM16+DwAzTrFmaAPCuci1+OY0i0eTHhYZz7eVrtBHuss2xJvXbiP7yA
0rsGG5dPsx/mmkxslFUyUYUyz2GO2JYgl+q6DEv/gOGBCy9DFM3lVkTdHgjMG57RLwiyORsUUfG9
s80W5du09jjVlTGXCaraZhblOAPYTFvgtjjp+PxlSl9l5+wyI11zbGp/KzFpmrk+WhOL4MnATLjw
qhXqCtU5Ok8tJroq3TAXjQdEZh0WH9USpe9WyuaNd+xz6YftM78+CPO4Id9OitbmF8hcuoqF9qOP
gL7uHv+ohP6fBlFEnMl29hl3Fitms2yPurX0xRrj+asaShQ+Q5CthAihxShJzeB/QWjsivI56j1u
c3vpzRXr2GoAQkhdO/YxTqLEER7ebOQF4TfdcjAUQVcMd+EU/V9LgiEqDVrDD0cjMcUUMpAYkAw2
TzLJ1CtdmhxZWQQ157aID1m2+8STa4lGD2nFG9ZCCRLNfNlB/vLp3YVOK/6StCJPDKnq6liTBXt0
e4tbhl375Fv2wm0Remavezwahzr3sLcKrsLsUhT2fECwALtmRe6znknRLSEVD+Va86g4Tr89Iicb
7jhh83Nbw5rsZGePwP8D4tjU7i15mBazHYGM3MMKXP4YRqDMnuHIkQLV5lUV3mxBi03Qzi/S8IMv
eonkK9ZvUmG2rQqKU8HX84pJNHrUKoBVa5Dy3C9B3L2KudKPBLdXiOcyn2/Do2v9zZJwxgmU57jL
kHEx/3GvUQ2BH/UU2lE4pR7T9X0JM/irAw56itDEotFkIDxrSoBvWbLgud2sil+CyrQHJw/c317l
5O/xiNqG+Zcvu5BB8Xvhib8HUlg+J54AZ+dO04hcFPoLOwpPeg5cUbpfUVCsF3eIwfyQ16HaVaaD
GwCuc951FmHWr/2O+F0T3c0yK19KXEzHeFNwOsbtMWDCp0PU9gYzZwp/H/wUumvQrU5VfN/nuXW8
RRL/Qp3BaDa50e/VZuNKiq6H1eF5cL4sUmsXTuRp/NRjH1/mwguvwpTNqcuX7ArMHN+jEQueGhM3
jCzYlSqQ6ME69I1fvoxD1FwHq8+ONX6un7G5SUpaMLu9qADdG5yRLXoBGy2R9logoCBY/kbuwLNU
tzio9vN4Sw2vIG8aWJoDLuG6/u377qj/0/YIdIRbSJ6ckJzJMkSGSzFL5JmdPzYBqoNa5tG+w5/z
HcC1I+fEeHVocR3wntfbU4P89lGyDaesrLzanecGBGzEgfzG1YXiYBjkWUR2e4zCEu2QbvJPZSOL
O5HLn/92R3mjbrzb8DXD47MUFES+oo/M7+xc6z9WGXUNUiHbvgYYp45Wjblh50xrXf3xw2o813kG
PjJz5idcRogB08DDJnCQwFzvU7NgDI/q0E280sHfOODcjS+gBZvznxORwMxJ0zNfAiaxM7rd5qlj
48tqSvBSFtNe28aJob6UJ39XlTfDZIchljYRrnFH9HRpYalYsbSmZI3Wf9CgZuIQNVLqXRgV5pcF
ISoeb4AMh3OsIrFjmx8pYBqnJXplZV1/nGnRsH3cgvGPmq1hOdHqAIwe4jhLKmvAcLzVZSlOsVWU
OFzjqJCPugkY/P0wIsRpG24S0FyYaDo7flfZpxF2+lJjp3juQhVMsODDxuHsRNG/ilJWlZRwAkFS
qyrPTobVGGw8C5Fv06ODbKjFtPuAfN3/Z9V5XD5uosliagwCj0uKKlmZoPVWLEI0Di8PZWAHDa6X
cP6iBUGiJ9cyxzWAKmI4TLehAO3lzGdMNAMg1sSI5yW4Fpyd2JoIz/Q0zd/cjNN0DwPgvIs1YIOq
UIJYrJBZRWe6jl+XqLXZSFlQsBms/nvYYtGFP8LdeWxbIjGU9mec+mvNZuFPfbaP6gqj3VYvfgPI
EduIUb3Iyl6agqSfeVPY0UpWz/Sm0p7SVRT6lfGwWI6oXr1jvlJuvluBKK6cPqXETSCy+lB2No/b
nC/Aajki+QJypqoIDtbVMOBk7oomFbnBtBTFsrqDOIbRaVFAi8Seo/A0beoGdjq3tUWhaEg7e/ZU
6pEP8G1FQx1dizXe5E4tYryuiI8fw16561FpAM1JodTnbFyyZu/2uOhSMw9o03NiaFE58aMfgAbZ
DTcXD31Dpp+FPa10GWenIeR5V2uelkxFzh7YzbdTBB/t99yDPPfM8Z8TitDTHPvjTxRNPccL4t0/
CktU+Ox2ffPdZGb9jQWg6Y/+6nXrrlWyN49D3uJeKqTYxa7QD/M4440sMnZva618kad5RQPziZkE
xpGDbgFpAtQ8M6J2/ler+vgfrhM4Pi7pmA+6HvpHEzVVSppxVyYL1w3HLbCEn2oSs4MPVDoBjQtd
WKpOAneMxc01uSriJFtPLur32BV6xDfiOf4xx4ZUvmNZgGYvLx1nSus8ICqTQ36P2gIokO/ALMFd
BqTdpBH+558R7Ul26sjY/E/EKlQ3FcvQ2HyTncFSKTLj/UzuVL8p5YLW6W3r7rJN2UxGWT4J7r5i
tM40Tv+PozNZkhRXougXYcYoxDbmyHnOytxglVXVICYBAgR8/Tu8VVt31xgBkvv1e4/HksjcUH5D
xGNqNSZlcVpJrY8NZXXJZH4pRPo5N7WR0cGvpH9K6nC5F/1UuR8YfkX4l1Crb9IDBlI7vzlFaaN/
gGAmLiA6QpK2uzp2gpjSU9HE1wtBStwupehOUBsS9wYfoVInNMWMGeDsbh6etdX/0dHG9pF8utcd
dJ6aGzfyuVdT6Qcv1QLkYEfgo+MxAX54LipUVemXBQsWXBRwn3D+F8nX7ZX2JPekUVX3d3NEv9Tw
NfOdYlCNp7gOMYp7AD4xf/QJMNSkGXWxl8Zq79KHyxwfPAc3LhvSJJ4zXXOGh3RvizhyyU2Nv+/c
sIiOHgPI6rnZ3Nzl3ilw/d4ukG1/4wOv9KHEKy0fSGLK6qDJP+akacoxf0kwNnecuSkycC5DnHWs
lIoE+APC4QfytPxeCd6VO66M9j6ZFr8+aUU6cdf3E19QQuD9w8JjIY2k+KZbtPI7aymFmMESH7rU
heOpF8Wmx+ItGQqveyjRfbG48C8PcdDPd6FwEFWCLC810gnF8h6Ly/SQwisQf+xYUQpMDQ6QTsk6
YbZdCKQFzAA3/P4rjUgi8a6Ws6dvYnKZCyt9S/MvmjUohpYVsN05555lmIjPxNzqgpeNgRR9td4h
l9I4dsVQHqeatOfb4LS+vJBXx/+0W+tGhNslar05OzrBYNof6k3E1F2NfY32V+gAuVF7WWleCwJF
5g69CM13iaUo7jp8NRMpk8BMr7hnV3YcxfR2hwrLRr/nfpqnp2xtE/oEJoHtx4jt4sXzdCWOoynU
fB6jdnqMQj/VxyodWr/aC4ZC/a3nxjhsGL0pen0Pn+ixI+zJ0Lc1wRO8ieWKY7vF3Upq/cbXFT6K
fmm7sytX752DuK+/XGApE7R4pK5rHOJzusJ9qAuqnniJbxd69Zb3t8z67wQjzmXggk0vzRjnhHeH
wdEPnAwGC51x/a54XpyQRqoLpmss9KDv8oYw1T8EulB866jXObJFpX8axums5DNmLJ4b8pmMerRY
s3MVaZelorU7IfbBgxPzF2/1GId7iL5ENQZwIMO/HMST/anUgEt25zedan7lDQr7Exrm4p5yH+Y3
XuWodajUwl6emWXFjE3C2BqSV643yerFE161eodIEIm+1gmDjOeiVJ75mW3IxCPkOm9ufIZR8W+6
oTkc0GA1ZiUuj3LMIlguTRMu+KK3zmNvU0hjy151qB/QCgK2d9TaBgBj8I/2/4VIPVHKJItjdete
iji4uORT2h/JW2JuC9AFIXMhhjJfwKt81HlfGqA9TVnGdb2rQmvBsWTNWD21grTtFWUxqh+GZY6k
xzoBvLgKw8yXzrFAg1WP1vKaJpJROVOy5L+KKJ64szirwKw43WCD75bZ3NZDTmsYwkvvuuQ0Z51I
b6bQG8BzMCjJ75xhMPm/FX+Av/BtU8J/ZYSna8wHmOfq9wE6WfER94EvPwvoEUG6UynH44efNQKq
flmyxoZRpxFtbK/AGPzFXIpAjX2BtlfKyDl2VlRe+qLywnok7Lyqae9BzJDz2J6dwZ4zSLt5XOyw
wdj8CBa/yC5LByFLHuaWvPJO0l3h2u51F55Kr17XfdvnYct9V0fSdcnwz0vy0U9+/rWsWVzcJgNl
PDQOaub2XE0dT/iE6GOuRWNmB+JuM6fvmzfLO4J/yLOXsPCYLxzSPmxQH1w3HOIbPx6Jc+96bADD
e49FabgwkUc1T612wk/XjlgwssXDH98PflIfZ0aUwyuO67h5brt+CG5xjEW0pmm9lKfc8aV65jNZ
n4iwheqYEl5cTgWzvJdoiSO1V3VJxBKkQwDmpDeUxF7FmI7Zf5JdWiRde0qjuERpjubkUs/OgCkF
qpJHhq0d6s/Y8genGGxcL7ky1cjys5GJTfHCI4w9iApV6qEPQD3d+6ZcqouL/2h9tCrXuj94Uayz
o6ogX1yUUCl/9WlOpvYJ11vR8ph72/R6WtY13YUoqvwLLmUTclg7fbSU5yYOyc+DL6gZEKGtMI7k
vI48dRZDZIzkEhQ0xEfTYE3iH4NmdT35st5vh4sd26S8j5LWCkxOdd/H+8kItd5NTTqvDpqyyyyV
5fRoU4ymMZ/GS4DO1vTzes5Kmf1rV3KjJIinNL7v25o5UaPw4fFUdTielsSjbCbA/0pipI93vqMx
6jOVm59sE+Jr0cZZ7+MOPzpbG2OrT+k4u48u4871mBA4oV7qg8emL4Pl6tYxmfJ59BWzrWBisug5
ifvbb9IeN4EKGrlb0NqKo6o7UpsCzMlOR0P2zjYsHx6l6F8c0Ga/PWotTp3CxUQbj2V3bPqJ63Gp
uGj3vVkYsRXdkJ8D7YfeEZYA6h2wA1U+pCO08JOnQ9o4b8izUxhXxSsjHnzRUcISHaJsU/VZLM2I
9cUim+zysaczMt2G8OIu9P/QlY93Jo3BICyzh5gbV23ykTW4RfdJPuMcXdeZ3T5jnrUvXZTgOkyg
ZlFe1hZRrBN97XG5pvlR5aQsQJPiuCJJT/yvmJi/bzi1dV+VvfO7cyqMWTbUzm85r6O68ZiorNDO
FdENYmfA2yegYdjaoDksW9Nsk8YlCb8wBAkTtZkMmJikuwKK6DtYKfK9jVt40yVzWvdSoT29bufi
7WJabsDMxa75wkhIX0WV0SFSMRBRS6Io9HYpk/13ZuH1A9sOs5KVxbbtUdDbChBT7/OzoWIe8GZF
D7FyEagw13L0NXm0q6Yxu6pBrw9ziaNxZzH0JFg66zQjWTm7Rv8WTjm4LW+GO8z3JhrikbndaJIj
Q7bcnG3BLVidLZngpCW97qFcleBM+uQaRatULfVlo9Jnd/E7NezHBUv7aaUVqWbmrMMysEjNLd2T
7CNjv9JOZMGNYQA7nfJktgmFzzipmyGpyb+V6NGMJOvmH0ipABsBobK7NJ/jr2TVzg9FGZ/JxB1S
HZaOSCSz9K1iVtanaErTmcZjWQHQ8YAZpz+HAiv4TRU4Ur23c5cwR5MNQa3OGXN7JQzMM5FDnrrm
lqIWSxt+iF3oFuYXeiJFdbhS5V4Uq+kLTKdm8Q70ItwqFlqFfli1zvz6BVMKubTJ7dys2ter68n6
UubN7IMaxnDCnAwXUf6rW+Yxv0/FNoU9lkYnDJmkh8xMWASXdF7S04WknWiMkSLsJQhI8gbPqEjj
+rHGbALCPROljTgQfqmXC/asvjxFcSc91OZRk6GNrfL6l6kkk1EtPhWaZYzx0GIVKg+TzmIF+2vC
V9YtLrYInLB0a5HNmOdh3aNaIi9g509MThHJ5RDz2C5uAeTtVLaK8Vbh2vzANJ6bBz3Odj4llazt
q6X1vWuKbDX7uCtIYiiwRsmu9KfO3IL2IUxXp64czrEYHPOZhR0fAR7aMMBgHASRucmDkYDENNQr
5TNvMRag0mnnbztjErlNO+Uvx5znsXmTFTXaUeHLIdAQOuEvUhx8cPHaVHjmhIeDr04GV38NcyHu
jPDVdG4ca9R5GNHjHzl6jDvv16FaCM5iX6hxFIeJOHnKT3HDu2P2dxlSoa78aBsenBEWxx0Pjm4Z
u+baP4fw+IYvgzXjP0eizDLtX8jIp5TfX2sPuAp7Tdx4F9Ut5fruFnpZ99PgiIg4TO6kCfdTqL9n
m7XTDTGcxb1ZcVp+hEOv8r1JECEuFWFhCfXI6b+CbBx/oXbSc/S1EzXEU4u2Oq2+nubzUnUtSZ0p
ee0bj3HeiIZWQM1iQgstKe8+GbCG/60SE+neiGkliNhNW4rTZ/SxpGL5qq2F+ILSh78t36S3uAwb
efDXLGzIoiqpfqPj+c9izuPhbtOgDKq87vGSAxRer4QzgzOZXucfMTvv2sE1tffAIwh7G4051Pgr
UiM+IfTMosRSXQRjrU8hU/kbU2S4q6Mqs81DOmjdUDdVJLuSuIm5VFlQuu5xSVOfjr1BKUHDFZCv
6KY3TA+H4D06K7lJlEe+nIQ8ub3ybvvRV6rxS+ziNMCghrrEldbTPf4ydEQkM1AXs906NFS23Vzz
P7lvi2mftbp9IImsPzwnWl4bR3jfhRP5f+IIre2fI1QyXQv6d3J/xMVL+5PainJED0C+zht4RR3I
EyZ4aiuP1m3pcelcSgfde6ew4p7nHF0Pjc3eRqtTPyonJkA6u7IMzj7QMfwsLCLCahq5YYpiPHDv
hVCWrmMdZu6xKH3xSfoaJCeDRfHtpapOTjmjAn9Ho8pBWFDzv6FNTpeoWNW/RSr9HIMdugdIuvzn
FNRFO5EhPu6nLQC3y7MQCoE/lCkcSJAv93KN1hev65x/Qe7M654d4slzhqvxXYwVRz7z8ezYZ8L/
kzNdZq2412zTUegPdytjazoQbkHKXlVcWj83oA+67OiWARdju2bmOfHT4LEni3KrSAeiHRYVU17V
Dn59EDA0nzaNFuOKH7pIWgNz8mTGGxlkyDdOg2MQLFRWfQje7+GK/MUIeID9g6+ikA9aCLrb0kTy
WmqNub9o3JeRWNVyBIO4lTKkdtW+qVMYDh7ISgAo9pc1rFXANQLlDJtlLmaepip/DwKvmAm+KDS4
KncJtDdZ9B620B52YZu5v4JOj/4J694y7iAF4+YFVBcdum7s1G7wGB+2fZs+Kn7GMZ0b3NP8uj4P
X5QkSM9cs99hb8qPHNMow/o1milKeumCt5l7OJEXrYo4PFAV6v42HTP+eAKqjzyJerTOViogFDb4
sl91wlAeJbZ84dMk3NImTvAORGg6ZGGNDcPkovT/ar0N5VewgidQiQVGnnjLNQZAB17gNdCDQCpc
AgcgbpWcXFR56DIrn84HayAN+xmytpZ4Z6PqAdsPQX74Wf7wSGOlyvOwlGWBwk4X8kAoZI44jnX7
4g4gofYG8OudLZbEP64xK1COaghclzMZHwA6/XbuV35ft6fQdn3zVAzgUW9AJ2YjqghXCkYeSe3u
BouqDpPCfXWD2QVVVKwxIFZJc5kmcDRPJMzlGx4sN8B0o212MSvGIAisMCaoY7HH7bvANQ81Lkto
augowZ4/a2r/Ir7G87npWCkU05k7qTed7RQyEd9lom7/7wdk+iZ3IWNc77czUlIcozK2w2Vh/Eue
ZfJrccKwHL3i3Y7yk1WQ/U7IOVlHJ2lwXX705Ifm6VzLrqdVE37w38jihudIiFQfMLbJ/GayMhte
nCIrrsJGjNgYVNsfn1c22XU4fJ9X6Rf3PUDkv/zvZjn03uZn6zAe8DBMJAJ3BIfL6gk3oUrfmI8R
8+WXdKpnCwUkPuNPtfGRHqfAmVgEAuThXOEgSCtjzukAsegA/cb5gftLfMprpP2OwGi6K7Ospcke
3bwmlT0RcfhuQpoNvjBFaNwOc0zaX+Kp4HTBPodHn9pXlLjD0R8HzJmwQHR2mGTAauiaVq+5CU0e
NdcRgALGNzwT0QF+rhe/yyZiOISz5V3AET5lBD2zI2Ftot06JbJwBu1IMqBKuXOpu5KnmPwE0FlU
SgpYz/qXCgrneE5K4E1bVcK3VKLuPvhlhzdiEewypc5M45saW2RwFTKjn260UfqmHmOymVmacqXs
SuULOEBj1VV8xr27fIHVSy5wXBZgcbyypNYHF3CVJldA2kNX+X2POoMQa6Tw7tTaIay6A+4RZlOE
3DBvRowPurhFY3IgAiy7eKmR1VOsZG8zcsNZDlnjYuMl+3dMRTa8xUCF9qZPuxbqb8VXmNRJ9JH7
pvipVwZ2VstKnsuCPM0uEmH92o2qetOhseOfrF6C7jcuL7qwnvCd2XE9bVmd1MzDeSXcrR8l0qe+
g9s53vXM646kp+r4bLt48y8MfuvD8W3EMyJ3xcioLojC41RgU+/ID9H7chrTTytXee3WzYrQgSw6
MbMK5KXMbMSk0+/X/hWWbiZPJLi7AsZpjXWK5ZOr2oXjYp4MXjluAT4cCgeesHM0WwLyTctInqG3
z8hmzN3+d7daQiC4pzADwOgJ9rgu0TvGvlj+zCvB9muHPZphGDDKM3pv+ySNss3dprHPe6lIaO+J
F0fysZCQfE8xGshwSqfW+xDeUpwLP9DeHX4hiexf15THs6tMecK8wn4SL0JB/oP1gZKY5Ip4oh+u
tvSFWzQ3spUWubpxiCY/5e4ynkXgIirooC7VEYmrcW5nLOO3Hnrz02KaqPlrbGOTg3CjrPlycksO
RY5ldC2dgme8mYamOUdEItUd3DYmNHCF9HeXp+4VpxL2FQaWZbBvHe11p8V42IMkfsXywKAZ2+Pq
j+19ZjbvY65M1z+FtmQ6T8IvIf+nZf6WRUj45BZwjx0X/IHhlRM+/E92vsADSxwExjILNLHD0znh
4WcpIpaMuTyjFoOs2GV5kH1gDC2mc0KcZ8uRxo251FHWdrD/AtGLvz4FFxzQuvfeyBCEb1gkqLxo
47LgIXIgcO2ZiBDWTVqiereTGc10KtSK3U3Hxi2urQodRndBQTAg42mfiNMsoUMuK6Nlmo3vVQ/C
pmI9VW1RiENvt9qs93RxUVFe/UX0RXEa4cljOGLXML7MIPE/mzXB6ThR2T/aMtomsWPovvvuQI4j
nVIwurpIs/swQWL5GYFXJWcm5JSqY4nX4EbDI7gFIsPEKhZNP150sErYhpFbEOtaZkr4U7eyLAJW
pg8QIWwTBt99Qc2zI2LHniU8BSZvTtjuumoPyQEgxuzmw++WML18BF8mhkd8c+6RaQcdmwB+jp7c
zc3RkjQlg9hV8W0iSsVFAiGT4FNJZ7NtWfGflzJOvdvMlgjmkBK3qAzNoCCMNojNH13D4BFLrrAR
DzGJaKPtP7jX4VsnfJIXZRaS2845on+pKOT4rtp2bQ7lmHLlEaPDKotVMZsOS0FgRSPdrzs7ddVw
LRQEwH1ZtGgvqR8pxiOtK/uTw4SGL7qeq2sWrBjiQKUusAXLmF30aQPkMx1gIe/TgBsF4FRNieXr
rPyOiVoWuwyT/JOL5IkblHjXHhAAWZDOUIDvdeWN5zQs/aeJgVm959bgICbgshllUxwJfDwG13qT
zNNzS7oCF8QI2mEnQDVn+P8AFx7lAhtrRzvv1BAEhvgFfYYSwnZRdeSmx0Djs37i0yMe4uzKNpV/
tyvS3YXhJJ6g54g7IsDEv+IGbA0uxc0Wik8UB3ZxLmONuZn6KQyORrg0BcJtsCRwEVX65M7DlB9d
N4XKzPwz70911mWPFt3gOWtT+6bileI0nMb2wfq9vFcepwPuwAxgQuBvQAxUVFYv4PlWD/4EUO8E
3NL/LbMJFLjqnOy1bjGZUFz7/EILjiRxH62Mdhcmr0e8vWl14fws2wfhr/I9K+vgK+xxkgETXDYN
jUbv0hUMgED/zjEJkT7jA7GW1MzeVtPwkHpOgVAFUPuKVBS1x9RjYISRyCaknENSCtR/AbEzTqF7
vrTqSxkfPw35PSl5zSf/niODeBlcdVw1keZbCHHg1HtCWVvQKm/SIzHfbZDTbmAYC+5yRq2c889l
iiMCq4YDYq/mFocxlTOVEuNZw0C2UcW+JDV11UHFORhlI+6GmojYPwF6KDmORcARPUZr8qr0kL/U
APU+E4DRwU718WYLWGP1a1w3mIM/9PxY2cvmx52gKPBzkw9ZxqQN3F7cSaZE3+kaJsFhE4T6vY5B
6u6ijilshxfolSpftEfVQO8/0Mrmz+mYJxjBWqP9V8DqjrrAu8G4Bq6YTjkTTnhRroIswJS++gsB
YgUZw2jo2zUJtg9TS/Wqib1/16xb6S4SMzaiNCKSOZRRgVVBC7SqnYjHASdWzVxfsTMsQcyWfcaQ
LsKj7NQY3ch18ZabZawIDqkAE0YGgLqji+N6KNeFU64GaM4F3UVRfRaLyV90X82PKFUTRyKgJrRp
zMHjLJhBSEqkglgX8DVciFsqMO21mY8hundwFBkD08O2/e2L4oKznWEGMWDNsfxsfdyiGB7503QZ
pqGaO0fvEel5TjqsQt9OstBOKMdiQyNvojD8LfpP1vdNBgQr9C+AhhECUybKLIqIhrI9Lq1e/nQm
wSKoYGdiWnfZQK1QCmjSkq6/Vb2kP5SVM3wBnuUBLyMHYFyUb/Z0LN3kyGh+SEtgWfzrr0KsnHBh
+zkaNC/+nIiTB+YqDES6oXff0zIsfnzS1npnPVV47Cey4iYjMrueJU8bgVinhSc/lziSXBqRDhlV
Oc15DiyORrzE8E3YjDblN1bPJt6NxRDmp9zgfzsar0nKHbPeqbrH/Y5Jsl/xd118GMb2BvZ4aU6Z
qS3R4VW4yzX0XWI9uGmQSPjLhT3mUJBNZgAj/p2qib+LO2iOxyGZENAJT3VX2JtYCPUg1tsuo8o5
0XTZ9L0dFqBVct2UQC9ye9RNM0X2OlvOBxpO/owU0fIqC2wCh07TwSB8OC3wjmxbbhOzt+fq5pKS
bwBcCZMHaybuQjkLdafjMVhOU0ultFAzFreYOPqF17NQ0P5pDSKsI9hvyjt/VmXzofgW1GPIJK5/
bkWJdAlhVfr7LKNco1OJWtHdiiiJpxE5E0rnNQxhv95wzjT5E6/B3HO6Uxvu4SL1ySMbLXA2YPU0
7oXVvq3q92D9BJCf1PJt0hRa4BKMu/+x5U2wW4yUnEI/bkd+A+AmeW4vcvCa0T2Mbj2swyUEMRpz
1uQbiSRN44lWsGfFxINmycqC9pjY8iADpvrjscZI1Hd37Jcq0xe78LA+jp6BfazyBBkYFyiX/3Uo
GKs8ZDDfxa1FlnaOQJVob6hFyv48erDzNPBia5vspgx5BUNUEbzQJ9cbO0KxhBEZvd9QLOGB2vuC
/C9RpIJpbH/JLO7yXzX+vIyoSe/6F3A9XV8f3IQVIX/d1UU/8Dkmy1+d3zCDPmKKk/zdAaD3/kNU
D6RMxYoza19H9bhysc4gdE60T76DZ3HsyAuOfHKEPhOsVvh5YCjxrIYYlikepomvH+pRQvuB1wMo
Pn7NDfMiMq9273zjK+YH/dzk8W4AHJX+lHL758EPStmQ3piJoOL3Kds6+nYdmDPsg4Cff5iEYgyg
yonnGO6UH9x37QT8NytHx9v5BeozLkgBq/I2nctI3sW40mHR6yEESmJFGLMXZqiK6Bs2V7IZMvG6
ESAOFmxshBnb5to3fAGbwUP7KV8SsaTrpKK2vTf11pnLdqTHXUq3AfznxbmYPgDNTvWTZbpd/peh
syCqLHO5PoYd6OHL0vqYrxnc+fKeQD3niNsA0XrOBlhxT4Csamyubt+E9wbCuXOdMB9AK4aXH76K
sPOWp8wPkdtcSDglhupuaHch/rTuksKDQlImSj6fsqkI8jddZ6L5lm67hPmx7DyKVHiEuEXwPSV3
fq5hEkwu8KmYpqDf87Au7XWO2QKxW5x4yg/WYy8hnIew/Tvymu5xv9jpF3cnsKQkl0MNvGGmU91B
NyS0pOBAp9exQZFDQ5fB8hc7uZuPBySgzoVitZm6h1WL+tyTwc0Yazf2ZQxw9O9V4JbviPgUGGz/
IkCSCh+nMsiFClF6EPLAbMjRf8kJR9MbSkaAZIL9iTlTmUYLO3wjvnT3ZxC1GH+bKdDgkNkMOtRn
f/XWAcyWH8hHxmkeZaVvy+mjLpq2/EQeccjeFw52lKPA0UF2YZSZ0Df+HA0riWgUFcTwkTD4TYvq
XJ5sTEgnh7BmD2EBoO8XCyGG9DKBmKQNrSW9LBCxvutOXZwBpie4m9GHYxlnyod8nFNTLBSJZKgo
WJpSj7eSrn5JecENKB6qsqRh664E5GMgGFoMCNOhW8bAP6fzhPq0KD+znwvhXbCAmeqyP2S+iuyG
xChRKxmmDGTAoFKLQI0nsgKwIbtnXLQ5EGmWh4OGgFJzk5Ys/NiR7grmK0zHyPnwG4XLXdHHB8Ne
ZimjDeZ4TCzy0eWuwpjZU4xguwD76cs+AXMWe8uzIRXOxNDRXE4+++L0P7dwxuiGQ617dLZEm6s2
akdfbgU82FjCdLXXuCETabcssxdYAW3zjz03OBYXJpnuM90udsswnufihOlgCm8WRvgNubBtmo0G
QBvBoSjPQMSGMqMvW2TEqa3Fteb9JTwdBt6Pql3Xfcim0dnFKqmHXwsEBdZhkXkoAh5J2Oj/8N2Z
9IaaatEPvrZYfU5Lj/OEB1fzib7ACPMjtoJU+UmDbZwuiAZ843t8wNgGRi/T8tnwact4F1CUDoxu
A9wN4bxmM1zCSaGSdAk97a4LqLFv2zKZx0NbuWJpjujQw3JgfxFKFYrL3D6psV5rc8dmBTE+K1tP
SbVnyg1ZYze3GeMTNxpneLErqYn8dUQJav/WJsUVB17CTfsnVjpsDD88lxBPHcnoiwgQ1y4MN2SK
TIGfhPqjmOv70jP9wxqunCU+SM3lMhYt6W1XRMNTCLTQvTU0/z3Jbtl395rE/c84wIW5ZrQq/Y9Z
+0B+ap8FnQcJItfcLhMezmdvdGQDUiNc34imB97Rym7xbuocmMAv32vT+TEfQZKceoIHrsHg5HOY
LnoZ+ssINMgDuzGQ40jT0ZT3cqF2uGVtKSGYbjSt+rZO65SfQi6O859VK9Uwg0uOAh9CUbQTfRHK
Ad8mA+DjGmGLv3LfbVmWwpT/QDMBUShW9+iz1Ei/dv46rQ/ArlWNd6KRSYDHiGxYdQElxa8Gbcl8
d+C/GfhUBXqriWk36T/cKjRHVPIUKHGO/H0fZks3nuwQRa9U1ZDfXJ8/4V7yavh7saLE7P0Mq/rB
gsJRz6JBUvtFoVhtYK2g7U4uAk8AqDOnfwKc0i5nwE545GiwQ7z4E/3zvEuKAPdUWfYJPY9rOgcB
ZNbEqqH3BREvf7G81m5RO4+hM2l5F3oIYxz/bDModpRzzfiOt6tEnN4gsVgYsHoQNVriZ1Wksb0l
uuDfk+ACBgJ5xSetgo7EOZW5xYQXTbjZGL5hpYmH8+JJcLkhW+qoNCfVJY9ChqSNUFRi+1YwLxPb
KxSIHeT/dBsAJMtPmGQTPa+OOZpLGLH90U4+VJKQAVRCU4C4e+rJHq9k0bebYfPpOycweaxoOfD2
Vsur4KcRsOLkWG8cfySKYFj77fzOHL9kJGyZFV9WbJxoKsT3x0OqFyW/RMak7uSBfIlOc8q07SBF
0m9zpKRVtwbwSfyjwwKCBD0oe5puSP+FmPcsXHPnSHzYOzhtNHSn1hB7hs4DrPxadynqWQitadxZ
DHefXdJpVpaxteYoMDc33N2Ban+nljUvC65D/Pc8RgQn5xBxUtkKI84AKepAi1X7YBCBCJ+RYeb2
zBoATjT2oTnBHc8rh3DWdCK8F1PLVC0l2e7e6Jhh3Tg7KbuUJk/OJGYz5Tz4ssaWBKUpGc5EmCBO
hybuzLNUWJhux3HwcgqGxPuhKyi9f9IrtfdpycOyFs6tQH3WCxagY12XCElug9/rTlkLCC0NqGbu
RV2gmXG5zy45ngB+HgxsD++mXor40ImgG25wIOs/poaCxBgx0wsmNZ/Dpl3LnNSQ70YRWDJI5ixE
WlX4EAGsW6/kA6S6Z/BSdgeJ3wHPr1gJIRAsd9XFAytWnWk4SGrSIc+e88nYYqi+XeCU4moZFTGO
ctFT31vHwyKezaafH+EPRK+mbaw4IqzN9VsKJZiZQd1yhZhpom4UYZZgpai0IWnTIAZ+yDX3IyI+
cdboK0JStdwIil575Zwtuif6Dhr2bMDll5Lmil/ZnEQLji0LIkWKNnro3IJRjCyzJfg9RkPdXGQz
FzSx8YbxXVzqHUkz7TJYlJbG1CREsw5M0Cv/AtG5zO/JxKfmeZwG1nUfEd+4RZeqZVYxrowp+S4d
HAI1JlZxYVpbjV/CYZT2118kzznDRM0WngYzIBR9ZcfmxM1OzIc4gk743QgKncea//JPwG+JL8so
eVFTkYATZoRNJ8ftSjwqrNnhc/FlAImh6+I1/DOMHsGArO0Bf+klGVjP1q08MjFb2O9xSS3u8wDS
/BuvozFH0y9UIGx5wiC0W4LReocK/5TEMrPOeGL1Wjxqb6JDWwJLtHdkOFfzNkjvB2PxZtzTcCwp
qGvhtXvjBOkjo0KXSSs04P4sFxvMDwwRhHsZ8cuMh3ImG3kfNp1bnbGzu4/MjbLoNi9aSl1FQ/nX
zpvpldM6GH+VqynkI0xYZHbUHKLzLh6rhsrecOnU41ioH5V2450VmghKX5g1vi29zYkHfoUSUMga
wF7p6W0jjB7Qw3GzqBSU2ha1Y9MhcoliYZY56v+312HOwHxvnTB8G4Xgh0AqNe9ZUWTOaxf53HrE
yAWiMC619m72hrm9UVPPBjr4XK52mPdW2/2jZjRxoC9VABoMxc4Y9+hid+E0L2Qi99S+6YBJ05rf
AfaYmEas4JKtgsr/lXD5k9RmN9UnxT04nzGdoCTKrCXlFLs2AZQ0EDUaC7Zr7DjL2JAcYIMfnqh4
yEpRTwXifySd13bcOhZEv4hrgSDA8NpZ3cqSbdkvXJatyxxAMH/9bHpeJ9iWukkc1KnadZSjggpN
vSWX3Y4RaXig7YG9WNLgkwL6E0/jL+nF/faIzLZ/p8+nFG+5TwzkR9H2QU8xIztwSn1ih1UBQmJU
PJFb2EDUc1I+rGDYz1ETp/4tkhHT++ixh3mrW197TO89a1seW744yHIorzAsXdo8EVfjm2XiXa+N
n/tfhGsgdPqdzsMbptP0Kybul55UEbiC1p6ab4nJO6HuyMi6+mWpoI39KPhnj4/lOMvmOsdyNT8E
mbaQfiNosvsMlK6mM8JnT2j7kuYy9saLw1FIWCM7WEH2EpYV4hrCFhauN5YzIQ+drsv1UTLo67Md
JMYiicUcoxjCHX5+HxpDVZVR+F2Y1THjsbGxXz9Rn9W5f0dvqteHsU+1B2WpHeht4tLXf7nrDPlu
wBLsPaKW1tyqi0lV2LjZeAN6GMzA0N9oMy9PNlu2QAbMf+p6ZmGqRxD7KEhL0ECv572pl19qVsj2
IQzS8mTo8wx3fj0G4sIN19sqAHSGQatXMMSDLFH/senzFX3HACOBoEIu4wLkwqn9wBMjCGWIWc+X
JPCn96omaAj5UUrLYFhlJ49ZpDiTgN0kJ+TV36y9dP9UcHN19gyCvIbglEp5NgurmE3oQdsOaeb4
h9YmDREq2X0kDk6GdI8FIha3zNbjeFfjQRyeq9HR5Y22K6Qc4SYGjSnzpY4etmk1eeBlQuI26QBL
XbKcEoBLU40F0Nk2dt8UIMWert0Wv+sBStLcPOKYXEtcyGuk3jI5TuUd0VLcquj9nqU8SgjXJ8U5
pnnwp1A4+a8chSxuSEj5XyJsp68M2n752NIhoI6UR+RvPt7N9B0VvClOSani9CmkcaNhDmZmUt+t
T0PRW8H+5nNwXc8WrBkr1znG3NiBItQiyZ5cv+N9kVmx1QTkwo8eBJt+Pi3+sv5lwmA1f/oWIYun
I6YA9rWJmdj2Ib007imkSqR95SJEJhd7UNaH2Jk9FyiEhzDx3+ixsUJZdulxaQFHzWzoojx8XZD0
QZd7vG8Li00p6WhWznZ4CVkAsRgH7iQjN4XgEXB7eiVgmDYXgjREYftZj+3PBbUzxGFFMmw92Cnv
xU34FiY7PhdEBlCf26vc3QbiLEjH4cCnsLBFwEcbvFaOu52qg+eNV0KlvComr1Dpxcuh2r6JpfVB
uDaAG6E5Q1v7KyZGCTYGK2Q9RVK9PE5JNblv0eIjACq8VfrJqxTvrgmzcXDKyxkNVngGYamMh1AQ
miwW9EwrY31lW0J+QuFHoLRy6YbkqfN9XskAvJbgjOZeuRyS2lbpcfIT5nejAkSZ3iMGfYBXJMSh
8u12nIeANM3BXeh12bEHB8C3S9uR2AyHdL4+wdJVs7MfXIoMHisfD0575s9e9D1O5mV93eRIvldV
QEfAMLaQwhGcwiXdEU/g7PGLZJ4uC8tPe985unJfpF78HMRAErBa8hsB9p76vf55gAdT3ssxLNi5
Edj3ccnwYiGaZvNgvvJ3BdE1jIrYXHtiLa8eJH7n7GVFfEKZBSyo+O1FX2Jx2/ogUNcmPC2jf09V
CfkVK7aJbK4cFMq2xwddzt5orkPa8DJhf54/oCNsFDVpBjR9cNOFf/SxoGzGe4NdHSsmOkXTbjhf
SUkWpokgZ+HRZBlk86l3bf7MEEkeNqvGKeekJSKmTlmrhuoAEiHFgeS3bf9rCCPVukeTDfVxGWNm
WzyckMVhyidNcSjSak5+NJ3snZccUp53IR2HkismQv+HDNcvycwCuizLOo/jWw55Od5NczvgS8yg
G/wayMwb/n6W9oie6+pF3qmAwYUTmVcfqcclGqvmONGtRNzMiQrxNkxBNPwSTeE/DyFggDfmSJU+
BtiLZ/dSV+yDn5hrBvvRGXTTSxHiTcRNx2i0n0ELSXMou3wDK4hpyR9WLhoLOAzuApd0DLltTt4I
idpSY0WfZF6SDFZkM5FAfODoSQXV/hN4qW3Og+Abf67YWS6vnCr4cTC3dfohKyuSYGMFQM4szbRQ
DJOUrFezgSwZHs9oDW+xIlB2nvixszs2j6Rqp3BCHWAhnno/eWp1/MIiShGCJ39n30wTQSTOXMX+
3ClmT3NPbcPlUayxl70l28v7CIshLB5iBWryulGicU2EATBwCM+5PssewhpVAWuonimxlL+iLG7a
96YHxHEaBhlEz/FMknXHLT/t+cxZKJ6SCvLASzcQpz5GdYFQGxaj+5slMvZTkk/Y6Sa4FOVdOFsv
e8ANS+C5UGry38c5ntRTKbHNut3orOfIzBzhwtjhVrszrjVUW2TnWeWM6GQ6qx5ItzdSdRFIyMge
Tbk41+lvDLFeyAbMClVX/zpd5g4FaRxp1cUj1LJXLYxFS2kZhXwyBDMpUE9i/D4w/o4NTsQKn87e
8Jvv9gmfFFyentQKvF9MSBI6k4Y6R3o/ln9G12nUM68LULMCXml2NIHV5ohjwsojKL62u4W5T5aU
uYyDl3o9mqd2FkYLHcIpffNnO29g56LRJR0dU87HwHJyCClkqkx5kkbH2Z+qQ2WbAhgpV58X9ROw
Hb4+w9ZV9K41ZaYAt9kcTneCbgWmCerP2w8fOW/6ol+GTVHX4aI6dmLgm8DQ4CQDRZaWFZiiKzZ7
xZzhZ9/R9hq+WNMApyrHU5V+iBYoByRGBrrAYiveYigL+8QB2NBbzamr0XQkUGKCm7p9GXrJi4qD
oOEI7Ui9LlQtw7zW5FewqjbZeUIYw/ywzkHXPLiDO0SPhu6M+AE6IFy0jIAtpphg7MQxgJxfQRMv
cv8Zqsyiz2yyYepXkDbY/etGAHjKTQDDDEn9373HkcS0w0Yy0AHZ9QQCtzMNVfVdDewfvB+mcGBY
tx5bSelWqGjHuMAhDx0qCDkIF6xyknYO1wxvFeb77N0WwO+h6KC2PgFaYL2y2zLzGIBZKsvDqPwZ
OBo2lB/ewAPM8FMET3Q15O6ZJQa8gsltucNokj/kAh0Gq3dQPNhjZTdW6kFMeqJoSbdl6+5QHXiy
aH/jEjNQHwsawTCVXZB7o3vB7Dn9wKnDqxt9hwg/0BTvKSRitBrMgZoCONxuI+AsXlnwsPrKowud
90kg6OhGLEtEHxO6bEoBHmMVDvP7SKo8+GHTbRWeUoTy3VfEyQ/rlDqstQLa6A5o5PgEtFRdf20b
bxYtxomV72ViMJAccOB48ilwtdTjDqgzpZRc6bruUigoBvdrVFoIaBAoj7PqEMLw1gXU+0EfwBa/
LqLWR5ACiLIza+UEo8H2/F+S0QrnbhBudo9Eg9iUdatr7sO86v9wepXus8dihkbeMvPKf6ltDexa
FrTHcc9zCUGzRowGUvzQ+Fg75hA+9FEi+iyfoH78/GaZ2hmywk0KtYF0479sBhDXwI0je3T0W2Zp
2pOlno3/EmcO+M+L8BUfNs9OydcmHlV5DbAOuHtuSGTzuLgm3SUIch8tm7BIkpiLSq3X9c8bKE0/
xOGW2wPu2tRfPpYRcXOcyVwaGHHpf8lSyQEGNyGOdouNuOOvPgLvuXexOA93yEk9HPxw1glwkdEt
/dckh/+d7cLQ6ZlN03lTlf0FaZ/OH9/GOwske/MrV4pfe9XN/MMe/LVrkvZEchVlwbSad1aWhuE3
Yi0qrI/R7KMK1pIx8ROPi5TfPBVwe1jHoXBQVVWHMw3KblBRIhCntPxQXZX438uYXfa4p1oKgdvE
lZqeRuym1d1MUa/z3R1K7DbNsBI4sgFnzgthIhYiwh+rL7/dTrp6Qe09+iOi07lvwJmxeau94gX/
Mt90VvjE4UdqCdZPSkCpbVnmfPqggTIu7stm4nFSUxoH71GkM+/dljVwD3AV7jsuDSf6ME3bvxek
XlnqOhWrvKjy2JT1a95cEtEimYazKuorZbH4qrgv4a5GlWK/hro0u4csozGIN06puR03ZiXmwJzh
JPYds1pXN3QIKNZwbFFJfZybceyGZ4BKAX9HYZT8qXM6y3Y9laCoFnj/m0dah0oC7TIkvgI1DTIo
ldCCACzOkDj021tfcQ1g9yy3hl52WexfB6YTQLIO1pSYtXq7b6I1wSvFXrm5Fn0zerhwFih4x8pv
o+iZbw9zvg1GI88Bms108jkhoINGZsADQDGu+Jblk2w+LbYALFU+2fn3Jq8oUI4VDukDtblIvIsz
iCe8vOvoorOx7TnS5A28rZaC89a4Dn5Vn0sle9+owK1TsUBd05MAIx2x+sj9+luTp/lHalHYCGQ6
UC+ZxnsI3p9E7N3i19KytfsRhRMQ2kNd0iks4VVSE0Reng666YTc7c23MLNRe8fbEaP9dZ5c+w2G
3lLREKaclYIE02ivbPYJ4hCGENzeq6D5O5nABqVD4QLHA2PfQhmPVJMQAZ1T7nbwkjgEY1Y+y0tC
Rmn9WemCpJxg3b0yFaDsEKJK9T8k5ACu9CfvyJLJA6DFKh5rBCZs+UwnJTcxEGrYhyhn4tFB2Mm9
D77GY/KVsPZs98VEHOgHQqW73IGBXZ29H9c2xVW9ZSB4UXbTb+YWECm04Mh8pkCwZpb7ivgRKAVi
3cU0z4IcOKiPW/ZZQ7UZcTZYUsAMPsQy6h3lQtn0nwsBpz72eqJ4eYdLZ0PnMhHXR8xx7Bjg/K7J
PvdV9TUkNaa0HH00uNS4pv/i/ARwRieOfdbM7/LZkYRbn7ZV5bijUxTroMAc/uhlDYU8ySSz7DuP
apWD89ESaysm44XQAO0IDRalsbaUaSFGo7/GhOBpRpudW4D5mod+VvIl4/TlseyYSo9jBwr0xq96
Hv4mRPKaq1I8ElAAJTcJuhBRYpZ4k5U4EVMP/As7XaEsn3CKJDbtx3iQ/QPrVtNeUsh3VBhLgwxM
sCL2rzEvClbgFiQ3eV86vIkLL+F6pv2FVX82ZDTjdaRd7f0QTQ66/qxVeM8Wh+RVVlOdsRv1mHev
eCgxxkVZIn8JD5MR/3E9+HS7bYLmSgkrRGeS1TenT7DRJWnO3+RG48C2qVQsMHRYw+LivNukDEK8
AYTKQk9PrHwYp6oOWNKe63QRHpKEoA5c5L5v/0qH5MRd5mQRROUqBCyD7Y/F111Brgyi4NA08tP3
OlSVs6TgJXlwTIeVyVaSxxR9nRcpTpVMXpt+DvWnqfxeFBDGi4hUDXcv9sc7OzdxfqGli/wUPXy8
D5BN0JU5mrmaTf2IczBpiTNempai0/XElQYbRmxBOT87Y+Bb6sOwTo3RVRXOJMim2zLIuE+TM17U
zquqICJVw4Tg74ItMIjeQYFDiu0IGmd4nUK9lVtgQZJ9DeNmxfSF0Q2I1pvfdki7hyjmFnulq81b
cH2hBcxQyNjwp/9RMFz7yWVCwYKMhBPFd48EDVemHm9q4uzbDKoq5NbOr1Oym2+TlXbGTJiyfh8S
zlG2iqBtEvOkC6gLXz4DL1uqHDlwu39GbRhxU69jQL7c2oaPdCTt+1D2S1tGx2yMt7dGkHVU55oZ
UBrlY+0wX0Rt9Ug5kfLm/tJSbeQ7h4Q8UwW+OTdmfWYE85zfvu5qamcSeE0l0geeeBw5beDOoCsb
S3nUWjQeX+iJa0L6m6UKkNPdkspJ/Ih7uDyQQpsBo1IxdstbDom4uc+0IRjnh8F2d60sC3zNnSbe
RtO6EM6n5mGhs4cALjYssNxvfkdVPculweuP3EPtmU8h/Bn0bmV+++HMn8i+84uH2QnPtLBnf1av
2O4sRiBriLkqTq7C/tr1PW5d6heD9oFjNACbAQj7VZebZZfcPWusbCvmE9qEZxQj797mJv8Ao4WJ
zsQjDjX0/NU+UUQVNPsUL8kV/u0KFIWeS4r0sFOE7HBKhGwu6sOmAwU1vN49a1/KMsa01fyfGZjs
i1v4cN0OA5Xj7bDHKTYJkJxzINkmR14Xkf8P1p5lkrvFwRRMFHgJxiXiwEVlcrlxMJa9BQSr1wML
J5DneRC48d3EhiU9SnRBavA6wTqiSVPazdhpJ+57zEKQVeParMFj0uESh949BSPmPieXfwrUTbp1
GM9fYlFEzcVRNJceNdli97Sgv8l3McXLd8LlLI/SpSPT0yzC3ZaAs5sPQMBGwyIpCt8Tm9nsNuAE
CV8q6y31vSkX3d2bMU/9fYG7tTxUKo2yqx+uOmOftgZ/OKAdRDYnVvWdKLuNGFVu4IPYM+V7sjqW
8Yb/+UwYamN4ZAdYpVHLhYCFakwCTCOp02uAmLty5/sLJAqpSOWYaJNeY/mGM4SkKQoDpXVIEEnv
SUAADoij2v+dBMacoY1M7Wc3u/rGd9zp0Md6zx7sSgjhxJE7gosgy7ZWDyQf+C617QxasSNPAS00
zyn/isXsPKiundM7DFJteI8Pmo8Cz3D/h0Co/aSlm/dWtTps2+QaBdldmAKSf1Q1qtAewkd4ZsHL
Tx3ypXpqal+qfdOHOHoQ96W9gLkc7JfPFDPA3g7wBX+MmF6/Q4plLqzGnhOJ6nMgG4yuwZNus4yK
M2Ai/BOXaWSxJBke4Ss7s99+NZ7bV98LJeVPMHDNhSRB0b4sg9t5nwmOpp7AQyViVCxc2AXqJr32
eXc0pVyygz9l/a+k4Og5C68NXifOyZch9gmLbFjiiRl2LX82sbY5Ym2lvZcC2Dkv83YOwp8yA7Tx
E+qmYTPhIEtLOqVaDxN2kvNmrNyYULMJBtzbk40gaCcKNBk3c1y+/66iKEYYbo2ydfW3jTWqCujZ
6dVVIn3F3su0YEIQ5MfNP2iupcZViYd029Q3xdYWQLgbP0VpgpT4+z9Y59p1aI8Hdsq4KrqIHNyn
oL0U20PDLl58btyxiWqCiPojoXiLRN1GX8qLhCmKZ9w8QWFIxuccTZMuTEpdB3sHBcGkN+w8MxnM
tVLMlTBnaNIocMX0/T5Nctd7zvjljbioJW6Nw9LBxPhD+n2c3xK7tpnLq6EM8992iWekB7aVlSIl
pYs5+LX5GjhzwRGE1V3tzAk1i5EfODeIHDyc5PsJRnxKCVPrg51849xJNGaP3baw4UC1X5I6PO+9
vLh4oR9qNpn6WROp7859lUPvTEJkVB16ibgDo1+nB3JZ+AJD2MPEBorQR/+JWEV3HRrVxfY5FxkQ
m2DVJc0ah6WkPgBxOSmmU+BW0pxwrA0/OZM3LuKS8tQNdvgZyo5v+rwBWe9RWRISwiv7x+q8BqmK
7tyYJ/E+513W/GxbTXYyxKSlHxMcG9cgzcQrLV5KHn2vdL8W2jPClz73+WQFBNptTsjYxi2xh+oY
kJTb9Bf6BTn3eXQkUaHslJZsNsMuyOoHZg/5MAcgBbeTjEU/bn7OlzoiAIN1nZewUhWrHXzEg8m6
c9DW0d85IAR3aFyf5PW6rj0XkdG3v4MWyRtbOMvmQ46h5CFrY3C1U7TFCAJ8HSewSsy+mNvYY/iL
ayg6Ltum4FvK/mYnmRZqqCbb/mlKCxNwEjWMeU2zvRMSD6837qzpif+t/RbGeXoBWWjbtyAlpwbK
n5obfitNMRms4hPdvavhgr5rRrD7Op5ZKQjXKIImjhM8Y9vE26pHHtn7RGkuGpGfJlwBu6A3zEfQ
sd8HDIvdlQXDGGHDdzSSPwu2GLkwxsRp6GxLKWc74qLGiRoCLVHck4eVaxt+sJya+7Gn43efsqiq
r1WfyM8OvEJ3wtY2qCMnFndKzKOQT3nfBTWzSRrJPtxHxRiq17yKgEfamIzJA83xUXBUqUtUZBjw
agmoGsAIYHEVd5psbY8/J3P6k263hPHA2q25AG/rI/3cW6mUSxusBsl4YF08QFJWBAT3vByS7o7J
ii5Ga2T8ydqGqXWHt7iyNw+rSbVxm7shfnTrTTpa0pn+K/y6EwR7UDE6IralAFvd7Jpyn4GNAG0S
P9q4gQGjldFK4tk1J25ExTcX21NwFVZk00WZankr+J1GbN7mTvr5rrO2d+9YQmI0uxCYbOmHqSb+
z5r5iRwjE91ypLkv7h7Az5TlN6dOOGHbMEjdw7xmE/XRrGzKexK2+Lc4VabZfRXDSDiI8rHGJnxi
LdLQE3lFL/qKGKLTaO/rpYweM6VrkJyUTdts52J485JLrNjYHGPL9PaAGKi611UM0FJZy7e8c8gI
8rYysBHCmx85OVXLXr9N6hWzPTcVkRRIC4eB4FwMMq9JpfmqmILL/hzCzKebnJTbejC9F3LboGab
HChMnrl64GvPmOlnLqaqsLKc9fA+Klvfo8uM4wutxnRIcsbxj6bbgstKusMcQTE9eGPj/peUWW7/
MEOy4GVpW3jsEsNMfAZVE9MQPeI8vSV9QGY+syOXrCSQ4DIRiR1V/qoATajjEuIRCA6JJ5LxVWbk
+B8M9s/lF4du+xjCnWCpG9b+2+QM4YNFqLug1WAYKKh2EveYXnR2mzVMmmd4QX5+Sdtpix57us+O
VcB/IPw8GRFq2MFdK6yf8P1yGH7YFKo5+DQ9q+WGzqjNleF7mDVQ84lP7IoOIgU1iZSD0M3eMCyx
86KhtoZ0uYez4n/NWsB1pjwj+1mrUds9tlDZ39YgILasA9aXHLgtk2bjkn7itGOPWhVkW2A2kv1r
hj7zID3Q/pkpif/QjBMi0iA8XFaUNhdkHom8U7UQrmazV1LHvZn+GLoo09nYTOtCe4TvEQjZq9Db
4r8G/aXKerTyalTLzyjcXG15WWyVjiahOHKk7kFcFs4yS6ZakvwMA812xBPbZR99Zfqom5zUf91j
iIIPh+qwE+Hozq8Cg2X9nAEWm/6S18IOU8C37X6SStyaUljQYE9dNvMFJmv5kOVtYekEWiEVk74A
XmltBfBuGNiWLjaebkjXLB2YPem2qNK1c9n0NVT5JrQsPGryFtW5/SdSCh0lznDibp7QXb7UqMyC
nPhwANke9b9VwfqHMHvGvRag7TRssYPa9R1EfsixnTc902YqLgGb3/iU6sIPzmPsLP45W0NiLwtP
6u8tIJjchNnGssit+l+kI9mAAMtSf73KCepiRzlRJ+85fkX9QMBymXH7rKn7hYV3+pbhWSn2/KK4
w4e+zzkknCHK79mr2C/GPX7foU86tal4oe8Tr6wshfZO87pIl81hV7jdh5/lbPTVIgDw6qp9J9o0
WbxJKassn80LCD6XiwrUqki/5XpiHYcoFn7gkCrDpypz5DORajNgvhEgFzMIiv14WtIg4KzWUf0B
bad5mVCpmdiBxrwn04S7FqllOqmqwR5Z2chTJ6I69cVUXT68GUE3mOhdeABrmE7sMP6VhxYuHhSq
zKT5jsRCAyTZ57jK7ke92teQLylxNo6B8FQLhCCoLt46Hije5qrQZDQSLrgvhnjPVR9o183njkTD
BvJ7yOpK9/KJRtM6vy/cLc0e4NxiYd1jruVzB6O7EJNCcz/XMxE4MH8THnNVOYpxkZ7LcefqLHga
lgovE5Dc/I0SHrTRyU1hp00dZrlzVkPj+QOZFGs9wUdSuhlOfJbiEHixVorIfs+QD2D30GYfkzyl
YkNxEjfsTOPau2v8mQSuh5dqn5R94Dxumd78zM+RwBSDrUAOALg0TzpCavAfi6jOuQjrC+coAsFJ
vpeGbcE3WorS7qfoUPy/+Y6AT7jjeWlKkPBl2CTxC8oVBlZ4QLXm3Cxnd4CqVdjkv4WvQxAeUvop
vOQeYURNj2TqUHWw+NeQNEng+TeRZ3B88KBRGPDKmjZP6zu2xGX7GGNkGN9QVfqOxuJ2G+rAzM7e
TYVsYjHQGTavd4TumSdwFLvOI3UVzrDF3N1S8UfCYVsOYTqK8XkyABO/tBygePOxuxgfrbtwWhJg
951leOUNKzqz8/tOZhghQ95+z5pSCctQhmfsj2va2CzvNlxI6e/GVhqfSYmh/5uTpGn2mhDjZrZG
ucblAR9Ep/cEQav52sOog7iLDSGbMM6rMl729azlin441uKeyZh1KmCzoLusLJiXVxbu9LMaD7bY
fqIqBOwy3MZiwgQpF7EHLIerRMSa3CVms9k/bX8odDw/mvSrKzKMqwMkD32/zI6SvzzZLj+ysneL
C8NfTvUAF0Hd3Fa/69Jb38KOoIShausbASaYcK4c5um/gib0+gDhBllErQgyFabFzfa25TKGtcRm
DLeICVtEIb6+xJswXw2m868mirgbBbpazAN5lrzjAGFAwUPYgcFjxdxuXYFx1L2kmLpJIRVVcmoI
6eKLo8R6C0L1Xhl9SFp3vJpX1Mpc0LlpfAmXWnxkoSpr6pZhLH5Xazndz0Co5CYQ6O5LQzfi5yPH
zX5HC7LlwDxlciJ+B8BiF8w818T28z8c0kEZbAGJYCRLgxrPWkVJetyxW3phHmCD5d0Vv9TpEvRH
1ylUUVBh0219dEa4wQ/et+6pntt2eKyjhpuK5znYXiEnkQCnIp5dJKrTxrgSJREOCNhMMRbBENWI
cllzRKpG5U0Bdfyq0i1iW9bEqMGZzinVbTVl6yCLokrfT92G+0m4o7JXjhGWzsAh3OiNXyc0k3YJ
Kfy1lQq7g5ex7jsOa4h/vAKR7ewq8h4WehFSycmpuHSALRZvMGNx/xfdLJZTQkgWRTwo9HCLioWk
8xhP5oV02jo8kOKSH57gmNopXHY3N8kbQlOhSzY4HIX6wTnoSuYUCpldZmRCQfydRsSGJdU8m+7Z
J4T5tbIS8OCkswJ7SDSC4mM2wn88xJpF2i7H9BuBulKuuZTtmG9oI5oed1J69otvrM5eQdCu5qMY
ucBeoCpgdSJmxcONiIzoTzrGqPOk85Yho/F0C48WZzswF0gSmQcDIKyjZ2s7tzxjd5DV00QXp/4u
aPUwHPQFO2jgH07IepllQWK+G5t1OBt7FVC8zS6FwHUhsd8NWSDL69rjlj6VLlPMq4wmjEcp3FFz
b0cfSKF0IHpcPQzA5ramwpXHVHEwfCE390KD12xX/XdhkZC+IPspXm26yoCoFG02noCUBB0Bx7Hb
Ck2bhd5csiDplVIWBphFW/j8aH+8NwYR1Ry5aZej7/r8VKdirdAQePeZ+BEvDkcxe6fF3uNoIm4J
DGzOCAV0zGY4d5ZgH0PmErQzAI9GMyjxPGY6GsDRRnbgnFnTBIeQ8UTwe2AabzeuHJCSgC37ji52
ata4voI8Ip/D4Y0rbrM6g7Iz1yyjve1e6BwyyUCqO6MadOK/5Z3CXsBE3KcPRVcG3j7pvF6ehPVo
ygTiveJJrSTSB5nPzZwABUag1XzSvcyjBRdef5eO1I/LWvIboyoDSQr+i+i/MwNz/TZJCOaHCNrY
nzfGws9YuekX3y9myxBz/W/p5dNr2DV8RcywsaUQiilvnxBAOJlxajq7AbxtsS/MzJUWGxpmE7jq
/+6YG0CnygQ2owZjPz+s1HwxBOVBvLk2vPguhd73B/AjC5cCtNtHiT7gYPLMC5QIjcC1V23T/Qqt
ya9s4FLnAN7NpxnWs2yaeSkuhq0hPCD02YWkzQHoGxqaL1bMjyj4SfgjCX17Hci2LrcEYPAfrPNk
qrPYKzjwDG1lm9ePdIWVVKgdMNkjuE4QK19iFyDGEbda2x6SQnLjqhDIqVCp8uA9w3wbHvBdkd2L
pXV+8QOG32QEuwAjMOcYvqbM1DfCfRj78KbCvcAGxb+w6B0UV1fb79Wk8enhloGKDLzW/xSisopQ
FRK5uotKj48Gg1dVXTtaZME5uC18HyKkVGtQe7JdlAFR7+wEMxVpCEf8lUszo30TU4V6gnSNKVjE
SxI8Fh44iT3QUoq7oPiWNwmFwN4B9kcGoPFmHMHxYpQk9hldmUQ5bGPHIT4oQsVkaybsjTuWBJZ+
t64QLCP402mszw0aHS+6l1bMzE1WttE9dEX5wxlaooIBI5R6FpKF+0HINtUv/giuBELcBjRZMuIJ
BD23oiQQ0/M9VIuSoEqPt8f3FsKADGrFczxlQEewPSgs2eRKjyBl+DHsgrZ+4K6yzPdJD35g27Uu
LLc2i5+RJTcn1B91pPBvAs9ORVZ/F2KBpm9+GGE/EeFh6jbEpOWbygtG5ng2VM/FmMU+k1o6N54T
ovl4mP0X3525IDYmw8+dQU1DvaunWj1zDjFF+lh/A1iXLTkPW7u63/H9t+ldl2onuS2RpX6nmFhk
3KdYjqBh4DtL9mj67q+FDMXBIh8iFXc50blw3gI/vOeJ5C1sH9S3IXPa6VuRRdDV8gj7b0Uj4h0x
0G0Mod+CuRIHFO9Ruk4bAIswkv4UWAer/To26ptN8kj+DGrCE7eQ5dwbckFxqqOcczgMYRDuCi+v
1J2JBKwCiauXTzeJsDHHazO95koi8QubusdlmbuZ334M0QyIB6kZ/JLz/KM3G/wwbllWYWBarX9W
NOQw7RGxJ/ExT1bvEZlLPmVbbkkiYFcvdYKx7mSmDnCNomHC48EqY2o34NyQFT7lyArhD0QiWg7A
KABRtg5BlQPrRH3BR9Fia06VeSMgxcku+UUVbwP1blvL07yBdyaz/hcTRqCIbRgKKqkh3J2HZsUi
n0d4uK8UStpLUf7L3ilqCXBptxjsSAv5PW8Q6i7vKO0jkeiw5aDX2Kej9jEBOWe4Ueb9dcJ+wJWg
cMPnkmVED1jD934a10se42BI310bWIxwHrSKLes4zOzrm/zTKEPXrp6dKtwR8eh4hc9u1NQsmAv/
KexXt911huXAXWyd6BmrB80zJSPN25SAutkPY+CEVLdwejBBxdGZZCrJcip32J4VZMuwe9QLBtzA
j9zpdUV+hI3SD7Dvg653Z4BAKsSuevHjEptVUJjuPsJxNjzJZeaXAyEiOwYSh9JpQONVj+QJR+ck
rZvNrLLyEROSgslN11YvfxGqmWJ06jLI920zb88PgAMKg2kQm/B2I8yftMeg2eYLm1vgNHxVjN/O
vzWdIVTqlBn+iagkF0+t9Vg6O/py2Xz8v9scYBZ5nJgmvHwHIsr9brvGPI1VhUmFSKInjmgQtQVx
NLb05lFy8TcJB2e4a0af1y6ZNvYjc6MZrxsAOLCzmpHvRk4Sh5dyFlW8chz4DQun3s2ray6XmH6c
/hAhzq93Icv7r24eMP62Pbvx05xnrr/3yDf9CJYRagq8e7f5G7V5jexKNW3wIyBbwp/Ih4SiB9cv
TuEBwjS9q3IlKAEcnCY6yUWbAZdXhvtwH5Npt1cn7VuOJQBQPb5RIr+kNKpYK0ybng0oi5FZByq4
4AqKOMmWzm2/LTEIPmwsOP6enYJ8xefsLlH5O6PP73/Mncly5Ei6nV+lrdbyuoBjlt3qRQRijuAc
yWRuYCSTiXlyDA7g6fVFdaulapnMdHcy60VnMRlMRgCOfzjnOwxgmdiS2ukmXdIeSuTu8lj4YmR7
2hG1kd93jXUzp08JiIvjFHu9zENU3y4jGGuxil0KXppM0g5jfoc6kAuHET87vpz2Nj/itQQQUDY6
5a0ke5xgpJgo1mXfqUw1cI9IItIPEBqQajjGzTE3c0DqHaTH4gWqHaIQvxNImux5tLmXkVIkx5RF
wER6kWKwYFCuTud6oDrd1GjD5JOd98i6mGeyhrc5nL6V+FixQGWOy9rddYbiuWIKX74IEgumHy72
09cat+jCBac0qAYSNJBbZkP72VbGZPHMTFVsMqYi8JjDbIFi8Ktsda8BF88FkrGD29gjQaJ8NEq9
DtFiuP7qlo7cGGsPA72xhgDnU22rYWSljPIBwi0Ygvga9WNnMsix2iU/ci1Y92Vc6V5dMJ9yfbkO
xwu1Tat9ROmssmNS8qhJgKlXNXrVsASXujUQQH5Dc0cYk+pke8hshk0F1tK4sF5ykM/VjzoICO4F
l5md68QVbGBb3EbSat3j4MvJLPe21RELQPgP06NNXHlLfLCaSYC6rDOrfG9to/W29MBB+oGqimE0
afBW81Q5vR1fC04r/VYoj0EJ2/PehWjaI8tzrkkB3Qci4K1Y9QeDnx+19Le/mJIFdkdN0TdMPNqF
LemvYaSVAK7QIVcEpWHZCwTGdMxb93lQmOB4Uo9glpknB8kM5NuXPREPXl9+HzJoKCeuoqlL0UzV
RHKt/YLS9chm/DZ+jB2T8I62CEySbIKYDUBqEqZ8P0yDD5BnGFp9RSpRiBkLANePWKNKyW42HFhO
/rDPmbvMLDyc2iWaa1E+x9NozJi9NO7K7hvbhlpcvdL3yqcBjICFjUf2cc66B4UHs9UYfovEKhUh
k87wST8Mru0GxCDRGdTTgQWbTg1EcF3avAGWY/iPEqnOjSfRlKZyVrVfKvG2xMp05Xpx5xiLBpk7
WAK4YerK2pJK5lQqlJ30q0dB2EUNmcAk2wsLTiEibtYCZDzLushjVLpZ8Gq085bMHPQw50X6fNfs
g5y3wyKqnBIVFqroyVn1eCiMNEwSJ3vLSmOB9UMT/xxnSTqjh+rrt5YthrTORLD65rFsTAKCKq7V
c56gt10Z9GYmulUPKym4FIC2q64N8nZHfzfWwSZJF1aYa7OVmAM2jYWC7rFXiPvvGLn35CjhVdLj
J3hKa/6sXEJVz1QuS/BL+nBg1z2xDOrU0HYaOHA4d48pLiNwsB5lBZcNvsdziZ61ueuIaVFb3Tqa
vV/XtE+BPZK83UEY8zDyVJAJ1yAfZyxFKTL2qxkp9QsHeGI/TjJbEHR2xlzcR+VCXrwduyLDtkM+
5D5hnEsk+qLLs6hE+ZNopq7YkZtrWPjoHI/sWs2k6mFEYh/vp5anSLXOJKzWO6dj/NcySi4T2YS9
7Yp3gqVNonQUb+EzoegUa2u0jujpfazCEIERY/tbpExe9sGizSkuzIkMjHwMyakIyjgjmZwhNwhQ
YrrYqqgumr6IzCtw3heUTItcZRYhKcgmR0mqsx0zOVyzZFJXI5001+DII4KRFavJu9xXsFc8/BbW
AQPozEeuiYOikOoC9Wsss+kxt1gTe+ydTX/YsOENAiItCGSK7vERKe8HVroW1F3kF+8EDUUdM+1Y
BPo547pyuJgMMetVP6nRhXbNx7UKRhTxZ9tbovZOz2zxzuNQWjAmwdh7Xyl7OOulmahT0KVGMDqC
DDNMsA6E16JYjB33PlBj7YEymwQxGkHfgFQzHWPXd0FNTNeUMM5RKQnTt/ViIynKyeu5rXfyOBeo
QiShPysPOieSoyyxj42u/I8Il2m2NpUxolnrTMTLWSrs0DDz4Hu1SMRRiJ4iZ+UzAtU7xHzkuRqO
sF+AGPnPmAp6Ru08rBvD1u8NGOAkXIiegAQyuLl9HJGLtYzkOKt53tcIQ7HNyhdOhfli+RoWYQZo
l4jjEh4OZp9suLAAKt+YTosYpEOLmQGAZ/kL+cB8qlt/3Kb0Pa9DnNYPJH0725Fa4GIi3L0TbhF8
ixw9vQ00SxahALAUGC7l6XliSPzuc7yB7o+M2N8Ladd4t8lWZGgmYsOj+oWksV606j+8qvFvbE2f
yRItT7PlniP8rWBT/AV5TP2QRWu5ay9N8qebiuGZ4F75jA5swiaWxsYRmBMPNOQENFV1H98VVUfW
sNUhbaefBP6TalQLmpyFX7LxrBMElgI/nIphkXez+oWJdDpR3pPzsnSENVD9VNOXMIfY3dglE0+Y
Enh+Xsj6DmbsRAhHeGXuEfw9VVZy2VsJk5Wb6pdOvCKsgPeSX/s6InABH2M57Q8zcdprGUP0oK5x
4ksfYRTfTxX5gRuKxJy0tyGGvyoCVtJjLvU9vmn2kX7r1utSFI5xt6gUbMaqQsOyXGcKM5mux3ZR
AMM70FHrNnGDn06DOSFMOOFORdEyf6wVCrN10YA2LX0HSWXtOjSm7Ox09lZFMnmPpZOfS4ugjbUK
vKbZs4EpcdF5ZbJrvduyk6lo4+6DzNDultSe3HtN5FDu0XDyeAd75v2KiUijG81huIdsZeKRddS4
6AdXigLPfTzaB/BB8QQR06mMVcW4nacpLDoPS5s5YQospSb3M3I7l4QOmaQbQBUlFrDIr89NaczW
mulBaYdBUTntga0AlhWcYQyPq7kFHYitszBZi0b+EgaM54r1mOXmhcz6KfSgUXLmuYXfHRZ0ej9G
SC9OSNY7p0ytvKjDqKWTF409qggHNrH11XNHJE5Dx8/8BG6eY/Lqcs9/QBxpjyFp9J69d4vMFxuR
dz0L9AyD801nRJ4I0Tg2UG0yrC0chmXc1ZG1a31vLE+UDqaNUkkUPm2HN+e81p9rDNssi+/s6GE3
6KoEcW10GAUsYXdX7RRusPJ71/hpQRx6F5kpIIrElvMONnYAU7OgQ2RPWpRvnm+iR8ZEiOlxRIIK
Vx0SAtZQGDxEZw9N++g4PTOruhpYFwfSP05q7u1jlKP43ASOTVGTSTRYGzgMPZtfE/0a+7BW2Pd5
o+VHp92+OmO+6dJr3fbizRRmUx9dZyrv6KlY1OMXJu8IdoeNjIumjBC6eiaRRvUWidiEEYgr+hr1
OUtqcaJrhRGfpfI59ibRTik1FcpVtD2ifDfaPMipX2nnYF6yTW03aUlTvmExW159M2m5BwlHOntT
M8V0EgmHc69T1yPcuQDL7OIUfeyGITnWOV1bKPoguyJoUFeHdu1o0ALpfUBAE1YjlBARnMTGSF6C
CpP0J6aParpUMcsz5rlOHoWTXArkRUksuWbivkH2kyA5N89ZYGXNtW/McrrghK27lzyrLWzKTdL4
xYrFblujVASvvqM+J/+Wp7HjnFxPYMmMme5W70iocvHipxZsDN2QaITtG5fmGjwA6YR+UPUckFDF
S6Z4U2UEGVj3zFhCTmTef1B5tT6nRlIWGzMpasH+xzEQDohJRBeyCYS9S5GAguFMZxhaZGsytatY
4XiHW9Op3jJsKoGNO9WOykMOWxn4mIGpc62hSHDt8DmNF2KAUvmmcUB20xq4T+qQU4tK49UwGaSF
TQm7+EUsNCrfAuzqLGNzHXlvvDGtzYSIaJC9FUzxfGX1FehtxxoNjBbCcbnDsJxh0Y2ppS8YXCpv
v2hKjLWuR4dzl5IE64ZXe1m07ew+s3fDFAj/ipMbtfCKCbvOyI+NnFdSokwicngeeWGmmVFiZCbG
EthTHOTJqkCSRVimh6mfsjGQICFIKg9nY4rTc8C8qdpIDBT1nsTQrnjwPNfnFXTdetYjU+oZwZrM
4Q68NdJrW5r/uZ7W1CR1dS26oRiOnHZl+Z5EtbC3WZlJ5YQIdjLsZ5FRq/sCm598mDxzHi5jndTl
PS4Eb2HTk80sDukAArQURhsc+4IN0+tMxqfcsD0g75q7PZ63hAbL6gWxopyBfvKYvkpks8m8Lm2b
oHsqrIIlrpsiJeNhVdl4RTGxXgusSM6X2SeV93Djls2beWl4m8IKmraN7GhGgRo6Y9J6G9YgZYHW
LWbbuZlAdN2YKap9TLh7rW3JMURpiNz8l0toT78ROml4+BuO92OavPLZYaeTbQvPH8ZwSHOkeq6b
MEF0NNRYRoAzuo6pDtrvS+l6TKBsr8NfleuBNA6GruCnsa/kYaA9Fd21SWDftRm9xaZsxfxBiodF
BZENPQ4md8IkH5JamuOaYcO30pzTSExlIL8pDKeY0ktqQHwWTOwZN2HfWhtkWtw31IM3AUzSvRok
3DDtZSVzangQjUznze6npbWpD7GV9RDh06Ab94ZkzQ1tICYj22uIBoRrxw4BOmbNUcPtw+bUmAIX
bdYcMGnV3MZkEMUqZ39GWgmDZnZh9b4JSJyEI8IsEQMJBKRNX6aB2swFwbgH6MDU3YndGdFaCaY8
G2I2WjSRFku2E5FzLRpIxvVEmJe3hST1s7dmyz36q84q0ngL7A5jv4PWikiwW3u74jO1/W3neIrs
5IZHxAreqnz1IoYxm8yvBBxDlktolXpmY+vOb3kAy8wurCPXWP06psW8Y4TtDpsGZ2q2WbrCsPec
WwZqKVqne7OOwDUvcyYXaHuR+ubZqpu/tUgeR1LahZ4/U51R4S+1C5eGd1VPe0JMkjtIMWbzRP8E
WNyf29k68MiILdY3PmgSFrNdPcgVGu9W3yHclPXedWDmgMoj3WUb6YDasFWlxGGjOpFeUoGDYs2u
vQr2iVBzjVOtIWBy5aejn5zgzGdIHIahTtAu2PEHEABbApfVySnTEC3vFpI5l0ugh969h5O4DOA0
YfqEjhDuuweuNl45KqXCMeu2yPf5zAKL7MUuu/2XVN1lyKWP3FjDjzjA6MfVPubfmzj3k3tQAEF+
IP9OLduydbwncD562pC1hCuIE1LX14XpKCIivMY5TnNOD1pAd0LkRsAqH4STiVcXKl9zwjgcVSe3
TLOJdwS1AErsvmfaF1SRC0WrHTYLL0PEBkBfEQ4CYM3VlbjDITqh0t/yianlShcfyJCYiqrhImrn
dwRURFu6dWICnge/Xz6Mg3Kac6ZdnZ2VnxOvuGDIrDfBUg1gNCllPyFKIbuvykG9L06jx01EDPTI
L5aW3GiLVWFOH5d56/aJ7W3U7EOzKUgXtV4sB3DKT7MxEMKyT830w0JkyRyK0baaXauYWu38gifW
irNyIHpltnw/rGWpPabQY0UIes1psiWro3nOZ9n/wv4NJRDrn3sftSiSUMANCOu1C6b/kCHq0Xvh
izQJR6apw8+S6Tqs+YQlONASraKdxYzbDFHVw2cvZi94iQeBdlOC5CiOYyn66sDOXRkhK2QxbtFk
MRd0nKRuziWmjL1DIqFPEQ9ABgUmliEtWcMCA/8yG1rfFqTYncXOezf7ZT28O+VQIDkZ/R9+Q4ap
qmS7c7pKXEer9ZGsgFx/KtK5uXfIw+B+h4S34ZYgOCfw6q+e+N0bD81EkldEkaDU9+Rjw4zgveMM
3C6IzY+OMTb1A/WDeWdHwrN3lpfTrFnAM79KlQQI8JbuiFnbBY4op1Cxgn3mOJO7NBFmucGl726A
5pY7mAvzYzMaFjayClSf1bkfTOvG5yYh5P2ANcv5nDmNT4E5iUPbR8sPaKvQXmvfa9eYmphPdkRg
7jMFF2lrDJPt8PQwPCtsqqR7rpPJPXYddut13oxIUVPWzI8CUIsF3zRzdyij0k1lEjcKitvdEhaB
wKYMxiOq1sGgRW/c9A4Q9JAeKml7XA0ENq4HAdWvydLokHTLTJImor8Vztr0u8oy0K66sWiZRYra
ewXYHNW801kJGgxunpGkVha9TFp7/Qq9OGlJpU2wowvXlHpft456imKLlQI8QygZTAQI/WtxQV0m
0i/aZoX9dfhJCpkHULqD2A99wegugklCFzpsJHAPZ/lMcGhbLRR33exgJ4JrMmyxq85Axy3zngF/
cE5yHNCYB5c3T8/WlQRXhA60lzaASTwrJ97jJD2QqpdhxGOdyLEqeC2jlcbbhJfT2INQvNVGzP16
9mxjDRygz4EbcSHG3R76zqLPc2Vl9RowDb4NiK6slw7GlDEcoVgsi13vltYD3BK4pmPR7kzdqRNE
OmuHCcm692FzfctbojqIBlFbKv7uKS4q1e38NIBzoWjcOIV9u1cnmSPKZYqCymJlpb5gNVKDBAir
MZ+ZPMTKkSFJe5C0GtN2NRpnXA3f4gJedtvq8rmeO3lhrqfwiUO0+aaXtia6rPVZDPqImU32JO5Y
1Xsfh1awKYgehrUJ6IRA97FrKQsr3fDgjgK49IQD8xEigmEfTPpHtImbJbsMt2kPTwEmSi3vGnwt
mBKPkICnvWpM/Z01K1zAJTLeU6IkDpE9O3ucTdUB81A2b7wYZ1qoi0XkB5uiufwhWkiNW6vKNcpL
AkPttdEECnIrXR9dQTWa2SbOWJ3tkciT65T5JVh8hoql6bvQLSuF/3ZMLUHqaqtrPu2ero4cy2Xa
pSofO6TY6RKdcBkswTXwiVp6aTlvKQucjlzNOfOj4gy1fiC3hU080zxBVozh+U5o+k36kXFtnry4
t0+oq2FcK8t5QMM1UZjx35p6LBB6tiaG5qbNmEkOw09tcqMGlWrnveXe1soKNgRRqXgc6finaCGw
GtHzblQL9tmGRK3ovm7AcUHIyeJfkFi7h8pm4kVCc6qOYz89g57J7DujyLCETJzvZDNYSwrwCWpR
mNkkTW172LwwEZiAaGh3YuyOCO3MrljhkMBwnDbVwq1qsctJQeqy5x2us2ANxQPBBB2Y7jJ4Jiah
gAEhwMnWB/Iro3uU4YuYQoHEctgtlsjpDIXTBOUL2k8z7cOyMxy/2wImJHEV4x7CFN3XD16HQUVX
ooUlSdIilLBN2dMD92FqLsKxwYd1dtOFgjZ9qM9EHC/FlWBk0bzOuhv5VzW9tKejY3ZsQw+q9Vj1
hD5kEPWO5HHEo1eTesxGQce4yLjJ8X/HocP0+nbJuV7PsgrG47wWgR08+QRqUBfAjhDz0eWZnX+x
AJ09KNHaxiRHD1F481PUOpY8/Pa3//j7f/7H5/Tf4y/GfHDY6qr7+3/y58+aVVQas/P76x//DsSc
//35Pf/6O//2V3Zf9d0726J//0u3n/Ov7+F1//lzw/f+/S9/2FR92s+Pw5ean77oq/o/X59/4e1v
/r9+8W9ff77Ky9x8/fHbZz1U/e3VmGZWv/3zS4eff/zG4fLnW/CPd+D2+v/84u0X+OO381dX90n9
f3zH13vX//GbDH63HQfhjuV6gRkEUv72N/3151e83w3TcmxD8hXgKxY/papVn/zxG+Hevzue4bJY
NQzPYPHv//Y3Ct0/v2YZv7uehzbX4Zb3yAzxf/ufv/tfPp3/9Wn9rRrKBxTXfffHb7bFP6D5x6d4
++Uc15E8qG43uCUBKPNT+frn+1PKYIPf/b8hsWgJnyXLTTIevcJR9f11QrQD1UukNvSdikW1aDrk
GgqyaVANPyLVzKBkq/7EZtGfVxm2J+CGrescAlRZj36fVvcIK9pTnDvFjt0vaUB0YMTlJWZ5FSgj
DtV8i6ybuIPOTppin6Oejr6DegZ00THjMemrgnhXBK18HW2UVqu8Uf3OyG7jfVEl0bJWNPEnUZcm
U8QRzB3whSBEP8oOpeT//5R4MUj6tIxfZk+Vy9BU7ghM5ozAJhGscTkI2qilSbbMy7xglbgW3d9i
Snvrclhimqvrjynvi0fcJhjWJ0q1rQeW4dACczi4vbC+Mw4rBQEn9nQKwNEfLB52dyKIkjvkb0UY
zKkZ8lhFKOWjm1arwO2BAjPzIixqyL7xI1BpMVlDgZ1HJxl7ct0Riw2uMmtO2ibhV1N/Pmed0a6b
PvMPZH+16x6VsQqV3zZo+S2AtaxFkSw5MfmDfRklR1Rt5nez9owzA9sKpVmrkJNwDhGfjI/Ajm4Y
Ft0fdEnMRetkdUj/y+MZ/lA49UR+yjlSRzQd3WPhLeOz72f1FY+tPKYYTzfCm959+ME7qLnLhw1M
6Qlrqbdjh5idaXiTSxH5dEpjPdTfROU6m4Bt51fpUrzLBG5OA+njA/T5bdw3VAw8tHc1Za/vJpVm
m2yAVGIECXL9XqagUictPmCc8cyuWRxutGPrLQ33cDI8pc4eJJCdU5n5Lkf6eUKtXO3wT0yvCyvI
nUmFq9cmsKp9PGf6xM8rvyrLi38COxebvIFgDSCuCwn18i6i8iJUEooHnNPnNFVwg9AcBc8tIK1w
hLT3YPeYOQuToS50jWRXxSPgRI/3/yeOLhJ0yy7eQST4CFBEwjdJeXoHmtGEK3p9zVIPZk4RJNfS
HsVrK2v3DO5ThEvbtW9GK+JXDR1l01M5yHDSk/FcpmP2YRWiPJi9bDGwTsV3FZjGd68aO1J0imRc
8YDTL6Pr22vJ9X+fGaNee2xbj9ioEMDa3E5p5CcPgsaJIbpjbRYlvF1bG/hhkmZ45choNokgLomM
H6KkZY1mGif/0R4Zf5laZ1QW8fxBododoL4YYOUsiqcurdcKv9H3eCyDc5YGJnNOCA4+fIlt5Zj2
KQKwA7GnUu85W8EtJBk6ZSJXL7XJgAFSTL12DawwI7X51jLMeUuG7LCVxrK8l1gGHivUVJsOMuV+
YZS7nT2jW5VzboUqR0XbT2l6jlODsk0VCbPvjrSeykj2ePMzED91+eBNvVgTxcAO1cy9uwQ0zqVA
4XrPJCnA0eTCTmkmJjY24yju01xuefC6BGABbnHGnlQEgL0EbsJJAieBwQt7n3vWPviK29W062nx
Hq02TzYckdnOW7r6DdBreWxVYX4rCFs6GczoDpK9+YrhkjghvmXeLnq72VluV7IEMmeCxgTsiULo
HQD/YAV+SuMxw1JMf83ESrbdZfFUt4FJTiZL2tv3ZiNYoXRV8P1W2IejZvCLzrM50ujGtyulvwai
7u+Cglt6zCv/0N46mpSXOiVTP9NUcTRLiPR7CFjVS9dlzoZ3xd4Si7K83nZIT9zw7LrnwTv3dD+H
rLG7s8/MMmXl0M9PTtIE9yIH4wjiBYQ19Sza5d67Jx0m34NVL48TNue7yFb5KUdNcmJvpLdWWXmP
QTnIr76mx11xgPrPsy26rTex4NJd2c/0XF26carOPXHF4l/GKDu/Fp1rvsNw999UEJvvackhB+4w
vXjMvQ526k8hMpQKTemi15GdIflzDW+rCfR5YXqGhMTyTCu0ahiGzNgrdR2Zap0aW84PPL8JXNJx
8ANrXHcmqaYkHN5k1ZiZi9wAP09fbpr9LWZd+ezjJTxldCGhHOZkPs2FQ8xnPtl74c5+7q9Fg6bC
n2t/SzJ5+m5iv9lM+YjOHVdivDIbNQewIRILWfTCrNsIijzkhvDv6YxlqBG6or8v+wM5L8O+xFS2
Ycgy3PcLCgfGbXWH1RCGmjEG8342RH8BmuQDM49JOHLKBUjkEuw9x+GB1i/2mrb3Nsm1ybNksjaN
uwzh7Gtp8j3KGuS6wQsWokYShLfJ+NFi8PuKlZru16OQDPM5pTTG8/TZwynY4GrmDDepoQelrLVB
isuRJU2As5eO6RD0ffukq7bgpjGSrgkX6mf6KgNwCj7t6BEPdLlJs7jdZFbd7xzABecEIgpS3xmm
GgRVG2xFF2Oqyb34YEeDqVb/9WL1kn6quqt/9f9eiv7vlejf75uv6rlXX1/95b3597/5/2XRSp1H
3f5/K1rTjy+Vvv+1aOU7/lG0Cu93ylWPsC7DdsCS2xb15z+qVmGavzsGVSelqQuQ2JHWv8pWilbH
BPpte5aP4NOxzH9VrfbvlmMFRhDcSPX4au3/Ss3quvZfalbf4J/mSum6JqWrQwHn/LVmZQ9iLXXP
cB0oCaMCPx1cVOLevMfbzBlKezehW5TGDbHc0Sbmlpt/GwsJxaN2x32RT94vvyraF7Y0twhmOf6M
0ZM/BazFriDoswcyM819UYHc3KB9Dg7RsBjjyr4xM33EYHtEmOW3iTR0AGKm8UiA23TE2A3jiq3d
3ej7I1O22XjQsY9kVRGATTSJdRDzUv9CtWh9yrrv3zriEh6lZd6eaKi+YAwAV70EoFCem9rgcVIW
XbaOFs2dpLgDjQnMc4D96AuT/XJAvGhvBda8TSKFs6vqVu3tYkLGIWFDX4jBirZ9qhjjG14d9r4h
vyPwCQ4yrpZzkypMlkNDKA4TzIVCMiJLTYHrCjs3SbdgBdqbOKu0JEdinrGZhnzptGgFa7A45wIX
wDc2R+qkrUwefFIimMx10SPxSvmRxxN0KznV74MXLM/4uOfLmNUITSffeMDvlp3SyBxCp6ehXSMm
jze2X+bUPfDQVkRV63veZvWS9Z71081QfsLxzqlEXJZbgTV6TKj85RG/lTyODAWjFS1KkrCijSee
q0m7Be6efhTK13swdPgHwEDPa23jrx4DHs6sajSDoJ61bt3G7q5zBcI3NxP3ZF50B0I2gGkYorkU
6JMvk2+Kx5zSY5vm40JGhAdcbdG2STaKzA6+nc7P+B65TjiF10thkJMo5u6VxybilEqk86mPLOba
s2sfIkf2+2wS+nlBnAqExGFuH8UYZGPWy3GdWGotSks9JbmtPxOz6ffmzXBm90uhaFskE5+4ReMn
IHGsJ90AtrVVejdmpnFi16xeAY8KHtf9SOzQzDOq7uWn1SlRsIhKu50ke2GjM9+5jJLcL3Ia5pOP
rOuDbgVhQmkiGFlN4CHPqdeWqLyYXfzyFHM6isvoPCSGyx6VFKyi6fDnjY6FTi/oj75rYEX0EQcS
bjFVJ4D1SOkbzcowAJteBcQZgHrpvvWdAnbKak5DWRK37ZnriKeurJsE9alKnszK8y+WaMdPNefy
mYnwsitn2e3sIBA/PMt2YAISafzaNEZ6Tapx2dT43lCbOvLi5LF51xDSdoCvXp59cyS+HEjmjiDh
5Dp4k3GRwWxdMg8fOFw+li8FVg3MwM8u6U+7PG2JqwpQ3sWuH90GxVgrg2RijG2j/emRYPLUBhte
s77Go/DUNF13MtiTrpPWHu5rDzlQRkt9GQOz33hAH3cMq6xwctto6ws73uAWYUeL2Y5rGad3VpKw
NWWzBQephqsalOMROWv12bVEDtzyOTYTi96Q7Zu3pqRVL7C9rQ3qVecRaMKwonixQ7fyKkptx4oO
Ub40KC4CqrIEgNYkTHXuzKiRK0uVZbYGKzytc68nK4egLG4YmCY1odP0TbILYWPQDZB0VXyDbZYf
PHZukAOEXz907JRq5MNltQXVhEnQVN2Lw+KQbDOFJJ7RZrHx2AqtA+ZWGEoJ+2lCDWv8ZpMwgjNZ
N/X3dA58XLfLHJzg54PNKE370CSipX7Kgp5gZiw48lAEDnsKJgf1z4TmKTowx/AuQwQHbY07X92p
TE7X0Wxo3kXmdjvG6+1z7izJOWdXZu8dv3GINa67PVxtQeQmUZA4YnJ9py2ESHXtREeeDSPw/wri
QKOiYQ9msNnBs2Aro/D1OJGS9xRqywu6KLkxtcckOhuDa8QCDnMI1+hKExyC4MqKQi11+mBO+AHU
5ALJ9wLQqhEyoE4XkFDMsnpFriaRYxdy2BvD2IcL7VeIYyEJocuWr2g67iTxghAhLXNPTtS8Hly0
r0gPigcshsuBkGCwlTrXG78dU8w5Jhc6fsNX0wMVuMUCmFlrTiWRrRa/SuyVwKp47hen2niFbzyb
Y5RtkAMScDDpAJ9P521iT6B5d8qYseXQ7F1XRPcAr9owSxlB+DgXCEBpxRcUhMVYN163Nv0ovMmw
tuyABj5LVdobppHqWuGJeKtZS13BKcwwBBhlrLzZ1MUWm2GVbuPZi743bWfvGAC0P7izCjbgy/I4
lMzySV1LtQ5bILI7h0yVQ6X1MG4xDCnz6Cd9/nPhGUYRH7kJ+RyGVWzdZSgRw6V4FNeaLAW2ZMjs
H3rV1HsdKfcXuZv1VeVVzkc6uScvihraJMSLrDJFs03iBQkiAhhxXzRt+9S3Zf4GRTPAWKfo/qQZ
LMhra9ZvI5JD53alN68o5Mod1E7jI5JBvU3gpRyz6LazK6W7IfrIufEmlm1jF4oxgLSae57SxqMr
3OoCn6g/oxEdH7D9ApJ0khb5GLHeP5qmDHZAkJzXrEDdt0Kk+kbouT4ajWILGY1JBHqlctI1zgNA
AmDcVtbkV/gbQUeHUVzIre+IVWaba1Z46G3IXAmKPv3Z5PX4Skr2TahDxru1GgEuvJXkSQNtgd4R
2lMcPZFDHfxIDUz/7M7aJ2yCGa35ItfSc7nTC2F8BWMl91Eh7bcRFHIoR999FObsmvxQ9J8elGt6
Fza9MhUMGharPIMlineI39TBgrnHRaaHx6HrbR5c3U0gv4wueWSxTeS27eHHFHqpX5pRIa4lljNe
kzPUnsZFDY/ggadTvYwEqLCGvxGAgmj+WJAhPeGBql8itwWyvCw06gQ6K70jBTi20J3FyXvf+8Pw
CfoSS4BN0UD2MmuHHTGBhG3kHuKmTRK18GUWtB4ruLf9G6l7JXtOljkc+wzrwe4c6nYaNy5A8ONc
5+bqZvb/1dd+Mzz0ibTvamtMScKijHwDiAxzkEwHc5+2/4O781iO5Niy7RcFLbSYhkwJkUjISRhQ
QIXWOr6+V5A0u6zibVbf90bdHNBoViwkItPT/fg5e6/dxbeiyS4QMwBHECOVaJxhBWMn15M88Rst
g0iR1MITc5zCw3e0IEWJ85RMIBIEA7QZ0jPzmOIyj0a11aI1jUAoRs4gL4LbhgxyEByqQTpInNlW
PrI/knWHSWqinIyrCW1eKxUvfZuELzhQN38rLUroX9qpN9X2VovVklQcpTx3tF59UaimQGEbcuEc
RfsF5Rq6YrBWB2Wcwq81LsJnI4rQiakT0q1FMvQv2aojy7MgMWYe2VvQSMtY+zQNReZtmNbxQiUx
tGewOiHMGzx7GGsNVe5qFFn4+zh+QKo5dRNX2CqTeA+IcT6BOJpIiRWocPC1ODSLHjHlaU/KyAbo
F7jMe6dVkRjxZWGHvBMJF0WbrsFclh0FrGn2RHcrPbc96ZZ2AQeH3m1CWIhgRGN06iC1vwFoM14m
rJDioUe1Xl2gFCUkRyhjHdqGtciKv+LFRzJkaRHgpDhV66e6jpfzTCo6ltglYxZEgSDf0sWgOZ1i
x1TtLSRa9kMtlYDbtrN5WkOI2qiTs9NckCFwlLEoTc4WloHUT81Ht9wUaLTrVdiRyygC7K1GOUgN
8qwwDiYZaE2YdHYriUBJATSabO98ncExjs3iNfE40XraiPekYagpRpG46keaza3fCi09FBIDw3pX
F0IUOZNZRc8CUPg7qSA304asIGrPDbPM+dBy3p4pPzq02GKMONqU1eiWHmbEr9vBKovpmHC+K0rj
VUgVPGT5OhePdG1xEExzdvrL/fTPwcVfBxWy+POdT8eNL2uWZqIj09D1/3jnI0eFXHH6DORqjfOR
Kei1c9Zd+2Ge5Jd8N90NgwPj0Scm9OM+vKTOP7/89tP/NSXhxsmr61z0cKAaBtYabr1/nZJoHCEw
IjTiVW9a/UvKv/Cv//Mr/O1Oq4uKpMFGw6KIXU7n8vzXV1gFMna0THCAzRBpVFF0/+IFpO13/OkZ
VFHVTWt7Bo0v3Y+vEMLGU6QkcjEL75sDAlJ78I0A7pGDnsoZ/uit/NFQ+Dcf2N+fx7B4IIURl8qQ
yfzpeWKLxLcGsVffn9VhHwnlL34+LYifnoaxmQ6jXZUxl5rqTz+/0xll9ytw2JL4DOUwyo9RyHT5
HFJZa2CC/vnTkbYf9+ObZ1i6JLIEJEtX6XL8+OYxjY/UdoOunOt9cRiPsFtdISgPCA1+9VLyP7+U
sn0T/jKRi6WFvY+Xar5zo3aTA2hf5NyOFVQUE7bh/uLJfvVyP72R3PWWQpNK13gATtvZuVsRymBj
lvTJNknc/+/X236fvzweWthOtRj6tK7kq07ujjt5z14cyDvLrXb/Tw9nGCLCelXS9Z92jQEIm0Je
gRs9jS6X/tydj6wN3YahSDVHSOKvXvDvG8W2Tv71gj+NUyVAv3DbK5fki3wvelwEsF67QGShObry
aXwagxxlwa/WzN+/2z++rPHjm1pqM50OACPiIVopLuzcpzDbdy43h+iFAaYbOr94Z//d9++vD7r9
+V8/xnwhCyIsXcJ5vicobKHoEDjwFZ62B1XxGnn1o5LZ/fuyz/xfvs3/btEyNZeYgWsmPs+fPtdm
GmXUZLWb7ufTEDCCsckU2mO+8yf7V3u/9PetjBE8yVMWfBfF+NsiiioQvY3RuL1b7vM7Wo33fEXc
0Rm94rMPYs+8+ef39lev99MaErBNEOVGEln+lnBhzfo/+97/7d78b44CNkxVNjnKNg2Q/NNymciy
0Tqm46MvOrNbutpH+Kq64AHc7paKNA3++YHkv+2eSOM12FukSeECNa2fXs8YGUOVC0q3N/GwutNN
tmPhPIzP06s6OYmjBZPb2rhslo/QMy/5m/GHKuW/feB/9wvInOCKIctIHOhN/7haoyIdqZ9XTw1Q
ePqdJzqan7uxL7DrENxHqnhqK4HkyHY528m3zC2r9+YXe8Pvi/KHM2R7r3VZJNbMUmj4/LTTTrSr
WyVs/HQf7VIuXbPdBLGbsDVER7aog+r2XnppfGDA7uoB4N91oh2/Tcdfrei/bVI//SI/bcFgRmn7
Go2fQ5LAW26X5hEZ+a8Olu1I/PlxVb4vpmhtG6L505FZprmmLh12WUd0kDU4cxvUOIg6myCgW2z1
dnNC9QgIYPK1+dqqtun987KT/rZL8JzbJkHpZrH+tJ+W3TBpSoHU0Ic/RWq9VwUGZiRb9Ll5BeLx
z1X+H0mf/q9Ok1hB/zRN+voW919l138lP0mn+Ht/zJSs31DPSHzzt+kRE0Wdz+KPkRIKKUpqid1c
xoqHbI/t8E8hlGr8JhubRgrRqolOyeAD/lMHxR8Bp4EAuamXdFFTjf9kpGT9uEFRHjBLQmaFFZDX
UWkf/7g/DOJk6WILmL+Wi9YlGqk7Dobiby5LeCn3KFbRjoaMLpdaYeoqRi4DVtmOwX3YGMwRKMx0
UBCam6tHVpvl0OFkrIH0QaQ7SV8a+ImCGnADURHsKvrocNQgWwE59tFHAjQPHaKHrRQ3s4qgQYEN
UOjaLdb/iRSUmvZUdhrX2Bbw4e4ia6WbnOiHsiiewRVusROZZjPwP2Q1jhp4KOR5lOKxQFizizRi
crrOTySLXn4mZ/dovKD4G2Sn9zhDAPWal6ioNimmL0mrZStjB3U6b2wGULgwV2F1em75+2EUPppc
vGpGn1zgQO8Jxi6Qn2s62RpYCMyqc5VsAhqcq7cLdCw7zrATSNV8Zx0Ega6FiebTzqRpxNCSJkEl
aJNtYZe1wxW/sgCNyq6FnSaQHoHu47wUSNqjWfqjePmPvqn/A5Hi/+zL/L9Kysi6/6fvMdkk7+XP
c2H+zp9iRv03U9E0g82UVQZnlD/54zssi79ZKkPf7ZjniNW1f4kZNf03LoCmZVFwQBtmQ/jzG6wp
v7EdqJRWEngBdof/SMio8M8P5w2zalVSdI2tQKMTwp3wp92eaXUvYxgaYcLpqpM9pXH3rhfoCcNY
faAsOIUkC0SNYZPu+b6EZjBnkCjlbV5KPhE8Qq09FOpuzKOrquI9UGqf8LrTBtGZkUt69LdMo7J7
JfWhznhJPd9VSnGYeuPJVBc37AtvUTN/bo1vK1KbqjJugM8V8XRTJJI/Ds1ZnQ0nT437UZFQypBc
Oam0ydSLtt4N5XGw5ssqtyeE9td4MnfIX4Cdq/VhrJdTZDAS2thEPVLNRnldSoJ7dLxcqKheGoQ+
cnqP8z+okvC9mbqbFs09iMzDEgJJRXmM3AXHcdLYCpHdUoeU2iLxY5uJfBJBCGkftA3SOXUnhndp
fIGqcenr4VAsQAh1nJfYkbUmurGwXvR0LklpeKK3XRLjlxuOvnZILrE9dAoozHQPHMsl1cKrxtAV
VHMXdrOn65MnIs6K8uIOfx66ucMi9fdln92Oa3joSt1n2PChjOI1RlilYZVqnlCgNQ4eDugLBZyO
cPCrmnnE2HjmQiKGhaIyqYs7WBF+VoKJlPP+Js4D3PnuUKBfh5zo5rHiV1l3Qd/ts3xf5bjfbrbR
ilq+yJN9PZJWXicbmHx1S9Wy2equRv6asWrqAVRpYpE6bDkrXC23SkMIm/rii6rJW0/mQEgMg5Xf
ZyMrIG87x5ias5ZPpl8Rf6JMxmelGZ5QJI8KT7FisYw0kZyPhyF9DlUy0OGMNKP50LWJQ+PNSdrh
2usmWjxgTgPJJDE+6tgob7IYQqkliBivLBcSxnFOqwNuzbs2zvdKm3rQZ8F7PGMaBgki0Tdkn7Vu
saN5stnej5HqaXg14TEdxDR2FoYshRUeU+UdUmSwMRGy4b3usrd0Jv5YHiEBSsJOULjDJWLlNKOA
yrANUHkd4vSiTYtTM2/pcuEoQiHDgXSq2MY5WkN3VH2cQF7R0W9cAX8wNu7PfQ9yesJpIYdXOpgu
hgEHuwBNzMRZQbmoc+JCdXtYmhMh9T6C1siuNSiu8AH7FaRHDeeZ2O1ZREu8AowDrSEI6W2sPFqd
+ajmy6ExkPPByb3E8vCI+eVuSo4NOriCILmq0Pfgkb1uqG7w+R8HUNFp3r5DZqD33N0ZceV3yzcx
1z+hPztzjW0hEbCfduFLgY3EZvJsXlNDgP5CEEECzr4HVGAvmkwcbNQ+zki7yTlU9pCsRHN5rJgm
KMZ4UjqoIB2fLHw4l3r4ICGOI6fyPsxgERPLKpMrZHctOSDFps+P9rSldzLlChq/N7l+6kzQDHrK
RKB/IoeB0GZrRrk1B4L4pK/CsbduOYodYb1LWuErLpZToygkqkOCTyVPgIY1EdKVxxcLhS1wUMUX
lOhDxEbUS5AB9egr1nG9gG5DTMDYk7HKGZzGY683k202B1KagFKUloTgUiUGZfgkLOOe6BCmnyE0
Hbj1XdR6lSpWnipHV0tp3xMGTrbQ6DdqVX9r0n1twJIWBKSZkuplJEkvm3N2HLTXdeigf3XHXEHv
MioaGphl2MF15/x2C1DWR2sqcy83o4c+LA9N86mEKCmz7oyJqXdwt7WMRbLsHon4xZhiyy2N8aKO
KDczUL9z5a3MplGe+GuGRRCb/jLkl6VcPSXNgxHFeIXeIFPw9E7FToYxKvbEzCiwP8Z3Vaj8lDIp
bhSHEJh7ZTBcgpgcUVyejDA+KRVhhhRnDIicGdXGnIyimzz1Slui+sZ3KbXKJ0F5OG4RL7sLCA9b
bEaunWFIlsR7KfXbUPowNB9l9GmNIuoPPGp8EZZrOV37LAnCET2LoBPYtvpc5I94meBcUHSxK8ly
fD+RCQx3xQL8i85pjWTUr6Cecr10ZG055O2LaG5c2zdE9La2SE4sb25+Besxs1ZQ7wCP7BayCBRX
FExaoOP27GfxVUbZaKu19mIYwgkrn2d0oNt6+QG0xxBgx4c0bn3QPPyeacoN0NGIsRmWq3HCtBqm
i6uylI1Y1zh+ib6YEeQwNl664QzT5wBa6rkQAREuMhmhlYvwEuayO8BgbxYpiIGoSAzTGQ5dkCGS
i53cbHHf2Wr6Ssi4w5jbV8Wsvgt1/hUZxUs6EUOplPi/N9dw1jyIS7eCBcjfJPy4bc77qFzChJIW
YLin4oWB0pf7fdy/V1HzAQkDK2k07tTEYOrDe1ybJGdP8QzU6VWZV0Y75VHsY7dHJDEV/MJIuCdD
ChAc8UYrl9YUz2HdfR+a3jHF4r4Lr1kSFTYids1uwPt6Yj1/F4X0DICBEWL8beiW2s7boIiXj2J6
rXsCELXRVyPZZyjKJDv2mtmkRdlg5wMBUknlEzJsGZQCSm+XbehQpbcrgWl60qKg7YR3HNZW3wGT
QiUQhgFOxIdIMjLANt9KjflYpDV+BaoLkzGvM3ky3RfIOgTk1O1BM6IV5u/OmNfOUcf4fRP+1s1y
aZbay7veT3T53eilk6yOz6sMA2gs+UQEFP65dITKdlw09QT8ABxW4pL/4bOZar6hKAb2tQ8FxK+N
XfK4hcdrmla4fVPhMOsNwykjfadjf4qUKHZrne4haEHu7NoD1pCdWVaHUquu1pjfAkjejTCiQwPf
V1YYCL5Xl4Qryyau96iG5rPZE1hj3rtk88AEMA/lSPIFpksj0Bf5nDctrumW9UvcT53AJRkFyJlQ
267bRm5MD/KgQtrEe1inyLvT+MuMun0ZMyidjL06XaowfCJ0Dcb7eCM1SBfAhDD4rggoruSztLn2
NiW8XLwKQ/3YhJics+ENbLHqJHDDuTsCnhCSR3D9zrIhtCaXepY6YnQaBmqhhFfGemQM7iA0dmZo
w6K1B7wHhyJA6YgK7AvOmaeq53J5N0iYXtaWk4vwkSwkakxcb7tculXr9iRDZbeEhacp0yeygP3Y
1O7yet0LkZdbj82SPUI9cfRYPrZS4+ODY5ULASqtDeTk9rwZa3YFJHczFOmjqmjcK+WjIPf3NQdJ
J4R+mFtnjIuH5LBED0IPkDrZMbO54Kk/CTiqh42eR3KVA0AKH9krcHjqlzDydUopVFK3ohK/Ek1k
q2b8ic+s2wNbRWZt0C6HrdNPviUUIhtN9VFjbCDUhIiVcnR0jmF8Fv4UdkGuGF6l1SCq+YnZI+2E
D3Jo0PqbkwtzDNfxepXqtfFQBsgukvPffy1O0Vz0xEE4mMn8CAXgUQc4eBnX/hBjLVCVEljmSPCe
gnKZKJDJWxVS99SI8MNBKFGb+GWxkfDqZieKtL+NlU3OQO6i3xR84HuZNEinIHxijXO7FKPOjZVE
2HVK+AxP0lHRPi6VpDmdGV2BujAmME5EXVwGYjWcsFKCMI/P0MrwrY4eriWHiMBZoMTtZEwaujrY
LSAAb0AxjgjlW1iGHzAmDtmWBZJ0AunE43qcF7SV5viZAldA8WXT83sYci3yEMVuXOXS6SQpKDUG
MJLkKHViQQqI2dCMwZNQbkE+m0qnzsI7aRcb5mM1CIJb9KCasuGrMURn7JxmXs5CTXXiqrEjW8cp
jO4X0iZNIGep8r3huAlBg1aT5XVQ72yoOXvisnGtT/I3cqpIljfbEqFY4xnNHEhxh/yre7Hi7Ni/
GEN5wZJ7yAvtklDzym18NeA/ajq9lzX1ySfEaW8b4WYqO+SAW5yZiXUmyxwFa0fGBsBoB13LQRXN
+QURPGP8zK6XDW2h95CS9WAJcxe8kt8o4wtKDSTDWSocFf4XKjqSOpOjgAnEbWqKUknjEIDRSfiB
0479AeRbAWuNCJlUpShfDtjLgsjgYqGVnFETWUmmL8dCQPfE7ueNz/Ai9YI/Wt9IfiHpEBafznlk
9k9ZQsUEK9OOHxJV9NasxWbFYRZngov75TEWtwTFhri0i7iEgG3JebiX9RWw0JCcinB8GeLqocR2
I5nZa3YfbfkaVZjh1x8j/AvpVbVQCxjQAB3ewqvRGsc4UnUf2qtfdq7VD/hV4LOIYahhRP1AZLSL
e8kIgBnv0+UJE8I+TfvBw0Z4IQuDMj92dC65EEC/q8CGcnMXsx9pgOE7Ukaw9+n9Y46Or0eKCTK5
NxkCU+JdYXR67dwFU587vZLhGu/tEQVkDpk6RzPGcu3E3o9BTNhrrZ0yPbrPi3XfSfJZn/W9SI4B
30HD8DjLejJDCAEOVgO8QfvUJY5kfS0aXwCCrL7DCjngzDmGLLhVBk9GpGGrknh5rrreJrPHg9Jm
G13soXxoadcZlLNDQdxnEbuaYrxvVcfYWfai06Ve0OKMV7BPhv6RG+LBIIQtHqKHZYTcLKLQHZYd
7EocVqNvjJobR94iSHYdxw8EXtgTvmnM7TeR0l/wmD2EPMEwJdxSM9eUjwaLimxONNFPXKJtEPGY
qD+BfgWhUZ+aWbuP5/ikw1viEi2NaL20I4VB7jYNBZiEmhn9SMv1sxSGgD/NPhOsTzuCEN04+5iy
B/zlCnwu4T4SYwnR1b7WYM9pIVFr5cjIt/w0tJ6jYToWjX47K8pbgbkHsOTB6MtrodXHdpUXm1DH
V6kzThjTnTWSjuNM6NICfcvRicfCl4K3Jc0ARCFy8+N1PGmp6I5jGOBBvZOzEO2IpqCF6rG5VKFr
rJ91vpz0xrjSJyIRWEzeki7dd8l0HizR6+T5AigiPxZj/xGZLR93kc92HyPLBep24Flccps8fSix
uWCl5l+P8PuCoVe/QaRxh7je52p7bfUVFBMx3+D6PAJQnrG2vZLv4za96kqbODrNjqag7JIu4QLL
eMRaA0lfd1WuPkBl3/d3S2ERXRn2t+mgHPHz+GSVOv3YvxR0O7SZ9Yrw7VuqaK7cKq+dUu6QtjHm
AX5a1M1l8/KUcXvOYzYhPAr3FdhHUEj9kejtozZNIHhU4M7LHemMwGEn4c6gIEAOB4Ffi7IXhsvX
aKkpeQAMB6DkbSkWzlopkdAZJwf6A6prduGjNapoIaYdufLMtXSq/v6wzjqbLomRx7aoAJGgw0e5
Z+ySWo9OA7TzeAGuOmS3CqKqOQ86oDDcEhqXQc4Ba5JEiXbsoIrD6ntYqDVkXP5dbu1WiYs/+Dl0
HggPjSTyNLO4EwMlCqmlV+XGWIfdCEuEwuaLJDECWPLaz4osmAzlMao+oZ3fKBaQu24L4g756/Wb
1C1unSDySrtAnzixYiAwFcC3dPmM0F7XlRlU4qnt34UOSpguXKy2V7n3PKWryTqmGxZjnRtUtYdc
IX2kmbBPOpK0EcTb4gj+ANvVYda+dXPfujP3M1suhiu6bK6i8n5Q2CEQu50zUXiHllZTjPTtrmzv
Eefa+CfjXj13QwJJ7Ql1MCGSbEbqS9/VvV1wz0mS8NRomxA1AMyWWiTccwXQYx4yf6nDt1p8BklH
SFxSPsy/Gw4rF6wEWj4iaIDKUXpihQR4NkHdDA8m+B63It+FnyjJtjo8tmOZedrYXSKNC2Cj4YTU
mrOUyyfcV/fj3LW7VNYPEhHgbsZ1gsjU/RRmL0pn3bbhMywWLl+S8JjFk+UnUAPBx3yf9w0dC4Ec
G8cQZfp32XqBaPjNFIcvsy6ofVLE63qKSy1h38J5iIYupfNjmPZSLyCg4vU7bBkafcppqO/Yl3f9
cleA4xAawTVNiHQd12m6q6up4KjsybBs7shSZy8GzEK0ssTjzaxIqlnjMV2iD0C4joJuvUgOpAo5
ZeYrhnDbD7E7jPGZ6O2rmuY3RYZCLRU/04TLr0lVcyJezR4Jw0HbOh5nLaE9l+IaiBqyK7nYtBUI
8Ia7Uq+QzqQtt237zEd8Jm5ql4+jm5iWv2TVkZrOrCavSRVoOEj5KtORdap+xMRMiTxNg91ZpBxH
d+t6NrORMgLMRkxtyRSZ/R/c1C3WfLa1actVHxs3R5hni9ID3RqAWOwbhJF441TfFNbsN/VlhsDe
hxF9Po7CjIScnKZGlei4FevyxCCbHs5tIcwHrLRfcjkfLPR+5JQjmy2y7BzSU4auf1A6mr11xL7e
YCwqzNWvZuWrMe14mdzZfDGzMFhToqkEeW/wkhluvAlKDzePhx5neAeZ3kQepnYeRthddpPgsci8
WAcrnt/2WX1ngBUWIAKvBeagTtmJ1Iqk+dawRIQa4O7jOCEyTgjmTC3KFW+svKXz8PbtLQNVqj2u
O2owB+A6JT/G42yXkF82r6HbzxNYfAyJY2hPyDCHAcE5bTShYceJ0bXjgR/WeDfrilPKnTepgo+C
MwAsLTHtmjR0DFslQuNKqR/gPAVI/JspZvwU4GzF5/7U0JHgRAO/rHPJKglGaBzMO54YQ8oLWJA7
LRSOkahv1nG7Ezu/LWDyinczABhetghfsr52iHB0KNtdQRP57GZHsz5CpoDgQLnYmbf1eAzNuzzv
fOBAlBgfILH2uR7ODl4xVOA5pa4M3xygcdmcqc7XuvTqcQnEMXVSa+G/Q09UkGhkWZBD7ZbJgzet
2ZOG8FZSvnclLuLk2qWY20vD44rhlmbnRPGjKBkPVsEwjZSFob0gvfd1iEl05A9FbGGBe2mG/Wxs
mtXeX+hjJ6eUcOD1RugfUT6faXXtkpy0xjxokPz3+nqFvGf3nFETQmPRdDSVnRmL75g4ipi/lmZ1
kOe3oiUWUYqyI/UPIEGCB8dWPVclPZ21vM6tdjEM5Q602E2YKadwCt2wxUyKM5t8U1GRD1Fq3Egy
WLeq6V6lDeeE5cydMRx79ZJ9U/EwHKK6IslqZbGX0RVxvNPQ6mopxpQlugEBiM10iOpDt9CgEBgA
1YjhjTh8WsLhfYwnVy8Wi9gjPT8U7cwa3S57YfFtwuLOO0zxncu4mKNlB12P8srC7c01vSfJzVb1
3u9NcpUZe6xMjdaFsS8W+VJbL6SnTqi9VW/+VmwSbGTia/pWpXiXwsKv2T5gtNnl2vnz+Ipb10SV
W5v4HBYqPUYlirFT+mfY+v5aH6xih2ps1AtbSugUAOUQnGKq2cjPen8x3xLthTJiH3MTGrvZrxKC
EAzMwFsnQBRIFF4rKA4fPMC9CILLgv6jW89Su4DWksAb9dBj6CRJAPmnZZ/o2IjZV6AZ2JGcn6At
Em2IXpWBMUEdYKlTd5W3TqIRL3Clgeq0QnNOkq4/paMQHzRBeTL17jJOE5eMVrquwDY7eoeHFT/W
kZJ98kbS2G0py6kjWeKS1NHMa1ciNSyDq6OOhTEPa/OotPmTMeu4X+iR2CHiRL8dGRtTX8W4HkQy
gRtpcKx+Aneuy7QDonq0FyzaOzMlJLt0tHWuPqphcM2krU6Y2mn9CbS6wlLHqZIt1+px0AzYy3Oy
3BeZfJ3k8mOcKZSXbjZ25hDrwbjw0SfNdLcQCPygZGxYRVQcTGTdO7yD+X2s7KBdqSeBrzVxpMY1
TKvuDmC8GQp7rTC0r1pJzqmVt/C68qdY1b6ZqhuT1XCTgqjnHUsJtFqqqzKs6V1b82lLMm8JnKz3
Oc46OHX9ycLidxMSNuqAuwhYlz2d257KQgjvrUphW5RxhSex+FZ0oETGaTRxa47VIZ4hTjTtGdhD
6yb9unijXoGBryiI18vSpuJukLiOK8n4oYnjnkp6cqNIZrynR+1piODkgODD1fsa9iTu4pDzjVh+
HroVQ9raue2oMAutoSAVaABKQv5g13LJNUFGN/1goSWdrqrYgnLbW51BRlTK8CWWd8aQ76wyFQ+N
RGpFMZj7YpzhnCYHacUsGcOQOHWELpwzTEAO0Zedt47fVNlCS9kR97D2n6FZHrEVEQxQYu3rC6aQ
PfV6Fj8mSEVco6RHOpNriF2Us1qelNsBw6E/LUCm+vYhtur2rIBnsrE5e/OaJTh3omA0rE9RqSnE
aiyJWdYmrqiPl0LdsjP7UgAXWr/FxhIHcsNhO3fjdRVSw1+W7cTWsROpoNHdELA0cK+GZZhewbzN
eBAUj1BcSBMYRlsRb0MPy5DMC3KtCY+wq76SNrNM6k7S2nITT8JDysfdF/tuTYTAVOkVNrKEhwL7
JDGD3ae0cig0k255aZv6M3YS25h8uo6aWyjhVzjyC0pd1Z0U7Vxwne0IzHG6ISQWveRdYu7JLna/
stZcM+R6PK2ZSyoXbpGstEjVFDJORf4eMd8EOGHeM9tFpC3PsCOMvsa0gN8xSFiNxtdljefv8XpK
kioAF1ocC6ism0cKaO+SeJDwcDdP7eTreXSR42Xc12VQi53B2gNRDnEoo93b0saaHAxrn8lWLLUC
7jnWsbdSNoNBJUewT48EhZie2neNPaiUKmy93ATfI1QuziT3lDvwIg9iZp0wr+Ji440kM8IIqQ++
CeAHfHAIfgeqYDEg5mjVxOMNVOaKSgIcUMwT/jcd5NWevviH1RRvrR6egP8fC3JxbnFTXdph65mO
ZMXEBCOB1pydSu89kkghpDEkBhwiO9VSkMEOcyNYpuKpVdp5n4nijAdJgyoz3UumIp1lsoretGTg
mz+aK73edfWtTc0+0InSRZ7QDK8ruoSTHgnBqrJXGEsbem3RPRhKXXB0ciBgKgfUVPcg5WYzqJlY
/x5fUcinhA6joxYs+HGOSXS0lLtFErCU1xnp3/ynrVaGtUswEnoTfSW4E3FxbOqF/KdJteVO9dsW
7cCUGrOXKdxF8H9zKQe9Y2MfZ2AJHlzMOD1xBxUOfvwbyngcarM6cYo9GDwHOCXhO4IRpsLPcx3G
Tziv2bCabi8WEqk2Eqk+2yZgkU1BusO3XOdzXmG86FY578nNsvWhuRln0RUSqd73s166Qkr6kiEX
zggDmyZLgk5qg/YpbSJ58Fa8IVHIc1Bqnc7+cynuofuutxLBNoxGHrNa+SSPAo5aK7436cQAJkwq
X1G/MotGzbAoXq0Or3o+ePTboCddt3zwAwhohjyltEchtYfNa+InXlVvAj5uDzjHdyuWUo3N20nH
WvNhuBj30bIa9304fic1tXV7Cy+f3MhcOCTATmmJ27TcZYqB9KCzMAkjig+6CevrOi7L7+hSPtzs
kqphir4ACGf2gj9mPQ9DI9/MRT149E4JEl2GNgDreCqhqTaRVbsAjXb9upIa03cRiXTT7OvTiMqK
+9lOG0O/HYb5RFrNfNL1bD6Nyvi91rvHcFZ0sC9CsissWfJxurki6+KSxcuNWRKhF255X2QZCbZm
bNQf3OjYkAj6k9YNO4otqKKPlxPcdwRjbdGoV3OfWD0GExEJDxKaBwsJGnFHZON2BKlQ3jdaIOit
y8WudsrYfByoVekgiBbfTEClXGG8gcgKF3HcyskACtiSjRu8zxDicX3NKoFN8jh/mbNxG5tgaueK
QVZbpp7QgnMPm6I6kb6CfsUkZqBLzOo4FbcDHvp9lpLGGs0Mf8AXaAyGyOHGCI844m1ERnIkxPB9
TvaEpOkuLTDmmeM90QaHmtj3/SpGdRBHtB7NycJHU56aXK62G1xQYqpe8l6kzE6opxfTj2aj9Qhz
h4cl6p2f18L7WinlTSq96ziaTlmm+SyWo9XIpqery42e90yQcnTJPMq+Sgo0KVAmXbUftl5nmAXh
fDPQGLpdNDxZOWZN8OQZHSLIAFI8iDZkYaSudIM8KaH+LfF3nq34msW4dsmfhm4F9MPF+EYNhAEN
vrgAWaDppAAazcVivnWWyhDOWUKAncVZpVTbJogNdinofBPk7ZHAy/LTcoXAD1pcZsrmksDGOuKv
I06qH2nizs9ijeZQTE8TmjFvrBVuNGQTGDTKxHRln18cCb6Gl2tJCtkg6vcojInPgvJ1VmuLLLuo
2C3ywzjP8V2WUZ2wP7b/xd55LdltZFn0i9CBBBLu9eJ6U7e84QuiimTBe5MAvn4WpO4QSXWIMfM8
/aDobolC1TXAybP3XvvYFadJGzha5DRyLhuOkcTKNLj9Q2ba59St+aRX3bMYv0RNbN3p6sWL9PTg
to3y7aa/yTPrgBlS7SDr5hyde1yXFDxqdFKcmDL92inP1uB1O35v7rQ9uDG3h0KPxpisM4s3oBNN
fgIsNrCupPvFGkY8UZrNR6HLNlGdw6hrFYJuref4JwN7nbXnCIPXCluK3Dkux3JE2KfJlRcSc8In
rdn6FHI8agULkBxm6FGE3VuTB1AIBmaXHF8He/LqQD0Fu0TK64bMdtbTSEvJGHt3IN3rZQJz4DCp
bi3GWH4BnromAuo+qbq/4Uaf8nQDaFnSWGA2+EsIeLOjT9Sz009vUDzfTeG8lHEsr0UzXXs2Dqmb
xE9drF6tPAq2Y48MbVa81gnVtutxCFxEc4ejewXjfPTml2q0bouG/Qbs93VtRTze24Jy48i4z3SL
myx18q4y1xjXUI3sdVTCeogdujUX0x4fbjcqV4ZF21XYp5geQv6SsdLtEqdCXq79llpfv+bQtC7l
AgsFczewsj9YgeDPBF/Hwq54rbH/9S9ZJD6V5kPad/ylu2g92fk9jTcx2xSWSuM0cF7gkY+invmx
fTB6B34GiI2Uh/uFbUGYOq8suTEKDTkuQrMsL0owzFguc0ITAbMo53U9L+WFw8S6TdzTIYYNIOan
rnCJ+SlLlVNEUSrZfiKTJQVRJ4b96JTqD3ZUVTe2bKdLVJ+mmvMVYABY+mNp3EUTf+G2wJkvffeK
FvA7ybQn20wApgfchcc6wOgEsFQJVrmNpvL31GanXERatg6GUm69Og32/IwLlI8CUDKH+S6bKkL7
lPhC6DKCNX2XVB5kDtQ0RuA//9tf/x8HpPFEKXHAC3Z2kLR5I9s9he9C56a4uHidejqNgmcFRm2f
ZRwf/NBQ28GkNMCOR3EQOHG0Fn+VPugXu5X0hceN2KPYUyguN72ESuFZ03vRzMGmjC364uFVoyJc
Oj1J7mliYy1SvELoSBmEx4lB2hoPrR37KZkcH3cYtEJUPkbZJ280eSsWIEt7lkOvDkYElns25KpK
KYeD+JvhQxZPczLVbK6dL8sZfydjLJA2LV+7sA35wUjAeOFwyV0IHmM/TJcaLgud4/Oxqkdx7Jzi
IqNuPOqiPnuRe9eYo3fTQ7nyLYODg/Ti6ijsceMZSX9X2cMZLiy6JzDHjYpid0epIB+kYB7PpqFf
Q6QmzRWXITW1y9ABpLAYLVDEdk0hm7tmqA/DUj8JUVhbV0ShduF1NthpuDOGOCndcFvR1TM3lPwZ
JWYNVq+rCucK4dGYDpZSJhTP5IgdpjX589QPx0Q2RzsTsLstflnKiDFiz0uNCnjAjWZMxYrjQLfV
UkrFTVK4+3iGcuFmX1KNiTqaGhumG9g4dZ7jQJ7GPPHQWZxz1en7sQySHfAw06qZxVv93ei/GV6m
sbfVaVGaa0btKLhLaffeMtpHq0pF4a6IlIUsXj1rOpVyWo4lt3QDYC0MEathqOs7mqR9xs3nYHQU
PbfN82g6/JGhQnBqx5rVS09rM9NAGN0UervX69Z5zjO9uGDrZw3Ts5wuwvienuW6CK2tm4Ta2dA8
3J0lbs7Juoe4yE2hf88nWNo9a6+cjRrLbMprw4mKljyZL5ahbe0c52Sf2XeWmBfqNDYEbcAhPwfV
66zi73YSrUvBuRgMP1hek3NlY341CRevahW/CFOupKl9aK39rNj51U2QXqZU+0pBy+3sVemecijK
3EvrQTLv6K7aWF0/om6hprGVWZjPAjlT+6y7jiaK3KUStm1gB2+zdCkF7EgCDDXmVmOCc2fbJvVE
Xudr9IrQTILSWfuOzLdRF/F0DfdeOcZbb8b6GoXhewgXmNwSHIgmN9dx6sC71O1HL6vOukdqJ8GO
vOpLbpitxiRMSynLdGMTz2rwp9cqb2jZmNlFmQem7iQ0m7UcC7mRLO9b8HdrCdvAhy38bg3GOgCt
vc4LDIiUQeKfCRQx8maRdzitFEGVgUbPbhsa3KDDocDXctwOmn4wC/hUhI7ukmi8x6VNtghTd4W1
YWquI55cc3lj7Nl3WnKIhoPMxbO3LgI/MfgEZfq1Yc/dJv3tJCN2ujO9dXTOv3JG/tqaI4+hUb2E
reL7NkOdScBlDgNHj6i4irjXr/bDOLrrxMZVkJDih7njBjsawrEbrTheTbA2adk1AAyyulRbBjmw
QQA6IxtEv1ZXxzRwtW0gOUcPxiAoo+zdbWTbz24Q92vZA5uIYMFPA7g+qbgrslk6N3SnLjafq8qV
++B10zFt9XKnifK9SMTVyTwWV7muHxSy38Dxxy5SeQbNcCtD4H2GSI6OnR6KtHnjbYKAXWN1ott8
M8UW9b6W2tdZ8VCY6czs7dGdnku8Nc3Y+02jNBaXOCrGRWUrBtAcJMinlmWV2zgL8CiCt+4Byomi
Pbwc6KKRQ4CwM3aGon+5MiqCsBa34Ugrjxbt9Xzq0TVoLMEFNtIS09Nc03P4plDvtogtxUZUPLd8
Ao3eiletjHlakR1kpzmv+jT7vlROUqNozTuXjhj277AKkg99GnCrROmXgZ8fcSIBqRmVvqfF1xCP
ZUm1krd2nZb9Nqhg8ili5xqGwSc4/fCmBiIClT9u71aXki8mHnUDoCFdCNExilH+M2Drfp3zA9FL
eoXpQHEmYv/KKDgEYe5R6yjrnF2lQhohQb3J7t4xqbPhjHTml1NwQpsILtJQXtIpfAYlOm4ZhqHo
JOmWtQsfhImqQqxRGOqS8wCR/VbNyDotlR2bssvRd2vBrFwBxKH2Hlt1bVHvPmyMObUf+FKsRlcD
YTw4fAQLvHmap59ZrMSp5u007tp0XLk72ZuYPfllrq2GAXt6Scek2mkFXVSxncNB7lj/dkoOWL7r
g7kgMRPgYk2WnhsU4ZSH1TfIBavWbW1/7tM9gmJXOFcYc9za66euvG+SeVPYb5XGOI28Fkyabw5v
dvMgEsYj7qWaFfrsgmunYh+dbsLpvQneob7CmNmqFv4k53/N+wwyjFXjxvGG2wTQmwDUlNtrcMDI
D+BDnc+guXfNin6o7yPEljSnWyz4XqLqRbwYrlceRq/GKd4eKSWHziNPdusQW0iPueg3kDT8OmoP
sPx5/mfOtuUXHwIUlBKn6BZ7Ad2fm2x67EoQ/TbAEnPj4fBXhnGV+D7iN0PWG4vTJS6jTRAaXxxK
d+rF5Z1ySJLVUxvi6Ui0G9fSb+3ReA5tZIeO5vG8sL6KiW1il35oZnMM3eHVxkUws41PhuhbkfRH
N7gduvIa9ihRI6hdzLzw6B5sj/0q/dZDs8+b5zT7qhOTQgnx5HMznIbKQaownyvHrlcKdT0rwluR
mlsvQgenJAAQ8dJdmCXYnnEkg6Nr3ZeyD/dpH2zxQBwaPT3rU7qeUrhDNWxsbDbmOuq1VTuAAghf
HYwwbYpfRtESbGpbz/2u4vo2zHoOXfGq0sXejNsje4AjmZtLFyF5artclZclRCHRMpY2WL4vM09I
og24jmyNktjwpmUcHaksbV8L52PWu43R40luWPjPsREAGylwYgQPacMCuNOxs7nhgW3kbZtVRymH
bfSQjQz9tbWI1nSKAHPGyB3v+6nbzVAqQCjYXyhOP3HvMY4q126KiHxI4DJE9Fq+mL/2I0gAIMQu
Yqm4Cwz0i1rXsE7Y7jczM3jh6B9Uw5bhQUeI7pAy52A7m+a1M8SHXXPLmDxzx8iyts3hVDVE2ZL8
PcD4rXWvFiNUxeRmRBdblpexEkRXFs0k32b4LnK+0429tXr+py2/jAVGZwNKLG4qf0JOXvd68Rpq
2bsqpltTUWi5jCUclY02+9D65Ai29Zy0HpRYvlgDntfYvhuYUMNm2huUjPge1cAqlnulOS5CKXcc
tMAT9qGeYR38I6YhYh9YAtaBxSMi9O66GgxgNuPC7kzlN5Y6tAFPaTc8jpj2u6m8sqXd0sfpW/l0
2wbRF92bnlynX7PwIFBgGUR+m0skaz5ojHtLsjLGRtKgThtjeKgI5VZSe9G89lPQe5uZe6yTbD8x
Sy7ulqbeezVUMRxYRtyekj7ZgAnEt4rGkcp923KPgaDmexhYy4ZK5aGgzYPzLdEErXzK7SP721O3
ELn68AAyi2EYyRas023MBJwPzjPNEdXKC9J1YwFBauRrOn1NimBdZ9nBMpAXzbUXiMegUSddYsyd
tLd0zFkKOheNez1n0FfTiiLg2pHY6VFyxu7o51TdxxPFMZp2KnBa2262FRNwOKvwqSc6SpMpcuiG
G52no+8W+6Qq37sR1aCrpuVJLqgrj19/SPLd/hm7/pGf8wvEYEnHEW6FzwovwSSJ+wdT9QdeQ5kl
xlQVcl6jSo37DM5pROKmhndFS+B9msZvneTNZ/XrBS6ptf5iVjQVNh6feH2K/wyH/38C87dlEqQS
/yGB2dOj/FH2Tfgzmpc/9GcE0/6XZbgAq3XDWmAUsIL+E8G0/rVgL0khAak2YRzo/J1/x6gt/V8E
NuHy0u9gUfu04Bf+E6MmfQ2eh0gnNB32uu7/KoRJFvSXDKYg4EV6eklzkvinvuLnHPVUWVG4lDlz
X0LqHlObNCYU9Y5Geh4p9Sk2UtqfMNQgUJWQRktGXA9xQOV0QgXtJq9izNHRQERjaRqD77tNTe+r
FjQvEftn7JMz43tAJ0XfZrVPgu0mQEUfA2S/skTx02bsF56RffROe6dS+Ioa7uJZKGz2JjaLYHxr
ADzWlf4tpELZb6LgZupOjcKqWJs4m634s9AJCfSoyWlXUqdZdQQuWZRL90MEYgGCGweMC3cVDwQ7
UvXaAq+14cH31DrIoDgdfU0r8IIE1YYhcd1kwa3zh4ybEUssjSs73jfPiW/izDvgcN7hF9znBZTZ
wj5iWS+uXWBvyGoA8SrIBIkgfOvbNOHOANG82JDPm1aSXeRSLlBuYvZDVB7dez1qvVeqNYMgpMNQ
zzHVQsivKHjkeLRk2lrs16XzTYxgKd1Q6Hgvmb6DTn6EgYuaGujenkDHR0+4hFBTaiLEKewkVnlP
kwdmms8sJoKpN4/epH9EplS7plPYrdM7k6JRH8lJ1SLf9iCU/MGJJaDRknLoFu8TasQ3KMntpo8U
DAY12pwuQiSq6Um26pwlN3UKW8wr5CuFtz7OuZuhqWd+zjbBWv4JYeIj5B4ZadqVwMcZSusj/uh5
y/D72I72s54zclWA//CkLYeBMOPMxy+qOA5uVd+dUzF/a4LiGst23zDlx/NokGncQA3hBcwtnROz
+96ITfDN6zlZtrS3rh3n0R7Nb1pJ7pB1Qr0VuvsSy+Z94tC+ojH5FqcJpkuwdjSZ8pnPjVldCmS6
1Vy78t7lLEAjUidxG00LPa4/c0wHs9RxzIirHJuQ81ToZNRcolIEfrDKAxvY0pyKgNyAuTX0xJ+r
hnrsesBd64gN7SQrh9dc176I9JXHarGdu/kZXVHbR+CkFy1v28hDiOeec+UxnrB8tVaFjVZYK87L
adiVNK4xj/XzsDO8ocXRo3ZzyVgQDh2Dl3yqx5buqap5NieO0cPALjf5WlTTnUPtGUz4JzOZCJ+M
VKqS4PD13nq2+/JRZynsI0Efa+WxsE7vqad4Nkxgyoo5QGseVXXGqrqR6VdLtcIfBhlu2YfRjsL4
EeBZg/d1GYr2xcWs7OT1s2d0ZHg5IsXatI8DYqFU1OK7FsMLnAAWAKgc0qgfWsFSdGqHS0f9Mrb5
/syalEBE+1EsgDxnYXHC46dNOCPCm72LBjyyDkHZ9Oq3lhXgaJ7rOrrJ9GYbEMldJVn61cxne0M9
TEtKofsScpLm5VnPVvyeEhWkxzRC2PQ5uk/6PnTzY9+Z6N7hhM3HEx/NAqh0GQzHFMRsWDxZtEGz
/8NpMdS7qU/ey7Qv/AwbapGh7KMf6avMiCkDdWy+d7N3lWnz2hiFsSHjeLFgAZ6Eag/dHAsyWkya
3fQaKovdN8S9UgYr1qx4H8bsPUH5wSgXvRCooInZTeh3bvq3tNSPOP4Jni3T6XAbynlrAbHdD+if
9gDhmowH95FpPk/SOEYzEoEJ9XQTa4yFUskL/OLoSlVFumcpP6xqPn9YmImh0inm4bPmJbH4HmcZ
H3dwzuNBzRwZozF/1S4xX4eVS9hkVdN5ghXrs1Ms7j0lUYHt+gEOMUIbhnToi4emCukH0S4ETnAr
0NqbD8nt2PQaAtRINaIimdTkCxy73JlNeyyaEmueOEiN96NUpbvuqs+pG5kiC45+MzE2SiH8mK7F
Vrfe0jD84LlzBld9x4mFZL2aH1sSObyYE48auL02iorcpjMsU1PPIX2ATtR0IH2cQwhzS3PGz+qc
tKqcScfbLJmoDDz7WgMmBIVgwJ7VE/5Ezwd+bXvrAaMt2wwdG5a5Qzy+6RzWrDm18OzpfDz1LRx1
uFIeZ8aE0ztCVr+K9OAeoHmzEvP7lIyPQiCDdjGh9RHY2OLOfmVtwto/wotJP8uWOxCY6WDAnQcS
crlzsXWstqWFzyAg98biKM19Ny77G27K0Dbq+CxTclFQog9BBB52qimWnhmcNTOFUgLfF6cCiFKa
R1g2uivDAbJrjMUxapS6MXMHJqgJDiXX3b2b01k3umXju1jTYpDMqwQ960pI0MJCRhGTENPJEjhP
B50tiwmYU+8VDrf62C8rKKOKgCGR00BvdePb2FPJMYqqN92zX5LIZmYtaNipw+xgVN4nj4IbvVyU
d9ivlIOvII5meFdI1gpJLMPw3sOivdpxhLG9bxJQoMEJRPEtsYdvc+LedamB1bbfxTEAT9Enr+Fi
FDXCoFvF/fzkZJwopuqgJFGsxVUTujxJHUyoVmV+jVspWJUWm1Bjfa+s/h6cbw5Wfj4VLlEpMV49
JBhUhHDTtMVnmZFWcrOGMzuLtpWGOrmjFeYruXJrXadD6TvTO8YanEscCPZJ9GmF4SudeetkoPtQ
MxFacaYHGAIMrzsDdSAs5eXVCqD4mxewkSp0sluJre6z3vgTwfn/M/tvZnb2gP80sz/gCHr/cVz/
45//c1yXxr9Mh2SkJ3DEWh66xH/GdZN5HfcZPNO/Kjb+Pa6b1G8Ilx5BXZgeOX8BTOXf47rJv08g
EyywvwVF6or/DfXINX8mzQHH8ixC48Khk4Ovj/iVahmIogpYyxu+dAK8TFHICF6kQpIpHnUld1TU
gnyIB+q2Jk+nG8YlfYUGOK7T0BuZXjK7zVofNL9951qGusSpJfezZwxvdEDqR1PXDKI6ZsVNNaEL
Bi9IE5Lx0eoYQkKjgkf6Mex74L4ZCQAw+usm1CLzVGX9/ED5NEQKhKrMz8OMJz0wPOvFSer0IQ0j
J2MLbLps/r04uEdDphwN5kcd3BWpWY7l2lRR8sKm1dI3caglZr5v7RzJkdhGqLKvqsa04n7yZg7p
gsrOZP3gJi66KZK+R0i8Z/igaGnCEmh8Qq0wdnVRz09tK7wHtv5lcmjSCL8A03bP89Ww60sJ5nu+
occ6a09Kb7AFW5zxudFNoPmZWoF6akqN2rHTnNR6wEwxkGwQ/cA+ifiSll/rFEcPAbFW3oXtaB70
KIoZrgYgBe9ZLJfgTpbORfqcikyT3/KxZuuLLW7A88GzujpMYRxiewcjT/yDZTKZwzoJy7OkhvW9
96hrXgVjW0O6Lofh6jpR9tpikNmIKTfWcoqxWADMpxI7xXbVKJvEFkLHMxTx6GtVVi65ca/ez3Zm
dez79B6tIygf67EP72ojQjvVs1l7d6uqeSTPwmApy2B84mNQY9bNouLUTMPQ3ZHTIGiFR4JzoWdo
efWQwJsmiuFYZviaUER0IHUH4Tfu0qNMsHqVtsPIaFOTJCIVa+RLScqieQGECdehWxa3ElvETiRN
fi55KLIJYybTQxUd29Gd7xdBvPKBPhQpZld9eshUg33SVGQaj3WZXlOLILftRNqHm8fBMxoOurEz
OIO481QeahvPq/XmQh8inSxmkBVPVG/gIYqmzkr3OnUzzDA0xqSHOXEygQKvE72XUeQZ1KGYVXKU
tSOmp9kKYvkJXmmE6lMNSY2RP3L4cqGmpVe4BWJLb7B7aSWgCy+Zk9eC3rPomwWn3PHhfCPJzDiV
QOkYIYIf3yh5Iaib36tEwQuoM1PtevxmF3In1XOaDjkx6q7d8UkfT9QMavcZBpgXHDJLsYVmN5+W
KknuenFm3YRVJdifRmPwWJudSe6Sb4gfK81t7wPbNEu/1HV5JI8CsyKH539vdYx7VDUU8Gl4DIXr
IVTBZ45qcBdrXnMOo5jkfy+z6JNKLoxbypRU2dZSf7WKUD7QmBPTOiwXZVgQxsT8iHF7sIqtUvjZ
EcAnTjV9hBkg5yFcON1npeGTHjBhoc3DifFQhfUgJjHg0teD5SZ6INmy0nIcEElXvnBYb09lTYLA
NuvpVRHgOw15ZO0tY562NETSGZSyJkEbGpdaDnsgs4sygqPNnu5sMehPlUhqBrOyHJ9lJWDjjJ33
bEi7OM3JLNZjTx1dTJGDXmbjF1PZWD7d2NnLFn2nTb1kLTqFKpIY1bW07YKDh0cZZeVGGzOUqMOZ
Zx+GOpC7qVZq38i6PltjRh+HR+naKi9FdccTBlROgmh7axnRF6aodpci5ftOJu3j1LjFIeysdu+G
RVdsTNN67/IGBAmsT0AIsngmygg5KEUC6jLzbZi6+VJL09sOFB+uk77FgjdzSw/SRQalfXtjBt1r
5rj5DQB2ijR0vOhrfeJITebrFgcQh6II534myfWCz3P9pu7fHAgDK8S3Byzxz1RVBMQrevtUJvHH
HFOQ5gwzQa/0zjKCi1QwkYQyn4ZW9QxIZOgbl3xsjJmN197dEmb6TCo7weeYfJ81F+w9wz3ZBqpa
shgzl1694XeiVS+v3rMCX2rpRRQEZeKL1ncTCobxTcQ2sI9O3pBjftSD6kM19bI6WcJgk7gpQpQk
HNgDr2ODGlrY88alaw1LhUMR91A/Bwn8FbZPAdYAAkke+3giH/b3zHW+CgdftwVv/WjyI3zEuYPG
4cruOYqpL8samMO0jDw6KsFLkiXWk81LyT0zG88cKvO3usuQCS1cNPugCSYszBqeJI5mhK37TsN1
pzx9TyF8wpzY9L4rWp0PxaSOkPnFEXw8flx08+6ioT5zF8dCiOfSezDHxW5DR9xGxwL6ODTTLRfF
lqmX7vBAD0DyNAXyc6iS8JB2TrYmc5fdZJo2rEbyHHTbsDqHEfKU8+vkPnpS45t59dWZHPlUOFQY
6GESnoMQXuosMABmJoKHVrKw6xJZ70Kuf6O1hYtmgqPcdax0E6vqAUHwfgSdeFboqu91OYHV1Zvy
lhNgvYk8rWWx17jrKJ/fh4qA5NCzU8EOFV7LtCNT6lBZoJehSZHeHG9T1cP7NYSGyqc/2VlD0zL3
nHUcu+apycbPiRrRlYMvgmPfYFCElTh+YJdUxWuWc9AoJUTQGju+6WZ7GUzvyzxaJ9MY3H3Hv7Cb
yDTyVMLWOqKcVUF4JdT6UYsZ34jmXtNwwOlVEoetQUv1pf1OzcRbrcwH7Ei5H7bdgDFIwulqImfP
cRtFMllMIFYxnJlVSip8CmdPWWCu7VOayBNSari1esPTvuaN+jqOrX4Nhizxizx8SaQOV1llBj3k
43HGirFKapVg4Wg/Fqb8ozt4zYGqa9Yf+QzvAVvlBzSNrScoi8ytUVvHfeiuzUojYFw9FSy4rpWj
4/ApYXl145JnMuUpSQ11Q7eZxtkTxbJL6YbAGuOLlFNoPvNoCkKsEAS5ToHRfhZ2GH/XS5MDrJcf
cwf7Ycc9FZsuzBMDm852CGdqr3ox3BpDe3XGmIqAcWZ5CtwSfy15dqoG8WHZvT+X7L0Cz4FoyR29
c+jZnPSXfApzVsJgb8pyFuQcp7vKTNGDKmIQE6fOKp8IydVi67TNtUV0tqM2X+ElveJPfmQIbo4J
LLmeDlj0W97RW87OHSFb71rNRbCZ81qvL6pyj57U8dZ1ggiX+5Aq95OX8zUNU0xVSbqT4UD017q3
O2AiBRHX0Cjac7AkU2kSJ1ASxjdFgf/QinNUV9V8oWfuvgtoYpiI0lQiOs+6dmu0OMdbgWTZWvG9
HjhvbRPSKsGhjhJ677YIomtojg72SkxeZlU8ZjGVYgPn73Ti7VX4Ji2O6hTYsOIORtmuw4oGmVQ9
9K4jcWqyyo4CmlM0jSmUhpsB7119T0rbwjU9P5m24gIJwR7YaZxZUeqH+bmxJAzmqePgT6W873nq
je0V5SLU2mzlspD2auuxqHu29bl+D0eNABscKwtikk+gtGYYTxIsUAVm9ejSQYz1p5JDeRPygyXi
IyyCz0iP3yrLPOR2XNHoIYCnhOYDovW4izqv5e2cml2mMrkj5jCulJaxh6TR75KH7OsjlZPhWPYi
WVBeplo796On+W7oBZuxm8XOGGN3lU0mriMWIqC7xheO8MSaML1QEheT8Bevhe7VG70A9KZPoK2y
AdVB6xxnPRkxB4DJhfuHH4qsXOw0kICoWIuKUGy1TsO0oRgUnWliIY856pAYgX7E+Gn6YO7Y0oQO
+chR5NdRVIQ4bQB8TmDc1P3AS99p9m5EqPMH/N0r2QD46G0z2AeFxxqMTaRvRXC3aoNa4NrACz8Z
WG6prSVmZW7MevwGhg5KnMlhzQACm9fRrRGM67bgFempezoKEUYbA6HP9yb5MIGUJZXr1BXWL123
Dqx1WTzQ59rjrZD2Fw3Ndl3rEV/9nvVN6GfGzPqBzUj2PNp9cCCCnj85utZeoqmycUu5bc2cnCgl
V8gzScR2u9e/2FUXHaak5Bud1WNMsr0HVrjvFuf2qi2H8bmwcF0wISc8oNOwj25cwBzZespk8jZQ
/AtJLR4euIXldzoz0o0KF5sCwlVwA6JAf4/rKXmrvLm6bSq3QVAX/QORi+Yzs/iQL3TKaBdgg16K
VVV0l5bu/JHUs/NgVERwCOu04z7U1HhYBtj7tPasJzFa43OJ7QfEpp4vQcEAe0cfwmlseD+6oc+z
FW7S6pYyQV4V1lALZ23s3vusJd7OUR2cuMxptYqJbvXggBYbR83rHWHbtnIoR1lD6EUOMWeBumvs
+yCrrMdo4jZElhGHXz7xUVhVTunGuyZO9U9UfBgA3QhVd9vahSIQpgfo6UOPg5ov0HRJo7GhwoCG
ucdOMg8YML1WI0csHmMLInPUoTkYmmBOxpRv6JCaEBcIFZKnYkkaPIdt1d937kBloLIeGurUT6aW
AwMfaqQCnlE2kZ6paVAJiJIWrwrWzYOwKooFKjNIXrywjbbSRCNbtb2LH1x0dvxkzlk/LSYhr9vr
1hSDsaO6q1iLpoWSnFihxuTYchderDQzFJoB4T3jFP49p0bua1A1udj+sIn5b6r3zwxyB6u4dG2a
RymG021T2L8wyN0WBbUPyCXZF2LJW/15uvDQUqt8F+9gOpDSX6GCfTf22tq+n29/c/WfOxL+dnXn
FzVUOFZYEvyw/eLc3livYt1egnW7BQMz73D7bTEhbNNtcBNdSE7+5tpLScBf9PW/XxtW74/9DH3i
CFI7XNu90P13w9B8Ig9u3cTnYUNqfoP0KVf9qTz983VZaP16WfRnU7KmcgFq/wHp/cFmMOCFMdzY
s33N/N6hr43hpZ7s3/1y//UqkMSF0FGt7V+rbNzUTefI4fZNs/vWfl9I/t5m8MFcbJuVsQLf/739
Db1fLG/WLy8oCb2/rrns0n74zVihZaNr/3FN3Y/39ZOzmbbmBnzR5p9fwmW/9/crua7USeQLyVv5
85W8KRrLymJSpfp77Z2HrdgyhuEv86MtMwty96bzgSb87rq/AJSXLwugw7+uu/xcP/yGLM473Mhc
13oI7yXYsjXtBLtw2vKJ2YBKeMt/82H5xS3wxwVN0gE0eJi6jXPw5wumujYmYMG5P064RMUXavqC
0GTeCbYtUbZ/fln/y63A+/FiLHV//O0sfRhEmVQQmM/BzjkFB3NXPhr733Vd/LpSXV5EHBD8x9It
mybkny8DB85o8whG1ATkSfuWhC///Gv80t2xfLEtkyHUWbqVuNavVVRNPiexLgIb9mnx6B6hDewp
I8JEvApWnU/I9TcX/Pun8efr/fK5p+iMp+zE9Zxy3CnLebBdGJ6Od3Li/vCb3215w3/+jjEEsIY2
7MXD4v6K8G4TGuc7I3EX2h158y0thHJlPyKvGqvs+Lu3Sixv+T9dbrl///CBDwYtzL2Jy4kH3Z/X
kZ+s4+8d5UDFfb79XQeJ+PvTgDJtzDeY6CVrzF+X7XFRdEE0Zi4w7VXzdaJ4Rfr9JYx9sUa9owdk
khvkRnyi22qHRPSb1/bv325kCF0Ak9RNlIhfL08Bp8HGD6XMfhKvDSVWwbrazKSwd8VNuVYU8f3m
C/f3b4JtSBPfmUH8XAcB//OrO86hjWfT9AgHnwOib7rofnOFX01tfBdsiWyBiVZ3TFxRv9xAKtlE
tPUpl+fA0jHCLdI7R1voRTt9baC77pIv/4cPzXJN26DNWKLt/DpSOE7a1BgCl2tWzTrctzv0YGgH
GypbtuHa/k0ZkPj7fYvr8RQAfiaw7yH5/PQhVRO7yInaxeV65nfA2V+tFZiLfelr/0PaeS03rmRr
+lUmzj1OwJuImbkgQYJOorxUdYOQVCp47/H086F2z2kKYoi9u/dd7TKpTGSuNGv9378MfxeHllqf
K1LO2rJcAsW7NMRfl+TUOJVj5KRUUfsTjk7WSJFSjdbEAgnWwzRhq2XmlHvNkVbxrrm0xX6dop/b
mmbUSVtIRfAoB5nItof0JcEczN1K16x+u9uOj9AoLhzQZrZAUyylQQKORLwi0zY/regC7MK0BFZB
/nlYwMjYTl5IxYcfHqFbBttqK27ipbCW6iO6Q3SwxNeLI/w1wH7+IWa9zi0xBEvID4Hb5IKs9ops
79FaaYChbOFVt3Y8K/MK43SLf5h4/a2M7r9mcnHMP9L7uvz4qK9e8/89NfCe5SQ+Pb/+v59/Wf31
a+8js1/r10+/WKXYvg+3zUc53H1UTcxf/cvBafqT/+pv/q+PP//KhZwtXl0n4XH69//x965fk4//
81+3/I/yNGf758//lbPV5P9WJdgDVMxyiOVpiO/xl8sFdZSGQs5UZEPUNHHKvv7/EktZp8QSe0hL
JNbpMu9G/5OzlVUMbkRDNS3yuXjf/L0Sy3k4EFVNlC1L59BLNFC5YX5eI1QcKGIDR57L1UAROlDv
snF8FJhZ7UElqu2kcqnaLZdFDePrpjVeWqg7Vf274/G3te5AiVKl4mTgQk5G8OavbfO0wng62Jxs
pvxgf5YRZ34GSJTVWZzKOKyj8fnDwqJKAavxCh0CgWvR12+iL184rE6L4ktrjIP1x0KE2ubPwxC6
vTRiVZzhOfGrIw/Uk1v9vj/SdMz+pgltdnvzR19si4Im4OrYPqLnF4z8ltVac7KttWudcJc+XgoG
Z9pEZK0ZmKXoMrv0rFuB2tVEWw8qSxpOiJK1lN7ryiU3y9mWMn2q01bMWc+yKEReLYB2rAB0u8AU
BK10SvnFghuulqCyoLJZt98P54WezbexPhANrZFpsyWxJmLtE/D2k22/b2R+xvrTM1aILllszBwl
p0l6soMEWpGkVc74Te6SdSmu8PJIbYy/uBmmVOslOxHzXPmqK34Y2OpyU/y754MvP8LsUBn1LoYp
Ej/CdDcFs9w4AldTVIvJsnYu+6xKsw36S3uzKZOYapeNCu3VNlvWHhq3U6/UdXr7L1iTnll1nF3B
r01rHa+u2fDKYQ6LSq6ZOKv4Ae3nKowNx1p16+GQrMNuE8EhS1f/3pDiG07Ig0jK6fXzV5VaZZRM
r8eOfhvfKHaIUCzbcsNa62t/p+rgXZffz6PZlvzXmJ40OI3DyTTi8Qz6JnUuNnj/BSpdp2ishxJS
otX8+L6l8yNKpTzVQKLGff9zS2na1UodM6J66a3DPlpxaP2+hZlzMsoPVjtHf66lXD4kgvPnJiSM
7ymt16i/sH9ySo43XUEu9RjGh+nuyAS1yUpX2H65iz7f6xtyiRftQs9sDgqiAE5clqlMJUeff4YQ
5iGIXAw7TdQAASV0QbiTQVLV8tGV49X3PZ5fkf/0mOcEwzB4gxJ5Iv7c2kjdnV6XbEUqiKYlybIn
BKnbzghB4hVpjBgMvwyCx0IpCm0xNDz5FzyiAmjOomVdtL+//3nOhT7dEFkz1Hd/vTFQPz2agEhy
G5YQLnKvdbHVKWD9vpFzE+mkkflbYx27quQONJJrVPIbQPrqC681ZyMNmhNK0yS+It/z87CWbkEV
cePmuCBZ9yiuuA+IP6mLl9o1ZKrYyhaCZazkTjEXZAruvu/fmYOPrKBSMSij4/VD02ZxzqJEO0cM
OMU5aY2Zwsq3W2WLOMx/d2/KvboIts2h2aa3zDILeXV6wYH83Fc8aV+fbZponGFPxbQvyJGjdBV1
zOEmlNoLoWf2SvBn7mKHxmP19BQnzx//JF2KKwEmgx3XTMbeIuNQUA0FQ+AXefqPqtYOaQiS9O+P
rioS2xWeACltMmZLJqVQrXIjgdE1XQBtS23RrPA/5AoW2vWe8HTk2LmdkAy8Hie2YF/yJJ3f5aeO
f/oJZvtm7slmn1puYStHrG6Wis3F+nq4Ab/Uc/PihWIjCRdC45k1Q5MsdGIEkMm5p3xR1i319XRa
qivbJdTreXFpYM9sz/hXEtx1POm4wc8XzVj5YtrTrXgbqkvKsB0V8JKNHAmzYswtvv+O8tkucQLC
3JdIo86PWZQrZ3i00SVKiXDCGde9te0hjpsbAEflA6KCFWAmm+y13jgRwlfc2ShnwbuIIuZlvvwX
Dg1nNlNG4J8/kvw5bAQ5ZdPR9GEn210DopS7gMNDkp1HL4vdx8pv4JE8D/tLh+n5k/1fU4pgxSM6
FbjUuX5uOZbKDBV/CInCoRB+gfR0062lVfi3XxK/tDSbvNkggWMKI0BvvFwMT5xR7GQp/RRJ8aDc
uXggmibN7GoyvcX8T8dmsRAjkL6uKcmhueyVl4t2Gx6pjcIEiNUJwOh4scXpI33T4p9DxsmJCIRP
qpsuQwmRbdUemMfLZGm94uO3Cu4vOSX/+TDz1tgtMakmP4eb4+y4IHKsBLVVlRzjhxWPTo67pYJn
1T/nm+lsm0BiweY7ur+UAjm3ek7bnU3V0uKFdNBKxlXbKpOFmddcCO/zN+c/M+W0iVk8KIS+0rme
l8SD5mmKr9lSuZve06p79Oj/aWtTh08+W9/qiBJ8BhKifLllHIG/Zugjliy/Veogc/k+/pw7eqmn
3ZsdNuvIDXvdpXuyk1wPV9MsoaRlMT6FC+oLl5faOxdbZMrjRF7wqHDSZ81pWRKCSJOo+BrkhzRQ
7pqkvMFo9ocmGPffd20KFl/mJIcfnoBkpuX8rTnpDRBXVgP3rOuvXG3YVxgaVaBMx2Q3XsrynDls
UN//z8ZmEzGniNIHlVra1VSflx0GLYIuJV/6WudWNQuMZ1UWGSWas3VW5aUV4bpZYgRfPRnsTRht
bpSdvo7Y4TX7+wGc5zX/TP3T1madiswYI7SpoMF7Mm/1yQjeiXZYqm1Ay1ET8sCOaAs//McLzSpn
Ptxps9Pvn6yB0IU+7Ps0C6nDkT8ASZJrqWyD0BWthZuLoXIKvvOJAhuLCx1vONOB9XN7HnYvTd7X
pW1SQN4hClvKOx511xD+cP90hOYRB8xdcRgOUxb3XzhJnVsUpz/A9PsnHW56vKYp0/lrMyp/GXtv
F1b7Ka8V38mbWNjkjrqnyu7SbDo3aU/bnW232IPmmB7SrvnY2lM6DedPSg5W/ZKKqGUG5M/aXgoA
517pENj8c7RnO29Fec6Y+Iz29PyRUdp0nd5D34BUtxQcmTPjAnWz3Sz+nUnFkyaHVoXDujLra4ek
FGYC0UB1hHo3xfHkcTpYaRDsmcbe0bwwumc/KkdVjNBR/2jqrEG1zhKgPgRWLf3hauXa081lXNQ2
VX4XWuK0f2YK6xSTElc5GOskLT/PoARmYAUtNbXjHJ7v0pDiZEelIsg4o2slqqcRX7wi40UYCKdx
8l/YjTEFbHFL0dS4SVT9YFSWupAK0n+ePKwF9NV2oSCfFzKp2wZVkm8jrb1WqmGvpNoe35UjFWRr
WY23nWySbZEdUMNTsa73Q2otFW9x6qKrsXpV4n4Cya5xlVnlWZlRl9nDz6z3QoDcRA6Ta7nCPb0H
IYhKPsl47juaatEtghLdoREHthdRAYSTUG6XUntlJCmo4xArVFU/+vyjAvY/RTF4OGPFv/RyKvDW
Ctwm412kJIe0jh9DU3HksboKBMNOe+kQmMOq77tfoVv4ixRAKSQNAINZtuj64i4Na2ijqVOl8Q0k
RNTZXKPg47wF1B/bql4/Zmb2FGoNGhB0GX7YPGmFcW+53cMkoh5QvyKQ7FYBcFvqRVsnx0Gh0qh8
FqLoLXSTZouoatWgA1w33rimthspZ/WiycFWa6pjZ+JbVer6racJvLiYRF4p21TD5IEgi4lTC3hw
itFt72P2hIuilMEJrF2n99ONgQPUQZDag1sFv6NYdtQ4fICgtOupEfclZQ8pcF/X8s5NzSfuUg9q
ht0rqnDKCwc+nyKFe4TBz+6gP8LjvnLH4QVklbd0Y/3Oj328eRAYB65OpZ9n3rRevpWbQXVyV6Ck
rRl+lR3WIJYlHQOpOxia6GAKZi76Dih2VngDfmDqB6LvgxCga2gt+QaKy07A+3Wl5f2DnnmgKPJh
lYn6tQEkeChSZma1zmLhSa7N+9JVfreKYh68vn3tKUBbuiGWcEylhZIVjyZsKkNzHTXpbnXoWAs1
H+79HrZDPUzuKch+x/4utCDjVoYgT+6gk9GpvkGNcdXUABRKz23gMvlNgoNnJmSOiavMBrox+KL2
V47tBpyFY2ulK4zedp07tMsoHq7BjmLnEqSYwoZ3iEjeBKm4LSwq6QWqUtEhHSVPfo8RmS9qQ8V5
tJ6K7Z+FwFqpgv/aY2hjVdatUFt7cdQ2gQL8Sw6YU/kPyNxgBEC4O73l273S8Kwa49DXF5WTx+lG
NLIjfjmc7ktf2ggt6SRT40xgCvdt6eH6VU1cfdg9Q1NNxjL5Y+mVz2zt0A2ivYhP8CRubwedamg/
feis7Enx0l8YDm2UOD7KOXKhXoZg0Ir3olxkN3Ucq9duUoR3hpUKL4ErwbU0O7ynAfv3VuvfoQRf
aX55g36s3UPad2RRvSfgwKZqn0WhwA1dWxYIh6bAJK9QaN0C/sd9xSu5bcIpDkvQFBlrwE7lckSV
rDyJXvvR5KAoGGkqtNPkjfD0Y8Qa8KbX1VXVZjFk6FRbda57O9TVnZQoN4LRHw09vfchZmlNAVw2
SIv7sqoANaVjekQsdUURLqRpY+VC/S2UJP1F/f4BRc92ECrmbAbXG2S07saUsDbJKmv1FiUzT5Nl
AUpA6TFoyE2RMzrOcjyXJoACApjno18E68r0l/2ovmpiJi/jsjsCM0fu0iOJdxUUlEa8pLS5cbD+
bJZe6m1BkEFAA2uwpGPv8ANyO0QDY5dp8d6MOkSkHA60gPZTM1xUEdR3L4NBxVmneGvU4NU3DWlX
NTD/1FF2D3Ig/9YrycSws4Tm2TXHOuaVahirGy/XsbNoGpyrOh9pTY+03Ry96yHvE3wDR5hybAu2
qYgIRDPlA5wiYKZaXZYCSgA0mAs0VsCBkwdZD955KpaEpZd471YIPJS6PPzJ+YdhYWLwJNfCQoGz
neFZj3TgRy3jUaoDnJeMR3nwj6WHQk/XboBlLRUDJ4wys+QFvtk4ZYU5qOJE3Hu4LuW1ZFed6KNg
iR5UJPiJgtMXqpefIqmqhahiiBUYDcqnTraBOsTgFbqHMCbK9PKdmhIncQZtEPVLI0xoVwBEod+0
ZeIYQnUINOPB7PUfmH0vKnx/allZUQ/K2La5g/oPAV81QEBxdXORsREvcavHvOOFwIAAKFjGUXiV
5ua2wmMyT2L8DEQo+YQARe6R4ZkYWmTibRg1934KljiKDAXxnHprYoCIu0m+AkdTO1omiLYm9RS/
u8aiTtGiUb9v3eBT/1hY1lFr4RGW2FEHCkp/RCOjkd7UFpR1T78N8/4tDSCP4QQg9gD88ujaquur
Us4eVTcGsiI81gBMuV1gBgLrmUYsxwpgjGrhCv0xlpnoANixMaxbpQM6qgQ4dJ78Nlv9McWbdUE2
9CkYy3SjJfqTX5kb/Aep3CEXoYgbWW83giGtpcyyUbpurKaG/lpvKkXfUcG90jVfBGsMcGWsfkJW
to3AfZ5QF3mLVQxyo1EHqVgaeJ7UKB8CIdoKnbwHTn4lZuV2HEFj9Fn9LEvVuwE+2B6Q7aLEpHB/
sHB+jbveXHeaeqNZhBITPwtiQo4wTnw3XAG7vFJ/UEUo4OOAD5fP4LjeI8Yo2aI3hHfo3rsk6J6F
QX2aFF8dRPBSAwiqxHeibq29JrwOhAbfE5M3dRwURtM9DKPJt+gTREImCdJyG6nIodREWhF02+WI
WHeNp1Fr40+DglaU0ElWwcGHG8phDI6B4V/JZedIo9oCKg3v9AIYTuTCpk7t1tAwC+H2I4VOCMO5
gwKv19S5JO468Jp13uMv30XjvRSJR7Urr3XFe5HTfC/0EPGjFJBimqIzMLC2zD/armD30tdxFzp6
1t5ro/Qi+/kmq8q1it8jcAknQDWhudoiVWS7Ko17nAmKhdH76wF/hVVfJff4bz8QV/C1Ckc7TEuo
DOhL1VACVK5s1VD/SEv9MCTlEVHcbVABDIReRn4Av4ZY+FENmF4m4oc1dlxtAtC3nZ13MdyLwA7G
qlwKVb5VonzlFUCYQdU4qiqCoQzzuwrar5L5E7XkRUd5vWg9/UeTRG/UDB19TXzMZeXnIOjj0bR4
UcXy4SnTZPA1E0JWH16oVVwLmntXtckr+rWntG63ceVvSyH0Vm4CM3wk113xiRclUCzATLrdxrSJ
eXYrlQB1kt5WtB6Vsvuihtk7gFgDm22UCCYuHQbmBjVUbcEfN0bRXYuy+KjpDfIUScFeLLfwau3R
NAcQsGCpQqby0Qe5bf3D7CG3KIgP0sopuOLjgaduZQWTEgvMlAEmtU8j2Q4nTrNReh+F6rmTzXa2
qJBqYXcQhA8jR07AsB2Ot6KHVKUtjomiXsWV9GootbVCdbztVehWqeH4Zc4hWTChlFb1VQEbfaE3
yY0cY5hXZTdKiqGZW1+F6FflEJcny3wANf0ggGiFCNkYOxOnPBk+NG6C5MkzsQLX04ObUcxmhaV1
Y9eCpi47DW5GLhpLwe3C63LssoJtoH6w1HdfylklxMaSX3fK8NvExwGoNfsAjDHCrxQ+igMrieOp
tC4yxFutxSalPxC12qOgWpAOf5W6cMV+Q8DXgdjmmvo4WN2VUtb7UDN/ui76PaZcBHY64UTdauxQ
nYHOx18NurJDa7/Xsl/J6G6zplgnRb9Vqrc4sLaI59Zx0hzAGnETt8KNkhKLwzSgYjf3H8GHAd3N
u9cA95gw9m3ZAyDqY78zUEYTefFGEuHM5kECRZmNoY1KB/XPsqsxG9AzATz7FH27K3ggEDdlnCgE
WT5K7psVysj582HrVdSWiQSJRZ+2kI2Et8jVjTXrozyYwoDssX8VIsOyWVu/a8985BnPxKwLpeKt
5Em3HPXxexlwI7kxiB9ybN00WsWTlDgRXx8oin7uEE5zMmz7epX2MSkycwhXci4vYQxCN/itYekD
PXcZGRnoV0SR+Nvtiv4NJc1azYurqkrYqMQQbU4gyrvBdR9HK7GlwMXBMkQOqolwzCCpQB7ObjUf
BV2WZ89FrSYrSxISoI3aKmlS6JST90uKY7sS7rNkLEieFQiAOpVgL8rYSaLVtX09O0gu1sesEU33
76UA0WrUv2dDtAH3ygIbFc4cWapuGsvzFFC6HpxxsMjPolaGtgZu1QMPZXuhuq18FB5edjsacC5J
A6zDzMC1ROp4s7aItVqFcyFF7s7YQKetQk7XqdG/ouC5CvXMoZIFWq66HriML8ggg/esucV00kOG
J5ks4zcYu+IR0tVvjA72KcAZHEGBOsv6fZdFPVoczeNGi/ofoPAxRsbOwgPbkCnpLZvdIRjF370e
P3PxVY6kGF/MNFilQRwvKNjjVJOKa91DW+YP74HV3w+p+Zr0EkC3Ugj2OWXNK69EjolMFHhYp/+S
ckXdxrDN5QDFRd5wv9NYe7JiLnOcTLD2WEatRcaFbDFGxsbj4Bsvuew/iJIYO2Gb/Qz98bossIDH
pIRcVAaTM+KC73njlViLv8tCQdyG9zk3aN4RvDKEUNwfjLiON24ftBsUwb9auZZW8EnTZdNm4HfS
7E4W1Mcy5SkCkwZxISvusSgAnzZDg3mp0vwaAtUWXesps4TbrsEzoJTBSZdyzI7WuzDhOpT8sR6j
JFH0TSByc640E91SD84qDlVkZS4aZjLcysjDiz9xPWUeg/g7pr4A4PQKaFYDdofeRnRR5rLizCYJ
VmURv+FkgS+m7G4kL7v33ehHOwHjeqXawTiy0I0rlYMGF6vAKH/j2gkN3Uggbotl7wxS56i9sCUr
8hR6xqEah23XNxtTc+H2i+I+kVGjJ6Kwseq8XABxYbK36MvA2b9RABLbSms852V0W+QsQtB9qC2I
toXLZthMctS6mYSDOs8KPR7tKD1DZTU0yoMktNEK7wdIJY2rAFZTilWoMt86zJsV3nYCU96rk8tX
DuqoVFsngeI2GNUGhDsW9MibcAhbxFlREIGqkYu11NgdRAL+n6cs8RXKl4WG20jTwz2MBe/RsPoD
EWyvVvpjJldviDRxu0PZXssviLy2rd++mZq500XvqjRFEK4dpyYK597rUr6DMPCCejhaKIkFySzt
NmJYHTlVlIvGMxA9AWixdYkvU/vtq56792WA5lKg7HKtpsK9QeU3W8PIHZLSIisOYdIl6k3d1JBB
qltMVtZWqVMbpKh3bU2ULuMQ+69OeHcDfaPB1M/1aou4wNbzdjq6twdLr4tl60vvQwiGrpbT0O6q
8tDHJVIAnf6raAzdNCUng5EryuBOWJWDRS68qa9g8XJLVSG3pAC60j67CrgzOE2WbAp21FHMX9k8
bCzcNqPW7mRrwJvWD16i0bzLLNCSo3sUG+E2gQdGMSaKTSWrn4I4u2cLuMrCUlxbAVCGNnjhq8BL
T9+CAIlr2ovDKq6hMOjquIpzSUfTYiq2YEof/G/fBomwLeXWP7SGn/K6YaH7BoPI6n/g/VJbup3c
LDys4sreeNSFWr51VbNmGuk1WBhBXmCCgKtnYaIn1fyd0lkBXhnCJum5RCL2NzW4gCK1HHVW3ykN
T1WhHzDSuj5s41C6AQqy0TH2HY2cE6yCshd0n9/Jz2mtbpRGuUdC6iQKtWp6sfJi3XM4vf4eLB6b
Eq3hdmq+yXjrHHHiftZ42rCC6D4zCnVHWv3KVKEwigmvGJkUb61a25Fl/tEVwnMcAHLmWXRd5UX1
IhfSARbpQxEK71AD41Ulg99IxsTa1mqd7IFjYr9SiylHZH1Xq6SnUJItijF4zXSDJHFlPJejh9Na
WRq2HkoVD4XdYy9aWBA1PGuEKX9aKkNcw8VsFYnhsBpkTpJNaJorOUhhgvDz4/kS74duBDBeCu0u
7qzXtg0fFUnEV8jvODzV8lvM7Z4NnpxVAa4/CxGeym3xGCRmcI/BEYvblZ70vEkfrQbqpit14DUD
HNdlBVlomenjVV3G0hHH5ZVY8NhuEjhWRdkczKSUMXMEMe7BlFvrXNiuwRY8FYG6yqsIJpO3s1oX
2GLFAoTImrSYB6NtRoYroRqvCcJ4GpmVVyD9qq87hWdGU3oZ4/oukVTM1YpNZfAk6wag4fWVHBfb
uim3EIkw5rmaToKqnzwpcWvD2Fl3aXc3xMUaFyRwTM3aAzWuF+1tmNUbVXljS3wSsYst9QrXbuyb
cLWH7bKAUA44QOLiP2AbEi7LRHA4L/7w3fBDxOTRaPObFn2cqCU3ntc+mijic1G5L8R6Z2TCXiow
XByqw8hwYE7lrcgR2dhLbQKpuW6tAlJ7fgdfR7Pdkbsp21SKTbECQFHK8EzM2ih4CnJs+Zhig20g
5rnu/DoaiCHBdIsrRwPak4HXwzrCS26pNDBNlm4fF7f1Hyl2V6JmWH+f6jiT9zQVDXQZpTLIzbRZ
+szqREiukZfbifvc1Yz+xmuTpWtGS37n30gRmii/LIUicqrw55WetRxDc9eoufYPwn3+oL7G/gH/
qGW7nDzFthTvUl66E+xLFQdnEv+f2p3lyV2D5y3FomIwj3+41lVSlRcSRpcamCUFw7xVKs2aOmb9
FLLfbXBBynIm9/apA7Ocn4QtXWNQgmdDI1j1ymsr8Y1YY9/PhXO9UOHhTrUnVFfO80KR1fJONciZ
rbH/l9Vbn91938CZdB4PgCi5RAaDasl5Xi0qmkCq/QyWFMlaQAj4fC/ImyZXpg1oubOn4jPT/3FR
3TvN4s9J26ld1Gp0TDS+FMnW0pjqFq+zAOjsfq2seUEEr+TUHMXXFFPnFGu5q+/7+nUwkaPSKMo1
TacqdpZ8FxRerwW/okoVy+4IgRcv43971n1uQv6cx2utIXWFnCZS62dsvNTlz++7cKZQ53MDs+BA
/iICekEDsIsB8jljdJeuJy0jx9Ji6+5zKt7Fn4O3r52Ln2wquJx9MkkFgo7cBr0EacrPnQPwJBQJ
xle2Jd+lpqNo1276qws2ufdukFWXuX436YUBPTc/JV2HjGHCX0cDNOtwO5KiCqD/2RgzkFNZheuQ
G8A22E6SwynFHdjNxrpQenqmNpJj7Umrs/DkJ3UMiJhWhY3q9HaSOcnKX0dLPOWqTbXV98LNxeK5
MysCMCTyTRLcaJfmtf6p1vtZJyY59a7L1qZRmM3Ui7scm/nSi+idWsmLjX4NY7zRnzQ6y+ZbSA/6
zserD/rLGmuORxE1HOzUvfHTXPib2kkx9Xm4MIm/lmhOjRomwliVMiJ1tkrSWCQBQqYTxQZZ1r20
8ZypIAt4zEUpw9cs/uemZtNHcM2eWDANKu9RzBwxxNoDqbtSVxeiy5lCs89NzeaMyLs5GZU0h7f7
xOpANWHaXfZgOFOFYHC5QvDrfOGAgOLXpMYfgeyflXNSdRLH3di7wFSo2XMdf6nsmSvrG8tx96nz
K9t8/82Ur4v/c2uz/c7rQTRrMa01bbtB1WzzmoEhNJQbY8W5exlzEsbJeFHr+k7GXUbi3ThLg/du
MJ1WDK6gmHO+BurU3hOFb3OrO5gSXnKANNtxMkStHNPIwA3hZjI8hrq8UIMUsnO//b4jZ2pUP3dk
Xtfh+5FlFnSErKgdbMa9uzYc2YZ56FxoaZrGn+Pl1JJFKRQVX5QHz+JlK/Y8kwR/WsJO/G6qPEw3
UyXgsPV3+oXp9/XUyA2a/2A7mNQDzpW1VLiDuY9IprS+DCioLa+ahBoMHYHvslew+3XDJlp+38Mz
k4JGLc0AJgGO44s0O7U6agVxb7DFCfYke7zSVmoWwToVIblLm1YxfvqqegvBZ1uGxVOW8v5SBwY6
sLSNFx0vt0nr7bQwuB/qYOd14U/DLzZepL71pfvo+jG+Otqx5C279eq7jrIQr2nXltq+N510n5jW
hVOd8vWbTT1Cm6yjTuakMJsdWgkhFs8ceoSvWdqoDqmpg4u/bVdmOFEXV1pnrHkYxZp9AtBDEcRK
O2+EbduTdB6DKzc0cGzM7/E7XGchNW8CBF8MA4codygB2kVhhG+kuvRr04HMtU75N0iqbQ13vO55
WeOF6+r7r/Q1BKLOE+mOqaEm5x1gtm0XSmH2DR9JUT5k3i9ycJNaiJv9UNv/WUuzGKEAxxrdcJoO
JTtXlC95lHJcWbG99EKfpK9byNQpLFZQMWgI5WdnudYwrEHwKOfxQxiXkaJuIpJgwOhkzMJcu00l
xy2wbGrL9A068AaJ56WTybmpcvojTL9/En9VLGSHTFGomOaZ/DbYxJzD1AW8ssGe9BoXq/2+RmC6
zMr+AycwqcD73J4AZSsyNUpUwQ8uhiSit91SzR+Uet3iGaXWr0L/I3CVC4Hl7JIAEEIJHBgUjiaz
oQaI0vpFNVDwlzc73Lae0k69cz0gocCmnERPNlqcOK5H8sqQlM1oQK1q3OqQGyAuRpzYytgJihEv
OLzGZaPp7DCqcN3wqJqKRuJVug+a4QpqvOiMsJOhDQbYR1iYzcYhb12l+IzZyZVpUg5UZ96FE/W0
K38O0ozqSe9mX7Eh9aNm6UhdmKU4lJlswABf2DunOP9dE7MziAXYcIQ1Sik//nKVP+LG2KeblndH
jNMPvAo5bUJRFm8mF/p2duWf9G12IkliL5NHk4atFF4bzNAq7LZ+Z5J3VS8s/bPDCIKH1IhKMZA8
62OAVyPsESanavDkzjO4ZbQXFtwUp74M40kTs95At8RHYWqiqNahesw93G4s9cJsv9TI9Puni5ra
Td9oqV12xSvZp9wS2Bpl1P9hV2aBMpHGRhRCWhEk+VcmZbz+JxgLFcEFlsml3sxChlcYvigmfWkn
vrlGULesapKwlyLEpVZmd4i6C7pQkqYy8zR/ZguwRyX66Ix09/3ucrYZzZgg/ECLeBj7/GlgZdU5
ZpYVIvpm2+rmoymBxwuFl++bObtoTpqZfZshtopW62kmL1ksirQdKmxPTNkmF3f7fVOXejT7PGGv
9gW0zsqGVv6suOaaY91P1ZcvHGqmf+bLwjnp0ez7CHXedUnJi2yeltSmafhsEko116LcZzwEQXnh
9ny2PZ3rHQhqURXnauAQM+emNDlDeSW+PL1WPiamdp03uAYI1rAYNcO7EH3O3NeJ4uwusixy1sZg
7fPcqCu0WRot/TnUgwgivwVLDVydDVT/1nwTttKle8TX69fnJmfzRK/9uqVfHHac1lbWKecpx+QA
YDnxquxW8d8mAyHn+NzibLpormpVcsqBg6rV57DHcRxFxJUfpAegbmush14TMxO25PV/d7Xhk9t1
L8yksxPW4AjJrcEEPDKL8kqF1JyjFdHRsn4VY/3DL8xHSAHW8t9YGCftzEK9UJC8Gl0OkobLhBlg
644tpjg4rl3Sb565tTOo8KxwBsGcw5of+NNAyqrQMCZ5WHQt2RiTLdWbfolDxV68yKo7uzJOGput
xCpj7LrQLIklB9l/gVe9mAoOQoEaC5LB3w/imZsuXbMgc0xug/BrZl/LwApuFBt9kkx4G21DJQGE
JX9TOtUFofrZA85JQ7PPVRWgfUA1TmPobZKduR131ba8SI86o3X73KHZKs8zYei6lm8FptwWXhJe
x4YjHktg+JL7y1q3S92arfAsbWVVmIKK6tTbdG0CMKy28ka7FEnOHOxRgE8vOYbFTWb+yC/1OfhC
hW0AXMUuq4Zd1Sq73i/W/qAfgq4/SApUd9XfGnV1IVSfWdCnTf+54J8cd6rAV3MhEzjbi9SpkFmF
ZYt5elxcmIvTxJ5tQZ/amd0hKqwtQjOii1kZi4tx1HAeE7eBGpAlLHcGlduljmv7hQVwJkTLUFG5
NFG7KaNI/rwryEPii1pWMbDMF3dYUHy89O3hx5RhIN8O0fNC3Dp3Lf3U4mwldI2g84RbckYhm1Ls
xo1LzdZisMO9sBWqS7vemXDyqbXZeuiQW3uQfKfWeru5o9A6G5fYS++CEGEhT3X+ikK1cYm8cN23
l6btdDP68k1PRne2PAS/HnDCZHQnXiokwFvgkcvxtthSpgyv+1JnpynyXXOz3S/xk14sw390tt/i
67YdjsV2vMKD5lLXps/0tS2KuGQQeHAhZtM1ykbcNxsc2hCf2vENogHYf+LNxHRfIJwEjaA/fj9X
z8QaPuU/W5wG+2QhSkbZc56gxSlWS5vImeYokXrzfTPnZowKGU2WSfZynJgNYiD5U4WZOz2bUJWo
PsXZi1gbduZd69mF4/q5MTxtarbXYd2kh3FvlXbaUcqroBa08gtR5dygUfEIYlPise4LTTCWAjMW
ZQ624VZZT9inai04tXMRJHpu6p22M3X15OPEuoZ1SEc7GIJM/EnX1lZYSteraWFRSfL9NzqT8mIv
OOnWbFl7yv9j7zy288aSbP0qtXKObHjTq6sHML+lE0m5nGDJUPDe4+nvByqrkoT+Jaiyp3eWSooK
HBcnTsSOvZNeyOipeT7W6d1wA8+408S2sS9IU+de6QznrbbOS6tlUHoCi7hoFq8DaD3Jgz6nh9WV
I9NtUdHMg6eNYV2aRWI6ZMkkletuHTxOeS1Kg4TgwOKt/jrA5hmikb9zgF/aWq0YxOg5DTN/2iIf
JT71B4tu0eU9oB/Qs4/cv+WgXtpcLds4GZIopEzhMj6qWvZ3B/Ur47u8Wn9N5cr18hSShUHD1JxD
14uqhOl/3FitS0GJoWuiQqs/b6p11hhSXT+e1fH73UmZBCoPbb+wUm+WSS7uixeWVoOJaHDL+h5L
4sk8ZaeFLwU9BKe92XZ/F+/nl6Na+b9W1/Kha7DVQI0yEw6Mh/xcHBdqhi2EyyXn9NLUyv8VHRJT
uYIpyJqO3b4/LNFjttvy6JceMPJLO8t3vHBOLej/spax07r6Hi1me6kzyXcTvCvZ7SZj7MZirZkM
jSkNkyiDDVPel8dnKuxTcVwI4HnFbPjBjQlcX8J+1Gq0+wzLvmhh0kj2tWed6v3mkDZ2urm6epMu
M3O1Ykj+dX0c3vYHld1X3f2CpUtRMP3kIFCI85UfihaxmgH5jUWO7Zf4DrB2CNwmfPCvOgjfhX2/
772FkaE719fVxgvt0tOJXfKX6dUg50rvaJeYvzsn2iGjk/mYv/NtmSjYcNX3m7N60UW9MLiKvUdU
3NsqYKxLQNP8Ybyfzwg07aOjtS921t1c2cLXn7usixbh+VaoSJAGWtdHBilrywIBJ7cqzhqCZjli
Nj+3sHjwdVhovLCwOtJpCQm9aLAjC5SSE1R8zUI+jiOC4z+3s3i8H+yYsJ5IvAjhgV7NnUmHmKKg
9EQATxtFKLidQm+OGO/A+G9tjMu2LJI58BxAG7VyH2FND1waYGs4WckuJOAtEf65Rp9H2S3c08Fe
8i2EFyRc/yZzx8UJBevyp/E142uuIA6MTFXjmuDVwQYQW5V3+Y4jGLl0Rtz196KdXyuPP5/eS1Z5
t0BlC38frC+rS2DuezksTLYmncy2Thotbe4D+LF+buXSxJo0AkCdt6RG1hFVOVroOyw9O6FF7+Ac
7zsJhvRyPprq8eeWLh7ul6ZWN2jTVnNQg61dnitwdE429BgUIyvXj6++c2hv+eZLZ+2lxdUUqlks
WcWMCpYY5TQcBSa9ecXGMl282V4aWR03XzIjzYoYVmvR6ATX5jeYUD8kVnFfif6bwkCo0RIQW0sE
L6ZdUGvmz10bb5RQtpZxdT7EZuxHXWYZK3K9zkwnqGOiCq1X6X2pmhuncWNa15ySyGKb5qQw4iGg
QUJNJbg5is0kxeI+1u7lxbwayx3/ImIAKJD5Zr1ImGm7HjqPA22mu96pv6lc6F7hRrv/43YxVrdP
KUZqAAUjF19m7JCxoOFm//MzsGy4n41p5TKRiSl1+hzwJLp4HHSo203Tlh5nBHS7QtwwdoFYCTmC
v862sazjixns2zocK4FNkXdOXx9bEroiT9AFIxg5db2LZHsuv1J6+JV3xkX3BUs6yQKdW26dLkQ6
TacfwUC4DZhgrl4F54XnaKl20Bom3MQ2PQGb6IPLO/PfRteJQjpLAa40Jjsz/0YtCX1Qwf35Cl4K
98y/hqWsdmWHSPQMwGEJ96KDdK4Py50jnrfunC0zq61oAlmqNRkzdXzfNbOjGkeqKSwiEUM4dU7z
n8P5l73y18ytdqapSRAOixhUy3eKZO0SlLiyyNhljeBEsOn8fBa31mm1M7u605Iyx1qTVFd6Xuz6
Sf0bJohfYYWFklYS5WV/vtj8ddUreI+odQNpHwJFqaSvPx/DxVfaSwur+yypMjkZLSyoe22nHeCd
tbOrELLr4aBsDOZSkQTo2l+jWd1ksJwgF6xja3ll8HRCp2x556anzTT/pZvkpaXVdUb8hvCFgaWI
1uKjHnBoaRnIeWws3IDyLnNzJ3Xq660df9FbvTS8usKKJM1odn2eTmVXIsBGwZL9fsicHiSKB1kg
8lbt0+aAl6O09skv7K59hhnREx4iKO4m9uCZ3/LdeIi/LaNNT8LHrfTLBa+o0MSATARdLKCWV8es
MUjZBgninB3c3HYkfEVrlT5W883G3rywikvjAiAEJPwoLKwnEyXWabQyaEcX7HIyesPNIiaELjW4
r8A6dCmU379EvXgpzHtpeh0tNxDc1GKds4FMmmQpacjOfCyuVWSoT+Juube3JvVSCAa2EwZ45PwY
8TpUTvzJKKRltIu54PwcmtvSSdgvN5u6EWpdcM2vjK0PSKQqAZrbLenc9piclhw4TFvbr44LOQz4
4/C1VEYtcJ6rJVSLELls0gvPDHbS1Z+WrjiQJ2GjvvaMe1qdAdiz4SI2ID1WtHUz1yS1ZlLEARTa
li3fy/fSF2mn0MS2m9+Hbo7eqKOdY9d0eyrOtC3C3Gctx3E7h33hML76kNXFUEuowscKNajg0+Ah
9LVT7nXbtJvjL0nsXAgxX1lb3RE+bP5q3TDsJRcK0UfsEjI/ijvFo+L3C/SAl7bOy2le3RhwLU1J
3TG652wDuSJl/yvlkwvtN+DbnsnQeZuDgVhvnSHrmsp8zitLQD7iXf65p6S4NIb0nuyGJ3oYXePu
7+SzNXADGs9IiUatNUqhltVpoE5LNvZW2pV34ltYYcw76V57Mzv1TfkH3YLF+w1Pd2HHmPScgRyn
WgTSduVRfZ5e4qL8+nz2ZacBqmALDu3EJ2Q0YV3YCqov7JlX9lY7FCa8KLdMqvvxccmO5W7DpB7k
rzVCX+0+sLa92wVfTleRBDgfCIgB+fvrSEaQUJIFu70U+KcKVbilOpz6LpKPTOv4aX4i3via77e8
6jKQlU+g9UXmnUXLJeT+S0LyRQBFDgA+DIOJ5YHrmM1eb0f352t3aWAvLaxiaTFrG6GZsdClN34I
MZg+tJ4CSU5ShBtlvktXBLUqNifwYNpW121LaSAqoHIhVDKvRyhI6Q9eGIgXqRC4GaPNrPClW/CV
vdUtAZRWqtMIezRIAxPeVXsrTRzlWjulZPG75FqGV2QriL908F9ZXR38sDCSqFlGmR4RfyZvS1/8
QnXVwN7gmLbslpB53SUwkmZ2ej1+/Pl6XghuaAhDfuq5J4H+u9c7Rgi5ziqoh9wKWpb4Ee14xZDs
n9u4PETYc+lisqA9/QG214ldXrQIITRefZQexaeGwiM0QcBeksfnEHHfk7WlDrmxWzctr5bUSAJL
muCNYXLbYym6zVv/rmQP3aXvoJR15XO0MwFH3iA1vcUru4T3q7OISCPJQIMaCpoBq4uqSiNB0nqJ
VBnMWIgTwMo1vu1n6PmE8XNrRe82JvlC7GFxdUBdwEXyY9urNlvx0EHmyCSHdyURsX9Y6ieLkOHf
SLq8MrW6E2fUQwJZQMRHMlD1U2XYhZJuq0H5UrH6lZXV+6mes3kqVAg+jFt1LzraDgpL5w6em+O4
CDT+SiPEBf9JhG+qBPsIvrJ4r0/DTELOECJMLtz/0hX9ioMncAND46dQP4lcEckBZ2PhLtxO1iIz
R3eQTLp63XCiam0+5GlPmtEevgFv34W3NOTv1A8IDiBSuGlv2fPrjfnS3vpumqRIGlW4Qv1r40M3
utJV6KQPKKq/Lb2MIgp8fTdS4o43v1DJvnQo6PFle5rInPxQSenBxUhzyFirb+lRPPn7fBd4phu9
zc/9qT03rrBfOHM2BZEvXFtoWatLQzhtPSBUXi8sakCKlUlF5VLdhpr3y1SXDhVbD9qoDWd3aQvJ
2IBaRl/wDiuHWqrz3BZQ57oZKZ8K6kl0izZMXLyoXtpYrSBkKmFUxiWcMrLD0fAWjswD4ArRUWhd
LpcO9y05hUv3xEuTq5DNauNBDkyGlVIEGHzLLlVU7+UtyZwtM8vsvghgrKhbHjWMTK0TOnowIx6T
bKuX/mJkgTAx2D2NN7tirSYwKbISdktYo+OjWpxlj5vei46+eST+dBHv2jriy7+3PnIU2yxUY5DR
/UEEQx/SZAyNoXwOslUn8eb3sPvaktM9yudwq4Nty9pqdKNYRDJMgiXF4CVukuzAS9+3XnjI3/yC
aN2lDY9KvM7wyFuI1irmLKGSjiB2LV2yxjhNN/IEz7rRvM4FJrCzoHm1f+4wLxkENbLIHABPxZm8
3iPw9sxtAuTLjZpPM6xMshZtrdcllwyeyAI4i5/iMnhtooilTugzdNbUfXET3asexG5gfMSCcCz2
fiEbctEguVz6GtCJ/wFP2lut2aSK8b1vfXxcIMG02t7y0iQbIhw3CzWXzhnt3f+2tzpnkDA0HZEL
YR8R2bOq4q54MjzxA/6Xa8708qdNzYhL2/KlzdWkQsdWzkQvJbCVjCj3WW0ZknnT+TUVqktDJI2G
2jLPWpNT/noNM04+7J7E1XoBPdVYiXbWjTd6nf6dwAvqCt6ylgxecC09ZUY1m3UwKzdHjb6kxNza
1PSOi0pKvHW0fwzyDFGnUxLlb/4DmOXrQRVREMcQCiNjCrFJSXGtUV0KDu8W+F60BYK84CZfW1s5
EnGOzZEXUeumCEY3kLcEb6L9Ujwpbrcx8eqPd/Rra6sFE+QxzooJa4GsXYdQtDq6NHk092Se0cBR
P02dF1bzTsmzbyU3kZqaIGZV7ohgtP0qdgRxdHqYmLTwXYsIACS0XuO/19rMmbPOAaAQO2rTeqKU
7Qd4zQc1PZrGHNvjrNtA8m+E9HYafUJmU4ZX84vsZ0fTn9tT20KYKcEmY6XtYwAZa598FosevsPw
85RYpzGqHV+J3P/UzS0rjHKlgjvQeTW9Xmq/gJW5FEh0lZH+uU5Sknv+VsHlQj0EI7xQ0DJWaHZe
Z2LMzhj6wghb1ywJsPOd4M33ww5KLKfcTE78GPu9trXyOUNrDlaPvodrytwTE6oE0a0vjrso7p3O
33p+XQiSXptbuRuxFPQqkjE37bvvsMlz+956Vhr1P/9C9uBHf4M9lkulKWZRlF+tVzPB0GMm2NOv
k5vZ9d+pwTH6I9qPzuzREqC9VSsUYjZ7t3+8ORazuAPe1/DKrG/DIJwFRasxu2gpysUehPcTYoNk
DqTco7Mpyu1NyNePuLbXNlev6sYMgikIsdl4MRD25amJDuZ5+6F5oftuidhBtRG9UxVUV8FFUWhT
lCzl8Ba4PBgC4RbE/N5wem+I7zU0d/L93wjWsInsNW8RES4ZcRVfRE2ehbJPJjbq1A/aUL+b4OO6
Zvv6zoR0iRN1UnID98QM9SDSJnMPqm8o3+XGfPdzD3BB7nX5kkVpnHc9urIrj6h3tWB0Eo0e4RWt
O1yU8IPbkl3s9WOLJg4cp0cIfCSv3pd77agDtUs+//wTLhQxl08AX2yAhbdAcb/2QmnToWwSAQmI
j9FBOfjul4VPRzxvMWhdXukXhlZ3TZUM/jAHGHqmC/qi8fgOd5ro1N5SvsgehOCwafPSbfpycKv5
bSHKj4cQm+LJshEwuV0ytEt+MX6zmYO+dLu9tLXyfjNSCIa8TORyc4dO9gaW7yW5v4AW8+vJFn+F
+OnHkOv16q18YDbJYgXrOdgKAB2I7zkwhi7iggWdNNPnzWzb1hiXn794vUmD31ZC9ucYcYJX0qE9
TKWNI3wU3aXpMX8b7qf9xh7dGuXqwFqFMOjGsnW+Q68ptV/Xh4VmkEEe9I1S4sWg6OVCrpxfoJi5
CQfyd/i6wLaB+HVxSQvVD2yzf6NF5PUaru6VQtJqTVjsLQ5+uol4XEF8vFPgId6ulGyciHUBIRhf
bpjkQL7bC/ZLd0jy8Odu+a8v438HT8Xd9+dv87//w5+/wEteR0HYrv74v9fRl7poim/t/yy/9u+/
9vqX/ve2fMof2vrpqb3+VK7/5qtf5N//0777qf306g9e3kKA/aZ7qqf7p6ZL22cjfOnyN3/1h/94
ev5XHqfy6Z+/fSm6vF3+tSAq8t/+/NHx6z9/g8DuxQ5e/v0/f3jzKeP3rj+ln4boh194+tS0//xN
0X4nEYjg9RL6sfAiPmlACpifyL8/i0KTIFwAAmSzfvtHXtRt+M/fBOt33gSKaCF8uwBPgc789o+m
6J5/Jhm/0/iJWDc9WVSJuUt++9fQXy3SX4v2jxxGf9Td24axvL77CTF44oDmfb6MRcr2q+1fWv3s
J7lFG94kBRHAJphAvGRSqj+Eoag/VuNg6E6UT8ZVIRbmZ7MS4XodUiX7D6XBn7+Ezk/yACIJHMgq
V18SwfSsZ61EaDVoypVedXCg09sNXWydpV/TLE/uu0DrSE7HRfkm7YrmAcF75Tgo+Rw5WdH3D1lY
VccXa/nnhL2coGU+XyZ7WLplmkGn0MpOUvcH/snMj9HIkWcUGkbT4MlhGdl8pWppcYDUN3uvRfBF
26icjYfQVGtQW35+qmCjfwNzeOaKvSye6bwsdpVhIBCgK80uStrulEiB7tFUYxxLNUXkRVxETTQV
yM9UlLUNa3vhQcqCdHYgIQTk9xF0cenQOWEgzIMdm0V7O4mhdgd4RroeFqL4nAwZVFFz8KCkgr9D
lmiEulsN8retr40PA2pCJ4v699U0LNo5WRGnu1KlVpxKi2aYrKKyo6HWnTPWqQAgCCWwoxWhvNNL
KT+KTRN+FAM9d4M2G8+zXhmHrkqVoxINbeLEIlS4jq6ExlUWLf+3bpV0B3wCcjHRSgxouYup+2OI
ppG0FWSo95LoozefDJLkyKUwZPYQT/OHLujTU16o3Vm1kvHcy1K+T5QWgEeRmCjxRPpVSu3b6Rpt
/EOs/GE/c0reVCizXZVTF9hmKAK0SWcYgeZCTo91H+pEWuRtNTk33udNP9hzjc4WwhKidSIkzB+K
Ukf/CW7m9Ks4t9Je1WP5rtBqqbyjM6fiwSgGRZNf13khSHbFMytxRH1M/BSqdHRcE9svw0a57es5
LW1FmSLtywwqQESUV4wQjLNzIQLPbfmjGP4hxrk+ZI45GUn+RtQbNb+FEjCrPnL86oW+oK4k+nFR
GPfNvZbkQ+p2reInZ101Ki1FSKJqlWtVn4z4RpmzXnPaeAzhwy7aLPNayR8mGyyypL0PxEAEaJrH
s+I1cd8PZy2e+WVbr4PKcsC/NsFtmyEN6bTsa2nXdkIa78ICSmenEyL9vqzKgPxwomnCjRoOiuJo
AXJPkIONYGirRvmqSnn0htdgW36kixo8vlmKH/Q8Kt6KhTEJNmII4S4bk/qbFpLGdBpdggJQK9Mp
PgxdEJNX74XyBrko89RFQx7ZljymBDeKNCNSieTDN7k2VJiz9QDOJ6Re3bySk2s46NuvvhUksPr3
yHY4xLzlB0VJjMZOFSH1eBRIkj0HuXpToerUeWKjdJIt52Ng2KYRmIdF5t3NzMRyodahPRhds68B
h+5DIleNf5hQlo1cyMDHUyxOEumJPi6n06iJyVMoNtbbYrTawdNHUhDtPIpZZ1dtW0ucpWEAoWdM
zQx1dtbn0W2T+0i50phv2DApj8GhH+gHsLV0mr/CxaUjdZHEXhONwds51X10lIXkm6D4ZETTsha9
WAr106C10X09FXiBUpFvEjUO3TmN0Reb1PkmTTRERC0tPU6y3tb2OAoDk0BLLXLJqnzUwti6agq1
fKM2vXFDS199KxuoxfSlEb3pYwkRA5VFmJvSAqQWGdV1NSfTwSr69n2KZgAN/y0qUuEwa56uJrpk
Z1I836AlEe8s1BGPcSFDdGy26AVZclmeQrEVHLkfJ9FVdDoO/Azq9hGpCPawMI+FjcaGecpxsA9D
pORf6BGov45VHnyOA1E/lyPNpl4czCOgAZNnOtM1Ryg8VLBw2yVCiSAyCgUvV5uz75mRXt5NgRYe
47zKQgQc1flzEgvpdTxlzR9lnIGizUzBQpPYz2XoJNX4Y1IHspsmqRU4eYDI4WjO4lu/Qeutk3MR
ki+53otDpfwR8E82dm4prelFkZWiulNAYGOHkl/ihLPySzZ25gcjTlFSQFFsDhwhmOR7FAujwTaK
qIXvSNcSJKmsJLltDZrUbS1AkZEW2gk2S3SMxwHZvixq0TWb5rtGrQykOFLkaqzJSHGmkxJUpy5B
t8POZStX7D5N5J0yK+XJ0mZzl81ifwdzmv9kBFoE6VEwTE6kD3OHOoRQRQDJSnEf+AncmTLprxs/
yVpoeZv+Y91M0tcM+ZtjTbHmFqrK8s6CsP44T6hZzdFUDk4pT/GdxaKIjpTnElp5Um72TiN2Beoo
ZeU/pX0J0r3iojc9PL0PVLWINGT+zGx4J9Zag4iVVJJ4j8Yq+wDh/9weRhModaSG0rvEapR3UZhk
JyCaqHQFk+louR/hifPoWzjWAydr9E9qVY+3luFHN1EgSF43+/PtZGqD7qDmwHwi+Kh/KbXYdAJE
xSpHGxXrrolq4b2IQ8q9MUtK9DbVGXmmRlHZh9mif+xahT+oULoHOa86Ad4t7rwaDkrI5sYEQaA6
Vey8zRFryK3M30/5XMCOP8Vi8KaIJGW2C6MwTeamno8i3bYdJKcBUsOxnpZI5YwZWieJ2oin0Te7
66BN2jdmNZqQk8hNtkPDDKeRSEn2LbWs7p3fELDZhjgCqYDSn1dCkMyt3ZUKTL+Ryg0ktFpznTSJ
9G7WJssLiQm+Kdxn95MpBp8TotKDOVocoTbVxfl+QqLvpKpaczZbPxHtkXfWDanw7Iz4FNdWWJYV
soypMZdOMDYJ3ZpNY1m2URklrrrEvOt3Xb6f+kIx3gVDNkMa4SuhJ2mxOu8hIM/uWmKDd1Y96W+R
M5symPkjCU0faYJjQmaAtYPF1iMDnKKopHR7uq9h2w8V3nZiplCozobJd4pUmq2jUCMEFkY4wFMl
+cZd1VbSY1P0Xq8M3R5xAsnNCVsfWrR2DplgokghNUEZ2CFRx23a6GLsTVbdxrZQDWwM00LBE02t
/LM0xuUDKeNkX44RLBQ+3Lm6PeW5uq/Qj3RVbfIfxFaDO7vVOv8qFa3pvaIPce4Y4IosewrSEiE7
q3jMmjas7KrK6mM6IU5rqj1/KTbzP7ShQLxySuc/FCKsgyQL2UMTdbLqKoukbh9lw1U6lfPJgIHe
nQIjfUutytobYulzyRU+srnjQLCoTRLQPTlpn4RyQp5+SjjXsl6Oh7RKhMe+03vZoVk/PspyJ7yT
pLCOnTky9I+zPFqwaqEaCLFKfELIBfKNNkudIEHIQJlGdZ9qEwoyaaqjOldlBIZCZAR7/Kx41oI4
fKMZpf+2ozPhK0yaxUMipYgHhknwYAH5VRy94fQFktC6gggNqiRVAmyyCAjt0kJprocUup+hLUTx
Nopz4a0gCGFwarNSvUG3EaCOlUzpO5WmNN0pBHSLBcns3S4S9UNA5eBoGa15nfNOQuUvC2dUD6uJ
emTay95oSMMhtpAHcrJBMj4MCx2OXw7VUzab3QP6DypeKEdpwwlNsb8fc6NCjLVFLwIoyvwpMHTh
HI2l1Do53Q8HwQ/Gc9SX4a7Q0mFn9RNin1nFRWfrI8EuYlCJm/cDOAOjGkU7DDvtehYnw2tGGYG7
CWdxptsT8oesEFIq3hSs3g/1EN5A2hEfeSJOexpPZZdDXd3yrgiuLdHnUGkCxE5abZB6zcDgZGpp
7Ke4Fck043j8SZW/aL2o4jBj8yYw6gjNIEV8OyGLYdk1ESQ+r/X1uxadFTcLalJffpXs5SotY7uI
1OwNQaFwrYhC75TpwrGWZ0icIT8836taVquLeGL4pMBkclcIWraDUqtE9rkQAMYb8TlVO+NjXMz6
TpvD4oiEk3LUiAIf02AWeRJ15TVk9s2NjpLWY6GUwTE2Q/Wu00NBQY3ITFEog4OGy6zqHsxiKHZI
T7eHGB1PzVM7oQIIL9TRHrnl8CghnYo2eFUkACIiCwlP32yv87iIHrOUyMoWwfWUdj3r4zsul/Ig
tia0OVCbInKZpB29XLN6bjs9ea8ijH0nIYFlz53Y3NRGhUhfNpc6JKNKJVNs9kOhtGMQs3aESxw5
1oJ5LfuxfC7lNlqeL3KAj+vGJ/R2uy9d2pCiLfpc+YAqZf3BDBS1gjE5T6g9NboXaWp2PXcySVx6
DDy2gvyua1vrUKfqfFXjMhHk6rtjFEv6V2PMo2uY/XInMCZ9Lw16COij027CHKXfRIUAyQplmr8L
WnJ3cTglIEDn5DRrVfgGUWGfdBU9Bp4hTrIjNmlyaOm1/IT6uSrYQjHnUBlF3Zd+rtNDXpv6WS/1
8kMZ+vP7YLJ6px+11us1etBaGiZuklKPzzIaJndGFSR/lvn/f37oN2nBAv7Xv5Iwl/JDX6P+qXmV
IVp+5XuGyFB+BzolKUvFDrg2//97fsggP4S8+4KtAn1EfoZ8yJ/5ITJACwudRZWIhgvakvnRv9JD
4u8GNDekjmA7VjXYqckd/evT/vP8EDkrw1qY9/kUimAWjLyvc8CQ0FapkEXE7+a8b4s3eQNbVPEQ
l/QE+byoCltMSnh9N3G0q+Tzs2FFJDdGX7RByWRVKsoTg4PRt5Dwqx+sMfSgJ0XhWrOTRVwzinn+
C26p8/IFGh02AXDTwCZjZk8jWoVtsKeQ+2LVLmSCVqmy71OxtNVIIN2Y4nWqLBdFea6hsHNZHXuW
uTQsHfFn5ZRTyDUHwZURsm3G8JT9h4Wj73MBW6UE2pZchrxaBCsqG4BozIVcSPtEPnWZcRhbwZOn
4lM6IAkpfIMK9VoK1OvA6D3yQCdUtg9d2eLFgg9cO9dTOjli6QIgB7e4UdpeUtYv4FDPn7dg8RAc
MRc0w+rzBMWCESjoRNcEQD4+KCKSFJF8LVaCm0z5FWkEb7a2ZHsuLocmsh4LHHdBhbzemWViDAaO
WXQTc0QPKvTavvcKoMDqh6LmpWrx3Nb2JFw2Wq+3DOurnalbghX1Yg8yr5/3s1x2tp62t4i46CCX
UlgChnK8EVXzERV37+d78IdDYUrLJMO9JOMU9DWEXo6LFFk0ZLkjNXZ4jDnorzlgGpymEHb/N1Or
dCwPKdmMW0zVrQYFd+TJyeT6tbCLpS38Hj7u9f5hVJwZWQeeRQbLWK1kX4rkTqJQdJFYJMXCNZZl
bqqkGy1Wq0wuB/i1nTUlDbTiihVpgejOamCXFvJsWnqI5u4880AP5NHO044kQI2yEcwIqvXw8xn9
4Zgs5snzq6DdSHdLqxnVVBUZxjrnmEg8lTRH76k0TcE+0EcSWvDsYj0z1cPPra4LXN9H/cLsanbD
3k8ROi1wHqcU6UkBye0C2WENWTcSZ6JqyyX6apLqlJHhdFuHZRnUK9+wDFoREcnBP8DJvT4sdJKR
zmdtfeNDECLQKyuHdhpvBlnweDR4pX7yhfyTmf0RPwU65cWGd6TSHA2Or2qkB0Hqzm2w5covLgWS
ABZlGRnFrPVXsR3LqGUnNM3nnqRQm0JuI6gHWAoTO5lPZFxITvMSUlBxRL2RSvqpo+97Tot9gcRc
b2p03wqRdM6UtxvrdfHbuMEVLnCdRsDVeqH0ioBdyI27rJTyMSve50OGYOW0lxEdjEoKJOUeWTRH
MHuy+60zIwE/FYNtMWWRAImkEXgoJsvyhvORV4XZ5520qJPwUbyG6YZ47XHJDI+GSYu6i1yzPfq9
RzZl38/vAqSEkZc5k/y70hTzkU19X0wQ9dshYh+5UNtWrLtBppHnyK8w81Y+T21/O8/pVfaf3kXs
N2XJ61Kz0bjvV99oVv485DN6xYgWgjNrncTsd62FUBFZgWWWjES+VtStDbWU+9fbnMY3S1JBwi8B
2OupgfePZFXE1AS1dWxGroPMfyiGzkOtEXnG/Eq2ei9owlNnNEepmm/6gc+wfBRjNz7l0vahDxfO
CXS3FozH6ksGNN2phc1u6deHsW/2kRncI/lyjkzpSxR9SnxbwO7Gpl3Gtx4/AjbcTNDSasZSsHwJ
FchEJamtmQynJFhOXthK6T9aeNWMmxHBB3d52CNXuwub9nbD9KVduZTUoXUENUUx87XpPu0FiaTJ
7Kpz+KHvxnMzPUJx7ZkT3sWwjj0SsKi+6hXPdr5AnTZxJxe/QKJDACamJVpeOfZKT0zf4FXlmnl/
NszWKbJpL8gAjfX5SMFSHs81ydLFenI7WVs89GuszfO5RJqLMi7oaUl8/vkLnEaKunyZAW105yk7
tMfpncyDry0seyxKz8jGG8scb/18cMeFhaQorxbd+yqvt1bi0iagZsHjwwJdhCja65VQw6pH1ioW
XdUP9koXnjRcqjEL6DeF90LhXzVpemWF2dVYBx82dsGC7VlvQJyPxJmHWlxeE+KUhjhoXcktJ0CD
U5F39GmSVul8p464ZLosvyb/0nmy4XujdCZ3doxHYcNDXjp7KGOqpArxc8p6K1IDqEWydrMLDMkb
0JYuTfkUBSg869Ne4ktAoqr5Vg/nCoj5vPw8BWkT5bhDDbuEVy+WX0QPbrAEIrUq970lJpVFNIqz
9LC8RQYh2ggM141c3+1x1HkWInKBxMJreyGVKDkVFILQgJbwxq7V7GC05yL3d5pgPvbhjlbWfS4d
BsQZud+u5MB6FJLiTim3PuV1bf57RIeQlaGy8Di99es0V8JGKyxpdkdVdwwrs6Psrinla9Rq77Oy
uRWH8aZLHpMuv5r8+Pg39hxSg2AZ4TYBs6C/nggpnYUxRXqXyo3phn20V3T1aGZf5iJ7U8njl0BN
rvx6ggNnvhJN4dMU95+Fzt34igunjqNPe9JzmzC4kddfEZtxN86aOqJT78Z65mpWt7OqjCxvbjdy
6hqEmmSJ9rmY2RumlwGuDt0r06sDXyft1EwZ4Wsr9N4S0sZF6IV6t9f9OzVTruVZO/U5HHFSdKrH
z2XbPbbWtC8j5bqOrQdV2swaXDiBTAW6MgaOQMQfv56MxJQpTg3UKZ4fSGN8aqzkUNfqdc4ywRP2
0GT6tW4FJyNpnT5qjrORUOMTdj7S3L7W7dU5fpNLfFvP237YDMYvLRZUfTJnh8+kyeD198VC3MNs
xfc11bCjZGV3beqykdzECr/pgaf3d5E87Pxu85K4aNnEJFw8ELWuOVYCSodBXuds1jq81xMKUa2/
k4TmnEz6yUDDzDda59tYN19+vkkuRY2IE1ssCwAoDdGN10OWw0iP1FSdXAFIQyKDRgj73VAOu0CL
nTHWD4IWv9G4vzUw/02gO0F/20yDF6jxIRKXR/y3shpuBLn9PPfCvbKfu+n/kXZeu3Ej7da+IgLM
4ZTNDmq1LCt4bOuEsD/PMOfMq99P6cO/t5tNiBj/wIxhwAfVVax641rrdWH0bGUq4ncsLjOSMDgP
qNM4sXcA+m9mVHIGMt7OZyZX7Wp1PdPjS1y5Ut4cOfmezBZNZovFlel1aHLUoLqdOm7d35XrS9fd
QgZKQWSRX3F9VjTe5yTVCaPoTXqGnJ3GhMZ87p/8qTvZU+b5vnrO7WgjZlzLEaHliwUVdA5vPLeS
qoy6Nwkaqyg8qsBl5B+NAuLCUSkk6btWm46UKXdzJYEM8ndjvhnFrfhvSmoifIQ8i2tZ7FxrmsE3
wpJHWgcHsF+nIUuenEq6pEMK0Ope1UN8ic5gcO1E6/syjdGzFHQbJn2pwiJ8G6kXkTM8eaG9ujDp
ajErIewjHEoF1qiK6XCj4K3UnduHBij8efpiQT3qHd5PHPxotGCXWparlP29rcRvXYAKZtOBD6i8
MjzTNPwl5a3sqqpU7KaJruHWvIQ1byzKvWACga5xbxY22KA4myeazHXRgpeKYZmNYeyNturccjB/
mcn0IM1fYlS7XVimjqukxzCYd4me3cfap1Qydx8/96WG1PsJKgpsa4c6FUnI4vfERhKh3c1VUvJ+
N9STa5vZY5rQTIY8P7pMBv4RdN29kmsPmTOnrj3mb+E0eWZK9prqD23OmOeo+ZMbzu1CT5wjIlZa
fNghrkgZg4DQDLCNq+qzTAs9Oc3IBUwSEQvdW7flR85B+ZSno2sHySmQs382TkfEYksjozA8m4I6
XgCKzvUDTwp5mCo6vl5YZadKyy62Vn62cueVkWiH9AUh7cydpZ6R9OWPOLFf4ma+OIl2l/bBt9HY
snliteWvUSnskzugcaovvVHaRb7qJHgfK6o/m3G/p2/6K2ytHQM6aQ5mCOTKG+5gbUmNHFkUs6kW
L5dsG9saEnWevIHOfmPJnqjaZgPCnIDupnDHL9r69CtBogGhlTIPCCFsjPj33wx7XTql1jGWlhlq
1rcwlPfKaJyCNjw2JXl6UD/6lfQUKD7tb04fNsxGVrCWn/EDaMkAIaXWtOT0VLY9K23ND2hyhsQl
SfB1rJBxEtlyIl0sIznpZvRU6DRJdYmaYHfsxhB4ofK0JQ+y5l9oC9mQDim43jzOolDUfhqlycvT
XVk6XiX397mVPs32J2c6jbLtUVQ6bNz5tfOn4KmgHMHju8kX1EidpNTCsUbEXyhLPyqtfiftcler
rH9sAyggcZAcFm7qj1tcAvGslzfclEFfk46h4HWTmjugyM25Ya4KrfvgH6TwX4q2v2/a4b63EAyU
jJNFp4SOCZFYuO/b6jFs9RPzg9xRs+9L6fMfHAYMZBgHlIv4UQs/FzhmnQ+ImHh+H5/lPnye1eZR
V4PjmNaPZtw85qWzK6fsLleTkxLNG3SH2wtAmkgnSTQNQTYvJczjeJBH4F6TV1RMqOAezOgXBv6L
P4TffySy70blaWPHt3HVu4CRit11QHUvd5yawJKmWEVeuGh+qPQx3Sa4c3Lzvp40ErWzUQYH1ZZ2
iaXdUxW+ROpm7Lv2ExABIWUlV6NjujD+NiWgzk/TicKEdhKWVxu/DsjHiTJZWlBw5txHJF1mCtS6
8VcM3nbjEG7DG5GTmLoK/5wYR4D9f7dBc6DVqV1Sh6AadxTBrjUwKeq9rpucRIaml9lpPuflrwr5
lczUAJdM7sc/4rZOAAGODjNtIwiG76SC339DLlszeOdi9PosOwF7pKuTPEUO9OZy2jeY4Y+Xu316
KuoB5MVUJUSDW1zF38xuB667IdQeSUipjI0p0zjHYzWYLsMv/v+WWtIKe7kIwrpkKTXmA844k/Jz
m0c72Ri2jNnah0TiTIHahq6vsSz0FpqeGY3KUorfcW3rJ0Dch77WCjev8B6URGSgGCWAW3qhsVoE
XmG8xbX5SQr8t48PeO0tO0i9ORQ/DMQTFrEE1YSMuNCieRQVl9xhkNpsv4a2+hA+l/2bFQR7Odms
8a08JYInOCmE6KTYSwPSAAwfgbjDH4+GA3MNT4kW7LVGulR6v587/1C30amXvpZcX7nMd/nkf/l4
27cRBKaE5gjzhYUdXRJzC7J0pc0M5lgBvC6OMTFjmHwb1K8g1Dxm2G5VNVe+OIJaDKckwObPpfCT
3lR1lEOl8PwQNKsVnq3Cf9FjKm1/h7Q0JF07TFZ+YFb8a23akavlzyowyo83vfKt2TX5CBumlbZs
vVgNxJEBYpxnVRKskeA5Bcqvp7GnlKHbVL0LsfY7vbUNgYIVk4HBhMBEJ4rgaRnM51XXjlpcDZ5B
OUSjT1iVxq7Wun3e5K7JbNB/v0vqIvgIThzytbh8v5mMvnD8qXHGAQpB6kUknFYY7jvT8BKFm5Td
F/RslSrZ8lC3AQq6hRa4DkH0oZS48MlzDiU/irPB6+kZdeOrOQKejJMjwVpuubLMgEz5OY8o5Dd/
YCRV8l7oTpQdHDQnrncMl0hvQeQPnhkRbavpBc6l23XhTg+Tjfb32hVirLsjsAPkZ8u+Yq42jj5l
/uBRot8VWupJvBxZju6aeTzEhb8PB/PEHImNiGNJ3CchVAEriBmgQkeVSezXW6ydPFYKxxo8R//b
7y0OMTlUVbUPw+ItohlQWD+0qPdSMKdh5rwMCngWxX79+GatGQ0QE8Jm0Zi4CULmqokCvVAHL0jD
Y1ggUmtoD5Hdun7d72ZH2rfmVlFl9byZa2aLFyve7PW+1Vivxjxj3wxhRe+3P5RGs0u6p1gPmN9I
c1LzyrTb8IQrGAcVJSTwYkiP2VytxYUCQqgNNOIHZGQzz+7RwwqU5uSrnZdIx0TU5hPA3YFzSXsi
gEht7v79QYvJ3sR8XDFVoNZ+f8JdDwoyUTnoye9P8q7ELU15eMjbwDPvx0HbeLtrBoq6okNkBbbi
xi7OmtG0tc2keCCR+yrsdkmsPljylzCjKEPD5ePN3UJ/uMswJm0N8qVN038RSJoGOOLOkHmuIzN8
gQRXfyuz+YMabjeNhykhyHGeBlPd8PQ3t9cR75UKHVm6jCLF8lCjgrZVAeKohipXReYujwdyxfbe
RCqsLYY9fa9/u9P3JRGmUTlbOJmLnRpDEHVaBW8HWETpqll9lIrx3inSTxk9htI2Lz74Vw+tyQzI
3RZUZin0KL4oc05V0mYB2sH3XF8juYrk0BwoD0hytRvU+Hv1yXGgNFU4411pZv9MY/MTPPZn2z4m
mfTVl5NfeqXALUhVSpTGfZSOX9V+a1TLe7JylU+K30Xo4YCtBPG2LF80kpkM2BEwPKrzK0ylF6k7
Tl17gtkGDlqq7d2otpOnRKXpOnaxU+JdrsaPOROX3K9higLpX2mfXuwhfFId+T+W7Ge7SmkfYks7
RbTw0EPOsUcIPzeJftbi+Rj61jnPgj3+cqt/c/N42Iwjy3xk6jCK4iwsFNQ7fUhbQAtNPOy6BNRI
Nnt5MxxGCJRGOWzZpvX1GERBACnKX4s71eq1OclyLXtxqz9U9XCI5h9F+CK65aJJmivNndaPn/L0
NY3i/Wg7+wHoQN2ku3QMXk3T/is1lY0I57Z+Kg7hXaIZPVMCD2HGf4s5AmjHVjdyCIn8WoGndg5q
nF349fdR4qbqcGzRiIVkdjZ97SEf9mPV7RUwlruNB3cTZorfgaIqlTGaNDeGW+qNqW19mudlpFyU
AUB8kz34fvMTY7r3qwnuWH/vGNH3prO/9A1Im1T2qmzDfL/PZFhecDAMzGPHhYB0XXwjre36QTEE
llNL722mxFZFfDGmQylDklGV4Es3BM+RU5/bAHnJUnoqTfw2hXhg7ft2pE9DAtIhzYoIzHNP1j/K
5jNDah5+xLP/pTZoo/T2RmSjihBi8aMF9gEfy/Hdok+MMStLCdU6jzrCfcAdco3I+BLq0deaqbNh
lQiEvUbDjybtzqQzHsUwhQy9uUNSjOYlsIDRvmhl9mbwj3XR/Uy7MfJSydrXMxRfP5U+Oz3Ok6r6
xmcXhmzx06lLUJngUQDtXBYGAq0sbVhIoFfsDK6J/d1S9pJSPhit6Wpt8r3I1btyKHbOmO2iSH6t
9U3szu1PQGOA90h6QXmCBOP6BUxV4hjw1kR9Tvqitjhs5qH5XX2XDcPPJrXdLrkM2gWywj2tj6Td
FIYWC1yfAXEZZQLMKcrFN90nuEuSlml0CKNJf7FB2835xfCHT8nw1ZbTfVMQqyIXFJu/Pj78W7fK
ujx+AjRFXPbFXW9R4dDlno1DfX9oWjqRoXRJzJ+tEZBIZrCjNiGoq1sFlEUJVjNvYSrtkFR9rkOP
bUP1P606XhBUeNL9/HM4Fd9LeVfMw+Ng6KfJhPbx8W5vm3w4LLEu1w2jz5zr6+/sB6U/gQ2cPTXw
f7X4Ll1mbluVVLvUBLUFcLnr1Ls4TJ60AS/atr9Ihn9s/IjVAyA25aUibkFMc/0jqhhlYTtzJq8c
GanmW/vKTy9T6zwbD37Y7ZukvWMoX5k8f7yu+JTLK4aTAxyjMAcJNOv1spOkSIbmW5PX1VhR2oqt
au0z6wdQgMPHK93GiCIuABpjiFyH9RbBGpJzVSqLPvLgAya1GvAfllP+zPXHAq1V2ENRL3nwnL7n
ffT947VvHSxLO0TeBG1cryUyB15vO7YzDykwUm/S6KG3hBXKPzKYNKUyTx+vJjzjzZkyQBbjoeA5
l4mdZKiOpDuYeIQIjoKOACn/lDXdvTP6F9HKI7R76LbKMWuPFntFTZ8rfJvJaXk8zsrMo419BBss
5T+5pP6wUxdI1l+ljzR/eYiH5ls4pidzlLxg9PftABxt7AmwnlSleYRUMu862dl4X2uHz6BAaruc
vIK+1/UVSyBkdTq8TC+jwTAM7eMwwMavPhnEz123VZZaO3xQFTg7NEYpSC5uWdgjMTHm9NGsYrgD
+UOY/lD65aFwpBNgJTeRw7sK3MvHn3zNhtDUJSNQBYSdkv71JkdusyxL3DBTj89M7LmTipBRgmPs
RtBE3dH+OsY+QxlbSkVz9VluE+r50cZjXntiIFgIlwhSxEtbbD6jR1f5rUxLoQ5fjCz4uw7elCl8
yqb4YGkHOQ/3SWz2bmuq/9k4gJVzpwqI0rVFJV9IA14fwBRTqGnimEsfoerdBwdtHI8QyOXG+hQ4
2ik1x59J6n8VWHc/S9+Kqv17lFERbB2+0XwJm/guGIyLOX4W9JyNX3dTyRIgAIo7wBeYJEmyeP3r
CnBHc+5wBwGAnerSRabk7x4PB7G5fRyt8pxFkquacFWNfALd4mypXK48AtAbGkkyzTYwiQuXKtdq
M5lFR6szkz8xuuLXkNBfnw/42X0ySxsXYcWq47kpdAD7lEHML25j1fsj8o10swLd/GIYjOVKxk9S
rLypsbJVxhIfdmHtaB9RzBHmFebAYq0QgPPQKKzVKp9LLbwIoGWgRmfUAtzCBN08256WWruw/gLs
EuXIjTb22sWDD8d8UA3yH+Cx608blxFqEwG5ZVPpp5Ay91jrx5mBFj769kkzfmqLg0af4eMbtfI9
URUm5QUmgF7MEtEKPRcvlU6jV1H09edo33bzUYmNc9m3LvJ3dx8vt7JJFQQ9lUKKV+BZFw97tBkF
JpXwx8aseTQUbzBeNCk4OMFwP6rf/Q4lzNnZyB7WrMk7tY4mCv/d3FkpaIAxVijnh/Cx0We8BKH0
KvXDQ52dW+XOV57NFGhljvTmH+wWtgCVbtwFYuLXn9TMh76vQ3pJ2jjt5u7bWJ7nXPHGQD+VeeiG
kCb+LASl2g0bBx4H4f4yPvH1TkNjlIsUpNCl5zu/CREQ6PeKXt8ld7X/tZslxF/ajU+74rdV6kiA
zHg/+KyFZRgU5KDKvMBzDPE51LSzRjG9nO0XZe7QAGBikG5snO/6lwVwYQsuDQUO4/qAFTPLonrs
Jy9R47MvB0fWe41ybacBPaxbiHuxftCiX4kWPn38aVd3+9vKi92OmpxJpYkhjklA4/mrTYeuqHZN
ahwRw3ELfwtksvZQyWNQKIP0YhLiXm8VRaPMR5d+olMzUEVBMqJoIOvXhxiNj0DbCONXDC81fSEX
B6gCyOTinUZTrUSyJRAthrErRhB7YDpH6bPfdMePD/L9Oi7sLmVA1H1MtNttKsvXG4vG0MhV2EQw
46OjHE7zDq7bvNfj+DjW0eDJ9XT2FUj6RjpeDIu5aJJ6rgwDBmjdn5Su/GcsZ9coCxtZu9L2ivlf
N8mIgUEMgnYTMn6Uh69/YW8oSW5MHEasamfi7yPo86NPuQRu8AGu6IYjWL3VAklEWw4UsbU0kn08
R2kq4ERBHBwiI7vMcv4WD/mbUl9Gk8YsMuLzX/NIDvfxt1i71HSb8T1kbipA2euNqnZWWUUYEeFa
xnsZesRsoLDgWWa1j6Th0MCz+njJNYdgcL5AMXXKI0tRwH62daZTwDzVEG1TJyAxCFnn9GGnt3Es
KZjMJ8bK/ME+TWjnUDUVSr3LukBQhdVkAFrxtKBwFTs9JXr5mGqyl6v+zkZ13uIDf7zP1Y8qgEpC
Dl6/LWHVVVv7SLtxzRNQ0Ql0ROosUkcxZvyqBMjAxFDt0EAxSntj6bUjBpwF7pc6O3nV4qvOeRcH
+uyMmCmhLwFOFb2mHqhtiCRyH3+bmc7lGxsdjTUDQg8FvpzQ1r5pL4xl01txxKJ9GZ1F4Zfoyk0K
zfuDFivXh0wF6uk7aXEZwoxzF3epxlJDAbYZRFVuzG5ArUVt/A2rv3qULESBAYokiMPrB5LWwxCP
Ew9EQAVkeKNlN9yLTHSS2x2Hz9cLvk3aVhi8lpWpJJ3/u+7CRgZlJs+pRFKixZe0+C6ZyB7LyKTF
j5POs8mAlub3E3Tf7FHwDz++umtWAXQA5Q7i41v2WRtrcmyjS+xVfXZhaNW+aZ1LEheXsHtWZxoL
dFo/XnH9sQD+EEyzFVhC3yf+3Hd4136C1Vkq0VFCjigu68d0CO5CS7uDoc+wgPxNK/8oXKR4DV5A
pB1YpeuPPCcNM7X7mqrhAIc6PhSheSzz+ZjcZTbCliXanA8QTTdSu1sahbjGdGsADsNzuikUo2fY
d2EOggzhP9fuSX6n2Zr3vpZ7WvUg+RKd9U59MDKkguhWBGF3N6aZkMc7T12OzhkK/f2QPiCD5dmo
YbrkSvWutPTG1RT/oHdbTNy1ewEvicIq1wLOy+KckGKd1BTikWdZ87EMZKTVM6+fh2NU558Ny1PV
LSLm6op0DQWu2hJt8OsvE4BmRzdNHT25Cw4KgoA5bPqWSMDo33QWz6Mt2sJa1EXF3OHD0GzHYVyv
2KAN6odmg+2EeanX8ielyTxrsl6ZoXryNy/B6gYRZGESpAGKcNnct3VtHgZ9oBYeGecOSVSnzi89
SoTG0ciTfWBWG3He6v54YaxFawz+zvX+6nZmDnXK/mrnofadncrgDSHOkM+P6bwFklyzngSU6JsI
1ZsbiD7F6xgqEBcmDOEvKu1djR2LzR9NowLFeZQz62AoW453bVFxOUWjmwbS0jv4fpvGQVfzBQ1o
6WrwHCKuJSOOp/jyvsgdN6vVJwka0scmbHVZqoV8RdoeGLHrgzV82o5NyLLZFO2jKnlC9ew1HKaj
YMnnSfoGscTM/A1TveoogLJhSui10ORbpCXzFAdGorAsInS7knEPwc90flFUGIOw1CEv0vXoU8tl
fvSuHf8grHIIqHTm74r8frHnvMqTOJdxxOV/EBA9DHqAKXCoUYOdTIZdPm6x8tcO2QEUQque1u5N
v7nMUl1tdZ/dArqtJWKN+EQt6aGStXMmfRkTyx2NPwrPKUUxcELcK6bGXX9a4BvwoANgmcrU3sUq
FBdQxlkBBTRMvVlGJDVN3xQbjbr03/eQiZR/W1o859962QlKhNLUc8IzfKBkchue6jQdGX+xT62E
r23udXRyiIO04C6Rgn0M9e7ji30LQBLROsE6qEHYPzeCUbaB4HUQamxfnllGOxvM3SHdtt4SwbAg
sq2/tHPwWdpkX6+GBRTgKb6LySk3vWsGSbfQxECGFtanpOhQNxn/qjv5a1VXdwAyzjmQYKdwmJgQ
GV83ti0s/TJNdcDU003U1pBBpUJgMAdAP9CNzKf8s2AXidAvkP0vSvmVfu5jHDJX6NeIWjnP89cU
NfAR6o07sOIisNQCe/VeQ1tGJ1MTGonfjkChDboQDY2ZLL/kARNdUNmM6NGX1RYGayWWZ0lCItFb
gzopftJvt0521KoCu0KATbyBJPbF6XK3/RTnzWnjkIW7WRwyxU8oJKLjJN8ILaRB5zhZTaVORoi9
8VOS/9nVG8mdkTwJpPKoMsTURNwg7TbHyNziMyzWZlay6DtRtFu4+siRIGeVCrvU/V2VGWegZ+7Y
nodS/nsc7Vdn+sU4r7vUDp9BSz21fXnw7Z8fH8DqSVMEEagooXGyeN+OGSszVS7A10r4DUEdJ30o
+uSTLmn/fLzQ6i0SPVp0NXR848KGtZmtSMxO5SXpfu8yiMuTe4fRNFPiNW1MicVigqoJgPDjZZcG
W8AgRHjDnwJrvfSKaa2otj+pPXIhqBRT3fBNcC9pv9etZFcq8XFCuEkmxPp42Ru3+N91GSWKkoCQ
t1mEOZlsdLYey6hFtNE+EHz5KNwFVYQIJUAoE3md6lU6NsD6I0jSYWNsPNobhpj4AWKmHV4ZERnG
Plw/oVoe4EX2Wu+ZzEtvik8FI9AkhjcnqEUZ8at5l1eJq1QgtBIsupK4dvpkgiL4+ByWX/39V/AL
QG9ywW5KbXUkq5IdIZpRmczJBSWc4iJqublrmuFOqYxDReXl4yVvbPb7mhBjxJxEXMbyWQ1a3DhF
jeJrnERngVmdjJ2SBPf0kXapfLLjL3wX11L+bQD233WZQyWeEVPJF8HIPNU0KVVOfETIQpvD/dyS
MWqKa/n+JyHmZyNCRa50/Hi/yxf8vizMKy65SRFNES/gN1s5+FWQWyA2PbU2zkLOsMubx7b5GXbq
VltD7OB3YymWohABs5OVbkssahwVWpVOqL6omecovht35RHZhVdBOS3UX8Ug32cJqk16/agNzSWp
Nmu3S3v9358A8V/hbmNJFocstUlda9MwePmvIBlOYuFaJepS5Fe1e1FLs3EL/UEL//r4kG8g5+/r
UqKkX8W0Lerh16fMNdWjvAYVLGRM44TBEmlFoy69yO33OXaOtAt2MgKOBv1zs+73lEp35Acbr3rN
mpEZ/u+vWFjrRLX7MFab4Z1U/85mqOZjkQx3RRF7AZAMIdonoHMbu189dcoThILE2jfGO4HzXWpC
K11YT0RdqQtA2hh1YD7tociSe3pcbiiNRznNNy7dypYZsy3Q0XQhbmsjcik1A9LtwLGR0q1blDGj
nSvn2skxXw2GVRG4bNSCxCEubjkrChwXEC5AbIvgY7YaxhAY4eAxR8ED+/IghPRRfpotZ29FW+Zq
dTUUhkwGqAF7WSbgHcGf5Jd0HYQo4jggcKaj2ZFfKvmv0tkir64eJmhQ9MwwjJTYrm9xF6llGARC
DFtFMJgUpmoDNK+jHSAE5D+RO/Wrb3b6b9UYeTyEcwTuNtZRpuB0vaxS2PTwKgkvAEI3UYy7pmBm
htZtvI41yw9+QxSegeYglrRozsWSghC3bDLILAkO77QMFHQqKzonMYmpATLMaHe1JLFlacPrrJ4s
Mk06mIEVnpE/xXNRJs5/jb/fvQmBqLTILnDWMjab2PAIoi1BzRXvSgcDL4+wB/W7Zd9VcgKpB/w3
eIL1Di/53EavltndwWsS2Fnnj6IKIYlGno9aH9ymRTk6I5ot/DoZvFbr90ZRuAIOVkXF53i8tPqx
DJWjEPWM8PRW0hFgIUJZnPLK2uhYre78t9+xcAOjHUYJtcD/siby/Js2/hUqjOVu/xpzb4g3277L
UP39Br+3FQykHm7qgHFeE6ibvFIjHu9FHbAHOCCg3ExMUAwEzsNdG2bHWAdXiiyVX6dfElPdut8r
/hc4N31nIXNwC1TryyEw4Ir0XhtHx9zo977NLIPc3KuF5M0GIwdiaR8RXSNcXEFEYnLRx45g7ZZD
U7GphoKpIB28fsiEtLAsesI5C5YIgzAQ4CD5bnay8jVCMjYlhs/tLeuxtiihLG4XKP1tDm6XgV7l
c9d7Gqr6IiEMyRjs48SoEiUDPPyQDPNGTHXTIhbfG4FsIFkG6pREktcbndWqkeMer0N78vNUkIvV
pypWmWMwuH7/OtYvlPN3KVp4qXWHCp8rm+MRTYh9aNluUD/Y9exBUtq49TeVkPefBUOVaBrULXC1
659lZxkwzMjovbyDWGDfVepjF9/rfe+WJdRVMhr5TTAahSbSx19+7cFp/7fykg8tM0QiNSOCW9E1
FST3Kvjbj36G6ltAgU+qN/OXlZCDD0Dr26FHb9x44TBXImRfRvKXSD9pw73QHesG0qdh77Thsz99
RevF7bIt+uSaP6bWpAu5JFOwha6PWE+DaKizvvfCDgQ3kloC5BERUtV++6wk/uHjc11dzmRaHt4R
M76MZ/0uHtVhbHsKisZOk7pdgeyaoz4ZeeqW3VY9fHU1KL9MNheh/DIrTYI6UzukPL0sDo9Six6Z
oZ7RnwI8TPChOM8fb27t5Yq7CmRX/LE0F9ZUFeqUcWnynu4zxFvRy5ja7xAGXAneRGCgLlhu1d9X
Xwngf2GmMJLYjetPGHdNLRmD0oP1OgTaq4/wSfjLCQ3SXGmPV0Jh7yjrx7FxNqAFqwGIQf8Osg20
6pt+Q+c7NQp0vM9Bpu6u6KfYRw+OasMc+xftbWwYLtXqO2b5bVyjledJWE69DAwpotfyIvIhvtG1
vEEJMFBzBqtJewlh2EauADgobtvojPnaEp5buUt8U4rgpARCYlu4zN/yTrtqI1utoNkaSrXrYA6p
dbwP20simZ6vb/m+lasECBrPC74MjOzSIOeBPjZtbnReLtGEC8Ghi/AiNndCJ0s70izbdUp6+tf3
Fy14oIMCLoTnXWzR6pKMUT/YoAfLavdqRLEEZaOAVL4eUSaUqsOvjxdcu0C0xN57GTTkqCRcH2pt
9fNIZNODKbrrzZ8C8hviSrSwQIzrNZZfGcd+BO31J8tC7aWNAs/gxtj6gd5rY8CLkXssEF1wAWrw
h/Qyxl+l9J5mlStaj5b5r2v7eDT0HmkgKTZcoRt9U4bPtFJrY5EUxqMJ3eza99ShP1I+uJvii+00
rvO97atjm2yRDdbsBHmHkL3Hy8s3thflaHvOZT6vUK4RwWzP3D9V++pI2R6GPdy0kUzzNQZFiDrp
xotdez4UUiiHWipgryVSU2q1Ua31BFNcJ3tFy8942HvElHsViEyyJdKzerGovjIkHK1G+v0Lt2Yn
gcM8x5L8BEZxGTiezWhWwYhS5sc4+QWxQ4mm4zxs8pvFjV1k06JjbwmPYwi+8fWNNqZ+COD4wsYv
pL0TMG1jFpM0ojPQBpeevdDzFkKAwkhZqLj9wc0GgwsOCvAV+1/4AmoWoynVNTdbMxhuxuDZAcQX
AbwRfgVjguSegWJksIcsuVFGWCsZ6b8vvQiW1dzkwIGkekIoNKzbnWN/H7rCNRpkldvqPMp3Jig7
uzh0RDgaw0nh7G1sX3zWm9NHgxGfhF25ERGfnK6qdD3jliFHZSIRUEj5sY8OOiLaehSB6/HC7CwQ
JmZsns3K/tIV/p1dbDVq18y3ENJG9YNSPJXK61ugQP/qS73ovDTunwqrP9jkjeN0spkKKeSbo4qh
E1K5tf2VIBJYPZUA6PVU7ZYJ8sjkzjR32g4pQPUs7yK5g/f7D1NXPd1h2ArPXg7buzn5tXHsK4ka
V53ivyGECyh9XG8XaFMCTq3rvLgzTq0GcQICaWW+BIF5iiK35c7/yMx2NzbpKZO3KsJrj/1q+cXN
09pCqWKTsTpTYpzlEnA0NBIHCJ5cH5zhcepwYl3jVqDWNja+ct9YWXSSRH0YKvj1xpPSscqhoWAW
ATwoc8ieOMoZrki1F6JoUYJOqyQdAK3to/J1eMmkJ0YPb4Rh4jItLj3kDbI2ohOaPu/87N8ik5Tp
mHMd+wykjH/Y9j9hau6yjILEpnVZibqwakIinSoMTcTFOdvRICeONHaexGcW4vC+H50bBJpUK3TF
ozJ4ZhsnvHa1FMhSKthlXtMSlS3ltUxEEveeU4Z7YzRcIS0DA/zUT/br8G1kliDTP3UGH8cn4reX
jeVXXhSSKxp5ODmLczOYx07Q9k1THnLCIFj03oPJeS6KBoZzhTgV+tB2zV8kbWIQ8ObiK1YEgAvR
AgQH0vJlPlEjrJYmPYtXffgtbPpDJ8Xfxyh/sirnWYhYtEm+Z/q4K0v5Z0Y53meZc1Fqyw1mhXK1
wUyL9j509Hqndc+I9m2Zm1ufTg0OkglkBJHR3dyHKtCHvvYbz+Qz2PrOQq80acKjz7yELgzdWTde
+jZ/8324Nab9wigj/u0/ZTp/agPpL2F+abFsvIbbS0rYLMSWaBFBJVzmfDJU72zU1Mari+8dRmAI
hwOKREH2plrJOc6SLRuwuiDYUXAqoii5pEgMjEOtHYVRzsgfRMp366VvDFcgG438iZmSQqKO4MOb
XbD2Lj1gFLBEQ7h34+jEpG6673/gBkXq8H8/ael+aGdH/jA0XtnokIJNV1c7cl/kByqDsc3IhTbV
Han/c8CgCfNbHKIIAqghNbPTv34/gIZFMRwfQMvuBlCYzEpptkqNGAYjbJGvbspuF+f8igbNlQhJ
n6K8a/xojxE9bKx9G4qJtTUwriKZ4f9r49zmsym1rVp7af5oyJ+7/oIigWIf6kghNkBcLbzk0d+S
s0UTv322KFBTyyHwhKZ+A6IJQH/r6dzWnuPEDNLN3bqgOlaz//6xEhODAlK54Wljt7fXkFVp1+GO
aDvczFYDA2YqjZ7VHjOc32ertRlIV2Dhg3ZItJPhz66lM4uHW/D/SAcDgg4a0yHtHnNeQUQIwr3G
NO6NX3ZrwikPCNY8wC1Ql0sIpC5L8NX8oPYkgs8qo5gcDu9jk8Y+OIvEx8Ssi3UtRtC+d2ms7xs/
4dZPk8CApoLVjZm66ctPrWRMauRA8gXWFbXwLM4xMiXFm/gpGbIXvZIgOWO4PpV8EScJaJeUb+qk
iQz62lUbwFwZP4dhIjg3FoGSk9Tt0FRa7THw2I2b1zr9geA1DdbKbYUoeOC2mKyXONnrznduz8fH
cGuvWR2LKKQiMBBLZJMqd6lfMhrUC02AZRQ2URMda+YX524EVOLjxVYQGayGDDgODEgXcKPr55fK
SVBOUdRw9et3Pkah04kCvWYH07FlapajnKWHOqCsUaOmnZ4UK72go77lpW7DIwNyogApUJSjx7n4
HbYx6UUxwT98C5P5swStt0DBobYANqPYKSYNCRSBAz9KhDAWGs69L+37lGZW5/2zcSiiMLW4APwK
6kcCscq0m8UFsHMjS/wkqDyNijZQZLf5pAATzdK/7OBvq0zcoqrclGyxvAs6RPQ7V3XjzaEfKy/y
6lcIW/JbxDj0Ev53Iv9ousvElN2sfuunZ27mS42kbv5U20A9JcOT9NjLmKD88SGs2EdBfQPAwbgV
BDDEY/1t9Sn3lblXrBJGd70TJR89ZDIXbbQsMnYqms4EfAdf/fIHq+o08Uxkp6ioiTP5bdVsCuK8
aI3SC6NjOqK0w8cXImBiok8NwVFCsrY2N7r5K0kx5RYKWywo+lhLWJJd9sxq7rB9tvWtOgU/o8SL
wjNzkd2oLhEe+zWVp2R+Thg61inWxkGvPUHQYJQi8EcQn5fpCf6HIfBaife1QYCRl4yvhv4mXIDI
B6eG7l3JmJP0baARP5nIvQolc5K2j49+9RT+h7PzWo4b2db0EyEC3tyiUIZGdCIpiTeIltiC9x5P
P1/yRMxmoTDE7NN9pVCEspBIrFzmN5x1QH9E4csbYAA0HmlxWn8AacQQr+13ObcwvJOdUA8WIDFx
QYpBHjryXolGZlxvNco/uonLjw9+DYMknRvpQiAqdtLcdMao9gpFx8LrGn/iHUDm/KGM7y3I/KZ/
soY/RSK54DRRo31NkmaXTXftmyntBs1yq+i5TEeAL1tvauXyJpUW/h6gfglSizpy1LNUsqFQew6D
iWZ+U4+zrTDmfCNtrVFA23gfKxeBSBAFIZA8havo/FtghC4NpVJU3tBX94kzM56QgRantfVbnfQ/
82xg5vg/d7TIETJuokbNKTfGvZRYt1kxkVT5dE0GZeunXRZcXE2imOa4gJ3QFj8tt9tSzka18mpt
Pg4DbpJ8o6LxLUU0TIvA1VtIOL07mFtc8gsdM8hIYgiKdhjwWGFCd74rSldZ86jOFZ391p2f4wIC
X8lNQJcWG3OKHGiFupCVi3cOHQ1xWOMGfb0wuMrLp41XtLIPok0r8gTADtS/5z9mdCaQlpVZ4mk/
7of0+9yMbqqo17Y+3XUBvT3QR1GV35rGFmH0gifFPoiJA/rMQqThgnZUFxOWUC3xWbVSDz4yipDX
KU5IIQYYQA2EaaqMMS0WI54A79Do3lkFuJrxSTOTvUmSaaFV3f2WAtPL0v6mrjAc17fmMRc2GR8/
k2yOMk+k+MvqmPS2USHKlZ4D2YUZl6s1gxsGIALsh7aT9pOO841UeHJ015v11TRBmI9ohOIRGjMx
mnRtqwO6kmUS4/7zi8TF9+mKMaMRXfDJ5oqB0evQ+8GyxE6vc+fNpPoRNCoR8MRe8VlP5ltD8qkU
/5tzDAkIvCB4Lsru5Tmu5TjT/Ijbva1/zuWj1HpJ/yY08Boiydi3O3GSxVsTUNxKSrHGIQ8KaWMo
WyXYSu4FQxWIkjjHQJUWn5Q8+FkSy2HltXrCreu81CS9cZrfFd09HjRX8hj9EL9k6o1dF70JHI3t
5x9WBoJzGWz2x8Vns7gC+EHcxQRastOlkcRkREM4FwnfOALBbbTLbFgsqeozBzkiDIfsN3K65t/e
dCK3xJlmo0pbifO0yKnOCL2UIctuVkf6rQwpX7VQEO51nZGw4VZQPZC63euJ5oWbPKm1y5eLBXk6
2sI6BEhRk3w6lQ0jP2nWtPLD0Mux/rGCZicguwNGUWVt7uwyRWPhdgiLg61UV+zmrq43yMorABM4
6LQAQApjun4RW/tsrtEgdQqvlE0GEMewi73KnWZCKfC7xnyuYdgwFNglJmmZ3u0FgFhoPPgxppPR
e5l1V4rfbt02K18sP0swTnA1udTabZhtQjwN+GLz9qq1Xug2XiOwj88Jt6FDd48uRVtG3ti99Lr6
QXtinuNuB921tyRwNxxKgSC4YMzXCNOMUlKXHiaoO61td5KVHZvjVCenQm/3ZfdUArXJcfVKsJSK
mLVveZCvYPhhnpCCgHhF/Iz/zg+KOhcjyX5aerrau3WenUSmNmNSO1ZoUcExMyOJulQ6RHV3J+yW
S4gMX197K/GCNicsTPJ0MU8Qf//prDoF7c4yj0pPLgQSpfvwpR+lZqdOWxi3lU/xbKlFoqEVveVb
KUs53Y86CL4JwI2QP3aGYJ8HBMT5x3/7bHg4MPnkMwBSSE/s/NkStbMmqJuFJ9pgggaqKtIBFXHM
9Ta+tstdFCuJ+A91WABtzleKel3OessoPmwqAGeK+R9s750Ub31Aqyt9qK5TzEE5WR4ZqUySou0K
LyeIhKp6Pc3g/unO68NW82JlysNTiQ4S8y00upYmnale6mmTT4U3oK1JPtaMwdE20usSOJrPpSEG
uszy3cKS3K/f3ObSi2NpjhGSM91QeE1TfzB454Lmew0+Tv7HGHW30VK3UJxdQMjYWFocw/MLi6eG
0SJ8yXDfMhY7XJVGrPRVWeA4XjWHdqJdZVVuNgJnvrFiZ6/Yd0N7TOr+zsAMXeCa7Cg7ZRndRpwk
N66vlRDBPFPAtrnDgKgvnRxkCXzTgEGrB1ijHdGVbrNbKTp2qJKLilIvJS81kFUR8KoK4+rNcZBo
1iy3g2ayQKpBJ+BzOj/aSZG2tt/5fETjd4fmdTXxxXKDxMmzHqVAYRkOQU8siVZDt6Xesnba8b8S
V6k4hktQjhHqRZmhSe3VCV+wTkpMnUo30ZX5wDbeu3ivywcFtU7iJMDyjPMXD5qEzqCCxkTPmnKZ
Uy8114LP1GD8TVdGJJI+is+1QrSydwoV0RhvgAkuHlfVwANShwkGDOXpIoxMXAGQqoDiJH2wD9lk
0ThghK9QAHz9tBddMbESAgDYY8CS15YtOjO1ukKLzdxrDPmINcmDHuDto25BFC4aTywj1FJAhSjo
DC3bIfLIsG7MWGYcmVWG+VVk2rsU5apedm4FKKZCO0yLtzCPl4WlWJc+EKKiuIpf3O1DE5Rh1Vi5
l0n6tbkvyoYJcbeLTGkfknpLtN1VHH2qNN4hw3Q9hN0NGfw+VDucuLem5Rf3nvgxsOZR/wR/iT7P
+cGSQmhkpiTlXh48OLDEcoJ1kKMi7mbZ4/9HirX2bj+vt7j2+oxCJXB8Hr55QnDTtfk8QUx4lT8d
5YSn5lO1mtZ1sv1HXSsGY2G0d5K9Vmwcs8ski2en/Q06Av4Ap2Bx51daUaDvShw3Yt0VZix5zupa
Gz8q01zgX5aerCk9zSnUkLJXHqY+vEll9PKLeEvrdO3jMojp9KY595yM89dQx3VOO4qbM6ZibfJo
L2xsQ771vtA3HntjqWXbH+zLpCPaW3C0celo4l3HAEr0uuPNfOCyKBc7DFqbR6K/fTGur3LEneKm
LugdoA+XYQbDwWrz/B95QhBBz79HSfVEYMHKVntNrdbe+T+TafqZge6fQ2lnmeFG///iAhW/CFdW
6nKBTrIXN0ao+I4x51xZsmTsBDSp6+JfU2e9zwXW6lg8fR3K1s8YUw/R6RQ6I4v1urDJ466PuSRU
PvMu2pctgsw4tKFpsK+4OIaCLjdnz3G+512w7030hbbgo5cXNU+NABfdG5B+pJuL6yOCgGP6JmmD
JL0JppVfH5pxdkUUtxEaMlFT8rPcDYxbY0ReQfm+sQsX7Stk3Bi+Qk1CYvjSw7RJosLAprIAg9xd
lSiRjI3lu3MRA8Lz73T/vmMIVvuaF4Tz69drX7Z5wVUiYYNWFYszDhXfw6ciQmWMIhW9n3lN/QfX
GFqXZPagJaZgOKhSf4gFV0juDikkJcGQohkD9H4vqIx534EGYxrEh0j369RXb1lgusXw79e/8RKL
+fEb0bwDPi0O5mIGktCgHnMMATzR4hSqoLID0xA8idTQiZf0nTBzFbxd3UiwvNkKCWvnw0JkVli+
g6Lm+zjfo3QuKrtp2aMxesEayhVNTmH9Fs/dIYHdoCK+h9j5MfDDo2w/SnV2+HoHxGdwlt+wAQyB
yCKpVIgY2vkPaMNkSkrD4gdo1Y6Z5KOOdaKGfdPXy6w+6Od1FhutTlEgt2IdegzlPKDUBKlmYLww
+DQNk13j4JEduU5KkBftBmXrvl191aL1wQjUxJd6SULUQDyEYakzZ2G8V+2LdN9phxadv9YmnaOZ
HGbvgzm7ZrblJLwS+Jl0QZGGSMo2L1GIVWvovYGnHnWtcpCH8JQmhteSh+R1stH7XMkqmK8j5ywU
NJkqLL45xK4nk5BEXI/ke9GyD+icUKHxuXPd086I8o0VPy7r5Qmy6SYJ6BsaQOrizc7+PFlhhZWO
WhU7dIzpuiY7q0eYBm3FGOirSmtVzJl1Bc/iwKdxEl0LSDmoZzHij3R0zfWNem0lxWQf/vOjFtF/
1sOCAojj5tNFasZu10zPIZ/0iC/MB+wUtXyn2lj0sj7lY/q86mL3taTMjFlsRSHnrmEDOKIcn38o
2c/En1w4sG48l67dbkgbr69LJolGDx2jC3RPkicKtsBIDlTyW64YJ5MSVNAF9AFTWAYTvv7a2yGc
ly1MyWqMh++C5CLNfxAdi302a70zA4mVZ2boARucY5GN/4JPLu0osIoJ4u3Q7qwJtR6ZYqJWdm18
ZUKp+iib4AH3oX4ygD40UY8AK11xBhdfB58LL3RbvJdPv3LxXlS9jRNdk4Tp4T9M9Qr5pI4qXQL0
1CJwEAyRfEP12it1KtwskZl5vu6CMURmyN/7liTAq6P0t8huxJkVPOU53siO1hI2fqKOWgU9YmbE
4sP+dFmWE7THzohyrxQ2bmzmDFrWTtRvJiagopyOQKp0aeoJoJDwehEIpmnky9L48hgQ5ZG0UXf+
P7ZNSFvSY2BevNi2TM9wtrOT3LNfMNg+6iZjC6CXAxklSCrxA8WnLWv9ATMv2a+8FP7fLHNdm+GR
xqIrOHpBZe5q464ykl+tTbNykP292m58eeKXnMcgC/MnTj+GP6ItsIhBcqlVVmJqEanGLe1lT9eL
g669684WNecyvrIQItfQnRQhDL94TZWUjyMusJFnpTKyvJ0n47gXxuhi1gwN5t3gWxuHd+VkCCV8
xke0Wni6JfnSiE27Y1KCiY+ZfYuA7UWq6fVhdQyqKXJ9y3+NS/3OjrrvSZ0/OrRD2nw4yVW4k56n
XMH3Z4vOtxLyReMPixuaIqjMLEkkat6EY5hk/CSLYd4k75MyPE5z+Wr3+mM6SidTTk5piFwTQjuK
6jZK/Y8fBt8DVf4TqK4/0aKzt3LtlVdDOwF1Dq49cEbLSW2F5E4xaEMEXzdyQ+wCOznbKeNTW7We
ke11aWvB1TcjMK4UsbwesOfn32zXW2MX93HkEVxg/M1uZuOwSd8Pyy8zBk0U+7Q4wmMPzqm1jL0u
2qOm0b+DIKfxEWgHJfhmDf1WrnWZ06E8aKAAL0QJKAMXQbmjlJBUQwqRzSiv5Ub/ESvyn7760Qb5
vojb56iqDnJWXON8GkzDv+BxfzkoI+Gx8Aep4K9j79omCfNGYeIoEBVLVDxIoAbFT8pJeeZkhvVd
JjVHDnTrZhgch+VOL23uxSTZmcqPlyourmY1lt0mZtoQ2vmRwnELGLoS2KA+Ia5NAwapS3pBixfH
hGVAPxj50KK/SmU0ZoV6X6X+qBOEXNok4NvOakCjreqG063ezz91B/ebQsn3UtxdDbV/3+hXjWa/
mpTTtQyYWtKoq2E/0PNMVNDOWwD8leMNHoOSXng1AwxYvNS+l0e5D2x+c6nddnjc99X8Min+9aAC
SI+0P9VkXSuZ9tfRw8e0Sk/aI9KdN22dM4yf3tumTnfFNIQw3YzjxjteOXD8NgBOEPkoZj6yhE+X
V9S1bZYgjuD1vnJbROq3p0pW75JgfIGk8kNzoD6hBoXXmqeOWD3E0a9Mvxrk6l+kk7da4xedafp7
QpIIQV1GZ6Dbzt9tigxmJDXIxs2p8xI14RMKna/CIK1p7q1au5XjFBF9xPxk/0lArTa2Qvzzi5vo
41yBqQPiepGAq0bqyHkZ44QgZx6iREgiMWFWcdlgeJhEfy2Uc6KQW1OJD1MVUPckt7Xd/u6McIu1
f1n7sxN0ES2DuoMCZNHxo7kKg6QNkK1FNQEd59vebq8aM3yK5/xB1mkBOOGdHdJ5yyfpdWMfxD9+
sQ8OMyKBcSWBWNSVAVAqmQkF6n3IQ1lYxAvEaaPiDpF0BzKxEO+PqX6OjGOuaRsvYeVTAfWtgy8U
JjIX030sN2NTyqwePjBVXZDezsXgOjm+LfG0HyAiNpsW8SvVJRU8fQTY9PR09WUfkS53KRcox3sj
TQOhi5LkeEFiAK0Gk1s58Fitg+hmcCpPmbTxwCvVNasDUBJJroWbzyIt6fTM/B83VwdDF9f2yxqW
g9W7fYeYbzfhi9aZSO3iTaHI1T9yJsQicub/00YkuCy7RB8DT3N6TQJtsgisfROPkpGZg2f7xQNQ
l8chbD3Zz/eBXV+rdN+AeQL4N+qNW+YSK8VXz+CCcYKAuFDinn/1dHC0Wpbs4QPoNNukmEmxL7Nv
CV3dAIsOEC1/mzD6rnZkpabz1M6omRoMb8L237xUd1KQ7vJGjfgUevxh49cq7X8b2ngnRLW+/jTW
TqeDPaGQmRRyQYtArkhVN9uSg69xTU1EdBii+LpHUCLFaBVdTyNONmLiZeuVzfm04iJPAY6i1cAu
kNHSAfjSeetYNTD/2IDCRTr+Xz8fdydADtppkIyXbT+zNaUxyhBajHE7LFT9utDxz8xcON5HxXRu
dWLx1yuuHf8PZDkTbYqVC1fhNs7mQWnR7Qya3xpiSH2icLVH0Dv76+xNCUi7UvXeKoubXi+emJv9
/foHiA1cBDvA5IyGUW3BZUEWL+DT/WdL8LnVHEXNuYiuyc1uAgPwjlWeUqs4fL3UyumhSAQ5BeML
TPFy0p9VeTOnE8rgVhHvhOICFlX7zpS8pK4ecB6ooy3U8EqND4EWczZyN7qE5LrnTyer4xz2I7vr
wFhKGQlZ1VWe2PmuD9B0RJVdCYxTUfwOkqQlxZBeR6TZdji3uJxwd6TbO5c4eESmRmu1c/1MN/Z1
EbRuYP/7328Ogj0kIqKlejHgC/OpK1F2GTwLawsOyknptW8VrYegSa4teu2Zs2lGufJxkUfCadBQ
FFAvBsRB72SSZBJ5Sn0+UjLfVq1+XY6Jm/jpIdS3lKBXhpi8DaA5ovBiySWzPJRbLH7zngRDe81j
65Cr7dWgtgcNZahi6u+iK2N4MbNdkcu7FF9rRZLdKaLwhoG+EXXXLr0PYjWdcyH6ufRvaUtbRu86
HZFmjtGhLu5S7bUJ0sfRvsKSAnSquq906+hI7W+MZf77mp/shmzT/Gh2LokEGE4ZQWGRYRRKfC1k
OWYJv976Sm+2iBIfWpbL7/tDjxpcFtm3tRgSlmMfFY2QIraS/MGpxpva1Pe1Xb+IZodk9wfViZ9i
JTppY3ilFv23sg3uDW5YPTkUafFsNf5dAwGtjd9LOd1AGa0dwE8/zl7cuUA7wzz3B6R0h2gf2t3B
jyJQtRKIeRT883gjrRTX03IvbGFYiGwxCfaS11kWBX2qCq2ZTIo/8KK+pe8gnW80n9ZCKu0OMBeI
yEIZWmQ0cZ2WVTMiGUjXbbJ0ZjEt81IgGIxnvw4aWystXi7yDWEWt2SLgisqWGCOiYuygbS1sbF1
a7H70zMtB8BJQE0wlKzUF/DRURQbFER5tR4wB501OPkTyq1fP9zKGBTnCtGoEuU3vLtF8Nazkslk
gnabwK+IDl6hxjtD6Q6x6hwrOAT233H60JfMJ0A03M3VlszL6omhPyKkeGlvLnWRhoiczYmRYxIR
OACSPirdfttNau07AND6f5dZnJiuK/IW72UY6vSdu/DfLnkFD0UP9RBtDpNW8lyhLQK1FHVSANWL
b67OgrBvLfRyxIxDgPEthkZpJR0k7VvbTsxzfURH/ns9VJAiJI1o1yjwaS+4U06HxsDYo1oTZf2N
jlet2M1u6m60KH+TotZzgnwn9fq12tvPGwdpZXuBjhP/AErw/zILgALv135k8shCVAIuAUNKQXHt
U9w5uxd0kp7i8m+dpI+NM/zILL2DpuMO0fivJE03dKReQz35Gar2Ru2z8ipIM+kuCSgccv3i8/6U
e6FzbVX5SMGdMmDLnenRlm5TZBeq2HjGdtuKfbep+o275/JIC/A0KbUCQ4b6WmzWp0UTv6MLEyNC
pTr9QbdeVWL9lP/3c0OGSbDVqAthrKFjcr6KEcujL+l6B9zxqRuenBbZQflHom9M8C7fLMuAhOU8
ifp12eafJA20r6p0HogEt5Fqtyz+MIotx29VufVIK6Mq0QYk5piiTAXUdv5Mha2Ugz1XqGRP8Z2c
1uSH3e3o+IgavncWjbPCcdvoVQW48fUBvgzzLEznHnEAWrUolp0vnGtWNfo9gkBd6bumBMxqdlw9
PaSb7cWV/RQGow6pCcsoy5l+L+dq0KuIkRTKVTz6AAJ/NsUjg7E6yzbO4eWNglkPkqjAA8XYb4nF
rYscbPjsUGMnDmyfdy3Dl3uQXLs7RVmFbdaW0sragpiPI7BAZwVoyeJro8GuNnPCgmPyZgf3o/kr
CD2IisLfJn79+o2tnRUVcWIe64N+JS8gcpoz6xg/2S0axT/fav/R6d6z9jpJDhXuqUiydb++XvAy
lHAg6VoQ0SGFIMN5fkRCKSX1Bgzl6dV7ND51SFXJeAX4Jz+HFx7+bfyNJGflpAiigfgQNFFYiR/0
KYzERt+mmRkg1RQ3TOYRNh8FVsk/avMVbNSvn24lFUB7AV1+urSWTtK8+PSqSXLKskb6S8FGOXeS
Y25GSKnXJzOjqIsP/kjH3TD2s2HfZFF3N37r9Yf/zW+AcE1WJ9Csy1jTZrKdqQEyMmH0NLS3/egf
w0w+WpF/NNTMnZ3kIJfWQZ6Sm9plhqNuASRWwgCUS+aEokuFEsHiAOsSfcg6jjuvznO3Sn+35WtY
Pc3MNL9+0rVXKw4T9wTVEbOy81eb67WmVP6M8lRt74Imu6q1F8VMDlleHIrm+9eLrRQoQBd5qSBb
6D9ewMz8MY9GI9NQqKmtnQpVMFAeR3905+bRrB6yWUNh+1dh05QIfsE8zudsP+TDXrX/qLyB4TQ4
v3Q12oi4K+Uhv4qoi2SQ4Jgvs6RkMPIuwezNG413pRieoF0csuDdTqwb3xnRGW1uZljAkv060Yn7
ektWAtXZ2ov9H4KpKZWJIJzmYhzZHq2+YT79orTlYYTpEaRb6I/1FdEcpT3DgHjJ7/Ktuaw6n5Ew
DqpuzbSI+t2NCnRj+1ujwcK9kDc2eH1FULTIekDUXSbWWq3bvQMx1NPD4cgLnrsXXGWPPQLJGbIa
/vjv13u6Eh/Z0/+stwggUxzXjVkjLzanRIpe22EmB0RvRoc53hfvIZ39Mf/n6zXXLgHayRhsIuuj
kKIsYmRL0jtDhSXcq/iJab+zUruS/WRn1H8kTTsMJpqJM+AR9bSxsDgh54UuIq4i1RYClQJHe/4F
6ynQfwmVSE8lhZSBEI2lDPXqbzowdS8Rmkp7Br6EqNTCJXOru7H2brWPfqKomi4wY2qTNjFtYlYv
Y9dMX3PlJXR+AGNt07tY2zq7K10lHpaGIqQSBItAUZw/bF73tpWreef15b2DFshAcd8ob6G2T4ur
bDz6OQ9rhju1/1nTxT9qyd2kXW3s+Nr54l2jK48gJwniYseHRItlmB2dZ40PtarsoibCeRi+22ui
+lhh6Z5cPpkmYte9m/qy+EEwcBRkx0rXPNld7QYw5LJp49ivXRlIjzHS4LcxeV3sTYofaeCXpCGR
8iwqiyTumFUr4FW3JMdXIybUd8SDScXJ/Bd1pRJKQd4zwsTh9U/0V8D0kdqOE5iZdNMZ2BWtl8lP
47BR3K20eHn95ATgdeljol98/vqdSG2iMeBWDPtdV+BvSfCAQXRSh6vcvO5+dX8M8GvFUZLfaDEW
0YE8xXl2mODL16HpbdV06uqWk6cLkR6SseUMoY4Sw8z1iMonvs57xVWCByh2GAk9D/5ro94CcnRT
DQeUU9++zMNbIB266qdffMOgs5Mfy+7xtS8ydxwPZnaUy9bVojt92uwLrn6kNJzBmyAlS2J1vm0S
pCEJndHOU7ObMfCQl+6KGfeB8DbN5VNkPahQoxrnt+nMhx6Wc2rfNEiz+VgEIkpaHuxNtIVY8SJo
0aNUoLBSES9rj5b6SkdciPRGzJYH7dYcq9uRcI2rW+PmcXYly3eB8lKDk4mNzI2l7DpNU9ecnY0L
eDXd5AiLuhXJE/STzzenCVUzpWRhcwIUJ4PGk4OBOdxTEmZuXjQuVs2eISU7m6uyU2pXuy6DjS/3
IgmjS4meMXexELyl6jz/CfitMxjKptazdR3cA+vmRAw92clMCDaq6MvnFYsh5kQvgmCB28n5YlPQ
NkGF3piXh55EE0354TT/Vv61M7lKum/ApoWuhTW0zihM3tjsj6v+7L0vFtfOF1cxlw8wIeFJlesu
eny2ElcQvGtvCL/P1rc53NGy3dXstnRAgSCSvw32vkxdLX2U7d18mtQYr9lfbTzsrMC1VAosH93a
Ypf/VpNwF9kxDEflBLnjoIYP5Xxftc+J89jJqdvpaDdXqtsXz7KWuTh17DBx3uVhutPmcqdMj0q2
D6x9av/SO9mtSLUNNBAHzQ2wmsNOoHLN8ADhO+jfMbJyjcRC+Qk1HreLmR2e2uy+AR309V1zcdWw
X8RYQTiHiXTRhsBVIJOivG2xtHgRTCihEpxPHlgCRuVoQxDnMnP/9ZqXY0rIxqQSDOrJoWAcLE5I
KkldHEvIAYoOpUD7C9ElEBpuCX6TflmRvMWImUzBr9DYKLxWnpfZFE/MbBwNTWexdJ4lzuQU9oc4
oqIFgumvO38lTXetHTOLLtmCK4mbanEgzxZcHEg5ryncI6fxCjKJCAa52WKHBkU458+BhKMFnwWW
3kKEb2ObL2Kg2GY0QkW/hyxCXlyiThrk3KM8a2lErhXcZIXpIky7E4BsoS0nq39TNt8wU08ZUOET
wlPjsK+28pnVPf/0OxYlSC2PpVNo/A5/BtaLiaeG1Fs59PtJRlxIGvE1nb1yI+R9YNeWGw8IRBQg
DpfnMuZNjSZXeWS2Xl/9apvvtXNqk2c/3U36d8k+2t2/Pekr1VfcRp5xbHzXr/bKeEiqIzBtQRCz
tppUl7c5L4SmigDm0jPiplwEJ6ecHdQ2aBqNB6U+WdbJmW7MGpmLn+VJmrnk3SRwoULSMc9aT7Pv
atkrItf+UWi3xtEaEKfaVe/GsHP8Jy29+vq8fJShFzv2n5/3UYF86sIUNR4GfUTbJw69at4b2QGf
tfohTnf1fT2hy3EYq31s813eZrcyGJpG54u9mYvTnF/d5o2baC5q7q28DxUQALsTAABneFSsjfjx
Aau9+KHEKnQDgVXBnzzfxyyOU39W2Edl0vc2uxYiFgVj5hUvxfc4gHNvj9mVI2MBaCke88n9OKhX
qdMVUG3qn8jdudibuJ3/t46T41z+QFdrX/Vk+oZ0n5h/DRmignVKGaOa38qoYobvRbJ9sofiZKSo
0qOYRyWA5YHqHHI/PwEgurKMR3KAnaS+tf3MLOQnWopN+ZJU+kMkywfgbgnWplGXnlpJ+QfTU6Ft
rwqXwtc48arJvAm7lzh/Ns2rOCSNM77p2RHtdjeRbkOp2nfg3n35IZD/dtpDxEEG35FgpZ2KB6mu
CwqTwppfwiI5pFp9paUAeRBe5kL6+piYa2FF+UiSgV7Q0ViEUMPxg3EsVK4M8SsPzT/BTfVoDIcS
bShux5u4O81gfaHSqSfFBNbGZGY/jDs9QOJlByOjUq+VZud0D1e4n8hx4oYK+lb5Owd8bxiHiKS7
vuLr0x6Vb+1bdphaYtPe4Xr+a976t5J0B4cnHne1jg6KR7NHNY5lfFO29759QBktfVLuqoPzEJag
jLtXuOp9fNzYhIuMV3zKAL7JbAW+cfmt6JU0BFqlt97UFfv8Z5c/2Ggl/g7upV8NX0lnYan6j09n
aeRQPWb2jVJfKfpeT08VWJDuzmqvDPM1LH6mzqGKWrhtu6bx9LF0S4bX1VHK91Og7uqcNkYLhOPK
Ce9VqNqz4pHPzPoBxjQGCa+hcbAazUUwN/gOtsS4t+L3YbjJu7vA2WUvWflLdYZdolSHKrgzfOyq
EkIgoyAQK/eafxxR/VODwCu6dwCMt1GwNW5Y2yjQGQBRkSKmfbDoM06yWvi2OpANQsaiI8cnGeyF
CYGbN29giDcuvbXlGIORazOPomhaVCJJpimxZOW0rsNxz+VedOZJWBwk1l8tZi6WbIHfjZX7HbQT
tDbGXwwlF9m90yehNMhp65WQ+abyTci1CKXbr8/b1iqLiDfi31ExeaQLEhJ9dOd2Ht8mpd5KVi7K
TU41mRE8VRotl42HDI2+oEwFVLF7KWH/O3B/ZsLoSGtaScabbH52gvteENC5xpUJ0tI43AHy2Os1
hVy7NTFfyxTp55IhInIBq2Wp6O1AkY2NHPFsqnCCy6Da1xIqqLn9O41/hr3qUVQGvuJVjrLz28ev
N/2y5Yb2A9cMgwnBOiHWnd8zPkmzGcYaPYehckXuJlCKgpiv+n99QBJpiKwacIKi/v71yisZE/0f
oOQYbyLQszxU3eBkfRzTqLUj0mBEBlX0ZRIt35mQU4t3xzO6rUnu6sMyZOLL4S3TaFwcsWTqMvKo
uIE6hJ1r+CJYYcIvROSqQutQtLv4BLBfazcO99pbpnNA056AKhuMes/3ObKLWcYhgMdNfpTGeyq5
U/Mi9tmKn+X23g5hdUlgKHFWk5Kt5vFKbfwB0gUYgkLAhQOOORnmSIMeEWLHd5P+PhVdJhQCjf7N
sKqtR10pB6Dd0mHCIfND/Pn8UUuUn+0khgAQA7236uykVgdDmbGFvhcEu6ZBRdGCnYr+6tdHau39
CpMfUk9cC5iWLrLwNLGcoXOs2kNpamf2b0IV3hIY8PCVYPKhlKO8CaGcjXVFOrBI1s7WXaQLeBGr
HYxJKnCk5of6vdVvleHoGG9Yr7r+jGcu+x5lO8HjC7CK+Hr5lcAppK2YPxHPmLcvaqB2UOqhoCPK
DNq8aif9VA6//DHaekhxQpcPiRYSxbQueEZLIlieRDlRpCVS6K9T92TQEU2oYMM493q9O+D9czCR
T1bbe6EtngfBoR1t15Sfvn7ald4LQAy+IWa3VJ10Ts+PVypBTFEm9PxM2gox8jw66pJG/aMgW7eb
R9F06w23dnR3tKnDDMkbtqRjL2MXPwGXCMH5IDNajuINvyis1NZLTzCpNEQTBQmgyiBDRuR9aF50
ZXQ9pxvU38uv+HzVRZqBY3CdREKeNC2zEwYGyBWgq66fwCnfVmX+sLHPl5+xYHkDRqENzuXw0b/+
VCopdpJlYQLT08dWHlNit66VXd/A8EttfBR2dYOLFO7IIenVxtLaxVEj2xQ4FWjOjCqWKkhGNzZE
K8aFs3NtoqoVA7xCN6FTs9u8RC1ZmF+DK9M5gjGITKEjbs5brsmXadbZj1h+VkkZlWFshLUnywFW
lCjhRsZJhs6j4rvuz+C/trwMLycz8CiQpsE+AdEU+pjiS/+05VVftbmmTJVXKcU+CQANmrIXa+2V
VUl7IX5VCmFeCZsLQ3cLVfK6IX9o0/QUYiCpbfGUV2p5wfxE5ZWTLsaci7BG3jMkdThWXm+EzCMK
t+1j73cKujdH6yxoABlSHgfIaBv9QTg/iXtU6AWbWNnh/ONl2f0ArKhDN9ge0X4wNYCW90WHzVvp
gmT16BN9fXQ+xNzPoxQ/Faw0UvuoOtLvO9/CbLDtSZla1E/HeA9HD4UNCOs0HoQAvWNDztQDt0aS
RrW7fTB3bio/CL+I6Crv/tHnu44rw26fxx4Lxe46DlACgdogujd1GF6bCa6AanUl2fVWeBVh6+KH
M4wTaAnqiKVqeYWjpNpbqKTmyZtPNm+icTcgBI1EqxCuMJvjjHLnwO9Ku62ceOVTp3duy1R7Qipr
eW+iht+ZklZx7ohjIgkU8i3JbOzK8qhmKDto2BLm3cFsNkLaWjA/W3lxxPAi7Bjn1pUXTVjooCkg
BFGEcIxY3dKv7YynJwvlTxFmPCoUfuv96yNzOYgT0xMBmAXYv6JW1JlaLbV1X3raAHVMlAOAPHNn
OBRdcpJpJur00ttkOiaoVxjPG6tf7j2r4x8GTEZArZckjz4p8sKKVaK6ZB6a+WQ8SLPw04x3cfKt
80/Y6h2bsj98vexlcDtfVVz2nyJN2kDMNCelZIbAW+6+Nf/yiShGc5UWiddZG7D1lez3fLlFYAMW
PGqlxkPOaugCl3GnEHEUPOHRw+2R5OWcCf3PIOE1+y8Ct/T1466/44+0BR67CTLq/HmrOJ8x0ZaR
eqV2beJnNTjISealqb2Dzx0a6Yc9ba/4tzJd443FxWaef9o8/afFFzVWG00x7MSZA8a0RQFNgb5C
pn1zfGbbmUSXhGguXjO+Addpo5/CDM1xLDnzais8rmTI/BTgYBYkUYiay/bs/+Hsu5ojx9Fs/8pG
v3OWJGg3tueB6X3Kl/TCKJkCQBIECVrw199DTe92ZaZCeWcjutVSy4AG5jPH+BSOx22tR7nsdAJ0
eDM8yKGFNF6+7PhotX7PRIWt8BpE6jLrBpzDhs47OFPo8Z6bx6LXAlDjAEWwgZYLNXwMLIxKgDLB
E7pS4v1iZiO1G9NpaBqO8erpm2a+hDhqUkMLDHZDNlcTXTqwKUfXq1igsLlOh9crr/dy58YBCZkh
9IURrECG7HREr/BpCYsCCVJBP3cRh4CguejbfQ8/XE+ryO1RB0Mjnc1lGzx8P/gXdztia1FzQjh8
KVkvVGwJgBbyKcx+lkXW7FgcQWGJwbe6k/xXrz6+H++LqYyWEl4k2vVgQp33loRjZ5SIIJ+aiH5N
DWkjqq4c4Z9v6Gy5AC4ImgtkdIEevICG4EhIghx6dobTzzWBGnTi7lju7kDqm+vsCSooS0h6g94a
PIzirJ4I7nhfoTYpX0OnfS9TOqD15DnTOPWmNIQ7WLCnQfqcuhAiaIa5ZuF93LWvDYxhJlWZLF23
VVEAScYpcDhznhgUwhv2Tcvevn96lwIJBB3BsfaEQA9CkOfkQQKjalDIINFmAFQ01GLJYnqnSr72
unajsoPu2iiwoBrci+3IgBk3RdBUFpVXbwrkF75dXXnal34l4yUB3o51CW1XlBRPZ28CLW4A86Ba
pymmK0rXWY9IW+cR6XAKQx0NpC/oOaCLleSA+MtoFEwU2l5Q86qt2xdn4cm1nKV2scNsZoF1BA0P
xLk9AjbJniuoGngs23pxvaHYFTmc4QN6FY7z1cweGStYwfgIYN/pc0DYCqmBjMtpDXkwLejcybt5
ByOewliOHePRScl5ltRFlEs+t+i8L+aDSa+9kDHkOZ/+aOgBSmmh1uS5Z2el7MHhHbTOgYwCidHd
oMWJ0nkKZSv3U0Wt8Npo8EzUE2AhAtGivl9emaVfXQH2MgdqhiOW4hw8TIfMGvpKQijPPPjI5S1o
Po3i+RpatJD3mMSwWXB7Ost8urCXLvwevr+ALw4L7Cxg+o30ciAnx1f1W3BiCYe7JHWxGhmaxwSc
enhfJsgV6qS4MtSX0x+JJlQbR2XQC1FAZiR543cih0WQBxmvdmaH26JAYw1xNjoZY0ZTOfWkNjk6
YVnUu0dgb6PO/vnv3jJKOICvONB5/qRZnt5yp4yihqpSPo1tc+UHbBFCjJ1UFKfYlfl1WbuAIC4q
J6NmBWil5zXQoTATv07An4kdM8p0sAelbBf671m8qaBOaZLk2LXi3wfMYFQc/64FGx9oD56dkTiu
0W6rLWjVBeAWO/1iYOUGTSRhrBvB12GuJnnYLpJczOKa74jhrnjTXbn1L7ZfzCZA8EcpGNC5zvNr
mVI/bwdQJY3emjb5e1K5K6RD8D435rmr0EnEate3gZWtyJDOIPdkWOaiCQYIgQ1LycXT92/9i3AM
/GWsMHD10EACfuD0tefQ/DZyE+ohYdWsEWRMoYkDTqLzWZGuFByTIJbmu1AI0+bi+7EvFxmGHi0a
R+EQnERney3XSvrFYAMmgendWYhSwqNfMki18eP3I30147C4wO+E+g480Mbt5rflXBWEwukSrTHO
qhX0EJ5yX/+CZfK0qVojqv2Az7pBXuvhfv1sfxuWnA6LTh0z01EDEniYElWKYi3sdN8FKgX8QE3b
sNrGJt10gYPp1s+/v+dL2SxsXGinIAIdMfoX6Xzi2ontKui1FfWqrIuV0PIVwP25EedvrNVLF5M8
2aU2e7bgyIbC3kZJtR08K9JRVrw0Utx+f0WXkeJIlQ/G0ANCOTjvTx9HklXK0hw7OevV2tKbsIE8
UAY3FJSmW1PiiHGv7K1fvvffRhy//9t7l13lemUBII5d7qEOe2/42aOh3roYEOss2VGFyMf/P62o
vwc9r9o1GmgvOeA2K2/KQYfnQi90iuavpgvDLyYt5/M6YbsgpFdu9+tXjomOMxPNUhxfp/fbpqnr
xy0D/ifrF54E7aKqt6UAyoQH8Pnx1qnI55mtJlUhYUoaRL6vp6R4BGbjHe71e2Qtd0S6V7beT03O
03hiVEbGMkdzEVvw+UIP3D6NjRgcu941tpS3LEqBTo29Iy3CYlLkVb4YOKAiEur2CP94Ga7KeKvA
9QptOh0UfeLUg715LGukr/KhGhoPbk7ZCmpf70NiTLRdHUAh+n66fnEwfwo6o1U3kgHgwnD6NIMy
dWAkj159CIh0HzwUTVQHCwrcrS/Q3Olei77e+xY0GzcpzC0TNGgzFr5euYrL3O70Ks7OLZbWElRU
5Fdgbs3wvqIf1U3sAqucglYFbVmfD7PEyfYmTa7tIF9t0GOlAjxcdDSg53z6AFK/D7JSwgqgjCqp
Fhl1fzWmRoOSygNtslVHwnlnBjOTViha9E+xGc6ZtTSqB4uAwpZf2T++3E/HoxPG06Ok93k1uLfy
CiB9KNmqDHA7DJalgDnbgi1Kit0rLO4zFR67JmBourB/lz03lsagQgAplABWruc5oXZ46LEGISE1
9UIFphE5RbUe3HoeptWeBJJdiRW+2i6hRWChjDzaZp7Lxtlm5xMVEPS2enKAUddces1d7Lo7eAYu
Da1vK5qvvp9sY4ZxvlB/H/LsRAZehPgaVX7oq2LtJWzeWGJCc38GJZM5VI+uPNIvinJjuRF86tGg
N0TKczrB0Pjuiyq0UIWn7gqi3tEAAV+ztTYMgT3QY2qaVjKCO8wvBYvjVGcAobHuWrrvXCZ9kGxH
hwH0Wcz0i75iTXQnbDiXTF1oXmakWfhGsmslQNSdx5cZQRLYCMRl2WNT82VSsGdNmieUU+Efie4f
M6y30kSxnKMdFiunnKZlBvh7MDz6WTn3SR3AV4D/SNwfvQ0kUdHMW939yEkPPrIIgAV19LbwAUTz
K3afZQkBSilHx6dX2yRxFpnoJqTIlm7hHqFq3Effv/RLNSswcMaCP05mnBoXInIx3AC7rs/GBIS9
7PjgPwaJWHhVCAl0M2giPwa8LdDPSVtvLNot08aetTZdVSwbgPt2qklyW9QCIjCIqmKrnCxFR5dm
312JFy83ZMAXzJESgxeFt3R+vMV8KGwjtZKpJnpRmRVUpdLbgZFDlivQj83qR/5qWOWMifQX1eWr
R+hPDaulgV8z97hYm+OVQBkBxwJiZgSxpxOXZ03tBAWuxO/CaamaVU3sA3SRI7MpJ+WQrqs4vnKK
XqzNcUiwO3GsI4vBmXQ6pB3HrG1zP5nG4H4gH4ilmou2nqdBsvTCa8/6qxsEQmUkk0LWEGD709ES
Oxhy3prJNLVeBBqgfVmj6/gY1of2Z1dfKemN58jJtoNbg7oLDhoMNWJjTgdrIVVd8hIqx8R+dAYK
m7g6MmQ1+36eXx4f4zBocUCxC3cFS9jTYSq3s1xYf6VT7VfrtK6B5ATkCTwdkrW3ObzVEhuUpCHd
VZZ1d2Xsi6MUY6MjiBvETo4U9Cz2Vaw2S6EBQWUEzseJ3iR2uu4z/wfPrYPril0A6gqyoY2WwcQY
seIk3ZV9e0CWumR+jA4na66tpy8vCv0+lFFhkoHo7PSB2K2gyqhYOs2SbM2rvQaYwmyhRtoEsyQG
H2toVnlcbrUTRqHRRVmISqjuj5k5gFyiCyDX/CuiNZdtkvFBAeGHKY5kDeft6TX5lciYZxhwoDar
WeKprWH3i4CgK8C84wDmqR+bE+Tx0O0fNlCgulYBvJyLqCtD8Qw0TBS0cRiejp8XlotUsUimPRrM
cihmRnx0O/PKXLx88uAMjCx8BDPgW5KzUXoduoXdo5dtFo9NcVsEyEKHHQxx5lfm3cXRhrIGcAzY
hQGaATTnbN6ZynAYVAk5rA5lpNBlFsaj6uIogBUJKO/1zD/WMbsy6uXmgUFHcWQXZ/roZHX6DKXV
Jq40fT7NPYDEq2pUwYxMQyyhDLYRjh+Z8ZVYaXxepzsIRgSzBshQkOwvamg6J9yUlGM/LofV2Lw1
7OLGjoe58PhOtPGVI/OLrQRgJ8QdSGiwni8Y8BW0DKWbxQlg72NKAqV5z9zAI+1Ydv5MYwnVYTkL
HUWBkXAfr7zTcQmc3yy0VEcR/LGddW4SNkB9skmVl0B/MJ4KgNad2DyYKbrX5bBlgQ0IczV3yLDh
dhoNZQMkZZNeWacXmTXm1ag2AH4P5tYFXdnkbU5zE9fAdBkpHHg6aO6CzNv7PJjB7ec1DfubVF0J
GL8aFeQ5ZCIjfhaDn06sTOEbpsIZCOoR+DZDVPb2E8zg7moWTAtmHoUYHtv41/cP/MtRXQRIcLMN
Lk06ZWMThj0jmVb5LzdWM573j5bd3yQigN9vfws75D27Sr/44iUDE4utAefVJWWMAYPqBjEecKOC
uZWF074dHgMkosLAi3WaBz95/f42L5EQOKBGFVuArjxwec6PAxamCLtLgHhQu12nTbiDrnMynjtQ
dnBWpG7vtVktOlB8aPqrNRGDWKy7ydX/4QyAnrqFm/fQpsUVnaUFkLIUrE7AERTQdHLM/kYN3rsn
051BuhvWmrAydvaY7A+9lfzsw2smXV+cQRjfG5H0KNOiNnq2O9tBhbioQ3Q3pMXEdYeJK5eQvpm3
URnHi6KA4yTkhT24gwHpem1rGW/ubHUjFhr9QtEQu2wHiDBMFOiziLwQpXRpf1Ok2xAmkNzLdhYl
B4sHc2Gzad34M6zLnRlXEXQ45ga7qqgx7tMXl4JUG9Meqe+FXZBruIXPpEa8beolNAfzgi1Rdtrb
EBtWpFqljQlYXjBjebmlMnwcACYukC1+Py8v6eKYlz7AllgF0NnGOXa66isG9XjKRr3vQc1Ipo+w
yZsW0EQcvXpTrpeVGO7S2HsmZQBUcVvOlbcpggkp6dSRsNkw39zMfHHsHEr9Lpmk+BPNMFzZmz6b
7OdPC8E5OMijVQNOv9PL1CUX0G6L2dQrw0PJ3RsuumNle/uW9nsG1GLa2RRodjZ1c8uEUacLW3s0
QiIZqregMoFKkRsEj/D5LKpDaxT7jhe3ich3eVjN4aoz0z3e9iGs41vDkh9OE/uR1mJjeZBgCYB8
Fcy593Dmzowm3ed2iUIVWmgBD69Z6n1xwKNPCz17tAwA5z6/VQt11cKrYUUw4kBlB1gxLWcuPK2U
ApWfRzVAx99Pgi8OeByz4JxADS4E8+QsjqFwDMjzABl5Iz+0TG887EylSm6RTRy7wb9SB7ls04xT
DrRqeBuBPAsVr9N3mTldmoIyC+MNSm7arPrph/20HpqlJC2E+sFASxpnUYOiQWFhJ3V+39c22Aul
BYYypFFTzEwFr4zvH8IXBxGq5riakQWDyOPsIXAZyyTwYQeSWgbmz0sqirUh1Kwpof7VqlkM8qC6
RsL6cvmBJQEJQFRIxuz79FnYBstUD5ucacW7tVHEvyB8Ddil+NEKT+Gt65eGDJHde2sViHkd95Oa
eTMBrwVaN8vxX5I64DyXtjdCCtHbRMdYwvnKmH7/eMh4JecrEMVSlHBwsZc6Dl1eVwyFQz5t9d70
u2OA3nSYxGoSa8vckOwFFcyHoKyrXV3GYFGq8EH7EMRULtg3TQiaKjWgI5sWUz+874eGzVhjxAC2
cPyMCeaR9MET5wQ8KwM683kwCl3CgyGNiViHQwJ6ZD28+0LPdW4vZfn0/f19tepC0ApGuWEA7c+Z
xiVPlQVtZKwB3BvD0TB10+HJEeIxbeQGTG8clp03/37Qr0Jd9Ab/HvWsEgD79pJUsudTUNthrnWE
8PwaSL24LyZdCF0OODv6xZW99Ksz8Pcxz6ZcYgwJ1KcgGqHNbMdTAxUceiWAHVfwxVxxUUYZw1hE
PGeHCvTkqzKguC0LGivUtl5kLSZBnN/Gtbp2gH2xeY09VmgAQDsPArNnY+WValJDI6cctNpq1t/o
2NioLk/B4s2C2VAMx8Aug3mpzJ8ODQ8Eqi/EjdIsnTeyX4akuCUwJ4GflE1mMN64YX7JJ6UM25kp
7YWq5KNat9BSSKZwiyIOu3IDpxNvZLEQyI1DVgxFk7Flf7bvyFxrXdZIIjkOmjtu3MEZChx3a4LQ
YRIk/pV17J7GHZfjjfvgb227No/dog9ilF9FBQrq8AAE9bajBcqlQJXZRgkQ57AxB55HYQywdy7b
W68AsTwGqZzDrYqa9LY12Q1BJg+p20VCH7pGT3vozYxq/Qk80xoG2BZjANXoKdza/KGdxaTdBAX8
IxLgxgcbUKfgjvZP2ldPXs+ek31dm9PG6BacZs+dU++FV1tTWUH9wjPb+7ZzYtiRI+ercvWzAVS/
UbCfFN5aIO1tK1xt21xTLXQu3g2ksBEVwWgQADwcx2cn1QAZEHC3Qz4N83BelGzu824KQD4EjCa5
f8CDmvVDC+az2hTM2jLi7O9r4Bqarjh0JkzFc795cE0NJ15x01OYqiM5LxMkk4yA+urdFVQfEpiF
chU5czg2TxoLFTP0BXT/S+PUF8aGGfmO1WpjxfmOwERM63AD752pVZrTqvAXpVy1kKYHy2/ZaWuu
7WVP9JUKwOl6xpwZHZ5H/iDycSA5zus2Tp84TWhgztABYEsKCTp9I8z3oHn/fj88q5b/ayD0Vz+7
gqNO09l+SGA61aY2Sg1DBRLG2rH8CYPPjZ9X88Lkt6Heajs41PD8UEF45xnpSwjy8Usf7I12mokM
BgxkXcYBiSSBeElnAWJ3zYLhrFL+PxeJYAnbJOQZzovFZVo73tCnSM+B2zaT+smryjuRoWzXQy/Y
iUFG8LLIafYaApCA+ebpPDaLfWyUV4D9Z9HDX1cy+rFCGAfIovN9VklbAFSfj8lzjNCo24lc3Q2G
eiqTbtfJYWs3/rqn4doIimPblbeuZR+ILSea3AGlENmdPYelx0oExS5x7K3ds7VlgQv0/Ws9O+b+
us7w00YCBQ2gRE73HM/NDB/9XqRdesedtRW8KrUu/VXjfjQAJSGsZ+3992N+OmP9fQZdjnmWMZCC
Gn0zjmnmiGZ5sc+luwjfMinnptHugE+Go1Zh55sMWzrPSmCBij0bbgdr1wNMYGfwuImteSrBG+Y7
BfWayvnlpjZ0Dvsj6BrfX+5nXensclFdQ3AFTWaUB87rTsCC0VzGeJVl2R8Np5xX6PW6xV3nFB/C
dDdF6OydnK58sAe0JtFI4QC5a0G6YCUasmvql2x4lJ2C1oC/J9p6glVMo+2J1Tbr1qmhqGVvEPsj
i6hBvm+gDZSiE/liSvfZJs3RTOnEo2JC+hDkDLoIqF7ayts7PIsGhOWlMZXBs+omlQFSq2XM3Abe
CGmxdnU2Hb8Gqn1miUcjMOA6bc3sDvVCOieqgJxXM7Ugdwag0IJU6Y2p1G3ZlDcju2zo/Gd7aI+0
Y89UZ3cygWgC6V7C9lrWcXHugfw8NpjhujVaM563mAMnjZX2MB/KboAd+jY0JgNgr10zI+WWgwot
h2MiIFBxb0qI6OT/2kL/863/L/ohj/96ldU//xtfv8lCK05ZffblP++lwD//Pf7O//7M6W/8c8ff
lKzkr/rbn1p8yP1P8VGd/9DJX8bof13d9Gf98+SLWV7zWt80H0rfflRNVn9eBe5j/Mn/32/+x8fn
X7nXxceff7zJJq/Hv0a5zP/461ur9z//+Ezv/vP3v//XN8cb+POP3UfP3+TFL3z8rOo//zAC7x/A
3SPpQCI8kr5GMbvu4/NbiCz/AZemUZYBoAFQKBAX5lLV7M8/iP0P9BhGFgRUYQFLcxASVrIZv2U5
/0D6goAbxzYQiTaUzP7n0k5e4d+v9D/yRhwl9KOqP//47In+vWgRdQL0CPANKtUg0qG1gYF+j6UU
aS0OHbJyJyFlOaOdM22ho3Armr6+TaFpQZR/ZL7T7xyf63998P73M0KGEvJZ1Jh0QwsQ0z5pB/7G
DE9PUBVoDkNGzHVIKAz+EMk+IgB6oBl4g3XQhFj+sGZD65Rtahug7U6o+i5w8+4IR5ZpX/hhJLLW
nJFxNFhIqeWQlYjPULrI0sr5SLJ+1ebQevB5tfbycgMHPSUgd+qzBRIgFtFwqA5eawIY0fN8wscv
Uau8/X7XQ+PiJFMY638OXhBA82iPI7s8J1fwjmcA4RTtlnscCrs6k+UhNxRDCNkHy9quxK6MiwpU
OURTxKzFMU7TYS8EMFftqHLYK87StedRt5oH73bMXhlInMdY2+IYOqJdp06wSCmis8LjGloHfTnB
2rW2KPOioOYn+UY7LUBG3MwmUKEhT/AcMyYQYItqJbMfBj902i+eoajJV+UAIR4hymIGwT1rYdcu
UF6pbd20rdEtsxoiVZIB+VqXSbGtJNTwhqpeNjBw3A6C66NmpD8ingQOuEfsaBvdJNES4gQkTW8o
un+LIJXtmpECsR5+f8a7cEMb29yBK9FDJVt1t5+f8YJ0tygUtiIOJnXp2Y915qSRbdPwrYNfrx+O
GA/CxUzZQ7eOjcCfQA0D2iqmmAPUNWzySss5bYdNkvri/vND11iQNk7Cg3SaFGRQv1pwPPwNyGQA
cxZcv7SUrpLywYCE5ocTQCtO9VCXZ7GKGruzfkFL9hjA3eNnVneom7baegQeD+ReyBNMv585l0sP
VVNk6kAswCrgcuKMAOja6jJrC2E625woEddRUxJ216J2dqiHbB6DJwRrYjvkG0PG5ivpYUOZUdGs
w5HB3oi2vYd+mnVsE3vx+RXqXeXUSWDIQ1mO0oPZBt5D1trPiAITeJ1lUAN2sha6R/Iz65iN7nQf
bYF2n6Es+74eDujdgDrdFeSBeKpdkRiqHohp7YekDNpVV7rWpKshAiKjlnHEWmUI+ArEPDfcLd6A
SULAOxj4EyLw5dRzco3yymBu40BYW8t//P4hfmIDf9+/kNqAt4ZuAFDTFvKNs/0rJZljF8Qt/lp9
Vuy56NV3QMfEsbMbMrPY2UyAMyEde8cgM9YvaoLGX8d987YxECpwbgFZEwvr9vP/+a99xevbOsMe
BmvCg1lSvCHb3/nKUjeu3cmjhey7muuA/YTwjFjZrWc/pC7z0biXYMfmSYvdrHbvlWP+4ERDawpv
cMYcA+AzZxJwX93E4weV82ECpzD8sTzQYQS3+Zqn4m0YUuyoVnLbom25kbZEKbtrEwQ4QRW1pdcf
+35QKFyn0JHwafHUJJmLThtUh1OoTXWAUjxCswikZ85fDQc6uoNLxRbl82Vq0naXGVKvjKT+oOM+
E477zOdnMmg/JBwCV7IrrqBTPjUPfntPKM7DZSHAyRWCBYaPZ3moJbUFtXPb2sSWKjda6Wenq8Uv
30+iwKjS96Rj6AUHwr0zaq+PoNLpQ5wSqqR4+8VTZhXZJIm53mRJIJ9qZazsEvK/bnvoKurdDXBc
m9YVXA1dRx44ynnmpKzZRoA4va8D5w4lDAmOW4RWZfxcUhlAzr3Ue+IV/ZpRR0wKa4m+cbxHWWk4
fH5ggUy2aDcs/dbH/0qhYfT93D3LzWGOCDgLfHEhBzKeIvjk9OzNOYv7DGNtePaeN4TvPGq2E/Ar
h2kZSBhV1y6dd4S5d51s+axvLTXvHLisWXKQC+we5MGV7ImpShyxApGjZ02xywabPHk+7CXz9zoM
euAtM7njaCf0aOu3chc0nQNbW294yDy3mIetW60tKcqjxJybCC/13nT4DMpg9up6QFoYFQcyWQGB
zc2w22USi4bkUr+Kxgbwh4qXovDsmVJduyauDG8Moy4i9AD6V1sMD8S4VgD6xOOfTCb0vzCFQJBA
Q9eGB+3ZgxukAZMiDbiZI7NDH9vYDKsRoUaz2nrVWRlEsPlFuF/27E6hujzB1i8iixjVrbZJPPEd
SRfAz9W3qMY9dSFcxQlR5V6nvJh2fhc+CO4EALVV3WRwvQ4bCZFLB4hfyASkRZQGZLgX8HKbMyOl
W4UjE9mEm8yz3kxnJYVUaZjX/TYUJs5JlWzT8aW0TRCxmrYPnh5deZyKzAZHU6hGePHr93PrzFR4
nFtgmKIFPqo3jzyps31R5E7eVnlXbrwAyXtRB90tTCC3UibGk91BRhvWVfbU7rwOTXIBeofE0ZIO
TfzG16CZpe+qb4pJrEx+9CgrsM/Tfl542YNnV4tAEZpFyknlWiMaGSaSJub8+ztwTrOdzzsY27vY
1iFfCwv6syof0dDAYmUhNoGJuE/U/szs2/K2hj7WQzyEM8NJytvMrcFKCet9Fgb36YBmQ0CBm88a
uPspD9NZoT54U5odCpJZO6B86ssIfAZYk+dZtkWSBcY3DDysBrVCQcq9zUdmJYzV/v6AkCWYCKvw
oajoCuz+UwJ3z/2/AkofYGZo56xgyFxOdcrqRerHBP3+zJi7gBtEbgk/dHQ5Hr5/PJ9G67+vARc5
AA68YLTSRKftnOdaxtQLqGP367zrrGVv9NUN0YQtMjvro9YLJxU2jak1oATruka3qxoCTjWtFIC0
BnxZauU/gtShoLCd1PcGBBSn0nADJNSVOKRuspQAmr6jD36XZKX+aaAcHQFKbf7IeebDPTmrF7kL
6qsVY52pxPkx+I2eYySx6gspbqyQLxrb31ohJQ+5wKE1fmUzE28v8K7Bss5qJWNXdUyJkRdjQ8Cj
OQfjg0ubkVBX5dozrKRf4Gile+1MRWe4twVquRWEnS1UdOHXIoMuiCxfyf0wqF82QL8RtOPIJOO9
WgDBW99meYMUqAL/vDUmkCYrnqQk3rsYUIxoG/aW6CIIosbQD23m5Fcm/mcp8uTNoirnj9qOEB8D
0Mw7290MQOgrRfJiHTeddVPwn51Jhuc+VwdSNXyheuXeUd4bGyevQZUoa7QCqKCTou8gHjsEdrHy
sF1FlfB3no5dH0QyRLrfz79Rymg8s3+/0FHUFmZpFoAYKN0BDXe6DVe86GNpFO3CjTOQcgk0vMOH
Dqhg1R9tbS1ZvWvkXcALiCtaSzWqgA75JB4rxWm2b21vzXS/Li3wXUw5pTUqeD5dkiCLkqG+U6SY
5eM5Ym/wq9vatvasb/ZcxVFRNS+SkYcDs6qfqVMebBqvmF3vki7YCQs7ar21ofPpQcz5uSuamUy9
fQa0U1zSeZIHP2rHQqjFF4Ogi7qF60sc2XW8zUtrZ5UHF8eJgtJBWkNPE3pgvJYzu+3WzH8gKQrb
IJYPVns/2CVmvsDDxtLQBV8iEwPvFTosxD9kbb5ICZmlCoKb6UeYPCfBs9APBD1jFDrJJotXbrGk
/azsJ/2dD/+yN53CRGBqin1cacR5h+wocbMswbl7r9xfHdALDIE6i0dm84xVN8o49M6jES6scKHC
V9O4i+ET3wQb0q6TGgwjtkQYkbpwI1tWoMSgcekuoJ8axX0LlkY4J/ARgNeP1Mukx8tiSKp6e94P
xlNbpiu4csPKyVwVDkaoNszulmIwbzyzXBQ8m8Fs9Tb25H3rkp2lxaJwsih0VhSirVw3sw6OZOho
BEsO4U/Th+5VNqztoUKe6qwk9+8dzqJ2iKOhSJHZAT5aoUTebipWT1wfIvrGEZqRc1/8KGKyA+F3
ESbNDRXOtEicWeVjS2+y4A76VkXbL1GVXKqUTOCeAdVvw97DhH4OKQmIm41y8xrqQD9CiW7PKnPQ
x7VecLxFUFWMDPvYQ+bBokDw02Ol4O4Aj3p0LkcZHh/q8AHvflCdzoLhkCUAuDTxlh1jSh/pQLaU
cYjgpN2vrEGlI/ReOW1XNAAtkobQGK8n9qxvYnBBpI/RoIilYgQFzUZrTBe6gX0AfQoElM/dde88
uMWhb2G5PLcfHDohzk9hsCkndGLo90bDTMKDbTeVUDVzZynPJtKC5ilHTeSuhSRhCMKWNmYE+b1z
X6vntH9IwmVBXyrv2Nb30IINHjuazYEidcUNN9hc83VdoxAwY6ivhwqN+b0Nu+DywYFVK4GeVRfW
C9vflGDhJeFqiOfN6CgM/h/SnPjZA9l87ZBjZj3jvFAiki8t5ArkoqvmNUyqMiucuJVC3CShqeLq
8VpiSCrXPjTcDQ513Bx7BQWvAMrTaYg/LqatC7Nws5iZqoog5XY0uL0oukczjfc+gBPBh03qRZ+a
y9TVcI00Jp+pWBzOkjqMKOHLtHbX+C9uEfYheY4WfTLFY9C2XOROPUNNawYNGxCDZlDPn5iGM3Uz
wJhbLIOMLdIWsA0Ekp3ZrwimfxqjXJXcyLJc52W7AAJiknj5rIeGG5iDc7iProzMnPltODWgI56q
ZOMnsLi1dog2VlVS7IPcOnqxtyrtBkJk7baq7TWsiudO7aB7KBdaOIsxae9AU8oyczIubQo6F2w+
Jl6OynW3tRwQbUaM/SxIV5lxEOxGQRoK1Di5lmxZksXQLIZylUCByYwU3cIahrK1jVUBwGf40ql+
kulHO33jlrX26ibKVTELWbZwiQFpPGes4aFlUE5ZXILqiQhHi9afFVh08EoM8LBV8ih8+J9WVhw/
Q0R2wS1pQ45IVztH1x9Z3xv3CGOtObaZrHPJzC4FIm/m3QioNcE4C/7KgqYLSGqmMGA+JEH8/6g6
r+XGkaVbPxEi4M0tSRh6yra5QbSZhveognn6/wN7zp44NwwJkkiKAKoyVy4zB31JvTIppXnsJIF/
1tr/LJqlfGSaPb1583REa5xf8tRifZBmfNQ8ZsxEdp0MtTdf22Kxd0OsHmckKUeldhvfyFM1claY
YCBUH+SniXvneEd8zEJNqt3Xyu3mYIixm+4brzi2/eAeDEV+A4rSwOzuWFSKgGSOlogBJUw7K9Sl
138dqZWPnpZ5CMv64atqS2u3dE51Vata/yzhaT1/rXWlc1qU3KVs4K8S/Fr3VTYw28VuciedmQ1m
I/an45ep7vVL1VBrOvn0acx29dLMxBBSvHnHWTflV5Oqehom+2N21/XaTKaGa4o6fZ282T3MumiO
YHq3WdXm12FIMAwZ8aITcg6MjKtikMm/D0Yu3WCu8uvzOLpThSyGJEm5sAbdCd3Foh7C71Jd2qMp
kSDnSb5wd5I4a/3vmXqrwC9a5xMbsP5SF9V3FfxesRSGJS5y1beT4kejz/++5vMPnw/PY/99+3xb
/x1bbDesEm7w0WyaEvtkFTS5siEGKbGyQuVz61NibU1GVdFvTE1BnonTG9s2WbuH54+y7efPh7Su
eCfPL+tx60+awZ5I5sMpKEcmB4JYKqGeGTfEkmEn1ACRjt+UMSN+45j3LzZPXqXTSWJePduY9GMp
N+JFT41N94G9GOTaop992ea+zUyIzPDbpBtsrBhO1kyq9GVfN0ZgNtOR0MWjon8TKjWRdp0cJxSK
dqtiKhAse10RMtYK4/Q7OhpI9mYgyzKAwR5YnRmY6fLeYP8/VZyCWtutfcvC6b0OzXpqBrSMdRoa
kgXD0/G36cOGNPHG3DDaPuTDjAbsi7wh3JarxnT8TtUPlUaqb+vs86y46n3jD+a5dFMG0VkgDcKy
cptFcAiU0dykbeEgy0MC/l7n61UFFWbIAXFE+k1qhwy3gxJLm74QuIVboWYWYZVroRKbMF89H9MY
szgmrf29tUYo71ngie7QynGv5fl1XZVj0ynsqwqZe/ajNXO8OM37Ym/cjXlP7XtfPKZ9Y0eCd30l
yO0NVuePjrar77+Ugn0qXj8TZ/1plR/CGUOq84szDKF0eR+6dk+V8dpk7SOzxTFpbnNXhqNTPk+e
kC68rNaXlR4puXKZBnaNge1G9/aL4wT68i7nMqgsIjHWAebCFFSjDl2fqeDGFNM3tzkFCXIR9e56
4t6/M0Hbe2nx1cuXNwJ/IxSooaqGacKc1mNHZuIwVUH5T6GOJ7gRx2I2w3SQYRarQSGMi9PrQVom
oTrvU3c8AS4es7I9OSxoVtH6i9tRTLqBMtSnKbW4UneK5YVl3WJLofqjl+FzeFlVyiGj83X9W9Pl
u5y8JPr6g7n5rbrajrxgX0gZikbZJctJwQrewphxWdyDqx6RLp70JA3tWIZOpQbeaJyshrX566S5
DwbMO8kZTlTSlrgXSmMO1Cl/03iDE3765TgEeVNxl4X6nAVKXpydxb1oShk4KaOKlqVBa0LApt32
b4t59Wv3U6XC0Jrc90Tt4wHGXq8xksgO9qjs5FatulOgucPZNuZzAw2wLrp95cxRLx4rFMY69w6j
x/pA/W2RN6eXhZ+l+j7GkL2l55sgUkA1OXjkMMWSyzqH4deHxCT7zjrx6RVHuzhwSkM0ISevU0NF
Xy7ejBSTOKtORyrcNReZlQe7ZmnPvLChuKdCPZrfiy6O7LW9rgmeLyyU8H0/6IyOdjWeY1ULBFYR
rNP+OqmndQt80l+YtJ6mdvZHHZqN+A57dUeDfFiImcFf7bao6RsdxVe1Ge9tk35UzR749W7HdSjN
nru9+WjgygA2RarZXBPJW5Z66ExvTZdFAv2vXVZhpShhz7Qsge6smw0lPDyaESx/ZFllRNzH+1w6
e7niiJq8KCrLFM4i1bbHpmrYlOXJ6nX8JCdfLsXJNZLXZmwv1vhFWc1LPt0GvQq2eY+5bqGJXGuG
ReHjnjRScVa5UPTYe3xjIjb7cMmXC9DTe2euYb22J9l82nN9lPn6mqzzr9Luj57IzpXXPThD0qkC
gbNDUxvH1oqPBiMkzuY57Z2XHgZNOBXaA41SqENo1DiPJsq3DH1HtWJ8TtSf6oFc1D+3Ol/X2wjE
96CbIow3WiDwupoFHesvDOEAZ5c97aqvZKZfaWVYUSBVcyDbGi4OxoIsgbnzwijA1zrlR+fFkbeW
Z1uJj7o5BHbJ/d9wHlmbFzKs1GAU664sUzL3zNO8G+PuB2OTb11vnhqx4IyoH5e4Zi85lfa6Z3vB
wX0/2MvZVSZWxCF0enW3EsmrlF8NLpCqRtfrHKYpD3CGO5Fue6+Xe7pa/0zTm1nnD7rVnTnUr0uK
94x7nG0jHNZHZxaXdlGPvTkFa2YdHPWn2tvRMsxHjwlMY2DzoBq+NVoQrQpfJQJGcSVr06vtJPei
FqeqnY7MmQ+WjWkyvqeLfslNmoIo05k8mEwOgpiRSdxP1MRBb8qojfECrLiAGZDgMkwcbpBnus9Z
35d2S7utBfOEwR0sWqmke1utwhriP94Reycer51HYptKlKDoyit+lpdRVU+6aRC9nO5Nhh/A31+k
TD+KGZaPSbESG21kTkxkbguFhwneYOdK1FVYk7vVi9mZr4UJSF8SW+S9MvO+W2RBVfMtiU/uxH4Y
6ON3NTF8u73YZGAqe97xXNzd/sP7GU8vOW2oZoV9/h7r56YMXXW4qpkdFHaGc0HzoTjV66C1MOYQ
qpXrmQX5mKnuyRyrr6Xm/JZO8s2c2VjV/JT2aVCWzWXb/+ZOnDasoWyWfeuNkWPzZlLzitT8tcZk
dh7eWlYO0p6S2m8bZa+t5V7Kkl7EioY3UxmODe4/q7KE5ooN41S+Ov0IrjEdBZIixU3f7eGbBiFR
kctRH5ujqi4gIGOQDXBjMLmNLXmycHipKl+N6S3TgeCJ7D6m9eeiyxvYeqBgV9bpbtjH62muXpJB
RtX8rTG8i0aqjBKjLNeTSFPLIHVsv8DMt6PYdIzP8r1f2dut4uDq57rcShe4L0nSfKymfZ8n0kAw
kZk9lAeuFRZTEck4u+aaeyt46X6dbxpNTkber7QiismDTNk+SxAS6NHANLeshqe5MNJN5WurzI92
TE+umkbO6xrvzRrBT+yku85QiemNfYDfU61SsC0ZV54Xtl11tbHcngrlXVHiKzr8qF3HyE3qyHKx
iovjd0VzPzFMfDDjeR1n+551xc1E4lQKsuSz2s+V8aWqvGtlpNFqjKemtQ+KlkRunoeloj3arV/u
1SC21kepj1HnLATa1R9LvL4U+XohgqxUxoeTm+9wAC6lRQ1XGkf0A8HacYMBVLlDIDz7ODkJseqQ
y9zmAjXsuPYXV9qnmZgkrdEirLc+vGpE4vWrxFouwfcA4txds7F/mMJKnc9lnUSDM587roJpRgQr
ibiSBfv+8sVYiTArx11c1d/a3PrSpxv7Mf4YtOZ1wCl43lZKYtgqesalUb+xUn56VHVWtykIC4zM
uzPZrt/sNX4k5CJpYxPR6usNQumueVFH7eymf8p6+pHBAllb8RjqJsTJJbTT9qrpud92kTrhVZFA
+ffSN8H4s2vMU5HkLATw6TrnFZ4Mz9J/jk5z04XpM4vflfkRqmI0dWog8uTFRVKHzcOtV7zTkGkv
PUnV8Wz5ebNcGNftSrV+JW/re506J5tSf7vE1Tz5XtoSNZLwtcl5FZ15no2jIpkcrPMZbfyZzMGH
69jngaZwnj9UtkZRd0HNM4AS/lrr5NR2YBE6KXTz3hJkHnF7eZ0WGE4c4A58Ebl+ZN5Vis9Wd46u
mbxO1hChwDmDIA9TdmELoEon0QA0FUmPgmmE8w37jgCr0wszbAhu+lksJej82OyWfCfL9Auk4K9m
Ybw5iRMqU47Mbrm3znvpWmdHZNfG1Y+Dge+gW1+l5VxUMz7FnhLFGArhfuDMyl646kHVyAGy/Vqz
fa+bQ+cXuUHBMhn+6OBtm+d+X6x3kaiPnNs44S5dDfgRxjVJGbfGWPs1bVjaw5F51ZtQnXNSWwHa
w2uh6GgdlyCxvzS2c2rTOfRGWvwvmrme47kLVSp43S1P6MFPCG5vPZpPQSNLj7fPc/A6Oz97y4w5
Cqt2HmYqRSumZkm2npnGfSrcb5OYiC9MuK8oARWdOmc82mPJVAGf1Es9LYFj2REYTk2+H1toZgXa
FPvYa3PXpEd6X8XRHs44Ydks2FbEVRvqe1VwCQ/JeYEM0hjGb1mPZ0Y3rwUwxYBQ1oj1fZOpj8HD
XtAwPspSY52e/pGzwwKL/Z5dRqLwrfmzVM1jWa13JmZXkUlwuLjddWjyvar0p6p5UVb3w3GcV0aC
D21SgkUrXkum+9KIqvI2z8lOjsVJyfHSy0CbKy2Sy7ghmRfcHX3cwTATotYeTGzm57Os1lfNy+/0
4rcySS+mmI9q/2PO0ouMzW9LtbxbQv/ljHpkm0s0yfhS1GZkQKBsgGVlJs7TYp1y7Ysi5N6tWMT4
B1qDuYeAwJUPrFTj+Yjt0hm/kbOjY0cl3IOjdKEpHLa1+pKX7Akqc+n5K5bCL7Nbf1tr5WsmkocS
Jz7Y6hLCLfCBu+aZemv22z/Cmg/tcncA3QzV8kkiDzqWvWyhBjLzcNRtejdxQ3Z6gKd2iDslGiRm
tMY/SvVnwDAlVtV7SeU2cOnZXRFk9EFAHYoTzrj1zvEQaLqIHLj7seqGA0Wwpujn4qUzmx9dmhxd
peEq9OAmbVFun9yDZxaohy6GKGu012yi+Sncm7rUNI83aF7gkUqgxZbv1FqUJHOkz2BINVsROjr8
iC+5p0WW9mPu4rtTVNd4HC7FRLGyrPRkNPU9AAo67KBSZtTmSco7s8yDIJpKGqCi/4NWnmiIZwnw
iufB5/dPnOT57fPhCd38960YWvwfynGGVA5B6v+De7r/AT/P5yi8Q9zGMnJUUONJT4EChhQUwlkq
jUKTSQAuNjWwAg9tTAyqUlfykCvdv8eeX9UVA/K/v5gVJjhklrhA6hLyCq7z9alLSFPZCa2mY3Hn
E0V4dxqztDt1AjxJHXq2Zs3hQoWMc9LIuvr70ObOJhN5fg9msBVW/+/nMSN6SIlz9Dxkell7Ek7L
b//3K8+Dzz/+93n+e4p1mMWuJ7L68PwMnuDP82OqJljHVY0h2F8gyhm/GLWXQaY2tNPzIW+MeGey
Q+4drQJ8yuOK+apW/f2qhOHHR4eiHaT/C7bw9WncPqrnV2L7KBSZtMcyptTcELbnKXu+1FLLzmcy
97s0Y8QSfTmDoEj9aSPLZ/t8glrfPtG/z7U9tWvlv2IHfB73E05Z1+4hyHnHfnvF1bKqvy/7/Op5
rMMbBnxpZRRGWOCwPcXzyf773eexHPLE8vdlnj/Jh9yhdSvehoKPf5w4PbG5fdZj3/aBskDXk4q3
W/PlJtshbJcuEEuLa1Hux/oYTiMRJ5AGpz8jfVKF4sOTcq8Ii/5AC82h8yur8nNtDgU8ZXWc98W8
vHeL91Npr7Hma9LdJfc+X8hOzw6V/APT62HoA13Z5Ddg4uqGKxTLbfkzxkwA1/WoiuFc5SJIshH+
OAhQcdISGNwy95fWOjMCO66V86L1zZ3pbGgcEd5es0HjxNSPZtXPrZqeraa+4hfgp2MdKsZeM/Zy
oKhe7GMqiBNUmigRyQkHBT/ftqCiuDXnqU2iUuGqRL3ZNmh9HP0c5/OtcLp34JQ/lhJMcXOWM2QC
0TdvUAhOouW8iTbIDCvCIg1NLBEVe1TJmKyLncLngaNvyCD+3PfrpaF4UKs80gfvZCrfYmm/GCkV
rPy9fQxrbPt2VRy4ImEzgNGtHV6k+qFQ3QByXji5gsL4n0HtwzQ/g69FubkGRod4UVwsSdWoIslV
CNnETd7Qkr1KcbIMFW0X1tyWsm8pPQpImG2H9GytGHH4vzWlC4qVHgAthjAwqFldEgSp5BY37DSH
+z4PzbHw4UftcHPdubIJWqDM0VlCKPEHt3+P6a6KfAgaSpiUl5B4py6ufc8NZvNo15z5Xa3WyCyy
99GUQPXlYVnpbVPtJe+yy9Y5jqXBh8RHTrpEMSDU1tXxNUnFTmti35m3ApLRycpIizRAW06R2fSY
bJB0XGthAZTWDhv3xjrkVEAFg1a1gzzv1Hs12eIqsOSq6yDl35NNR2Ijs6fYjmzly4CPW22AmIlk
X6Tvmvuq0aPI2jtMhuenBG1W1/wIirxTK0LAXX2/LCWraJQpr+aEYZlBUHv1O7O+2uUfYyRdxKVw
n/tD7ODQVwf22AZS1aOWHA2lFIcMnlvcAT63KK2qzlenys+M5tzZE3EXOv4lL40o4TZPu218aq8J
fXO+n5tutzoQVgkVdPnPVFEQJ9KeMbw/OrPt4/HINUxkm2X7U3xjSpg6IJnF+MC/51tWe+HAi+Wx
9DPP8c3C+rEiNYFY6ScEIuexjslXgcd2ccjYUhIgPbH+6ICbHGZf5N5vgmNszGDTtkGSv4MhbHYD
hcfk0mYAnXg7ZTIBERB8lD2G5/NObEGU5BD1UwXCiFWEwEp6niGsLicndX7SvEFFU3Duaz+dzPGF
m5wsyZSg1eF3krs5KnuFxVqDB6iIeaPKgh6P+87RD3liHYow/73kxAL1Vz1xfaJK/TYVDCmvblr4
ucrJsnowOdg/FjSAhtDF4jDFOlv0FNaLF6x2/GAe5xsjt49LYTPxT+QXGJmRq+BB5YFTQswsYL+O
dEhC/sKmY7f0iZ+CgBptf0IcdkpzdV+41d4Zh9BjzOJI67AIgCskVtBhi9x3clIyeyRvS4q7b3+w
Jq42aBIFZgkKE4phsoJpiffgcgdZdSAE/6jiZ6WJHbE4zNfJXymPlXl6alVJ58ss9VCChI5JG2VE
lTgFSaDZeOyJuVEcsU/iPwu2vZWmgpxZuwyVaVZi2tgr6x3j4agpxn1sFr7DRHkmO94rFn8AKzYt
yijW4xy8qCz/iLh9nRk+IpeOUvoJEQ8nOVBwG2e9hIACjJlW5amtvVvifDXm9IA9OXdVG8Xxp1W1
DPCdoGWol8LILdkyLGnvYqJJbcUMyHw6NE4dmo5yIJqZcLIt41bHZEoiHqiOMc1LV3ohHfYpWZrQ
bX9VSGJGw0NCNmzcnh0cU9H5ywRwUp1HS31PVQvcWz11CGnNLRx0TghAHal173FuvSBoerRd+zbY
+GaKbjhPHRkgLsPicwV6VaxemJBNXKxQCbPPRrUIVxr9Ngf7ZvGMvSLSsHaT+P8n3cOc+31bDVi5
Vozul73mlXsSQH1AGtbcZu/y3u2VIqVSfNtyz4tNGjqdpQYg6IghrFh4yxQnitUNV9iwGSOfaVL3
hBAeEG0K+tAusfdGlr90rPSZnQIbqAepu7cuN3xv9YBATdqANiph/niDs3eWZm8jFhIDaAzmfEup
vSiZhZeafpzH+A/Gx+nyZrSk5g7ONoCyTiI1Pi1j9CuZHAkHOWXl7LsIGSr9mhjJUWMFUfrlayuy
j3msH4bZfE2a9Lsx9qfcqY914X5lPLtvKlZE7IeirSO2iwS0zoD1r+0K/jFTvzWbdSVbOpHcZwnZ
qdUe66wctVpcs+pN9+Q1z5a31JPf9Mz6vfZ0QY310Sc04m0GgLpal1RXXwfFRmdR7TOTTFq6O+Ol
0MqbKXIKGwomOdPhKXtrwaCl0a6Jl73FmnXv4+RboyjvrsbeUov3oc4vInMiPRNBzIUQW0GFB66D
S0HsJnuLNXSBgADz8m0NrFh/THN2JhT0AADkk5NzMDKkkt3s03LilM6xnu0yT0M3vrQuW7epHPoG
cFfzzkuunraPQV+OqQpeMfFjTn6m54yd4Yv3L+5qoIw9JoIKIUmhPLSXdGGzkPnVM00sKMvttg/w
9WB5eICD7Q1GKsmM/6dw7haDSNJUYGcpx0IfTwjCT4N9Bev86HX9UnvOGTuz0zSRXZy7tzyNz73K
OAwhuifisFu/z7F3Wpr8mOni6LqAiwm7neH6PXD4BPBNhiKV5CVXvk+GupvRFpRjiuUB1QVdjygw
uTR/oQbaSWPYJe0v4b4tzcPRPisq9LqEouarWD84/Vdbe9fWRwUvUezg3RBmVQKw5OfYeWnkn9V8
dJGSPoT4p6L/otfcmQj6RvFuTOGgR57Odf9SO5+GAqXpuHxq8Y4Ns3/X8RG2juo/1T6+N18zjIpa
FMeBp+69n+YP7wtrSrXHk6O8tTdr3x1J5HuHE0CR0XHaGLS/CZZKE1/fgDC3dZeK/fRHyp0Bfl6w
P9FE23nPfjeNj4KoKAZthXleXTe5NYpoD5DitXdRTG8ZrqQJHiWsMc34ClTcnay5gopqo5bOEt1m
kgPdjhfSd/aSJjvSpgRiC9QgWpfW0ZgSIfgUh5RZvkR9zZsyS/WSCOH8Hhr1zapwkVEc2f3qUkHl
FRvkOC8zyRSm1iin2XYlN8PoT1arnLspuVYEUZJ4rBMhbaLS3I915gT5ZkxS9AVaXLDlOCik0ezn
TfdTzwzUTcz9LIeYCVmXHar5ombVU/JPb9UvpQrmNq2p67tyzHYea9pHsSyrzwKtXbwUqVJDvugu
35RL6f8elMWO9EqjZ4kXWOq21xwya3Uottrm+jxW1NUQxWLtQ81eu4uSIjBpOn35rhftcVgrLqRZ
e2+avnh58mpIVX1/HioIj1rGOuY2YlCt2l2z74Xa3DJ4seyEylkHu7w9HzDBy8CloAppF7tNmgs6
veXW58l6w+dsua04LEZGZ35/HmIqTAtbZTfZLMZ9VQBwtxP1PFv0k/SuBTd/si5Bt8loVGpTQper
JJpHZX7LFw1qJvO0DC/Pw/Mvnw9t/iPTdOMlLqxhJxbsi7XO7S+xUw6X51eW0l/subx1dqGdns8M
CQWUQRO9b6vtP0quWm9i7JgGNqQHV9SNVzOjzN7ke4pVzFccQvFD5uRK0SBN91bnPCFCCJS2yV9a
FXOTdmLM7qA8JraQCo4sGH67d8stKH3MmOKu1fqjSH+Y9qJ869R1DdTawxmzneIP2A5nolmQ0Vbt
q2r08bU3jX5Xkqz1paoYkE/ZP7BZdklREJe+8hVa3yuIvG2CVHkv6qxZEe3D8EaTlZKpuFa/Jjd+
xfOIIs7VlMNgypPSV8Yll2D2HcKYR2FwZykDE55h+9Zb6mMrVfMRk/2dWuNwK8F+dlSFxaEyzeVr
akzg1lM3XRyR5l+U8rvXY0lQ96WEF1PaKJHLaU8GFzF6pJ6dkRRqmrB/i87SmfjGUD/XqeIz6c36
WGhZeh3tl2W1ikuiKg91HFoMKGR71pw8vzXxhIPoMGf+OKmwZ5BdQ8w3/hjC2ZmMYX7PKfai/Lfl
jkifk6Y2bXVwBjvHRVz5wyDlmlid8buZimujQoXtBaBWFTljij183afXFQ8nUncY+KM8IgJFFHel
96wwG7PpbNmdc8BUP/vZtveVXo8hv174z8ukswNvzss3U0ju8tnrd8VSp1cAhuRaoEEOslcw/8b3
IG5fyI41L0XaF37Tpd9tEz9bw+kLouimCTIaIBoJhLy86+UM5rX8Yc+sZLE0PqapXN62ifdgVCKc
zZaBLnCUbTbmn1TTQ6Ak54eN286uXiqDME3JjHy7Z5Ioz13o1YNufICRT9X0mhiNX62l/taAE89Z
bH32CNRIWPdQPDuT9ZnqOuQpKZlEm50WrmQJslnXjLnNHl2L0OR7gnXIXW9AN710eh83o39tqVsM
LVb5ToX5gGNk3bxFke8oh7FVbpwEQIC0Nzub43PyWrCApIRc1lcnSacfs6YjqqtE92EQ23Ho65kN
qJTsirgU7r2EK3hQI3UV+e9muyIHoU4o7yGYWW1T7ElRzCEXFMm7qcIdLmZp/zbpFkC+U/wF2KYq
bBEoDQtM1OMpA8jVypOS1Nm1njvPXwd1eFsr/gsdgsboWGguG2u4I+OwcOcjGGYWw71JivEuqhjf
rbJZj6Zdz74H4w2stZ/SPSkbsGU26apYFggYMIyFWTM7KZXqYWuJy+RuwY9sE0U8H9REa3fkPS37
xYUYZvQS7ITzlHt585Zsd8/qkL+6lA4DwzKhZobd7HZVekWFhvAwztuXBKZL0orykj9f2dGleWhI
qf9eeZAq9MlChdMxr5hcrkdjSa44UEPSXReUpt7Q3IYxJYdKr4330YL5UXsIDLcHExswvIGVNqgy
TyMmG4niko/5y7TqX5oZ3+k1x3BUbrNQVTC8y2Z0gfpARfHUcyCkLQ79SFvNav61myzzi4md/aHN
HO1uJcMUuWXwdwXQxxid5Goh9pBps5lpwl0Q5i1f1/mg90CYT+FVqSUrTUcVuJv26nno+SBdLSor
Vb04VlycalP8GrqUapsBLZVmdqpr1kGQk7MBj7/HMKGLz4tCExgbQuylW0qcRVcy3ZiwUJXocwGZ
NetOqR2X535tkMvk9filzBJYSlX+G0Oyb1LYP/7qjCudBLHetNM3V7Hnq2FZD9sQ6dvzgYU82SNy
VKIRumGU2na9X8rigfkDnNPcZSBgW8MrYFVYLYV5M8oUJmGu5UGjL02LtNQDsrdX07eJwhK7eLG9
yDPzCyJ4FjjPnhiaPaWY2sJn1bn1cns+aJMBDGShO2uXfw/NQkNQNVGHU/H5Trn03y2ThF05bF7s
UEAvvK59QCPjMYSNtQgeqZLL71rfipA5ThdOSYMF2UHvII8KU1Uwq1/0+mTFC3qefgxzGDVWP5dX
len+NZnq8vr89vkV0xMFpqUe/XdIIDU5IPIxNwWBdplNoV6w+/73QTFIoZ1Tpw4U01kwRx82/uus
dctpwG+ld9waL3ceNGVwQ0txX56HbJQRf48/v/r3mB66XlGdSi1nn6zLBFKMe6gMq7vCUBogvluy
YzTN96PSoG4pY4hhRJWOXT/cscD498HzWNplg0P+/w49f8PZjjf8/vO40dfDccJJcSfjWr61iP+L
zJpent9h/QRFp3FkMIkye3Xtn1Wld3eXDnIxGhhM2wO7n7n3ekX7e6zYfiPmNySycgLRvCYqW0qO
Vq+o76bS+ZbpADqwF+qHLWv73nllu8u2HyRCavtKVv/YvWKGIlW7i1x6OHlzWt4Tp79AzHGiXgfu
0iglX4dCU1+nraB221Ge1u2YkTb1pnRPCkaTCfAZxDjapBX807a68mIUE5l9mvEwB809QpfEMkBC
M09m3U+GNX4ZDWpH4eby6KRMs57HUrdsL623XJ8VbIHJ1aXoDW5idfmN1FqQVzInOllNdjtfsSj9
RElgBh2xrNT3YCLQ3g/TbLrD3jQ/5TwP79M6JsylRg1takGiE9jI2cl65WGpct5psSl+Zvn60ifq
+OGtZhWZv/TC6gnCK/V7v5B24cje/KLm7tctOurkDuQSmmNbB4ugF4WRZHx4cfa/bzM8L+fq5pAR
NlaNvD11bp7m+RbuoX8Fs2pW/5NroNnrGiOlSqt3vWRWRwLoorDc6GKfr4IlnkYaNrVbQIfX9R3t
NNAJxc5nYk70S6qehhIeHhVsFR8XrouNrzNcnVJvAiCzASSTgqE06vWjkjsdFd9usmrv1+jle5pD
88//0XUey40zTZR9IkTAA7UFvZW3G4TUUqPgTcE//Rywv4k/ZjEbhkip1RIFVGXdvPdk7Fh3qT2M
H/in55UoZ4rUoaPL3CX9Mau64hLagv+ySx7T3C3fSgsZ0s+K8BQvT1MVMrM1xj4czsy4nFvzxZzv
i2qYn2+RbZ5I23y1vCx8yPIQh2ORl/sa/84r81Av2aIEhSX4oTjWk0esjyoYLU7ktK7xPvhPtKC9
wpr+fTMR3k+V4e842dVbORbOxiyK6qrVTcbcUjck3pHTcNb1dE9WvrpmuNM3Soj4cS4QTiVTpwJZ
Cu3iV9WT1vvmPRPGhpeKWVC33y0t/UtrTuah66hnm7Go3tq60HbzkML9cRW/LiSprja36YTs6uk6
hbtbpOadMV/wYMGDE/RzPDMvr3XrF9fbR1E008IRWByTtocvYHa4P82m2Cfsd3vRivGEn87EM9jV
Jya4m4wZx5KsixRCxPIaQ1WqKkh6AkdN8lSqqD7978EnUvDvqVEzy0nLcyysy5dUXRMHHDLs7ZAb
Q7mrEsPaQHH1gmIIwRSUsbn1pT+cbrtCVGrDsVbNuVw2Cr1uKzPQJuNuGKN87zDx5FQbA32fEuVT
2WRsveU1o2rIqeh2+uyFT7dYfVs0xmr0jeEa5qNxSrXjRCW2Nx232HVO6r913kzPWclv395otR4C
/5flzmgK66UChr8pB77ydulktIFXUsNazRgIem420knZ//fg+kyqc5p8Y9M10NqVp/D4KThpuBqi
qiby0iHXO60o0OUR1l5F2WrJc2Xq+cGZ7YL0U5xce8vZFqRnHmYjUQ+1bsfX9v95aRbNwau4Inq3
vNrzED4kWho+WN4c7e0xyla3124PvPHP5kztpRV2tomXw1O6PHiy7g96ittEKybr3gln/VQL/ZIV
1nCJJ3yAjX8daMReOByM/16eUjzjXYfXMEHfAUcE8TrSq3FHDJm9vpwJvnaxQ6ZyKIb9rLeAzoy0
fqJz9+gzM2lt+Eg75bI+NiBMg6Gy5WVU3m8m6+yNLlS+Tpljd8+0bzoQXhgjDsa/8JsS2MJm/AAb
g1SVEZdflXgG+XS0R5HeqUHkz6HWcYJlm8WgZhUPcJrxag32RVXF/h+9ofIYGqA0C9BKnokT1j2G
SbepVTE2kUaQXLyy+hJY5XDYnELGagcdtYynTPdH0amEBFB8z604GYRIUbPn+kj3Jn73eqTRop6f
WY8HTGT6X1WkyTv/jmixFi1jdjPJzABpPfId3L3u5g47kovVMFTFr8QvWAcD6+vJdQHKthgjbs8o
fvLdnLlfNxhMjnfl3iJVs4uVzVyZhd5we632yM0VTfxoRB96E+WPUnb9UwLDcK2PzIu9PZ1F4WMT
kg+cBhi7Y75VdTTtaGD3GPqt6CPN7Ae79bpHV/r1XeIw1y/z/PZE3kLRJYGjYyfI+Lc38vYwTX3B
pER/ClKFAH07AobwQAihaUCfpzaLUGeXw7KwkJrMcfTenDE8RKOs9tPtEyhI0GFkSbYgDef720dJ
Xen3o4x5rY7epVu6e4/T1bGsiReVMrMvfhP/Yid/Vlk/fdapK9dza3DLhcwbxbiqMSm76K8MkhXB
LRLOJhDTP6+1ZlNWj0AZ9XsVJ5xOdXW+PRsdA69bF3krqx+MDXQi+CFWX9ybhMZJz5D/rueu2ftT
36zwUrGRO2F0NtO2OTs+UxkH07t3bOnfj423s6dKXW4v3R7gkOAVr6DohGHhnBu45KjLRJDklJ7l
XMpj1A/+fkzq4eL5Tb6Vuj4gkqfs1GmevHaMnUSaCNcRJe1dUyr1YOc0CorcADAup3DdREpeSztn
9rteOQ+ZsKK1qkPtxbJRVA0xmJ8F0lAyud7vYParZISlY0yVfHQSvOHVMg6nX7wr5fA59KYRmG7R
vbgZlWGoejY23xmIKZj7iOPvMemqYje2vU2tPBS7knDgv4/m5TW5fDYaHfvy//26soTANht74ibW
m9HMjyhuxcPU0GyLKqL+UQpMeIyrmeQ5MOMI2vlTmXf/fcRQof8+un32f19Xuso5li7JzduXzMs3
+PfR1CePdj8RB5R/ldezeeum3m+mBpW9asr0cbBCloq4brddYX/Fte2cbkAYugbOmfbh02BUtMPx
LK27jEK7JOuzvy05lYWhtIPWiKPLrZ7IhM1l01yEgwQKWsd6uT31lqftAi7A7kDJmsbjug/JTUhO
MO9ax2+UABA+DuyY75Hz1HS+c6iXoJ5GEZHC9i+HkzZGerdmfhL2thuJ6fYwomY3SHtlrGXHYo7/
3rREIsK1lyq8juiSqTstMSAn2wAS2P6T9BjyZwdW0V4aCEWfEGgEdtfEespHNW+kz+x3Le86QDCD
h5XN765ZOZD47Qb9uao7PdBLP/xqsOYyduiJlk350hrkaqvYCZ8ao6HuLGmWdn7qnJReYs9iXXyS
ozTJgbb9qzm5r9mdljvRh9YW5XEGZbW+PR1qfuu+aY3rSA7zyWSeGfq13I5lnO7bKZm3vdFPuypt
6g/DDDfs6dPLMLnFuRGo8lEuqo+8YXZ74nYzDSFhrGtdEnLNHPc8euO8nQ0jDey2d88zYmkf2DoZ
BT2qtlYL5cdZHmqAYUFbpkQEKuVdskrrtl1mVnJrZ7DXo3SkK+iUh7pzWdhYqbGjV3pJ1U9i45+g
2XhuEJmIylaf4eVYRGkbPDc/r8a+vijWzhRxWhUpPXCZTbvBoKPwn7JnQ30aLbp8sSNYcRe5b5it
cNOrCWf1ymyVuS6Htj7BeqlP/BrCX90+bEpb7kylmTXJdzMmx4CCzIlInfHsvBRDBwlyeen28D9l
2bRkt8UfHAUV9TaccivVT8ngEQcPW/3U/1gi6U6IRz082OWV2xfcHnAWA+GcU9qEc26fLRpsNBit
2GAjboGEZbnWBW6+RKXz5UPh+9b59nyIOFfkuLlnv3P2QhfXlqqfu3TIzAurnB8g0jubKLXiJfRh
A+jxmqdUvYYy7OQqSozinmf/RCxH1rdn6Zirh8nP2y3D5e21NvUILxDa/inx4AFyCOh+ulXLsaiT
qPC3zza6D99q+ey/p4y/IE4d9TuxcJrIW608r63u8uW7315SWrWys6S6uz270TeWr0rMEWdtMz+U
dppcpUFXbIg6+ZGGdbam9WpzYhDdez6uYZqo+zE1v7PIdHAH6z1ta02nNd6mB2rfYj0xmODVrnsS
aWIwuIOWzyJ8g5dnutFgD8ek0OL3cHY5k2n+M9i+8o7pbSjnt9dd/hGOPoTraPPvTdJUmQGD5/nt
B/Ynw8Paj45Q68T5k0j7v194e670eAPqT6N01d3z7cGJwv8++t9rjSXXOsSlZdB4hK3Axt/T2BSO
BvEm9Vl3+daIptUYjyZ6jOJ2mZAYSvpXumdK0tSIn6LY6QZ6cqHHAUngV5HOOz82GK7UAXQu5sPY
UH5Htgy6dsCioTgsG+7CrQMShf67Vdof6ku6ny3sl7A5lXayzdW8w5SkNnNj3HdaB/28IQYlRuWv
XL++dpX1kFV+EjiyOFvMsifvWL/BscN6Fu4XQR2LDUc8PE5Cs+7Y+kmcUr2zCBtZ9UW0Sp11ExJt
U5svXQK8Tas6moglQgn2XRGGNK/lg2+z3MB1okNFhEbHhFuKHOdm+kVS5pFG8tYM55ImZEUaMFn0
D5zveG5HMZxzk1xk7hePjsDqEsXOxcFTyJ+L/kxctpy3kn4fuugwEpU+91/AfUfcbf6TzMezTFAt
wkEkgcIfHLPUBE0tPsKyOcSt8bKsJTs9FOu8LQFYw3Lq0+LB4fJzLHuVp9/MGLwfo+57+ZMmlkUV
WRIO13EV0QGMgvfW5X4eXLSMafauyaCR/ejM8+QLmqwEYJkPylSQ8HXujeesEHf02IiNpCMFoiu/
zbp/Zz0rAkMbH8hGl7vcYuQ1/evaNn8t6f5o5XsZTVOQ1x0ZxfqxCRPyVmqFvPczlN1PrWXnquFg
KWYSEX7bbvmftm6EnKKlB9UnXExZxAA87EcNpXZgOqa1tmhx29gb04WGwXAkUzXucciS1RJ5DumH
Z82809MBw3OjmA+VPZaz9RQW7hXNLFm5aFd1TfCrHePnujHfYsHkDcOejr2HjbpdLm4vd+/NQgvq
KMu3FkjCZOi28aDf+cl4BwL+LisVrqqhBiifnSbSBZh1yFr4r3Tg/Kn9Ur34rWx4+iF224nUl+Hp
YKQt2qeEF7rI+vY1spBRsa2tSSOdnLr48Co/MMNmoghs9/VY3iEZfTkSVyXuSrY5IwqiMfuJTHBH
dRvdo491uG4Yh5j075Xjv5lCQ2FzshOt5DSQfnIwqvaosbJuknzCx8SRbVz8aFUogqrronWFFlBW
eKj9ahfVbgQul41y1o1Tqd/VFURie8p2YszhiIyCeEuc7yRG+6B3ygfqjXMcovM1bUtYIZ1VoBrn
QiYyouXcYeNaU4q2i3elN5E0q/vWyJ6FExubSUGXQGJj8I7tn6J5gGTkku50U1I9Bn+1wsRX5UL9
c7jWyxo73xj9Vs42xDa9ZveoUMhyVjZ6IjC9jtzLFYsHhxZVP+p+XG+rtKS+F6R1Rb8ackLbOGOI
vWdMvoy9GGU0O/OjsfwsHcAUQ2bVRlj0G3kkq/6QNN6fjFm063gWF2PkOxdIasX8I/Cw4bAgkSyh
ISgE9W2HVzhgUoaVcqScSDKaRJhHYz85hM3GWjcgqWPizO/CKrJWzCR802Tz69NwXTAPA37Goi+L
1Wxov5qrvReYUMoIT5TbHCfEsq45dqN7Kp3iAC4F7nsb0b3MNTdoCvvDSVkNM3P6jvzQIpioOwEZ
A1D5kqO5Z1u4EXWNX25mwxXRLka7ovpFmJzTfmclGkYMt2VRndRTnbVvFE+/BA8fPRn+UPnu/FJn
xycYb49myyGoEWv3m3zUY9omLxpprqb/i3zJGUtzDKwmBEsSubZKrDamhmMpioj+pgk9Zatc2h3q
s2NWwnao+KPotRk0scEvKGdSium3nauvSUAIIVTtdBpGJaP6JIzLtdAzDoYc3gGo565sfhwvB6ue
xw+hLbctq6/n4uhMpT9tTbdeW3bbnmldfXUemFpfnop6yrZTitWwL577Of2JqpbutaverNTqkAis
X8AQzqogkDtOpCVFs49mMNx9PkIpVwSJocIM1p5RwHkwha61SbwERhBoAd1r2LGJnsK705h6PTLg
OpQnkWIDhF9hufAaC+dXG6c3nOzopQZf4QO3q5X04VqHd3nRHeaOYjWind7j59CGeRMiPKX2OrsK
mNedBVWFZt8dJefR8hxchhAbAoS/ZyPke5bCADaaMdsENIGfmD+GgSlLEnY3F7m8TsaXsMS1NET0
x4uEFEeEwxOcVytMa+VbBt6JvqHWnb0/jjtiqmnaF03Ijd+0fpDZ7Ynxb88M5WYoNT4hq3qpiyki
GpXsDK+dNgxR1QMLzDIzc52NxnjmrOhXdij2Xmf++Aq/rs8CRER5XE3wmgL2bzDd7V1j+H+jfJl+
WeSQnRyrh9hiGYRE+/s+G/4OCOU+E1A4EubvlBqvXD3d1rSahwm/nzHrOhn17tdExVxVxkDaLq1W
vp5hxcxw8tFtOmKovwxxeC3wXmYNTlOD+SZuD+etmZijPvyamabWQ5mz/WtbSb2RFYSvQgsQFPXA
3RBt4hFIUV0XHMrUp01XPkg74xXyICNxuTGCse2+dTXTVA2nczMkDM8mMOz5VYN1DyrothMAFfFq
NVejmMm1Foj+mfvoabK7Fl1YbCYU2ACsG1lkIrMQoEb88D4mYAd0F3UPbh1sHyBEIpi6c1ZcTcbg
bJJ0nJHtuuceQ8QBs9bAbAQViuJSqZwkeINMIGPMZc4s3rg8YYxae5PJSKu2QlpKYv0t7Zh0gB2T
Nmw1cG7QJ/J5krG/hHSy1pQBU5lk0HrhiHNe+c+oNevBMeWVycd/5IJkLjSB903N1+QGaF4eaObM
OwwZbZCkjbpCU/Kpea/6WPwZ1Ng8R84VNJWeALnZty2iRZJrfwBd5VHZIb7NEIVKNvO4tjjj6oJj
VCsTTg7p1pirn0Ik1b3ZGg2ZhhJrDUQBxRgsGvIxPWTevD7GEgt+y5XdlxhtOjWNS5NyE7fDcDVr
rlDLnVhwK3HCdAQGg0U1zagDlUgY7Gvd54zVWvlMZE4xesdWvlWVk+1cRyZwZbDzd2H72OBuIYBV
pluiv2Ewltl3xsptOuCTCnfYO7an7/Rm/lay/vUnAiAmp+KgEsbCSCL9mUoT4V22Nea9jMsZqJaS
3nSK2JxlO3xxnCP4HUKIa5XzYvutu6nMDIMs+voQac914meo4TU1QPeTYXEIpH5pMgl0zVEfo9J+
GkzjUWUVK4Z8nSwvie/6Qyw0du/R51zToicP/fiWxD4bgDCntdXH962y/kJTy7z+IxWLKqhmBqDH
Jj7Bhl2eASy8vy56OwuEDQnHE+a+4GQTTrm7VT6FeqZv8yp+imoNgj8kinJkDnZM/RPrZAf7vpgZ
JontfcStb5W6vTJquiBzhDeJax1gHb8xzvaV6Gd6iLP/B7QXQ3S0toRGh4m20kN/o0b5qcXD4r5e
j+EceNrQX/Nkvk5VpTaahgGBYqNixua2qvjeQJy/fP5dP4/6MfPK+7EitVzUD3Np/uhUaO3sfTmV
8ePa+l1FFolI9LYaqYKdiWN1o52xzC2KMRNUVGFLON1HGjl7iXyxZmIA5p6o6JmK1ft7Efqv3jBr
K8q1e6ulNJ3d6kdOCNymaGCToHPIre93R9GBTTLy8Mth6mMwaH+neA43umrvAHeXS3CBijRMylXd
e/2LTQx1SKa3AtkEkDKM467+qqRkSFV/saVTbMc2sPB+7AwNY7IzIoanEW4dnYvbMukcmAj9gV2j
0ZnVtNXc8M5WDQ0Fbq1AW5qcbkk97wC4k+WDqNrxpKf52ZARW7Dfv8FL2E6RC3MpBWzVOJkPDgE/
J/MyB1FMC+djRkYwMEO6Rh64dvImnfoM+tHa2FnjALGqR9ITBH0N/u9SUfE61sEdKjifFbhzXayK
UYWrjuPiqs7813hTtOgRJCMifB4nR/JfVh0tic7OCLJ5AJR7A43Ua8h5OEoXG9Nmn4NrREbXnclo
xsArUkWioj84JQ7l0mGRZYkkDwAJqrVM2kDkxPueYxl47iXFg53Wm4B81EV8LnWrWSmr31aJeyLg
mh/zkt9Yi1VyXNyQUTmjE7Fcb/zohW4iaNmUVKlfVvtROoGMbHXClsZxz+T066XFRl+G7wwTNGO9
q7dhZVtgfvS7ZI4vs2d6+8LLhwCdbtt0BLrRMrEj9pyEe8p+T6+rg0meLWgdxDq8CecBqzoq98Ud
SmzyilUsZ1jQxLr2wF6NQxf2SGhRq0YK8ZC+7xD0NaFgD8364E9cyU6Ld1xImG04Q71Vc9/rEAk5
7Zb0JTnscel1D6w42FPU0W9MDLcm1VXe7uFYgGnuwk8AgKPpfBsoRCu9HZt7JkVGO9eFK++W5gcH
FGDuGXnesg63uIS0oOsajvtt8aX0edxMKYV/l6McWvbBzBxBEA2WlBJ0oLKkvh+d6sceAEhVItDl
uEz6oLOj4fnKXNfYgILlstBQzcd2rIJWM0k4AWLQlvqsGNpsrcNlNHz3y2YB2/aRfUrHbGU4TbrT
NfdqVVp9ZGBYMJj8K4hKLj9Rz8IKXCj19H2Mn5c62w2SztNX0EJ2Rk5wYDCi94hGzrrNfbRZPX8D
Ef3s9fbV6TgMwaFB53V2LmojY9RACmcMakxj3XjLspFshIMBTyQjZ4alKoJexZAEvMRWhCKJMV7D
is6W/kpv8amO/WIDn4WEwYx7WVk4q6O/yeRdQoiushUWBxQb4Yi6znAYiiU5l3UppL14VhfNyv/6
Y0JAOKfIRXN4x4l+hyur2VCmeoHpsWZyRxJoSCXBpEiyDu9DnQum7O1fuBuHqaGFUE0tvQpu4b6H
2dLDRCq57TdtY5mBo0fDSh9puiE807YxAZQ52YNDmkKNDgZCz//JTDbKyLtTlQ3KzT+UkSBrVeEw
HD3iUvNdYfuPXpGdyaoVAJjxHHlMNBL+K6u97dKZSlRHO9LiqjRscQmxZoTptRPmmz/oLg3T+EwL
8ZAyqzMYlI0lzPzjh96f2INiKbVT7NlwIf0aG31xFT3pGoQZbiYM68Q44O4zlKYIw28PTxpAOjjT
g/FbLf9dRKo7aOPsI9UhO+qKJbSjfU/tYHz53kQWO/zrGL3gehoOicu5tG/BOXKM/8ri9mlopp3C
EUdTlSKds8bOVu6ryhmz5Xc29wR4QEFi2bc6bW/aLvNtcjKCvvdZeXm6asR08LwRon1OJFnYMcaX
8T2XqExeXtJlbeFnF5V58bOY5ojKQsrov9Eykduw8sfbQ0I/YRfhOFzdnipOWmR1fIy8k6gZA2/s
ch+UkEwJ1YEFibZR3hvHmZ/xWE+gZxKHwVITKynh+YWzM8IXyORR5uldreftoe3lXSlzsYdi91wt
5tJU+4PXnaMSewQaOR2JMNlnTMNbte0oOARaA54Cka91oukg4ua1sPS3yqu0azGx4cZ6dNYnwnua
TjBdQP3qJyfdKINMViRo8RtRcyanrAeQfLtD73gfbnUGSfNuF3O49qs8GFGVDnRSnrM4/zMiSPXt
+AR7u9rDMW6o9AcZDEX8JFBhNwIm1TxUOygl7GUjxQgC80du50+ZVZ8cZZKJB7fdSboCpZffaV57
9Yf5vff8HfNKr7YAAJM0ZCctnzBhWmCTof5lnarf46y8B8S1trNXA4/jZSb6bmmWDCYcluw8AktW
c8wUMNmY3kU2ggbzPEgufu+ptSGJK/RkjTrPWjXQGWe/oMLu8iP2g6uvFRyG9WgT8sevFWGVsFhA
U2h1pgcrJ3tzaaInIcEPaY53dVl+Vmb6xYjLk4Y9aqvmEYg/PwmG2aiKdvTKQgi+trXWBw+bSNKv
LK8vVm3pv9Um4UaGWkd7ZmWuYC+ixeVPOVb9kzd6YDS4vOEeePXJa+Z2u/xSnZc7WxPBLDTyh9xM
Qhr2yXfDsAlM6lkDmXSI38cC1I3BxEGSLIgNvDlE3WJOMoynoLkznH2dOG3S2qyWDIjASpcpnElO
EdMBl5+RZW5YAo5Jni+gulKuGb21wyDKmmQSEmmr1iZKKMkd6kDF+wrBUdj9Z08MOa0UzjHD/erC
6IvD8RNTEC9p2V3VUKxKqyFpWICYno3+zZfZZ8cABKYgoyEMTXQwneipj9Qhsac/MyN41vVgXiM2
U5bS3lx5MMmY3dH70bMFHlIvtOfcYTfRlvTjYD0m6R0DBGTQhByRU9GdrRKwsrwjwXpSsbOJw4J2
v/WN4x6yBdrZpqcFl6ZIQ4b5xVUPBlT0R1VnB+xO4wro+nWKd5HXRVvU8mod+yQ6VWv+1LHcwlY8
0oZAGc0YATVzEKgtYwOR7HdKECT0hhNBxB+6yxsnsHNXEXSzT9jFn0TirMmloJnY/cNQN994KI/Y
SfWgL0qxN9H9ilBdDJ0k+ZJl9bHp49hmGa4H8UprYBsN6o+qqNTjpj5z/aDJR2etoa+qWuNDzmFG
Wk4EPldq010Nsz/4c0yCL+HdbowBszABVH2IgfOyM/et861X03vtj/vByrCtN2/5dMwAfaImT3iy
o0vIyuJK98lxzNeW4Xd+p14jN/yqfhhe9jSG7ppy6mwz4HXNPcLda8F/9frzLOP7KbGzLeCf59rP
IVYrogP19A51FYoYuU4oCmi6Uftgz8a5482q7U39G8roAbTbfVeyHhTL8dCmaeGz5YwNu1MIwYEO
2DKyDy8VsZnIsZ9LZ+ZtaP154ywXSEJQcqyN94QD99rrjAegLwyBjhuQ5rXGG2G9Qhz/tD+axt3G
o8QdS/kWmGX/4dQg1VISocapDdl/BPLtwovjkEqcvYi653gw3sb0rZM/UC8eHDMNg/uksXcqGqE5
ivEFPPKhmNGFiREFCnOJXU2cOlkPMMAmHAq19tXR2cVkPH1LPGVbh/7pxpiG8zzBJZ0cIgHobhgD
qY4a+6uyGuaveNVqJp3K/T2eutR5rUhH4uC8cObsg64pGEuo/mJq2iZT+uWaoAJE9+nfKyn2rTXe
6Qj+ta9x10acvSdfg5tTgluZuq9+in9QMx24htXPLHKuGXJrJE32kTV9jiy0u5n32ORMPM4/9Ig9
zhEIkYVV73trOX8r2rdpDmWxCLOzjH9SZjutNQ3Ssx02NHNs0EQuYmaBwGsWTIeZmO0aVHoO1nOL
FM9l0xaBk1kUoJkXb8JS8NZZQ7mdigE8U/3HqKhUJeuMnMQ+G+ZvqfUkl5x4qyJOgXlxrVHMcU7+
GSv/aBSYXlEGYFuDpiz56yIhQZCcOC0TLItf0BauytvByU3FgHHfh6qmJhOlCV1A+GgnOhY5cnvd
u5PAFASa2KiUnRCuIxLEzob1sekzuIDddAj7zmLHIKotFL3DTnvTc/mTsyqsGHT77pU29bwC8FgS
7o36WKzIBq6gK1UojXur7e6MnqA7epnHESzKdsamrk3Cmw1x4/pPtFhNC3Q88l64u0tWZFmYBDuS
o+2P75kJGABtwF4YM0PFKhhVGO0OiUSUJIOXEx+YYio96ue6ktYGEiPLOaVca4ojf1giChe1jAtr
up0jY4RZ61g4xTpmAiBXwW1tSU5sCeOqxLMceK5mBZ54BO383vVJCFCCRsjgPAidSc9R2D/qXVls
u1y8hPbwgm2UPEkxYCWSJ2Y238UGHQEdvxylSxukjn1mrM3F8MI1KVGS7TOle4izZpfHj7WmP1tW
JfHbi4+op0iB7nCZk/wSoyAGXuw8qNR88rtAKVWscjL7W0a2kLtjbEEphQ0Wcv5k0tYKtioXa/sH
VfuDoMPDIFEajZys26S5f0T5g+XsvUCA4yjMa6G2tdW8VKzATvSS4UENQUYhmWfd8naJ/KUp8Y4k
GXOIiUlreXXgnPOuC2bxlpRIq95pOJZnw95yEP6FnuzQDjCUOu3ad0xgnynNFKyaBhXhKsaitE5M
4xEgrliZEOaHtji4CRgNwWCqotC/IFrBefYWpzhLlJshmIbG/BAzcmhFqQtBxgdZ6DS/dCLgcqTW
3y6WpLBAvUh4Tm1DT7jSJrFxiSBQXwEFmDzskXjGElxQ4Saf2iduKAgk0vq2pfowOQueapAfxYzZ
xte25M5YuPDRaTWLsE2YlcYTcQPtyWP8CT6PraVOZdy+lwkd5mgMV23qvDl1d2nGiE2IpFogx/zi
DPa1MzAph1UNGMXjlBbW6kUfj4k7ftL52vWKdhySeUaCUEzx38yOEbZkNTDIJL/SkDpH4/DMXFST
wmChKzGAEsLvV4OIobXkfmMPSiJZ91VdkB23kxOdrDhoKIX9tqD3UIUvte0xCwfUqNHQXW1sDZB+
X33qVnlEXHucmoRlpP4AhQ53vI/uFxLtTAaPVt+0TkZ4GyTwhHkMc/Wr5R5jV5xLOCT8zv5KdyJY
pTn9j5BRwmjWnDlrMjESyKFrjUylTw/d6HzRQvMbcYmNOlu5aV0DvujrlSejb9MvXjjcsPdqxIBl
v8MwN6y8XNwl4Jl2/jB8eyjobpTcR+NYHbzunl7KvJqXlpZD2BDJYNiY4/ASOvBk3XIptzJ1ajaI
Wr8elEJO2YzqcjMWRPozLDwzzUrAlWbN5ePWb5FMGLPl2A8DkguB9y/TH9dCdKvM78fr7BRtoJvj
Hzcy5kC4HJZDt3ilLHtNKWNcwYlAEP/F/O0yobzH7hx6xSX33W2NgQw3BaYM6c0oL8U3kvg1s16I
zUQrny59wBnvb283ZzPPd23H7Gryud5a1lg7UxwKc9LdOVq5K5P47CbkWIuJP3ebXtCffir2oABZ
n2zEWzH3/qHLIS7qeo6VJGJkIPJzgxS1KnVtXyUIn8pn4ZC0wAVQjwFqFpqXe+ozLAlD98mWHONS
bgKT7XQesP4ou3lGb3f2jqOw8KXdOfwJ58F/yJEz3faZs7VL3PCRmUQLdBEGTM4eWDwNyZATDCTe
3Jt01AoDDRvc3sx9OMSwmCxwLaAJROQBW0nh+PfqzdbwFWUE+pFms/jMbdURlFvbXDS+6i9eXm/Z
gswtB7L1IiHZirZRGfUnJrcaO98aUbl18aikfkicLts3onsxzZq7yqQe4Az6ix//2Z8xILhdBHsk
YZdo/w9XZ7bcqLJt0S8iIoGke1UvS7Il9/YLUeWqou+7hK+/A3zOrn3PCyGQZKtBSeZac44ZoKBJ
Xc6JlgJM/waymumAzc80hPyOr4xoDvQioJ6O9djuWW4irlLbmgkmE9nwjXgseyVsJr8SzWcLN3CV
R0nP6soGhBrGH70X5kgI8mDuwH+6He4aqvCm115tvvQpLd9Y+RLYM/V3Q+z+DkYxrFpCMIjHTVbk
/j6N3llvRpuAE4TMrpceerwE0cjHqBw3+ox7Ta0Ypbp1UjGtbId8R5mt8MnVUAcZSZAuHbWK4L7v
nDNjFQNn0hMaop30MX2Ny4TCSPnGzKw7pmJ4FwPqMRzlTnKqS4p+lt9R2MOt6wMyrNMOvjaYtSiK
dg4kyZU+kMBbKuYckUsJbspZ/6zaSjtanrc3psHapsGMZe3KW+dn5zoXJHZRxYInw4oYqUPfJrwR
8khp1jYT1Tjnd+GSoVTmdrwNu+7Wug1/jGUW2p5UN7tNOaETtiju78lJewIVDE0m0pBJIDvKRPE4
IVtc9zJ7Fn10HAKTOig4lWr6LSsQp3H60mbJVxcZH63Lj81NtZewoSw7tepTBtanZwBujQcb2sGI
cqwphpVppYcvWWuAtrV6k5YGZHLS97KReifVd5bXzOhZknn61OwEy1PW8R9UiQ6JGF4pE62ckt9N
kD5HU/05/hD1QJFN28T2XhSOTs+9OTLNdwjkonoI4gqZt4tBsULMBm+CFvPWCTDsgQjZDSBAivGG
huhND4yvYuyep4lqZW6lr7UXP7dNg2vWXbFmyFR8N3CZHoVzP1Xph0gRIVl6CmRPgSIvyxeMAjQB
5N5tM7m3SFuZ6LR1duTsrXE4ycjc6lhg9kAvz5qpfQV2rshOIMeMLiTjxIBvcq58YidFQT2wXt50
NaB3F6D+4IOO9VtISDqTf8i8CEbSbEPr89pG5bau7B+56RwNr/pTpcW92zhq1WS0m7yjzqJ6XVYx
/LnEhqJFm7UkuqcK1BFf5pXJNbxvEnKEKB+YzsCDaqnLoFqmeMdVeSDUTDZg8rzMpMs7naMM0Glc
3auR3xIGM6qsEayF4N1DVryKdWruHph+Zs6EWYGm3vdc0Whngy1r8dr7pvwqteRXYstfI0i7qMXd
Y1Nqbt8GhefBiY1bq1GjmYMCGnTcKxI36Mvr0yZTCLrtdtykvW2u2yZ7Y2YCxwqZIUXNDth4SlRr
Pr9gUpwche988l4gcDBnCSc4QJnl35CLRE2BS8txz7UMYZbsI6lX60oRVhBgVSTuVmfs7XV0LfEP
023Iq4kkpKt62Bh5t637nHi3CauDBuYacAxmRboyTPU3ejtejS6H2GUOn1NSPEfkivzEnBceCGKj
akNYK0MuGaWAbCcSyS0H3JAUfCUEbl6wDQXrIfXORareTGHed8L+KFKxcXzjT0LsMRbWzlk3wbpD
D7PR7d77QTg5hHfEaBCOmvzkVeELJi1M9Vwf0vBLGMnAqv4dafgvw6S4gBjnR5aOb2pgDtmEXDZc
PSC+oASWBxwsS1l11xJRIOIGkLuvQ6U/2lITrMtDaI2suvygANWlK8FgVelr+DT8DCh5rQvfMtfk
g76KEfacpDVvtHgIUBP7dIXammGkTaqXvsbIonOdq+h89OJHXo/HYPKarW1OD6qlbShC8myRchQQ
1/JdQ5TYxo6R5kdIueF2vU5hWu5EpbqN8Jxuh7f7K+25ImmSvqfGSisCMDrpgEvD/hn51Ea0/EE/
FjfJG4D5Y0ZH16N0bDCbkQe/GgXWium9VHCtAoO6OVOQX2CdGB5YdyjdREzUbzokI+upR6Eggh9V
SrFfVO7PSWcxC+Tu1lfMcjvr0iv4W0U79ZSe6APhBJGfE6VkP4/gtNiU26PEYD7RvtmZUXOdpBFO
RBRmI5loYIizndU0atPYLIySBnAeRT1LxJKMH5bx40iorjHMABVq0+sa3PC6NLqvTnP8+1p+Fg1V
dNtwUqYl029Gk/ZC72rXKGDqlHcj7U/HnXzPHT7TgCZ0H+jmSoZkwvvlTs8RKLjATsa5e+A1ujiP
ETPR1L2FuTceTJmzGh6Hcmu1KehyfdhjS6t3lWYnHHezQ8v1eev6yWdvBISBZD41VsCcEobTY5Hs
QWyryJhWvg9o0Y2uWdv8aitRYNgGOz0646unIKYrSY0tlkDkAiy+nRHOep2yPdCiBRQBzlkwCUtQ
X69RP011+JaZ6L3NXoSEhYgzi3eFFTGmGpky+o9JTPPRO2tarK+83vtoHSBmaa/+tO5IMZaTSsOX
IEpqldBH13BbgIK35kFVsmJNIKOdjtCfc1ufL7T4HGLweXmdFJQIujOrLT0sCsRPs2wiwFdStt3Z
hhJl0KjfluTx7Oqhuosb+ZEC9qAQX1+kTI/kpL5oMa0aw9wR+DkXOMHKWYZur0M9fihbANoGxZAA
9dx+gpaxwrfFgBTs1NyEQWdKh6lu8aU6b9Jmhi0Glo2ubRyoiYvbKGihIrQ8Wknr3wy8L4jZIZPZ
OYB2r7I2uY6OUI2U17DskYnGmBnzwRRTGZ7xXNP9BlaxChMulZxCk+7zZkRurbKBTphD1cEoPVBN
qXrOdfGrMIS/113iM4ChjVwv+ey6gknkRIYX6CMSdLWYdnbj9ASXsAJoNGZvJ4NTMonifCubsbqr
JeTTZbPs2mVdzrl4jy51ZHjTJk1va47Y+b6Jc6tGpV4g4+kxEGCzQ5Va9yPbKXDxa/oWi/emLZAn
NmcEctouDgzcrPOhZYN0nCWbtE52h+xfznE5fzfhHIwTL+k45C8fsL2uuxkdigMaMOhya0aE/t0t
ZtCVCaeZK6DK7kp+ocn3TTHTRsd542c+3W+Ml6xSQaMuGy36761l153BqcSItkDsjlrB9abMgAcy
eebmsiEMgnwPWVzlzK5N5myemIvbiqIlmb5zL3XZtH5ef9/KXK/Xt8tBTHYNQt75QaluVLyg8TOb
f3R1aA+wyNV/NlJGLKqHs5mFGkYf48tLARw6vEKWGfraoSjGBMEDGulrouZF2D1fVapIm6IzIrOC
amuD6NEfaGLVNkgqY5gIDpg/meUNL7eY6vAhtPGD0CywBlhCpyAFCneXYNu+Q9G6s4E2Z/O328uX
ukE0FgYo8UZ77ZhFCcM/McECBJI2DeGI0PFPg8anLiKSL/5+M8u3tWya+XvzWyIdEB8R4fO5nAfR
KL1tp8vPuEGHn5+03zKgFqH4kGz9aUTKusmKiv4ca3FT/0VB9DfZdRpec4yuLX9l0rrmDvwUvq5q
pj7H//O5SNpnpOoels/q+27621y0LI9JYNUqevEzpLcWFvy45eaQGIBuq2xoiE60v76P9eh0vu/u
lptBZRd3y2bIZvZzZSMsWGjCkdO6CT+y+YSdT1PLmBwi3pI3o2Hh+X0y/e95tZxcfpL5Owh2Z66R
fvW+nJJtr4O8LSC+6CqOEVyFxwCBw375SN2Fbrx82Oqfn8b37+Of3bzJkKoiwrD5WjNQAXfLrSKY
KNvV9BkRRlASrZr67nsjvP/cWj4xugm0e2s6+GHVTncpE6e7USXomOZNYmktEkGmJDm6GFbcQAn7
qopu7byhrdCtXQg5O+n4rBtHSRRhlXOdBNcU3rwx5ss1qphGNmXdqKI0ItXkYKX07Cs9JOs8RONd
m5nmuvPCFjUTuJd62VDfD2lH3/99vI5ObWW0cXNcnr7cYYQu8RA5ZYLlWcsd5Ri1h3gicVqPdPNk
md7VF4F3rRyDNi2F4SznEEloqGocoK+mk/UPyyNCv/au0uw+kYHPEUr/fWbWwQoPSkbr0Ug3JWXn
m6W5wc2uBrGlJNR+Hxt0Fdw0NyfmpSoMtN7sLhvicNXJhD+zPGt5Ptaj5mHkItH986jvh+Ixysus
uw+z6OqKwj7FVSevJFtiTMAWzTo5ltdwPjbig95mNL03k0xD2DjMxBkI64/lIX8fZ0cnCJDaw/KH
honFMSfAtEXzgX5XXaPSMr7/yfIAXDiSlMSJBRw+SUZB/p2wSnevpQHhqQgm0QWEaOJF4VNrj+xt
KsirWqVWYl2l1t1Vk2+ex/m5jO/WVSMDYJ1hxt0vx5YNl1+LKQ6FgL/H9DFOz/N8cIwq/6gq9Yda
ZHQrnWS8luVWUfe6uRA3beR39+Bsjattj09xIvJT24bmdTnUjXQFHVKiNhpSj+XQcmeMcv1oGywG
lmPLxjPHhi/730e0ijVfwJJKGsTj/H1oPjTQnUpFD39+yHJHbJFF1dry7e9/X47DNFoltUOIyT+v
ymPyRUmavvzyiHF+8Vnb1rvO1sADlU51hbqcu5b/UM6b2oVXK0me6ycMQG4wWFe9cKyrYEReF/ZY
IT3kGPgn6wrjXM2kUjph87Fl40GKOM3Z4KAj/p5esWal97b0aLidBgpTq6TqnK02ASmtetIhkcu/
KDuOTwr1PF1hxAOdQ39YMROF7T1c2+pJhtNT3TJfnxy1wfT3o2kT7VrNm7xW4S40/HAunfvX5Q5R
kLdsOMh2LHS0OBpUmlyU6o/LQ76P1f6pYs1//d6LNf1GzsVpMKSxJy49PJQaQRvYjad7ZAGrqSB+
Zu50RcVwDmrrB1es16YhYstnmRWrCOV9Qzs9ubfQYqyUpkcbrxmIea+3U6Q/x73hrYqKXqzS3ZfS
8A8NwNTG5wUzaqys2l7ZDkqSxrsM+JNGnG6tCn6VHqzGqHSiTVPYq4qMnSbzvV2Utr/8oTvGOoax
KvLrVWck9cor0i+VEDKKqzc31G+7SgUg8GOQm1S97J50db/8IT3dPJhBRPQH4m1+0ReGautuYrJe
8mcumZp+Bhp5pPz2TyMajgqTLjeXjd26gvnd4Gjr5aac95d7rLQALQT5uU0epkYxbCwP8NLY/89j
l/1ST3Wgpjyr/ueWn0/j3ZT9Ip+EuLHlzv957Pc9yzPcuCE8PhPHStOgrv999Pc/7aBQo6aZ/zbv
5jUtW3+3PO9ff3y59/uFTYAbnDYmrnh+SRQ2zVU9GnIzuv5/X/by6H/92e8nxmZbbuoywvs0P/Pv
69X/vvfvf/n3HXthXGPZ9b7+HvrXG/vfT8oSo3uQpIWh1eY7+PscBR1sjfkOkOaonirLiveg3K1S
qltRlv2jFinvEIy+syKNYGbsSiSr8Nzioxnr/aMUQ3nrqcbMO8uR2KnVvnRD8uQjjJT0qo9O2qNL
aBhBLmPfjaeyGK7muO8I63hVtlbfI6YnEDhWzqNMe4oQs0/2ZE31SBcoGS2aoRFVU5Nl+Fh7SI94
/EaTU/+43Apy9Lt0n+MT+vaaKrvX7YSpNY82KzzKW4BnWGjoLLtyu3/yUJHO8d51qmPDKoky1t3B
W09ISffLs5aNluWbpJFHt4KQahN/dzYk3RnPse6spE/OFr/lVaW7JMFYFvXtHD1YKAkU6j01HSug
E8se6QkTDQS0JnmDUS0APvAQweje5WOOyXm+pRVBfBzoF/n09lyP9lL3mBLW9QTeUyfyacYVig5T
HhYMLp3jZ+kPH2HGm3dzFvhCIBctrcY/IQkhCtCondcsd/a4V0mrixThToN5oeUarKHrOB+uSZ+Y
PnB2LxNbu2m59z7QWfioSvc+M9JX3/XHTxkjA6K98eSxLDilllFSaSy9e/QPGJUK7ZWSrnOrprF6
4Mn4VFKKOKwHKLNZ07sRZNiA/Mp8cxiBRk1Gj56Wk4iddzPUVgft4M5+a41m7KVIibojQKaifNIm
wCu7k7WcA2lE657TkGIilvcHi1npoaSsB9Qn3C2vEiLOejIMonG66aApjTo+JS/Usg2Wjlz4zyWo
grlJN1wCgknv7FEEa5npvxIrH6/UfNX3pkqozBGZvh9U8wcaVm2iV1fOwRGUYHJCs/1p7ACX475w
tHFfCUUf33Fi8L1Niz8BIZCG3t4jWur+70abd+uhuWZFuu5mjFkLsAQ3SkRrYd6tWyE5ozx1BYJJ
UaF8SbNA/sHt9AKTonmnCQq/PS/bnR+RiFDYeygNTrMOlYuJnDDas4F9f9WOtGkJ7sF2r7MSO/m2
6Z/avvO/byXyZ5wP2jlMxtLcVMjYiDjSy0drRtEh836pfc27VfRY+Akh6dM6G7JnpXRsDjFzS993
Lag1CGr72M3ujMwfLhQgGrx0/g7NQHtEKVS+8YHBvSZI0ZBcN8tEwlxD/j1oaXVrzPLLHZPwDaqi
2iCLjh86H6GdVdIGM0v1FaFxIJIAwEpoGzs5lBXFc4CrQ0gl0WjoD0gdM0zUUAcZk857GEzWWcnE
tE3Mu8sxsCd3XlkRlTEN42fEdUM27cfgAbhPmeDtEmZUjClhSNWsJigJE9pA8ND1X5u0fgjc0j1J
j9pkpiRE23kYqSJ+Yfkkrqkdl5e+Ch6JECAYUtDmOo0mUHGTNNgHgpGdO5rE0a6H6vSqRcUtiRAj
Q3v0QQ1177rU7bdOlvmmrAzzoW4twgeCBLaDAYi29LtzHStWwbSAdsQ6ExtthtaTGxbBBccOnpvx
mHvhh+mns6UnHWnmVFItxzphXvQWxsSOOad7CzTExhYGZIW34eyZ1K2k5Rp3gUsseDojbkL/N30X
976VTFFAJIXMhBynhT9GsV5qrfXkW3W9dZHi71jbOecyjL7Qehd3mPBAs2ghP2jQiD9c5SPHpPRx
M2sUtyzqg08xAHQofJNCpZ2dwpKrorDFDxJ8cX5pYXvr5VM5uZy2Mk0QmzjNwOqObw3LCKZf3T7G
ZtLOgyLz2rZ/0RN/ZOLvfo2kaxBpqneIa/j12gWJ8lyykuPyix57oz5gPutXauZqGhm8ggwebUGv
fjNG8wRO9PXNnXkDRdZTJu199EjzLs4P655VwYOX+s4l0oLyhWGaa0zPJNYJxBEQNK8zt56ayZFP
pl/9Iagol4l+bmaugWXBytbLPr9U864z74YiUmsMFsQSFXZ0DyYJU1eUZF9Wvk/asf45zmjUEL1d
pdveB+rv+4VcC6l6rQGJfdL48ClRCYa0Li/+oF+ZxX8I8VeRFVNDwLJ29r0u2oV9oz95U2ISFxx0
a79RhI/NtMBSmRGFeq/gNGU3QnN4EmSxgTHn563pa13Ua9eyZmKkcKK9L9Qv07UxXtYNfV5pzymw
XLUhcqREyg8yudgfXNKqeit4CWvdqYt7IBNq50QIjuHXq6F/ilqQLqXwgIGzFza0P7UA//PAaRTV
ydP3+B4DYz/CWAsAedrtR2WVF0cmUOgT+r953vOuOfPX/B7R2i4jcLZsvYHoiYHK6PdoiGkDtXZq
3qaR/odJqNq2wep4C0znXGFRfSWnDGtVhiN32cXZo61QV0LFivnlLsNgJYF0pp5xjKPCvSdRNzuE
Y5jhrejPeNHEB7gMj/8i7YcptegFmI2VoKacrOcczwM967ncO7sfbOM/t7RgVGvMfyBYZ4SUCzPp
UNu0J+KxpEm/HCSt6i0S4T4hXW+wmm6ni5BZr1L6OgywWIe5k28bs8uec2TC0IHtX4NLLpAelPoW
RUV7LdEroUQxXpY9UXn0kHea0sXLkNXZ2baoSBYzxqXV8PEMBu7nASngw2SPazRf43tbo9REJF0e
IynCp1g4BLCO8S5WYi/7Bhn4ckXVWLL2BfWJ5ZhsSsCCw1jf+iT0dvVIJogGpnCosi+9t58LOaR3
kmiKXS4w0lS1DcHSts3rsoEcQ5QIxSZUUxwLFUYGl6zmZVImpOkcDD2s12Pc4ZTXycUL+5TIDIzZ
WzW/5MEukBimTKTwN+pXM8B0zzlj/7JHUJR98NUmL2kHmKDQ3fBnZxKBqk9R8WhMyrqD+II3cLli
+vQdSHTz6hv0Um+3vLNlVxcwRFvHA1GKqFSwhnwyQ/PNkrh7ctjLew1I7c3RXQpO6JXXET+VZ7KA
23awn6La6p/5p7+MtvbPg0bUcpREbv84JBGZKIHbXEoPF1peas6zZxD10EZ59UCYLZpep3vMc294
MFiVv+iyeeytUT0sX3DrD4+FPtWnKq2uIGujaxckTHV6J/3yQyqjMtc/DDvE3+ZF+SkQPKLWANAS
Ng7yqaORoDGakY3Xd6fATPWfrcPaPdTcHkmHnb/7JRx55RbJQaub/L3hqu9IZgaJl4mbk+qP0vSz
dy4i3j6r0p1powqLkDgSaNdsC8kwG+XlabKK3aD5BC8W/VdvowtqezhXeT6QklYF8l5gf6Qmgw8x
qprHUeSfnkeBDzEDNEi/SO5hGL9S+tCfAVeGz6CXtHnHxnv1ANEIPnB6Qm3YPvVV3j2g8YnRIVyH
uk5/V+nNx3T02+DPMN023BcophtbDrNlKSrfgkgQLpJ5dJzm3YZZAPiIlp5XhQ3WaitQYZWXnG1n
IvYwxef5PexE0rPp3cDKL3XyucuYtciyu2wWfj75l5gv3doG9QkWuq2Vc9FKz72bmCUGiNVhWczH
yAbl6sKF9tLXBl6lJNGgJtXkR+JB37gjJNyVpj3BZXEe8L+yZ3bjSyqd9ORQWrh2OD/udH36SSkT
L01Zw6eeL3XL9Y5mYAZJsMSBwoWvrOPmZFbBixB5d86GWaE7X5qM/7/7914tvDDH+dOrWD02k1sf
9YkOT4mmjmo6dL3lNHSUoNEf64T7RpFztrWJJLPIuDdK2lbFcklvwpJLpT0WW1NSA8vqMX71Y9Kh
YX7ErYMkVDQhdTgkEL0VF/fmVBrMXzuDOSl171VSgHX6RteJAsl97YqeygHjlE6j7T3px36D0lYc
zXm3D6wD2d3TY548EC/kPOQWqxDWh+N7NiRXLn0lvVllPUnDfFOI0XDwBb9R6FcIQsGSNVFdIEmG
elIv1LI2gUPR0CvsR6f8iEQC38Ts3yzLcO+ykKZ5pvJqq5y2Z/JbaBfK53sgD/XNjgm8b/JdQILb
fVQ5EKjsqWFOwcIQPSq6dQn4Uy8C/eIIOupaHsTPIcMUgTzuDsSoWKuGMC/aIew3cSnWNpSvm5Zx
3i0fbNGFiGRJnVjbWGQ3QVGri6MRXUKF6SfCAfTEzqcW+7//uaFp6mdlVfK8/KVRF2+5UMVpGb8a
1FfYflNxSRIZ4LjHM0WwRguboBw+0SkzCj8mYB03KLEBeLk143pcP9dl8sxCnQjf+dDgUCqrLBOv
yXynasoOHg020uXe2HV/kKSQ7soAmWoyExAzgdhi0D3nPMEkeSHNa7sct+ZBHpK1970bBNaboGxA
5bkjQxLB6fIod5LFtgCUSVmzrXZ1ZBHr3Mv3AMjqr2xi2a/PF2CSu+rcQq6BufsQ2Zn1VXTJV5zp
yQcda2qHQx1u0niURxXX6EcCDxd619+nBh8FnaGdJHceVxsAdU913s+evNJYOk+JG7pf/eBtM83J
kcKBRvaNuPvtaUAw4tZ6J8mhJDAMQStlDSbEQ7BvbS3GytgN5xn+BC2KxnWKNgF0UEXcB7wbkGmA
Ftk4GyCyAetIv3we3ozIpPDmuM2Dp3Vo4WvpUnEsmktRgtsI9colgdYxdjNRLgVFGSa6/uzZwwcZ
8vplJBHkeYR4sGbN7h+EU+4mzm1ovritbMXpmTTKfhWJxjJcxk9+gsEomxL09pZkeWuZxC8tDyGH
/J4WZ4CmsTHu0kqFT7iNmYLa423ZAzuCf8WlmtmTVbMckpUXPkn1J5gf5CZiujaTgSD6v8tT3gLo
Vl0H/juvVifkz7vSQlGcJiW5VKbNJKvw7R8UUOlKzIw/4bj2VqttHI7z7lihB3JhoSZZnnyETvHc
kQMRrALgNEzw/nhF8I4/5Dz5njpnSZG8qKXCkhpNzXyrs/HwA/X9/mGlvXtRFYFyjML+e9P9DKNO
f2MqyMKbr9hLquhn22kPfZa3L75hikNVds9Db+Ooq3I0i1MqHvIsFOtWmZukTa0nCAEW3wgvJxBK
YxWTGeuJ/Lsr3imI/5x24Fh2btDiCAOz8MOuvuKKRQBAMH1XcsnDoZ5ErzIc1lqrXyZm7qgEibVB
+G9eXJPeBEG65BchS4C1Fs5IBTJMJiLPoj7IES0HMLREEB36DFE4nFCHKJ1SXfyCzKu2K71dqjTn
vtRcajmG8VLWNjYAyVivObPmKau7K+4nBIdOQPsXZz/9AJROSWXsmfeqq8Zc/aq8PjmonNQeUZpy
6wcukw2r67m8awecbzPJb+pbcVBT/1XaNgvpYDJARi//iTy5rfQDUi2i1g8PJqcbuCi88soPCY42
8+Id/knRmwilm3aXMRRwilrFvd4OJh3j9knoZXuEAmbt3CK276gMScRxTXPrxcy4sGYb6PSEr7XZ
QiHTYNBYzeP3BuA7ploDHNAgq3pXxBsZETvRt1H7uGxUWhIgmbTTPszTn0GS1Y9BkkJdMsvfYKK+
b8xHggRi6WREPnL6YtyxSCwOAifpWzEcCtdj/eXC5whKmhN6zS3FOVVU7UNTO8VDn2QtFC5f/Bx4
HweyUglVi4PzAp4lQAO6mG1MEA666B50yIW8vnBO2qMgpfFRgfSu9YcIeZnd+9r9d/W0LUW6geOC
FqKHRsa6NRx2qOX2RELNYGuzoa6oCjwaQ3D8/irwPo/bKIA90iZMXdxMP3PepseB2QjUQ2a/QXel
VjDemiwvHud3hvMiGIT9Nd8o3NH5CpKBehqkQtX1z7Yt5vpjK/dm6XivoTkeRZP/6qfYvOp6m+0b
DxJQ2mTu+puWqQVcf5y8fKgalAwLtNMsPahhmXUKvxBXqnuUgCj9Z7/49+mTi/RSRZpGqkB534V6
Qs5nl5ygAHunKMBluKTRlD44xy71whPkeHQcOfqbZOgBgugFWZqqTgjZ9MfxKn6nFTMC2lXk01ZC
PyynwTgCU0BgFG4R2VD3oDKybHS4N2i5cXaZOTxh+ju7wFTJoznP3f2gxifccm0zLIMAqXETzNBM
I6vdfQRVaZcSenIB1Yc0G223l1Yh/5ePRiFKoQtyCxPL/90OfzBmhb9yDRlW2SDD+s4QidHt1jiC
s02XxMWB1KOb0rn374szM4r3BLx+DwOQA4VYDxE1p6TpmxOISdb1VhT9dPWTqaHMqxM4oK2IHvHg
6o/0yDeeNWT3rqueu6zvn0Mz6p8ToofgLz/5nlnfFQWrIUIoUmagptE814Irn25jUInCDo3k/DOi
Xa7TEQPeJJtZGC7v+kIRBVhhNOiajKFCIO8N3E7cf78xszPDPe5GB7WXp/YVMpd96iH4ixNMG0Vq
u3s5T92phlQkgGfy0hLgg9yusJOLGA61AxUV5J91MFJLe+sUpimWLsexmunHXQoI5v/dmRTeD3MS
7v2Cka2ZflwqFMML4DIdqKKiSDo7fVuvC7BeIJFStJyjSMkjCIzr8k3HIFhbkYQ03WpjPIVFNdzp
MYtTFQ2/l19ObtJjiuP82ASud6lk7EKgcRMEWd17mxXagcgtvOa+du1AA3ykDEq4akPvigfL2EvN
vJZdOG3MeZlfCaI+PZ82sDETtCuKrgtUnkks5JVl6IJkSqKB4901GhVjT1l4ofJuqo6Ux/Omm5kM
VCz6YcaJcCRIbmHmcMZiLN9ojhxPKghwHia4zinITz9cKlWrbkK1rrkpxuPW0E6yLaet6xnVFagl
XyF+iwhLDkDiotAZD93k998byTb0DTqNSfke+0mwLeWEcdwTv1QejdsYmcCR+n3FEJd1B0pEzeOy
eo/nUKXJaCAQddTRIFoi1wKyvkoxaPw0gmjnmYP8wzl259lpsbeB5G0tLxsv+K6CVaOn7g8m20Te
4Ds6hW4pD8woCrrRHi1Grni6RJfptd3+e/wBBUiwQWZ1rw7JnrFIpk/fJhJBqoSqqq98mvYCP760
TIqAHnERuYHByfSe2hrzxDAXEqi/dqgpx2M5F0dIyNjUFRiIpJ4ATxqcx06U3ZbBvoqCW9Ho1j2h
XbMluM6+YvVbCNH8KNGRb+BCr3vljxALmUkNOudvSTwMiKRms/y2AJK1j0NKSqruRB3CG3R4M+iY
5YaxSYd4Iu9QIziSIHRpRVQTRhHSXIeP5Vj6bhkpnHksG6YJgzvy2++wmEmpP4Jx8SaF+qpS2N9A
AYe1H457MP/Md7Qifeu81z5zpwO8DMifhq/uCgNbW5uPxgXgAe5DbXjJ7El/Q2ykb6QbVPcQNjto
VtWlQ7OEbwR8Ho71qgZ+FfhrNdgT9rbi2QYR/6fWf1Kvs3bwTIutAoF7oai+sebUJVWO2cXs0ZgO
pBYtm2Z0vBOVXzJ9rTWIguihsbKv7085rIzLMh9oTPSrQwsgggrQL+bl2rro1Mwi7/XzaKek5wUE
jsBFv4sMrkHzHLOn735pkMULAUCmLDVx7clTuEt6ebLHnup1UUbDExx8C6VqVl8y7KUrInTGqyNA
AWYEbhdO6vxyQxNxVqkgo2c+BIugfPJJOcQdBVJyREuFogsmr173a9zXAZE7kG4MbDV7lWNynYaU
YMMch7CLYb4bW3HXhgpGL6gmrHaKEbNq98uoGgeQwgxrunhRo4PHcRB/ByacHXfyniYCV9CkD0+a
7UX75SyqZafuEmdADkkH+P77ulowUl5UQhMCsJR3P2nlL495OZPlAVxk3lC+z6w7hwCtp6Qwnpbs
H6vA65h6ya320lts0qwJnca7fv/BOqI6EkT1TieadBPZVM8obphby64pyrYxDZzyM46Ckxvo3TF3
ZHChcmWi0mWygklsldhx89C5tlq1nY9JiDwg58H1poli6WvZVSQSTIXtbEB40EebJ1PuwPjFDIZU
QDsDSuKHpU4V18EWXFVvYV8QYBNF4wbUifhgrfoVS3qpRQopCqvfo+s3Hos2SMRpF90p3Rr+j7Hz
Wo4cydL0q5TV9aIHcIdcm5oLhlYUQZXMGxiZyYLWGk+/n4PZXV2zwtasDAYgIlnBIAA/5z+/gOyF
1q6oog7tGnux7H/thf/amyGbjHphPv/f3ztgRY92DJVWzQNpnAvcAlS4AVMkDWkwePMSagCUjCei
+9jkcjd2mTig5S+2wtSTt4gQMXS8/UfeCcj1valdKleSP9JgwQYuI30j+d6mySEe6UzhjT/kMg2+
2Q583hB94IU8PH8LUHjxEa4fIM8xO826+dZqcR9Pmrh9MsNCEUGws5o0ok4BELa54kotdf+ywXiR
cQnoKG4sP/yq4C+bkvRjxXg/mBqWw/BWaG4b9C6TqZPqpXg4oZ4OGzDVepOQHUQYNJtqLoeDXUm3
2oWxVWHujE97pnrMrMMfqq1nVPdZiR9sBMAyCUAi5sDiJqSXxCQV1ZCBZe0xzXIUXUhRXvoJ9jPS
lWC3HOIBBZGJv3tE90qIlo9jtMPYWJdT9JEElL+u9vMrtgARVL13CjEA+6MhnBAqnazB9U+lr4b+
cNQXfzPdlcVl2Vs2PiAp4eZkhoWVGW2ExBRPzqZ+FEhil19x2UzZC2Oz4ltszCdHrVsSQnOOj/GH
iY3UFGDksM3FYK71XrKC+ulBJ7gMbX0gTr3aLOeb7FeKXB5Ke0tE8QzgyuCWK2ik+eCyWgLalvLd
L7tvY0Pws4WPhpWY6T3qLQs74w71WhKgQBD4RoRM0Qrfg59T2MU+Byw+jxU88kRDaoDNFrkLaqFZ
HhZj6L18fVJZE/NETqCLYwPk3K6OT5OVsV6OoOB1KnDoYoO6zjg1ZalvUmz0Md1NrAcNCR7zde0l
DAgHxbwbB3J1iJbSXzPOtjajL0YEXJFEFjfDTNt/TX0wyT9E8MoxWGnwAnKWmRXBVRFxyRmGSS1e
nwXowF8MDpMlgQ/6fSEiCOyzEZRgmhWOZfYwmgk0iomyk+zsOHGyJ821wnU4pTDUWxLeIs9s1nnj
PmhDOv74+05A6TRroX82ybRg4IvwcgGnhEB9oBjdt47NJCDQs1Nf24rBb+BlZukoS7Rlrt6FTbST
QT19q9EWnL4ekpVIvy4rR5fwv2Kd6yP3w/HrqsvnYVy1NfKsMUtPY1VmzzlfFB2v6RBd4D4Q4aHw
C6bVTlXF+6BEMhGGJs0HUaE3ERrMbe6O5d2CUWpFZNwaBUO7pDmYcDo2C7GEIm8ja1d78WmhDzHG
7ius8wqcqgxgdvBA/4C9En1Uldvr2HFejZmafpniSIrx+6ix8XrzhnFjqcMk1I96U1jHdJbNxv2R
O7gJS1U+OZ4mrjFxeFUuD7PG6Sk06kfGhfsxLuWr1+TTMQRZhD31g9AS/yQaFdBH1hG76A2xY45A
NUiSBEFKCzIlOth+C9OjUmIJbm9i6V0siXLdDbZ2HrUXvwSnbsCTAlUnYX3YHbSKUSJNCCYlQlmr
ihDVP5ZaR6Z/xa0eod9gwjsA50aCGFxt2oIxAtDn7kYbGNEiOgUq+8o/kxGPQY15Tjnn8k6gSaLe
Us8RNXf+6svDMnNQb8T5U9Al47btdFqgSmZE7OTBGnY9f6O2Yaw/6TLcj7Z3tqqGeoRQyFIlpVhc
WxceGqe8iQscmmXkoz/Gv0Zi34UjRT9tCb0Vz8thHTpik2Jj4NdV6a8w9jjnzOX3MAurXd40+gV0
8NceF/mvvfwyStwoPS1hrqvDOkEq8WZaGrpFtcm9CoepVFG0oio/E2tS3qVV8qTribJmayfU76E/
bAa1YiLLxTZOJx336xuqeNPKMeBHYLqirU0vDM/5EJh0I0VU8znj5GKqIm9Z7tMQ7L0skfd2GKQk
ptE9ogAuFHMr5ra4Woa7A2NL1Lfz9RXloXk2++HUl+m3KZ60u9TVmpfEOizjHthj3a04zX7z0+gi
H9kARCIm+IWxQqu6JskShw+t0PGYyKJ3N0se7X7rlEb4YdU0/5DHs9MwJvIBRfIO/jjTKIp2XZq3
Jba9tB/RLAG3kuRJE0zXrKxF/9Y5fbFzDGkeyNP20WZG9qpVnULV5e6+8TM0l0vFx7j/ggtFtWst
QXHRx9pzV7Yr5Jagu3PNwMmz+aZZF+0xNI8wI6CLjSAreJMNFWrURP9QzlZhsAkcoX/EXf62sDha
OchHohVcS7t8NYOFNwDI+7l29pDFeihlG5yOvD6UV8+z2z21eLynr8sBfhgA9RrBln43ro18tUyt
SXbM7pe9HIc819i0s029nbCulDUtNvCfdRtE5TOKeutF6Cb2RZkJP8sDFcfSoOMxvu3JmnoOXOMT
nuohkKwFaX2PoygYnsy5upautnOj9hikcbNpqToOCGMq5IbJbqGKGKCuK3DsHfVFejWIHFhFdjq9
xXNybZ0ALDieqCmSbsPo3TvAYkh2o0CIG3vMOL1B9QOAPNvlPllum+XQdQHXJzPfWmOu3aHbDO+6
IYSKgmsRLqXAkaq1q9XI2y38dPc1H68nxIKBeefnldgv0PvgjOYWEVOyWQ7dsHKOLSYcxJuzNnTT
T/KbiMhWvDkvjmF0B5F5F/uiedB1761MIepmtfbOCnAaaoaaamea3emekIVkNeumr2bghJuopn/Z
JGsscfcxPOyPoHaf7XwyXsbaFhvy++xTIsvh0uazQHqKM7osGVVphuOtNaFFF98a8jNmTtdMRx2e
gEI/aSQDAmrkZAf75WFsQoWuw4Ko4fwQNlHD8RoAMpPEIdks7psHIXqIGgKwEvsuEFh+yg6L4OzY
tubDsggnBUydRrYGDSpyzLwoekz0uaEbrTnBzU7vTEZsuG9b3lqo3PCIOJdbmJj4189VuOHOzA9m
WEPx0rltdfyt74yGPDJ91NvXKQfRFPq56jX3YJmFQwqiop3C/wAU0jtSpczw5MoqvF3WyTmDGoVY
5bUZcWVdbiirwuGxQd7wEjiSlCGkruGMmWay3J7qRq0VnPL1AAT+j66W6Iwd7eS4Wv4G7ii8da4o
fTOmgBuiAXNIRrZ4hsRunSnI74yWtObRHeVlsCiRkS3oL4w0Pa4wz4ScrQ5net/AgHjFrxUR5Nx2
azLlZpBDB5Rade2Cx/6ulh1Kb4WztaZ8nXQzPKSK42fUdXZ0ZdesE8Ejs3K0+Y401vQu1rn+lptn
eQFTbTxBJxwkBcOTS6vhFjGbHpAPF0M/xM5zq7FgZBn+Im7Nh3UCE7RfcTAIiDsZHY6Godsh3Heg
0UklsSghK3YILC8dZTHDsezgkUt64xp1Rdw2AwNof9O91eFBMzspyRYCGzuoBryqWDL+zGbKGZEX
3VvgJTrO4IN23zqW4nBAXh21F0Mrrst3kBe29dhhMB/7cXWYbB93cDSuB183vXPgwKxtY6O5diXw
SASm+q2JrVfCExRPq3OwCbcBk82pci/Qeuy6wopEPVTrEXEBZWp6jzhQ7vtoknvdqMPbMSw2Q9zp
N1ZIiSSJ39spPBA3pTJ4ldJr1izb0UGPe3NNhky8qcmxvtUCdGOeOxy+Klb8LBGJpcnPqZMtcnAU
t9IYwru/Nl7JRHvSup9/nUJkta2ivjq7KdapS6lWDIwx9RQX1IByZp27Ub+LFi2v2guWvSlnkhLH
aNm4PIaixlKia3DOG7qHEkQawbTZPxnA6Z4hnGvjNskh6t16rdnoeAcX+jQB4BfHwl1YHZFBRoBH
j9iuqy8Y583vjYUo28Fq7pgnNdnzufZqEY978ZEWrazBKflNR7GGToFkAaXlaegoiNCuG0/m4Lk4
C9TEmGnuTUn3uxoJcrz5ql8cgH/ctP784llNgxFtEuOfMbCDGN1DL5u9VNOlnMJ/j7l1gZ89h4bF
5LAC9qGRKie6JjbTv/Zmc+bJ3+n7uPVgGDnGNypAsnmICsG2VcbxLoYC/W1KbWQWevjRgK7A0HPX
svW6V8M2Xlr88T4hY63GdCLH1Mjha7vMxiT66AsYTfnqAj7OgF/PtgOwbllehTxC232ReNpAPAR1
sM+4Wi9py7NHsesqtfEnaZOL0u+WR1diCX0tfIJy4rCGvlEjGHE9BQ8EaJ4Z7sH9gufI7MW87dVR
RMDlfSqwfCB/i1GOOlxeCGLvhrzfYRMmxI4tH8NlVL1dDg2FIitHD1DS+C6rlUmG6oZwrkovWSu+
L0cWz1caaPhLOfD1Vgvm/u6vPS1WuDrZuOuyiXEILB0fzdT8rQAPvAZ9+Dq1bbzivqug4rEH9swy
rvYidU4bxl+vRj2/Wj6UX+9dzi/vWN6bR7hUJ6Pz2QBd7C13TjaGl5qvMjbBEFNcZofCvl+YDfFg
Qf6cXgaJLb1B9Pd2KZwq8mq3OtOINHFnlRGFUa4COH1vuus0Ah8dJyoOy1vbpqsAzbuEe4rAQl/0
4SmayuTkCOwvUo1uaKIBeO7bQltnaIVvMfFg3cvwlQn15sOKmuZ1lDyAFV9/6lVQeGkmBwJEI1KB
50evxfAy68P0Pqyn/uxWOXE+upO91IVx1OAdW3pbXUszbl4YUTmppz2nkQweXeCQ5WzQY8XrTt2z
bYj6JR2S+Qzlpb+ZyAJ/ns3bAAhiW8yKnW33ztVweYISJ+d+4Pnw3MRR+ox5jbbD1UnbLYdjGz8v
b2g9RamyHIdMHv758oOGapgh2Ssztt79GF30ZoFbB1vPDaELGoZ/1sYSWgp5K++R592Pc9Q+5WHR
HMcWGmWJeek73AIMXILwm4cEce9oqC3J9KterBA0Koaz1A5vEnf7A7GljIXVoZa0T0SptNe8Hbvb
jkxJHC85H/rNhFtDlZ0n8NVnIwMkg7oL8BpcKjX97WahHY6obqmIS6ZeArbGocujbl9jSHY27WyX
FoLvBibeenk8jh31YK2RmGhCL6K3a69TamEyZOjJz56IEKG3n3y3ygmgb5/saCRtKCza1RjrWFW1
4Btp5/lb7wjxk7FKF9TtI4aE+jnPKNW+jrUAzYOPj3jZjc9aVQLlU/3f6+Hk0Glo9TlPfO3AL2vt
SQKwL9NMMVaNwWmpLdKiju8DgJflCAUZ6q+2d07kl8IboUgfBFoFu5jqa+PUxp4r390NM0+wkr5x
Rznm7Bq3dw/CNPPbscDzKh004yWX448OR44/YyJdaN4/JzgtN3iQhOkQPg9mD8m+YvER/J1PtTMS
lZGnJDIXrEWz2emf3tuom/OmTyrtTBVALdvp9UPH4/ick561rqWs3zPDOAxEgLxECND24Kh4RONy
ASU1oLnnsjBIC1YEoci1oOWIkkW0TcM3hvMkY7E961HMqMwiR6xBAAKZMX5Cx6hCqczwJ76s+K1H
DWkk8jmwADytCkkJ9qbjjdky4YuYa7TwxTp8Yk5M9hu8RzgEChjXPiS3A0ldLdwNgm07H383RD3j
3la1lmGBcVU2tJ2l7FjOVdOL6+HoEBZWujV0N74Ooz4fTLSnRA8zRF7O1VX1vYxSeH45evieQUq4
wX3DYOjFMT6jitKmOPtdXn5bVEWdaMODO2h7LTTQPtWZooMJlZhDEdNh5Fas2jI9VZU93RJEpDGd
8qojtj0I7rrspex1nNDjSm4dnOTfJKZBRVOOd0XsKdIyxVlSueZuYQTjA7fBtsZ/tm2VveAw3Q0w
ri+a/CFzEu3BrkR3hlpyrZUpzrLpzBrteOrfjthOvXABXXKGwx+5S8saBWmJzNZ0TqGlYUWSe9lZ
yyYiX4bCuxEQo1QWqX6VYVygssQ7r0qMK0Nk45oksI4g9aLB86rvyeNSoVI/k1l9Sa9zGcxbkSXy
NZc4MfqJq5OQ1ba7dgyZfSDVnHaEQ4YGNJzSPZNRDAMoy4lOjiPFGNyTjliduZSYh7S11hwhaz9T
g0BXnMrpNmmp+YLRdfYmWor7OBFYHwYsrUMh0iNZ9cVtUMpvYR/5N71MnJflH8A/dF7oxPwbRnDu
jSxH8y5ULkJBnP2QYFgrp5ftnZu0YKxNuK3nwD5j0qxvmJtlK9vznjsnHi9EO/dPrfZY41b5HFP5
HYso789pYD7I0q1PfBwUMHgk9esaVsU6W6K7mYyuqEaHh0q8Z9LH72oMtONS/5iYdbQWzORIsCAl
5J+tnTQ08d9wd2KQcEMdvdkZgX+Naqpz4ZKUGBcQhuZeZXHLAQtKGI5rY4yqt67ESMHvRXaXqpU0
SIxLmUGzeKiiVPFP0n5AzQW30hrK9ySy5dlqyPsgiDHc94ON62bhPCfU0vuiIZVs2YvAQFAzONWu
R9W2C1G9fIfQUnTDypvNEPdN/ddLncbToobgR5W4PN8wzEtw+pLdfV8E4VEThsAubEqecIQLk6OV
XzMxT3epluawKkZsm2f9uwOf+GJCkdzPnnUlODPbu/CHb6DRGM+FXX0GVdJ9WoIJldXIjzlnfEkw
e/mQ4M+4d6hGGiK1dtzT5YNewLjWSd/+KeZ1UUj756hBaxPB5EKwhY+e4LBV4Me80bEvfa8/MYkq
34kUDLZiHoaD6JT1cu/nx0jii+mUWf7embgoq4FAEZtb2JjfGTJP18zsiVrDjoYwGG/6FsKSLJpB
exIWZEp7ml/g1zbnuDEg3isIoaypnVmquouHUxppXha9oAPn0kE2uI0G7IxXRM48u8awB2fTb3Xh
uZdywrIBAVL0UaWwVwv9oRWdfMyrLtog9zP3nRpNib69NXl4XU0XJniW2Q8sm+EK6WNxXLr3VAOr
REyWmBS8vURPlFhDgiwEIFOpszIoGKgA8MLKCZvGHHd+0YIhIGOw1l/yAGahVrzzncMVtmfSSSQs
8N5AY116Vnw1LIVqiQd7Tnmsyto/piNAQRVRSOYuEGsqVuDiyrfQTr/RxwWnxC9fPD21zhADqIfV
nDBvCFqOIVOQIhI8V6Bsl9onyRrTh7WpO+cFEfBwPANsrG/LsW6v5cxjzZ7FsKZap6YfPZ6+oA/Y
R1gTYE456/s886G6joanllL/6/uqudU1yIBXL7DLB6OUj4Xm6Q/xkFxt0fD0JTRiG3URSobU+dTH
LLiv3dy6+r5/QQf5FmSqKq4QcdF+vCUVsECSWPK+Y85/UwnIJBnUIpR8tJ1lRFoJjrwe3rqqKcVH
AlV2rp2a9KEbannXdi7cI/6qz1DqsLl3TfOjSx3gyjr/viCF2FY+GGFD9gYpT3d+7ctdH2XhKUuh
XQ9T2uw6fwrvTYHh/tiTTFRhorYV8Zg9UVcATAZoIJdDIDU+qsQ1xsbIb+nkhOS9fx3q6tCsmwyX
HdPbdXOrYTTvExWLyG+zXEwRKDHwqocdVmscvr50Q1DvzcWk7RahTjOjWwuIfFy0OzVrSRkUuNCr
VK9S5bg4vU50tGZ1KEvUSR1VPKOEkgxJdSg0O74DGr7UsvR/IUW4eJKtLo5LK2aWQ3JuSHArCUu4
16r4mS9WeyH9Rhx7n1y8ykJXFHQkTrpp/wHahUxk1uvHtmz023ZOzyZVaLnqBZlkja3nR2Dg+jGg
ljqKGndInWR5AXP6tgIncHCcijK81pNp/3VMRhjEGKKqVqVFrE/cQUcXmHmY2zrHbweTEnn0WWRN
1FdQOcp0oxWa+ShKV7sNCNHyMBVdGsCvTaLRCjrZm605arBFY7j0j24x+tvMQ+k4j/goELqUbiNk
YVHX4jXWeZ4D4wpwL3EIlJVR5L4xGNw7UYQLv2IRCoe72usdhI/9JsyZ4vMEBTlwiAJt0sY+hKle
r5dHSFCAMqRhVJ4a9UQxep3nb5xfoXiC9foVnKbY7vau2fjrBawfHYZqA0nUh95zxnunlT+LcFp1
dmO9MrF19zEM7u0XEsLKEVahe/KbOYexAKeYDCBzv1Deo+xp4pJe48hivVQmaSG57RmH5bBhEoON
n0J2RGS/1KG1qfXuVFpjdDQo0y+Ch+IICXVT1qwHUUsQlRnxqHC5wGHSamaBPKPO0+OCf3kT7BXc
Qk/LkaHQMBd/47WPShUzRfO4lD/LBlPbY1+W9e1yRHBce5zpirChT1tWT0ql2JAFQK2u3xWZP5IJ
X1eHqjG0Q13LR1NXA09F3xvyhrvL9V8Tv8kgClQYVKnZTBVrOD4zH36wcVk7MplAd6YOlw30LJM4
QAzjzInAYE8w51tupbSZLjH537dft9ng8X+27fzrxeUdHQN9h9nI7XIUJDQXU0eiQjQzk9VFjrRu
DIndGGiKamaT3QaK3ckfGVOI6tfFt1yBBTIn5rFzDgPjn+gFWbgISQjuSHREblaWe6uwdYNrSrbI
2Skxn4Sge11OBX3T7RhP8adX71heMLVch+E0F7vl3LKBHXFvIpzF5bZMMf8UrbfPMMMbK8EEE3Oy
9Yw2UxKllvm3ZILlJy6/o4ZwipbNJT6kJ21mYMDzjNE4QjnM3Z5zHSnKMkDrJ/OyYN2KYSamuD5Z
+AmjGKzeLU9gbqskJLCv0nVUx/6xH8PuNWf96CryEqLcvS7E/ywfTn7N8IBbqX/yaosyUsp2g6fi
o9NjOEzNCyUQd5oCtxmY19gzHzPfnveVXUOZB8bGrVJt4r77tddgmnbAkB/hpL+rfTFAF2clXsTS
HpEdx9kaXqImq/Yu6SI3VTGMl6/pqRLLL3uiyq56wJTKoiD8OhWlhMzONGub1qzErfpUuOL69/ni
RGS1/r1e9ptWeNHtcn7ZaJoR0YFSwZaGjyFIxAhCNyIPcF+8hEmhHRhU6h9aMfY7wtOhGcZj+rbs
EVeRfe19nRM8eQFqbvS8bh6sCJS7odjbotyKviFFPlTSqPeMeHS4jv1Om/LubY48X1Ghp3Mu6v4i
HbdbJ2ajr62kgrngz99ljsJieaD3MRwYvLvp6dKHqITCOTjHzPDd49BZ8tKpzbKHiCe72OXu62CM
zQv2QAQRRVDcxKKejczSI4wDleWC5tVT8t2ph+JiuUW7w5u735AGyHhmNqw1wF/JvF7qL5PtOTd+
0VqneHS1c1bWBtACIRJT2r3M8SAPMmp4QihQKcwt8B0Jy74A6PdhJe57m+lW2IQ+KoKPuncB8pHQ
oKcJvIMZ3fFgLl8tCO8e05Mvmb6d2g/znAbXoe62xOEZp4FSrdqKiVWh0d/pBIgK8WiQEtwDbozW
gTysNiYN9Gk5xMyUq2x08LxQ89oxT74HsZlsPa+CtS6Qh2I7S2ix+uE608JT13fDoWfC89cp6RHK
uDTCemUjsFNlHzRzeRgiEMGl8FvODYlLRirGFZBxyBtDMNQFhTxkURnf9imRqSBHOsZ+tnn0LcTy
I2naN18DuuWYBxdIrc6fKg9Da294cj5bThAD5jLTcFLWnGwamqNZpMOthVN2vWn8NlkFFuzDqh3u
8QBLLxCd790plRezN1f/VuAyZYy38309krQWRh4eKmoGtQC8y17uygmZBKwboTYTydVrS/cU96tU
7J+sCmhi/Mh5REMrnl1HqRMt79HKdfk8l7+OCjVSMvV+PNvFTyZXOC84TnBrBHOOMRGHVCl32WQ4
V121cFlhnVAD+I+yqIJjkkMszH1lGFnF7g5eSr1K6kFs/HRGQtILFYCmR9bWSDWEFHZhUOhlaNLM
zv517FK3bK3S6ldGl7j3bkbDl2l+tx7BNO+Xc/h9DgcdKIVYMHWuCEZqeswj9biAs86SyVd6NecK
SbOpB/tE837tDYP26TKg2DMNatZAgt5byDDayAkwoHDo74K4PJWDWbxPmeOyXkbzY+TO+MNMXb/V
oMqCQ/T6HYRXqAKVgL1q4vecevZ9kiWwMeF6E6JkxxahQRWs7C7eQh/E36YvSUOCXnLy1GY5XDZz
1OCOP/v3mNoOZ6/1e3yl2SM1E+emUo4nP0euyulQH4ez5juQShbvDI0QjKQhSFuv4PQXfkMmyr82
bSK1S4Qx2rll2kSYJG6Ryv4uL0eM56EzY/htrL+evHZYnGewtq+CC2kQa6yOTGwpuVryc/eTIhRS
3xsrGGT2caHQVAYFgUE3ZxLs99CQT7ecTvqcbo0uw+um96miL9Gcwngoub5WhesiIrRG/WF5wVZO
eWbVOoe/zo32fG+6QQdSSZAbBCOxKkanvpM4091EseEfYUA0q6QgUpF8Ofka+kyYk2x4YjFq7+2M
NFt1uiYNGZUPinCI1VvJavqKA+9BYBHw0VoARpN0g3tqKAe6T+6sYf8kH00De4glNIxhQI34wrjK
XMSlu91VRecea1s95l0FUJL++qjJiqepPbnvZhsQqYsqzGZY6WZEI4XDyHDbMhk9JwSHjxUtYGCi
ApdVcm84ahAkcw0bHir7BgXszyJ5CttWfDJghOOZhTXs4NLe2C0gNM455bmiRduQ8DU8M91UGkJP
fM79G+YpwU9huMhWyuabn9F1p0wykTkl84MktHgTmrSzI9OVHXeRd/ZnW+xbnBiPTGfHI+Ys2p4w
0RGSsl3tYp+gB1oxl+HHmD44Pd1d2ExqNTMemF5j8Bk2+lstBVPtpP30YrIzscgJb0yM4uHTic8s
rV6IA3Df9MgHEWMS/BS5rVjnvhfeg57BkqB4PTs46B0RXIu901/yQvNPWgwlcJpK87zsUYbLc0Bo
0G7Z++tc9PdzQWLZR8BMcnDH/NCDYO2t2B5vp9EhzmY2sueQCTdkAD/5gfk6g5IRF8gZc5kgGY0P
mt7xRmhjcVdJ+y5Gj7eGU9bfyZiBuHRQs3DTeEfw8mCPvYhLhjQm8VPohXcVguPJQhHvNu14BOrC
YNihTh0gt3D966iFUBq1pRdc9YpLF3eG7GvuR9czaJH28Ptv//Ff//lj/J/BZ3FfpBNd5m95l92D
0bXNH79b8vffyq/Th58cWvhIIhN2HdMyBUEopsnrP96vEe7Pf/xu/A8Lg+Ta7tFhmU6LLYCWjg84
eBJdQMz4d2mbFw9o/k8hyAfqRPPDdgna8KygfLIGmhO3JHwqrIZ2nfU5h5GTP/V1iBORlTU/GAqs
u7FK12EXlBebATRhVh0oR6o7d4U2KzPutnlvKqSbTVGxwJqIoUCkhpVUDR6OPe17UQjcVAP/E1ri
/RjFMaPhoJkhnmGz7aKf/5KQx9D34Gr/8xCDenkaoeh8vWo5DeLNRbGcFQM+9IqhtdC0+gjLfph2
N8v3+h9/+2Kb5Yv+QfwJbHGgir8f/tdTkfHff6p/86/3/Le3XCIC05riz/b/+a7dZ3H7nn02//1N
f/vJ/N9/fbr1e/v+twPCbqN2eug+6+n62XRp+88LRL3z//fF3z6Xn/I0lZ9//I42OW/VTwuiIv/9
10vqgjJs8W8XoPr5v15Uv8Afv1/euzpq3/Po/X/7R584Gv7xu2b+A6GoFJ7tMAoyHNcxfv9t+Fxe
Mpx/6LZjkQzNhap7hvv7bzn+8eEfvwvnH9LgSvaIPPB0Q9rO7781RadeMsx/UKpzWqBR4nUhfv/n
b//r9vj6s/2fbxdp8b//t/vF5ScZBmCsIymDXPVp/n6/5Aw40MqFt3ZsCguesOnVm1ZOJMfLhknW
nxDNc5xFiGWirMOdFK+AeNYlDgJpOa/x35jCdVdx8wjsJ8MqfuqTzmm2ABq5+wJS7b61bZeSjWXG
dkgBM9bZTkfJSA5WBbvlZ1EPGKYAFiDqYkxYdM7VG3TsiKWRIYrSLMPTKPgdEd0alSxYniZjYKHO
sdt/gOyoVZuqb4bqB36emX0fGFq/SmVHraSRnnoeELSVD/jcUB7ZrFvHDElDO6wtwyECD6moHnx0
tu1fyXvT470oOr3fzTwBkV8fNM/1q2PVCnRhj6Ybh1KHr1x3wRVHN3rIG1dmQppE1Fp1EIg7zgpr
kKS8x3kqvpfIcOr+bGmzRiNhRm5hfQuGjIoY2RkTuPIbsseslA8GdMNanPOQkRxPHr1iTnWrB61G
5PbKSrTaw0MY7CR2MBLBUaUw+5tscubWfZLAvRUJaUMkQce2NeEypFxoBn8eyXQvqU0SimoDVL+4
sfraw/rKIl0m/FNvYi9oNmal5+2PTlhW+2R2eChqN8M8uqn9Qy9CwyhePEsP+5gllDgNUh0dpysB
4nj4IqWoWP9W+DHl1aXIqW7OTGSV4ZPuEs6VI1ZpB9Lobzo5lnsBdexnlZhvFdzIlZE3b8DIMdwQ
B028k044jsxwsDz8MZHC9Q2c9KGh1fMKOn63R6xLJiD5aTAtyHGy9zos2bUErtkI0l5+kKyRnAjG
sw/cT/6NxOUCb3O3Ml+1XpOMFVG2vNpBZx/K2CTWxy/z3lrB1Us2WF37r01oZ28t3zXuh6RyPJQa
Em94o2l3GxGSudF4IsG6JAKl8MviEx5P9+wbcWSuspofu/ZmX9nM4HmXrbCkKi3Sdfg/7IJckDsR
6JMx7nykRWe+J9JPYqfqtpmc7W8RAw1yq5rKGDY89Cp+bcsfVlNOdYaagzzxe7he3t7JlfyqcpMG
Q2/fgcsr0bRvjURLrZUXReKqY6e3DTsy41FE9wkf1E+gEYlkHyV+268Gk0r5Bl41F3Eg8tumbjuI
XGTdyzajERqwSLotrTauLlivCcZQJYAaeAKc8BLd202TAL3duNBm1lQGxcoJfMdHSSuxPYQd1J4S
vSZCJALjtm9Mqtp9Mpjmo4MMmkFL7UJA5XmEEaZXmi9dNtbbuYPabeRJiNlZaU5nOeZ5tHITx3xl
/Bmna2FnJsOybu6hwJv+moLQ+YQHhe9eonWY3mnVU52w8EaN3qxb05AfYTEhK4A+ox882NEeklBb
tzet42CJO2Exhhn8QDieJnqcIxKI8eMa3axBCJmvh+nWF5X4pIUUeDnkybn28vgwMvZwGO4W2K9i
gZlIpoeWW72DQ5jykPiGDlHYbKz5x0jlGdk3rRfo8ihmfcBXwDHH/J3svIEsWztIsW2OLctfY1NJ
EmFJQYygdc42DOVsxGomL3r9TZQwgKPwQkBn6WrUptl/+ohxtDtYZoRiGNLv4/P/ou7LlhtHkmW/
CGPYl1esBAkuIilqeYFJKgn7vuPrj0M9Z4rKIog7dZ5ut1lbW7cVkpkZGRkZ4eHOBjR3Hjo8hY0Q
TBodANcto6zwBuCol7xBByD4AMMoMKgIQGi77zlBcAJXVNinDkOXKJVJUYMUO2gBvsCKmgBvhZD4
Cz2+EdDIFBux9kQcwW9A0cm65gAmieoiBkPwjHoROCZHAA9EXBsj6t5AFfStVjW1wmpVOLYh6BQB
AFQFOPInCfzLhToCcAtgGUq+LXRD/YmCqmrkX11F0bJe0w0ToysmYz0DqcD+HVNSJsEZMQFPJBom
X+HNO+AZAGWFWB24H39JAU671mfMwBsKjtDzmHHyUY4oORtVXxbawBwBbkAihKOYkzj67K8WSjAn
1PDzT6XIfFljStD3aQ3LuReZRZ8n3uGpGKmsEOdo8gzAYvYi9R7CrVIBeYIO5SakONA56I6KngMc
eIFkb1DhRCOt4BSg4h20JGFqH+UEaH20KuWJPb9zSyDhgNfDU1SnRQrETgoUBfH8ZChIT45NAe0Y
IGBzZM6CrOegQFJA62IEePpNjlBN1zKcEmT686oWt0paQVkoYNoB/FDIsoDWgWOgitFyFK96Hse0
k86g0DyAzIoR1VEBjqjB/4YmgjNBEIdJKRXFgXXOhlPwWEVQRbwKg27E4czPOBznWEEijZYhfYtV
Y3gyrmjiLAXInT23JgAy1TG3OT00Rb3qniRLNumVb90fcIrrf8f9oDFkOIURRIEVBQGxFi/8jGNQ
lEZhY6ievQQ9Kz0ae2Pj/gDkjL5H4NChTAsMI0mKTIxQen5bUOnwTK+DVYVWDd3HfECwpqOVC1qV
ih1q/8cRxZ9zQmEMLikHgZyOPD5GQtlWH1eSNmpCoucoeK/ChVVUbqwi3k+cJNGgm5LYKVq8ej3F
peDjPhqfOT63QNkoxUhusRWrC9BR4jSuqN23ocWLfYPGpUrZK1XvCfbCrBH2/rGTvCKKsoR/iFjq
n7+BHzLBrSvuGQGQ4RdnRfEtsHGhGQgaP+H4LrONlYaeWiP3FTJgUsOD3kMM4SnQAZX1KLfY9rNj
m5f7P4u9ZWDXP2v62VdLU5QR/L7MPgOVYkax+45C7A75e2vsyn1XRzsxe+KBTIIS4C4OWtA2gjg/
HyFcmKD3fNxJHa0qNXLiaMiG60NmBJ1S2ZRCk9DtxGc22ov+ebP9eLJdv4Vv/WKBBs5FkGWZYWVi
M0deBmkXwz/3FMDZuMULcfw/joC30vWaINEt1d3IP3fcYDD1LyCrFgaYLJw81ddTmLzM1aJnY4lk
GwfuqTIwa59G8HESgS8Wg3bhrN1cKwbMh4wsMorITwfjaiB3RD22SoXnEdLdseH2cXkcS5BP6vet
6M/5SKLIspwssBLH8gxh255bRZLkMs91lKCVTvIYtcwhk+oKmBveZv9+tc9awJ9HSRJlGj9ZmODl
wney5GpWghLQkB8Rngep2fCghWChh90IINIB72gfPI7K0oB/LiMGhOOXBE7G4/Tbh14NiBuv59ma
eh5YbkSAiuAfIOKFqwUvXNIofg4y/YirQeQhiRkImD+D+dgIVojCYjX8gJqV/iGqwQHdq9QW6nRG
dJK12AEWetExL82SuAlosRW7RnKfQxxZmbkMIEq5byYM8SrHXSOJCrq28F5n0TamEHY/0B0IxUYa
3CUQIeBLKOiqbQIPDJDpuRiRc+WYNDVEz32BWl1hc1zV7iJaviz8jFsTBQfdlIvAZY530c+VBssl
6HED7hndalYwZgBaxEWhcjjtbQ7UFqTHcKcX4GXklO5Xz4OsRxo9pPtTsORWtC+v8cSkzPs/6uZv
kjkkZnDXw7SJI0QD0EMDA/Y8MFAVG1Lh7PXs6f4QN06pRLM80i+At025kZ/TDiSQKsqpCEAiA3SS
0j3g2Qw9ZwAyYHrRwl5PxvLTxeGyvRqMsOZAybuGjcVn4Gw/0A/vDK1wDjJ+IXq5sWo/RiFMFtc9
B0wRphRCW3r0ymds7MIQSxOZVvXqWFIJ6HvAIPAs+SiTRR3wjRGowRl5dX9zmFvjMCxPcwjyOB6h
5c9xODnM4zSUnzutMxjmkJsoiT+6dmn0Rv8KWktZMJYDI+aG05GuRyVmJ5eBP4jRNGqrA3dvtivw
eKv5Ll97erNgEreO/4/BCBtnCg9p8ngajDHxaOws14bEvQFwWW1VC+s5fYu0v+uJEXFNyqJakGIs
ZPIAC/joB2C7xhclhxYqdby/dbeM8Hoo4pIFnwKo7DCUx4DrVR7RIPt1f4BbpjFBotAcwcocXiA/
TSP1kafwq/Al8epDotAGyF7tka3N+6PcmgZMD5lZBTf4H+6BC4GqzVnqmaVz00fpI4N3vj/CTRtH
AIxgEH4O0QhhAHRTIYGV5i/oSOoMb0U/Uq5GGQlA3mdkVWxIhEIuBiBV/f64f64f0ApofgY3Fivg
3wjHB4gxSI9b5WUImPIJ2jXxvg4bGXrCnpKW2v2xmGkzfhoeBkNynEd8qiAFQ5xjmaEAbum8V1eg
gcAYjnlS7OIqQ8u+iGbTBMlR/+CBUrFmnkSONrzKhzoUd0jyCukKTosohFABQ38UEoDo1IIlMX9u
Mn6dAhJMUDXhL9KURhG0FWEWvBYhpKx8SPnxzNFVpIPLQvkZFLJmIIKfD+q4PdQURHRydOBdxB+A
6lK8cEIZ+s+VAlmrIHKsgFSfJBKBPG7hIUfv2CuQyqt0j1ZZbTBFs9wuvf5umJ2MgRRalHn8zbDE
+Rn8ISuBwn7lLbAVKRBb0aDqsQ7gelJw974JGrogNXfBEG4YHfIqCBZlBbU73Og/D20GLAlSS/Vr
CmX2stmgIK0K7GbB2P7YTl4GWzbKgRywJwgciAPVpUkFubvkDcAPs4ltbtVvKK1d0yZd26yKUMZe
mtafi4khJyeEXAHyaTQZPKF2IJQFDfUmS3luT5mWaIEmWUD+GpyG5/vWNf4dGv1XRbr/twrcPv8E
12D5+Vlv3/L/D8pwyEhcbfgfZbjzW9C9/ajbff+Bf0pwDMv+i4Yzo6cXF2AAEgzsnwocwwj/mopv
Cq4LTuJoHoP8bwVO/Ne0edL0N4eDNz2e/12BY+l/CQjJRZrDq1rmBIX/bypwxF2PBgpe4kVElIRF
QvFXptDzyTi5w+x7Rz4kKxYlXFXc1I9LMfP0rd+u9vcYRNDCeyUNNWWPccQHyARe1M6kXq7W+fDP
N65zDIRv+v1p4tRKSgRS0BGf5hzp6DrtU+ag8/Pd++J3SyPM/frpTF8FlF0nSPXIVrQj11T0IOeg
0HFTvrBQv0on7kyoWgSAUK9rvodqry/0qiR70goIjWoFbatULxsJb90+hj4cNyBD448OcsKiUXAF
rTYM/A3Ed1vda+QU8oTQNkfx0DerHFn4vIpAxSH5ii63eWy2gq+gJ8IHIXKELrEwpiSLF4XGCrtM
WpURFxjMCEBtEDEc0DIu0MItdAHRPAWvDQQkBMUj9xGwpwL6uFCyGh9GakKylQq8QNB7WgLUm+6B
Ugxk17Rs07QLNg80I5p1h/KrUoqgwOlyYAWyRtDogfWsPOxAx4eynN25vQdu3hbkeChOqSyQ/I8x
pMU3Ii/lJyVpwWnal9mzD2yKhZ/ZowTYVJ9NF1SGG/KJVYbAOwmyX0DkwUs5dFunlVXXPYAilJQ7
oph1Bg+9QZMWwX/ijiXaTb0CbDhZLq5lBm1HEjp29KFEFp7ygm7Dlz6NhIMCIWQBFeMwg9b96Dbo
+EbVUiv5iH8Dt5u7o302Btpdbm28+GOj7vN+NTVunnlUzDSlmLrLRj5Hro9y13XSIf0ZhtJCPmEK
cG8dDiLYaYAcbJoBFsxvQQAB2WaVs1g9ohdiuZ/X2+8Dwv60XhS9QWo5HRBWQrd1+Tl0oPxBuev+
6fgZRP3+OhESMG7TumWPdv2cdQoAf4RiD8FmNIa/xBxIlqRNWrcLQ03O4tY6TdHJ1TFU3FTwMyrm
nITrOg1ZcCCSa6/cYn7UKmvR0Xl/SjP7wRHBhyLKhaBQyugAesxugvo97GTBgopTq4u+MG68Du3P
cdUrC/Oa2SCOePh0Jcr7Cvr1nRjI0LzhURV9SOLn+5OZ84/T/XW9aoNYjn4F9XWnArtqA6IBaNxP
BT9e/PKKc1ugavgY9uf7o81NhfDzVV0BfYRGM6DGwP6lvELjwFA6+/7H+Z9Jqf/YGke4+ik4ZtAq
hvKsiu7dzR4oUGfQQl3YRdvWFkzQEWuJ3egZ3iqI01Vepc1e2xW6YkH0zDwlamoPxgkiSLt1bLBq
s1m63+bmTdwQMt0AZYB6ljNCgiltd0rbay639FKZMXwygOuhBNuOQgiDrD5GptazBAzwPZSu+tP9
lSWSC79XlvARFQCpoEHIwStgeSu0+6mQWtUUeCFu7ZlLi8T+fEb8HoXwFVDviH1ZwSii5VrNJbVL
p9LQ97RyT8pjumrXsplrruFPEelirnT2ABBuw5Np0B/hAnd6tNQx1Msw2GN1YNH4B/ZGmoKImifr
ErsULcwYKfl0EcErkbotED91H/NmxbuVRYWDosZhAsrhRhE3rd+g6lrlEH8IgPjIA9qzpDjvjvc3
c8YWWcKdeGkblUB34QewoO9w2T0KRQ7S4db9z08mfcMLs4Q/cbskKKu4B6KpiwzFdTiGWvCDRIXr
P/bBEt4jwvnOK2AGHaid8L+4vgyMHE2gOlSFgHUtldYMeEi+tzXCrDLs2bXkc8walHeN7bddpoEw
uwSIOQg1pkqYKeMPtTSui8wgqVojzNC+m4sMtMEFMZ7UFNIjj05+gLxl9OAsTGJueQgfNSbgE609
LI+Iqr2MvHyNdtL7K8/M+IHvdbu6AIGGaiA+U47OsO52igmsikFpEOdZ1QZjfFG/MNt1uvAo/q60
3tpnIipR5CCumxH3BkjsNwKgVlsgo1YA8gRaemAwJDpOPminfxSf6m13Yp2lfODM9ftddbmaZdXL
nY8m4NHJfMUCy4daFqdEBNi/BXie3af8wsthbjUJbwQWdXSsAzbsQOkP1JFyX+uiG064rLxfM1H6
3+W0fls14X/gEGg3LePBkVtR79nkq3arXRnkC9HjzHH/zm5dLVepgPGuHnD1dI3TASAcQxjCXUoE
c+zt0z5BQ6+jB6VrIdmayoOTGMUr8pgvH5Xd6TajihczWUub0ARTntob8ipVD4CmaKz+wWi1JenN
e/SOtvdfC7Y/c3eQBUuxzWuFdqXBqdiXDuBO8TUE7pFCNzIjQHHlIc5PbccvnLS5NSUcUUpJiJog
jOMMNDBqTfsuh96uGpKlZNDcZAgnUQCThW4UrOpo0mhtf2tMKLnp7BNEbxZipTlf+p1WvDIL4IDH
MWnFwfEdMCo63bHaFlYHrcVNqKcrZSs+FwdwaRm51qislVwEHTQ/JnO4v11zC0g4DyQ0aNDGwAsG
nnweEjz+APYLEt75u89P1no1OQH4qaSHWqkT5zF6CBMEXW3GvlC+vFRHnjV8wjtAjBEy2dMQ0O7R
ZSPUoL+qg6pYl1SgjfVWR6+aBsFcvVYTzbNjVbRF3QKpGkAx+RphjFpr8d9dud+RzdV0W6YShphJ
R4cHK5LeJRKnA/vMGX+1mDTx3IGedoxLFsYo18ek2w+gaIC81cJJmnHmNOE/mqxrCzcWOydpRJ0V
gG3sKvSRe/oA1ngPagQT3+P9ecwFsTQRmZRQ/40gXcU6oFY4pfZ7qB+GD7SuaWBN0O+PMa3JjUuR
JhyDmEA+ohwpxoGKuCZJ+yT7AqUDiOoPbPUuls/gJF3YFSJ7+59rg8xGJ1wLoUwZQ8kWsg26t5LM
AEE5pJBUcY/099o3hIVZsdOxvDWtKZi5MjC+UeQwbTBWsKttfi3o8Tl3IIGH4ILSIEiqBhavSmvv
ENneOdeoDXCMC2PPrSjhKVoQGozoJEdmcC044wY3pBGuxq204Cnmsps04SqCwvVbwOUg+cCo9bk/
Sav2ifoUFZXZRhQegvftYsbf0YS3yJAX43sWo+TBo9iA57fbQJTqL88QGUC0bN/6CezaY89B+F61
b5xsxm1kuGKuSunx/hRubwSrEG4gcvsUBESYAiTkQIpjQRleZapNAt0M9F2hTUDrUmZhRnNjEV6B
FdkmBmKewXP5M2j2PThUQDbbuHsIaLbDKgNO7P6kZrafJeuXXiRKUc+72H7lja4+gd83OgFxzHgA
22WivDNAabYVDdaDpVfMd0Ty52HCRfvzMEGyIYLUA7YLMtxWrStqofk6aKBUEMBqSPCoCNMfF6Z3
272yymSPVwc3oAquzkUsZNGvEs7O463LPEjlKQSIt81B92PhcaTSQAHG8W7wjjJeDZzN1DYtgH6k
W9jOmSc2uoF+/gwkRQGHnvwHt3cfc715Y1bDS8aq6S5ccIdzFkO4CbajG5FVMIL8wOhn0LztXTU2
5AUzmclMsAr7cwJSCe2scvJCIbS/1d7JNrHVmy2wwtU24FWwy6q+osED2sOBMeJeS97v7+B37uqW
tRCewy2ljlUijDygmrsLLpwJKki9WqfWsMr10h7N5C0+MBtA+S/UVjxkVvDYa+1FWbuqv/NQCO1M
bwuGWzsDzGzhR92OT1mF9Diy56IfHCYMwC8Cn9BiLfqh1wMDcUG56nTUDw0Rj4ACeSIeEVCkfb48
enpklmq1EaHSvrr/Q4gi+P9eguja/LkvNZooIaCC1VFOAD1JaOHZiag6Ay4oPtM65LYP0b5ZGmxm
1jLplWg6o7PpqqhiNBLo4Kk55hcu0UHhtw0WrrvvLMyN/ZaJIAUdcJSYQGvIafXISNaKCbIvCxTt
ZqrL1qiLuqj6x8GuN7wOIjvN39YWvREOg/UaG/mS25ibKeGiWG/qTAUdpMOZ0Yo2PiXUghWLspcC
ijkfSELUO5b+t4OvzUKd5lVZoi6fAy1XaR2C54ijKfOXv+AcprW7taaE+0F3dO/x08Z1ySnvLyJ1
GlwwTbsbf7AXDHFamVtDEP7HpyJw1U6Bn3fJ3rrjaHdfvSOtxBP9kZ3BqmqOl+YUf94f7TvhdWs0
wh0BnTvIJY/RWA280+vzcdTAzaEeefwDxUFzH2ni3tPQtQP8TWVcPN3V5L9cTMIhhQorA46LsSOV
N6ZrqzaWoiRubhUJv1IPVSiLk93VZgm1DWs0ZSQM0GhslHZiJMdYrzTPrAxRE1acCUyyEeJcHERA
Plg9M10VbA/bfoOsPmicdXrhTH4Xdm4st0R4GZ4Do1H4z5mkDdDDO82lVds1o45ODqRLooYGbzXo
CDKqC6O2av+VOe4efXNOb9TWCuS+NoivLdZE9sXoVr7tmdKC4RFY4/94QIlwSuDBKyGHgSUrTW/V
Oo3RWOMqNyKLRokD0uvbchcc+OdSi7e+JVqyFpj3jfAbYHRrVQhPxQ4MCPIhfYgkBagSVtG6UGsH
D23VN12LUs+yI+u8Jq7FdaX5JrR2oKihpXpuimsffkxWQYelVjpyhqtx+lOIgaDXi9OPziY1Vd84
5B5qK9ZQX913iMRjq1QjBwRIKP5a4DWzY6tZNRvfQLBrLIUqMxYoTf/9KmCC1IIvh9OkJAguMXnw
GgBlX2WRzrXK8/2FI3Blv7dM+DkGl6BQ2QrYMiiImvG+sBgTPJlG8+gZT0iRWaAEMNEwuYYMwoLD
mMlWsBLhAUFvWUkRjSEFlLgAl7IuDMylMVodlBC4MH0TZAfqJ4M6WKXnBvCiVmHU+mNv5BZ0xWxf
PS1MfrLLW1ZDOMoc2fcM+mZ4Ie9RIjBEi9egsKeBAESFqo7uaSDHfygO+Tbc3h9xbkDCV7ogsaX9
yVciV41O4GMDWpsUWNzsPeGgddosFbrnYpGpf/7adGjwB7b9tK0Z4P7JLlpnmi08GOjNM05Lx30u
kpYID+k3wSgyOQaJlF0m7ZjUdEPIcrV2hBa7ij8F0jGql5Jc31ncG5tFYgul1osDppexdh/U83hG
Z33NquUvAOff0HTM7/NE96GpYXOnzubfi6f7OzY7LOHTGIXO63KykVJPjsPXqOfwaP7k5xmt0Bvc
aSGykhBJWjCR6eDdmibhyYS+hoqYJDEOJRzl8jWgDwUU6u5PZu7bhEMZxzANem5aQsAFWVbWwBQ/
NYj93dcJV0KjlCjltYCwA4AsdOerUvJZSkv9WXOvY5FwGzV4XKSyxcIIjJqIKrv1jrkJXaYTDbEy
jbncn8R0jd5afsIl9H1XAosq4uAMsaQLZYWCQc0+j6lYaorsgQgu15IQ6Ya8DxeGnIugJvKM68Pq
SqBTokOMWVzQ1hbsmp17KbbhPkI4qjfncgX59HVgQ9nqq1qxq3zNmp7V6PWjj3D7/rRnynXoEfn5
G8COPo5UA9PovkD8tsXDknsODyHaHqy+VPMvbp0fy53/IB7vDziZ3K11JnwHBJ9iMQDNhsOKp7ja
1YA4uL8CJTDuf34mS8gKRJjkp1I8BuAVcfZAkR7raS2rx3gPylx7/FLW3im1WhjRJjOiURXxgi32
+WO2uj/6zDkTCJ9RslkhdDGP0BEsgWDACgrfjJdi3rn3P9nLU3RKUfcZzEW02HVtB0amVeqU4R+R
3fff3t7o1WiMxhTd5QtRJz/zCBMIzxGnoje0PWaEtQSphIN2Qt9VE+QAQJJ/SF4LSKHauC/39JP7
BApiGdfaJbCFY9etIL4EVgY0daM7QtSCbf/FXWKo0a3l91zQuyexxj74D0sFq7nFJ9xQFo5eP0j4
qagEG9E5WLgI5j5LuB+hzVAFA1eCI0nvDBTGI+kjpZYut2/AxY3jQPYQeFKagBlycm4fwZHdMTZn
sshl2GGgukZ6BheHeBa28h6d6o+iHiNUzZHl2RWI7416C3k/i1qHC0XauQexQPijUaF8vqhgYFBr
WU1mBW5xDWyWFnTG9U9Oq/ZQnTOX8iYzxXug9X+6HmoIKug/YjhooRoBXgqjiSZxwG5F/ZCrHHD0
oaro4hqCGEa6XaqOcNPG3VpywgPFQ8VT0oANbdbouEQswUKhABJjOx8dEhvl2G4ai9mwL+wZhHgH
qAI+lB/Vxn/NH/CCClRfNAVgO5/rdbIFIafhbvgl7MSMbyTbaqHj0GRNUOMiRd3M99CDjCsP6GpV
rMWFu3omEOUJD4X6nM8NPQMPhRZoyHfFiYq6fKFmEgdJcTGt9p2QCM+gK1YWfCIz3aA31puEbuei
TzNNVyHY/uB5cBfp1LuXqKCmXqM3HXqFrjZ2RrZwWueiBZ5wWBGdy/7ojkhd9QX4mlHDC3LoMFQq
wzywhQMhDF95ypIQXeaPf+X0yQ67PuXGLIdOi8N1UKQulHWWy3YuLuU5515qJEcbiEoS0CBj/Uqz
1QcjWoWIfupV+04ZvP0B2jQ8jGKL3VDneukBOlPXQ7/lz6PJg2GzTEFo7vDWYFS7fsNswpOHJzOz
Fs3aQg/rsEmt++s3OxjhdmKouozQCEQIwg5nMENd8ob7hEYcXhTFqfDTndBBIEL2d3xXGF48HpMK
KqVlvQ2j4RhK/P7+75g7fYQ7SgCWB6cThznnuyYw2+olB3NX1fZLd+nMOSD8DrhDIf3oYk0l6r1t
L6HEafd/+PRCuHHASChw37IUW1A5Xg7IuhcT585JVi7QtYT80MIezbgNEv0LPtTKk3r8dojDqz7a
7zuOMiJIIRSp3gIIryTxgoOacxckFHiE6F/oZrAGZNP32Vux7h69B8mI3+Tn8dK+RguOYi5n9Z3+
u0qyyLRYFYmAVeMtIJ2c2Pa1WJdBUaLg4gH1CiRykBASVXqTP8arSKeflm6gOYP/LrNcDd1S4Ohh
IP/ulAeO11rA1pDQ816lY7oCK+QH9ybXqssvg0vndo8IYZgy6EGThPE6jdpHSGSOer9CZIp0x2CC
ukR/kTRP642l+sHceIT3UKAk0bkDxuOQ6FHUMxQanKVGgbnkw3d26WrxeJlqhJjGx2sADoYdiNRV
kOIbLEKF+8dpJj7gCD8AfY2WEv3JHVE76DWrbbuE2JqLeDjCBQR8Vnfe5FZbM1v3q3IPGad1CKof
atdu2k1tZHq3h5SA4a95iAZtwiWqhO8RbvgIEvArtFVXAz/KONiQZ3ToQDOSVUcXuigqI6zGfEUh
5Yka4go880J+TJFvzFXvBULtXmMMG86oCr2oUe4bYp2WNEkHe/fh/nrPPUFJLLDUhZCD7rDgRY4O
blGTbbwII5U6Krt0ozywerttrUQvl1on5uJcEh1clHkpF2CVcLLL6ESvnF4HqJ5K29FyTzlaOe0Y
D5ZdbQUvibkwx2mHb60/EZYMiDojZhqyMNwH0NxgtwPAZPpt95f+jCWePxAZ7yN0QzHwZKgCdA+1
DVbIp34FjiwHJJWrfDXopQbp87cUD0Taks5/mw8kIb9SIHVdMcVcIBxWsnNmeegvENR804drf+Mv
PE9mzuX3i//q4KeJpyR0iaeSWEM4d+qriRdSbzO5HxLM6+fsyLsBXgSUTGliU5ttGRltd3Yp9PHW
0LJKQUvcnv/SFAj/wnuuN4C0eDIF5CZUzwpN1gbm0ZKP90eYebF+5w+uFmpEV1rHySlgCGxnpAxK
3qBc6bMluO3c8fkOVK++Hxdoz5OzDsfHGCujfZb27BoK13ZqQk/ywb+4p3pXQWHhLVs4PTP3CYnv
HYQWiWXwv+FdWqwZqB0ZAvAPn0spqbk3w/dErybEU+3IDFk7NX5GRzCEo4aXb2kdrkf9dX9LZmz3
2/VdjQDibLpHAzRm0MlPIHA0grh9uP/pmejvO8i4+jTdgrG+YDwk1MDw8xWf2rUba+3CyZjzzSRC
l0FnoZ8XFO2M+37vvrU2Ohjig/jYHb1116mM1YPdD3KIoya+35/PzGH8jguv5uOKXk+DkpB2oGmC
pnoQsLTrzK5BFXBoFpKeMwfkG5t5NUQoM7FP5Viyyujf442/dL/PfZc82aD9bLIK3w24DBT/japE
T1y/sM+zW0EEDzmt5Erey7QDHspkl54hx4X+V0d5AK+2A41WKzUgD3N2F9CCc6eChNxCiKfOIQkP
+fJhD+0+QwA3GnTswDmrNtFDLtot9UueCPmHBRjkjCWTMFyGHdsA1MDfgI9H/lBui+U35rQFN+5f
EnZLgWIs6V1MxtsNl/CQXTjUczhoeL1F+9y6b7lzjpEE3salwoRCGjOOb/NG8ShtpOfejtYstCQL
5O74UPU3xT7uVjKiynzhwTTjHGni3odYCLiYaaxabU95nEfGilfNu7T0+blNmTza1VkZwJva0x3C
CklBzoYWNBcUW++NtPDrZxwjTTwVJIqrlDweELXEYD/DokTCwnN+rhRKgmozYYSgZ4dbQ6K2zLuw
7dBLCeJD239wExWsKKbiAJf1dy6FxNYOdQqJtwpXyPS0AtRmdd+kZjwKTZx5xS06WQGtpVOgVb0e
LgMFfGaylOb5ftL8eSoYEk6bJeC47iIJd8c6R/FdQLdMsAZf00HaABCwFh6AlNhXwNdkIP2g0TAA
5R/dB+gG6OeLvKkMMDjai/WN2wkYRpks/MrUkL+XOzQKIckAbE1q0mvINiLF5Z7zTeMg660Nhm/W
a7Cvr7pVs6L0QFd0HmgS4eVvVhvcLj9/gAs1vC6ZshwUmJs7qlJj8ZUBQvX+128fVNAm/vx63oVV
UFAZEhsq51C7wJZV6uD+VczHkBhbsYljoS/wcbBxC2ykChBf4JglQ7ntBBgSOjtA2LdUqB4RZfkB
7IRalGeZX3WjrSyx99w2dOgc/VyczkVmOpzqTByEBzMR6rhPVJosOJm5lWd/fjyCBHkmpvi4RMnG
IGVvFDADHYguUlnWxaDcjAqzEDDNtDQxChED1JBj4TIJSxU6aG410X+fHSVTAQqq3HQmlK/PCA+Q
YxIP/Zf30r8F+yrUyku19Ji+HT4BpfBzrr3XSyF0IBmnN+lLc2l23prboX6kC0bmhGtK5z5E4GnS
I60vPZ9mIhMwE/0cU6xAbyxNaY0JzyNssjU4Xx/yTYC6EdRgX+hN/VBbrnH/GM1UeJk/ELBSoYDd
BK6WMS+tiaB9W5+hQ3MMtsJ777h25virzE5MZFBKy9PCHbMIwb59W4Ec5+dEs1CqZCrEBQ8NNzMo
oW2mxAvX1dynCe/gCkyWx2Bhc9j05HIfcbZk/DNnl0S55gXEw6sKBuGilylRB0Wrm6MXquhZXdiQ
Gb8tEyFCknsgnikFbIjOP442+wjS+MRyD9zTFJcicQPQ7gBIHb+COGO+DqdNsV5TvBiWnqQzB1wm
vAcliEUb1hnvgExRAxP8Lo9zLYQbZFNvC6JXRx4X/OzcXAlXAnFddLIKmGvR9FjMrLHrKjLrvDOL
JFgitpuzBcKHNHRRCzUU05yofqx5KBj0H/e3aiamZ2TCO4g51XFMEDAOffHP3KpGdqg3qlaNt7jT
/+6eI4GqWSVC0qSpkVgXo1xP3FCP2mI7Vt2Jy6tj6daa2KJRZ2FG08LfCGFI6GmTyoJfT2kvMVWg
wChqeVOuJKX/pMtoF4N2H3LACfjvo3LPDINVUIGZ9MqCt51xtiT5dlxBwTvPUZqjtfIkrj/bdbpu
rSWiuRkzIGGgkBygxJoqkVbrnyjqOfVP99ds5q6dGL6u46yM6/2h86ZMYb6tx19KNqhieL7/7Zn0
PJjqfn58BDudkPJ4aHWhDdmG5LFdc2tIzkEwDuHOwiDczKZP//0qUmz6OKSkFhmu1mxNSYXKo82s
Ejs0XROJJ+UQL1jX3EoRpz1MGTqh+Qj7C5n1KHmRSkh9dgvP3ZkKFENiNRUoVoBGG2lTulSZPdOo
SEPzCBSSVWkDDLFBvtZo8OpapRdAHNf1pbSi8yLYY8ZnkiBOVoa2Eg/VGiBF40RDnMJf0o3sBGgP
njLhihZYo+EbEDdVXqSFAHsuUiCxnFkU+jiwMOnYbgHQrqzWCc/BJjFkXYDQAQQt5I/Bkf7STsRp
7ld2Mgw08gkpzme37vfyOtq6SFccoKKnMhr9pByGhVthxk5EIi4IugIKPzKMngpfudZXKdQsm6U8
zIyHE4nIACTSbBZDStGJcjnU6JHdhbX3yAmcVfe82bkoUbqcLlBowK2AKh5Lx8XJ+LuTRtKOumVV
CGOId8WkqlAdm22y/ayxeqANWbVbfyFqnrlVSYhnEsdKAO46vEPpeFOHg1b1yC03yklKRHthJnPL
SPiMjqfZqeY7tSrza5zmNeATqkNZGXo2llQZvostN24jEtHJZixelROCJ7VZo7KmQTwj2rIvvA5E
k0WHarlhbcnyTrEVPkoHSA1DWRLRsbI0zekmv/ULiNgBQApUz6dpNoCzVxoEhlDFRg+atuR8Z24l
cRr46kxJBTQbKhZplZrzAJHdydLCIZpJ2DAkdLMchUiWeiwetapU93uXErCOoqUFdAWDHu2XECcz
1zYJ0xypMVY4Fo63rowJ7qGOeI0Hh/IhebpvbDMxN4nUFFw38SIJA6DtBJ2140O//TuIKTRcfi5/
UbJ8EGT4dMt+CeJXI6H3sV8wnhk3JvwPZ2+yHDmuBIv+y93DDCRIglzcDYecMzVLpdrQVFIVSIIT
OAL8+uvZ9hZ18nUqzXrVp2WnkxMQiPDwcL9IDNymmYg0+G0YbZZAmSb1O1Mv/+2VXOQF0+K4mRnw
2zSH+qN/0rSCRRSa3EEygsb//UWukEesSzplFlSDMrDxQSt5P1R3jQViIfksnJcU3ChPnOwGLj7P
ldlwDL738seNy16JLZfESZPmompnXHZ5mmKyb052kj+srbXrhuBOJ99f5drXudjZXeaRnM6oCsTk
rasKfpv+eMjmW1DjlRjsXuxrUsO0GQP39FAZkcDb7UtxZ1XzcasD59YcwpV9cUlwDODHCzV9XEO3
fZyVH3Pmh8wD7TI7zdOt6unKe7qkONY5nN35+bxs+cYh4MaR+7NF7n/6CJdkxnGBmY3V4glqXSd9
8EXQ6cncW0f9lbz2krwIzWUyBOfgjenCdXvARNqenaYIo4TnSTNUzd8/xJX4d8lYJIFnD5WPy0yr
8cMBz/dMKaaHW32Qa4ntJWMxLfjkWOeyyDYhVMmfTFTeyZ0X8x/Vx/Rm/+Ad5huySBytqAxg/YMh
PAFXP37jG11bZRcnfW7B8QCeiEiYClgCqF0+HRdQ0JX/2BY34P4rybNzDgR/HYIlJGBhI3d+Qky+
qhNO2chHr/JG2XGlkWQ5F1u9X8T/V/nByTKzw/kVXrdPEF1NYP45xstuiPgzFCgw2XULf70y7mT9
MwDw1xONS7Y0TYrM3J5jaNfmGwsKF2FJQ7sINXB/e9MVsQeds7W8J+ewZjbfL8YrpCgYk/3vu7Tr
geaNjSvrT0zBlF1sgX2TRXYi1s5duSJR8YoRczxpcJTPEvIyyGiSW6nAFQK+dclsDHIRGAmdD7RA
xM8GX3NZOVGKcc8nsUlj8y7X5jgeQQSMwbmvH8nD0oUF8JJi762aDcSNVZj9/v5NXENnLqmPIkOk
tRki14wRVZhm7JeHfsWidt3vbkk5XPvOl7THznKkn7kgW1Wn4Ec94W1GE2ZkwdqIVVTu1SFduYmz
SkEQw3jJje1yJSRfEh7teulpoRfgcLn9hwxgWfkGCn1t/fn9m7tydv1D9f9r8Rqbq6zx8OKCuwwj
Uv3hFjftGpx/qWoqZ0g4Fg7qn/pgfwA+xc54Gz7ZqqJhe5juYf75giWa5GvYcR/sblPmUblz3+2D
ufHqrqTbl3THonf6rvDAFqLNlydsmB/eYitcK8YviY6mX1TWuQDSYeI9hbDnbvso/aL3vA+X3WJC
8Qnxuv5t3s077xY4eC3Jv6RAak5oas7rb/hRvSowyqHv/enFLE63Q0L3cnVzsu1KJXRJeZxaZi1K
ozE+PsIPxA/5WuMkrY8KMe1G3XplXV8yF0ffTDAwHdjBU6raVJjwDal0eGhNlbpxVl8D1C7Jir7y
oHtlYQWKD2i9kGSKoNcpohfrVof/WgD+Zzzxr92jxspk46jogT+Jx6INi+f5j/OqHxQ0i4Fpq/PQ
j3VvdvVxjssyNHF9vCVbf+0Fnv/+16WlU3RVeqZ8jMGpLN6H7jMo7v9TTLgkJfaWLsrFGemhtLJw
oRgAaaEwb8PS99bc65Uk4JKQyAveCWPjyxTqTjtwYXmGQnGYkTrqUjiEP3z/HFeymUtyIlFOm48+
YtvkefCxfh65E5HyKcfkF+fx99e4EmT+WRl/fYZ6KamGHRCCjB+E8CgMFWx+v//pa7d/UVY4FUS5
aKoYKrKW/PR8M0elLsRK1N3w1JekWrdVcEt8/Upie8lMbFKLaz+AqvC0kChL/dU0fcw4qYNt7p4n
577czE2+f64rJH7Ywv/v0p17SIgv+bQc0u5xhhQTBi/a8YOgrQYdheBQpdu0j+GHHJbOzj7ktF5l
jriRIF457y4Ji+nAq2A0E6Q/UY9ErjPzUBi3XYlGpomq7BtL79oJ8c/f/1oXsEvOlZZ4RrJPd/af
+hmdzx2Hn0556jbWQ/Ncy/CpeLnxRq99vYtgkAfQbqsnKG+PEUycIOA3Jy1IpeIs8AIZpewDsCPE
W7toDm8szmsZ1z+n1F8P2Fipb6UWg3Jssez0WN4JF1OWiEkh5KkTd6rgwe2Bbmd3r4sZPj1yy/n3
yo67ZDnCmXBYOJuXA2dsOsHCla90Oqc3cuprOMglw5HkXMnBhVwmRRlpxeTR2tSQNple1TYDeYbc
gIevrcOLOsXUPkE3FATAgWWh8J7NUMBz4J4st86mK9Hjn0Pxr+9TTIRw7ULgtBo/lmbbFF40uXcj
cpUSU0ffr7srD3HJc5SF4lJgKhLOHftJ/27qOys/tunv73/92vl9yWp0U2+gcNylB2O1oMz2D3LB
3bsqGZ08SociCfLxISX6d2Xmp++vee2Jzm/zr7fmd7BSsDgO9IaxVeoHkY+5VZ0NYTlYN8j4V86+
S6ojDMxbDYtyIDlIr8qV2Hqb/v5WuXDt/i8CQWFq+Mmc+bnj8FkImLzXGxmsJ3KjWrgyUQkf2/99
P7BlD5qyP++OB29XvPtrgPFHa2vFcjfty7vqiBKTQIWm+nL2t/J4OC6ed8W/QPOXXMfed4Q/DDYW
GtT3owWzc9vALTCKwxcV/KrdzqtD4QwQdZMT0jDw+P0uYoVdPMKup4PEsx4f+WKq+/bsFaMAPzjw
xyncaTcNtl7WJocFb9jx0auSMYM2a9L4GeCDOoDRfF6MwQAzUomxNsvulwK9sGBqEwwFQUelt83T
ooZqVfUCeA1HNmvgN//DI7W+H1Vh61jaMLsJOdG2DQkRp5gf09KQTYCfeocmpxU6NIN1l1zoullc
ew2jKPhOwwyl++2WQsFhw6afAP/AOGhF4MIaBYSJuMbl6xVZ5pYmXWnpx0ymEOPJoTgN50D3ThsZ
8HWe9eMbWBGOnRRTk20G3AuJWlaPvy27IBLW0SJ3QwM0/I1ZzfA0K5k9atKwOBh6EbXVkh3dQlvx
6Fgf2eKN6NEVi1eGmUm9jQdJURYWmdaPCDbWL6cuKh5VfiEHuNnJ5Qn+5g3ft40YHw2k8sfQndPx
5JASmBXmf5v7CQQ20I0CB1GJ1RowRg317GgsLJEQo+bIY3qMCw9t5EnldNV4qdfha1Q2JjOQGa0c
mLZEU0UIEiMBJ9he27Hnl5iXDhTM62vIwLLRpIluYIwz546X9I7bPnhytqHYUdVttRK0QHszI7ll
hzwgAphFR8uPcSLIDuouCFP4sUdZXyOfrxuYODlBb/YKvg+rxjc0i0a7wgWR1sovn9bWniEqrq1K
BokCKT/UY1+tqZqL93SUzv3gj+1TKaslIhAy+T0CSXmo68WOnHOJWlSVc2LtxN7YWDIaVUM23vEc
b0LkisZmYHTbzJitqb2yXzml1a6KtCth/TOlj9XY6SiYG2eLmymivDQqDDSHjZ81TlA+4I1KWCry
VUvAKOoXFKxjurhJTZsWiGORqphmatmygUOWiyqw70pjn+gyTHewwJof7Lwf71WWQqPSyvsIGhc4
wlzp3QXzqMDOU7R81H5fv5ap62wNNMKxRhqSLEzMWBfQ7euEHj/hSO3fGSKhGGBZGLqqKh68CerK
qEyV2ndY1fdW7TewOIehViO5e6zznkRScLlq5JI1oWglmIGEFlHj4nDjTp+edJCpvTNPXVgqZ9gr
fJAInKBprUYXvApGIAOrsHoTwZ0GQx+DciI7NYBx0/zn7NO3vGqW17KQVEYD6VvMZjhdDs0ijNkd
C3DU1/7IYLK1zGPYzb0sQ27b9iZlPlnlbB7uB6lrmPxlSz+sgg5THxZwwK4Rz3JkPJw8zOPacD3I
TKwWaCQ23oeYyilSHGBuYZ5Gd9h0PYW+oYxSBcalTCOmLbOqYUgWummgQs6L5ckq0jHux8AklPpi
VVk15NmyjRqHqHB1F5m2/rlgVSdsKCHsO4iN07kZVHCHP2ixsogOACf66ph5rFmN1BJRrajGu3en
3345a+TjNrZqVwQhvkdU5c3Yhk09IL4MZO3NVRd2Uv+p3aaDy9DSJp1x7zgvH+D4WCBImrjIvBja
4HHfA4Gr+6jOTcT64S5ffDineXDuBVt42jkdCC7eEjmyuCuz5iAGfciz6RV2pRBDcuYf+QgbEk3U
Rs7AEXPhgIk+K4yYd+2PjpgUNXYOjzUN2d22C5vSPoFP179OEz+LI4hh06cpe5M+OdqtgaIp85IR
srmLAU5TgMwwNtMqa3giKx3OWkc+YqjMiiMeed+VDD45bA7zUpxSSt8bTZHjpu1mEuOzJNB0KcBg
k561b1S9J6LfTQq72K9fPcnj0hOrNHB0ks20Xlc0BSqUW2kMR++kw06MYJm3UoAkmm5ad2zAOvcd
777Q85LghNvjvbB1WXSrnLSJXQY7MpUbmL0k4J4k/pjfF122a7Bi8r5OjOfuXAGRwEWcuno+mRwC
ioLGVOcsEdm4KTqMF0IGMexya44ZtY8tmzWEgjP4jg5EhxPvaZj2hYTARapOrU4xRopSLUJyvS19
8FoC686GLVdIxLJGLMagLQxUZbapeogHth2Qz36btn4IodV1r7p/TN1W/hScTCCHuODpqvIRBWbw
fDc4Qg+Qc5drNlb3jrfcK8j8L2HDZBsa7b5i+sCN1Nj/MouqT3KaMfcxei3m5XOYAASTQ54BR2CT
js0GFqMHOhYqwiGSobGOGZG8LLtwHC2zd+UAaoxNkAj55qnumy7M5iEAt9F14nPX7kegkU62MGEM
WVMUa6rTLcmzZPKNWuvZqWJq2fuayA00+EzMJXZ92jNwtICbwuenVHEWkD03nGCYq2drrrwHa7Af
eZDGbVVjRt1ddoo32Wo8DyGk0/iDK/NO6ZzD9KQbo3rOjxW0CpupTODRl78wWvEdNA8gGdz1S+i0
s4Tu2PSQC/m0kFquOL7J2Zvd2SwexsgAQvQrKrFl+RBAUqg1aBFByf6YuiX0Gbt++LBLL1hlNfT6
8jYpbQG1Yzu1I2JJnHZF1b94vNEvalnWZapXgtDynThkXLvAHaJMUSuCMD4EEiYHPYQJSQBrOnUv
LbQHhe1+9j2Ey5i35tO07ef6LXX4MSdi05kFDzFB+sANimyTcXj9YdklZ3NdlaZkl9f11uWTtZa+
pU/pYD1lc3ZitQcuUFOobeukadKDOhr5pMOO4bCe8/vQ7oak7G1rV5CRf7k2BoVGm/UbHGbbqfZD
D9e2qup+0cUUVm2FtkvVwccYHk3pAE9dOMs7mffapOzO93QVBWDNSL99NZ4X6db5ZJX7KWbQYNvM
1NFopXPUzYC/hJ8WocezhyJbnp26XBm7SGDF0W/doceshwimMsTQZejniMBYg7IWZJ25PVQQGJ0T
bfc66bxZxC6zqqSZKxbXJi+SwuKYm3gDufBzWpYjneZTN41xLatVGSiA5nL8pFmxK016Imm7X8rm
aOFhg95K+kI/phaKbWSATy4J8igzOBQW5CW0Q6x3/5iGqaPwnDjNUhMbwQbAkWA86XwLgTiypWlQ
bpHPOlsGhmddGLXqx4rGognUEWmIiAer+3I1SKijHReFu2oKYSeEuo+mJUnTDybkXd0+NX7v3rOi
iVtPHkkV7D29bDMH2aqPuUcfUqp1/zLmIziNNRzOUeGFzmCrvRx6mGTOaJeLqd2jNX/PFvLsLNk6
pXNkxjZZOi9JzQSr7X4VFCoPbW8+QtDZgR0kKPI9DCI799khQ7HNOu/ZKe0D3leJYDSuZR3EmS7i
ildJzoLVoqDCbOZkaBBBkLoj29ChxWBdMeRoewdcwIoINp808CJLFutlwM3iiz7CmQrBhE59OM2/
urbmmxwWliHvU7bjvYV55wwzPxVEh07I9u6cpo26vN+zSj50ZD4ENRtgNMlPUMqNRKOxni0ktBTN
QkjHmx5JQRoGg/VzIv2a5zZsp3FMwX5zGlUsa2ADppg/jW4wuFOoH0tTDuvMkHtL85eRgpQn5mYV
DFMMw4e4GllUCxGBhha7PewsAhItg5WwCe55Ivta4IMYeVYOVLFfTm3W/vIIfgv1w11BPfQOrWLl
MH/ny0GGgjljnNqYCmjRD5at85v3eCfaMWRHTLHWFf/qHfVaSbXrSvd94uXJz+HCIFgb+taUTLJH
wtpnoTOquwIohFkgfDIpjquDGjoGWcT8fsNnlsjceoOL87HsCLq1TCwr4ndmbUCmWzVaiiiX2V1n
6jxueM+2fub9YtrWaPfCytSzXyzWBI9O19jIiRwn1ll2L+ly4r57tDzrOA9QEBW1h4erhyS14KkU
uNauhaMrI10btqVzb0sBy7gitgacqo39s3XnI9HyWLH2YZ5q2DfSqDa/OiyWamAP2fS7YiBbgS/B
2M8h/wRx8qG2Ptz0N0mnJWzd4BhQsrUV5lnq3+Pk39UkfW266qsoW/hdStgcFfmd8KwSTE6DcZOs
QeyhQEV7+3FSysTeZJ3PQFu4sSO8XzBU6E6zIug3utL2MVc6FY/O+XxX1U9Jzo6zKlG1lSyUrjOC
+rWkD7Ct3RF0Luvh/B94VhgIeuLll2TDa97So290rFn+ZS/9Q16hxgbXZNAAwjrz1dbgBTVDUuXe
vSs5XNa0XEsUH2kAEyVjDbuZ0R2G7cCXq7xNPdFYp2XMB7XCrUZ6EInJnRhTviuHyjtHwRq7V2un
5lCiNMEaBd62bJDawU6r3bNSumtthhl0IyxXe94tUxHKYgkXvx+iqevWTf3KZ3jvisd5EfWx8LFR
aYO30zV3OW2OmZSJoOmKYcAQNhrQXfLRXmogyWbpJkxVva5bJELkBZnsZrBcGbfsEXp1oMtZMpGj
+bJSjVzLSyY3/2mQzM+Cn2yN+Ue2rN3yi+MfNWGRW7J3HG4oyET1k6XjVzW6790yvnoBewWlMGLE
fq7BVo6Lbtx5KaCHRj1AAmgWbeSk2Z0ozH0zpCHxRhpZA1KuLMOWqBE/1KuH87lhfzqneLEz/4lW
WVgMdVy0rxNaTtX0x+l+9ONL39rg6rzNwb1b5Alxf5jpS7pDqDsYLtrPXQcjAR8zibCdbc3DCKWo
/KUQWagQS9rWRCYLVmYBgXgYf2cL+xS5f5zrD6hz7UzBdv70hVHTk9V2sWuyI7fLjyYgBlgvP0hT
nzSIrhjM9X/BeLdZiRnWvPhes4GcknOSwq5ibolQof7vu33u8Y3l2HDDcn4J9mfxNuU0PDfyJa/t
Hx1cAHIXwAbq+wkee4OParwPYhf/PaWPLHgg+F/ueNdZMkKQ3noDtHiafI2KAG9wx5mbwCcNJsoj
EOgG7vL0wdeQXRy9eqsXE4tpYAhH4IVA32HKRNIsp8Y89vZxxtBFhylJvHyRga8x7OARFimoC/Z/
SPrc2A9pW8eYVI8FxF+KZt/PzraZcG8Y7hb9M8+dqGTttlJ82/c8LOb3Mls+rCYL0w5Zmnt/frgp
wMFYJYY+AbOPp9LfdN0fPnWQuxyw5XM7mfV056Pyy84KASiunHI5uIt7lDOPFKxxyyl4cQMe+wUy
2BT4JPuVkflT4mjWdYr/y9cECmLuVbHBIGDeYxIGijUdplApmUMV1G9oW+5leXRQN2prwM5AB7vS
sYeGi49uDFdlPE75Q82qHenh4tSU2I2wcLHkbunqWNFilbnvTRBEbadJ5C5v1PnjVvWh9+d93/VP
o+nDLtNQP9Rkk9rD1ub8YwLmg9Cy0jM/TS6WdbmEBJVbq+FNNkAZy3m3StzpDJth/iPPPxsnTShz
nxsMIKuhTQxcmeA2teu79K2a8mcBixOhySEl1g9rQKHZverqo+H50Ybsd2a8eGAvaYuFlAqsngxJ
d948wah9z2Ya9uVwEMp+Nbn5CefVoFUrzJkmg7MjqvlRpPa4YijSxZACQXSx5lyWRtVorSsBXkn6
MA0O0gvICoQAxV4BLML8xXEjI4YvfOBTU5Q8qolLItvyknoasAwybzossPfedSrIwkFPYWe6eKQG
Yg3jbsh+2yO+mCuy1xoLJoUwJ9CbAYLDbNp62DzFuMSZ30cL8oQSbt8e8JqpwqvmY6hKNFLTEtr0
1mmuzh44eeLMJcBPaKUYOHfUS1hOp/Mi8omKbZjw2EsTa43bAh/Z9+49G9LsyHmnzCRu5WNEz2fA
LOqV56fR3MwPhLTgBB4ydirqJjEp8LOxQtIyho2LnJzRtZR8U4sP+NmuuZZJ497zqgWuQCNq/das
OHpBvlZ1uwkm/2WA5e2c64R0VexAaseFTqawjyTF9++GyJk+Cy+4H0qQpd0P1LBACeqjSzrktVmN
5h3y9nwGG1LB8o6oyK08QGEV5jU5ghwCXZ/D1lxQtcYmOTb2LpNfZxgH5KwZuMOG+xY4U9uW97Fv
l5FV3ffZXYqd3ftbkC2hoQeyHezGJcXJNGOB5MWnrs2LLyBzzIM/tGufNAU5fRpDgFM77XcfEtZN
Ad5qLgbIPaDYHTr6gsKoitFSgh8Vq/Yc5iuoI/IxZiX7sWAmWDd3Cp99nCHMg608qfD8r3OdYbjI
3uRN9zpUAz5+9kXqHBsb3qeFeiXj3VhDzLtLXSgyFid4th41rKYj8CBXeVBivuHLclGdWuq1pVYy
lMQLhSDJQMxOOBpy/wxpu2y6PUllv5nar7wwO1h7JJLVJ/D+ojzNHypHwpQCrZ20Zk/Qx3nPyv7g
0wBgi3RjD5bWvQ8rINebjrb0Dm09i23dYQIcdo3+xrHou+ssKpFN/eZXgoTN9Ohl/tZxZaJGitwX
+lV6M53dHhtUOmHTZ1FBHyw+ftCRfqZN866Qu4e+Wz/reXYebRqAUHc/qd0ELBcCzGsut5qUSXpW
/0YfQG3sVkfce4bJ49YHDZek9VoM8EIRNQ3N7K2wpl8syB1rwHcQkQ65tOhKBr39Q1RuAEBhdIi9
ksviutvJRkEaBXAixFB7nvt/qnb0hgOy4ulO9Xy+N/kEQJpnbvnmS5V95A4BkJLXAwvtHsVGKkm7
8pfBfg80lMkFIW+cZeylpoYOoc/ztAGVjCLQ9LWdfN/GutbFvFRwwJMuQFRndP9CGv1a3jQcGc49
4Ic5RMi80QM+N5Wa0oim3n793/9DbMvhjschwXXRDGpgThXA9O+gu2c1HWn3kPu3+ufXOj4X5Afl
ZNSUzLb2gEmgNUuZ3R2NnaEvkrtNdm/NDQDCEYyFGTAlVPsRwxz121+gshgpCya9N/gC//6M9FLn
QSFOoQ1oAeTOD1X2YCPO9HZ6o3/67217einb0A3MWzzOXeCIcwoEm6vtDBHZH3RILaQm6DSEClXl
I4oeCDgMZfH1/fL4hxb5//9y9FKuYWolpqRrCm/cu+xwF1e79Gw8Ff6KX/sNOjd0DYdwGr6RCMoi
X+Ac7+bwaYTlR77OI7H+I6JPAUMSzCHcUrC40uFDYf2/aynzid0TLtihWVrgaHXl7Z28lzAHDuRj
sxCQMzSgU6lYhCkFsMbgTF0FcTOqw4KkH22xn2gFsLjMDEzzBkBEXoFDcToDsUWjUBSeWedDQ0Ca
dnd5hbAb0Aaia16PY7Swn9J6egAQNcB5L4fxjkSCNMkfQVVsco/FTJi1HkXSpuOfquQ5GlborKh+
krGbA8cTVQdt1aFCAWpcnAiiiJY2OAJ+T4hCx7BdvD9ZimpX1fYtsva1pXn++1+96rEXRQnCOAiT
gC2h769YuBRLEFUNrW/s8GsL9KLdW1PAm7wk0AagU7pS7PxGR58d+o6KHA5Mkz7lvPSi1MV5ME35
LW7xv7ex6aWmhe780pZLaw7jUnljqGVhEgSa9inNcnI3su4Wk/P8IP+2ES7Y6HRYJHW9nh2EK3b1
sDyDdPX6/Sa79u4uomNd17PhI6f7QbTeE+9kf4cCuLBikXnyYeoD8ZKrAGdpYAwGcYfh1kjgFbV7
eilkQckCM5PasP2AiBkObfPUemBTNT37CrppO55VzhBvmr7eNR3cLMcKhkNSfOVVuapEjRo9qEDE
m9GPXV5nRT9ZRqtNEfQ3BBuu6FCAGfe/K3fO4NcuMsXOQB/Brl4COiV9JzgA1sCgq4wmOQfqm1Ef
f/CQq5eAKMBDpN1w8JhDXzBaOT/MvAQxscFbDHFCse1I5PCBpmvqhxoJWB55nAzvTm6MPOP0HK9g
8oqkHv3+VgS/slAvFTVG9NALWpP66I3euPG8Sq+LfEbKnxsnaX2qb5BGruz1S/mMdMacJ5dBc5QL
m8K5t/fo5X0ROr59v1j/nS1E/YvwGwxoC3S24Yc0GNajkqdFtr9LXa6XYNksbn3jWL92mYuQpeau
7qFZzTED5CQ2wIMwWJCDMtonUgxPrCtvGUpecQum/kXoIouR1JuX5aAsHTmzEznmpZJY7AFHY/ud
AuIe07WFuFVWkLfSN3b9tQ/F/ndpM2pcpyzBxONAmhb6wQw83pYb9JtrP34RrVrDmF0CdsKkSX+a
FAzUHBsgmH8jHflncuNfoqF/EbI4r3ykVSN8y7uGbBfZuaCY51r/Usp3AAcJ8xO4lp1oD5QByvPi
HTmESDwcp4DdgJc6lq1WasissPXRBEYOCbXkcnFjPS1+PNidfsfA97xCIufeVeCHxKkEdb51Ghp7
w6i2izuLXelndM+aWq+A5C5HoWr/3bGVB1495IfecuaJOF8CfihJ7vyBuTWQn8W49JGrovnz3zbE
Rf6JsqFbHDsD0anjoKDsIHIaS6gGNukLkfaN5PIKiZJeCn7knetBXRRXcasBjSXt52YN3GFYz5r3
R6/N5Ck1mThgmNCgAYHeNAaN6qiABe1/CyyXIiAMx8Q0aE8fDO/RzDV72Vebtppu/PyV+Hgp80E8
UJmoFuZA1BHNXluv/GCNjsj3H+kKQ5Be6nywrskWe6H64BnAhWOB7gzzYJ1I3T36mYeJsVOaK9Cb
UjilOQAOvr/ulTB2KQOC/rVTa1frwzTzM3sr+Ala8RrDjXfu0q6YbG5E5Sv7/VIRpJ9Sp9Fs0hAP
wzC0JKHxjwJ8tu+f4tqvX4SqujJaBKmN5I49pP2dGHddcSNQ/TvHkfKLQOXzzm07hZ8W1k7WSQOz
MQK17D2IC95y4/avpG6XGiB64v4C1QB8BPkTeYAEoPHf3svF1u96CI2j6NWHrH8eeliyfS7i9/c/
feWeL0U8aKU14hruWTeYeZRPg3n+/oevvPBLuQ7PGbUoCO45GKKKQhg/AbhVP/pOhOTp+0tc2cqX
Sh0jxp0qAK3Ya9AxZytjxV4a1vrGr19ZjJdSHVmVimUC2evg2BhqRtNwmsfQNzei+bVfP//9r1Jp
kF3VardqjrQ36a8a58uRV4O4c+fK+W8x4VKIIwN6bxanbo5DmmHUdLCctTPM1VqQ4J0WgKNb3t0C
Ja7FPe9i63rj2JTdjLoS5Ax5oi8LGJQgZzzoFxbeMq649s4u9nALrKsFwas4LkqIBn3ONI+VBd2B
Qrf5LQb51Se5SDlS27HKQgzF0S2nkPUPZf7K9Z6g0S/7H8JfYsVkxJobrPtr++9ia6uKlI7TVYCh
c1++TEM2HVLuZNvvd8j/o+7MmhtHsiz9V9ryHdmAb3C0ddUDAK4StVJbvMAYDAn77g4H8OvnUJkz
HckuhqbzYczGrLIslRKJ1d2v33vOdy/csXMKR1FBTlhUHZ5KdFPoO0WRofzK3346w38Rmp2DNybp
qGEqcOZZ7XddiAJ6j50+85XwtbWNNFT9X4zEC/vWcwKHcbmy4MKDBO6ZQxia+XwKkY6KobuGyrL6
m0c5zTI/jcg8VTn8eacngb5nkZ9hGUWOt0dRAUHtl77gS9dyNu45hNBpPOMoQxFUENn9GPsAwG0d
YYMYDO9/77GfXrafLqVp7aQpSYFLSUxA6Kp0xxD1yV9/+YVZ9xzLoZ1kHkRblDvdAR46bzsUBKD0
6clXVrxLBzgb5q4zJV2ZlyUmRKRZxx3pjD+yrTd8sTJdGHKfCb+f7g5T0B2DN4YLUM8JlCRm/GIs
Xwqe+dlgroSJOETp5W66hzmxRE/C97JZEuND9ZMWASQsXf3F5H5heT2nb1SZ6SkxOBRD/IW08wI4
5PzObiEPCP/Wcz5HbwCz0ejKwhHqLHE2ZZEudJ7Cyg7ZN3Zc9Rej7sIMdc7gmIsBGENjZbsYRUPL
uzf0R60ff30FF8bafyNwWJ3J5qTNdxn09xBNYtMX+znx6Ri2ECZ+5Wu6dAnnQzqBi8G4M/p4kee4
vXbTzcC+2E5cGArn8I3EqVgnUo2vHhMsqE4HW7eF/G1xwyvy/Ou7dCkvwc6WbjAk0UIlS0G2Ut0E
zRAEhg+OVcGfEidpoOqyDGYkwda9V2cLjVV+oSM1r3IlrbUTD+aLa70wLM8xHHPWWlDHN8VOmdaf
yw93+mLHd2lYsrMVvU+mQrZFWewaDc0ZPJxQuUFS5+tj9NrX/jgHw5dVg3+9KJ6TN3g/QHhXtcVu
JirQ7sESV0p+Mb1cGPLnbA1dsM5qKi/fIdpZ1eNB07vI+ujlYR5FmCB9+uv34cLrfA7R0IA3z4nA
YeQM9jnK0W12SMxX4/3CG32OxZhitJNyeFrsuqr2ubXvWYENOGTW81fLx6ff818EJudUjKGp0wRg
qmKnOXor9IcGkMCe+vQbDeI3uQ6iBWjCv75XF97ZcxaGXaQ50sBZsSu8Yz7fkGj/9773dLyflqgI
Je6Wj0mxax12bDAmgK5Y/vqrL2QKziEYkI5Usft5dz7YYl5nz2KZfJFLvfRszxZummnLqgtI/jMT
I+r3UANFpt3zk7FU/jx+1X/p0hWcDecEvB6vg1d6Nx+HvfO9+YhePfPFA72wZJwTLUBo/fPu2Lg7
1o245h/Nzgu/2sFcGMLnGAtP97ySMV5ND+qOPWg8cDmgmFkjqdl9MXwvvJLnGAsoKAYA8fBKKhgw
fPT7fSm+7K106fRPT+Sn17JqZwsdbnHnIYPt6ytg/e+86qo5qC8QHJfO/fRi/fT9vHbqKskqeEY4
8VV2b+y/Fwmc99OyajOadMIX51AdPXd768G+hWAbwMgvguIL7805oAJCG4OlGgfArDbLjb4RaDnb
2Zv58FU/g0vL9DmhonRQWEURDXPBRz4HsEylV3iB6ANhC4Bqum3yrte/niIuaDXsc0xF5PVon97X
xQ6Pob6hQDjxsKwD3fjdx7RnUZihvfhL/MW9u3i4swGdt5Yj6emxx4fxWB3zD/bR31sPKQ+Us5JH
tXPe/uaFnQXoWCQJOsIjVEusPPIJL+O1aL32re8rb8Gn1llWJQoJQsG4W7BCLYaq01cpzJRbKNtr
9Kuav0LfXxhL53gLJvpa0cbJdy3sGTBKvMZPHOYMCOq/WggvjKZzqAWwcMqZ4tMR+t5PJPNhzPji
Pl7Y+58zK3rbCNYLrE/V0SoCiAbRH714IUf3PnrFnvzXR7kQiJwDKxxm8SE6rVR2ArdaPNToVhXF
9lYUVv83D3EWuntt7dp2gkO43m0eXfc5JKDdV/3AL53/2SJeJj09pXJw/jFQF9630l2g/csXZ35h
rf0cSz9NlbXtlpBWDPluTq+jfAiHugsqNJMyX8HxL709Z4s5gYGXqRJB83TaMVU3Vvs3E0efYfpP
p955qJdntMD6nYQQqwNYXcDBPS7cbokquEl8qMJ//QZdyuV9/vefDlWc7JlNjouAiLeeF5AAo499
8p06q7TxPebDKf7FkU5z1b8IOs/BE2ObckuiJr7DMxj3w12Jti2xL27Vt/52+NZ///VhLoQ+5/yJ
0gZQDrVNrAH3EVmlK9KF46H8YpG8MCOdt9Ua08iL0giXMBZLJIwh1Y/1ykR+emy+Cq8uvFTnpAlW
mXGKKpy/pSDdfVFftba7MNTO+2bBiJJbc67Hayf/ZiOgatU6Ns+/vueXvvt8GFdRzeDJRT1SX1vY
gecWZJOvn9/978fxP+J30OI+pYn9P/8TPx9hW+/SOFFnP/5zX5f433+ePvN//uavn/jnLj12dV9/
qPO/+suH8MV/Hjg8qMNfflhUKlUwU7x308N7rwv1eQCc4ukv/29/+W/vn9+yn5r3f/x2rHWFtMDD
ewzOxW9//uokwnROMOl///n7//zlzaHE53YH3aUq1f1/+8z7oVf/+E3Q3zn8h8K1HSFsoJHpb/9m
3k+/4eJ3LrnwXPQjQB2PnAozVQ3APYSfjv07pdB9elxwlzJ5+lRf68/fEft3TjjjHpEe5za01L/9
77P7ywP6rwf2bxWcvjV0sf0/fvtMf/3XQJeEwILFHYdwTziOQ8+rK/AFUT4W7hg4pn1OlbmjrvvA
KDAAY98v4zl1F4gnWoARvcwf0naDtMA90HLFqu6gIiRW9uGJldAUWAjy3ZUKlAQn950kWahohjVt
hni+GgBWbuRtHB2cqV3H5bgTKt1OHQ0TNw6kLB+aHqLwZiR2oPPkABNoHqDhcQjdbwFxfZSHWmCv
kQ4y1IrlSxTwF2MPwIsjxYK2OZL1ZF7Akd76Ncb6T4/0z5v28036ZDWe3yRhMzxIz2Yutc/ircKq
+ZglsKyMy6lzBKgV6MY7OBXM/ea2goU1QbOK2tah5jqEURzsBXHjQOkDy4Wz6XR2Rad0N3FS33AZ
7eyq2/SsWZuyfUxPWQ9RNSvcamC68vExqi0CD0K0TVOIciO3um5SsdJReiPn/IgE5r5O+uWvr/As
GpeE4clTaRPBKfHwcp3W559WmIinY0tZ0YRxJF9Sr79x8STsFKZ8ATu0nQNABdOGir7D2rdqkvLR
/A/7v3yeAocS15XEcwSHQP2vp1DhyGMSu01YJ+MdmhgBMCDXvBGHd1L3gSFyTckADWa3ILL/Yqd2
hlr94+CesKVzunwqz/UO8PSROqWyCbMIiYTZ8e10Z8/fYO4Oeug3BCROsJclVRt6o1zEcRfMsAJ2
Ntb6YjmXyb5UfSC55ROXLBGPIy3bLLmBcGY6We997dSPtjv7OTwJ3qKuky+SgmdNtP+8APjxBQaz
Q9g57jueRNbbfQzKSH/snLjy88ncxCyFXn/gM/Ae7ZoDfex2YPJAFan7o4TDcCDdybN41YPHQGAZ
jqIxrEgFW0K8jY81l8+2WRrLbHU/39UuBnbmmAqqj1U5k8cUOIHWs74YbWdRDi7FJUIyxvEwMNjI
ucCsiniTToVWIavEjrjWU6WwZKX8RcXOYaJkbWn7oN34oxfsq60i+Uvcczo2Go5jZnVd5qH5LT8b
BzBR1Y4DCEXowSfpE5u+Jbkd1LRBlwSY0r1yExfLazcxK1XBUzG21hD8eiiyz5rHz7PN6RwYToFD
W+kK71xDPifWyDCjYTZJnQwM1OoDk/QCa8XRA6LFJW99Sd8sPQCGb8Sd106Zr+20CTTySb43gS8E
X5hfDkONSRcSPAe0TG1BKDQuNe9o0JW8AJahW3ToTIWxeJwpKtC9yr7HTgT6bgcOrpXiWxUUS2xe
c5XYQeLBz1x1eKMhMoXnNb9y+nZpxm8Z+mrbcgccHb7ZFkfmZQ18b31gERTPywKNvRpYsNHuWTin
FLW3HHmOUqtGx+SBvSl3Z8XjbirpS2zyvTOkV02fXZU1eVMTW/eUru2efcfMmcw3apA7q3HeetFf
AzV0W3vqIR28I0SKL1KJY+bBusaz7RQ9yp6+jNHwEKO3fdDrdk2LOINx9tAO7gf4M33AbLzwlazu
TuCVoQu80jy3+GIY7+Cdz+kbepRdU6IfWkIPrsmBIdGLri6DhDjLGXFr38o5KOAdDXUFQ5x2Am8C
3KDxNhWbanhRrUObz+u0K/bGwZNknXoYeLWh8Pg2Bn9RcvnYNj8SuJ6qtg4nnu/LMr1KbO8pARw0
LtCno+O7webHsUZzPvzTZ+RtLPg6jukbeBJQtoUV2mn7ZUxfPCShgzLGjYvb78P8kHX4vchTbMdP
d7MPRmq9mgH1vAFgGDj8UYG20w/Y2SDLZ9PC0Pymk+5TpvlLn9sbwvRV7nY4TxufKYbyR6X2IlIP
XY6xUbYKizbww+CgrGuq/dzWwDTwJl+njvOm3YVu2LZpx2nTNnIVi+EOnk3chTL+GOAJLmBa86MS
7BfmvPG8lP7MkND2KLsBRysrMdcMsNEBOUYPU22/93UK32fS+TMZHlxZwruaVqD046Cf18gzFXbU
upINAVsD/XsS2Ly0BUOUzPfQqLwYgwhX3OCFf4lEtukbeylyZwtrsArw8szoQcePGfz8qNnCvkuS
KzCesKOLMNYJtnNWn8CJGX/I0XmbBRxGMQeJlsK1jkc9YI0gyYfkmO5T4yDNBGk16x5Tgu8a5lz6
VVvd1m15lU/qGi1gX2K0JdSNXrS23ExxNoSoJMDOOsPXQIcp4HEDd+gIcE9i+TLDJs+wa947a1Zi
IBqHNYFC6U8p+zCiHbafzFtp3RZ2FNK+2UQtDqutwoJx92QmjMa9tI+dixprYlChLyjMKF6C3k4N
OUiA6YO+KbamQ/1+kjoJANmCF6+FurSJVsRGZ8oY1u4q2XoTIDFpnVwp+0Rcib0nEw9pMLlrjOL7
vBHHkanrOoUVkBh7ZTQ5CKl2dWLBwAG0kjOZwQdqyk+Zt6XQqS7cMgPzRJ/gZiwA7ywUjvqW2KMO
gJk9RB1gDSqzbwb6xoX71JPx3RvFCuAH6TNWDwFkxhl9G9q4Q1+3sQj6nNzU0UoU7hFrBMwTvfvU
GRlWrAoh8buOsuwe1BYHwJKKu09jzw61zlfzYN9DBvrWFhhogKFUPbtCwh+2eCu9qrojpJwP7Yyb
NSZLjxHEQ6honFq5Ma5B2HYBVTJopRNp9YDzfGSMgm8XprssHW/gsvZjW9wl3IYSFYZZSeDdzLIE
c3YmFq2JELVKdJUFAii3u4emo4sqhyBfY92z2GIq3VB01q7VMqjH6MOJrUBlaQxuBEBlEUGDJziu
4xY6A9FYG03YjgKo7hdFAjBpWkBbC72Jg/OUVlCOh6FRgYH1WVTAXQDEMGKXgeidHb2unv0K2Fjw
McrvhcTlR1EGx2TqwEHdYEk4LT3AqL3FA41CEHp+qPKBqzdDnA2+8RbqXtgojclw2/gLqia72tmL
Ul8Tt7ptc/k0prhJmSIv0OdeTU6yGkbvwZkwVGnJlN93bAbIDgyZwaFowDDn8NGf6iJYc9zae6p6
nBLl+pFl2bKiiRWYTo1LWAvDDs5Z38mQQ3Ln4XqcVQbgRPacut4ja4q7Gq0mZe7dRQQsTdjRCV9x
96sK/Rl49zN8QOxso6OSRwXl564FrzXaKwsHjamSYg+uYBq4CcPiS5YVIysyiN0cA0RlY6R7423G
5hsqxQbI6X2B6TRx6eHXwcSZU+XzhASx2eceU7qAe/01qJ5ynTZlpFSoI/JWapDocopWhAjtbmiP
fO0cOXNwmh3nnr3JBjJf4vmlBL0ugi01iGY8T2AIbm2kjLFsOPB2FxXmfkyMvz5T51Pm+JewBztQ
bECkwxwhYRU/hWY/bUEElzlLNPNCw8yia9vnAnQTQrOtYjjvVC6x86r83qTrcioftTXtwEgNQBa+
LfvmxdEV3kB4hMvshnWoxCrguXjD/DrObjPIY106YN5Vz1wOCxbbO0AgtwRAsC6X4KnBiGrsRSth
z1HqQ2QOXszuAS0JD7EYnwjds6SfYNFKYD/QW9vAWzH0/G3OsKp5K2ug73zEZJS86cpwn9NxmdDx
RlOAWhrPH+RWWd8n4Fjm6D625G0XlSHWjKuoA5wbe+0IvloP6pdaxFcdGT8GWy5jAjJdLsSbBYJV
Q0A2UBKMqCoJ2Bg/Dok+FgNKV14VphJaDSDk0lPQNi0HjAEPZmErSyO/H5Jw9Jwr0+Id69q1p5oD
jNkADgigQmpAgrynvpiW1igDo49eVNwTYcHbkVw35slm9FY0BdYTCZ3iXql06TXVjzSv7nVbPbCc
B5qxnXYcrAV2SOcnzMnryDr03RBE7rhs4T9wSycsjNiUAEh92BVZJlF2Lbi1s+n04VXREMyUXmsI
i2C8VxLJ6wjAobjD4p8NElWbfrzJjHNPWzS26fD8kTJJQyBXdhQrbQsPklb5turQ0qWcAubxjcx/
EPB0gCbX/nzyE5Jcf5e02bYQfAy1uqsA3bHRTsCy9G5ss2uwAG56w9/gTL4nJcIFzFJOC/ajmSCw
iMyw4a1J/4j0/59ly/6SYVu916eMVP//Q0rttDn9RUqtLn7UAya6P/Jzn0m40yf+SKhR+3dHUKTM
HC6xXbc58pt/JNSI+F2g/bFEX2cikdQ6Jc3+TKgx+TvzkIHzkDlzmGCnLeWf+TTGf2ef0w22XA42
neg48T9Ipzk4l7/WTl2bI+UkyWkmw4Fseu7Bm80IW2KLN5QaE1/lKPOHRA3AGlnqJN4Cxb6iGTBg
TtcvuAdEp02FCwAtmIWqBXWBKo+AhpE4odu1BkLwgS5JCaoHSWe1FZOD8kIG/odHy6XjmgdQgpwT
CRG8BLzNIolheJYgXo2chNF0CvuJe4fIeK1cmGCQewLixlO77hWbYLFFt4BQyDoKI4YQDN0+iUTd
QnJjYeoY4fDv263N3SWxonjVxTaCCVe+WI/ozTP6wBUBkcDsctEORRuMZRZSApRgkRSYUIW78cA/
XI95u1HY/4hh1jeRVO+MV9YScfUWHdZ/1CDs+nJs1pWHurYrcpy5eWvaeR0XOLUZWw7l3SMofE5B
gHMg21zXWeQs7eimmadX3M8BsEJ4idwW4J2qF0tdPFrQ9Ppj4YF0C1ZCTJrlACZk0IKyiMgtSvwc
jXd928opdmXsrtDxLZJKcCOLHqybTC+qeljVWfXaJ/WbzAA6KbHRT1xwZZAiKBbaHl6HplPLyrRB
hzhlS8GGSCJ7XqDl/RQ4A1vUmmwr950hXTQjG8pibBT0uHZk91xm0gUQJMbkBLJNRUwXWoO9101b
rBsExyVol5g20fBmBIjCiaLH0ao+KAWEoa6n761Uh6mffkxJoUFV3riR7Sy7aIROwsZ82Z3M0wla
pfndsK1hlgVGBgmhrp4qQB6Xnpe3fmQDZhor4fkZtCKhNqEtm2CgCKAHoOZOMheA9cqrpOV0aXdD
gzuWnrqyglDZp5sZVMigRnoGJAGsDH0Pjrc9lKucjBudzXSDvno1QGcsW4w5nN51DFdzF/UcSD3w
+Y3bVL4tAHidKIAWJANb022wjfXkGtg4Epoaq6aU7p1oTeHDS/w20HneFmDnWqzuVpxg92HhsgI1
V8B4ypdpmoGr7jvU2kEpzKoRqWULA4mRZgrTjDcLnsh80XGdLhVnY4BOGWvQxtRTd4002RV4kvMm
F0D5glT1YubxmNnGui0B+/NLBof8OJPsygZ58IFF+hvLblogEA95Bhyzgk+9tDwgvaqJ4LlW7jLF
HgXxX/daqvJ1Rv68tSF1iOrik67yApr/y9x1Xgi3JBg4drIt79t4sLcsiZB7zLv5oZnqdSwtGxbL
qdqUg53d0IHc16B2uVH54BjzDJgaVkjEOTOBSL1QAETlEVauZBziUNT02mmG666tP4jRj5yrPJxT
ES8oiGAILAzSWKBbGiG3FP1Ul2nKtxaX1cbWkErM7sYyDDln1SyTke8TdEVZFNEK+DQdoOVc5wvT
KyQfMEVJtxi2TeHpP/5PKRCP3QkOioh1Ej3UvDWp6idVJc+6DrzIrsElox8wRz85cfpeRHm5Ale7
BRF2CpvMk2gpxuMA/vHILzsP9zYqvilkJE0HpCrpOaCy3lo7Ll2CGTr4rVlFeOf9bgTah40gMAp6
O8Ma7kms2ZOG8RrYA/ijIAMpKwsiw1J868cqQAYSKaT4YKERRw+v2+wgJZIUSC62iEks1izaH1kP
tripiyiEDQjocGJuUtC7+4Y/R7r77orpWadE4DD5FtWPeOsyvmEKO3nMHihzficzXBYAOiiSjNsm
KW7BEF02yJMENXdl6FjRusTSdCqCANmS5U4QAdRSAFCN/Qus4kmPS5ub/NqVwwavHOqylbZgJYeU
3NO3pueHIY0C1vnc0b3fpMkVH8FRVLzcJyT9RhsK8av6MHSuMYPlG5gcHMMFyDoIghI6XxWN2pE4
vk8L+YwFKfaBg8XeEWPJwflrVA58mh3nDJj0sgKxP648FqBb2wdpYWJgargmLEcROhwLhK00ta5i
EMlXpfbeJB2nwM3VCb7twoNgwMtjQ3xH5hwNdWneLpqMAD/0Se5B45JtxWoE/yJ77QXuxoxEOvaF
k1/VyFeM6VF5Ktlb9ZMHrOgmioF4ZRJ8YyBcQYhVmLuGLkzpzFGhEXIB6cjHmJI9qLjCG2OYtpxV
RKPvKPSgDcpArssYc6YqiyvWejDaNi0Sjm6xnkp9b5E421u6uC5NiWwp65EDcaN5C1z+Sz0k1iKv
CF/2jfvcgBMV9ApJU8TT906NSRr2eDjnkXtq6/pOv8emicMS7mxAdagT8MG1ApFCWTsR9WYNBI6J
Nt+3Mz+6MPeFdd1/GwWiVheIVZGmKkQWbd+AolWXpkNK1W1WCaWvk8PvNdrehqlp7pXunoSHSfkU
LUTqth1BGEvHLJCsReEOswSIq/ZGUfyeGQxBtLwOVeK9gGNrKXVncMEYm8M1m+xjm3drgYtfu1We
hhYHytrrvsca6I7kCmQfJE/pQcQ9Moul/dK37K1RNlp5eA+iVMOi9Dy1+JFF0tqkA/8uO7ai2anf
VSJMkLEIvLEJ625yxxVJb0vvEVN/eTu2JXKyLmCldR+WoqrDFjLhNRLVeFcL3fpGWsAKJY/TSKF+
SNz7hMy3QIe9eFXvrsdmj9ocst2nI2lPYCeUm3zlKbuCUh7QFdtFbamSQI0NFgvajpXXtE7BbyzN
vswMx+YgXabtHdV9shEofeUx2hUk2CWgKH9nDc1NxgbU6244QM++MSde7TCBjunE0YJg7qXwwqcJ
PMxxbbIF+LqBQBV80096LZPuXqnTChsnL3WbflceUqgOOjTFkRemqrM2DEtPmXhrE1OzHgrk5gSZ
72Mxw7DlUGeRAdPhN0CzYFU/ZZ26G2dykHLGftD0PbY40tlbnbNn/VACaYOUMgo8o7K/O6n1A4Th
61wOd0TUP2iXglJV2dg54Ymn3S1aozyg1ANerpp1gF4JeVvxMC+E2sR5c1fhcWSRWoOfuCZF0gZk
0GTNXesqG2Jo0Ee7X1cnbH0lFy2DRSSJbR1QRyC87RhSIWjOHFBRYUEvQ9Jn17P7ZMUG0HaZfJwy
TstZ1HrpiPitgZu4tLP32UVwKaUFY45B/WBCfwikFKdwrme5MMxhYVrU7Z1MLeZHEi1qWJYu6xje
SRidqN2RjfH4Egw3vK0ckaBlsv0t70cVjA67TssO+hx4FOesw5IG8JcbT2ylKzT8zEn2Iy8S7af2
lG55h/SHghMsAWR2LSoXpKcaFb3WvFWph7Nr6ifqoCEmlgHEVqRBJqBuwimzfsBk709IPepJLkEI
x1vWfvfUc0yQYqAZVHu0d8HNBbezRfIL7fye8hGltM64H6KyH2a0uljCqp766MIDQlcczEleB2Dp
DHgJIISrbjVwv82+5/Vbn7+MSKeHJ46LqdLbqCUgqlPY2QvzPlfbRCjXL7SNnKOX/uDumKxBBFMI
dDFA2gzsBoAyX5ucdpusPo4jK646x4MZFe9vMI39dVHC89ogiOl1tTX1dEVy1wPMDIRDL06WbEBi
s0d7Bt+Cco50qKJCUu6PDsTwTfSiCcpRTWowQcztvrDgdLQrM6y8APBzrEminoIB+wMoXxyUV43w
vUqv0GRlq4GIJ4ONPhMToGVZFrTN3mYDVgapq7UYkd0FIMfnbAJG75StjDW/Qj1jOeYaHQVwDYFt
p1nQITcLnqFCu2WTgo4WHR0CYNxEXZB9wGkLzZi8sjR7nDQLgUBWaNtBrSXAC3iIeY3VPW5frbnP
l8LNnoBEvuZgioHkZB8ndgf2BpDz/YiKTW9eMuzSMN+CoJabdlOKDpl+WIZzK791PboBXnjwEzE+
W+rJ4ehGgNT/DkoKGA4ltk8Z8pqWGOSm1vGDGhG2+KmF8DJNB5Tmwf2NVBOWZDqmDAm5VthL0wKq
GlHcbwPWdNiWDHU6z93YfYU+DGbaJxQ0yD416NLg5bdWh4QzHao73iTPytLjdubOhjWVXLou2npk
ldgS1NhQ68bHZDIyvxoQKul0XIoh/9DeHfOm7xPe93ou9jDP1X7vigTJ2vrZJpEMXCuzwhYNFxYI
hIOuz7QvimafIYUVeg1q4Vx2T0mv+wBhFspu7JZSoMBVBVN7TB+rHotDPkN5P2bNZpzAFIw1aoRa
LWbTb+LupOMDpnCJIiJUleMJ8g893OwdBvs1y5ENUh1491OZ5su0yUDpLgHO5djpET48D21yZwTy
ibI4vQ4lYnZjUKac6RUKSOu5BGEucRD/1teff+F05h0yHdTrVpy1D7OcnqO4DGyPvE6nr5khZcZP
ecApnUOX6jiUbeyA9DJ2y9JaRMwDHzNz0cDDRlcNPqEpCR6n1/AyQGoABPU6Dq04hswgya/oVGtA
MJ1dTMDTwtpKYQXvRVgV+a1nVU0oUaj0GyjiA1tgFqT8toYNBch4bNxRkD4O0nloO5qEBg/UNyje
JBZAjBnqPnauAA9xvVNzEr4uaomOIKrCx+rhCWgVRM6y2ymXImKu4DhJRAEN47QdFWCtEt1jZkgd
8glcVERsKB3N22wYwGqNCrSfKOODPdFg9qCiLWsAayn+NUBLIJ9FzPbLkT1pnb1OHjKaNrW2iYoL
LJW4FAdOM5F9xLl+l7x9BJe498cSnNg82Svh3o/crCejN25n1l4R/RjJ3p36m7yrDpWh17mHph/o
3gC5A+fY9sktKLnQ0khFEHZihs6s7BYNKOwWQgfwnF8KBvOiTvmydVJUpN0p3rQqe0dCApNL/Rwh
uRPQFrsdMLohqADgu3vDZjQKbVM81EN+yJkFUq9YkbnDsEsGBgFIuYrK+GmUzvuUjCJITFYHM4jO
tlcfc5eE2oFxGSSXnok0lANaGPUw/fZZubdsqwwL11tFc4YIJbf2jZqfhBCWnzRvTpmhQ4gdrcHc
NBuJFuu1RNuavNVh3hXuAuWiUloGQHJ112YVmqJmYCSXKXAWCJMTvAHQqAK6CYuAx/AwTJ2DNBvF
QcdtJ6wMioUx5qgWvDMwEzDXwZ0Hwr9i+NOo2I7RvsVEDpIyCNLg8y+Bzj1CNNECMR6rMMnR0tCN
l9m+NHWJtuwOes6iyCay7lXFCCQdSbCeOvcWZW+1G8MN16wUAOlIrAB/E5UJ2oukTor+FSiHuNwO
xBg9UwW8Ix8Rjrtje1dagNiYockWRXJllcQNqAumqUVAh0PfJddOrmNKHy2KLRNpimRBr7Bhb3xo
Ij6iOXnM6mGR5oaGxK5doEvX0HEBh+lUD8CGYd86bzTGpxXpWwvwZeyO/TmGqP4lMlY42P22Al8c
VZMMA/dET732zHjqUQGUK7fVPhmcJpjTXdKh2DZ47S3gp9iRF84i1bDmSeT5LciCLbtCpqcHg8up
kMWXTrotQLEjbrl22+ie9kDggUuPjH86Lcf+KkkasQTWNkXJrX3X6JNWOYgzaideFjn6RWTyf5F0
XsuRY0cQ/SJEwJvXhmtv2XQvCJohvPf4eh2sIvSgWWm4bDRu3arMrEyF/v+lK2gdR0umsa+UZzru
1RRhTzvmuYNPMEiNhuM5z3EMSF8ZAbLgbXvZDtL5J0yL/ayee02i8jXZNc3V98RiOW4eG9VNeJj5
pP1Gbazs8ee0iYp76Pi5uWKkzRspFL1KY5aeZ1yktSL3RFGc3FKs4OSJfmyX4rVLsKxV1RnshCEe
WUSEjCrv6egtd8jUwDczzFhNjDBZYNSuNPq6HQ7ooxKlt9NBl3eEPpzyufibhrl25WY+Kc30F2EC
4A71hDO2LtlTY/0V0k9QlV+WIn5V+vIjVQkMZ5e+jMjrwoUsC0PMCm+V5qWs/fKbhMcK/aBDPo+L
kdRPURPmhNjlOYslGWf9HgXitcsFh92vS1ihWxxzS+MZRpjctqs7sf4TB3SnMxN0v+AmW+Kh7DTU
dk7QJjHCez+qL5qRvyemmBBV5SNGPoRJcOhq4zXC09CtSTCw4Xv9IIBQQxDITKcZtyKl08/XhIuu
uan4O5UzE2JDwBb+F3SGMkwdQ9pfLgusLjOj4N3XskqQL26Yhjfc9qydXhLB2lj7LpV+lXh6kTIw
0zAj7WeqLxrRe5shlV51bvqN3gcAjenwl8aJn+b6cxT7R1PokTeDbHqgeO8ATxBu8zLsDLh5cUUV
rNyqyCUxLkWpvPRj5IKbmHYy1ZMdTLyKzO98pKx4h99PV0AaY6c68DB9Yge+QZ05WajQpE64kHLV
bXrqbz7NlkfqQGWnceS3wiB5eHdD95apTRQKnS8eIxtV6o4L4i+/VUAEc7n8Uic9dieSvTBsGNmL
XIANU33ibm06RzMrWuyi3OqBeO8rtHsdh3WTyf0u5rFasSV52toRTw0lOZNQ+Rjc/lNCYAY2E5AH
+1STb2LU5TTHOO1ogDj2zLYYoSYaPirhdcDhZyfKoGcA6bZYcpEvRlXvkkW7DCGwSlJLGzln3DSZ
xCzErms/HpCbE1z0XvjIK1CiucRgPZOWO9mtm27qxVvDh4fxFwdbNML3OhBNNwGFdHcKqSsluPhO
KoNtKCqRbbRTyUykKs6CRhrYRikOWPCDPRVocsnyzHaAb4hxBf4vIMM+Xn30TcL4gZ9eetEj/Wgm
hnlUCZOxqzqEQFNneuqJ3LpuUn2B/BO43kh2YfVo10TQ4yLG+DioKDKasIoeworoCmkItpmIGphz
SuxWfxCiS05O2vrNQCsSFEyiVAIhGV1ljGX3iF6ZnWbhFNTdDmPpYmeaKtF0SyE7QvXWdgwHcMzn
0iqIbsqAXiwuFsnCoVKKXqo5G5xWaw5Rnt2FzM8Fbi1paADxwuUPg1HRazSeR1bVOYKFtMfqMDP9
po29WpjHXaySsVBFtS9Ncg3puV4PUn6LFU3yZ2uk/S3fG93Di/3FwnnEGXqM7gpBYPJJRxuUqgHN
yu5pzQUxj/UBqMLwVRSV1F47sCKLTCmQ5rGp7rFUIvmSD+KwvFOOCicoxNejWacyl6kWb1WJZiqK
MJVHQ1d48go9LCXBeuXC7SiqP4MqFru+Wc3Yynmr9/VhkZLMnYQGfqYPIYiNicjdrj8MQQEpjPYu
Mc3JLnNs0KdgjncQWHspj+4S6Lhr1gFx6lOtwg+VwkzzDaVKQsFOCUXZrUK2STBVtuWG97wopi2i
K3yfB1pNQRi++siEOAg/6hkIpxKp4GqTuKgw+02gGH6vl5DFVnjI2UoZKwE4XwlxAleV3A51/dqU
wdHoC5UOxsJr35AOk3yzSIJEmIZ+hSsTrBA4HAuTeJ8Ku0rGsEbHqb3vRNmrF+ufEq8eI72Q+Ils
oHwBtxX6SPaaLtecEmGAMM3UFG1tQtQe6YvFKGFtWs2cz6PS07TN5o5cwiPD9+Qvk3qteoq0Ys17
Je56j6nRRWzMUCKROmJ29KFirhjEznlw57iGt8FqOg+PX5CFqCkkt/T1NcFEgJAqp1Wo9FpX7kxB
J5Uw0QQHW9LWWc2L7A7DMU50lpOMNqFpDE1SvepV45IRVYo8TL5Is/ynhXxLJaEajjAZKqGIxYn3
H/KGWElRaiY3S2LVozdwSJNExgudFXskq3JgpQBySq4UkhZIC81jW4st3VUtPbUJUaSxIQ7PAnHu
ifDcTOv3PeZI5ee+JZwJkKyPxatY6skW93gPJpVOce0eLWbwKn5XNKILJr3615FhMfF+B2kNRRJ8
5bL6rFrjPidEvhCkUuZc6gDPSLwWfb9I2nvdyd5cAaEZDJOmNL93ufLaFqZmV12iOwpxlpt5qR6E
e0oOvvCmneVfU/RTNo96cbTuYorfi3lMhkuaXlQ0jnUFDmN+WPIj7OONGFxD+UVP90rop8NxzM8p
SKlx6EUkZ3cC19LtMuxHnVSIe8bEWtqj9lCku4GWA2qA5MBR9vm7nIIBVglXaNN8zDnhNf1bVD4l
HnMFU0HKfM4uA+5N6Cw0JlkyPya4rxqk9Nuq7yXant5VylthzBvYBQCRDzOSN0i0Nikyav0UBBgB
zrGrBM8l2I2RhBE/SENwLuJ7Cwg6Psj7yOpPPI5RLvwUKl7Ry7syvhTqw8SxV30Gy1+gvmpEODSk
ekRba/nUR8g8/S4Yh3Q59IOdTt5CAFx3CCySFGNijMzjFBIfc1hixpSD1bw36l3E+l+v2WavLC8l
MgMNRtLuRCRnyVtEVIyl/KvSZ0LkoEFqHXhPdRX1g1z/iOWrIf0rAI/KOnX1/Dy3f333JApkURH6
/iXqa6HpFBCkLtK5Kz6j8LsLoFppIAgdtVPyCUfopxkpz8grHX5o+bcYvMjydwAEFKhPWborQenJ
gJUJ+ZDqc0Blma56jFRm4LVjilScL4TO8Zpppj0VwPASDxaWwBIcyslGEAnjGGcugE8J6V0XP/Nq
/SScMtrxSf8thGeZETO3QwmO9+0mQuiKD++Asdi97o4zMrGSF/xkyk/8bmr1WIQe0rlin44eD3NQ
3rrxpFO102JkFt6ZiWfE2yneKlj0q2f+ZqrtDeOymJcBhAggAFep0bGWZhvX7L8MlVORmSoArIzj
Z88kKknjpiUUckGtt7pZG8KnRnUXAf9JB7RDLmgV+JrZbyOHqxlH5Mlm4EgASAsqzxbMac2BkZNt
hqqLDhj/qi/UEnSkvNL1xzRYmxi3G4lWKjIyogpIPwFstwhinWCcIb9RfhFxwuHjEJhz59dLCIbs
J8s1wkEK8H8lz7xFeu/kd8Sl+oWwoSy9Zs1nKEb+ZBzrctdNbk3QBx3arLhJTx7VYYjP9bwbpZcs
vOcahzS2E+HHGiSHYOChPEbTTZte+J61GlL7sdWQRCXyu9iUTgkqEaEOleV7aG3qpsU7mf9hH6SX
4hZqABTkhCz5N0dEQjJeP6Tq00yIjsBJ/E+Sf1PoPCP5bGZQNsCGTPkTYSa7nDCI2zx+EXLLFcsz
4UKPAWFz7mIpfnJxSta+nr9RW9kRbE7KsnSGvELXP+fxagKoo7euInwvn/L8N9FLi1nkqMwr8p37
bTOKPwUcdrmugJJyYRWTHSuRj3KF+aezSyy5UulpOLn5EstfY03gXnqFJyZJ7SaK6Cv2KVjikryi
iqXvwGga5/V4/IeehGyoX3PA1WsK9io5EsGseaHqrW95xZe0nsuWmtPx55q8wohdJTk4imvcTYdV
5PAbsCPcPI36TzPfSWUt21NWv1bzpZJekuIcTm9q8NXwLAi8o1V/q0b5UILb4ZSzacneoJUqSWUp
brzugHXk930LHy2rxoWm0WURyPU04JyMZIVARfYnjK3MvF5YkbMU1KO8JxoWZoMIo2ngLf4auy84
eBdsa0NLoN5ng9Qa0O4qIvWX6LG++DFzqILGFwWd798yX3C3bpFSRMubWXDmeevRaaUwkTRbG1Rh
QO1fcfeXwYlkEi8PWvhm24ECa3L7X+0xtR4yiC2WyfIjArvq+U7kecr0EqD+VvhdC4o7gXBwm7S5
ZAFJaPy1mOcb4AIS/6vRg0AvY3I/nAcg+pztmZKwaIyFjgtXc4hdvdYqbslpUumSBJ2klonhFj82
2gtefJKAIIP61YmAqTEiWqEkeKbO6JZ4fHVrl/RCekHgNSKFuWNvYfJ47VCJCG7fVk6a5LsY+4TO
GBy9X3h2tdbalhYRW/uc5XlvsqVDnu0GQaGrdjM3m8IGXeV1yltadnakcs5BGyCLXIJ4bZ1bNWCz
ihBDxhUQXQzwwCectPxAV/JUh8I1h9ouQ1cTajfhBzbMPILIBSEY1S3vSHzO456UYuL80I2WWkpA
9ojS6SPUOMTG7HYp0nhAiCx91UZG57vQfqbI+Bf00LoUoKZH+vIY6bv0QCAQZPbklreXfVWC2UY4
wLz/teKDYRzF5DJqnwrnuBx+ZxgEJjVbQGqy0DHNakfc1sesHsR4wVh/JyzRFjTP4eUPUwnT9t61
FjJ3rQ9FJSGWoWfgohUpoNVqohSCN7XfcsTKF28JQGtOkK4VInOSmg0LS97aI2RJxoLQuhamO3Fl
2R3GcVUfeaOZ2AoIzQAK2MQcFOPc8kSQOK//HjN7VxBxcFLWx9vNoWvl6rYjuykfgGZpjEt2eix0
/4J8Cqcr6wMp3SuWVhvrt+k/zJE6rfKpocblgVRLE31QyquVErPJK6VBBw7Kb4XodTZeAvFbVL/a
/BhVvD96yCsR/KGU3SiU5gAYued2AJ6jDU0dhRc8ZorJlprFJtmGi96Ece7VDTg4GUappHpl0N/E
lHjFeLkJXBVQJIA6mb3A4quBsrazRwRVD1YFzmm2sn3v8kjSIjcOwwgg8asW78VWOGGbRNQHqzND
ZY81QpIMMDJUSd+z9mFSEdU+nnpdu/ZWwifJzWdSptxB65mTvc7Q/K4CAJNRv2m6MwkcYKnflwgg
xHCguiu4T+i2WqITG+KTwP4kRtDnphL3Yh5sgwF2VXpv5e8lRCQB6iarlW9N8SGQxJc0LvflyFs0
Tz5aAj7r6JIzbgtRva/YiNSqe0hojSgutiF5elyRz1juIg1VqZr6MwhtiC2XgADfzK2bWaUbVqZ+
x34+CJUIRYUlf6d7C3o6sSNPKCccwyLOcbyQ303Ep0GEnnoMJzKehvSeDtVJjoRjGcbXGrcneYAc
HsQdedx33ZJ8Q2vPndyeXbmSTiM4Xa4Sy9TOXj8kTg/9py0GSUOIrESC1VuMIIv5KCWmN00rpJYg
tCPMI0dnEJfPKhjvnZjRtRP+u+QSG0j9ey0bsKX5qWhbAr3Cg1EbrqJ2vhmB95rKWy3h955a56ZV
H+giz2qh+WX2GWf5t7ZsLaM919WuRUErRcJBItdNjgDeaUwzMR+dMF9eZdW6kkv/N6WwIgwBJ1WQ
rgK0aCa122zfNfVnw4pxrZln8o9eMnZlq+Ze68a/1uTKD0dQMEz3gnknSUhEar3+yixQZMpHBgyI
Sk1HsrjW9tH8qPOC6e1LAvLNkVdKCt/zrk7LbVl/i/Do6UDMXHKeAqaY4V+THAIU2ouTW16OxsoC
sDT3RYZq4jZbuzby4+UR97AjftbdE/kF52GpPTbpI1Z/YoNyXlaboj0O2nvDcclVMsBCoAPtQLyo
DexjVp/qhnWy8TNUz238WrAdFUMKY77uEN1kk6iyiUBVJpoF/tDIF908SfuN5Eusc02qkxN6GkT3
ofhXbRC0Qbjn7CLLs7V50q1MV3HYF+IlUW5wq2xT+3l+iT34BrJXgSWiv2q6VSO3lKOkpME9k/aT
U00hPikbyzFETz4lXNpSB8itnK34qrsgU37YnjlK/kLXpI4Q5QhK0Xy6BWt+pazCyJK9tEZcoMVQ
QhZ2tqrxklGA142uXnnKzV4CIE13ROSNvY80jv/ECoJw1tGmz0oSd6LHOFL+Kelbg3EfKbjmFtnB
Qv5s/cpdySpViiWFWZ+azeiw4kIW7AaZ6rgRN6Z2orpghU5Ns5XKI8g7l34yoBPEsKTVZ0cQJ6Vw
E5eAtnGXhCjVnNhZ0m8uL0eIzh0AHsl/WYW4nF9teFTWXoexltF8YKKssRqU2MA1hjt0jvArg3lb
TtFW3AXfynDLLbYjjE/CWqv4tkIGPW+FaG6n6TkuBz3YWdIlclEp6lc6flN/aaZ9Hn1M8kMdXuuF
OfAlFz5i/ZX5qFncTtzO1rOinS+kUzM5fEDGmS3MPnvEd35z0gLx6DjJSFKTPfuddqwfzPLcqfcK
/buhLl47X0S7c4jBYhCZp0td+YN4GAcSZU+psiNevjCvpuhorafNl97ciQ5iUA4CfXq+T1zNXmQv
83lxil0cHSdYyoqNsuInX/4J2qMevcx+zoiw/kXBayvdo/iPZn20fCW6pd121u49vdQzVH/H2WOF
hz58U9cfunTWdV/AY0R6F82b4Qi897+VQy6hcU52nScUF4NoZX4XG9Ate/Az7c7yw/JfzP0nlR86
wPjkdQ5EMQuMJXxOyZXdVz+j+j53/xrBNzpHUs/atBeSw1J7REnavOY9jqn9QQxuhf1cN2GVnrzi
liRauqtdFe+7/megUTNYLWV1rkALZw6PRD3J9Ta1vnj+riGhhL5N0m79KvzUGxEuJy/R7Gf/JZgf
TDfzhcJjActO4eWDNOU6ehs8zWHbdKFhZaWePpjnYDjy+ulKvHn1f/joIrcJaRZ7i32W2h6GW8uU
K0/IMZEkCcyQvi7iPFAfNQtCeQuPszGq1y5wc/pEPUW1x13rYyUnxWwwYscEPhIPb0GLdy5kdZtt
jFtKqEMmXqRsq2GbAB2n5xgf8V8nFr8r0L+leQ3a0xS9Fe3X+qYV0+iaceSAJtC5Q3DZ/FOakqr+
lMkcVXZgYxtt84uqnMHkvVCvy/qNnUb1Uq37ZPPNGi9teI3WGHXBdeXgK2xOjETMTSwVzk5b76r2
HHXnHoXleCzFw2zdu2qClGTHHlHjVG7zcTcLfwZajEYAbY9/R+Ff7Kd+ZnywN0thuXblz/oBP66i
/NrU6GyRWJKrXRXXut6Rbg4Zo/mmBWl5aJqXtr42tE3vqLEHi/Kya4XXyKHgOvJwYl7kE58Hqm7a
31pHdRbpowyw8H1HcoPeb9Oh26dzoRSdo2zbYzBjPoMN8JbyGrZYSUMNOySEOzOT/n1uduBsXsZY
XAe7SDjzFKL56z9+Gk5P9uvgy5SPCmx8kj0Ibg1Y4rn3jY8iNHsvwVrBrLpDbHliO20CN/aMjkY6
vgYEbq2kDDM1XfKmWEXZ8z2IWaO+RdQXnXuvR8BGw02zV+r7uHbJDMnRXCfqAXxaYRZEUVrqu67/
lgl46/dWeOuXw7z5woQXaQPDyd5sDznE25y/D6kfuJRW5OZeC0HllLmbMlmm7V/rkvHKRiPB1Siz
oV1bSE/5vCDbJaRCO+vaTs8ZefZrVu2o/jIridGdtE2e5d0M/UpEBwt5eDCygxQcS+1VSQG4thNJ
qtZZi94iaS+i+Rjc0VvKQ1L6aP6l4ZLxhkbaW9qs9PW+mLA5bOxSOIgtZufVJkl+wuWnwKBQUN9W
5TgDih06MrP4G9U5vSnBtrecVY7KB5gc1ae9s7UjpukImj0NOepiqm7RcoNLGWMGK5M8TeVJgx7G
7lhdFNjdYXrOkRtb/pcOJk7X5lu7ytdnZ6ae6/7vk++uCncD8ufqbpW2JrjG+JSp5uGIpNofqmvb
kOS7D0P/fOVThzYXeueJmVegwqzgvvdVxblbVQx+3PimKzglimVhO4TbNrXj5bXWdiRX50DK1oY+
ZxPdAPhqxt6NVn5C0MAWV47hSMXLWO45uB1UkLbHlHeKfUW2hx+EVBtWILyFlKfNt+mokK4X2ugW
XyvNuEz9dlCA0XeCRSarl2XXhCsntIPca49skG9ED1VHAB3kANYxWyVrM9FfJYPsBCTH6EAQMJS7
NAOsvUwGKAimAAq2Dtm1H84KDY/xpit0SJZDWpxaf3Qd7SxYu4/g5P9oCNt/VOPXXgOEZaJayn7T
raOsUDCn+XF6UUyXspi9GHRU29BT2OZomZ63lWarkKWIqLwGxdlVohqkB717ZKXLwM4Qg5ybpM+b
UT07pF0IqhglvgMeect6u/wlRcHZBIXrtb0Yv5jznQI/zo7IIVd2jfmKgnGiYhTEGV45majrc2Vk
Zn+V71p0CESyirjbOB55ba+tRm98CMuhdMt8txhHLTljveLNCdX5wD6rE1CwSCDITjHH14S3RfCJ
ZRML79plmV6MaC9kuyh7617pY9zGcnmlMTM4FtFOgBkWPbV7rOG+na7Y+Uw/A3ohIqjT9wjM62pf
RNuU6sSSQn4WODDa6uCpXRVaX0E8RPIjp9+Ri+3ItigKMMZd2edlTHMPvclQHszpPFp7fEUAAXxE
AbycMU/WwHNiMGsnnH6NaU+QUFjUSFxZ6Qw9OBW7C/ijvur0WBKqaZUQIi8UqlplnM1O5RsSdEs/
El+eQokqW4UfEmz1yhdxVMxER4bfEYNDPngmcgnHSHq77g5Kd+kH2BlUGC0jVu0GdmP+U4KfSX7r
5DXfx9yjBYSOuufTpfM01NgNe1coq+T8gHyk4TNkH7nA/nS5Z9WRZG9XCH9p/3XNb0evqD01dtsY
o57EjoYvc3wTaVeVFSiDOVHVO0fGHkPfbHYLfgtTSrr6afqbqObRVzs9hOVkJG+z0zta/libuOUz
bG9mBAXjpQ54HiZLezk/yRIbuuNFL94pl5q6Xw+8HnyIPfCH/rkeqL5j/8DWkNkmLWaF3Ly6zmFh
gzwb3qyI5KadON9V7XNI1x6yFs+zeC3kvRYSCHBheUqZt1lxwIiDTOMTY8KmrSDz8U5I30J74NrD
S8IH8WS9HvOmS4I7fiSfEBvSpmeu7MyNTzeIreQ5oIwou0R5KxkZNUicPr6ss5UB/M6QQPgEne/b
OJ/M6jHxZU/DyZyOZn9VkkOvbkGoevQnuddxsroRzRLBuRLKNj6bxQAd/M3DLeYNi4OtXO+0WyNc
U/FcZdv1AaqBx6JFWKd0SR/WcNN2nEa52Bt4GWR9tmv7fyt0KvTsdP70Kmzw9AHBZOv9mbFHlZ+V
cEeuwI4Sb6WT2XTQrCOtl4Oi3Cf1rmuHVH9X5ReZPm0oPrrmvR4/E8K72BilERqTSzueKbj0uAoj
iozv006a7X6+BuE9sh4W23SzXWwGJqLrwBQvHRkG22A/oU40ojcRwtQBwQVoLy6YN5j+gHFCuwOD
xm+GbYrc4dJYC9AcX8bsvw6Z4Gxe0DBD7c8T6P8S+r0tXKoMl63RVbxK4a7LDqLuLsK5sissIF5C
L3IpLzo9aS+8M/AyK882LCt6CmFvWueMvb76Vim/KhwACeibWQLiQ/gsszlfnuVy3iTjIai+K/VK
rpjENYqOfnSlzNUKYL1dbH43Iq/u65Ts6x99g/dMsxMNBrxDq9EqsZUgKv+AEkdxot0jb3ldfy//
5dq/MjxbuMRUNsMam0Bc5Vb4z4h+MfaZ2Dsb9lkFkH+Lm1udHp8rS3oKu22j3DQ2atLsMtMPkaoW
D2cr+kUJIH6r3BCL5FkFjAxgBpeE2jJJOL35sSganeQRKrHNkFlc9JbodYSN2ZsaHmThu225uiiZ
5Z32obYqcBQEDuVRbh6K+M4VVei0o9NWbf1Mf0sghwUcubll0Ay0+U5jooc8eA4qWzhowkWgbGE6
C+JxrL/X3bsEZHCC1KnUuzopOzX7V1vXdPxp8rtu0iacAsvD6QtwmVL+peSoqN3FHhl8nIFgbsjd
Tfa15L6q8Eum+6B1iGOw2WeiaMiLZ0QnFrzcEuVa9JjCHQ4Hgn4NaOFk0FnCQGwRFJXdLhiJZ2Ww
suDpZNDEB9Cqrj/l1ZtuoVNHz6uLiAJscDQVPwr5Y3EQkygptOktdtF2Wi9B9p3Wz777NDuv170k
PCjK31j8oVUaIBfpYzUSMRnY8mwvbAanCPysPY35Xg3OzfxI22+tfm/711F68oUo4X5J/ag5Sso+
1lZNSWQz3MMdqOI1RptQvxY9S0vzM+5ujEBhCWzCtr6Wv+bVbqmOo7EP5C9lE7PUg2r02Dg0acoP
3ipukjxlXNtMoFJTuclRZJNhvIE0xjgCu7X2nzwc2fWE8P8b8wODca/Tnc6pY5EPUI+/cWO6ChYz
6fjLdGUvHU9k8yvor5OHyl1+nUBBwq3uW9ZOjm9Y7YIoP1g0tUPGEztyRP7CZK2BDZF6GTix3CfQ
YunXBBK7/hp8HVLkZjgxacb3Un6EwpVVd0061jM1izafddzNAGYsLX7Ohkywim6ya6R40ogC/1s3
o/VzI8z6ZqN/bt+WCYQqLd2ovKdoeNZhTSHCrSPlvexUP9/8SeM+pa4EHLFzP7wS0c4AkLPl/moG
qD2KpwBtkR0ZCpDBcS3fZv3CmE+T7MwBgxE/sYYNrOOXXD1Z26Q6GYCLtMEILnREppAyCbAWuXQz
qXqHdPrlXBbTCyGiKAn2mnHFo0rAd8hLP/LYn6ttq+2ylsxjUIj+WMvnznSWv9zcwkQ0yomTIMl7
XKjN4EINoCrMLGhgYLBOX5XGO1v/yOPBMB99dDer06hvm8rPuBIN9b0BatXQ8DDKCTmzrPZuwmSN
5SWYDvywIfRCfTszy9W0oOEfLoIofExXt5CVGScAm9pbjMPM0F+deyBJaVeFNwTPyGQlwNOPqr3q
CptAG8MO65N1Ewyik31hBtuH8nKb5vjfD2fha3oN85dkPkX5T401G49WC2M01RimoHSbyqc2+ikU
cFTcLS4YLYnttcuHJe9p1g1/nLcdvU1DkdmAehiYsXBKo4A6y2MS9mrux+Y5luhyt13zKcfIWd5U
2a0Hv7WeX4ud1xcqCr6M7BremCKdKtyO6fsCKVdQK43se9zq2gUWsyT+PQcV3KUveuatzxzCIjbv
LLPYkUicFMua87YIH/rwr+N35d6wZdRsgACRziVasfv+ZvGPQ3bPdGwk0l0PLTNv9M/esM0Oycy7
LH7Tsg8YdPQkYyNx3kGXsrO9W99mQT40++FV+KSaa9m2ky4K9hvA/qinKcl+V6IDPK6wpiEjXvTM
drdkj0j6oFeQ5q0cH+byWPRXdEtQt8/BZlRsvvF3MhWAEriSlcBAvTgJbqfc1n+xCH+QLB98M0L5
MKwjfDGJSZNym8QLGnOeCJDLWmU7D8UysqtPA0FP131yDU7GIbd24eJF8D9fWKiwvoHOgFbVGaDr
HIwjYy6WXLyr6iWpngDKpYGydLqybEjs8jyDx/lzfqx85FSBU5q3FUKq03fAOl05VauNzodUfASn
EuSguWWR4UkoI9vlM4GPlZoXM30TrIvR+fJ8aoaDyCYHHfKIxgcHwBwLX45KFp2S6ndWY57gqwJU
krXfNaucFmit1Rz1zWDr3Fif3FIoFd/42nEjWWe87DxuY2+u39bJeQJvozeIwBrRkrFMKO/QlVFW
9w2XXj59tsk2B0oQsq+k+Apk1DMs5vTMwca+32CbEm6H6cZ1zQ9bb87G093BeDLssP+rbvqByYdY
w1C8rOVR67ZReavMhRhbz7Ce6XJB79NJTipvddasB2+OvQqJZPpvTnMMWo4r6qJF+34lA4JTHn+0
/QbSTKTXEb4a/nFaf5j5J+Jk6MhDWZOW+q2jsJqSUwFAY4QvLQp31fgRxF0pXHSovQgehU5FbE+i
fI+drwnKkv06u63f2uBAGIsThJch9dY7QV92OdjQ0mswo9+L8i/Q3uPgTe+flr6r5W2XfXch3dF+
qr6X/lMQEP9ykUf/YdkTzZr4qQWPiIXzFR1Ipbd1lFfUR1jvm/AB1GwXyYH50DVXmeoXErCNmbY0
lPQVIhcPt20+xs40PcDly/zQg0HUfkDOnFZDz/PexJT+cy0VO/ZQ7ZxKnZHmZLBZPdDpBuAeBt5h
svy3cgr9RDtoPcX5TRcbbMiODWIbylz9PUbdJq6eO6u/dtVejlDbZC8CxxXRrs36Yy/4XYM681+K
p5AeyBut4NzgKhFg8pKEvJ78eCE8jRq4kidnnl47MYvOrwMa/NpjOYqRY33fZvVTrh55ey6LXyvA
vZ/JLU8fovihsc8XaDdetAnRD4YvbEbfu/SaPpLlRlSYBdQsbqe5ZHvHidaZBwkDGrcQNJ9/fSXD
hgCTIFun7k0/qJmhVYE3ES5Wia9Kz34FikQ008Mbyi7agosR3WORTcIdOxBuVtwi5zsLWBDBog3A
Y6DEZ24j/o+l89pxHDvC8BMRYA63Eikqx251uCF6OjDnzKf3dxYGbMBYrGckkadO1Z/qbKF4mqbM
07UQN6+zNnR1RSJEaq9xMEzRFWCIKdd0DgTBg/zSjo8YCgnmmE+KRq3he02HsPwQJ7GUz7IDhMes
2QKZpvMbEXjrNjzrwU6M3GJI4JrgReTOB8hpuU7iLWajVaB8OCz+lTZJ4KzFF1BBRU3o5lGIwufX
xNkO8wOp8kqrLstM0UDiu2MuyHO/SDzFYs/2MRctAdqEqr+YXFWl+k9Lv4HtLfVQF6fc2EYYHWV1
cMXdQGAfINxuVu4TeIPtFT7TYaFsMvMof7Zev1bbO9Jdz6GprXDk5Bx0OjTL3JrzrjJfhwb+iJ8/
zW9a99RMTJKbrDrb6p/4JSztRRtfi/C9+YrNdpWNXNHSiZGQSiUpO3gf9S2VDoCTz78pxuZ1m4Ny
JY3DWrEYPMKfUNs2eF7T7H0pjvxuCcxRr8IArEYElkdrfK/1TTRv6CxMh8baV8az3ZzxPaLis1b4
3mD30SoSk4jJt9tM0n7ezxJqhqpZ25jRU4xCenzj8Spo+IheotdHoASLIL+Hzi1oHpAMRLkdomE7
kFpwsk9O67X9sbN+8vh9eqnrK0Z8e96SPQrpVKFMaO2bfpheizVAmAwAixCn9emUHJWOTMaW9Zl3
j2l+CWjhkgnNAc1rwezs19uRwi6eO+JCge2xJAC15z/LwprZ3SzjKdsHPf4r1/+KkcF3Bl6YcCmf
anlnCL/eKWKQb+xirTBIZ4w7VngJTN8+DGRXhvOzWb4k7aM3/1DlB8NeJRy4whWyAv0z3tTlbg5P
wecEwTvwsGbCvCFJ8cpHPOyTye3qHyIHJyTu3KCNjkjAPnUO0npKlS7IvNfeblzu5iCn1dz0NPDB
IUhuKO4E52OlGyPYz57po3eTiVTRX6b8tY7/NKhhtP8Ob4gCf7PAgqQNx5zhu4lUIjqMOxKzdaMc
e2zbym3OaEq9bEP4YPZSElrBGnDPBDaTl4bW6rOoPkRxNbsvhQtmvKkdJ6tAbIB5uG9V+sYQv+rd
NkCiZaIK0c32NEtIoFOJsrCWXCv46TbcEemfhYV16RzXDpmSza09XSL1p7ZWag/tc3IGiIMv8i5B
nuk+8tIdCg5q8KGQn2BUEkrDbO0AWGozTu/XMLjRMiw2PAaOKey43U6BmS6HlVT9NdGLM5743FB8
AMvgiY9pQ8p+Gu+F42XAJJpzOHqSWsJ92h1S1HSpfaImyvjaZzLMbOtbRd5TmpSu6txaLcCbP6U7
CUpSczsEnliuYT4LHPc8Du2NFMlVLPQqoO6ILvgPpJiVANoBm8oaYpPlTj5GAJs1GG4z7TLSPgoC
g/aKctMZO/XgU6r/NQvX5HF0x03SH2VmX+7veMOFYvw3y4B/GYTHFMk5Ha5CoE243VqudrX5HBTi
CrFF6OwKCt7mgRn+z5Hepey9qD0jRnaxneRNuvi0zFuMry3ipXln+P1GQn6OGAP7Bkfg7Yuia/yi
AoQzz1Y6Zq9e2Khm3F8DVwWSJL150+XORb1nzO9iLsSZ6DQXMXfWzb/2L6WCGEBaC1qhprwQtasR
1AMhUd6V+pA1v0ZwBosilU4vLrq4usVda49cbq1bW3foN6W+24h4PUyswA8AVZZNMmj4rdbxmm11
G2WqkaXj8RR2PkRLnYbkb/gO5C/bOUSagsntX2Ge+WWYYWJqLQ5gV8h/QP2SxVOd1wlFWsRtIBIN
1D0hJy4OFvUtjzeEvlX9iXBPDh7q4vItxkNfDCUxALTjMrcYexVUBQiyxDrLZmFzr6kHuwFS9xHF
6ehlcbqDJGr5w4xftZHRzvyGoSI24vcVPar17gxfsfEz1sj+jJ+eHos0mDWx0pQSrH1riRnZn7c2
ln/J1zPoVg+EkuaK2CARAW/Iq9Oz62u3AmOz4HSCoUeR/MDO1FnHedhA0ytY9dCf9cvZjO48U5s9
HaTHuQmJeW13ymZtVX8UVKyJmPV6GDb1/GuiiMlAWev+2jD190jvFBsiNvtq8kuQXwEzB5q8iDSK
DinUOKFfK8ggJRwbLix56aQ/rf5awh15roCbOMckEJqUdmPOvASUNVG4pdOIeFEktTVH1ZjWoQJI
emjlc/lCH5QiKpEf7QCxQkK89KFEMMjMDwUJHuKiSkoK44dZun2FcaBQwNxnL6FSZzUdSEYOL8re
yovCLbg6WVyRsqWfEk+j0m5D1FLbQ8YPZiehhSWnuYFwTrojf5AfB35BGmL2mVFIVgHeNI0Yr/Vs
bNuXiZFW3wBwO8aho/mOrxZ+vcU4OTR8NV5xc9xLxASv8rVVHwBXTD4Lrpg1+lMaO11kmTBhBPNZ
Ka/ifc/I6cjrl5qHX47k3HAIqoB3yefhhw9xLwu9CdyVOu/Ew++Dt5YUtLhkko1GEApCEMTW+4Mq
M7JHPEYLUIduh6vaZDX0ctSqey29lMTN9PugIC/5TdN8NX4ucBstnVdSusQnel0VrUvstF1FixuU
2Gk/yEZg2EMACpgpXC84aLXqih3PNbKD6LqinuRDPrPFDY04Y72QKSZE2GMjrEl88ZKgmxGSHt0l
bj+jSLd6aHpy7ACPS9tKX/wibX29zSFkBamHoBUOqCDLR8NYn7pqx7IdrgIxZZm9sy6OGJMAxipW
MQZgqA490+Q5skuBB/6GBYEzg4aUFJTRd3Vj+Wp4qIwXmZzU9Vfd+AHNTgcCih+LDEmUhGm37iLS
4cRrA6IoWbtPGzeQWv6Yyq1eWAH2qhv0FEPmClFqpvKMUEHXNiuRfWC7IfGRhukE19SQxjv+ChzR
TX5t9P0CpuvI3H7mN6MDaiWLgzvYjy79C7kWoA6Ma5hdOx3MFY0qXqbI+qyx6GsYUpz5n5BFjb1H
dWZ+3pSsYabl5Z2swsuSb+P5MTmPGVliNEClMQ9cU0oAdlWEeX/L2qEikC37bJpm3TTf5YdWvxoV
0hCQNHOiyUceaCzZLhGnClhMtsmESDnlSeFO1yaCHQoOA5jZAEJcWBbClB6s7JoFnwaw42iA34Oa
WvuMFOx+X/CUMRYXv0EmY5/aKsFDFFPxQd0vuW0gdFiloJA06jhAhiijUFflcNzUUk62XpJq9KWC
yEvl5R8m6AX0UF0XpDe5rBRIrnP61JXLDMss7CSR/deRjSBFVy6cJZq2ofapSDhbm8822Ggi6urR
ovCICcCRx0cs/ATQ/TYaCZCtNWvHGX1IP4qbVbdWN1Xm06R7s3GKYPYb9Y1DvK2dc2++N4gz5ox2
LkQ9zhGZbT5kMnPiYg+tAYqEP8mkh/8XFV8QEK2+pXuQAigliksm79rp0PIhlHVPT/xVC8jOOmgh
QxehxIwSI/0C8JNu3urxm5MsZy62alVaZ/9Ra6+9dTOCwpeJZqkw1jU6zeiSAQOPLm5CQnwwdsHV
WTm8w6m1iHNBrYJGl6AAN/KGwUOj1bgAnZ0/Om9NwpDQGiuH267dWga/ZPpJExkv2yW6lsYpzCGj
eDs0Ohpn6V2rar9DBNk2TzBNKiIKfwIv3MTFLvgyhJby0IEt83MmyPyQvciWBF5CWGvvETu9HgN3
iz1h3Uv5rkL5b+NH0UqYbY0bBoZg9BiDCGwGpESa+E4NXEnLkygWFcD8Sjbd4k6bgUQkDjmU/uIW
AnMjPZz5nhFZkZM1q+Zo5Ane6k92/+z4qotsUo0yRWGEFovgJE8BAGxrae1wipPqWCxoTb7VyENP
LjXnBEeIxM2ZTXcDs0NVNqvv36a9QszyZ31kOECG8jk7pxRnWvqIEF7ZqDfMfi+qtZpsuI5WurKW
MJXgUHf+NKKGiLqkWQ/nYuMEP6X8KtAhpZnprJqNU6per3MT8OnkaK1wKSRYlMqjNQAC3sZChtbc
zCpINOGQv4X1kQ8ea2h8rbiKUhBFJ/IcmzVSG2czzHuVEIvopsauHJ0FxIbHQuhjUEZuFW1FP+bF
OfsuEO27+ewO86G23lsgYDMhuCbbO2i07eLpFCgSePhImoJ7hBJZuD6Kk2rfzHJXZne1Kda9ck8t
C+Ia/Qmi+VGrDgR6rhmEoovuN2jOt2p35CsxqXi9esopgS39pJr9adlXQKzGT82VJp4DTfgaM9tc
vSsKP2ZO8Iqr0KKXF1E3uvLh1Efxw1apb33wvokrIOtvuXzr1HPVjETfLruoKnfWInvp4hAd0nD2
ys3I3bX6W1LLYzmV29Q6TROKQCE61X9mb9okaEBxkC6/DSoyy9i14XuovTQIntOuR478IWufiM7+
++nAlVC8OmS/y/OOuU0rv2rMKSRYkCsMJwuNB7Y0WW9zd4sxGbEWyjLXhc/Rq1774VdCIDRrtEvd
pqyeLFv2UsA3vCRkZ0GXXqpKXpGproNrVM5lBMio35Lwr+ip++hIqNH59Cw47BlZmFODSXRB6q5s
m4KY5tey3SvJLRr+NFzxZdiRKUFyD8Hb3TZh1GBPzLrWYh+EdqXOJumLE0MV4vzuWI9oVxY8HQVs
WekX/XG4lZx7cT9KNil6LnQNkHjrEf6hrPq/ut2YMrnJns0w16+j5LUufszoJczeZ5wKC/jRML4k
bA+M5hvtg/OryJ/yfG7QKVSv5AOhFtzahLv+6aEfv/f27QdLj/YIrRtJPZg9zu18L9MbwZR6P7k9
bGiMvnxo5U1tgimsfgy6OxNHSvHkAlCkPXAfxWIDGYct92C7NUFjHGLGzXTZE6hRyp+OfQmSR9Ze
NIh3bMuYXZjOZIRYjyDAGa/6RrJTm50G5Y9KHqFqqu8svnqPDZa9YIaKIwEKTLxes23sdbLNTDvk
30VxISbejp60EFJIA81EtDZmGTE1eVYXMLgxeGlgoasPXToJzMox0UGJaeGKi21VLZeg9ZBiCrkQ
yehhRCYMqaE3UcGs4FNmlwYoVirsHog0GDPY4U4OnrFqKIFZ8tNMN9EQTzkAYjMAPaS4gD/gYp3f
av3K3kb474qOaUHJcHaQPpiHEH6t1n/q5WoVzwLzYy2Hq5ZDP1ABC7oeLN4ApPTka5sQVVK0Tipu
JhvdBY9FYlzF6cgmhBwo6YByslH3Fu4omIX+x24/IP0djO8rujzg/7Ya1l82NedEUNWqq4/zPzBb
S6f5bd4arAk6W4WRq5kR/GCduzNkmhgizfaPHY6oNOGAJGcdLjsyqLDAoY3hcu2nK7bQ7K71ODpQ
d6INJO2WhpM8BgtC2PhooG9FERxqzGWIsc0990yY7Bz1ubjLRq2vAaYjEWk219919a3m20h72HwS
VqWv8DcGzWnQTlgDud04K0hBEf6o1Y5BMMm3Xfu9YKMcIG/JAtRYFjB5ZvM5lvcw3hrl1nZDr9WZ
glYFot1NuismhEUzQM9/1WwCFZnK1pMw68V7qLh0Qm3Z0wwpL7V9ifVr6KkT0MhGbr4UAl6y9j8i
1Sj3piute5gCT3crkogacGr+WI8cMvCDFPUWiXmYdVaEmiG9ocnBnQyuOtGT7AxkVXm5l7EEp6e2
vabKfhyPhAGTl/RKMs4piG8TZbWu1hYDi02D7uAipJUvFeSuPYYwSHQFvPu4tJtpfMXGv8pg86MO
Ly40xCZGnK+vrXyTbXL+3l/HizZR+CEGIaagpNhqvuHp0obQ81baaITk2kzTxJVsIgA8ICMIUbmH
eaRswZaVpMBHH08V+Jn5hGmvi5919ZZn7+CGhbQVw67icfGZ+H1BZZSGr1LDNZn0LiTtDRCiQr88
0lxkzferie+zIP3+ZWQO+xrGr1z7c4h0mz31MocEdbFO6beFxEuMT76JR7iUe4QWf9jhHfCFBW3v
qr2t1vCKmSe/gWIY0raJ/si6YSkX+xkeEc+jjn05Ikf5Lxl+ZMT0YEC59qjNa0/jzS/iZtpuuue6
R1EDNNpM8rbstnJzIzaOdM2XGfBD9IqOeiKfd522D0Qj3I0mvityc+VXgy3xyS2hB0KTSy4v4cly
hIIo+vpiXRX+FvOb6RVkKpq8DLgsPod/HRTtwkbOALiNACAe23vebwbnGSXPKPrrzIc03ovgOMu0
hpfZlza1cajUY59jv6T9IgOpAXo3mTh7OB0Jfkf3KuUYY03lXhu30uxX6dXUL6p8H1tSg65V9Kc5
R8Ctst6LoON/de0T24Wxbksb68LRqsnOzqnc1c6y793S4io31kF2noc76SK2/VZZR42UPwhPaCUs
lsuzMl+caYu6zTBeDEAuozoY49cMcF+rVyvfiy9OPzYWNyHlI8G30s+NBqhwVyjPU/SjQqUOqMUc
L2C9WgwvscYZbqNy7Z928SJ1X4PXeDmQacrqmZySojFp67ynMYGt6UIsnH5aJkLHXeJhOt7tcNWP
vpOe4KhdvIjokCbStV3RMaYMZsAtYwVIcZmyLRop3nIjvgo0fiEcgOZPi85qP2O7arwYm7x+UNWL
E+MI2GtExIBwdnfiYwF5HwnoxKK+8Du4Enw0Hf7v0l2y+Ecl5mmQ/pxhi1BaaKILABt7/AlyEGbj
cwLuRwuoT6TNcFEExqczfCgnQ185qGYc4gVPMmmtSFqkz7QQp2S9cKrpNtk/x+0EY1R6grrv8XQh
oUqkv4zuAGx2bTk/pdeyqLbXSWc+VbIkehcUpSoFQ8Tibeboq4RmRdnuhoSkjemrZr8DkcTKW/wx
z5tR2oQle5bOQfI9Ev/jaFvciR4mORJIf1FptJtqWyIVM97BrtCFtQ69aXQq4MZod8g1a5sTQlQO
zET4ho4kihvclM/8LzI1xpqObJc4H0H1lSw/yfLL+XOd9hACfaqsgYGkU7iTNxU2MFoAfKQitD3b
CsyTI5R9ymydwlrOVAxflxLS69dato7orkMhJlWCNfkrSBJ3avZSN5TMEt1zdon7XWkcawJYnOC8
aDc+nnKykMijOYidmwyjrozOUTC/FQQNSIRZH1SYCS60SOBA9VOHqTKSL8f+Nw60zZhnSpaB4JUm
k2C1DCekmIPxUXRc1fKTtCgW0m21OBJ3l6L6Y3MiRACp4qHwkc/ru3qb+NDs3cnSmmurvPK6wOwn
2l6I+A3nfFWqayVf5OwTEgnxuUTJttLDCHzfSH+zTPcjYY3kYlHQGdf2iyXtyPbEEY3Z+DBqNsro
AYHxt27sx/Q2lesmdXUN4TNGq6n8YmUvfXOw7oh1yO6iBMzJ2xCcWvPdaXaGgxnS1RWPABswcb5b
0VzrF1v/AeBIKT09bxHqFhSlayPbMyoIB5oPxe188K/7MSmBAzreMjvVqkYGzo7NNpgFNCITHHK6
JRY6RmLVmZH71o5Bv9wgOs7/9PKq/gWUWueAVHKObyB4K01hTnJuafzbZgct9sLSh2EJy2eOwH+Z
KOg13TGIL9JU9guwDK23vgPohqLB1oyzVzcuJPlEfuIveOg7pG+I0xGZuFAMiQrJrQ6bsAG0lO8F
TZ82oTQbNwRCKmBw/KIhs/1dGp4IK7gJX9BGupr26fTcCyrX5Ko1/o0xDzgHLZY2osOY0yOEk9v/
yEgDBYwxf1s8pj7Arg17STub8pOD7bt40tMNPZDf6b8dMIDAPLk+cKC3EOKEicJiokCP1K0dvDbD
l1P8pODyBviol80LdQCtc7ermDzDajePf71OPjoqADJe0hvxXBEdBY3FgJphQR2Mq0cnFF/uwCLD
xh/VXUy8pX1L1X+KfTVzfMXE6dsNCDAr9+wY9Fo5h/Kb0/z19qrfzttxOhKuk7JDazmxFxv24i6L
R0tPNxBoIBdbGQNywQ4G/OQuwH6k+Iavan/xD6SaoG704LLQLGYP9oOhRwOA27D7JuvehM8lzFH4
h+ADp4lPDTK0SAjhzqMLZdTuBuuQ1Yc6uSfh+zDCEbBklYgxfusgPHYj4pTIA//G5uLR+NN9JMQw
UqnGQ2P+ZwsJKEwQYMD3jwK2GdkU1wC/OdqRk7Mbtwj1ssST+PWCa8q7Lp+S8Y0h0C49ySSAA1QQ
zKWcmTSynWWy1oexeQtqobG6WOEqlPonyPrarLedV2NpPMDzDRiT2eZTEzXcIXYIGypYqbjRDWF8
3x0y2FFWvHAjRPJhmq9C4phwx0Wd5Kb5HzR81O3JvSfxAly1LHYqAueeBBdm3djBYkMkJotaZdQ0
jXWQrW07baakEPpkQtW6Zdfavhl+zUgqYunElZLlb2p8B4BHFs90iVsxp99ZxfXD7hAQkrHcajz7
LQN2Nr3n8aWS7n30MWTnhLPRLkcQjnY7blvdF/NBmbkovYb6pK7RtBd+of3ajDJl99WN8JHNISOP
iC6+3ZqD6pntyer5cvUmkA7Ubihy3s3Md+TNO6HHKwlQnncSnH0VhbuI0H3FG8fnCNw1Dsg1wovI
stDMs2MSC7dPycsjSHNmcREbKDM4RIMKOJE9UHJRV6u3bv5U23d94/gIpYRohWx+gE40VkDkiXKY
jf3QoF80c8/gr8dOC68MNnprmLKXOsR8ybLrPfCHJZ3xGgNy8cqRVJG0RIkjp+qOzRMPFkGHTYea
eJNq57YnEovC5S9P7iLR/Jig0yUiRbmJIAV+abxwKZdvyY7/V+NGP1VhrI0AxhUBGZYaB+lP5+aG
MDn+CBMTkf/5aR6ucf+WDd9kBmIeCIEQOWfoKls5WEndZ9K9TovGL34Kuj19fHMjL3vkshthU2gb
Ksj/dPUXaajxKIu+6oegtxMzWJi/hdQbGjck7qRUvCYu3APSyOFasN/YlrZxuypBwJiJkgdNIzmn
Cf5F+9kxp48vYgIeh6tmXTEEiiUvka8bv122Z13qSmGiEHN1jgUKMo2okWCGwEXWUgTPSKFCLPuI
Goe3qPusseFq/oRBnruXrxEBT+bbefAmlS/HwFUSUX+NKm+ZvFCw3CtOoDdNcLGwH/qD9R5C4zFk
33VNUx6dec1HhW52mNgczTar7jNEHyMTIPsjG1tmp7lhUhvd3tnSJkztK85JyjMHABEZ+XVuLK2j
Cp6cx4iNsuprP7OP/IlohxQCKQGy7C+7OzlsiKuswJ21KxOODIOI54peQ4CCYXR0eAlEa0iqo9s0
XBLEj8TAuEN5J0eQBJJz3j+mzy7z+fp6cqdpUNsd57kuPySGy6H5xz4owU/ZCAtI0F/RGOTRgfdL
zNZqf05NNkLBEWrBb/yP3SZCgiXNXB/VbdJZExtEaxbmtv3VHv+wKEiINJLZj1L/NbR84adc2k+V
HCGCSHv6exu9N01Ta/4NWrHKLCIPmIWEC4BmN0kRptxVmwJEhHAbfwgB15cZ52tytXPnEqV7O/+Y
6LrbKkHbgBcwexOoQwFZzC9hJJhRQ1ericQbezjEb5nXgYurfgAe4+TP4jfW66xGJ+Uew6rAXRPj
tlI+Gm6vtmAMCW+6QZgTSVUh5nLRcgoKDAmkXu0TbMHqAKxyT+pXVX2V6qNiHxY0l5rq0lbl2WdB
x73w9ufGvYIEKosP+GbT3MoOjbPsZtxONKKIDKpPGH5j12/ZU1g6B2CxAokUWOrwo9VABwaLhODG
FgUkRbTZUXWOK0YARccM3GCNZSzvn6bbt/na5p2p095jCchqMT9y+6uaPguIsxVcRAt+PLtWYaEJ
gSXWeCZUz/xkmniRxpOo8pQ8YRYuuYbm+Qi/RQ9DTBJ7fdRNMlFT9tScVv/FtCk8M5Oqu80tnn57
ZJIcVyKP4upBjV5rrYWXzaGvumPTwPiXL3/ilKAiTe1fwx65/rmseLltUn/QSzd07CMu83U6HqLm
QJ8wd8iUBsA78CwR9jqLXD0vcCV6N4DxTLmJKT3VqXeEW8Wg8SEigmpOvVDEIqPmwP+x5h8LhEQ8
1OHJR6RjDP5xK8PTzN3+q8V76E+IToBVgh4AZZuYB5kXYuZKQ1Kh4XLSHMi/5sZJjq8GInBlR788
YhxEHUW8vMnWTzifu+hzEhCdFyH01N8msvPaYmvre535FRU/ok4C9hIXOYvhAx7ViDxpVqbQ78sr
YfIdy3Xj79jB2Uehqc/oUGSsRwi1i9Jf7AO05jjsI0xuQlwkseVnK4Yyei8QBMyIjMaHIiEh9gL0
D8tV+FAFvewqvfvRvpcEkmjIyVUWGr9LDcYJYhlkVI7GhBhyingvWBcg8/pfE+ulJ2Eu/omUf4FN
evom2bQE1cP2uwLRUONzP71LISgtPQiy5hFe/INSKmTJvKlYI0WJkyzvabJjoOMfidC6+JmwIsIE
dYuMh8kSvjcZd4CiHXJCpBLSgKrqHvFuJiec3LWEjWXXNQenNgmT6r189m3drZMrG27BE8lOXo0b
aw28xOeCfX1MxSPhW6uRvGYj12jlrp6I4NJdHJ5NALP1F82jgXzD2vTWS0KIDjCBCQJJvgPtB6k4
3UY171L+txhM3rlHyguhFCuN0j2VPpSniC+I//MmL3hXj+O8cxYN0RMxIzcWJLsMF6DY3tDvE7F+
waRGX23pKpvvAcS/c4EUYGGKM+1Hytksr6Hou/xsynDyy4H6FhqI3WRhZkyYvP/jIizXsr4c9mqF
Izg3MTSVH7RnnZuVoU2kGrpKdZYSYAol93KdoCKgPCzMKEN4NV4bR9pmI4uClmOCiDvmgiPaLVox
J4fRvWuxRrPJQFWPenlh1CLWjotURcN7kVEHFTuCCcQrpsPtQ1VWAwXW6NeN5SXgNEG0kRJ8hJAA
e903PQBX43s2gk1FOkcCFpIQr5ZBTOR3WQC91N+xechAfBHCyjsxX6FED5P+8LrL1SV0Lmnw2kb/
WA/JYrbNWR/wCgBQGdcClCWtWIbAZ+kX/jt9t5jd1IOBGrVlB0DLzFqjAGe6x95Xa0eDh4abtvLx
Es0+su1++icKa8dah6i+FBKuD3ZWFLSIJdI1trsc8dyapApU9U+qPWvsx09zfKstdNuEbmjLRwBl
ZhQ/mgU3rS7uWe2UlTV/ikG1soxNo94ceQ++YfnpDr6jW+ubyrHX9KXGtJumDxHblqXMiEjK7Q0z
AKInDtxzLJ4BHsvcZHRT+Gu1bBORlCDR66rbaPQKwrxN1n3SuxXdp2pZBIvxFQOK72aUXVyBE10Q
s/1k5shKCPbu9gWDCSs/+EO5u1953eCXRJyXNn4YyjvhPJy6gCETLQpStP4Ocr1iyKNAGKR48VVa
OowOfNXiKNiE1Eyf/yGi+SORWMb1LycCfD6Z1l6bP1CZ1vYOp79hPcI8X80hsJ+YCfOvMP7WBLIb
PiMkkH3r4MmH/s4veX/rq1XLPoGSBAvxR+NzwXKgty/pjHqMXnDuCGuJUa+8O/rDYnAyrReh83Xy
iy5/jOQfWX5dk1xKzLCy0YYTa+gkxYc3is3vjJo2x2yOxjJSnNGy5DttoPWu38wfDPU6af1tzIYg
ZusxlHlpWpcFZmuBJYGgSLRrivzOORQ9GQAGug/uJ4LBWDtWYUJVLWgYtF1L8lmpf6SLBM2xbVuu
tO1SfOUQTgZLkIWcqgc6RNLOspo7GBnNYi98pLuBvYElu3c+VaQGsfFtJp9BfZtnVLy0VyzPZRfN
4ACnsJMN/81bzLxYjyQNryA+e5foUNibhZKgR+fa5NFXb3P5VbH1LUGHqHbVRRmeo+BHtqI6KvA7
0Ygc1voDRmErI2qQeNX+S/H1B8TFBlnnzSqLCXAjDVTWwzCi56fXOr9ZQeZqCD34t7hREMPelOrQ
yOsKLMYKt9JPUNPBsJcscIFjJr9sdoVkrOrwu0gcemJEUgj6+23rOgCjJ0GDOeQkdNW11H+ViY1q
7BTTBz9iRg8WWMf6JbV99aoPt06/lIW0+i4Jo+p3wsekku3tvAHardrywim31JvZDETmgaE8zGo/
Sei+3K7d5/1XTVxbnpc8J8LD0U2yVK4UZnJPFpLYg9G/YvgQHub9G9y68PDreJqnFRJAqORQ/4SZ
IG7XEearPaSrzvOvpu8aRXAgfSvFVgDAgP9R+pg3LA2nw3phjZegr5PoNx7ZjnsY/DHB32nWGGyY
hFaD5YEPtel2osomJq2+Hys31bnqxZmRR0PegoCZiAVUHzqvb2wHXNogXUgdEcxDBZFRbZMRSNEN
FhEHRscdX1SCvdiemaLzwBeFjCb9HFbEj/wD0gtqt543+HnIBLpqJoNr81to72UHviv3m1mKvRiH
H4I2IiJozmg4eO49zrNGRIdXD4mpQ5YPmqrg2F+wxj7ljnT/g/QPFJ4Qmbi9h+U32yn5q/gJ1xau
NDI/QdW6MywRf+azyn8QwCExYOuSRJbUJUTJwMtE79s+GMEFAR10V8GfhgAnU3x0su9qefk/3hdh
u44S9uP5hBVK6T9T24Xsj6q4FJQPWuVkN/vWfAYxdSB/Fj8y/TZj0a2z1owj2XL9AsZFa+VHTKdK
222cYXTNjCwL9Yq9DdA7BxAT2iDBHA05v/kVrX0pBfSN6K/ivS2gX27mfmx5ei+SfZQydi2fYD2F
2RnvtX6olYeK+HQBKmyqzksQBKm8IaGXkB7Eu8sI1nMG/mMIx41YH2W7FcFVEmLUCndmV4sBac0Q
TQ8EbZAI6bn0TVgugngmINjgHJmeZdPtp+fsRgB/RkZICtE5PoSODzxHTUktYeSgHgsDVguHRQeM
mkLjAkxu+epGC6Gx/Sb+JiWGK3xILeScqNNJguL3FX0lWAtr11ypdmlXvbI8CFyaLZXAS1nwT605
8L/T8kY6LqwQSRoZH6TO35X6VWGua1kgsAhLGBd3RtQWjGuBe/Co8gfb547Eaq38LDFnVkcY3an8
NVqMnD6sSRssmyD/TGW8jAx9sHQWJ1pbRHYmy8JMrMWEQQ0TgYeoSRXCsLqSm9dkYEW+onLx/CfA
BM2M3hjCqeVUCRK5Jkteqzq9GJt2Ujid0Pmqyu+YJrI9dOYp9wnwKnasx9sMFkF8vuDigGIUwFcx
6+UMBTPhPQVvKFJBZSOcOYbk59pu6U643vEJw69VJ+Kz8ICYpVeIqGciEY6SidRm09eEGOwz/B6y
cY9wAJF2iqDUWbP/nUH3XpOaAWEKlNZaO3KoMOV77XzoH/hGbcawzLoS274K+gPokoEJyabWbBNk
W9JvO7bbqErX7BkD10FRjkcDq0N5p7D06ktsvheZvVN5gAlEOS8ncKHfV0ddBiYwfJ03wEL9pNrP
GKuKA/F8p3ancb7SLOrJ9nVZT8M9iohi/meTpl20qstKL69WqXasO5BNCsz73G7BneL/UXceS5Jj
2Xb9lbIcE/WgBe1VD1zAtRbhHhOYh4LWGl/PhezuR/ajGcWAA5p1VWV2hEe4AO4995y91zYPCptb
CMugSD9F8yC2C0FC5j0LzUdBMVzXXGPKFvqcndO7ozy0E8Ja59yXtlXfg+xCJAUkvGqaQfQcAuYw
sG6WWbJrLQH9KF1O4Fw5SyM455Ul3obfKq5xR1GtA6Oi3kFGxKI6TsYRlhojOVXeuDhih542cHry
QaSaBW5crNM4QcRdESwV0eAC+wo5AgpQZ4qD3j3KBLLcg7m2ECDIVn8ShWgbGpC0p3z30WZ7+eVl
S3Ab4NvZBjiLpKDx7FLwaIRtMfJMnGbzRCbw4Q9HRoY9g/OSpdHymdaVpz47mOGtNb+C5rMVhyXh
ABRrWYTMyzhrLuuABJZpL9YLTtmxQ2FOfIiKIwDJyt83mIbPz2F3FGZcEBAGglIZqZqzKpDmjunh
LDrVNtWec0QJHim0rKnpGTzIzXcM3sVLPlL/KQCBK160SCHHacQXZ3QTTsbkqzf3ENU86Ucjw9W6
BOIw87t3DfZ5tROsH63eyfpaxhPg3C3logg/XKhDcg5CRD8rE9ftQZbnGAkV/OHyzCCOXYkoAlAh
EqY7AzjiJwfFeLoSdzgqIrFfC/PAzoMFB8lxQx1PdTxz9GBzwbkMCDfKBk8Wen1tHLdXD1GwR5OE
LKyZ7ct0aqQQeO9BOGH2zaSOEfojlreigdAHpMYm61qWX8ZCCJRImmDKu0JO50/Tp8xIsvaIBp2Y
TEwKgAzvor9V24UCGjL2vyQFI7p01ouagRkuqP7aMSUaFt0yXyDOyJZciPqqZa7vB7excdZTjPqM
PQ2O1+KAjFaFUlbZGdJgUL5VRLPDp7jUKzrvNxjPU1/atyJNKJqMVgfh4GKwE6RcKhHeOXZJxDSU
5ZRb9HqsVb9kjR7PQEpi44wewZolnRKq12zNntD4S5r04fBWlsAkd4lyiuJLDUvA3+K+EXJb43Jn
nDO3FpzKx6MRMHsqiTK7xJyYCffBOPdSkxCt3jLjuC1xUTIDmgGhQK7ewd/kUFcGN+AuXfrT0RUx
OGeMTpVKptsXz0zycyTuPw2tn7IqN3G/LMhjA/tTmazdzE2c6iMuPxv97E3dZTd8eR4ZKrgPwrml
vWJUtMX1N+dugz6wHjcgyk5z4UTUHhtEDAQ/0Ij89jirmWRd1vuSQ5WpLsPs4XVnaUi589Y5F1/Q
bCX3MXg786FaK3HwtrpczK2eSKy3EsbtOKBmksxCO+ISxRI1pb4XLIS1I8mNN7kdwU+jgJOZFglS
lJGQOd1XTHpZEVPf1DrVOZ8OEXoBAwrPZlqrEadJLzuktAC1B1UA9z9emKY/Nqj4UyZiWbGkY6TJ
tsp8J64LMrNTghXpfJbLG1zQes5HluVHDYMWtHRjW6M/l3lHYw7xYnMVwSL4KPz6aofeddpwHHWO
4+kFOvIobzabxThtKQiFLDSuQ/b/QspoE7WTEBF+iVLXYiYbCtyY4J5oBw42bxUsArVcqUQUpl+F
CjZDQHjF9jVwSSgG96WnkpIuLD/pcNNmnoOA/DsmRzU+Rh1dRQAHehL60GF1CSmWXE2ZcMoHsTot
FQzCLiYiuCB1hwCDYwhhCVXzVFAMdScFYLhLsEfb3Qvw/RmO4JVyTwGPBRdNpg/XH+XsJHEGzygV
wvcBZCAaX+pONNzFfSBnhzqHPrXCmm4FS7WYd9VRHQcRY4FoPo/8MgWi4qZhiCs/LW4yHHPSchwc
hGxg4B9N7U4gJPPmDfM8zlW73CRufpbDCx07F47KqZZDndJfI3XD8EEk2eLqZs/fi4/Yo/bculxJ
1kh44PjMJwVeMFJtOaAJCmCxXTnnAke+nYgbVLe1eErqVW/YTgVbcpk7/LgZPAC6TEq0doxwoWX7
jLNIp4ion23arwO8rGTb8H56eAGxh3DolmbiZwRVEIYXhO/dKNmQRkC9p6Hlc65WtDe63VpsbcC7
I+4FcSYKDS8jJ/LNpYJxTkVPzOoyRoqSL4cb/Rnyk7oZ3XfWIw5ygXeoufXK8MNoP/1g1mDcKmk7
XAtvJ+rnMnsmOXqpxQg5bG2qtZrZU162oPhAkuWL1LThVeUZonPbcXY0Q9rwXRm91j6TZsy3isgi
96N156EFtyEw1PtQGH5IGENXobEaZ9o2CNSom5VyQclA89rb9eXVxKwBS53EU4fLBDBDBEVi7XIh
qruSbXAOp9N70RyKGAQQwYFlCJk+i57KOHdE3GRrTDJ+dS2lfa/eDWgVePtQh4bOwuWGbWjlrdJs
PXTrxL+rfbTU1fdUvnF1yhL2KpSc4wl2QCqUs7cbuFKg1HTDEuwtuJIDsyd20/HINeCFaaekhkx6
+aOQ8HXZdXaySG325UsnvWS0JiX3tl/PBt2fWuazpxAMCU1aOs668naK+pTcE/hX0Vln6i7S10G0
0/27ZVwRsNUwKp6DtEKM7HmXkD6+ZBxd7gBlzWWdWRePtopLU1T7ZFbUFzuh2mqUzvAkRGeFmTkf
yNDqJTtxkR6pPS1RVJfCwyQ6tcOdaNPoUmEeFYTdzlQORBFyGVW5d8JxGFaC+pARw0R0rkSBLm30
7NJ7xmkr3QBNC+uxvmg8d874eVrcOuTCYvvFGyrUpEhsEuRIIvD6giwI04cEll498Ye8bhCOpb5u
vKWTz1N1Cql6DRYyQt2XouDUxaMD5LZajcIvRz/47X5AaKItkvTVS/PevKYqlfiMTZYJl1mtTWkr
XgBhyuVT8a9yehtAcTFgERa+Oo9gD6OXnfMLKHZrF0j5kz7UEBHgVzuLlM86ppPcI8+3mg/H406Y
DxEBHU8TLIE+E2O71TEl8DzzBm8fKAc6XEF79opjh3cKpWaDkoZjJLBhvd92hFYXIEdorAo1RnoM
V8ERvIFbd3hp55bxkCJKrp0X4tjCI5HC0DCxLrovVf4JeK4tBjzR+KDVQkSOPd7zmQHD7xihUKLZ
ODeVVSzeCIrsqyPg51Lb0cYa9CMZinRg8VLBuv8t3PZ+opabeQAG+0r7r4gDnx4TlSGekc+ipal3
iVNNZ6XwAJSESyRJzyKck/heG18DV4FABR+PEsb2hj7B96l0pDVByaF8HyV1JmjVG7+SHE4Yywzl
mAkwpAfCkjVzEOszpz2MY4tYiaeB/D3mhATSvfeuaKkVF3kuFIBdIx2KiLbITq3WQkWlPfbq0q8Y
cwuFvm4sWRzGkVbtA+y8WTBReaul4RFXE6tsCQpiQMP67XlsBhatXXPrVBtyaPi01HoxHurl696L
YQRA++cnhsqWOwckigOr8TByrkBiVeOkIconJQ2yqNSmFdtKoO3p8HRAj6T2GQfaJBrBGO4P2x+c
ny4gmyS+g/50B5+Mhr0enSLxoQ5AvrprsBZ4ce06JcGWIXZBSPuW8srLjz29rIpDbqp/WRRXrbv/
feHQ+qs2kksjn1ueuMtrhBS9c74TXlYLwn4ccFfCncF9jmbazJG2cCKnz9rIk05qaDQAr7jEdtHt
8oQ0KZtTHMtVTWn1u81Xz2r6HjEwPEC4wHY2IdMNZvVOtmLoQTbqkB2LFj0/OyHa6zB6x/sVR4ix
F2TuOOr4YeXuVoUB4eP9Htc7l1ES756sHyRpKXNiwyeN6aSAacDCsZPF77ERDBiuCB6KuWdtK4GI
wvi13mWslGX68ATa70Dau89IxWgI+M1bFrSrrY3aPEyemfQYR5PGuHZqB8+Yapyr9U1MtYb9uVy3
Muvd6Ljcc5kM4YrpEgsbEBEqGtJyaeb0oDTJs0GkCGP4jqEN2KcE0clkybHoVidrSdzwhqfdnfw0
pEAe7/ojQAtPdb9T29fQbaSCuMY5BaAp0ogj7oFRX9Hys9ufvIVmuqDJ4+SoFxmQrUMKhm6jAdXe
Dh06BcpnWps0SixEhktj5XHLNZc0+takS9fM4Z5Y33RejfQ7Tw+hf+70TV8vqmqL0r5FM1iiARN2
nXq1aIMSEFdeVW4LPLnBjyTSAExpO5X3Ibk4n1o7M30m7VvTO9IxaZJlRE1T0zTxSQpKP4mxZUwd
cY5iDqSqSBLhSjPYaOBYoWwEOxCvAkIHI8+WYzSZ64D0EulU9bSL7CFZYDqoBSQ4kAORTCm3BHF4
eWnCox88e6QjZUjDYWgmhbavBERB1wTZA0C/lAHlZcx6oc0jVOe834ywdoqejoCiNVM/w5iZBVPx
g++eHfFe5R+lcvblL8GHlY7QPtuEnL5sfqUXHAX8ekUzH5qlqy5zg9s2hBa/cxKwLbcoRzGJTZOe
dbPihoQZxgQcZDH42r58dBT0BVCWeoE7A3u8O63GJ6I33roAY2GK5wZMDotRT3dm72QQkVc6Wd18
Pt2kwjNhj8m+ldMtE4IdaRExgqQJg3lX3jqkPIg730c7SkyJsTTkayC8WSz/oGZHueFKoqtXdtw0
7aInTKP8UYPMLpiX6P2SOUeM67AFDrSUnWuXzmuRzJ1F2ArAenaG/z2gh2syu+u5DKZZNqX+w0uU
RStWX936cJhMBjczsglq0fM1sfV2xV7sQxGAw4jcFjEY0Ru+/8qh3WDcb/OdXy9UndPiFjOqHp+7
MsalNUr17MSzM07nBnVyf6viz1ZmIzY0Tk0jGopZP9VWQAQ53dd0ZzQXHQd7WXwIytzsRp0mYpcC
5oXeHHUZJU2wz1UuLRO/J8aorQQcIIS4jPcRazXoKW46By18g6ReXcHR5PigkuvQIJDECgLWZZw6
xgdBCMhg3HZMSGq8wn5zq3j6g4aPcwa3qrkFIUGotAJLEH2DsWggaOeLplsD43IDOzTOtUXlQ30h
4SzBBdjAEPMQY2Jq0Xbge2NjoUB+aJqtoFyz+iPWAIbe2nIt9BGn8wcDwwB3DPtTtEcIWyk7DX2N
cSaGgAFJy9oJeTz2udSoSTYEuaj9Z5FtTTrMBW/Wou02yrDLukMvfApjqvdHZNr078mgH8SlGrzQ
6hgiYBNs3DBcD1a/SFkfE0wGCgZu656Xl37jJ4+WpgU9apHuOxeUXv3AhNQBaxZzNlD0G3SMIkjy
/Ru/lM4HIFxf5OjY/pjpAztpTQfM+3AsLvR1BCBDRellZzo/CY4GhWWwJz/TYNoRtAejO3X5LW3v
CXdMmUE26j8EAwoj/vvI/4yzOcRag8/MWzvVUpBpzRifpn7WaCuiI+fIgHyGeNmMg+xM9s5D/dIA
t0jSlcSDytikw8ZS1mpSTtHJiuVsiniIKBkR8f3Y8gUwr5kHwDVcDQmSC4JeKkQS+wxQr0u7LuOA
p6v3VrwMySdxe2OV0ypLgc1pxAoG2HKYXxeMRXlJjN8T99qHN934GG9ZerHB2+ijJv5xmnNeYVhE
r10rzoW2keQTwV/DuEbgkTFS2/efNVKrmB2+5vQfefRF/edYheI64PAL48ytUVz8OByzoVxI+8Z9
i/vvSA9mrU+TpTMJ3Tto3MTpvAOoFcVAwI+ZBqLYLC59fybZNSbAI/zgE4CnTZBDy5ym42CFKw5V
CMxQlJv6IgK0zaO4sZHrM66F05CZhOmuWmKNKUhD98NCikc1itydy5UDER9KIcOHMRzanhfedELd
qJ6ZcsS8plpj7qyNkRKv0jlB5o1LVrtVaN1ySFtQZOSvIrlnjCkM5LTilXNjBgSSyXq64gLP1Dee
feRvSEHnPs27AxzpCuOh+4yJAHOgKDPFvlouzndcAicFtznw23GKEnyW7TdvY90eDXPjxzfRWtAU
pdo0/XMsH3mrTGFHg9RzAXvsEguq9Q47pmCn+Smn1+u0m1o40NXr6T6ZxTxpHFsozyB+a85W6Z6l
mGBs+sCIhYtyHLdgdh4vHBdbIGuA8sUyyAnbJSbVn5Ua0NR8UsvZpolfAy1JLEnucmjBK2x97S7R
TqkZMLTAefDEGexgUNP2XghS4CHo69hNaYZwgAHqqzBpYDA05xXBaBWqW9tshsUQrPnVUXcbqy9e
IAyKkXXCSC8HtL+S1WNBWHLzLfVbR7hnxqG3tmW21ZsTQwSgqGF/9OVvLay4A09FeQ7Ksyzes+QY
tbOQPlWCpHHGPeJ2ZET8SM5dj68t2523EIYlkPkie0vDhmMXYy0XeC8mkooZoHIz03NvHjM6/kF8
kulBouNVPzzYTwMeatrycPbfm2EVDoiWlpx+8O2k4iXI92Mmr0bS3EBfjaoKNTOUZQn1cgNvdFkb
Nw0dL+8yy2kUr8XuKEt7An7c4KY6w8LKMlsOA8J0Dy3SdYUOWkClwO/gezyIYm1O91FmK/LXqfaK
YmPqtOZeLjtOhmsJOLay0vJ3BYS9pQoro6Yzb5xyZt8ZZjl2P05eaF2I6mUlYcrb/jTCGXCX6h16
ZCbYfOd5ccnaaCZUJoPvekWbVW++gPchvgobu6Y3XgH/WoQAl4SiQsL01WVfmQIXwq6UTYSDru+x
Yv2oCAES9xtVvuBgvX9vsmdd0QfmpdOSPVC4a0y1UMqFC8t7iPD5ZLrDFJPzIbGLYFtB3DK5tcGM
GjoH65PLqbSfMqDo4CSrK1HicBHSjXVOMDWVcI8NoCy2kfGhakSloGOMtkO2avV9TitalB8h+BDY
exA7lXmkfSQlUyy6i4ihLBi3lPPhs4vukgFFHa+bSpXfk33H2EQKaMkio5fOXvts5aXVcRa6ha/U
RKRVsep4wKLKT62maBFeA6ZjFU2JMQKB2g25xIiZzALxju3zlLWCfb5A+PNZwl0NMA9tWYCyDNUf
mksWmXLYu/kpBZIkaByJhPc4fEdpxkElo2OBZI8ujEXyALM5DHaoEvJgLjI/EvOIpWvdkurVLivF
7ut11r7ysXdTocWrz0AOFauhybxl73NoXEfUb7XycmiDDfRtplXLAJ5jlBfeezwZzsaMl0W9JF2F
TZFNlf3LSxBoKCg8ZC5D6U3rKRTDcw1xhn2L0bIr7keTYoJUhFktN5lMi51IdHsEdLNvjuuri2Z/
1NnH2sojmYICQllzRj63+n10RYhLWGFwbpiH8src7qR36yx/SylMhAaRT/cxSmuC0iZMke4/W4OD
rr2lia8jEG+80ej7JoyYDOEzcH4M2lkp+qNd2jwGTFIC3dSa5cjpLqp8N4xLKtLN4L2T6MiwAJI8
miOUY6Sk7skqHjEBDr/WsCrEOYiQR0oSoQDRoxTIhVsF8Vs8vDGs3g/x0tUyjqLPSj1RU6GaLtl7
h8FWWe096BW0fzyLoNDXUBx8fc3FNIrNJRcXt862S+qZKZA5jvy0IF+ci1apRpBGTsvtp3XfC5/W
LQL9mL6yZVsEAJDpdEOzFvSPrltzcDPVg9Ce2v6ryF+W/+1wBsl1sguMdZJh77ikfJ38kMYC8Czy
ySFcHXcxnYCKReVv3GovSi/aYGNPjOjpibRKx687ysxSXWLOQkRub0IhIfvhrOkB6RBoFjETYWIV
PH798W9/+/d/++z+q/udHtOod9Ok/Nu/8/fPNOt58l71n/76tysggTT+/Zj/+J5/fcTfdv5nkZbp
T/W//K7Fd7p/xd/lf/6m8dn8x0/mt//j2c1e1etf/jJPKr/qT/V30Z+/yzqqfj8LXsf4nf+nX/zj
+/dPufbZ91+/PtM6qcaf5vpp8usfX1p9/fVL0szfb9Tf36fx5//ji+ML+OvXLk1en+n/9IDvV1n9
9cv4U1Usw7IMU9MlVZQU49cf7fc/viJaomVphmlqhipL1q8/krSovL9+qcqfhiaZPEpCU2zKpvTr
jzKt//klWTUUSzRUQzRERfr1zxf+Lx/gf/9A/0hqkumhAZR//bLGX5/9/YMeX5khi6asKaqsyYps
iaosi3z983X2E5dvl/6L4Yka8cM9PWT5VFIyzerNSZvR67c9VMLNckeydo1Ayb2YU5SFc6ZAC39B
tm5vDwEIrn6yubuNPEXktFAW1Zz5Bpd+MVkz3kT2aLcPaIprmuLr1l1q+lqsZ5SZ5f4OeHESL+Ol
MTdtCThppiAUpE1zZ5QRU+jBN52gCKcC2jWI12kD8Kx6YOLNDKsMLR9SDt41ABunmqdw4oQ2Rzuw
IKgJfZ4/o4G18U5KO6XfWW98smYmd4hRW3EvnyKmgeIa7pItr6lcMIhkM+2J4g4h2hzDwJu6LNYE
Enz4sD3r5Z3R7WWkf42/AfSJcUCwomzB/SBbYhs7N095h4ZsAhehnEuAOiEL3den+92a7DbjXxCW
b8lEmL+TMQk8otgWW+A+a3wWPHcYbpOHfb26kw8aMluYIfP4TCtsEt5zDP8GoFtjshEXrKh8Fj6A
JRSMd8/mPWOKx4979ydX3qsJxxVUMwQKz4xPCxWWDrRu8lE8lVl4rmaAFrbxhG4eHA7/JsnJ2dcR
MQTs/zUxXwYgEOWUfw4LcZUtq40aIGqfpIot8Ut43Bar7hHR16JcsgAeBt5Rv71gHAIRxisjl5Ls
JuR3W/A9K0JooFt1yKBvbrTBrGiu5Qspywvfmr/p8lw6NcKmnOvPbnm9CksJA90CYDBJEP46WAUz
c4aRfOWtusVoTZ7f1cxGp/cW2dIyXHM8sfUdh4sKHQI+vrWtwnkz0BcgTghnANVp7VrjvzpqRYb1
3ZIZm8a/8IW/3SJnXnYrHgYhLEeyulIv7Y1DNQ7RgBncDOdahyRsJAcyplx6eEqwUVa4I9tFLs6M
bSlCN3rj3KVFe+tElwaBL7bxnbeVd8qFZsWi5vx2JJX8Ix3EGXgrVvcJqHn+IK7DvTcTDmxa00DY
te2coUS4Tdk+NHvcRMwpf6aOwOtF7Eq7xTaKcUnDc0eUPBOAuSztlHJV63gCgaPQR2AmJTG81+zs
Wr9oxmrb6lDyM9JV26/rGjv1kp117R15Y7eg0eof58SPnH0Q/zw5HrcoMTkqMZzAdBQQajSp6FU/
ECRn19F/gvyc8emP/o5KaTPmKjnIhgF4z5V1aAtcUQURZ8Jc+yx5tDmTFkx7DfxC5Nna7on8sQrc
UAshZNI9uMxybeK/SUeG8NpzhszUuYifgT2pGFk1i3qpQsCYkqlLgMAnL4wkJRvStX2EKW5Npm64
YYvk3VFRIM4Ykxycm0CAy3jLkizXv3khHrFJ+cHzQs7HWOChsVAY0+bhnIKju+m+dHOefwsfzGth
GXOQKhWb64O5jfsG0Fvur5Qh0rLfJQBJ7X7eQ1yZVKthdshsbfNB0veO+8TfBF+U4GsKGv2V4KkI
vx3ixOdiOzWf0UcsTJiwM/LdWS9Ec4gMg6N8Vo6+dVOCVUOiA0S9KafMnfw0txkFO8zVtp58iisJ
ZfyB1AljYT7wuu1ivKEoPj/k40o5o02R9t6PsjePzZTwzIuy3hOXuEzRSzKcORvhalTk3NWCF4Td
s5yQMoQgIpi/XoTwFlM0CJOLt0yP5Aoq07c5lrTJvp/NNZIZ5p/yjBn4tPySt/wJdrr6SF5PnNrQ
gvh0ertC80u1+cLHxJCfIglpN7CHJea9ebvdy7Y03ZOaeC+9mUqiCi+B7h46l3TLrTo3DynNUsQc
PJbe71SfGRhp+B5rEWHV3FMlz3hC/O8NFiKCIQpEXHrKSkUxt9OfyNk5Lv9o2oQ/Rj9PvFzjs9hX
9x7pwSZakKp3N+YE7mGJZuxTbuGe2DU4lgkU0eYnkNfIq6mfOOhMcTxNciR1vKZ4xR+31gKXrKKx
MTHjAQt3iNClTCppUTMqnfEYgKKYL2whmg1k3nN5ijv10xUZfGm2MneP2uIpEA7aUpUxEEBXwXGW
Cb2xQLA6eymvG4Lc9WW6/BFWTKDkDTGR9m2Pp4j+v8PB76VNwxXdsbWxk/Yh/cujz1tUo+ohHnQx
/oMQ6QTQCib/Y3z69GPliXtNXqQPlxzgtzwp84E2eg9oZDKSCjg00HJ+7+lufDXqjDRGdAa+enDm
J2umjbr/iOnTAZ8QvEr+nyepiTOaDwptNNPO8PU0oNykCsgCDBhLmPw/KSb/vyoT1f9Nmeimkf/6
10KRh/y9UJQk609LFiE2KQpUc0nW/lkomsafhi5LIkMfS+K/Fo/5R6GoyX8CPlBF3TJlKkjT4EH/
LBSlPzXd0BWT8lOWdMMy/m8KRVXll/wPhaIgSyrefUWX5X8tEIuk1i00g9hyFS0kCdKymIWpdpL4
ddMdFKdH0HguUo3+lJtrEaKCsK9QbjeC78MJLGmeIxFTJcOSgW6aLf3goErd5rv2y14FBBcT4w3r
NBV0wsoEwnkNuKARRFmmLorqNlPZBdOKzmiQcrmZ+bmZFyrO8QGdmOL4QyTMVDF28lcYFmJ+DlDn
smibSavpK0e1HFQqidX3xVfVxPXA1qRKrUBHqZZyxBZyHffc8USaWDh2wz5I8ZIOeQXpb9HSQkUF
PHQifRg3NsxQmSkI8TKYrAUJz6sOpEZ0iIsgUWswGFYhKkByHReHWUXFLUE4EHQHi44mpg02WzfS
cqTtgdfWTESTXkASnCkYTtmIRFHMd2ZjENobGrwV74MgZxl0AVkhs111VUj8rtE40hEevJYczF5O
rWiWy6IMPchwNE2iOZR27tVC1OAd/V7T+n0QJ32eYIzw2ORjpHHCJ6nvwpfotD31VRJUzV4SBZOD
loE1n4yqjsglVaGvbedySkifErYmJ07dbAb5PBAF4Z3MeigwNrpmq5Jg1JliVOEtSRNnFjeWV7AZ
mYXAmWTo/ejD992S5L2iCP251cQWMBi3ZMMryiShxz5oKiY4OTJy6cQnobjzIkN3vawbq24YplVB
tgyI4i62TYTujfjfJCzosmRKEsgWEjhtoDfnNEmdAzCrvZT2lYZdwPVmg+g5xJvWtdDju5YEC08X
A8Uo7D7U3hvAFEll6DpMehFDCGhGpUxTmE91mvQuBmnpoSbqeQ2oCwht5/AylOku9ekJ7vkhRL7P
xDZN/J2qq1kp73spUhuENEYbt4jxWu4bplZ5a2BXGgaS9iRRjcRt7Vei8Ol2dYkros8VIW6Xnhzk
OcFQyGdbE51DFepvWembubfkSTf+NTCaur1IfuMTBFuVjcCsgg8JlzbO1V6hajNJabdQMnXmmEzS
RFUB7qcrIkH6iCUJdl1ZZ72qLRXNTYwfr4uMCiVMYjkaiZ9SH67KWJeES9EHApIP04vRuOdYGeHB
5SYMk76sVZwtpVR27j0wQ438MkUXaOG3olP6VzUW0XsgQclaDMyalekQTpsuRY3rEWZowy7zpLNq
epqzMkWzRdwgtLGnriwzQkZapoPiv6whC4t73WoZ92nWcdfSUSvKkCFJVSu4Luo21NEb834ZDPkz
ANiEHfaBpyCF1x3Y9ImgB8Yl4sPOIRRYWrh3S9HNtr4q1snTk2sluDo1zcTvSAwz81mLWgbWwwO8
1L8nheqXcCtDsRc3mpO3pV1kTdfu+a5SJ6GXS7Kj8yuH+Etaya87IshYYUBtEDRMSImsMhVNPa8o
rkaVKPI8yJPMOAnioHofYswKsukN+gW7ztAG0rFUXAWbNDArpppBYQ0iAw/Bi5pdWruMnrom9oSP
rmzS8tU4WjDyM2PPQ5etjbMvR8NiK4B/Z46IcjBvW+RFSVcvoMXL+k1Wc634CvrEc/dJmpFzrrSN
3+4kpS/or0V+WSibUqhwI+pqbRr41yO92Hu+68pcsm1NIzENYvCDk6IvC49hCEj9eu+2oYfON9bq
fm9m4W/xg1yXBbwwQRI70L+Smrx6T2kLWERVTNp6ICYNfrIg1D0NVI4YiEuh0iKIUYbfBBhpJVNp
sykuW2TCldu0NJQ72dcvatyGrMcOXUYCPpN00HvuxlKiBayIYgr2wIBLOSvVrEN6FKZq1R/VtsCc
7jS6OJzaUrBGB5rW6u1d5m604HbHTOuVpFeTuWYWFgHapO2Z26oxgC1Gg+UgB1NLR4H8GhQeYw0l
rxHjmWrotnYbx/7oBPGK0PoRFRaprZ/E0ZinGRodIinULwafZik0aGhEZ+hFZstmpNxlszdJxRT8
gCF1EnTSewkbKFwMhUGiaeFpunvMra5y95LXt9Lac/Qh2CqiHgYbpQwac20hXRXXZSjSemVZ1PpJ
GBct3gVUUMYizRJJ/XFbt0JaF1S91iFFr9V+l1em9OMWSej85Gwc1S7T277cFCh3xEvvFnXLBCDr
PTLDLCMjuToysFUskkgCpTo0ke8e9YHN8VaWluo9Ar3LpXJqZGmKZNSUn34s/lhZF31Eqh5SSgqt
JCXHoJLlnPAr8oinYey6osMxU/PHFNXMQNmfGlVja43qW3R+BnHs7peunn3EfpmUB7yATUgNK7SF
v/GcSh+ug295/qaMNC8+WnWs0MopdZEojEItA+Mt7ZU+2rSYJeplBaGbnA85aJRN7cih8AgCtY4I
js9yfOdOGwbhUqQACOa+L1ZKNQutNq/eGLQb5RyfcdLrUFli18jI+ZESY9kUMolcidco6ZkJfAbR
sE8S58CmXRpnGnmdSx6d7sXixdAHWdq6tdUGC21Isbzkiaj0O2coc87CVH6j6HSIslaYSL0XcsqJ
TDNSI+j46FHfjUzT1WcZm5X2HrX+IG1UdRg8uwtdg7kVmDUnvKaZg3jRSgJTvHpyKOerMIgzqJWs
CVGE0Vas/VWXOoa81qVYbj41I8lAPuQl7tQkblqkziI/ahUWvoQTIpVkpueWm+vSs3RapXhGjeso
tAXZJ7PBTjrdZQQr9xVBHrYVlUKm2koAf+ZYpqlXQjcuQYVuI/6ja1NLcbPGZ6bby8PGpwFJhGCl
OtWpq4agnsPGatwxZTSPk5ywHy51Ev+6QkTxpASmVQGJKUXZgVBrWnHyMTRlmTgMVGWZSqQV0y6q
PyjGvP9G3pksR250WfqJIINjcDi2jDkYwXlKbmBkZhLzPOPp+0PKSmKG2GSVfqtN90qSKZNOAA6H
+73nfMdMLrrYtTCytl5ceclmYgWhHZKLROvXXphFY7xO69j10WQKmWXdrjbSkPphOsUascjI4a0U
21sdmrq9SKLGDMslt7APWaFa4driXM+A1rxFbCFQIGl5NInr/98PQoZDFZnGwv+9Xt78zH761W81
819/6c+jkKH/YSrOObqQliC56a+SuVB/WLYhbZ3Ct6Bcbf51EKJibnMMotBu8pd0OZ+e/j4IKUrl
FsV0U5iWI+X/5CAkHINR3p2EOEwR+MxJzHEtfhPHkNTt35fMvYbXJxRJvGjj6Far80MxUJjKOpAr
j91AdJAjj0JzttKTD/PBQAWIrRNMXOk6NBSFLlkcoSOjKzT0y8J2ib4p2R6GKJ9jPbtned/YEhiN
j/HMVwFY4fZexZq94lvJAV8LH1WATcuize/n0X3TjvSgG6A7JjbHSQNVUU7WbSs6SrGlIPWJDwfc
4v48B4hcQgJNZUn4GitTkEZPTYo0o+30ZW/D0qR/1dXpT3fG/PQexx6cQYd4tjsATNuEEqSej448
mf2FKt07A9YlNnsUFlT+Lau/DWF8EyUoUIy6JMA49PbKp31Zxuqb57UvVlWfx131JNF41Mk2CtNv
fjDe5QatvKHvCGfxIn+p0qj7Fviousdy5FTZ4R2S1EXx2QTnSYhypAGppJfefIhqh0sRIEEp06Y+
Np6DJ67IbkdRcOio74Iwftaq7L50QdjF1Tff9SUCCboQVs/NlJbGmnFnjaFGo9aVZ+4EXbmOxLU1
GvfjUAgQ7xx1WICiy4T6pU5Fymshc0/CC1bsknFlaV2EdpdYYaNDOd/MybWudyOKiYOk+WDKV0dG
1OStxKT8WaA6orfhsk9YTEFNxTS80fhTAkBoOKCXb2O2D+GEIzAxyfIE2CcG4MDp6CFZcoBWxUt2
o8dA0ZT0rXidKQzHbjoM69DOlt4o4Td7yfdgesQ7z4GgvArjAldULwigIAyUjIfzupnisyixN7W0
27UR4vLuauHuzJzAaQkWyPo5abA8ptR7HAhryYJhXads14wgxjwzPbky2/sWffYxeUzZz/BD8Sr4
MSQz680WmFBUnGfbycCz2Bi0oBOSah33xZHUESQgNd97GOoY5IZsfhTCvHSbetYRDwu20z86iRwh
KmiF63GDwgdJcEhVr0P3vyzN7AlHUIhL/i6PcZ1K9yIeykeOk1ulg1Qep6M7eC9mYl6M5XTP2ezo
RqLck6xLDc7St2wFzttM46Q2GtB3zPPCqtDq+5dmgtLUk+J7h4VrIO9RkzR6+fwhY+xxS9f+sWog
1JbJkzLgYad5+mLJYwlUfpHWVrP0a8c605EOz79Ml0w4oiOUY+xMRzYeZ1nm4M6Tz3pgXFUxdzO0
CnPbFLA2mf+rpjUeowaDYp2sCrc/F/G6H70fg3DXoYVaJA5r/yzLh5/Ug9A33E8lSvKyBNobOOdB
3hImBuh/ujZAZru8O0NqPJqA5ZG/f2P7Ak2AHxKWNUTaZNPV/X3klLucfZkd9TReYqw8mZRXQubN
ajKY2HUsf8Tj99qiLhM29a2Wdhdq7PBWcRnG9CI6btVIz77JwDUD/LASjCThIzevwQ/YlOgI8qTb
icF5dfWIwL7sJc3kRPSB8VIHPkzUosOkjL7N6J27IvAWomdWxy5zPEjF3k5yrq6+7HCWyPxcd/Nj
2h5c6AA6vktbJ34GLlHjYH3Hq+bkdJj6fDtIysquf2HFFznZiwV06iSxVqXvr62JTAKHaCPKDJpp
rWyIBTw+VGZY6kkMaKAJxO7SN+A/FlcG7qs68u/D3lwVYXeo2VhjP1kY2rDrvGzX0ecwHjzlrVPo
eLzWaNABrk32cv6bAqy/wqjnQBa1K8yvI9AVXAxSXEfg0K0O7Y92KeJ7aX6zrHGL4HTjtOin3KWV
yWVUPA16RtSuflWG2iaDLdnmeMd6sEc+NeaMSIrQ3eee2nY6sWHdzlLD1ovGfY/zJeokgR4ZlV3W
t8xaN3Gwmu/JjIP2A2rvNBOLobmAJbDwWm9RiWoz/zjHpZjdZviG4AlwImeVsNB0V0jYoBVPJDNR
su7InXG7Ny86L1EO+igEfbpTo3/Da76MbGDgRr4b83xFN3qXzEGfLGYO8kDyypNM31ZRv6poLiqS
kKYAxDl3y1P05EoM8Pyz02gy5P2F5q+a+qkrdbRi4B98/16PLYpY/UrLyBaQ3u1QkBkOIVhFj/0M
nSImeb6vUc3/btAlcZ9Ht18Nrb0Utc0RDvBRRSR3UK2M4DIfnK3XIb/Li0sobCSkCVIVOYOrsfge
5GjCnDiHQ+VfBBm7cNPdVBG+Bu3HNGx6wk1Lu6eLqyVHP37SkdZw7D+WrEQGH0hFCeMsz9v73Eww
rvf3ZtI8z/9dxflTIscrTad7Jc3HItdueSoLu0IJ2aTHZkivrIEUTRo6TY1nFxCoC+rTcA+5khd+
G9xNMqDkD4C0GO+dzL0oDJRemGLHIrmqOn2fguAJguxqGLr7Ufl3MYtoYg5sdpsNxkscx/y5qbvX
HONKYEr1aRPXMj9OfsQqA0665cQPK1kX3tEYXivJFGv0jQrr52ZMXl2vWQ6g4n0sYXTjjegpy7Rr
GvSO0920UpxrRIuM5nBj8jO0zrs1Ee/UsXZhfw9HfzW19UYMsNyEvo8wTRaZOjOFxX7mOnMraiKE
fdRYY2LAVoW+Lad+bfp4MhPYcCSYKzjPdXvTsVEneMJfV+aKstpGKX2TFeF1VLj7KepuJt9iEfUf
XD9bSYipLnonT+grK87POTSvxllzE6xzHr0+ZT+BYBfxTRKpC+o1O1mOL5bV3yQNILnmRYuDR+AN
QMkQ73AyuEr1p6BYgqw4L7UMwHKz8O1lfvSLcc+n+iZ1hsdR4X7nnZECjBSQGY9ph/byPNDFVWkO
26mazlFHheZtA963luKoHOM1KYe3fsChFE2HopgenCp4jN1kn1rtM1X3K3S0rq/BQsuOhFZTA7ER
n4X1wSXuSjC5gx4ISY3fufBXVgmBsKsvokl/yvvzkJCjZtNMRw/yVuxT8wECk2KrKAla56Y0o3Yz
FuOx0qe9VapN4mOtsjXi0dKcslN2bB2mtRP6lyCvH4CLolXrhreYVKYyeVVmt67EQonzIRgXug98
22pvay269vXpqZi8HQJJyFXgXTVCl3tsNAnYisp8tSDPxZFx1wQa18Q753UuO+MIWTkfx8lqb8IA
oFCpZqKbNi184OlWxW7ATInA1Zz4tSzue+DeIs/2UvYkVMEcROZss+1wjFXoxU9+4G79urh0lbmq
i/pQezdW+mJSR1pSEbwXVXgTtjHOJ7mNHLQOuAWtgGZpLc6n2MRSW11oQl2MONz6HNBpc8tnDL8y
GtlSXSgCD4EJZbV9ywfwnrPxfS67e6ql10VGsnb+RtX9lqLIckxmdL9zcCPnngXkNkFJ1znDThb+
QhoeubnqNnDHR0NFV4Bh11YwIaRjyxalV0PP2jFZdCj8i4QCBhgMHApFQaS2qe/CEhkzwenoN2lO
TCXA7DHeiPrO8PBIpKkH6yICjg2hM5FQFWN1XVkj/dPWOaQRyQztdU8OeB78COZ2QT6SJWPKArh8
jPnV4zNcl/a6QRgxRMN43phkOJLPXvV4qfkl7UQePb3CdWJf6x5/Ks+xoJfAVCAn3Aw2XqUhoNvO
GwgZBch5hPWDPTemfMpQICkmSKulgWSZvY42hHvpkPrkO4DBaNM6AQg3v4bcoVUK7zjCkgjU5dBR
0XElejfWc2ddjd5ZZ5cHNtb9IaNGCVsNkqpZmFiUmUoUwPCnZAfPsw8iD7tl3nfWYrIvC7/81tr+
TZ2OBHlG5Isa+ERHusYcQfEi+qB3ffLKbT3ZWnZ/X8vsmBa8Ik2WUlhV6KQmSHF2QCceYGiBkxl5
3LjUNYBcDfa3wAwvhikt1spK0rUlyJEQqHo4eK06hw9yo3G2CUK4xpMAui5LnETs0Sm8L/QGSokg
WKQJVAtDR9KM11d6Vn+vbXtjdtZm8iKa4HNkd9C136pJwvs0KlTLPOZIV+NW5YpQEx31YZ+wrXCT
49Aq3IX2IkhrE+/leJaUWbDVcRAMTqcWYVt2IHIHP3mF+WOsKGGKddcWvIyIjMuHyDNxxwY/dU+P
lo7UwCq6LQtfz3EI6/nkxMBftClZay42rbghci6qKujGilUqmqYJkUkxewzfQgvrTBWU02XvIjHj
Sgb8gqAwi2IIiGVCq+7KfmU5fb2LBjngvSPUgUNJuO3L1FsbgvJfUiAvVR7n3LS05LoGDWiarKHV
UBj4W5JtUdkpkI+U/Qy+WTIsyYHIO3cVDVF4XprGXdJBlTG51mWVlyu97PpDCHCjKOP7vI7YP8uh
29pTba3ySFRrO6WoRKeKjLISBO/o0cujy6ZDFwEbk7qvWsFUNE3506vb80TV9V7VpANrqYl2OoSr
TY0qXmhZj7OI7QD11og55I/XuZN4S99ExJP44UB3CW5DH+94CN5a7+t+FfLaCCdODgXCZCKh4h/+
jI616akqMTW7eFSI9GO1K40YaYG4dlN9WNoqJKXFdTkvYcqEg3A/dVQTzA6laJ+a1AdcDo8GHX7V
QM919WYDU6dBQOuaV/hPMexo4baxoTN41S42Jk5VLEDwb+PBT1lwoespmRGniCiDHuOiTSMUVH32
0nb53pni/szhc8qzR1VRdsWRfeUbuZbCwzPaqbB7rFrnQRbmz66LgheLtATlubvAq8iPok92Se4p
ZlLB194ZcvvQx+G4SRDTsqbC0hjjjKOPuy5bvHCR2lcjSMCqwrD9698KpdodFWl2gAQNyklP1o2H
xXGE5N60AFSzKPcOnUY1wI20EVxIdmVSWmSSDOgQ57qK5wfdg52RnxYUBpPEF+ugjrvbKLmSqYIt
byEnH8z8taBFeeu4F7buLUqXiAMpSevOVf7g4wbwjeoyYG7uuwGlvT/q9k2Y0y1Vqa9f0k8EmeWS
v1G4dnRDRWvCp4/MazTB+gV5RE6R/t2fUtJ4IjYfuYF4MicIOQ0i93ycAprXlrWe8sA8ShH3N5y4
9mOVYrA3cNu6Wfk0uFa6jfzyXgux/yvj5+RM2jU/GhgGa8a2GehD9x4nGwm8hNsKdOmxNwr8PE7w
naYyqQe2eDCbYfhZGoSgd9ODRNE0TmhVJFzrjr4zJxQP8iP1dTJpw8AlzwmTZ53Xz1SQr/NQY5eO
ji55Dor0J3udMz1On+s0eSgsPMtZvM7raZMbNKViV1z3QEabSofSmBzjrsMmWcFCreytk2kgCZ36
zNormaIkqt27WhvdRZn669Qp2B/YaoQEDQPOyO1tXvEDdCryzd7nxID/ZcwAXGjfPUfbh7K4caP6
p5hm1oaVMzbO0CLFiDf4vsQc10RnWFEQBZoThqeaLSeEVaJ3bZe3ZmJJWRBTuu4ndyufyx6FXB6+
0W9+VoP5WE/HcALjgWOD3JSqqJ74cKyszN75lrMrq+Q2Gbbd6KHUKeF+UUwSKXUHDYTlojX8O28a
wLhlByrxoH1bpKp5D7E8wb/WIIdLRh0K83hMh/Q1ne1+9rQKc3deVTYSieqRYhSBdN5et/XHssZK
FL1VyrywnIrgJrHXsvZHSx9fBxHnaEidhOffsJpAhEqe/Qhov1djmvSpibjkDvUJnFM+qkSceHfz
P03POGsb/yZJrq08fJUm2zf2PcfKiztyAARiJN7xRRzKC89JDrVds1vaTBhphnGdcva0dWqdxWtR
8KecDNxTiMC3uqc/cWhg5FKIuXU1Z90Lcv4a96jsy7TnrXEjGwFx5b95ilNzFH3PewspGQ0F2iUP
9tjwZofMnpw4XbKODKC3BBdQTI1mT0QVvBqTvQvx0wPWjp/9gfxlZVyIid8izxyI/d64qoJ0l+rg
D1wd6y6FnSlTq3rintDzg3GTdXearkj6NAq85SGBYl2NKmuA/mxOMwK/LDcV6BpPF+yKrQSfj7vr
9PA2CJ37sQuWZUWuTsXD6EM8NRHkEeSp85U6bnYVhxXOguqpTyr8gu4PMcLS5uHjTdX2rWNxYqfQ
aai7odL2yGXu2pK3Q+Vy7eSU9vLuVQQaNjFrG0Gz6LL1ZDDnXGMrS20leypSdZoeKBF8d3MuaSyC
177HAmWMbw5/ouu5N5ktMVEHO5Qgv/5dTQMncOI8LsfBX5fjPqvkta5SFh7M4EEzqyNte2ulGSc5
9QKMqT9OCvqyDgCnYKfYRjd9QAaBG69qide8Na89W140WbWPW4UXCr/LbOgY+F0zfJSR5mCxja9j
ZW5FIwntvDN5n5WaSGfJF4pfNEMZCLwdsG+WXaG7Ae1CvQMXVLfVEv8uslkte2g6cIdyDC5RONCm
FbTRswr0HPVgF0JtnTFTE1ZJs3eWevzYNOmtZyWUu4fLqSqf6KihH9TS2zw3r2k0s5lt5lq/cm9b
n5vjCXCuje7cVRGHE+QVc/FdboGBaIqG8jDw+xWD3MWSMxhUF00NrziZInZ/GFoK/k5YAELtUBVK
Z11M3HZCictRrTUrO5iYWRuvQiEtuFcSrW4IMJFpuh0DdLL2YF9URQMEL36TWuevTDN7GPTkknra
JvJQLOx7Eb8ZDgpOrTuW3Pg6IBkTjcKZKYlB89COV/zKY8s6o9nbUocUJNyfZouDsy8zvI/Ba/2a
5jqdDY0Do4v3LHxFbXIRmsnKaqYHYdBnnwH+xjc9ctY5H4fG1fa+5mKDyZ5D37g2FTZGKnXoEtg3
yfi1puV7Zgbd8TxvWAT60Nwn6FQLAUgqmx+oPd5QbsCHkxy6Tl60XnZbGdY138Nb11e7tm3XiQqW
2cSapucvCqZTxZweJtosUVM+efRBN3obv74R1WM2E4cCCw9bbFynTOxE1wiWyLj3fm1cK0viDS9A
Lk7tN0c9lI8ic3dpzpEDRU++ZLuCJDQOfyTtsOlsDRkopFrPP6+IEo2mHt2tczEkaGQ8zumDwpIf
mfmVyUlShv2DQ0GhDF10p9lzQyF0mL1oKbbjIaoK9nL2qmqm26nObq0WoF/u8BHhFc9gVuba965h
9o5DcjBLlJsDbmAnPDYR4WOdNiAiDV+p8qYm5xXH7B+64Ltsq3jt1CzGZi/vvLQ/90S967B+UjgL
cDURG2GbfNds0R00gCfWRd7nt10g1zSJV0koNy9+BdYogWJAKULF00OeJ8CO5G6esrnhv46gciOX
z+Vgdws19ouidC4KU+4KX92FlbWZP9+h1xyt0N72mXHNGs9+QLFigj9I3XZp+/mVSCnc6vyo0M+u
kI1sRmImJNogZN6s82A8HtkO805C3+xbIAml+SPTfdppJbMX1VeXOdAYpqsOFzzFSQWHCV5V1pCf
AuFlYAZkpb21NX5RW80LtRXSm6aOeGZR36GSxQGL/nCLB9aHZNJ1MUQQeScjKEzt5DlsngIExQmZ
BBNgYwsOwbaO4GPlXn3VdVsEbvkiLgpsIlOmL1tUgrVLVafj3QTL0QfL3shIhBHxz/+VzvH/e34s
+YUfa3pJX8Oy5Xb+6e/6ZeKa/9Kf/WVL/wNVLG1PKZRyJQLa/5LamvofhuB/0HkWCLGE/Ftqi3bp
D9rICseWKRFvAtb7q8WsGfIPJZUw6EqblhKWZf9PeszytwYzvV1F19klGxrBLS4wZ/ZsvfNkicyO
bbvXtDPbm7YJoPS6FvNGZhE11vZd5/3qT6PXewPY76refw7FNb0fyjAMjZxqhoqQL3JcackqH6bz
zwcRv5vM/hzF1LHpGg5mM322s70fxQvaLG8KVrAiGm9l0vxoKWHz4Vk4xnCtjf3OirRb2TbfOt09
T/IUnQVcJI0ODrDcrYF8sGjNIz41xNV/6Q7+m1ePsENIiquOYVmnnfxaFlrowf9USXNIGuMylv3m
8yHErI/+22D3X9f+1xj2icGubuNATCFjNLCMYd/iiWu2aGg2+GPW5tXno330ON9dkH1yoy2VIaub
zyRp2BFhVVZHNEBPn48h5t/4n1ekpM7rIHiYJ3ct5xA2EECssUeTi8ptUcMRiJzsaxy6VpQtc0ut
G4ODxo/PB/744v4a99SqSGL4OLaCcQ1Tu3d794pGxxczFZXIZ5dmnNw/GwmsGOdYaQeHUkaBNWat
LwZn/fmViK/GORXVo5ccmpxxsHVjqeSQGsInK1YwfDtCI/xFtRERWB6imv+0Xfwptflgyov5jf7H
0xP2rIOx8AvYs7rl3eISq7KNyoRNDS46msRLOp90Js4EKGGAIDYpBWfxDl4/W9Ezasdtsfo31/7u
F5gf87tfwO6rPNaDeVd1nWG+HA7FpbckhO9Sv+rXzp6oysvoq5fwq4uen8e7MZuuosiaMSawuSXk
pD0dtE1wm12mC+DcCyj41Q3hXRkyfKKrvrjgD+ftuwuel/t3g/eiLlDMMri+wdxJxKb8iUGPCJ4V
KUY7g70INtP/cMyTT0iSTbYfu6y41XJc+eckPcz44Q302U25Ljb+5VdX+evV+GxenXxJyilCaBdy
lcEufUgA7ReXxiq+pgG+6LYkQi9puK3m1j2n79m+hrt+6Sy/uOwPlyZk3QabdV5W42RpajRj9FRI
TXoYxaMQ2rpF8jdRQF6gz1k7Fayz1HIfkRUuB1sePx/9w+ds840zTKm7JOb8/pzjjIccFyZ3wE9p
hZQLh8yN/2yI03UD9XyJ2h3laJpT/t6ardh+PsJHn2qcA9R8HRs7kjx5UzgRDGnSTVS1vBengdfe
HKTC8bHF1vLFUjT/qNMZYytdt6Q00fmpk4fVCaPp2oyhbDUso+a2oXUvhy++iOJ3td6f3993o7jz
lHn39qXa5EN5YBSqQ7R2VtMWlfebszGWwR64OtGkn99AMT/mTy7LPZkGrltpkRczIG3ypXyIlunC
PwDuWo2vX65r8y36bKyT+TBmdVdrIWOhIJBA4VbY0R/KZ44da4VZE/tjES6yB06445LYqPVXF/vF
I3Tnm//u5rKOD6NbMb4wf05kIzkZusPkX8wTqetSwj0AWICR7bdBilyJQFcNi7d2FfpvZbNvAF1+
/tQ+enffj3Gyeini3ZTjttpZOVuu5L1N0erzET56sd6PcDLbncabGkcyQlVhHY85jm863CuOQ6PZ
3nw+1odXI/ALckyh4PoL+vDuscgC4UDU1Mz59KKX953jfnExH51QOCH9NcDJ7QrwnGgoWrQz8O/3
ucIyLprifCI9gIDD+88v5sMdy/vBTu5cZygv9gsGk/fFAYkKWfB+faav5o8KkdpkET6kUFh3ap0d
zSv/8fPhv7iX1sn6MaG4UbnJvSzK62yuggb/4QAn64WcEMg38wARhBrDvZfwS/+zSzB+f4G8sRRq
bBkhBrTPgu5jv/t8hA9X2XfPaFZmv18IclkYFepV7SzZhVs2lM/BpXdwnvMD0rmNCb/g2+cDzhPs
dOF7P9781N7N8NIJ8jR1GW+m+Chi+ToXN8rQoGOlEYsy2mDt+3zIDzftkvKAozDoGhyzfh9TlKNe
hIoxu7Xay0VxO72i5FV31WpcJquMWOaFdpAXn4/6y1/7jyt9N+rJ7jFGiSdHSnLgPUYi6qlhoR5e
m2ji4HuvM+0c8hjeqFW5Ns5hI6MOVsTq0R6Bg/XFHfhwj/f+Dsxr3Lu7bsu6bd15IvULMmgeyEDA
hL9nczkjjgkEi3fERC2MNUdb/9BBCF/7X39fP/rmzZ8C6iPuLPk/mWqZRR/VnZB9SPJUtu3GIzWD
ltmZvEOCDUWyRWO2QH5KYBMklokY62zb9F985T/68L3/JU7mX2zZlU9cC08FHnk1/OhJZ3Gw0Hz+
8L8a5WTGUbUIVCrmUQYagl5Be8kDKvfFu/ThCgdjyNYNDBS6dbIAxaFeW2PHKBr7BCVf9fqLFe7j
y/h7AOP3aeNpvh/pgmkj4IYDfp04b07W/vN7Nc+9f74nfw9yMi201pzyMmYQVX2PTORXl+xEDhH+
t8z9YqivbtjJw7d1Kh3pPFSbD7uhbc8c2pifX81Xt+zkyWtW3Ye9zTNBOhrlTzAK8Y5/Mbs+LMvJ
dw/+ZGnBEYDiPuI6aIMQATqjZ+J41UHK+bU9XvWP5a2xnqOMv9o3fnUHTxaSyDItXMxcntMIgqVR
p7VfrJsf3cCZrkUp10Dr9+va3y1ViS1Q2TpcW5ETBKjJM0shRK6zL6aC+OhK3o9zshMquwFR6/wh
Ipx5QbDswnmFgrQA435HMjlrkPUfXtjJbshv28SKPAaUqOqm1FwrE4ad1nwxAT/82r27sNNqW1mh
C699dl3T9xYkj/5gJ2vklOy5usVYHpMbe1EdvzrQfPQSvx/0ZClqhdbU/rxS1EYOxTNfOTLZlBCX
gqBcJlDOP3/Lvnh4p2yLqAgrrzcYbu6m9uNF42Zf3caPKhKuMJF7URJAc3LyIiusSb3K5iV8522y
9bAVm3LXEHr9b16p9wOdvMxJjmI9rxio80mRtNBgAnL5/HZ98HSQyFq6RfVQUFw5eWuTIAg9e8QL
lvtPeHSQPdxWcxrWnNjQvH0+1gfv729jnbxXtmytzMjmsdJHI3uxijsHxtLnY4j5npx8M34b5ORd
osBtDFrJIM1yWucrsJDsr5LLgVQjkNsoORbQLpf/Ym1/Nyo+9d8/hxIfWdcFjOqga20QMqR8Fjsy
BD6/ug8m92/DnLxLYion2ywYZjCunPipoJ77+QCf3z1TN36/Dt/wvdR0GCAk6NZNkpWDqlCCVY19
Y/P5UJ/PBlM3fx9KjcPUhDVDVdW1To7DqLa98dX29qODpot5CmvnXI7SzZNRGun0fknH/UwdZ0Ka
u0YEZqx0drMbuMQvOXEJPdETwDC2yfNX6/oHJ5rfBp8f57sPlgByIyqXwQfzIfVvBag2R1x65iar
jzPO+1/cUPmLNUQT1Djd83W+Vcg8IGXUNcCyoxDuYL61u88H+fj9ejfKyQzp7Dgv0oRRUJU0KxN0
yRV7DG85V/pJgRXTYnqo9uXt16eEX5+nf7zajm04AJUcgfX399vpK8+KXIH2RcAAhEy4KfFwnRXV
USznLU6/DuUNKZfkm6ySl2GVkj36VTXaoGPMKO9/C8vF++8aDsZj3QbyebL628Aepo5ZxesR+NnL
IJXmnvlmqfrbJK891lDTIfCNwKBSmASoBH2QraMSKs3G7RzLWVRJQMWj6DJk/baHY3FlWCkutSiO
C1yHovHqTYXBXizMFrrpPtHgD9zphvCetDSvOQcj60rvNF4ec9WMoaWvcoE0dzgrnagmjU4ELYrz
bUCbPIQ0p4oOI1In7ch4gUHVir1uTo19405jOpGM2FcppDRbFGP+3bMCA4lrpdX4SHtYhubko8+u
kkhzr4bCCSFvuGFQBOtukmZMYHDjOCunTgnu5FTLIZ29E8GLXuaam95WeEOEmfmLfhiusZ8+lRpV
TTe3icggm3kUnrvWiBI9uCinF10a/0CsApQujXXQAIDatIYSdT9JhH5D99SAFDrzKyIuKihmJRqT
zDB+xna3K6bsPiGWiQPmjkPRVRXWlwFKbMT//bMDCCWsCLZQ471Z5YSdBMs0jzYezG4dwEJsxueF
bRwyJvJoPVbuPa5sjp/i4EWkrXvd0hnZP5tAp1E0ZVq2MdLZyDmc1cEGi0gcvSK/uxYtmO7oIXCS
5WiLZS875DiYErKhG85CnhwiJO28Mu6ywiD5odn1SIfaOl2hzt+RCYHTW5Rsk3DbFLFL9tvSLwZ0
oKSmDC+ee126NyoADskN1B6EN+AqXZs2qKd10wreiR1WN5eIy/Ks4Z0srzXnUPYYXwE69yu/3k3O
XdM8W0Z3lg3A7pdWdczSzdC+hgnuZCSI41uDldQrcLVMZI7DxQM0h0NwMXaKaiC4vuyYVNjdAG6x
lPUxdQEdtbJ4AIG88J372NpK4xB29aK2Dr16scIr+OwYMvbecD5NGy3aCecQYi13Ivh74ty1EOEj
UUtrcPfTmefdlBGKTP+bbpO4TOaGV+1HZ0tixjpS5x60C5ltTXHZtMUarNhZZJegyTD/nbsDBntM
7BinYX9o+mXeB7u4/tZ5N5GOIAu7Irvf88E7KNDkOv4uCUFyeJMFZ8pFmZPZXm6JAkpRoOVUQIgQ
IfGmUYfWeU3bo0YwuxnMwXnrARZlk6PHbVfjcAGhaFWRTTOGUE0p3VyhwlrY+fciOKed44ljJl6d
GgD9MrK2fbLx55yj/cj+lGBXQhu06LIe1sTJZi3/BxNxesi9GwTJaXQ1ds9d+hZZGxIJp0iQZPGj
j5796Ul2t8P4Q1SLXs3q7gc1a0QLQuHrF9vCGTI3oclfs+s7h+IJMmnHbGiI3gsM3eAyeIlGDB2+
B7XeAxg5QVREm5H6ACWrZceaWirqK2IV686i0K5NEKy81gu7ozQGpWpywEnpdX0YQzJXF25xb4TI
ExIyUF4Hb4WB1CQalTV8EdS3fvOtN8miAOUP8ITce9IDa7BMP3V7D4hogUQ+Jae2jK9048IyzoWa
M1wWXsi3Bc9KsXGM+8Gl0Vjs++k8A1+CaO9M2vmCICXFMmhfDR7cf3x8FXBzTS0LaS5qc6TV/mJk
1213UVmPeNXrmpRdNoA2YsnuzPI8aIt468ljK7Z9eJknl4nxI5ouG7SPZA1xU5oAnmhzoRGvOGxI
yJn0twGRmt++OmzH69e+PmrBPcmixoDjat3rkLgOBSzYfENskyAUwym3RkBAz4Z4vCC/M1HZUrA5
y+PDvMEGJ3OWmf+Hs/PakRtZs+4LDQEy6G+TJl1VZvkq1Q1RTvTe8+lnsf8fM62UoMKZmz5AH6kj
SYb9Yu+1X6fiaEAZ7bD5ofL1k2LbhTQeP7A3KhMyvqDLCaQ1t1Gn3jUIShcShJi3geKgpQWJaivx
KZD9PtBURPMngnFj7dmo75hWMkhKQ7Otu/cJTWmQvyMn+aogkXOxs1inDkWJvSrUmUpyspaq8LWv
WlcKlkM4IQDJb4yQ9G6uoZr2PTM+dSIA8kV4ZpKjtN8NtryJxSuMCkeVH1NymBT8PSEwpSKqfaW9
NhsBxexJjm6j4H4k3yxtTS9UrisEvWMANgBKq9qQJxw6eVPxi0pEkKY7JxlyOyZNQJiNkXs488bp
umLKi9PRLUqY6mza2no/W7mrTRNhPGSsEnaCuwwrWpwt5wUBMpT8pM3vcxU0bEfqCYAJJUyOUmi5
Oe8Lx523GIKgHzykCsAw44ULEEx0I9k7M1YqhJcJinpT1e/G5UllkQSP4CdjcJqmNT2odtLppZdn
NIQE6zCjaeremp6bhelAZE8LkQ/Tc4FdwoxwqZgnEbxpauYYpXixw8822CcAiszyOGXhrQ64v4mu
gQ9uZOWmHzByGhQesh+RJW9yW+2fraQJdswu2PMmG7aSNE7wp3WJwrBUt7iFAlV7UkedUz1IxKMl
Caj32pze9TgVc1SltXxrlJCfm+Gj7+CRCeG0kKKhVEHjkov6YKT1ASLjfSqPJyuwzs2Ar6QTOPLr
Xd2Fr5D8PjubeWoa4tzFkdg7mbTwnRWSXCU01nFWnXRbPfIXJbJ+G/yYyzYaQ5J/ikMSyIZba8z0
RGpSAhiE5lhwqhq1uMnLdaWbFyLTSwxXxpRc1UCbm55UNrv9HPtwqxfMb4mgXEpMeNC8LbzXETO4
hB1jEdVBURMcP6tofIv5TCjHNA8elY73gqIahAaXPCCGsaZ+prJ6TLCCbYolPDRYR+NTV/MKkpOM
KyWt39pCOE38oxCPXeWlEmzk3CXmtLd2yHscMRwAXW3kpnUa08PdEvRfAAkwCb4z69n6zaI+F19S
tLeIWzaLL8hRQGPIwTLjd5uAKPGEd32jofsmN7d05OJtGcgpJ0uDM1APPHd2Jf1WezGhZ6A0dWb9
TrLwk/sY7FKVLJHH9laKb6UKduA5nbfio3gFrhZLfgyaOdIfWViWHLPgMULmOm/z3M+eZmghzDuU
NmNXmDfZ4q8hIQ2vUHeC4k7Rb0jiTe8tStHpa2EeNWsTIQSbjpV1TvpDaTjpjoQR09PwkcMSJv0B
yAiSl6pE2BQwNjdRczA8Nd2S8jq/CFIbSR6zyIlCoHsf1tcB1e6nmKBPAGTMoSRMcEKOEwxPB5IR
4BLg9iV3IaViCYF3ZY7ZG0X3CnGnZ4+LQcbO6r3Y5FTFIuU20D6jfmOQMOIy/gTE7eleKId5AlZP
7iPWbbzIhGQbxhdcUIgItfIDZE9hvpUNmYKExo0/KgwpUw4i772in6/+4X1C5p5kYZNgxmaNW0AP
LwFpUMyJYux+rIZZbHMWd20VEZBQKzf82443qYjHRPPNBI0I3rLGk6+ZQSpMcsFX2K9pRP2MSWrF
JjyW81tScGeHCba9Fx02TDzgMGlMP57vxfJq97tROmbtSw2mtzC/yigmQxoHPXeIRj4zJ4UuplRI
joxl4nRMSA2GWEiW4+YZPOk8HFvT0ftbocGNCF1poBiM0ZbNMFu/NtlOiqMrfg2s6xjo/nhtvA5t
temlbV1CqsGK5I1PRukFC6zWnHMBuR34NeBYrqNnU1osaxzXOwAMpp3D2RAbQTpFyk2Npj1YDQuA
VbspuRZt1HulfmeBrMmJY1mPpmrvF/27zE6ZJTWC6Zyzu2kWjzLbXja3oXQdjcquPoeDrzVbTfEw
wk3LFjc2URnRqaJSuVylGnRAnC4JWYKtB1JpM0wuH0GztmJQnci66aRPCyBd56VEl86Am40jBG2D
qKLRzTmTEdbCGsD0iGbrTn2NcHnfdItLjFtkQjB5Igio/pSXDygwCpAaFbLBJsKFBFjwkS0nmXno
McfGawdfNr2aUgnxcBOz2s2Ss6ci3YDPgknNKadbM/9ZFV4V3Y7VObd36ZnvETAasB8U0hP5nwMK
soHgeNg/AFG5ecKWBvaUN+tEsHHZahFVw5h3NMmTBPPlkyydcrhFFobTl46lohIo5xmKW+VVQWmo
btL78mcACsHvSwApp/5HRGY29pZgRy73YByNq0G/o1OTXSoXO7ht4mdIdsKwEcvefhlP6WOgfBFq
b5DkAB0IolF1BsUUKnvUy/pVoXgxIQHYbFsWrU30DFRE5xSas7YRhHVQgVemOCyw2b5E+ZvORt4I
TqXtkeQDNolctFv6YVxdNfD3sx2muM681pSjUPeDfTXOV1nhZriNSBEr99RJEvmGgTLWd5PmAJPJ
Kjf+GXUvFhMW0QjmltfOeoNc5tqAWsLLIy0sedZjfsKpCG/i2CFEfOSwdYKU0b0WTDmvOHKj+6w9
BZDfqwNofXKgZhtsy7bHY5wdFnwRnPIilfaWk3w0r7hz5xiFYWGRN1Wk+Vn2oEhuDDhn3PAn6+qh
7rYtGCp9uWZ2bMAyHUsI7teCHLfnxHDC8pCQqV3eDLeEQGgFXkrHBDNGaFHv2vOhPubJs2Blexhx
rURbBWOq7Lfhvil2PX/9uv2afwL4U6T9wLzOHXX7kPbUaq8jcKX6oZ0IVyKZ+R4UjgmAN/7iPy4O
tcaUjeHXTbY2VwtzsmHEU6nUMH7s0hXHgdsejsNZC3ayfKOcgvJK3g/p3ipeTMOHxIeJzpy89mpd
1EL4z+lDMhAk0RhOV70ZBGuzDq6OdJjPqgyB92e+WuAxWdnnjHCFn6vQh/QDGd5Dy07BEwhiK26Y
SbwkoEA5NkReUqigCDfuUvpY7rMdGCGlR84gZV5d7BTNnRWs/aa3MCDwAxGATHIB4Yz5mxVSKCFe
G0rrdWQwGvB3R8Z+KV8FcT1EiizQzp2CYzKHm8+k2stIQwn0I3r+SVJcCDzZzSBfddojnICO3Zpw
Fe6apQfBrpyErvTRkr76aL+MP8vuse8/tP7MPKu8tgKbznxuqm3BQLI6R8a0UvtzdZNNW0t/lWS3
Hd4G+QR7S2sIXaRvOstjyGxaxm6nSxsc2fV7AcMjZ4bxwdSE8mfNf4ucohTzYOpNd+1Xlly1pGkc
RhLXCPtggu06wFZ3VnaQ+rOaq9sS9FfV4mwm7TUAWp04YfDct/5c33XNdcR8MD8oYe0XM5bsR338
itvHtP8xRA/SuDhlcszya1X6UcMSaB/i8DmRtnb2mlg7URIdWj4og5fW9yYzKKlrhfXZXlfj5yQB
n7sDkRWEhw7E6MgeoLdzTMauXm97KigSBul8wGh5YzMwgFRZX/Z42wanGicX4IV7c3YHfSuVACdA
B0Ue+aJZ+tESgGTUz8XcbARMkZaN14ehPi1jRg7iUUrdGaKEviVXlS6s2O8VWL7o3MhXpSfrHKgJ
kicC+EnGLZ+eRP6oshgr9yXBDs0Pg1PQXO7S9igjcMqXNWQk4Py1uN18HkxfnfaY9pOBxBH2aBQ3
ZnHVjvcFvqYU6ufgxCGu7bnF6nbQw27DFnj1MoZ7uH7JuFGlLyzKNHRMq6NN+jfWIuNKr56GU2Jx
hjrnIBwM89bimIqlHX/gHlIWkN5NiKNeu7ZfapMenacnAlY5gpd3OdM7LwIHtHFHCu8w7ob+duGA
m14Hmm+bGtqRbUgyKWstOTJJ7PYcOTwO3Smr/CeHAzKs82KvNO5yn7CcvJPFpl8FuUeuFAmVcMBg
AXFiVpOdTnbN4jY2Mz9rnOwKcv3GYxV+1LikK/mYdOsKoFdMf+2+G7bqZ7Oy250kP3O/BH/TIS1T
Gc6IVCIIMMOVQR63QCBM5KI7yA4HUR3M9lVPvC2ATt6e9LDuuPPXHrACaTuJP9Wn4m1sD2X7kLF9
G6ebgdqUDcqMzfbJ0r2p8VdJCGWyidVKpRo3OIOyxQ1s4g1b0xDe6vABa3k+3VCOKtWdIFZMll6w
qJHsRzjuDdQRIEFYAkn1tY09Aaas50ib+2WrGUepe4nSOz3x18pVnLKwwc8atL2OKM0q3rMJlJOr
rQVT7TMJA6eAW5fjuwX5WIst40X0fhJ/jgSNBCe12zXC6xMGOwvdR0HyR+mmucvMXrxOT8tCvWzT
2n6q+xSviMJ7rpGs0xJb5Eg7SNIzCYvxAKt2K09bu583Rd1B5alZzZ2Q5NHUXUJX2LdadZZu2Ag1
SEMxKnMsag5xsa8oF93n0IHaYQcLbpZAPRytwdEjh1doqg994YakWIo9CZc9pVC1eoqjrcUB3r7S
KFZmyjGfgv3QPLYHgG6OVO+to76iYcmm4zW/hsq9pYI0DM81TMWIClErkctKIkdw0mvqqb2nJzsJ
X3p7N9vbFa9gu4kMXTHR0SiwwpEF296vdeBV+LVpdNdotmWwrQZ3hI9CLY5nWm1+pcOGSBf+9BSE
7hTtKjzxH0Ovbdi+BOIWkl9m+LARVLoWNk3hJ8sh02+L9IbiF+JC9ryU6vTjkHkKcUzavo2BMgG2
2AzmvkwehjftRuN0nvstwVTydon2bXYsqbw6nPYNtrPxbiZNx6RkSfzNBq5NyMpDzDel02jbU9Ov
05OCW1WcluKFIqg9fC4yeK6nUQMw54rSNeJ1XPJAce1Nxilu3RlQHsE6ytPIqYpi3ZwDIfyUbPLg
8JG04OVgW11LQvVAEtz31NlMskUWaqVMQs38Q6eIR3WeaeZnN7wmEMvqm56DJcMu+In4MNa97gtI
GwuLxIYafl2xXY+30Wlkw/cANRnTszPFvAfNi8zEDdhvtSAcWEj7/EGhBGb1Rw5USr5sYswzYjc+
030miJh1cWXpnJhehnLXh5zMmck49l2XIK3q7fjakBVeuwpbzzsl9ZZzYn1IwUMsk0nI8Et/loQ7
fdjVmbmpT7cZ2PeO6sT1UB0J2p3Spxwow7AdJE+71xKPDJqGbO/V6H9LWIU5YuNHa+JEtyhB5Mxh
9qptn5Doutlr9EHTG8V51rcroDHkK/gcQgt0I/qnMd3NykcKUz+vTI4IOkgkklUiDSQiBE8qumud
f0gLN6G8WSVnwem95WwYhk9TKei+eIF7/KMgSB76Id6pFZtHAUrQMht/kQhM1JKTkpBJ0ECQ7Keb
kX9vyQuolLh+C9crn0bYxk5r9YOdmu/c4eAA7ni3+tgHWz0dHmMrMT1hyoavl33iDHosyJ0yciD6
aboo+zht8u2cNMldGWacCga5opSry9ATN0kh5+d4lnDydwl/y+b6pOg5omSSJoNRGaPrRU/CcxtA
+IfKps1wTue4aPeq3JL71ibB6Ot6kh60sdzrMmlPSniPz886pdmwE2F+03XVsC0VQxw1mYp9oOo6
E7r0oBe1W9qDk2il5HajTJLY7MkZ4H6SnhXbPjX6bG600no0GS8mIehTHt9DrdtneeOmKsuBoJrf
ArACTS9fSxLgwpLSPK7yXZYOgkSt5CFX0u4qX4wz5s0fvao9Ap07FACsmtK+7ReKlOnCvjcZ95FB
wK9sfnUA8jcibUjkiia4MSbiu06VPvpw+BlLNdPVSudJbPlgzzL/f9Dlu2lqPnobWGtuj1xS2+HZ
bPv22bSBhWoEPpIpzolyHArLx1KW3LU5C1GTEJLVj/OKHSMcPpLoFVjFx7PaVVLkVn3dP1ixpqzr
BNeHbj7L5bix2jJbaRdSHF6N4UKSJNkHifaEm6Ic7qZJ4TsB56KiPIiAXztno1Dui7Sfgu1kZ2F/
LCW5Uh6RmGW96mRa3ZQ3aTNzPoGMPofYVqzhnSsC8CeJpGCCRsSSHhozgOeZZRDDyZWQctuRgYO9
A+ESnFOUlsXKlhT9veTuqz+GchnHft5GVFYHUyf1SSyA6rp4yF7ivLch4HVyMe8HCCpr8lKBflIr
9VT+2WQAeRyjWULOS3JajofWEBLQcO4kS5RHZT+ex3BqQWim6zxaKCPFrkxJK4Jqw6GvuAohf5eo
Od4Tey6IwKwKk6ofVnMqiPgQjBrA8LlpKEz2ZRcak7Oocrme1YNqFDeqiIrxKSqKnNOWaU+Ajpps
GoI9KKNF7KCaB3dEcwg891Y9AbOdSMPddFzXRtjhuc5EkDz1xMtLFcZxxYnmuCEoy1bLdRsSBHwJ
FimSLqB+VTIqPGqyk5rXFDeyJVf2ZmAXsC9zyUo5T0lqrkc/lCouprsRElTzHJpakDWcjaq2tbwi
aJvPskmVYBvFJYXVIu7GegdCuf2A3t9O26bQ4q9BSYaf7RBzQ4i2Zy4YZPBFOWoNcZkQQkt2/cqi
sOySYqPaDe0naEh12JNeE6ifpkh1slWnSjIISImqBOymLQGEU83YkYZY651RaKPlZGRWcreuN2bs
Q8BLqiNkA0hL2SCV+r4xlGqnNFl4HmIsSL5idaga5ZFdGP+YZd9qOyD6GxHbFBRmenThk39kkthV
VgNMpZAXRJ16jlBca/QED5b9RAh6N87F0e4WkTzoE+BuvwFBxbLWJiL2jTgJXskgUU23nvXg1ZJ7
5bMedVb+PC7E5Gd5yx18Bffb2k5RQOKM2sm1OBcFECm1Y/2eZpKQyxwyXZ/HdnIM4lTKPVFnI1cB
eUeo/SINJvu8IBbQgo0gGPxwHFcG26TNcN5KAWe3GeKXulDD90qds2ljy0FcOpDwDfE5FlZXv1WV
4KLAko0yAAjWIZOVB/6X3JylyG7tPpmzD1td2F4vWsKcHpmK9FYWTNUUGCT5DipBrDlZo+rxLo+z
SHfJn4GlTMAjpBElr+vndu6z4VgYExVVY2qJ/Cl5oNYr6YDlDaFGS8Kr7dMQqEafo1jI8PPUSkf5
NuRnYA/PFI4gPTAM8Itd1ZEcFmYUWppE6iafdHfjI+jVliT1dtSV3QhhOKLCWjIvEp09kCrd5JVb
ZUlwMKZS5bzZNAt3nZGe80ANwGCPiztYZsbQXEOTVE7ccI0a2C216r2pXijs6nlNvy4TVAdbsH1z
4+aNslQQKcFlbRsyPFhAmECIcdcg+O5M0YIC1GctftCl3GDnVQ9UlSXogzWrjqaT+t7KOjlCct7A
2m6janZFm69X3pUdv2QSd9gU15GePwhpqPptp6QHUUbDXu2rftmlE0qMp2apBSWhds640Te7mQBF
xTXSVLq1k2AGphQtJ2RUXfBltTYu93xSVWVrhmkkOyBctMqdtUEhn7xgad9psOPFrdFORXGrl9ZU
166RERsDBHWZdelH2Mzy9JMopSw5d6kaVM2GyzXGU5ob+sjdom28T6pVTlc4/er1MB4unbKp655t
bKk1Vo3WTTMnjqI6f8q4sfOozndYlOL+Vcevr98ZYOplV89lW/Jixs7wYoZ9Gx+HEHa339pqUNJz
l1Hx9N5USjczkuRBDKlJuYTXaWyE1rFHWCo7Z7HOgpITNeCTcPJkYU8oIsFMr2rSMvjqutkudwWJ
HoozpOUArLIAtOH0gZzZjkgmLiN6uRqRgQ5xZm5qVbchF4LpmTxJESRTEwxlU29SA1PdqdZI0VWR
FqhuvAhV2ZVGLU+7sAuA8NVJPt6modamh1mNw9ibSnMpfeQfMNJjK2danFU7RtaQzIhsi37Mw/lo
EXoEucTIV53GHCKQ/OxCK+9UKD38OUoWvWqyBISinqUr3OprJ8ZoHX/yWsPuzQIoMnw2JvvIXZHA
RiTjtS+C+WsMuNYaHXM20+K21APixvxcii0NOOvC+nQl1DnWP5oxoxxd5KI2Q1dPG0huXNJEVvuj
0GtYI9wS9MX4GklV+Rmma/oNPMKBm590Siov7AD8uJNadGR1jWUsP2kJAR63YRBT9krhqyY+ODmu
wmtT9DYkSRPmkB4iYErAeUo5xfiMCCKQW8HKxYbHmXA2ytXZ7xTNSNA+wBR/MeLCfianhhKdLae2
7rV0M5n7xwwo/2jZFTdHMuRaqJziSHjWNDuG2QKCLnAPI7TjF0SuYSqy7NihysWXMoLEcqYawKDX
6yacsMWUBeDCCcJkD35Wd2VlBtwuacRmbeausdP9GI0DOMJgoRrdzXWSuEWhtt1RJYSnuOtqNbX3
0PVDa5MQWEKN2lqhYEE0QbUzej6OU87pYLmLkSWZR2/ksg7RlhR5iIqs5RC18mh70hT1SEbthUuX
gSiA4Qp1LKBua45MCFeNBFRL7roJlOlcU/ZZYlRc55oMkXoHDLOW7qsl1YhtLEawOHmiRBHX952t
9BzUjeYggpGej8jSdGZriLiUSgrpsSf8gWeQiR56L1qif/wlo54Lg7vh1l1eSNtNBPqOoEvWDQBz
3jluGjX82Sp9MLIXMhEGu0GaFqMvKb1EpGwaEbkH5auNwGvVT1ox8VBXUjFJI5O2nrUWorQyE2pA
YNnMSKRWbmWVfGfKTODVESPvRPV1qUYQrUAhwnMswpGLkKGxxlsjqeTgsewmy+J2eDQUuk0od/d9
V0zqXdvFpOzIAEG4j0vDhAOdZRhV/mAZqjx4bExy+y7VstF6FktrAnjWpZOZB1qjb4xZIX8uSqrq
o7Jru+F2FZOli2WK7ASG8V1lEXhNLHrFjir0w7LRTa/vKi31+klSOTHKmjy4ySIKbW8xytoVDqgE
e/ryHBzJBdRslOehBQSrLIj62yuw7xM/ZSVotySaBcq5IqJAOvfmNCj7SlOlalONinYHAan6JBox
mVEYaKSPkpU8JzBXY5KEe0Hpg92Xn/W6rO8wVCmEiQCoN3d9UvYPdlaOZAZGcd39jFI2lH45Dz0X
4WlQG14fAvd2k2iStJeRaSbdYQNeymuOXGazXXo5JtcmbOg7uhp1nYc3AERvaengjfNZoS7cG3FX
cNQz1Rs4pkVzNEGjzFuStNgzSRPj+RhbmWFesT9L0QSNpgbVIxw4ddtseNV9D4xJ9WzbmmYPv1xD
FUvh127o4RoxXgl7ampxWvMxmlXCnXOboEWLW100e7nvTU4yjNLGVaYo7fnorf6jHWoNduEo6dar
gK2nIoCDQEltuGuzbotaWrbdxmqnij2BkhUH9lF2vLPzxGBNK9Qkrb05j8G+TWk26+8cAXh0Se8R
zCyMQc7nZLQV80Q1lpwq8gW1fGIXG3RS3G3J0urtzElropvckrSl5qPK2iR/nZDeNHdtSAYEdM6k
jLuH1FBqatIcFAzppR+kbrgng5P/jJM2wNUeC9uoKC0qjdpT85SNwtgTtIDYIapHDfHhYFNZTMBm
LedZEnLvlxlBVG4Zz2DL55ZMu3u6HBkwcilX6YNcmqBvgb9FgpwzvZ/ZaRvkOF7LQl4xuv9VsSsL
0vVSYZ3PZ4+nnYnYm0mHaGT+6NaSyDK5/S+W+KBpqEJs6M61zRW8wXAFAEt446Dlqu3EcWWAoWNq
ldxvhMC/62ARwgpDGMywJJte6mBJUCC5L8P8PLxYW4rgxIV7q1UwFpv4QbipT5Xk/9IkpCYTKpMw
jUu2TwbB2SpXk1aG0Ng3HOIVJCfwyVY+dLdcWHz9pwYMjf6+oqH+f4OXoB/mUw4qFQ0iKQ1T06kH
yfnmmS7NJP80oaumThisYmuXxAQR13ZnrnpArVy0bqth5qM0XWT9vGY1SvdYngg+a0DFn0RThBQZ
C9H8MOUWDcc3P2V1D/yqbOZp//enXGIV+mxp7THip8iHeFe+Iu0mIdk+ABzYGnd/b+tSGc9T27Kp
wRpSdAO2xoVLIykBhNaMLcjfpNxVh14heD0qtpKk7sc6OAjrO2DVpdHl/7XIrGeg25bNS//8WE2J
xJ4K0lDWuTYihlm+XpASqU/GUn/3Jv8wNni8/23swumCcFqVJ4XGuFi4Crbw6FZju+b2bo2mD8ml
9x0d5tIZcvl4Fy900VBzUtBA6lENVwUpPsv4nzqriOhCla1jo7DWT6ZcWIXiZC51WNdoS1vT3Ktp
ml8xuTffuO8uv9PaCqQXS1NkDZH75bRStGOupUVPenCqvQbzW0wwg0g5XBibpLd3f++Glx6Uy8ZW
O8y/DBqE4bLZsWls5J46ptAZUiAbuUX8ezO/4bUu27l4dV1ncUafaWcQktMKtMQyJ/sRHCoqBwrX
snEHom0bdeN3PfG7J7zsiVWpzCZF5U3UetKZ2i6zNJfNW5QY1r3ihHiqwzMg178/8G8Odx5Y2BYz
mgANZ5iXFrmgqJq6r1EZrIS0tVV0AcsOMSoxLdMOueAG7Q5KqYfBkX3hGtp+FSrtv7NrrN/v3zPa
5c+4+L6qmRKImY4Bd74ELUH6DT5lk9wTYO2KGwaKuf37c//msKRBoHgWdXaWKIuchl87lMxJQpcy
nrv11BcjwuWzMf2aVQrMKDdIupcYPm/c7b954ZejBjIRYBChWbJQgZpczqeULuKGP4EMxMrvpyx4
kIfmiyyjsSv2rfr4Hz7lP63hwtFMy+br6hdPmdvI85tWJrH7yvKMbYxjHxPp53CY/WhHANjxe/PP
5fx22eSFlUrSrDEKY5oM2skhtWUjKuWbpfiPTVgYenSLewNLvxiks61VepYsGjASNCakLqBTK+//
/uou1731MTQWeVBWvCS8Wr/2D01ftFSqOrKPGSLs0TL7MIrcTwdugNkeEKQ9Fne5bn/zaJfj4LLZ
i7fXoXbN8oEC3oKiWgrmHzXxq06UkBeoZ9q3prs/vUnNgNVlaATsAdf89Snnigg4ZW0O58V6tcAA
d4gq3w5cS29kazu7XK3733kw/9iqaVumzG0TBKoLY9aYD+nQTSWtcv08KsfA+Pz7x/vNGP7Pa/xX
CxfTSUtpSB/lSttMBDfm1bsiR/iCIjTbYWK6S55zXEr6tyaITqFor5ZW3avSvsMrNMbfDPg/ftF/
/ZSLzjp0eqJa68Piqkb6eVN3P2y9RJxz9fdnVi83hf88M4Oc6YU9NwPj12/ZEkth96Q3bcLcHb38
JChDXOdH8z7Y4qM5NA/IkrBTOJlr7aXrrnYqEO6UnZzojcA0ruYVd/LImQYN990HF38YTQbWckVW
Ga0GwaK//rY04+TbSIG6yX+qH9ZhfjV+mi+tN3vCm7+iD2XHhZs3/UQQmd2hNq9OVGE8VMLAGKtt
4M3fzP6Xay2vypTZsjAv6nhNL73U3TJPUTcg4y7a5j2wErcfOTXmmvYNLuC37cRlQxeLehkE0GZT
Gupq7PtpcihV+5wU6r0VNcfcsHfc+6J+qm1jYynWd63/YZz98pgXW00isfqxxIe8IZfOgwy0RRAU
fq3MxQXPJeIt2zUf/t4L/94klcJfP3SgUJn958024ibWn1uw/X9v4Pf1UzAhmzasXxUGzOW6PceG
FkhMK6AyKSwiTBgwZ0boHUoF4Bu+mr8393tPEaBWWag1js86KItfn2cJIyWxcGRCwpZ3YZru9JXa
TWn8P2+GwUFepkW1Bxf0r83kTcOJkUtWhDVbM2/9QLzLBBr8vZE/zIprDUA1SNE1Zc02Lh6GxS7q
bTHom6XBUYXY4EdvtMeay0spX8hxSUXmKjif7EE8x6NNsT/7WMr4poqTn6U9vf395/w+Mf76a8Sv
z9x1WpqqFg6LCRkk+e0EW7S+wIEZ4P36e1O/eaENTh3/fvKLdW6KdaOhisf7RXq2RWPLKgeTfodU
2y33yZvsNk7oW9981d8HgzAM7lxxHwsLFMrFV61T4j1qveIJyf3BQtI8mML6jjTwh9eIuITdu0Fl
hz38xUfFj8xla8eASFP9KAZz00to/6foLM3fUX7+1BSZCopFK1SAL/euGuGexL+gtyw1GQvh5Kjl
RzdcKfHN3z/X72OcDbIhq4ItGGvZb6OBgGE9C3WNS+jqAHw/Zm0S3Iz2qOnXLIslR6D89yZ/A0eu
zWEYV3Cr87XE5Z6y07lfDweVNrWXWXqqrKekQF8lXU2qZ3GHPkchx+nSV8cff2/5906icgBjn6lo
isqJ/eL7JcZMhCvpQRs14D4WR1yxEUT/ffN84g/v9J9twVohg4Zy2RdNqSNax561jdu5aO33sA5w
4IY73W9QvGysvbrVD9YLN9X9le7Me+1Y3+Quiy/bgc9vQM9rv//3YY93DUVCprfACOIfF6OxSeRx
XAS/hQhRZEQFxsUeVSxX6aUzzmjKxz7ZjWaN4zM0/lMe39q4UGyusQzeA0W0X6edNiTjq7JqDmC4
NqXuLeju//5BfyNZ/NOCJgsAz7KKsPdiezt1epXjk9NWzTGcAAzYInKQCTsrFxSDWO3WL3Xjyr4K
6Pn7zdY/5Z3L18t88D/tr8P4X7WSMVaLVKQ8oUp8GuaqyiFcyF/J50Xkp5kjPghT3WRe7Nr7evfN
w/+hnzERwcLhA9OZL/tZp8xMHVHGnoPLxWYT7zI38rujNW6nY3qNPcJVHLwA95K0w6f098Z/X6xZ
2xRTo0sJAgEu1zcuQkctTHSxUWegK2eT5PbvMMO/T4FMe6j5OH3yfHSgi3ebtZWZIg3YFBoqXZsu
bBxE2xw6Lflmtf5jS4ArxMr8MX7LIej6JCK/iZbSRXcSu9qjQgKY8Vob6jfo5D/sC9T1tQF4/Yct
JF90WGEG1dCEC+/tXnYmFy1X4kYgo7FgAQ7YQAxwvyuD/OFTmZRB4A4rFEKoUf76HmvG5TSseU1y
iNdTkXYxlZDsu0LBH97hL62IX1uxRrbZRkUr6CeoxM9+jalpIAL9v0k7ryW5kSRrv8pa32MXWqzt
7EXqytIki+oGxiaL0Frj6f8vOP0PM5HoxJBrNnPRxm56RsDDw8P9+DkOzbBf9r0zU5OYBs9In9go
2TBn4jByiSyQ+kWVkv11K5eREyAbp4o02uF4TV/O0JHoieQkKoN8xyE9+jJ6fP2N0fN6Cx+1/H4o
f30LhUVufFhUbIP3zPkW8kJWo2SMVe5i2MhM675E2kwf34CXWHD4C9YYkz4Dib2hODwStIvSWKpG
cdiQhFKL99GFXEP78OI81jcIMK+V5sneMNuJ9iPw5RVtpId6v0SAdnkVn/0Aa/J4idHbEi05AA6j
to/hhpchLrn+AWfyjHMbk/1UU2uQY7HIattCEbINjs6aXpG1pz29XSQNu3x3W6IioJgOJ5sy7yRc
lZTuA1Nhqi9KvpvlE7ED/bIXMKAbBUwQ7dOl5V2eOPEFbV74toG6y/RlnUpyZQN0AqYMiQmYtEMF
B4TckdgEtymUHoFI6h5MM321jGcrZlK4Cd5Z8BC0QDYbR1k4L4o4dud3oUW4pgkJFRDlwmnhAQxR
W9UjUEB9r+2caG3D0bJz1vVW3pig8+EpWKT/n9sCDXkHCutEN8uaJBj4TgsTnBiytbI/hTqh15Tf
xhY0In34BW+6DKN8VaACFn0ekscfqcDpVe+01RAZwDXdF/0IaZa0poS9VR+le3vlfer3EWNDq8U7
fsnqpKqB/KPUKBZW1X2/oeV6MGAa4C01PBl70anQP4SM4C42lS831uYprvM9wcxd5lWVEXd55WFW
35tHp13JjJswTPvYHmhVbMHC1hBT+yv5bvmbXsbdc9Pip53sc5zadup1sMWhaXijHMwbA3nHfF8t
ZU+X7mqjBKnSYTbRILogLIQPUQkURfjO3juQmYcbZ20+MkKzXqeLfI9zizo1NlkUDBd6SpXsr0Xd
Bvt6a+7kw1JUncmHxaJwU4faH/TNk5Dnonyr8bQafxD9yUcQTPb78rE/mBsYyzf1vgHgc0Oeg/uu
lvpK82v8aXuSAVTqqCQdLFo/NjQ6ijXqO7TZbq4fxMub43yJk9u/MSG3SHXM2FD2tNltVJVLR33J
hPjzExfMy6hjuAAT1Raw+Xp4IcE3b7glt9ra3rX33Z/qUj49cyOfL2uSGDLeEGvNgM1iiwr1U8TQ
3nAjIgwVxLW6iR9imkjR2/6FtmX1lLxd4t+eXbMGAEGjVquZl8W+vlfDEfuR3a0G5QlszsK2XoYy
VnhiYbKrsVUpfSRW2FfSMwrXh7KGMAZk/3X/mEmxz+1MdtJMNb8LTbGS9/2GQcO9dxRcrqPo6651
Oo1LoWRp6yaHO4xKpgR/LEwjiwfOwHDkwpoun3rna5pcdEWadNWosSYRrOT74Nko4ediRGH1T68M
t9InlynZat1ZK8qm183PnuyTLze5hMzMA6rmYr0ZUkYE/Lskfa/yKMsYjlS0Z63GXT9fNzmzp7Zh
UKoxBabpEkgFdlpT/J6hwv4+gtTD8dzNdQsz7nhmYfLVoh49CZCZDPBFXruJAervSqRcb1O1M99e
NyX+qvPMiPcDwh6EZaqHF8VgBS492ZKqceXpTAQivJsU9zVjBa2ydHHPbduppUkMjsuxC42wZhg4
/xZpbx17oVx40cs3xVPoZCnT6NuRJNk+BsqN9NY7pBtkCeSbcJesi023Yd6tX8FybS74//wGEpf4
JoSmaaXDGGzX0DQ20C2+qTGVHVgWG+1VCfIFp5jxdNtU6KXQq9JZ5iR2gGRQGAkSLEu9yaCz9tLL
7rPFlClj1caL2rQU8Px6Y3bJu+suookvc+EjimVbqC6g0zd9/Mmu3gBjz8eVA4kgAzYOwh/DS3uT
3gh5HWUjrgIarPeUCnbdRntv36oHaa8/prf++2ZDUX3vvkHQ93YpnM5EHttCY0rVKX1zGic7Eo/B
YEInPqLaHEkHObXztwlEYV8Ho04ffR94KZws6bi+vh1zHxy2Vpm+k9CunFZqPUpqADt97grHrJ8d
RSoexqpr73NbZuq5s5nTvW7w8vWGFbQudV5TeNkUm9PWTt55MoSjgeFAp8HkqwOTkMVshbkDafzA
YMbuusW5jeXhxuNb5vmCiNd5kuGZcu97Mj6dhAPY9NG3buterh+qVJe/+5re3ZUqHePfMEpPihU6
VBimt3ybaHRHzWZcKS28VNAhlvptA72PzuhnRAHsurXZaGGfmBPh6iSRgmVMktsMc4I0fgTw0Ks/
BNKggBAF2fBz/OLfLwWLucBus7O2hsiDA7D83CjzikahMD8F8UEHm19hrbyuafd6C1PA9fXNeumJ
JfHnJ8urR0PtchVLggsqV/vtSFevQYe9e75u6EfePo0OyLgCaCT8ORcsv2C0fLeJiQ7xXfE+OBTb
6CELaK2FO2crugnS0aGqEaw1ZqPY2GWO37mL5fQHTL5kCWY+MEV4CmGN8+xD0JkLmzlTS6dEebLG
yXfTtY7zl2Ci/QgPV/E+egND2RoR7nClb2BQ3tbPvHm35WItatZNTy1PviNCZn/tbr1Rdv463rW3
6qd6tYIjh0eatGEucimlmnPSU5OThM6PxiaTcvFB4RSQoJKrUUEP+m/X/WZxZZPMzck1b4yRteYA
tjB9V+voCGoFzft1iqOEh/yY3y9C0ucuUcHQT3uPzgBN9vNjEaWMP8VibaVafGqoa3tW9b6wkq8M
5u1cCI9jOznWvKmuL3YuhDui5c6Z1+gsTlITrwEe3gkXzX3k17OXNgifjfR9mKi3Htj4YEnx9gLP
KXKhU4OTM5Gn45g0AwZbpMR3rr82j6a9dr4agBv9TbFpPrqPzvfapITafZSek288vHdLr+65GHT6
IyanRgvGoY56foQ/GAez9jf+cAN9V2EtdC5mP+rJ7k7OSOuBqejEYimm3iUwizdCw3TxLTX3emNT
Gc2migpKblrBaMcwQIH8hx0FprZtAeQ+oogo7bUvxosLR94vK0r88zv+NKme+2vQlLk7SPBEOqD+
yuEQRurCtTt/Dk9WNfFNpU9qW6tYlbgINX9bvmuftFu6dasYlmSog6ChBX615ByLuzlxUaZOYSUV
94aYXpCzdfzWeePtmbPb5Q/hrb+FK6zINtfPoTrvKj/3c+KSTgkbeVhiVN+P8AA56+qNvm0hFnw1
IDCgMQtJW7aqHyB8FBUVcV3F62Gf35u36p30XLzrP/8bkqliqRdX6MknmDiwWg2uQ4lY/KriQbTA
d8m+2dXv8wftPdwB6+hxCeE+fzR/7sMkxtONC/vIwq8a6UNq3atWexc17TYMyoUdnym9i0j009Ik
zDcDY8yd8GD33jxGtzQ6tuqN9qx+LFf1Or6nmHr9EytLn3gS4m2zy7SY0S6kCt3PEC3vo8N4A9Ia
jr0tdKx32n12p3yXjnBAeRvn23Xrs8Zp1xqKTq2T4u35eQXiAY1LgvG2zfxdqhnqgXHDd143vgna
8s/OYRasqh4Lv16Igao4phc+JJ4HID8pTUyRK77WU3kEwPVXYTB/9B+hgTxAnABLUfLRf5A30Uba
aIzDrqoDEKhH4x2sfUsFpxmsI9/75HdMvveIvoKqWvwOTthdxcuQVs8OMoi9v7DiuUfKqaHJd4b3
QW0iGUOj30E+441v+gZUUKQgVTTK0kEtpAVs7Xyo/Lk2c9IZRJe88ROxx+3H7Ev9DY5RCvPl1vis
HI1jeBvt4nt5Cb0pIvyV73rxFrPVtAlUbJa8tYV2vbc1b6qdtI+33UG7ue6+86f1ZIWT+2ZUM9Um
BRI9HY9aEGluttZv4IbtNkz4vASLOcK8RURCRLsXjJw1uX7MMXG7IMYi9FasD3KEdXafMH8h5Hrz
l6WawUznlUyetxfdbGbzLmYh2kgLTCuPRRtC2eVP2gEGMPlxPJr0A9xhKfrNRHZHJtE0wKrSgZ1O
Cw5hBfoPyhpOZb9xj1A7iEAkrXvUEbt3CcSXx6XJsrkdpVQuM5wIRgWyqEkMMrOYwURRL+h34RNC
EysYNMBQb411tFke9Jh5LZxZm3iMwTx0mqSUQ/KkfHa87tC4r6O0JHarzByDMzMTN9GBE/voDvCe
bViQC6+oiRBIdt/bO1l+8PtPlvUxRktBwXTkLElNzlyXovvAuDuR1bko8rl+FTMsjdMoCJmkyCwZ
Rbk2FTArUGYuHMHZlYqBJDoShkLP/vwKyemTWanQl1H31Ha2ysHaJnewBJOM/LoOFvklcy3/MjbF
OlRKyO1M7FxxUlw2jmJBWIG4N4xP15c1exBODE2cUlW7wALcTLSuwm00HCGFWjhrs454YmHiiGNb
Wl0VYQGGJghAOgieb0fv7f9tGRM37Dx9SOFpGlYddOOmAh/4QgSeK6fwRcQdzlougYlOEGeaF7OM
4LuKhIe3hQ43ju4G6cn8bhySPfP/ZE7WJuY5B/nzsA7Vo5yhLR4fm8P1xf4ouU3unrPfMrnLh173
DUNsqQUWTN3k8PFu9G7T7iBqO1pASMP8UTd2QgZa/LDxe4YYCzJW6/Z7/d5jjh2pCJhOH+IvTUu2
F+3S9dJMyfxX/7ldk9NitoM3lOKD+AVjutSYKvqfDDQtnMp59/2XGX1y88PtFaHux04U0P372asz
fLm+17MGLDJGOuOUJn6kHif1Ol+1ACYnwQjPC+NJQRJ88PtsIZeYjWInNibPDMHxF+YRNgalu4Nr
bFsryQ8q39peqlkvmZq8L6wMCjK7wpRkJB9Mk+nKJNp79ne37L7+3zZu4qNhUwyxrWIJTrn7LIge
6n4ppxV/xcUxONm3iY/BUT+YTYGJjq6wLlfbGt4gI6p2LSyKhQpZm7Jw8uYex0AiHRVuFC4eBqvP
LwE7tmpYw3BrA9WIVQ/YJFmnt+qjuTKOcDw9W09LUMy55PbM5MQ7QCv3Oi+1gZKRGh3kbYWqM9iC
x/hBvRl28kZ78beLRYA5Pzld58RP0tppA1kYZZrgPUg4NzqAFaZlR734uUnWDOEygqitk0WsxlxN
92y9E8dp67gpnVasV9+WN+muPQR30No8CGG8/CF/j9AhYJTwpVwcMhDBYupPp4ue+BNvuCBRYixH
QfKZWTkIsEMG8ui+brMq3pVO+QqR90fJpKk2/kb7SgArTQMKOx141uQG06rAgZsQ415Vrhu6vMGI
3JP0KC01BmYz7VNLIuSdhDRLga3HDqCBMxDl8Zv0rhzBwHt3Mmy+HaLgEHzDg94q4yZRrKUDNHcv
nBqfHKCxQHIssTHuRivZ2OnfizcIYR3SD+pX1dunX5QtBDu/MeoD1u9kcydnyB/TbnDEse0DQVP8
3MILfD3czWb3WICKwzEcg+94vqt2j/xG4GHCVLvPUlbvtCq5MWX482O6rbW+gUHmmEf2Pgyit3HI
GiHKWsPR8esTFKzVAG7oMOAg4tT5D0ntsoPiDfb00TM+pUF7M8rhy+8sltEJCipk3bjruQ3OiSw3
OouFtXnb37U3ApPO85d+vvVePSwF+nmXPbE3iQnmqFYM/2AvvGm+5DuItMHmjO8hP0aMYWFts6HP
YqQQRhXevdO2bqJpDe00bImnYfMme24fo224MzcICWyU98p9/Dl/WQq4S0YnDtrL/ggQA6N9lCHJ
EG+K9NH1/rS7JUyq2KmLGHeyusmXgzzLDUuPhAkazqMKTNMNus2YH0P1XaKma2NYoCGZfSACs/3X
dk4+nRPZJbNdGJSs9F0Jke4Av7yjHEcTrsp4X0Ki5TRfCmWAm9k5ONXjwuecS+BO7U+OQ1LKQayK
z9k/kpBvgTQ/oyn6RFZMLyvcpvslVNz8hf1zxVP6Hz+sGT0KfziQu0fm5MV7XknrevUpZXza3qX3
i5M18+fDhqWVERHmuI1J8Ml1yY7hcxp+YL2yo2h/iL6nflgeDZkrJDJjqGONYqooEJ2ffQuOvRZ9
TYiX92J0PdlXuwJ8aL5ePPXiyrvw1RNLk5djUSqOB40S0mP3qCNou2YfvaAitLaevafs6feaumdL
m9zBUsGU4SC+nL7vtvo6/ChKQihqrPIHkWlFCOGqbxb8c/ZAnixycht3th7IYY7NAEmqZpXf5Dtv
a3+rj/3RvevXsBduBbPLQFA1l8L4bNQ5sT1xG0WujSIRn1LmNfjNp8d0I7LL7pP/YH6EIZ3H67Z+
iHaLxb6lLzsJdyzXrasAw9yAbHSKUiIDvz0jTca6fa0++AtBXUS1a540iXpDrdeOLxbagAxorA9p
AjGXlaxK+D2TdgnwJk7ANWuTkJf6mgLmCWvhTfIm2bo3X5tN/KZc5+uly2rJeSbBDbCMb8Qplqry
jR7XcKUjF2UV21Af9h1M7Z0b3Sz4q/CJy8UBtIJjTQyRTI5/qmROGBskcDK6E/oWQc07ItxWZV4F
jQ98JlgZ7+GT+9QtgYFnAyucAoz/gotk5G7yFeNoTFs4Z1DJ2KAgyrhRtA+JdC5Ti4XO5AyVuDqD
NWGJ3Wpul3Xeerz+GZ9mvIstOUmYQfcpyARAvG+X3JvoZWipsekd/6FHAyZAk8N0F0Zw5zbZgrOL
GVyVaZ0pss+WorgPW4P8qk5T5MkS2uirsGgYmWxUy95c/6ZzVyRUPZCFUQq/HCJLvFZxcuhmV6Mq
obDhubd+hFLNdSOzCbKtweZGpZZZsinGylWrODADvp58RLUUqQ2ojn5grI3vzY37YXnSdm4TAXQx
62PoGvOTk8+GNkZj5SoKAXbhbvWRNCdGujFYYnaZC6KcBHETwlRHPnzuHa1fqRKym5x2B8l0/V1r
vxuiCsrihUxqbjmADDVmxRQActMHRiXFumc6sNfmKdrohp3cJHn+VhuWkvvL9dCHkRkl5DXD2Om0
8QP6LocHFjuhayKk1uTv3NRrn3qt079YWbpbcIvLYIk5iBhoRcvAN6awzcF1GVl0ESWN3iOCdCj2
2oPzTGHh3xCdv/RzTMEIR7uAuTsoNs6/lOJpkQIZKJUFXz4MsYa2ofTn9eXMmFCpRgI5tnUVvxMf
8SRUVJnRuv2I5K5fjjf+MB7rsj1cNzHzfTCBY0MXapqAps5NqAxcmG0LBYGrUnH2LBiqZTSAKhOa
a5ip4/V1c3MrMkXfnKlqsDXTUARXYJnYCRrtQdHc2J35BJnmEtHV5fUMEoEARIPeYVXTI1RGSZ02
sP5AwPSn3D5HMXo9pr2R25cx/Y0PJAbycDZTxRsmu9fASuuYBTQmmv7dGb4X/RKryEyJkMWcWBAb
euICuVoOSpJiQbwfU2CVuxFtZEFbyftRRlzO2S5PwM1k5edWJ46XGUqTp4Kehc7Xc6Yekia/FaJE
cQ2ZUOQe5ZTsrnyLzuB191hcrnDXk+Va/diBusZwu3P3trZzGQTeR3uRyyHOh2JT/7mFW2G/YPYy
Gp6vd5ILqFrdVFqIWQTSdwMzJSowoX+aBRmlvUc4FybiZeDXrKuefN1pbpcPBsor6EpmXnLXti2y
uQnilsM2Q9hAy80laIPK9p2nW6xTcHiausaA7PT4lZLlexDIiHUKOHS1Rqw1gh3YAWcwyKvFzHwu
upzaE7/n5HOa49hbhdf00Cyu9aMqZEtH81jau6+iNe7BNr/ys7vcgnduqQbyo3h+ba2Ts1lFgR05
Jrahv9519i0ifC3l9W8ySnYoU21RYRENLTFO6sSHnnE+ZsGR46y4etcVbSaLIe2lXzXv4CdfYHKe
9diupN7iC7Q7bVei3GU/leaN8mMgU9mO9lNgfvk3zIrFXtuMyYFOoTOHeJvNEDxsClry0TrYiiH7
fgvRuQUid5EHbqaMcO5sk7Oclnnu1jZLjW+CAxpk3hasyU2x61+X8QmzjkYiSIVSsVRmsc8dLdSV
WlXLjI8dqcEmQliqWTl2pe7roonvvBYhoIWQMXOUNJi1SAYVOFAujlIRQFWkJOinljvBupdSRvQ/
oMWwb/fLzjxT90I6g4QQwgRF43/TANWpI/RoSNmEtvfaevZzEJZrJdWQbLQR7kVvs82jbx6Z90aV
cmMTSfK7AYnA64ueCZMMZxq8lRgRugQtZBlMMEYfIqgjIeGel768yRNYZxDxqRf2d84U808gd3Ro
zOUp0E1rjKHSEGtjkD6zEVRJXkzFfwHvs1TgngnBkK78NDQJwRXpr+26GDJgd7Eqb13ZzV2LHG9l
dGvVSlfXt3Dm2emIGR9yb5n/XybESttVQ+sxpfbZcVYIRpZP0e14kJ/ctzT4UVqJvvFiOupvFuzO
ZF4amaTxY4wKKqZJOMzjJs2zMBChv2WOH5Ki6MnficIlkK/XwTouF/dmDqUGJAp6HvJ//YL6sx0j
5uNUqVu1UvuoRnBuRzZC4Mbwkle9vpDIzq2PxUHjKubE8MPzCJBmgSTky8hfUxnGRXQrw6oLfsMr
eW8ytwQuXL3I90pNKcpUQWDJSI13WpMctVZbVckC5nHO9zEh+CpNm9m3STBLA8WO4ZvoVnldrtSW
iZ4OPVgzfr7uEgtmpqigkR5THJQspolQuJdXpdyvC3TOr1sR52dy82gni7Em7+Y+yOFEDbDSlx+j
6r1U6Q9OUAPdeeMFH7rFss6cz5ka8YnKg4U7TPYO7UbXyxqjW0k+RIOltOoRJGzjbM/lsOAMcx7n
ILrxo3TNjODElJFUsVaWJI2ubcPRg4Ci5myub97cJzoxMS3+IyNldqaMCUdChja657GxgqVnd93K
wkKmRbgO5bPGqkkOfBuQuJLvG0NaSuwvu+GOdroScZ2eZIIeL9C4bFkJ8l17vWk/j3L6yHzhPq/M
nR0Rd826+mp1+U2dZwvG53zi1PYk9I2NWTYOAiUwCx4jHF3SynVJSp9q7cJOzkZ3BzKyH/VMhion
93RZpGVRQ4YNR4sR85bQ18lBuZXWHYXir+bX6l3x6O2cd7/z/X4anVxhZmmkUpiQaLm9g07xAaKY
heA6w6npUMuDioo50R/31/nnazqjTyy0GVfyc73RPsZPFWJdq9KHHXJlf4vu+i0DuiaKJ8p6kQtm
xj3PbE9cp4FHaOxTYRslm7T/kg1LwM+5z3ZmYuIhKixbZZthQqAx+w1qzkIZwlm7b/vvNli3Z1CZ
b399OuN8T8W6T46E0viSYiYip0OUyNdp2FRvzAqVNnnh7p/dQIIhNRGIxC7KSGrgogxok+IgOrjp
zDvgrwtBfn4DT0yII3iyFnRqgSsYmKg34y59Cm79r/HO3aSHbjdskq/Ka3f7O08pctGfy5qctciA
BLvyI4oUxkdU8b7UXvnaS+r9MGa3gwkOhf6Pj7iDVj30WbrPzJdOLVH+lra/fPz4HfD3mDyrL0to
CfJAQ5+xdrv65pCfZv6n6wbERTK5Qs8MTBxFqse8NQcMKAhgQYi8itoefergJpOrjVajdlt/t/Ul
qNic1yDFJSCqcIld0BS7UR1HdYM0XefTj0UN2v31GVSeNBYdQw3SZVGundyguV9FdpvDUZy5yE50
dA5op3l/jkbqLzjoxWKwRLXb4LmmMw7+Y2LsxD8bBAHpbNUITTcJMolqjti3a7+7/p0uy2bQJ1Dc
5LUCbwAsepMwYjlUnk07A8YS6W9DQ1qrxfdWVvO1iRh232nbbujoVfDI97XNgm3xd585CbbpuFDE
hU1KNqfZiJJbKaKl6JR3+k4/6lvavpty2HRfbRBu6dHbZR+uW7xI7ICVAVuDqFoT8MWpQdlDF8wL
C2Plh18C47Ml3Rf+6+BZQh1xVdgLyerFGcCGbcAGRkrMPNC0Tq3rZZ93WQS3HCp0u8DrdEjHqk1q
ui+NZx3TFv3JIciZDDKACF9f6eWwGQhNOMjg6bIoLF80m8YRKb8kH2wogrsnBdGufvR3lt0cktg7
Sq3KcplkNK2tFdX7FIoaiP82mvumtrK9lSM+XpWboG63iXeruEuuffGA/fHjqHMzEybY0idOJw22
4VVJb68KX/OPcp6j2SKhnlzopbuze6/dK6bVLMS8i5RKRdUEGjrRM4AhY/rxIy0cPd2IqB7W2TdV
do/I0R17D9XaPnaK9fX9v8iChTFeyqZtUPy46FXlpZa3dEmsVdko6U6vZBdt0Eg7JOihLhzhmc0U
FCvspaZRTLhA5NqJF0GEgepp4ff+kSbpsA30OPZXTt429boxGZ1iolS3l5BF6vT8Mi+nI82DdILK
6PHUchui0JxDpAhVcTg6L06UO9kNfdvijQMtF8zJjjSibZ8kbY6OZQLCqeqRl1kHphTla2M0Mrjq
0bmRF1Lay4OHWjfjReI1SvI3bRTq8ZBI0NNCNa4GJHd+TIF6GI5a4eqrVGp3oS+DeuilfdZlC1nn
pWnYSOmEmgYeSkCdPB1p71W+2oMMUBL/sTN9hEqM4i5VjV0rhx+KrLgdivIRCMHb6/52me1SJGEq
A9YXpNC0CybNxjRUH4U/Y5UWIQXh5rNiam+Mrn+I3XJjN/K6DJ3bpqJNZn1L7epdS3eYMYgCFdD+
qeFUKNZC5f7yvAm2VOg3OAOUq6YQSQTxYtlmyhZWmM8tQymaDgOiF69p5S8Eu4ubkrPGLJtCTUyQ
X01P9thTJ0q7Es3P6EMufQzSj9c39/LvF4yhXPcaw7Oi63ieKWqaH7Wam4A5dzWFo1RoTXOjKOFv
hKhzQ+LAnVz5I5AHVxl4n5ATMsHZDA9N372omRFutV5eiIeXIQpjyNvwkUDs8p3OjXXRELcpmpyr
RDHi21Ex3acadpi9lepL0+2XLQTkHWHM50KikUMxdrKDjV86Q9DBlRPedO8VZkWhenhxN18NRikN
Uclf0lu8DIrIYVBehpPKFNRQkxumNNocZdlcXUmmvi7q3F/pvZ+tKK/d6BLT+7rbL/EVqBf1AqIO
043IdcG2dcmIDWhfCFwm2qp1oHHWpfZgJMo7l2O5DvJARiy3graEXmihM1DAMN0jkKxjF6JqlmfH
1Hc2SmGZez+yPreBtPZj76MVMRnZjv1ClLo8mue/VORJJ35Wm04YGCO/tFLfhbGOLqpBVQNRtdoM
FmLxvCleGfS2SbumeACjC5B5CTHlqVK/7cNxb7golQi16sEoFhAi4nefJZQ/vgBk0JQaUSuZZlyJ
maRB1pBx5YHzYOTtUw4aAiB/fmek5quPSmNSlUtgt9kVgoxS4PnivTp1tTawTdDLrNAa8m6l18VW
T8uN70EDnY/qjV9E8FH7b8JI3+Y68s1xkm51UoE2TdetzFOodcxHSa8Xct3L420ZMAqTV2tELs7c
+TeW/LpKVCS4V2kLhbknS7sscfNd4qvVwq5fvqTZdiG+ibITKDEqBOem7EbzBlSZtdWGew8zR23T
H4J1s/G+yf62Xsur/PXX+98To+KznPhwEQw4UYxR97PyUT1qO9pZcMLLzip8UNawVv4bdBiXCc/5
Qid7aoxxFvQqNsVIuPyeGoi3jeCW03dV/W90Xuc8S4wXIIAGa85FZc4yelQ/hGfJlfpG99JiXaQo
3dtJr62H3Bx216+5ywlPsaUn9iZhoRu8AhUO7FVb/wnAej/usnzt9gct2MY7QYAEZNxb9dnWiTYG
FD3jWhm36fNyG2bmwhA/hfEDDpTARk1cSglsJa8DZBoEm2wtiEfag8Aht1+ap+IpfpYWFR4vL/lz
ixN/MttErbsYi3LOsDYXRlH+eo52bmLiPnFYeVKdYEKRdvYDjd6bnMLIVmwsID1jWNffx22x84+/
Dmr48WV/bufkywZq3pRlgWXRSfPdfVk/C7vBWjlq3zVtl2vHej2s0pele3hpVydJhqobQ6u6RGQ9
QUud1gkFk811t50zAR0g9P+yyGKmXUK3yrtQEoGgCVp/lfp9tPIVudxet3LZzmYLT82In3ESb+Ii
krVMHEZQ/8+CF9/c9EfwTCgzLTPHCU+YXmSCbJB0kmE4kC/nxnwKrdU4sm1ew7hWZ6B2ep+P/spw
78zRWJi+nbspTo1NViYXraFHA8ay9ks0PEXBq1D6ur59F6GMEjwVJgo+gij5ohxhNbGBtCj9wY5X
8UMdRu5X1+i1GwMC7KM3Wq69YPBiUT8MEjl1ZEzp6E520ONZqQ0pBm2rPdig3MMqXsu//NybWJls
neInTlLlWNH3YnIg2mt7wSizeNmJX3vmDxM7k3CYyMYQFDB4CkhdsNKYF4zW1FGP6s6DOyNdL2H4
Ls7UxN4kGDZ6FyGqjT3Frm8llEwLb5GB5CJZEzZUXhQUDgSMc7ImphFSq/GxUX5sttkbHzHhjUBE
S++NfD18y+7kjXpw18o39c+l/Zx1DkGZAQJSRwthEpXo7g5OBh/Tytak8SVw/OTW05s8XGt57Pnr
664/u5eWwjQiyZiQQTs/y17jDu0Q6Lh+GqwQ1PWB5123cDkxzFYizAcvBw9tCJMnzm5CM5CGqFZx
Z63CdlV8GRElaW/jP/V0ZyLODLz8No9gldI+uV+u25472BQ3mbYEYkDFY/KyS9Oo72STGvHQ6Gpw
Y9Slt5Zsq6x2UUJ1dAXbaJD9+o7y1KcwroPoQeZo8vkaF2qeSOVMd3rpbVSEZ/cOulw311c24yQU
t0g/wMqKvH6yskpOpTEKoOuQc+kITOmNGYw3o5O+XDcz4x46ZSpBYgz14wWaeRzVQOoDtNzAaXxp
u+QRGNMSOf/MUcMGURscCCiDqb8jwsH3y3idpJWZN2tPCZOV1rWQWOZALgMoyoE3lHbWPippDmb2
+grnNpLnv+D94f8XHDXM5wS95MXdKiuYsBjr8l011ki/GlG4VAm6LIOhJMOLR9Ag8xa/kN8MvNj3
wGi3ZOiMcY8bfSuGq8sPXGtQ1TjfhYyD+9Avldtnlsj0g0ITBfj2ZQ+9dWBgLOENXAVttpWLYttb
xlprl6DoF2kBq1MZPQT9TjJykepkqTJoaoEZW2FIFtYfX/ozVDW0goPNuKRyOLuXp9YmlxvVipbC
BNbaXXmnrqND85wclYO0bT4qqCso9+lz8vhXaP6vr/1/e6/Z0z8vtep//4d//prlQxl4PETP//F/
74OvZVZl3+v/Ef/Zv/61yb/1mL+mb+vy9bW+/5JP/82z/5C//y/7my/1l7N/2KZ1UA/PzWs5vHmt
mrj+YYRfKv7Nf/cP/+P1x9/ybshf//HH16xJa/G3eUGW/vHXH918+8cfQvLwv07/+r/+7OFLwn92
P3xJky/l9D94/VLV//iDmu5/KrRyNCi7hISczQHvXsWfOCp/oNrAdGhsgOwU/cg0K2sfe/Z/gtWj
98SfUwPAdf74jyprxB85/8ncPWV7i1EQhsmokf3x/3/Y2Rf6+cX+I22SpyxI6+off5xHMAkVTPjD
1As9LAje+1IrmvxQmnF2N2ZR8jFHZeTXAGw///rJmyUNc4+cO8oPaObld1LndN06HiBQ3LSpo/za
BMZPK5M3ma9mVptXVn4w1KLAQGXXH/0kMyLkp1W1OTQFfYqnOpC86JdusZ8WJ7mV2odGZhZjdvAl
x9XXSOrktz5Qx3Fz4j9/fabTzzIBM/80IILVyUulqMPSpweSHfoIHpEDDXETXkV9zD9JrVS7R8Uz
uleaVt47Ke7qj0zTMMVn5zQpb2RdLd9f/xl/5x2T6MGwlgTysSkOLW9Pf22EWRFvrXCAWu66gfPY
+3OZk6THR7m8jGlXHjRPa9+mna18D+PC1temJ4Gq/j0j6vle9nmYmr7p54ciSClU535sP0ZlF6vr
pOzG3XUjf7dVk0yjrhu7N/ysOLi10j7aRd49GWOq/tJI5c99EmXrE3fIgrxu61LKDnYZ6C/RkIzJ
PkzpzK4Ga1TU/W+twZjkZLLn+PRc3ewQo9q2Gwsj2chc/G9+72+fxIIwlFIlsML8kBFwngslL7qN
b5Xm4iv/b5xpCoIj7el16IzzgxkNfffoBcYg35SS52pwKiWFfzN0eXZblmFarojDgblWJd83j7R4
A/kWXKXO0yVGkGKVQscOpkiqwZX5cmR62+tbIDby51PwX5/RmISNIaBZSQ6ZH9zRlujqAqTxt5Hu
6cnOiyQn+zz4utduIzfNtTvTgt+acnOgjs/XzQszc+YnQcXQ/a61I684mFlpH7vB1Z9HO8xWOZXf
W3SknT+v2/mbs2BMwkYTj3kUdmFx8DIvfZNINiBVX8nyX3vh/tzGSdTwghyId+bkh9hAvgZ4ZZq8
WIlvL0S9v/OjSbyoO7PpNZRRDx36RuuoNcK3kl+GX7uhSBaixd+ZmESLRvHKWLai4oB+Erz0scTf
LIMcM5g7sKzfPM6ToBEDH3FS384PYaAGFgIfWgVOJcmkpZT2b1YxfZJw2Y5CnqE4wP2mVP+Psytr
khtltr9IEVoBvaqqWtXLeHfbnhfCnkUbkkBCAunX31OO+Oa2mVYpph67H0QBmUmSnDzntJpWyeOE
5xkB8ik8lV+3pq1RnLiB/sd4ETSR51IlI8sMdAHZ4whTFm/sOPH/xi3zj1HFThIxpYumXPvdOYbM
KigrgrjRH2lgLf2tW1JvOfDQdsOd1+Px8P0sgPa7zRbii7e+iO1o41VBJDnC1lx1n9DdE0cHdGqp
FHiPotzTX7h87RXfjy+r+2KUaLBGo/u5PxeN7NAGsoRR752MR1t5bEVQLQqKL3r5/fqebUSA2IkA
M/NkyK1S5wmVte7E5Rjz0zqV/+3i/f+b5UQAK1GnjPsQaWuDxBpMkWP/Zyz8Yq8CufX7nRDg1VZ6
narkuUrTCh1dBCJPBMys11dn4xhwe/p7O4Zg9Kn7s0GNGJjDsggqewpZp+ln0Ouu5NxUYzIesPuS
PTZKMrA28tTsnQNbHuUEhi4sZlRlsDuenNOvvI3CP42/2uIAsn5v56zZWMHIySVQzqJEDQty8qE3
xaFeTfxgOKV/37SEkRMUOjFDWSxq1ZlVF56CeBpjYNCFN0Jvvq+AmwIVHQB5nDMwME+ojH+jnER/
XB98w5fcrrjSVs2iYiQaPg/C9hiTsSwhnhAs9n0lPeN9pKXu+9vSpsgJD9IDlQXtBEwxbtcfNW5U
n32o0uxRnV7C2ytxIXLiAlGhVymr1VmLi+yx9b+0iz705dhD1rX/LEi1cxptGF3khIQ2leW0XA5t
lsyNBhZmnuiB9KqHcnbgr/p4fW+2hnEiw5K0isTDjOXyRxTFqPqsGRsAoxM3DuCEhkjwelQKm69T
HYwZ4GOWZ1E6t2W+Gt38uD6NrW1xEgRoKyU9YBDybBJgDT4HZTSX0HZp0cimPTBU362GRzIDLb/v
7UzsshGvWYITFVpWhT1aH2HVddB9iGoBnIM/R5BWvD6ljZ1xsdCp1DUdfdxh5FIMoGYEeMacmAz9
BrTNNk7eXR9mYxqhExkKEclQ80Ceo7kHi/FIukM0KXnjJJwsoW+HVqYXb+x4Fz12dOiPcu30p34p
q9vueqHj8JzoqvEZrqukK4rMqz11SrT56I2VvrttiRyfL4OYKS/U8gzClzobgA+9G1QR7Hx9a58v
G/Mi05jh0S3gKtiAMYoeQ0QTIUDDFfWAcN72+x0fL71QgQcTllo1pfre+t7cZ61Xdc+3fd7xcKbA
k4pyN/Lmdunf9om3nFQKZGZ2/fMbru0SMZHVCwC4bfHrF/P3yuseiJDxKCpbZAlK6p1X7mF8L577
ikf/BLu92Imla0QKshvsc1e/wxvFV1CW3oVseDc25knO7YMsw79xiDYHGpTlzvQ2/O8nqP3FoLVv
OeotKSpXNeRYwE2z8ubD9ZXbsKyfItAvPq3jUXMrEEFKGk+nAjIsh0B6QTZ4gNpdH4K8vmQu4HWy
s+BhMPXncTJ5Uun1qKOR3AOnf5QkVt+uj7K1RpfRX06k92ZR+VgjVkIwZbVJkFV9q47Xv741B8e9
KViPAV1Hqt+r6rH2SH1cdFgfsdng403X/9ad/08O/hP+82ISHSnQV4l6y7lYVlUe2tjItwo3DLTo
Bf609wC1tVSOr3tzIsYAMj/ngA2n0EzdgSD7v3G3HU9XkWQUzFfYh+KtDNbHbgGuJwBJWTju7MXW
z3fO8bLTMaCBRp5bNgRR1q7czo9dSwZzvr7ZW5Xin81BL7aBJaqWRg39GdIx3mGowulhkD44RVTX
oysiFB+ikEKuZxTxKZAr+ThEOj0m02i/XP8FG1N0qXoTANaDoevhMlouCPr9+GFa/HIHib4RLX3n
OA8opLx6AWMOo9Z7W9STHrOq61f/MM1oVjhUuo+/ydXO/01R+B+z9p0TfimndI1KoEzCJlDLAe3q
tcyYhrfeXV+vjSjmO86fDLRYg0uIgcIr2AJ40p/6SgdPSc32lPq2tsSJAGU3VqXgeJ6IgIk/LkOb
ZqPuivvrE9jaksuoLyxOJ7IZ6gSVkpSs9cd2oXcc8nsiUNOlCelHM9C9t++NSOY7zi+lpeBvH7EX
5YJwbFZzqGhknjT0pD9bJBSn6zO6GNMrB6XvxIE+9stUGIv1Cnl41sMw4Dm9/9rF5UOi0/erWvS5
UTrZ8ZgtC3CCQgsa6HLmEudYJWto0tkAj+idZeazd+nizq9PassInHx+9eYGHfZYPOuBH8yXRXx/
IQbZiTuvfx2kao4RjHHptw1MDL5P76Tsp/tU8+YmH2Gp4/X+wOco7RCYIW7ZH6duSI64EZVnyuxe
Evn6JgDZ8+sEQHeYTFGAwLLEVfBE8D7wrpcp5MxE1/83eOP/YgnAG84YVNcBYEriPI6RzaAkuQJU
0I07iwSV7lftFvi/X78vAbsdo2bszqFIu/dzUmCkemrOrc/Wp7CZRlAqRCukXCaJJFPQjHXjdPAt
rb5bgMsDVLY6Wh0VHaoyawYggzLWRvGHEYD3OutrRusjLlPm07wOwUPNmjj3krp5oKucPotqJRkH
S8RjJaDbUtAx/GMy4/B5HkyRZAs4UEm2auTlBzRT+AdWc44XWeHNv1VhmfgZ5BlpcgRx51IcGBKi
h24C+ASNaJV8mCKxPoSc9W+DGKC/dqmmr2tHRXHwA91+VYBPvy0NB5eYIN7fAgz06sBkS94voZeA
jVc24kEUdH2erdLP02r78JQUIXnbmFV8Lpbk96G2/o++qZYHjF3/3i4l+xLq1jv4Y1Kcyx51iaSz
8oAJIglMUvDCzcYHG8agczww+Y898Zt7RgSD+DuwW3cRYEAfaBmzP4eAyM+kDlMFYlVrUKNKp+nA
CZ5yM3Rs1FB2QoPyp4qA8ZCQZh0ncHnoAuTTVJO/uRzoQwjOyvAkPDZDMRoclu9M3LM7kfTl+4KX
k0LTacSeWxKp5d4rU/T+6rnlf/W6KvfqARdP/ndQZKkT5sGVEzVh23ZnCT6QT7oLqzco6H3nBvyx
Nejjikyatg2zWKr0DR8k2SNb3fJMJ+ovuEp3VVX0Z1K3fk7xYHXXV/5yaGuxRzCxNYQT8JPOGGGa
qj+vI3SyD7QI0TiLl79vaP2r9/R5twZxwvw4+IyArbM7AwjfnEIR6T+LtO0e19Rje68WW2M4Qd6O
ICZaY9meNcABR6Ax4+Mk0+IUeehmuH6ObGSY/yKc6dLGW83oi3NRRV7yQDVrqsMKkk6V+4UN8IKp
0Wt/H07o/M1rxoHn61fP2HO59BaBJeJsjXZ+zMaxcwHRvMw9RNAkaHyOxXklkx8e0OyGtkg6MXnT
zQwsSL9+X/drNcfFIs6xz5rcj5k+6FLv3Y03XAqQnV9+/cJnY+gCAZyUJ194WPYHbVJ11KxoD6Ho
UccW/nQ3Xv4UdRvfuGYX23mRr/HYqzTEy8RZ+nNxV8/LkCddSnZOocvKvBImmBMmJrN6RAUT0Ckt
Xe1hMrX+szIqeF+qCIhqYmJyYT8AUPe6OW5YvNuq5XFlRRSu4zm2oIw9CKlmlsVVw1K8p7fi+foo
W3bmBIggqcClgCr4uenb5JELKt6he1v+uP71y36/tmZOZChFbAH1LPVZJgVBr2EwrDwTTQRk41TT
7tDLeph2dt9hifgnCWFOiOgSkkxTLbzcr0MwvUUSz3EcJ7Mov1tRfh61vbNVL+8nZLsm1u+vT3Fj
AamTH67BVI9lb8FQuAib94Xn5apiw86kNoyAOmGgSca04h1oVXzfjm2WtqxIToyjQf7QtpzvgZW3
1s5twAODNBVpJYczOqSnRzO3Sn03TVTKRwaOcP5gLhXgOxGmTYcKXhlH91atZf1uKu2wp620tZJO
0PCQQ/oVnpjOhVLxpwCNr7VI9+x8wxKpGxv6KsLVSpVnZQmF5CXXx4WhVWzC43flpV+uG8PWdjkx
IhmrCTJNUXEGyYGIDxFC6jehWhMfe7Rk77Qybg0S/RrmmJ6Au1VLmsdVjzHQKQVpQxtntN3thd7a
CjcqmHZp0V6X5pZ38zOJIu83cF/RnbNnay+cqGBbHtLYa3jOgTL/OvcAACEHD3VzNH2vQNyKYqc8
3rYjTlBIFZkb5vksV11FjsuITBTsHehVSnfJyTYOBpdlJ4gAK9DSFGfr86T6i854yH4ACqgzued3
Up8UqurTPfhp9J/XJ7U1ohMVRpBo1CqdeV55Kjh0IyipoDA/4wV/Rld3evBFwxq81ZF5D9C1YRDk
8kteHK2zZSXEK2ovHxuAaw6azVoe2sgf95S5tgZwnL8cLPdtg+A5dOhaxr1Bo5u8tQqSxtfXbMNr
3M6WOlzDQdYez4FjBf1Y2qTnooS4Katne3d9iK05XP7/YpFUEoKlCnQe+aj67jDOS3CsWbgHprhs
7itnKXHcXpKunYBb6M/d4I2/Q9JO+BlVZXFSKx4B2wi93A0hGoQhQXzrjJw4kMQVBVGC152ZFV/m
ucYBR0y3U/HcWi4nDIDLo0KD3dKdPX+Z3iaLSe/GFiw0t22G4/gNXntIw1Ey8Gg9PM5o7TlrHQSn
61932sn/STZcCGmKfu7E522YTwVpv2p6keKQQPKmDdDYpUIuuFALbGOUlBmRQfjYryJ9oPVcnzWr
hnNlG3YXp/OXodhrjd4Iq4kTFSKV+FHRsfaM8mGKgEC5+aHDqnjfBA0BqXHVkNuyEheAysRixnRA
EUbGKjyUBWe/UTDU3vu8+m/aKv+/vk486Aov9QCjQYknTtsMj//6SRg//AQxtPHv63u4ERH+JcO1
UoANEK3PsUEhRlPSAQosoDUBIu/bIoILEOWhQcsWI/XZdICB3IFkEeyNBe2KcMfKt/bcCQrtMIGO
y2IAf6TTczKT6OwhHhzk0CRvRd/vgVo2fDVxAkFdrSECG7e5bsBKnSV9aNSR+NNKd1ZqazOcYNCH
fJlIOdbneSXkz6b046dJ0ACV3LbbY1PcGsMJCahvSbD88urMl7q7m9D/KI6eWdDL3veEfL/Jqlys
KB0KipIex44EfQlcBunQ7xTSpYKWxIWl9Xh9mI0NiR1njxUgJiBGrM/RJONTbKb6YKCjcttuuBjR
hsSi6O1QnxNWsyc9r/1b3BOD96JW5OttE7hY9IvDMpxT25gOQ9gh/K5KFIoKFe8QPW8tzsUAXnxb
FEaDaq6tz904ynfMsjnz4368CbeCBrdfv24skIvjQCrkDwqsEmUfDzSrF49DG7EO1F51cGsSjmvX
RbwqKb3qTPwSAr4NY0Vx6LyI7T3ZbsSO2PFpFGxpWSesPPMi/p6O4JaDvONTbO0bM+8SDm1UglwI
qKQlYwuaUjCL6M0amL9MF9NDwCECxoIvoxfSrKg/xt766bpZbfi4KzEumxmX1zKqztNMAJkvpyB6
9ONC/+4v822wfOZCPkEYEIrBwysNtIO6w8pXmgcDW++vz2Bj313EJ1SMQxuYojqHfeCdoUFQnPHw
HO2sz8Z+uJDOwqNBQdA3fqarSsWpt0THD1U5xT9AeRCyN21cVu+VBQ3a0gY+9PcWhmL9+frUNjbH
hXjqxjNyJrgpzUFo70EJ7L3X81w9dkVNP18f4hL/XsmSXZhnEA1z0gBaBOiMPg2M/tXZUmTFor+n
MZQ8lxrV+3ixe7IDW5t1+f+LSENIB1ALijJnvISYkxeY6Uu6NLtY/a3POzGgFx7EsQQswIvBiJcU
EV5oZt7v4KY2rpGREwAsV0mhZF+c2yZ4N9j2XQLlBLAvRV/LFaqLY7wzzta2O2e7JFbHukTtpfdI
fxz1oDOfo/ZiTal28qCtIZyjvZ0WXTHfR0mhA0IjI2nL34C0IUbTTA/podtGcZGdA3qdZzmMKO/4
vjrTpR+hNQxSjfEwLWLcSSA29tzFdZpVyzkii5cnEURA1lE9RWa5DTWMTv5f7ZVq9H7RbvJyPHC0
GVfVW9HG4GBc+I7/bf1651hXM+JuzTBAOPblEQx7oBqxVuXXvXvr65ftf+Fug5BmDmovzctKVU+R
Xf17MHPsAXe3vn75/4uvt7YQK5q30nzSLbmjyUIA+Bja422/3fHlqiUJXsa64hzpHqTnoj8wEtxY
Ow0dVw5rCKUt3ujlHRFlLnnVZdSfq52b+oZ3uUjOCNq+HYgs0nwYIw+IKzpZdfTaEndbXdL2xjcv
F8aJx9DVoIsG9RMShed5NsWpH810W1Lo4jUn9PRGad2DM7Ku6xPXaZEbiGjfVpR1IZsBsxo8ERwB
aFBICpK51vZAmQJ5cdnhWDhcN6KNnXBhm8UahnOpEefIQv8u5rbJQhn8JgNv7+Vuwwd+8iy88AHs
7Ih36Ko4D3XTZAFYxk7gO7qtkY65NDpVV8/Kk3gsGUhgvjbxVJ+GJJXZWkb63fUV2pqA48R01UxU
dcRzIw1q4rP8Mi46uHH5HR/uZYLWuBUfV0HxOWDyMW75c7yrS7m1u44X86kHkCkVxVkCS3w/AtP4
iBxsPdt52cNKbw3hnMXp0uuVdiHPo2l9Xy7dg7+oewHlop0jcmv5nYNYs6EhUVWlILmpm6detovI
osGTN37fBWGqqJjRloLTUTU2eR51lXzQajSnm4zHBWF2cWxAYkhwvgxr8UTbRZ3LCZDi61/fuHC5
iMuWLWaxFmej15kmA0AID1GS2kMtH7oi6Hci0cYOuLDLsAtjE1QSNgoaAyDfZa2yolqsf9sOu0JQ
YVN2QMsMOOG7prrnVfObWav/xsT6T9nPd7y3sljtkOMICKoIDEAGHNALJ+9nRKQDqDV2ag8bTuDC
LUMJKdka/QkwIl9/62Ugxt9GkI2ypwRXn72Os62NcLy5FjKazVTxXCBaHEwyJSiVUruzzRvJu0ve
TdJ5idHzg5VKdHyfdEP0XlVed1CsPnUtaz6rgPGdBH7jUvUTlvfiUEhaEKkuFKCXsq6qo/Sa4SEF
ROaeogp+IkFn7sH4spxq0UU7jvi6q1AXdbl0CIWxbiFllJAPF6ZeKFwWd75W76o03kPdvr5B1AVf
goXGb1LIreYhq9SpmoLqKJJprxy/9XUn1Y4qpGJ1XHr5rJeL7GVKj5HQ0U5KtvV1J8/uDVfRDNBh
Pg+S5pyg8WsWkdhhW9z6+sVxXmw4AC6DZArPfVFXJDZHRbkzB7SN03qnyLEBOACv3q8jFCChKCmH
SUV8/jb16RedruoEDv5HYZZz3HbqKE34aVnqB5/bv68H4Nd95l/Uc8qoPl1L7uXo2+ohTErRtvOg
i6YYj3Vbglp6SWjkH6olseHORF8PNTR1goBOPYjCV8bLy3DW79J0NmcfpN4fgnbY60/Z8hXnSI90
Fa0oQaZ5tQiZorcqbM2h5SP5Bpbe6I3p1mFn/TZevaBP8uuuKcYRn1dkD72vSPlBLeHQnIDxbxew
V6v2HfdiGdz3TSdXkCBR2YK0mygo91Ro/M+LFm9gpwUCgvOHYqpifRSkrPwjcCa7qKkNy3Xp9oZx
Qb2xiLHFwM7/PugGTV8+1f3zdQt6vXwGRZhfFyAN+iIIepvmuvChUh//GKiHGn/9qQbNX5YE/L3u
FvnGq+abis3UxenFUiDhjxXPx6j7uJb2DUnVG6OaPVK4rfW6GNULT4/w/N3KVqd5kaJVJwRrdO55
6R7p44b1MyeOKOCzxwLA8Nyu6lDN7D0R3ntcTvdq5Fvfd6IISK8Ss9A5zbkSH6agvffm7i7hasfe
tz7vpPum0kCJswapDp9Ixua+Bk/QNGRWyduAFVBE+XX9iZkrq3vMgAXjH1UIQyLDToaw9euduKBn
iIdOE5zV4yw6UdXz8xx33ala0mLHOi9W8u9qK3Uhd/0MSjfud7jPmZJ+SoxfnSPqpe/oYH+QJtp7
b94wUhdjx/WiTQ8Vlbwr9AAJCDtkSND3uoQ31snF2NlFDwmQAqhuRNOTp8tHv5oeICG7U3fYOHRc
aF3UczF2Egikwi+Ck4Wa/QlQzv4QhZU+hTU6OsNi2jtXt1bKcWdWlhy6RBLFQ1kG30Bo2/5QFd9T
S9laqcv/XwSLGnJwaJ5Hh0CCVuqj39v1gFpin69E7CV+WxNwPDqlRQfMOme5jIn8FHMSvvVRFcqv
h++tvXAcOiRxZzoPLjGsCmQdcurSsy2GEVXcYj42SdiITC3Uu+mqBG2rX9er9cKpaWfEj4KQJYfC
FsK3iPvT9cn8rC294n2uUEk14xHYFAKHkd+Pf0E/RyT3sV/Zv9YGbwZ3dbG8C315IktQvUsjRYv7
sOSLd7DpEpY5mtr+oFPaDE+17JOnFGKJkIsh8QSJwXVIPlXjyOKdn7plOE7eUAubTNK2LMczKVRp
VZ1+BJR1RKF+tN35+nJsjOHC8Kz1prapKM/bKp7u0nhKMht380l5u5iirSGc019EqqjNOsOVTVUd
irR4Mxj6d1jUO2n3Rjh1UXYNi+WaLAFuPUNxmkUJFloJAFwzz+8nEDIcry/UhosRJ0Y0c7ByVqPI
QQMPclgJJBL8KtkTFdv6+mXtXsSIWdM6CNqE5yh1IBFqC/8j96n6cP23bzgwccMDGDsol1OaN3F9
SLwBjUcFoZml65JVuAiNQfF8faSteTihgrIiqlqLsA0qZPbdrwp9F8qSf7zt605kmOLeeCBDxTwK
9pwk0r6dOCs/Xf/4lhk5B7+c48ZvA+QUpAwfl848QQLocULfmeHxHpxya3kcjx6J13tsQd7ooc/j
joL+6je7Tsnn6zPY+LqLrgMHTBj6NfJGaOU2eVuXMpOSp6frX99wYxcoZ9fZS2I5AT7LZ/0lAt/k
93CdvEc1eGqvjr41xsWAX7iBV/UrGU3KcisGcd+3kO+FbhG447HZh9um4fpxy5eu7xKGWpl4SGII
9QTiG23Vzipt7cFlZi9mYOIgkUbLNBcroY+F0OKey8bfuRdv2KiLjGNoBVGkQeZIoTX0YMGI+psB
Q9M9hPcAdkEhKd058rc2wvFjU+MZlXotSrrF+L017VfP95/Q7LIHXN64EbrIuAlK8qAvbhBNpez6
w5oAMp9VKqFd3skmTSEjGFXJPfbHH+44OhvGTHUStYbrRrC1jo6vp4TjSg71g7zwiiprR4p7itVd
lhD7yaJEd32ULVtwvN2byBBwb2U56kLDd6OX9eyv87JzUdmYgwuZa21gKwi/sjz2xH1R2/JAqHdO
Bbp4ihjiuNfnsDWKc3gvsxe2cYOXibCAMrqBBGSr3kgefpoEwHPXx9hYJxc355VkTsMBJd+4TdWp
V5zkQzoMO+nB1tcvM3vhkWtP1mDgIxxeFdA50m14Kkn1fNtPd9wdjTeGQFWI5qD1H5vD0laiBngC
JJc767/16y//f/HrCzMv7RxPLC9ny09lNaq8bBv96baf77i59MQwr6Fi+bSM4VPSrN2JzMFtDKPU
hcqhQmiLBpIZuSn76q6uZnEyo21vtBrHh1c+jFNKsK/JMDQ5GWWYXzhSd4r3W3bv+O7YgcF7YAXL
e8reRSKYs3FIf4tpMx0Wkn67afldSFwbQ0k0FIrmio/1FyhSRe/NJOVtqb0LiRsiFC9kTQj60T37
noblcPSAJXwE/dKwc0xsWKeLiwv9yTfSLxHhRhaNWdvb8pm0FSCEty2Q47v+iPvXCHmXnBk7FSc7
DJXJgCEcdux/45hzcW8RLwMaF6gTdmxKvq1xH5+XhhX30q7F++tT2BrCcWBdaBWjnwBHDc6vj1Nc
8RPatepjOcs99ObWLjhe3NM4rRhEVHIe9iqrzThCg0vuFXq2vh7+GoEIX+MksCXN+xCVmLRdvKdW
8uHd9eXZ+rrjxYqnUVOXMc0vHQtHVXhQPvKaYMcFtr7uePHcISqPl9MrKugJF4ffw8TfEyTZiBAu
rC2OFitqi5uzafVUZEMalvdVME95b/UhsKlIdgLdhgW50La5mJrVh9xljgr9ebH0tEj1LW2jHzft
gAtua7hthW5WXD1BHPrcdqyu7zQLB7GTp1wyhVfqLS5h4bh2wng1alOEhtAAj58Ms3+oVXzDm/VZ
sCVXaXCbMf1LUrAuBsBKCUXRMGqgf+MNQmRLV/r+jVtxsbMXpzH1ODoSetxPlA1UNpdtvgTsZDm5
7UAIHU+ObdSZaaHwZIt6zLFMNVBRIPiNb1OmoC7ibWoGJvTAkDTSucuU9OmhTCFAd92UtizVceYm
AkqGFQhEeOwuDxNrvi5+8oWidXxn/bd8zvHnMZpqqSzy9ojGH2w3zncdGPp7TaJ7b/FvCxou5E01
GjwSGvUqvXpoohrQpOZziE5cXyNHe+d/YA2UQX61IW4WIlpu8PDYpGUBerwEnE62gLRsRiAzPz6y
AForAC1DvkF0DOwSnRLkWcrUG/5Ge0P4tTAS1K88ZvK+BhLmjzge0uDEUtPu9clsbKQLmFPtFM3t
alne9eglPVLMf8o0FHanTFEocuzYy0Z4dmFzCUj1LFqicN3v5vEzj8L5W7sa8nx9pbcmcfn/C2dl
A2qnRRHC1lX5BkuOgldUPZaV/nD9+1u/3gkG47J4RI4dy32xEHBmkPZ5BDHVTtjc+roTChjEWwIf
eJu8jFScHtK0LsxBGrqmO4a4NUD46/JUEwmFBDlPjvJN+heSwuUT66L58/XF2Vp8JxSImpoVvIxp
LhcmHyKj/NNct4DncUZuu17/BEm82F8OWh7g+0uUu3hTaDTEANicqaZK2G3m6aLmlhAPcin67PMe
jCI5tVBG6NpdqbuNFXJRc4WiacMngFL7Rh+aAjq4w3wBBu9s70bN14XNpb4IJ+p3SR706z3hqYTa
eJjTQT2U7VgcS2luS3Bd5FxUdraYuZfkaHU3eevh8aCBkOHbMVnVbcbkgudaqL+ulRhwLBoxf05m
L2gyUakUQi2r9b5et9gUdv9KnuKC6MS40qgsDc1D2SX3Zoniv0I9jP5BzvTkpRq9yOYjOqN4Zvq2
vrs+6IYTupg6kDoYzSClkzPPrA9pGzObGWvMnnL91vcdJ1+amKxDVCeoxzeoYjN/Sb5NImj9022/
33FzaDgAi8KwaD61eJyNlD5Entx7i9/aEue4V7GKocUNqJkOnrlYQY2lz2mJ0vYM0T+8pVJcy4dg
F6P5ukdCfO/XiCiWsF7GHsPFMRQeslkbUIp6A23BlkrjnVPp9R0hLnxunQZo7Fg0Y8S9mO8qNg7n
RIbm9+v74WgZ/y+7gP7br3NgeAaOZyh55v0yZVPi3y2mPYzi+yJ0NvMxY1P8qEN5vw5j1hfDE561
boOpE5fOsF1xBTU1vQy9BHgliNIMChYgsRoHfpO7/NS7e3mkk6UScmAxyUGoL1HmjP7kTXobaxBx
wXWVjlQf6SDOp1aoE1gxx8Mwc5HhUNy5n7xuz1B0/XVzpO3jRYNxKY8SDr1dcccjX2Z9Up/r0If2
jn2TruxYRXvlk01rcNwfiaMeygH1VNTeGpKLxu/6Uz1VUmbR6tn6UIWNx7NG1ukKsv2ht4eFr+iX
I37bfzZNWKPpzPh82UF1bBm/Ey4EChUtOu1RLiUA99U1iKFx9dzj7Nz6uhMuErRcACVXklyZ4Q4H
9XMTjzvlwI1PuwA5tBWn85qgziuIXU4gWJoP42j28Ns/W4L+ffYQFyBH/E4t8YpUEj1sbDqxpWmL
b+A4BGkMA/uvgvC5F7wjRTV4Gacx5/cQA6LQrS0Hn2Ye8XzvAK2uIDlW6xgGd0OZgp8O0raJfhjW
xf7wIaF99ELyLuF6LSDRakh/MKCYJDsHwUbsdBF3QwU0nFexJO8HdQ64eK6sLbMeyr03JWPEJcer
euqTtI4vA0x/BNhmiPZWtzUIERdx11zKjMVKEnArjeBjZH+0a/ExDdgf16PylvVc/v8iUxVUR346
4Fo/s2RE3+5gjp7w9xqrCb7ymvE4UQUVzDCgw0ByyELotygONWVmQSl77EGxdlraIr0t+rqou6Qa
a7omFJneHIc/FF4f/UMTFbDJ68v084b92kyc8IA+UWBiQWWRFyEkLk9e0k3iEACO+ikAW8qb1ool
fhSt7vQXb6jq4iTWsHtTE0SuI1RDQK2SAKSzQDFpYd5BF9PQZdCLnGvYStkyUKUipT9CW2kkEBhZ
zF6D09YOOIHHK8OiinmS5FpXzxfjv5gPLWaVlfV8032QuGg+W/B1rbqQ5g0ag1boPZFwOsShp/e0
DTaM1AX09dGcAnWKWvuoYxD5IuO5F2UY7Rx9W1938pK0mQuIuPhJvqK0CN6ltHsA326996C79fnL
zrzwsAXcfjjqLrdlvy7+MHJATQt1cH+P9WEjvLlEeBSmpGdjE5xZMc2MuuAHBE2zgPu3vWcR6gQJ
kEuj34hokvMSeUhmwEr0rfw/zr5rOW4c2vaLUEUiMLwydFKwJdmyxy8sW7ZJMAAkATDg6+/SefLp
e2RV+WmqNDPdZAPY2GGFser+aQwaxVdRYo/hvNcZiwUY6unMGmHzOLLqHUjrW7//VaIxwlMp2KwR
ILAxe/Gb7U9Y8H/DXsEd+X+vLpznegVQND+OIW+KiqSiSHzwnozjW2t7dXoTA08aq7B3GCQCGyhV
t0OdUa1kfemEi37/Pbi98S3/H9Butx6MO8z6HOy9n3gdB48x3eULxPVqVf79O/7vVnsUXbUWIXUG
JHqHAD3P8Xckcz0UQwMNbWQ/dByZXSN+ubSWX128hss73/nGyl+j7wCGA0QAd/NxTZtmyocQCuBI
mWf+6+/v9EZsvcbdkWVS6FVgignPwynJZmcEy7n36c8o1vzTDoDF89+/6a0Vev37HzEEtFrUSs2M
WrmT9l4io/kWAUn7WHWR+rdDeA3E60QUV9NIMc8kkTsL9CQxFgy7d6axb73A1RFXyWj2Adb1x3hV
Ys6bZa3uIW6WfEuQ679zR7+1xa4OOugnMoJrqMBytzGI7FHtfzeacp4JP+7xufZ1X92tMx4k84Am
vWcF/dY2uAoBfdIybKwd4avmH6JR39s+LjwuReTDbZ3/fQe8tZevIgHsAZNUqhU9syhMP7DB8cPY
i/fgvG98+jU8L+V8wE5GButd2NwmvA5PrhFd+fdn/7/7fdE1PK8xw7YoFbLjrmKXO2ibXiKehgfY
Z7tytml1SJOq/bejci1lx3jU7gp634C9jP2eN43UWwHtUwmBXUBK3rMqemNDXxsiQ2XMQby+ZscE
h/FVd+OJdX2fyy35t/N4LWbX81r4tl7YcRZyP4+tHGGCw99TZ3trwV///kdAqfpqC12o+DHQ3Xjo
FoDI4zWYDn9f8Lc+/eq0j5B0h1dvz4+vlMkpo3IJP20wO36PhfTW51+d9G6EwCyp8fkNe+Q+Hu65
T/S/9QHE1WkGgsOETd0izZyXCKgp/su8Gh3/2w9zdYrRsIcC0IxMZ5W+vQk7KcGl19E7j/7GObuG
3S1620K1oK8eGD34vK06nwB5pz0OA+e7OMSBTb80C7U//v46bxAWomvRuqqKpPNhwo6dkzoBrt1B
mQFNVrJkr/2qO6eTAXYLFBaNphiZgwUGlGBhF1Ro6fiScbgvmJI2qJWydKXRnrcRBMuRGMywkq3a
AEpPYI2ySzLY5tffH/qNzXMN6WtaaCHBUZUd1xijxGwbVWezSLf7Pyb8/PWe+ONsmR6DsCFYERps
OxdTaHhOlNqKf3v814D0x6fTlhPtBZbUr3Q5geE0PIih+zf7muhaCq9fkxjKTgE9Qn1mKuDMYC/K
Y0DT9e17cmhvXNP8KjisI8rySXOKRlv3YXccEDYq76LZfKoUEIoDX+hhfHdi/kacvgb6MQeQUxQr
doTkDTuvjtB8q/hwSvBW7+Q2b9z/14p4S4vZzAxNd8CD0yHOuerGL2lQ6SlnqoXEHw8i896189Z3
XQUQA5Eb4wYWHpXoXZEEg8iDge53DEYFP5KF7e/ssjd+tmv4X1Tbqt2qmB6N9xZDBmh/2CxJTcPy
0fZm+bd4eI0DhKW7XczrdlsxRD7BHaMqGqA/3nmJN076NQRwcAEoUoYFRzIkSd7wKC6wNv8GDY6u
te+InBVaoiGe/VWZbq8CUfTD9J500hsLfQ3/681WmwgQhCPsrxQERfYHEyxrAbcIDHrfE55/6wd6
/fsfsaQnfWxg60NReG/8M9j7Oo8rpj//U6RiVwd9T5qODzoIj9HcLp9H3rd33Ta85xT3xmV3rXW3
qKTbvDbhMUlnmfnRostoDalcRkwdfAqaaVlAUCfVP+kzROwqL5CMir1dVnzfugJSwd2QY0xuz3//
rd5a7qtzvQoOF8rWhsfOyr7kEb+ZenFYRbNncQz46t+/5Y31vsYF7rZOkn4bw+NE6ulph6/xB2HW
93qkb8SMazDgrGOaxgPeYe93ebdJktwEOtyHDKyi99A/b73B6274Y8d6sC42uNpQpN01f6xn29+N
EaXf/+33eV2dPz69cckyIm8JjrBo7w8Del1F2HS6+Punv/X7vP79j09nSAnCOEqC42aUP/Rp2pts
mffqArMREDz+/iVv/UCvf//jS/o9gTZZ6ILj2odVEcE/7cbz5d+886JrEGAs5toA3RCCacjHLzXx
6jPoeu+2St/6hej/fvhk1UIvusIZE+sMbzJhihVmcCABtsE7ZdUbc85r5btYtChs1YolJmP8WSMn
zbdlqrOIrMsNkUzBci3oLmZcus+O7e8hTd96s6vzHZO+HuWAWCjhHUKzeZrEj3QPbZNvMK/byr8v
/htR5Boe2HBDash/4cLb2X4Ow1WWBMybw+rruVSLde80/N+Ivdc4QS/bEOUECY5hB4vGkx9gdAvi
uHJdWblYTSVEFVoKQeDXBPjvr/bGvr6G/XVQxltGpYKjhKMmWkdQ87KumQ//9ulXB9/H8ZIE9av4
/2bqD9qQ8Lnf9/WdPffWs18dfCeHGjpwkh7D2M3lJJofsOX07/wwb63565f+ceDFNFED/i/OjI7H
4xaQ9DSozoOXGCf3EJH6N8H4KLy6zScFFgUdanqcB47+2bTrVyn09xrdTPyPDdb/MWH7H6DAHy9C
EhUM0PGlx43V9e+ArwI91cTube+g1NGb7oOc0E44i61btmyb9x0l7kSkf6qU6Zdib6o5+CBWSPbk
+6yGpYSG6wZ4IiriKoecC1wjWiMm8yUFbzPIor3lSxEQ12YbpBVs0wQ5T8CDWNv/zLzfVHE13Kwp
qx4S5vYHeCmZXM3xkuul2bI5mTpcbGOYkWRcM9CJLps0/4VTsGUqrbu8a5Ypj8T+MnYEFoozXy+R
TzUg+foOfZ2tSDHGKqquOq3cNRnpyJRFg65gpxbTUqVwcdR7n2ugcRejvmgRkEPXjT8Xtm6Quu/A
SST1g1z9LzVVr0aA4bPY519wufwibPDZ0jXKO+p8tgR2zcOAR7m2660yFDJsIR8OBARoQeF/C5iv
yutWXBZNPkYNmwu1RB/huGqzuZ3v3RQ+dqH43I8QShEUSWg/RiKf4wlmzFGw5rXef/h6my4k2L4m
oEiWcQqzThuqz0nfPTdp92HBvy9htzoXG92W42hVmk/9zlTW7Q5GdaTTGZPr/lxbQ481x43S1u5u
q8RTJTdybqBljB4+y2gUPLSp6zOIdH9WsELNtU9qTFWnqUhiQTKzzOSg6/1FO6hDSx7ozAWRBYKl
vrh0k5mMIRBn2I9WVCvk3ekvXfGHgA/inmh3QYYkoUzGAP6Q7FdAyQSBmL4/2iW9qcbt0rv0Amfv
F9H7n8Tw89wN7Lhxm2Qy6uHwXXlabEhMM/CyNF5RL/ncdN/nNgkLt/A9myqo1MErqT0PMXTT0dgX
JxiyDJdmM00RSrmVjHX/xbK5NcokWWRDkQkBGw5Om99rw7uspX394OrxEeJQLTCUYsg6G0+ZxhA6
i9vpJxSa9sKO/VLGffB5jJctx7JtMNrsXLanejttxlUYEJqkYK7vixCFY2Zb+0yFe5qq+YMgISDJ
Fj1anKMEs1wAJlzSPNXwtMR42nSF8NDEDiAOfKy9fQohK5bpGWp1uvFTNsahveX7fIdD9Sseg1Nc
x0k+v1L8F1hFZQFLaUmMWjKq7KeeD6jOwvHFCfEdvDO0hZzQOcRQoTdMsYquTv5b1GBKFXRhOaIB
kkve6Iyv3beJpvCLJQ59nMlnJhwsDp36xTWqSKCg72cePix9Ai/HxZ/3elF5Gne3gqcHKN10N36m
dS4YOpPVQm72pven2ZsPnWkePeGPPsKxweBfHTVBwAsm9TOsHQPkWc0HbRLktlrkIrbpgUSNK0LS
+nztgV4ax5rkUe9fLF26DDxSqPLH3Uc7BZ9lnD6MdLflAJ/NrEF4yl0A0MhqgF43teWHqNI/zby2
wNzOwMaMUsAYiC95D5WTzDtV53QHGymhOz2xUTaF3nlzsLvb8xAWA+cpjGY4ne5BTgZ+P0RNk/VR
/KL36NlOFdgnEOrGTnEuWyAucww5RGHTZJNPaFaJy+iIkdkcgDoysjT4EgL9+2WuWhhihlUI/ZF5
muVDCtdHnovR0K9S9K0BWspGd7tJ5ot0rD0YQEke5wnRxgV2WPKYo4edx1B8brKFRPUBx7/ecxYs
5LldYMcd12yusQx0Pvbhxk8jlGUvwaSDk4FVyWFhLceNE+EpKu/8pdteveKrEAF0A4TijF6WfRJ7
N895WoEnRwGRRF9v3PVtMM7oNcpaSJ6xFRilDOq06X3gVPfbN424sSMwG5nRsT5qGEwWHF8rMxex
5kY4Kk+LpbHLQpTkHwnj4X9Ds5gb8A6G32kz1Q9zMoqnsE5aDy/sMHyoU7PfK4ZsNk/EODzwpCY/
+b4un2q1xljdhHwQXnbHFTYsNe440d6YHRD0TI1qv4vnzui7ESZgsOIR0UAySxm7TWO7ngyTW3+o
iWGn1Nv9RJ3xn5YkdZ8t7I9vyQ5SfAbTxzbKhnqripm+elmMu/BDOdNk+hVD6dxljdxGaOfvEBnc
XPVEXrm7iBD3zSpeJgsIyjCZIQ/7tM1GO77s1bQ+duMGSggzLqNBMH8c4R93gU7QHViie8bodkwi
+qXq2VOCDZRB/G/G5YV3gjubKkY3PRMqaQGJG/S8DfafSNRX35AXj410w2vz4FoF5BREnT91QYVN
EsXyAg+OKoMVDi3HIAyyYQfZA2H8UXTxpRL0GaxRd0gGqCXLXe0XaeIxm1bR5maCc2s/YSYPIvqG
sCvnj8B/80IA45rjyvtuWvmhI+haR3M85gAKhzc7n2H5mUQ+Z0I/tBqGloOeAOJXGFbVU3AvIqpx
l+OwTvC5POu4v7ewJQUXpfq0WTHAsJqWHC3+wrpR4AJf5px6uWfUqBdTp6Dq7lGbu31ZENQHi/sf
RUhPzHFgWuY6mkgGI9X73ts6r7qe5BiZk8yn4KcNmn2W/W5yHyC90G4bzrqZvmMyDEOqGgPPAdlJ
tjN7XCMk/lNifC6FSPIVpmsF8Mqfxh28+Lb3ED0L+u+JXGAZrW1djm34DBHYLmvCsAe2WPFiFatC
KzZd8oHM32wV/gQdss5Mt+9FOpNTJMYETvNdW9gWSEDoEj4P0EbKdE8fg5DpC4ghgI9asd9FQ5/g
pmXtDrEg9aWO7YBXm+NDs7H1MOqxe+LAt2bebsehVsFhwf0GjEl1twCV+mtb/Zzhkg9OACY0B0LH
6DDNvThVDSXovYGTk0bJ0OeJGeNDHVj4QMJJpy7gsS1bRPm9HR90R3AuJrliRDfAS6C7E5qp+ZSA
c3+Q/vW4oC58dTrfa/GRbcE0gvMANclcdCZ+xCZbCkpNcmZp+Fq6S/Vz8VN7jhrlT0Ci7uW+1vP3
IGrGPNaJ+5gsnF1oJZPTLr0+T6nwTwGj/IOhm36s4NPbZtQK8qOSRj9uIa/uocsZHUg6NV8VeL4n
2MFVj3DdtYVFv+NDlTbqF3QamnJoJn+XpMzeQHKxhqLQhHGzqoYxr4I27bOZrogQY+KfNOOQoUvU
cLPsy2pwLcNGfPVBehPUVXCEsM9arhBffth3uRYu7T1HZJzcHfY6/WrqznyqR+Q3Y98iE2/ZCmre
PuIIR81zG87tk/U9LYdlT8DsZX2OVUHe1yp0xWaj2U1CvDjYToTYsvt2V5uxKhyL1OcllMml16KR
WSIacHBwk9/qWo7y4Jnuirqtk5zFFc1B0GwLaIjVB4hBCYy8qSup79h5SOlYysZ+HytSvSi3bS/9
WuN3qhktI5jT/kijNf2QoiOIneG6zxZ+NY/z0M2HJK102aWqOUrbjcXrOt8pWHghs4gVAKIVOZmt
mU795MBi4zNkdli0XsC+7pHseEBYMSQvG/j35Uh5tmIeB/7MAh/dLDi7RWKYvh8XOxWS2BVTjiH8
aIHUz82rmp7r1hg4wYgWLo7IQxqL6NRbdI8zr1KEzLqq6LORNp1OEOSB67uN7FrC1LeXcE+Nxy5L
GxN8iSzUjDIPAuld28bkMgRtD9bhGKwZrZb6Y+tX8YAJsvvJNxs8r6FgN/0WVt83WoVfqAzS8FmK
WqPhu/cUDgBml+Rb3OHHPEzhXqmcEGPptzYN+72QW9r8aEK9jHcyHMex1DtYglAmhiRhLhtBvsLH
sOpRn9TdF8k6Ah5EjabNJVwE6UtZO1VlSNYZL1hXu+2Cbd5PF5bA8DSns2pEkI2san9zgHMQykkH
xmHfxHI/wfIy4JlJxdwUZodaAPJUOk7lGqZgQHS6qXPH3URPcC+AxoiDp7P6RTt4vd+YZW+rU18t
IcnkIpdvMTxWP3SxFeC5T0sb3dR8j/xh3kjYZhJ5X5PNOx+Xh8Vz6v6z6I1vORAlyJO0MrY9J0qn
YbaSeDCAalLcWQomajC3lK/EwymJO1Bk6holEqzMx6DYt2rD9uuwBI8E1xAUapsZ7gqg9KfqGJom
/tlDUH3NQaYM9e1OgYMoKt6kw4W7LlEXTWwyZmogoc3T0U/+nlch60D/1OmtDickhnKbHX/gPQOT
FS4/KBl8KixuzdjKYCjJbFoMY3vin9JJDfBJEAxz7YRx7w6SsJAflmjbHiE3QNgPoFIxkqZigh82
/Cd5Ww5I3/Vh5BvpHloyYUqjtraqCj2HkYSL+tRO+UKXaD7qcGT6R9A6GyDDZCxE6eFl4B4hmsfa
SzePEsOjCeo2l8SFIdK4FcK2T3vXb8llJnU4HKfdTFiEdpDtdlZpz8Nz1Y82uUcbIJZh1puVpvma
rsRkjmHZMuCIIhg17q1uUH4O889mjHd1twth/T2NFCzEMx80zf6DKdY2eUUSBASi5jC5dLVySZYK
B6tdTP3bCRx/hPeSbhaVQQAJjy7rSNOfJlrVAKYjTYDN4zo4xC4oD1dlTwlQo7gJcSprueAeXlbM
FZ98zQLy9dUmmx0cDZFMB13LUPbuI//oKsegj4zxRSZWklR3bOe0LxqFuHHSxq9LhqH40GG3tys2
lazTqNzn1hB0O4TS5wRQ5OBHBZuXO9ENgYFLPTyesiARtsE7jdAj8n2Y7ocArlAURX+oJLa3T6cl
iyaXrji9I3RCEPmX8WBCa38bKZYfdoaScrFCb7c6tQqw8PtIE5pcKIW6Xw40/7ZkSOPYdgv/Lx8W
xIyNupPLICzUL5J+OCtbDWHptoUpmKjNo3uO2z1kn6lhiGG4zdc9X0ydBLDS7OP6EgkGeWNO8I+y
gvg5va2bQD+YLsXUFOVmZQ64lVH3Mea69q4lO4kvDglXC0mDDk7gOILxcgbLz32qTB99IbJeGnRq
qBH5ElQYRuTw8KjNAZX0uL/4pWH8HqPZZvwFo5DQ/YLoOh5PwzetpAlJ5Qv1vfoeCtSHBYhQlmVi
2/1yPwXgj30YNqD9cgOOBPkIy+HZFEklnURKFSiM4kGY23EZUI57AehvdJg23YJjtBpVFztyGYQC
Jxv5Edoe3fy1DiBAc5GqHn9sbSrlA1d0gouhmO1QaqV6myd7pfeLT2wXYqHmrgdRVe4s2+nK/L2v
xnU/LoPayaWP9u7LVEtbPyzrvLDMuXUdz9g7bMx2L9OmgJ+J2MrQr3o90qkLf7OxCX6ZJcF/N4RI
Eo+o7Ux8O8cm7FF9r4hFfnBO3E0LeBpnJ6wOLiPzmz/zuZuXQ8Arou6wY0LxiJGDQ+8KXHGeOxGt
vIzoJF3RrQFqeYaj/g1Os2b/FQSA+35qAGryGdrHHT8mLEqhiRg7KLUvfR8FADoFBuLLXTPMN9yq
xBdhaGNZRus2mlsROS9zFnGSnHs6RAFk8XRCj2O4oBhI0bxB5UHM6g8NbP1+RqZfdcFHPXPcQa7p
bzFBt+xittHiDHvcV4UjfSfKKvZNWlqrtTuiMecQ6ivRYddD7rXJmtFsvEzaOd1KUD4mFAkQdSAZ
JgrBnLkebdgbZAa8ua07lBR5O6+LLwJHOC8BQiT3y9RLeUxr0FEyLX2DSSVgiCYzKojaG2TNoz2h
LOTmuDDd7EWPiI9KLN5qeSMV911B5EY9umWq+h0wQtYyaieqCqm7/r9etPUzyMY6zJtd099xA4Ra
NiyutcXUxGwqGreyB3AYpl+vf0TeC3/JuhRNQ7oi4rr+GkNZNsx8FIn/LA+6+bzRJhqLeZ8WxN6m
J+GYi96w32D1r6JcMIObUcZX6KpR1iA7Ql+wVjcbZAqGQ2xd2x6NEaO8QB8qwqLAbtTR3FXayoOO
0ybyWYtj1JSLgcjQ46tPR3Oeayg/IeRG9fzgUpg35RgKhdGd3zRYRfVuNgJIxRYwECjs0C/0gkJY
xMUc430PBnK2SMGTYUb9JKEahQ0IexToYE/+eVzaBgbxqPijjEi+iW9zB6bjRwYpwu3AIbHTPQGj
GsY1WmXQPshnad1j3GrAkISA7tKnvhXtfOprUKHKJe379jxPULD8GYo6CS8pFJJBfAqHrv0Ke+1+
OCA+R2g5zopCih4HUpekbgNetKvT9QdcYLCqbglJtMogpwpdeSQgGPjfVoCtrvkOWwscjLRNpxel
WaRPfovlBmKL9voGIoobe42EezPkEa6vOcOlPsosRbaJi7vV7fqAcpPiX1QthjOHAc3ED8jodH2Y
0WKymbOb3ospAj7+3CBbDC+cqHi6aHRW+WWgMjzB89rc9pCiVWfdK8QeR5lH+TmByVkyFcJYaBoF
w9BBi0qd7Gy6GHhoLZ7W3Y/I03vdRWiwCIt2R7dUVda2tLNFFHKBVuvaz/NPK1xACvyasnqAcx1a
hUpz8aQhKaBxhaDLWQLFUYcHDE4toiK4Y20B7TRpLmsyVl8lrtPmroOjLUdxKqc4g0KyT+9FKieA
v/dwdNmYJkvBarrewE9jHTKrV32aTBr+REc8+IjmdvyVDruOcHmuU7l10wI1+37yD69Jrs72RgEG
JSN0pWNl04dm2ledVWOM5rHkHYxJRfOYiohB4CXYX2KV1F9xrSw3LTzxPlUkDJDiSjUdR+8n5JOt
8RUKaMgYtkNYHyhp4jKChtddsOrKZohKOL0cMR+OZZbczOHaBq/9x64p575qf7TTih5Jt9v4ttFQ
fMmlIwLtw2oLyqEKnMEdmwYlCNDueQipciiKZvHcG/QuqgWgz7KdW1LG1syXDuuK4UMyB9g8VYqJ
vWnhQQsh2fgwiW1FbQ2THnCejPuwMzp9rrrBHwR6FOrSVTVU5kPn0FnihH5Na+fVwUxDj8lDYxKK
omBDX5gm1O3IeJL9FHmUYg8jH6aLCCvUxTpoPxFdwXmEyPZjpSw5b4RiG6aJuqu7VcAsJEpAaTRr
vCDmKXrPJSYI9RIG3+EK5Y7rAsr1a8j+3LabKDyG3zfC6/aW4nsRa8bmKZ429gCvkepbMOvfakya
fFn55rIUovanaV8CluECXNH/XVMECRJDQZnhksIM7XPnOWbETRA5SJRNy61vafxjjmYEnG4Uh7Tm
5kdvlfnmJlVfLG/szz5O0InfEmrBZEUFlG2J2u5iFCnfIaRLETO3de4PuxnAQ4akaM1yGttxL2oP
mhaS1snxbF8E9dm0h01zdjLpk1LN1baedRVs6wHl/Evr5edW8rkEz47dh5HvkzwEF6scAaxHJoh6
7RCP2galBwUyznDeKPrD+/qU+Lr7ujHWF6mFBFWdLM0TNKPV7xEzmJfEW/pT9R7J69YHHa4kMRfB
ZHrUSP0yn5s1eLQJwZBXsheKi/oO0DTMnCXfv7BOznkwpwa6DtwVPWMjXJeGNA9XUn1msXx1v+12
X867g+JhAzkqTI2WzBN0luI+Gk99z1I0FmC9i8flhw2FWpmq6tsY7BWGgWty2AIv0TyS/QH3r/0K
MhLyF2D672tfneJNBGWwwVNBEN9ly+BAzu/j5VvQ1eR2wc/W2WC96YN9PTmnZleCMUAwKYIb3q9X
AOIPClHx0oBSWBoDTzObaHGICAmmTKgkfgFbOErhPTrrA2IML2fC3a2Dec55inV6sHICckTFPMcc
Ev931XeXTkbkErnEnDF9C0/7ACmuDZkWVHa2qKB9Un2OxtSd0yCMcCwFivJIpC/w0FZxhrvXf+0I
83CGgzUH/mf/kykEq1CheIkx4MhSSFhnGEF6ZAyWFB7ZxDFoUJxaNpqPUcDbs3HewABmw2kkHf+g
YCzVY86WjEcYiG3ZAFXQAUAI7R+RwotC4YlLty5Ng6qdkI9qmpabJK3ZV9c4d9OgyMq3gbTZ2lkU
0LRV24tP/HpS8K25JZT8GMI2fl6WavukTP2Q8MCB1I/Rl5abRA0ELyiJZ3oKelGfdzFOeTIP02Gc
pvEruvvJx100+iuGPoYXySJwr8BAs4hmGw3lJBYTfNLtgL0ULHN/TGKWlJAPaQpAuBUUR0Uyl0im
eLmQiT3aXqQFqJvq0rTOI+dMZdaqOIRCzms/ozITRjl8K0ZP2b0da1cM/drdoympjk2owiJMt+81
soI7ONc3H323sAI8A3dqZrqVg0Jpo0KS5vHU/Kh2dt+YCTVM2LG801uX9zCOehXlro+cVkMx27Zz
cC2P0SlWFRqL6KnvmGwENEVBR1YsY8F5I17WiTR3ad/Ri62ilaLt/Nr0X2l1oAAuFxIDOTyarKJ8
cXP7c44an0XMds/rTBGXMGE6s9hWv5o2NDcQcxgvU/M6gQPjgz/H+8YwJ1pQyufxWEOTuVpDf7e9
OviKrQduBGXnY6AY/ypEPDrUkqDs5zGDbcYm6aew1U+DQNKcJ+gWocktpwXGUS3mLvGG8JKNChJ6
Wc0g5pWF4+QgidFD/nl39fwTPhP+hi5tV0ybjhwmfQY29Gi8nOeEVXCu9vTQLP05CZx9IlGQPod7
bX7IFrO2CelpkUDy6bj6gYDYJ+c77XAYwVJUNwMn8XlwbYNNYjHg6NCSeeIp6/GEBD6XPT4aGI95
Kqs+wngv0aasaf0EXan0sJKN7xgEJvFFNWmKZgRpWZlAuvab5iF0z2DOlQt0KiFREZN7HPQ5i9HK
f/GcBE+TYtGJEwTCeV3TywIfiINFIX/jGYnv0PYzd3o3GDLR7vT/ODuz5bixK12/isP3cG/MQEfb
FwASmckcSEokJfEGQVEUsDGPG8PTny9tn+5Tii7XCUdUVJWC4pQJbKz1jxS2piGxbdsb6Fy2E5PK
H4RZPleVXt4teVfAlQ/za9+Vj/jkYbnanrIstDb7ptbUkYlszYNU35w436znhnMhyM0uOfQTB9bk
K+NbVlb681rMGoHtbfHVsfJyX5e6zmQMq4EAbX1LhDB/Csf7GIluhrnoOje6ZSvA6vhw635exVMt
hkup23Ns01EV+nZlXidOeJ5OTSoOeT6UEYIZ7E6l77R771a6UYu8OW3kuR2RiKSvPiDXo5IOOc3d
VLwu5qj2tbLXz97stHebPmq7vJbtvd8OWrQ2AqNy4UfFILed20hkRn7+la6hJEDoISNP42Y15AIw
nDFXG2bu3iMxXOIkm9NLmfjfXcesH93mBjL5RjeftNR1TsVUQPyB2zxasp1jlSswfinMKmwYuXdZ
2vLOOqVNzqzFOQhGB6KG6WrYEW0w/MATZVw139fiyZFllPsLgmgm4jvf1h2KCdztRYedY5vLvXNG
ZPtLm3kNbbzazqT9LKoMvzobOmkHfBMzfa89b8Mqbr6pvK2vzVw+VmK17nODYp0erOkMXWDv+mrO
Dpad2C90LPmv9jYk17WAnKxk1xxxUW4XKquzO5SX+k6IeofExH3ImQV3mtaovV7zdAyMHiuwqKFV
min5VtHOdm7U0vxoeoCWxcrBXOqiB0pU2W6zan0399B/dTZOMXtxcmbjdA8DCGPMfcGzHyDq2GXz
+rF0E+GJ/Waf5goaO695novUQhTQTc7RLtcaxkTGqlvLuK96M7YQbX2VwwjwlHsvllP4B2xHyxWd
vh9tRZ8H3YTuBpUCrA2pmF6sUBwyN67qAhDZXAszHw6alxYncIosGKayZY1uS+4H0uAa1Mzh4CsY
B2dLo4rKs29dDzXSy6aMjIQBiEACPZxXMIWMp8vZ0f3nkmxvBDhDf9YgEj6nitLOAChwOhuZn5+X
dntz+0wj0CX56a76runN8pNu6huRYXAdmiHsoNr0Kkb9AUq/MYdl2RAvMlkOvaPeutbvgPMGI4Sz
mvfb1jpXPBwaOFihysPWWNqu35x3bpqcHOWlPfuDmA7sXzOjRFHuQZetzxp01BEnPPRB6X4tbGo+
E7zrrA5UKSoDz/Eq1v6olzdiY4U2WZa5BtOwpyBh1X+qKmMIHEbTo88aG05gB9/BjqCL6UL46hZe
8bLevOmZII4lKQbtxMrhHW1m4sdZpfqx52CK6eZETaOxaF7U6OePJXbXr+4yyYdS0oHZ3xRXSdrV
R+jw8iL77l73FX6nbvvSMQjsQDjTsOpt7TAm/nVwVj9GKvM+SXeORFpmLxpTx31BPFtc9HCZi1uq
uwWK4CAz62uqc+snw6QMYmCKKoL0biPPM3kOZWP5gfCq32c2HJXmjeNh1WYeExga04QBF8HA9mNq
Ssck+iB376Tn18G85fnH1sKB6U1W72aLIDXHGMtYh85kEslzTnc2A/x+6VGYKKBKgJicJTar72fH
BJpOHRWi3hrA6Uw3lHrdnuvE7s99XibHdVHLXiiP7Pg6w2OHQ/iM0a4NPIsWe90xllClmr5nExEP
m0eB0Gw7Thu4gAhf5xw62i1rLVqy+su2GsW7KxZCcXxlpSfRzR7YyPCIqsUNnDKRkZvYH+ZClJJj
uNt+SOUS5SPHXOmVDKX1OMSbWPrYSvxvrYciqc/9OdTYtYCy2ul+uv2mi6y/eLIRsUcA1CevSvzL
sDl96IwjhJvc7Dt/Fd9sViWw0QGAIamOAv9zOGjySn4kE6bejpFZzQCjJLgyndVfK49xdtr6px7M
MVpmUCzE+1uU1LJ6IwOxuffaNAk2Ty0veUGgr26a8q5YteZYesWH4aiUwdt5zn3b2LnmYqJB8brI
bEFyBqMRO6NFiVcTe3NekumgkRz+WNNCF5EnnfPI4labRboi4eAwUYqAGSfzTX4d1gzY1SJ0WpUd
/MLQeboYxdnUFmAWnee4EDqxa3b+MeiaCu3cSz/pgvOTwCq0dcniTvGG/yMamh6OlI66aEOadKzQ
MYRArU5Ql1VzN9wSp4Z2Qc8H5xKANNfHei6nfZ3THjH0LTaemnyXTGSfyJPT0I3U/WmxLXEeF5W+
GobPp6oOuK0nCL220iSeCyd5mSq8OEmSEdBmj+PjxGP8LtWq186H2x3HDd+FLLmzNlFGbWc7EDBe
eSo147uz2F9MB7ZnSW090A2UqQgOdr6fIFlD/syzQmvJZap1dScs07nHPe9elF0YFwrhs1CO4nHI
HXW0UBlG0vebaO2t+jQKgAprWvIAU+lE3b0C50jRoltFZfCcLJ3Ah0ZDICHqI9guSiGdiERTZ0VN
3UHthIWqoKYp1Jnr1yRHh4DWTQQp0pMgRSERKOwRoYb/nUGySi+DnPxzzkPwPncK+5AtyfxVNMQU
wXbozf2tBTaY+ko5HE4VQGZrT9uzKyQbWqqMHSiI6M8I7/wHxGOIMHSjJ/AwmQ8bt/cdBN76QJJG
hnJSxGgZ+kudJj9VrqdPSHHsyJ14GCpDz08ZtUsQjeTMpePSf5LEVoZDSyr4mGlLDLaZnCEt9cCy
4dWkrn1PBwA/NTds9UtaN0QS1UuFXIp0VYQY3yd+2U/QaN0xm1IZ2tn4KHvesFxUz8U8WvtcopLn
KChvuYBv8Bd56DjayavYpqD/sdpbeLaWV3mTbkyOGvdZl5Uhr1oJ7WtbiD7z7zfGNaRq3uRR77x6
c/fdgmu9ek5eMYC2JyIvrlNPOpPdLkFZtM+ruT1uZJFFxozExfT62NXGL4MrnjuhyORaGDPWTXto
1w3jUllDZPv1dOWSMmEGTDO0G+ej7ju57z1NDy0TIJxSxzGokUXu8yG7VIv84s6sRptqu8C1nOZD
0MJ4ZvalBxMdxtX0uorlF1HvVw+T61O9lKNA6eqznhUY+xXPtC/6MA57r1PdwS6lv4NRsQ9L73th
oSHCQLCJpDzcik3+aGRLZvKWzVpowTfutRGIdOvTSb+KEba0Z+P5Ca3eXrqKqaAWplMEiTa3kf93
uZiJuiobVU8rYtFDOVlOhGzMAP+wUzDV1h1ffeHBB48T68Faq08CFeEb+XblW5/2t0e9ck59CuqG
ADDR7tamMhluVrSZSh+sD5/mkZ9N2tD91aAK5gHmqBe9woDBIaNRRq8NkyEizvomTvzEgtZXxCyY
Wr28KSqtDh6dYeTGuevRyhQ6HWcblsexdTqI+rmLZ6so9smWipC5sjwDdRqXfJnlYZ37ihG7GFA1
E69ex7qZOD9ROMjjWEB05U7bPytfTodcc5Gh1BytfeGbjw2j/N0y4B+dh2aOrK1ST84sViBKvlfk
2dyqGqr+l95esx+wi0SB5JUvADIJuP8CZVM/05DZvojM9nfmZOXR1GjzSQjRjkEzF1vQpu3wQ/lb
2wfOKFY9NleJZIxC2G3bDahUCR4rZFcFaZ24B7wdwzuNIaC2vJ0FSzTLGJNEdmE1004aJZZnMMkS
wVo+Gsi6N994W30SMJGr5jMhToW8TxwoRZ46LTILBs5r5o3GviKH+FPaDcKNbKKRQZRycA62XSPw
srp8QY3U1XDz7sgyvhJ3d163RvghEE/jI9co6vkAkda8LakoXxpfTBeJ0oDlbkMaS6okaGoIDYke
2+kqd95V9upDhdhud7Kqka0F8k5PA9GNGaxOJvxyl+VlOoZd1Vnri5iZeQN/0VM3XAFtdsVaMRRm
3GpjaLWFCahr51asG7OaWE6K5h1lq9vdYpsN1oDWnbJQzPNEIVE6Ok1U1KPcbcyBQD/lyKbAUDwd
OmtqHpLBdncwjea1qeCwjsnm+m7YIkxwLpMAmGY0JeQvbpxa+EE/+MWdX6dcwIsJK7BzagUYZlJJ
mDMwz/DW3LDatxwAsPpUJBmoaV/zpoQDuI+KurK1mwjbovLimebTKb5Neg+D3lj+ruvN/gGhu38c
h9RtonrptypE+aL5Ua5rUMSGkqXJODnKN4tSFztoGcDr3Vp6y4y4ZVuxEOTO4B9dKR2XiFJssbwg
ZZt0Ccdb75vvSEvH4lECj60BMh7DOq1e4xghEjNL7WhlS6pQuTn41tiM+QTL11fI34B+t6uciqY/
ILEvlwBAjdcp4RxfIsdpzOR5bIwh+bzU3tp8y/JKmRUihbnMY6eGNfwKx7pMe1cyDI00z69dvq+3
wvCiRNXyJU/L7qEh1udJ1plbBhqo/bXXJD8l5yqjku1lbhVVegOsbXZL/wJPZMoI1LPfjoomlDas
1jH7OuS6kYQd/TTqrpuzfo1EtbhQ2/485O/QvJb16OquaO/NRCTlfkYHRgT9oJXwB46DZJNSyRtR
MhseD9Nkucm5V6Z22jLb7dlaVvF9bgq5z7TOinSjM0jPHT8VVcZvkor8kPh1FRGzMz65yEOjUe8e
WbiXk0PEy663loGBY3jMiyZBmO6lC8YAu46XKRdBjdY1ot0YFJYfNAQ/bq7bojNQFNVK2x+tqfeL
3eprwMQG5gxvvIPRXr7Zq3rkgVgcpKHMp8GylztLpd79QJkC5r0ORdOWdPu0tTlyJ3N83oDYIKSX
10kgAEsLhMl1NmeRB/2KLHPRgswz8n1BcNNtRiTzrWiaz/BQjJuWKh4XXWsj9Agq9txsi5ay0S6z
1aLUsLF6zwo7pbYgO2GaaGKR5wmNta7F7Or2xnod2S/uU3+c553fufo3qErBCdtAYxlJ230d81Ud
W9QgBENqXXdGJ6n1YY2y2ggZ0JsonwZvp3lsBDhhOOyCskvSVySe/VkWbH0oivT56ltrh/B+mfoP
KYDMdZSVejj5ntQxu5QYCkrZL4h49IXHhD/MsTnYxr0PmwFOyQUFP6s+p/Yw7lRD3w6+GQvtf5k/
GVOXHntnrY792to/isZgKDTq9r5es/acoMX67NjCORmZ4qkxG+XAQ42FJdCV1WZxI62WRD1DxbR9
s7Aho6Osmmxhxn94uNfFNQrWKq/ZTv2itlerB9IK7HX1l4BgziTKofGOPAyHHbvKi204SRf1zkRF
HZ173/sCSU7bjvpni8mT/WhyI32xyat1UVLbqfBeXFD5vSEpoFtH+SnxtVfiTwoouSKLydK9Vg3z
x7Zu7tEi1DbmZDy6yN4i4hyTnQC5ZMtrePOae7fPz6aqxS4XCAjzekbAJuR4YpPAFqG7Nhur+dZI
iay/Mcp9o4Y2yK3hwbeaKdraPI8cNRF4M3mXrWZi7vy0vMs91wm70VkjbRxcTDzt1ZuMC8KhXVua
9WEbi0OfzVHuIvxr+sG8klPyUNeIqSkheymzyiKot9G/ULf2tsL1B5ZqvVBTGQop136C55x3GoGa
O7rX3xAWXZxh29tT7R5trT2PtvPsIWwldWnpoXqyC9f7CgZd4yXqUyNYE70/mGBMyTSlkWfmO3su
nyat+N5ngukMQoQGFvDS7GjY2TkZEFzhRbvAP7tB2uni6LUrPWkcdWMAR+hG5JJYEFfWLjHlyKin
Pdx0qOjeucXwJZtdd5zaLHuSTnM1t3EKKcItQt1Mc+aT5jFZMHs1aQYfyjsfLGCt0CNDVgV5Z8md
1SHr63jCQWulZjwMt9PHLoS8MOG8VZYEN+OpsoO9U6jQBhckmj3NLFqNpxXwu5Wou7q3Lm0zv3m6
bKPUX7/5qAQziFO46dQ8Sn8D5ZtdO66zHgNH14JbWLILV1jhIyS8udu8rNpNI2Ysc27dH34NseUu
eH+I7TVPpF21jxQljE9OmoN2qUVG5L9MUTZbKypV/5I368bNbqX+y+TbL61ZUirB0jTFqGfOSujt
s+aWF2+t0hCNlU/RtCO+rc7cfs+8dGYqq/UL9HWZn/FOcBZCSZ/dxgYZ1hgV12TNYyNB3D9iA1iH
8svgd8sDvh/IY7QL4eKk9t1iKv1g+ub6OnP6P0GipVHegdv70rifcFVBg80iGC23g5aWBgLLFgdR
l70xYGMES4dMfuo1oeNIQ/I/1G62hHONrPkEpABb2E/fRzSLdxZ2vlFZXpzkBgKrfnrMkV7wmPOe
mV2Ri2gI0UvJve7C9KfOOh2suRt+1L2xHVojPeJzu1jsLQfdyMprjqAEPdi3vCmeRdJ+K5r0VCMR
2vuoii+kM08ReLSKvKlZv/Hi6fuNgTrSqvHm12lH7a4rpmYKxGobl8bAtJgV3KVutSLgQ/OQnfGL
c0uOHdbG0UKU7ZpGtJa+fSi02T53ntucYbaZ8rNpfHdbkR61wWl+bjbXh2N4ztXlRAqxTOkx0uss
LJRmgUdO7bmcp+1DukPeE4MNnAdJ6SBx8JPszrNy+apqMifqicqpqjabr1XOgei4BayZ/RPvQnpa
3cX4CfW/3DVZUh5qtkVkk2R2m4QhHsYlK0KbmpjrAD3Jt/Tso9SwLWLMSMtgoKzz7KqEZUfIynpV
xsbMkVH7uk/GwcsvFS6WMqRIXfysNhe0zarmbvq0FL2OcCT3/ZelGuxnl/JeGXRNu14arVIHH6ZR
7osOPAj6XMgHw/Lr71w4aXlyG9P9lLrp4qA0tDHSJeS0Tc6MZeOWznJKls45E0KmPwqU+01YV8tC
MJEUc2T7dYeBwNG+Nw71ugsGipV9K7ULspvM6kGWVfY6slMflFLbx7DN3bnwi3yK2Ni9L0purdjn
2boCMuRoYpVwHwwu2iGY8wl8TGFNYB7WrScUYL4dNvWmI0uD/mNWyzobvKDvrgYqu6dCA3gxh7Y8
41MYjmA1qMfwTl26xNAuW0H7TJ/JLsHs1tdLrCeZE7VCo/Fv0FzjE0OnsxC078tvNsrpU2mJ4Shr
e90bJF2jzBk984KIt3o0J6+OvG7G3DA25kXrXf3MiIouQRKSgHoFccyMVxJ7vj881Qy4UabfUD0h
vPahRa9YhHOrnGiYxjLcDANyYZQQ9vb6zTLY/4alG19k5mmxveY339TsPeZsvqw4JmTJjF0+rsvl
Z+508rH0Me9CKSbtR663TBMDanqmebIxUtFddMOSd3ZWLnd219uEFlm46pJmuZjGpsVcI8XOdjxk
yttmRiNxNi95udJEyfP/HiL6s60P8oCSd0OWIwf9UAhL4V4FhkeV/S6sGpAlYx3b7HIOPQWm12HE
CPTS+Sww7wet6vD7zaAvnWmkTwh77GORbsZnAlvUbuhQwOuzGkNV6pBHmYU/gXEId3K77tDKmSxr
vA498MJNqQCc1/GbsZWzP3BcPylTVFHWUEI6pijZmc0bRh4nPepQrBwaAKqmYRhHqoABEpx1DBPE
qg+9bi9rgNBE/8FjaImHkvYLe+oBMTWWdNq1F/aK8gHM14tZzMjchwNCOzgjuvCdsxwA3bos89/p
zLuhYsly9vtMBa6RwMzSpByTs8KU7kB9Z9t0rbZVIuZ1GB4IDopo/MnZy30IVqkn9+g15pB3PttP
mTineX8P4ZwDh6LAyoeBkd/xzM/WjdArK/lTsd4E9VIQaK4yndtxkPtVVWYgMK2Eo0DahFJa36UY
EPlX4lzbxqiQTPrudS70Z99XbtigsnqYefle0X78NG8WlTpltdOleFB2ncWui9QPXAjok40l0DtS
owel0l2OaJOFwdNAStz13iERs8k3NLQYM7ubWWPQ5y2gKdkOesFlb5Vgc2WuLswTVdCnMxG888FZ
kKKlNvI8vfMP/VLwaSaLqGXfSuoX60KbkwxbhdHT6ogOTayWx0fr/uQgoNipWqqPyvbU3tqcH8zD
/X1nSl7ODaAFt8V4Uinu5r4QD1TNeIex8bqjlEkReG3Tse4aA4965F6eifQGuxMDESxOrZUJl5c9
6NcSDeA+R88bFssKg3frJ5czKUnL1n4tpupW/cEIWdXW08gKyAXi5PvZlz4EDjrcjRX5jja5ryQU
+iEPtxMQ9MRvntYR4oRq5+o04GD/qxj4TUh82qOuOaLHt2zSXMmUMton0527T0Q0avc8mteD7Kee
DbcbUTGmNofBjHyrRhg8sqvv8e49euiFTprtlSD1pcXwK1n/QF6P1azqTwvyqikVNlsSZ4Q/gshO
m2WGDl6IgPlIkv5lI0/AR7d3vUzj7vWF+cURaxXCdXCn180CW49toG1FDQS3ua/KX4vDTJPSdUOw
/Gkp1RRpNJVcncWtYxJm6VVlUQNKKAf+d3EUXqsKbXeSrSGFHcV1EUvK4JbXkeEtG5kpo3kgwejz
tA16JBb/lk/Q2BcLw1yIohnc2MDHxlqf3XWyuqCdureLtozlkKb7MtHvi6q7aKjZQlPHGectDQ9G
wJnjIJB3rdIbvxhY4yAaqgE5WJUfFku6gXKT9T5PmhzXZ81YOE+BRMHJySbUjlP7Mtc38B9l7dAj
nKmrwj2Nm2s8jRlrQ6koJB5lCzW03gzTRQO03dcAyrk27UGpxn2PKuuhdkg4ya1RBbk+3aMu/qLN
mtgNZaIFSNGGi8nrHrlWddeY2RdU70MoFtTXrc040q/jFdBt+zx4bnseyHhsjeF1cfwuLjD3ArtR
4bIMoJ+pRVd8YjB9JBwa9oZODF/Ip4UjNBT58kwt53db8hR3sqWNkb2oXV1Uam+W2SWxLHM3efZn
O50Um4d/cAqr3G2FL2KRNilvR/dsuXy8pX/Zr+ovfYEqc7aNddeDFdguhrmOWoGdiSrl4K6FRGNb
VMdkyIZnV5lft34r0DPAPdTWiPhS+T90up0Z5fQ6tFwuvHUr8Lfj78UdXnJE+Gl7aC0fPEzKz+ay
9G+5Vd85hlzfMGoVp6Qw0jvdyL0INyE5tk3/1uqFweJm97Ctq3lPr4T63i9NEW+smN/y0lSnGs9D
3GBM/Fz2OObsHlF2qglUMqZt4Maw7skJgOL2Yf4g4QOTPY0nFW5Ba9JDwzHv2S0qchdACRWF13iT
Dk5iPRB7yryz7FthPKbaGHMy3iELf+mH7KznPOPQzslwaJEdu7zqSOvGHf7293SpCx6i1e1JpQJP
L4aI5+oVay6qU5FfDcIuWOQ4WNtEYJJdtEuyqahNx52fKZwmk3aludzeTWoAlB0NzJPp3tlylHjl
9NPhCUwQh7vsVmbNaOG+D6iHNyLfy3/gnGKxL4mjxXZIPkhZ6M1OH9fiQcrxXFYeV4DFVZVqvBB4
VV+7zXjmLHy1YVLjZPLx8GWaFQ3OhBKL9RbJaSVjnuMbfGeR7tLUD/KhNa++mUEE6ukzZgtuknLa
Tl7hfDbbdd6n6/qoo7Qj0KFB1bPBOW5FUbKyYz9vO70+Mbt1N3tN2QA5JupFThQHDAYiAt3YUG0v
3TdPDj+JE8EniwTT0yYUDmWSnrcEAyjqpC3E/Ij3p6Oxl6bF8mDVzhJOaSWgAhlgqhJjir41yJsQ
CgVmIyTc1vCcpVsOkrddWcNuo5PKwwQt+s7GOR2IwTyXY9oHWQGH6axaG9YYIQJQ66emMfVgTIwH
itiRnpRgjoVt4cIBogvTKvuWwr5LEO1iQaveaaFk79p5hefFCNTr0K6qj6TZXjbfKWPKRG6ET3lv
SaNDENoitSvQsUobE6mfdNC4xhbr1rbc+8XqhBlj00tvblPYairh7lrTyOyge92+8GIyUNoTzJoR
4MN34rbHQA/Ji4XQN05r2rsnlAUzRFkmY4EukFNp/t7Nc4LRbCn3pjW+qKJ86IATAwUodnPjy4Nh
dG+NJ56zbMKSOGdbSORnyVUNlb2KW27G8OyNbr9zLYXV5ybUbw326qpiSKq2F28mAIINjxaIRIOh
t0W/31BaUamZAzFbqmJG69vN2pfVgAYYf6BvRtrKtBAsxcZNoumlvM9cwZuYmU75jutyeAXJqnso
dzslOHV1T3iGOAHxR+rvkjNdRb1p9dVemzpNj1bwqWZvdALZT6o0Eme83h/hruw6T45zmk1EyRbS
zdDoLB3vo2b2/t62p8a/WnNqLydd79XLnHD5PhWOQm5ilMnoBI1jJlMMTy4HGAd/41YDP3fAmwWi
L9Qf8o8yv38vWumXVL5ksnXTcFmuHa1DJu77Yv3u4aP6+a9zoX4ntkv/JbZr1bZlWYSNV1rfKvRR
izqD29FKlDVr+K+/hX4LN/tfco9+rfJLS0Ph20XlJoUl9ANDda5z1QFyhSsCPmJ7GtnTIVg78o1h
v33vx251wPQSo7ps+lS1e+Jalsd//eP8TpzUr9V/VDtwS4M97ZOmYf7yOx5s9vxeOerbZq5/kLP3
O/lh4pcUP42RovCg4fddbVWMj0nyYgDWyKBMLby5bV5wj+sd2vN//Uv9zlUifon3SrPOLZCibnts
boAXWrlFk9Ubn/+9r/5LvJcuzBl6tt/29dQ5ESuPdRCikX+Q7/U7l6D4Jd+LaUCkRu7wWikIMjSn
Aj8RYKfrJn+Uz/57L88v0V5l7zfCQ1iyb3S/orsMH4rBTJhnf5BL/XvX1C+xflqt1xji8Cpm3WNm
TIfCaqOVcWzW/qiR9PcuqF+OAUiUknyuaiO/zXzvEjhB/aq9mEbcyb75Ny+iX84C5MsTOghKofvC
AYNYbW1nwAoc/vVF9L//BvavBX8L2Rx2K/KN4exGddtDs18JqtijmFgju9cTokW6dvfvfbNfyjgK
9JLSHnlDBmXTYCjwukwkI9ytaSpjr61qoCuV/iP97j/el/9MP5qHfxxlw9/+iz+/g7n1Ms3GX/74
t4t875uh+Tn+1+3T/vuv/faT/vbUVPzz61/5zWfwhf/5jaO38e03f9jBPo/r4/TRr58+QIDHv391
fsTb3/z//eCfPv7+VZ7W9uOvfyYrrB5vX42zr/7zPz90/PHXPxs2t9B//L9f/58fvL5VfB7/lt8l
Z+I/vth/f8bH2zDePvkvhqO7ptB9i7gFePA//2n+uH1E1//iWrpwfdMUEKjmLVq4bvox++ufNd35
i+8wmgueOsLyvFvK6tBMf/+Y4fExlPu+f/uPZxB2/X9/tt+8Pf/zdv2pnqqHRqL84+fxb1f0/zyR
bFeQZeR7/JKOB25CJPpvowVb0noV9VFd0C/gJuzP0DTaRW81lACLR7IDAW1zksdNYWNcu+XfyDN5
ERMW/WKelhDJ/VIce2m6Aka2z4tTmleZdip9XPEGthXcRAO4wIDvC/Uy5uxMfPYGcF3dOzRsMwnG
mAwdqXmHt48ooPhmMHVn2NhM2970uWyWeNSylgFldWnl0s11cg+6u0FQuGnHpW34iIn1zPLgPqsm
3XZ20mhE4sBhlBcfDtzfu2YinbhmJ9resZKT7JKMJAahe6nzR2RaBup5A0w1mVNRf9Y7KIAbVUdY
DNQXazGyBlOQ4XpT0IlsBl0fxro4TQ0Kw6hcyk4ekTnb7Kh5CYCmB1PXmXsIeaAgDeSc+d0fCSiz
u7Y2j403w4DiJOrQhBSlG+M86/27VhepwL5goUyp8cvzonur8dWZDfdbh02OEEOjXrshxv1ICMKQ
WeOu7MzReunLmcSlNa1z/h9tr7Ezequj3nNqxqU8tKmcsBwGXFFrO3zUGpEYkQOqD6OF3pmXC5et
nzIVoyTYO7lZfE0EXfO37sXefILLp8RTzG5XHZJeF8715sJTz8Ow+UzD7urNuzzXO7ybaTlnP1f8
5t1u87Uki3KPxqq40eRY3QkWXncOmOSI7mPUvjUByg0F/NvSKQwMHXJB693MffOHGt0jWabfNeTS
S9gmabbZgLF007sjUruk9ppi50hzte9vt91w8EA20IrwDujsKr1oI+xzjDgRtubUf9T8uSa+r0Wg
/6y6TdT/h7ozW65bObbtF8GBvnlFtzr2pChKLwhKotD3Pb7+DGhv302CDC77RNyH8+KwQ5ZqAVWo
ysrMOeau7Zs+OeZkX6l8y029H0x9pBbYz1hRN66KuTaq18YoI5eXEmYPi1CHCoyrKUzvyUAVzNfI
zdClXFeUu0SpjOAFxVBcP44JjQVODaVxvIqWSBK/V8Ui0si+YHEmAliqaPh74JGE5UAD0UjdcdVp
xiyqtGie53wxU8EB+VZJL/gCksXSQJaq92adWd1tJOajfAcVYW32UrKW3teIG6hu2Dms54YmWCEf
kchbhRAXZL6o1jR2Y8Bvc6ShTtuXRcpMwBRiJJkDmclGSaavs6g3JiINutVAflJtmB+MebHUQxAE
zfgU0IEE1wSZB7l3vY0L4AEjlZj5al6UtrgXDSUWL0yF5mbk8aFZssaMtCYPWY6mB5y/SXcGHgx7
xAgkyRqkIwLgrLALj2CHJONOjbQWJZ8h1mZ0O1VdjJAKGZKyh7hj6id9oTmTRvoS6FirGPx7SNp0
Of0uh4EmkmedVZgqlVTl9JerAs0XeamTMsEZZozToxbIo+aWMv4DVAj0eZyO8Bsj46hlOlp2MIK6
cFHrQqAedUE121Pe0fT7Tei0LvVCup+luxFtQeITr2K9rAjp2HjVhKflfkEENQJB6uLFjWsJnxVB
5R5x1CY23hc2tpFr0KJTqt9xoi2NqwgRRNJF7CTzYUlGysatZfUGDZ+dYe6VyYI5UFS5ML7Qnj9U
1wNi+OAC7psYxQ55ez3wUsMQIRIhAJVJ40Qz8qsgSXo6/Apjmgu7EJYkvaOthXVNEtnk0u/2dSuH
gLKG8GmaJ8pOeZq39U1emWV+iY2nyYPmmbj4yDFQO3WJJaNgl1oxv7RoVxEdTcIzCo0wpFMHeR8F
/YozDbJHUFPMrSHhtI5S6uXkdZJOATClT8081MM0199pKpQmD5tCsfWpiS3tSW4tMF10U1loXVgI
4XSBQq4dbT1NyydNIEd6lKAdzF+sdupf5DADBJtpE/V70yKXBAQvKxMSyIqR9tctbMjoS0hJlzaH
OhDrByskrkIgQptX8JsG4q7z6XoNa7LjSmydQf5unFE4Q1E1mth/yiISS9osNsbNJUklEJsIduZj
cQNu66gf4fQITnD4idScav5PYSfbMU1DjnaGJS+tUe+b83sdm+uHpsP6NaSt/wFF70JVVBIOozN6
2bd2J3jhoT1IXwT3nAmC9Pbu8Oc5JY1oRVZkXqxqbGIFgNMLJxSS9HUs1fFTLyNF4ZGK9QsvvZ9P
ye5VKPV3uPI6PHkL8H4/4OZeBK5OyAs63+3k0B0KHzTbLtrL+3PDfPQSJU2VZcki5OKY3lwttNYc
5r79e5zyGLlUNv3FIxPlnjMQk97e8f5+pldjbS5Kci7GBeXZyC4uzKPiDoWNxs3rfmietcu8+RTK
TuibZy4BH87cq0E3M2fURRU3MoOS+r0QTNpUYuvMpUZa/43NSnzzEjeT1ZWBgLEPY6yrwzzqTnib
XlZ7ECoOSIF9+fXztfH2ovnv98iyVy3CanNriRy0Y95OMTGVPl2n1a5ODc5XFA+Pnw/z8XyZ8H50
HTmxIq7z+QpZnZiFRqZXQxLvikcobX7hIrs66YfWR/B3k/vVpXbz+ZjyR9Nl4GKmKKg/TOmdh0Oq
w0WDMGADqaCvw0YUf0Fl1m+/5PTKXxmOdKSzZic5g2fetw+dk7rJl2bXnpvSdS1up/TV71A21+FB
jtjS0Q7Y5mXH8NMJEY2NQsshK+wEzudPvUmOrTOqcxeSuBQposwnsF6bX73pbAkliZWKq58v+bKX
+BlpEGfdXZI99AbjzB3/g+3s7XibG7I4GRW5Z8YT9tipXtQOyf3L5U6/H13Fm/ftXqrODfn+4387
5OakKAKr0iKEbmxozQHaypXhlzv1UP2mBcUhkNlF3jlbZvndDY/Xyh1P1Nm4VfAPm9cK/jqqwHaE
9uQj63wqCGDcdfB1aONOPki3XL28bN8BK5NP49dzNh4ffEH8gPXEkNclrZub3VUpapNTc+3d9cN9
4QeHCHFh4eKn4xJFOOYV/cIRZUP3f7GeXo+72Wlb6qJZTAOTHV0sfnUj7U1XdYtn4k8HGd250T58
zQrr1lRkURa3xmwNlLpG1qnWiMd435Gv92MnP8wH+Ud/7rN8v/XxQv8ZStt8lhk8dXUyGCq7sC7U
o+pAz1/4NgE93HF3d9D7Xv4HT/h+g3877GYeswyLn75h2NYbPVDnO+nrsK/d8lAd0Yhenj0pPxpP
QzODD4+k69Z24S7DXFYWETrjBbvWqa5Xqp9DymFX+slkW9/+F3EA61NklyGgMmV23rc7UE3RY6pS
6ipifh/nKXYak2cR15FLs2ncpp/XVpUdt1F/OrfnfzSnnDDowrS/tsC3Q1tybiCM43ZYT6YvUL4q
qBQW/SGiP/DMd/HRJvR6qPX0ebXPpnWkx1bKUPQT7Kqb3Gt3iZ86qj2642G8SI7j/mzo+MFcqrIp
QWBgBzItdXOKLnGQZCPNBQQHk1tfrWcoOg0HvS2ho/DtXLzz0Z7DeKoFTRPDHfoy3j5jNbakf+Zu
fcbBlVwqry+6S8F1Z/qpa7n76ebMS1130bdHpa4qGkA6S+E68M7fOsUhmlQHNeV40XdGKGCjDS5J
yQ/YsD9lOiXRLo8O2HoNTiT0JA+pQS+AEQypfEaj9iunWddBUU9jZHHGzeqjg+7Nb9tMOOiWOSPd
Etrq5czdDqeKXeWHnuXItWt9t26TfXIrnBn0g0WGYNSgqVfmWwL09XYCGvjmFrJ+yOe6CtJbdCIU
jzKNWWfe+3pIb9+7Lku6Rsu+YSjbTSLHj2CO6Jj5s0mswNGK1qIfUeAnbvplukNbvK+FB4QKub5D
PWCdDeg/etDXP2ATRSg9qmI95wfws73MemhXnno++58/5zpFbx/TUEVDJACl2YejdBM46HKfi1qh
/hbnb4n5lGtnqjbS++3nzb9vbo6UKM1VDZ+A37TO76aL+o6+nUvBUXZ67yAH4u6KtfL1uR3+/dyt
KXCulIR+hAbbED6eB9rZhxVj+KyBJTM7vO+Ka9n8vrIPq+LcUnk/U+twCPTp9pIkVV7fwat9b4oW
UM6W8lsh+wVi60h75IUhoTAHnS4Wwr2CKRteixXI7/Vb0QkMB3pQLcWRpPLMfH74wiVJMnl6YgXK
AG9/zDykgE0C+Tc91gOZWoQ69wEw9zSOrjIh9tKhtkWIgV2mu4Uso/gy6U5c8cjxjgYBO+7PXKf+
mCttV5jEFVimDV1XzW30PVcWjlm69Lt4Um/DO2IK989xG31tn8on6QitxxF/CL9Ihn++sj8aWJM1
qmHEarQYbTMYfRSQPNWk3+T7abQkejESVxG/laTGBPjyRXJqkst5Qs3yhI7a1vKXsjrMyqWMcQMt
Vp//mg/WyJsfs/mac9nM+yaSf8fZV7D9Tk272jSc+9g++JgZxFK55nDi81W/nXtFFCc8c6XfnSs6
4Ul9SY8kXT2d87f/lXjNF+NMkuijh6KapNGTZ5Cn2uZt0Evlahg3v6PkrqEBER2fdPr8tX20nHVZ
oxql8zhckjeXjBncakR36O/RKQ7yo9XSMuzEqbvam9jrZXWhk9b0NNMDJHgu/fbB3sXY61GvazBw
tp9SBdqDFk76/R1zl6ngypxA8yMHt5IfEEEuVkrLI6UWCGjumaf+YCLfjLz++asdRRzKNg2n6Ldm
k9J1W6eRnfhoeMZO96fJLq9RAp3ZxD56Vs2Q8IIguysRUb0dMe+DRAgb62WhlbkAqJnGtN5bIqj8
cyZs73NvhqWZkmlqhDUScc3bkVbOfEv8/auHWCtFAyDFL2F4IYjHldMxyd9aszvzbB/cVN8Mub3X
DEKX0fhr/ZK/a3awAwG2a/bBoUzt3Ons2a8fiiuKWU7oypfn3+y7j4SMNglrE86FpJkspLfPa2EU
M0qJ9UMOI0dDFGNmSNaWM9vL+1QxAbBsMZQsa6JMr8/bUZRYlZdcTZ+nn/pO9OrjajVyoCfU0+81
dgDZz7zme3pNW314boN//4Bvh95ch0U8Cog60+cAXJor2IUbXZeIkl38SlxEg6geeavnjvj3SZ3N
A2/OOVMV4E4H6XPnktP5QvWOeppj7BQPw6rw7Ofxx/3wzSm2GW7zRXapoayNQM+tZzaINuyltPO7
5WEpbPESnqyjArV31dJe8FRxgx/nk+TvPpvND9js7bA76sxs0+dMbB6Xpb4R+RGDvC9q/WAgIek0
2u+D7unzjejdPrQZdBvZtDBudSl9luXbfn6gWnJu2b673WwG2GzvHbrnEHLT8+AHu+UBbSjqEgpb
ygm1tk2PoxvRlwcGnfX0/dxd7n02lMHXo9IAIEQQvC2vjB2NAUBxWUKDO10AYpad5tAe5z9FiMwt
7tv5CFV71x+0FzA/pmnXv1QE4P65/MD7DertLzG2UTK8BWQiyXNyCPfoVatb2pPjO8vPL7NTioCM
cpuNcZin7RQHLev5CsxH3/CrV2Fstg9T6kOw0OvyDnaqeQoeW5KW0p10bK5M1elgot8HV+cu7+cG
3WwcUYn+tU7S5yQVPOoxl7H80mbtue3p3cm2ebebjSKDstFBP3tG/ewBvvoyv9SX2I+4KVCpjBww
6KG92vtn48+Pvp3Xr3SzYwwsuj87smHMdpwDhKUb4vOv832Eu3m0zZ4wR7MFMSd9RnxmhSDa6f/y
sE6tZLd7KG9TlRjJgAWwsA3jJXQ6F6acm7/N7hBL9QDuLH2WkJFrdIJXqLRlPLQ/f8qzH8dmj6AL
IuvTKXkGRW7czyQI21ssLyiltT6c3y/yYfTrA6L0fXZr3ch3n4/+PgDdvONN4N4pjZDSn/+8Fp/m
x4Ru88KeCqqvR9AdO4wy3AYPBvp57ttzse+6/rdnzusVtI0cSlimcZw+a9eSjzECKuOD6uaHZD/S
cuKey+efmc3tTR0UfILgK32u4HJq6ExmtDKtec49/Nwom41G7Fothxjw3EWqHRpX0wD8aPj2+Zx9
dKi8em/m+l5fRc9T2bca8qNnM40gRCEkDOnxkEZguqQJrXPr88x3/seS9tVoeS7ocsFHqAUYNpgz
WnXpTPx67p1tdhIx6SBzS8lzXP6SYI/GX6fs3FJbN8FPlpq5/oRXDzEJZh4rHPS1x4P40j4na2ve
r4fOf1LT+PCBqD6aK6hfA678drS6b/EtqpJnkBOXYt6SkLgoOvnL56vgXRJo/XC5X5B6oElSVjcr
DcDWEi5h/Ix7GNR/9NZlfJTj5JuuQPFOgkuaubzPR/xwJdD0qFFjVDCT3XyvXALCCTuNZ1AEDnJq
WMf3nw8gfzhNa5eEym2bQuZmK0TH0ZsxcYKu2X0KohKkLxiXg6LFNmrJSrbXOpjg1S7ufTnyzg76
qqekX43qF/uUc/5y8+Ejv/pBm92xoulgwTDymYyUMyL3jKrd54/8YZyvvBph81KhQ+H5kuKC6wa7
IHYKv9sDuHfEiwhZuH/uSPtw6/hntO0maDaDmZZC8py3HRo2lc7GzjFGVHMAN4FsnXm2D6eTbia6
eGkDeFcWasu0FulJ42xRCDyf0e84gQsos99Nj7p/vu7+4Wy9Gm+zMcYatsmqEj+XcLIMSweGaJ7Z
SD78sl+NsPmyxSjEeC6On6EDHJXiCp8t0Caz/fl7+/gx6DDmN8r0OG+WxCzilZIE0XNTP2TG9zj+
8fk///Ez/L9/fpst0BeEVqMVPdeEh0GRI0iScXCRzjzEuVE221ORF4lIl8lzmxR+Jd+BEMAI69wC
+3A50yH995vSthMurN6RPEp0WJ7qxxrq4UVK84xBfWzwJvCnAANs2Y489Uzu7KOgW9UMsmZ4g8MW
2UxRB+hP6fOYCpSme61u+Apte5gLwFyJlEb2/9sZW/PvMuUgChl0ym3fZaU2+qz332MDKnL7pZ5Q
UprnCnHvH4n6KehY/n1yLCSU3h5aOGtAkpCH7yjivDUKnT3FXfZwah8HT/aJunehH/21+/1/kD1c
Vy/Ffde8vHSXz9X/AfUDyvJXc7yqKzbqB9qkX2sf/vz//9I+ULP/FxlES1tLvvSsmxw6f2sf1j8R
+RO6JiEdc0j+o30Q/0VejGwjW4ZFG4Vurcfzv8UP/CHVcYQKpiiSJdcsltB/oX74c1//J5xCWGFR
raUYZEiQ76gSr9/lq3CKfKBSjlER3HRPauaWg4KaXfb5C7syM499wK3TJM/R3EtLY2NSs5uiRyMP
TtN0L+WDj1KCNBbE5wKkN/mkMocHUYBXicId6jcnZs9YSuEgSuXObP3RhJiBdQwWnYcyC/zYlK+k
RrlLv0ikAemUtUs1uu7i0K8h7ZCQk1D3B4Lqz9GXca4Rn1be0iv20qb2olZfoX94mPZcZGX+PRCL
OymUbnIFXFtnXiqj4otVAvoRAbbaHcxZ8OOf9bzgS1v/7AUKXEGe31guJvD4X6tPE/myPyvhv/oo
Plb5vJEF/Wdyod1Luept2v8Ln4zBcv5EMPTSRS9N9lz8at98OOvf+uvDMf5Fct9SLJ0yCil+Orf+
/eEo/1KoN1AxpMMIiyxLY3P7WzSkKXwb/Al/kQ2dJcqR/vdno4n/MnDnki2JnRd8k6X+Nx/Nn1LO
Px+NIYqoj/QVy0/ozD+3DZ8h0rQTlAaLjhgF/pCIsELKxDsB+0avtrJLGIfWvpgB9MDdLcgUJp2H
kVd0GEWQ9GH+gpK7xNepNS9ak67NGn8NRxfxEyhaaxdmOLyVYRV4s4GIBxp2Qh/8NTzOnYSLyWFs
amvXqp2Gp292I9X0r0nBZTr05amIptruNTihID6RTkvCTkiEFx2n+xsy8XTzZpBzcfWDiBjPxwRs
2kWj1JatN+IJJ2ba4UJqVksnNw/wyMBPW+gMtMzAqQMHnjHWon0ZEmxW4uAkGsKRDNXzq7Vw89dr
fN3xvMkV/Xm7FPkphxr0PcH02aQYRXU2a3jLJmqe6gZpsOAVpTa7U1lLd7izTPSf2HFdex3Gy47a
JU+y1ve4YXdYqGegRttEeUafdSmX4yPkkunM79NZYa9uoH//PpMtmoYLWju2UtVZBYnXYK3ADf0r
KKboCP74GlWQekIZc+zCELKDFQt7LenIa9VIMdK0UneLHt73JqYH5ti6bTgERyNpy5P2JMTNbaWG
8gX8eqy5e+xDrPppjsPM7Yx1viF/76oq/a5XcMODVL/+swLyYYFNgwsZ9nbDbpGrb2IkHujo5NDv
6vy49DerzjGssmU/odz3BaOeT0Mj7TuFQLclQriSE0WxS/bxcNCze02HQRTh+VJpc3e7qAtY0yr+
rQ6dcFVqzehEiXIZGIZ8naOKwqYWLKQ1YCUtp260GEyYkcK8G7vg+GeBFPkyOJ8vDmONAzefHioD
IihDo6lf3jbVFKEhDuhqAjvGUqfSgvsqNbODzr5fYhd1GiTLspVWt/bSquQIIvAO9fyQJ8ajouWq
j0VL5bUJcFro7vFOU5vCkUC9HpSk+Gqt4v22jCV/Xg5RuUxXo2klOvDvcKAZzVA8pR3ttBEarxlS
EO6CpLj60v0KDQlVcb9IDro2mMpxbDgQ3XaIaBxY98UNweBBj7GtgIhfXnWqBTI4oFMKNMFio+No
d7GKF+48YsDeNnV5CS6y3llN/wILOIGbp8YY/4XfsIDWd0hDfoZW0e4qUNaXxfofegiRB1xjDMhe
GfnbEsSfJTygQIScAnneh8gAbi0zvmBHCQbGmuRdoGVg2FcqfVCI8ZmJYkLezRS6JIouBEAEoZLG
Fv46shgV1MpSVwCZL6PRDyMVW4gy8TFtvsGDHkGWpdyow/DVCssrsNaGreByZBuJeUnQYnhzjsdT
3zatL47z7KvdD8ggu6rUq6sAaJ1dyUPjlUujO0JSAXYQcIpnmpOVwMi1G/zJoWJ3cgArN4dBkSUf
DEq9ay08izOxxvVjUk6Wgo7K0ILqYMbJuItTqwdAIzyYalvwX9qjjnmdU9cN7boWfp2x1Hn4auEa
vRQp5myj7OH7R82jfIhFeQ+5VDlEgddW4XxatHFFCzV7eWZnxqxIl3DDzsv0qjTSp9Sa8FAX+2a/
aN2+U83fQtWPwL4lCXc5srRBrsOPLqSfs9jQtWsMP0pNgAsdLKMtmvBIiuCqzavErSoUg1hLOmIz
rtYNLW1tc3gLz8S8SMT5lBsB/GptcmHYtl7aao0XlhN2eEMveRL6aNyCZqCX4G3sXM+mPZgy060E
uOItIiUPF1XQ11k34QaG/dQy+VoT7k1hUO+WTrkDifIjjISHNOJPQl34Csje8BmBTOYMLTBto8RV
RRU1aVIkh0GsKzua0m9xq9C9Uum+BSndSwWQnw0GqE4cMmYhN+2qWfuWygEI0nh6qZvWcg0BgtAQ
4PEI6fPPz7RqwbxI82+LHIxQac0XHKCGfd8Yux589VGulz++cTReS08Ynkp2IwP+ySN3VLTaphQp
Xs5RYxyVXnMWofeyabzXW+E6gn3S42dyH+qhn+2soui/UdisDkoh2Fh4iraSZ6exguPalla1gyzp
iB0NW53V4SKtduGpFoUHRFzKDmVi5meDrri4Z4tXM/uXEwbiYTSkYy1pM5xVQBBJFtFiZlKYLePg
V9ZnF0MXiTuzLvdpp1zgS1I7VZQ+WaJ0pQ54csQWTgBl6yTDgaBHvu+1Gr4rUjVHMwtqu8qNSb/y
6hvidDMk5IgOulMR7GW1Na6r4UHqo85vo+Bp0YefaiDHPj7QUzHou2nSQrcaDhk6NqSL9lAbyCgV
s7d7SC6uuUBpsspoPwfdTW8Vuh2q+GELs3ioqro4xb9zTNIPAwBL2FK+irXJfiqyn71qfU3nwAst
NbE15VjMz0lsUP23zAfgjVeZMkdnUhd/joPXx4UksjHRs21CQyS3qm9iiQrGzkTwAEAQV+KT1pjO
ACDjWBnQ6npkh5h5Ww/9UsNMTeFpNvPIJ2JYlzhBpaBzdc7VOoQ7GeNvoIq3GejTExLZHEjTBRBk
h913R3w0YLuFNlkKgN9MQ2qesL76riHcu0qIvVxiSOlSSXLDkUN4RXqoakfA7tqxgggdN7l8Z+Se
1RmZX6ri6C1LDzx6jfK6qcbRMcMZ0byY+u6l19C1fn6ibvoFDJFXRMu3qnFZNbiIbpvPCnOgpbQc
MI2P2HEt5htPxcYmw9B5UQdeX2s4lfpEnvZWbo9oN/dyXi5gk9BRtPFFAoCsQ8G8xOWVjNO7E6ua
4Bq5fK5nbM2NbOaSn8lVmjNcl9AZvj1QJkUoiTIQfIq3QQO3P5UL4QHPV8XOShCRfZGMFyriq1Yo
WriMY+mVw5n1tN4uNr+BqNQwmGvcK+lA2uRvMK0MMdceIZ039aGb0uFUBequtGYUs9jbAZS+BRP0
pQBMujv9FT3UbDCuVoXpNWa5XHBjTMv0QNNOgqzqyEwLzR0atYcJx4Rj7Lfs4TNfF/i522EOngk5
KO3+hRXYkJwF7Pr4jz//jRWPLjrASzfXxCNmB+Jx6Ea8y6eFK8UgwkEelBpx3XQNnVU4yoAoa9Vo
QZ3hHSKbNfKT0E1Vi/ihMq4zXuBRa2NaDk0856fY2o3hcK3XE34PfXS/ACvuZ8H8K3HEBfdj/gLp
kXcvVSLaJ9yndw1PIdob3k4sxh1mEQsNL2PRf+TdgFy4yf1lnFDKl8WdUpDaHLiNdIrgd/1qWKzn
jYvU+GvdJxPr1hDxgLiEmLAsemHXOeGDMKUXaJHNnTkhpwbeOyXDo6FaIhaQJEwnBEgYqgSaY0ix
9QXxtWnDJIYMn+GY2xl3C7ZZTjqPtAaNGZo3N8pSuusEEOqQ0q9xypVsvdee9UYm6AKbDzJQ/lkZ
Uu/UBhejckiOMxBJW8lwD+dodvCMgB2mgxgQ4szTd8lEsiUEEqu3CJ6tUYcW1qb7TlRbl25qF9OO
xIeE+6iG+jWU4SNc0CeQCE4lZ+RGSr9Wk+cqLdST0SMMDSDtBvoEp0xofmJ+ouzUFGNZoVm9Z8hs
6EDJwaBRD2YGPB34kV1a7NtKK98jd93NQKrJ7xR2OXJMIrnlnVfKcMR4sjFE7Has9jdEOGiHPX73
ette5Fat2fhBW24jJakTZCPTo2mx26rtTGP9AARVjJ6m0eIKgSa7mjQMGXr4DqKQuNSMMldHYFKC
rmllZQCXsHb/BkPvNUWBpwwS9rzKcdjAz1APANZqS+P16VO3mL8yqf1Jwa52YI+qx7IbT1PwqCfC
ZFf42rphcEMfDSY6s75rMmvY9RKGsWX5jR9p0NsmC9fWT0qv5Ko08cYg3IrSUOMXMH0BsFwPHu++
N4z0qF/CZMVbq8VQxNBke2iNW0HXKOvHCsRe4IFwwa2jEgkH7GP0m/gRjfB3uHLqXlCny0iZvo9a
K3GWdlecIndMww9Opcwh/+ctgZrcGBB+nQzxBHQBHVO51Q1kqCUH/KAMk7GsblUz+1GKReBXE+8R
hPHoSoH1HBjFjpNkh9DbJjrCcXdhQko1ry6tubvMBPQtcl7RUjyLpziXlv2Qh9dLrx0Mmle4PpfZ
xbTo97CMH8pMbb72zfI1pTdu0TQo87MZPtRJS54OV+04H2pHFBpU7fKSOEAEL4XemtkGW80jKEOS
Xh7L/i5PMt1PodU41pTrjnJRY1R1mWdXtQCITnvB1y8kXMEnQB3M7x35B5RFdYfRnL0o+XzIJlC1
M24rblg90vDKZ5UlX7sOKzTKs5FT8Hk4SyMYLov3pFgLAKe5vQwFPBtrop2gV/nHRkk5FePQuLJ+
Uy2ieacGeuXQTuqNhWDehWQdgTaMrhz/wko0OxVtUa/eqKFDgNggqpdn7r7RrA9uge2UEpotzrz1
5IvxeKEVi6tLwoiXl3QDsqoZbSvFmRi0hOj3YPnhVhjX41hKMOeTh6JSRuC7CP5Ekifpag1AJRju
I90hpFrdNBECrMwzb8yr35juYuywLDJLsatu9cyA3qhVh7qtI9+Sh4eKECnLDQgG48OEu86pNWXS
ojL30lo+LrVQ+5oQ5q5qxsdlbO+jhEg4q07CuFS+Yo0/cAQvoYKxTTbLj2ExBVskfqVGm91G+fdo
nnZ906APXB0mkxAfyYn2+6pYrZboxU/C9rnOsnBXcdfGUulJEub6wmyq9Bj1pTvVEp4fimanIxc8
lSPI0bKu9poRxmzaKmjJy5p2xLqaTnIe0xBZyIUjGtrkA5RQ3bApr2YZHlo2QVoYuSDC0XqkgcKD
OuiDMggu+067DMBmEHtjxkymL3TSPEX0osctyGHFgBhGaqJJir16NfkcXLWjJk4qQ0WGhpjs54aG
SL3nk28HHwKE5XChj4m+zGsBWjtoFZFXba7migOcS2bVIU95y5a04rwXLHS0EwcFf63EMXoE5LFa
MdCeJeG7quVNjDNoxEcTLscBKvQUc60qBNrBxTJdHAE6CcFYx7XIOpkiwmmr/w4/g6dtrXt9mTCm
xKdAmvEsGgDNP3Arm684qXABvR44g2y5xy81LjUyIFOIQxn+gzDoI9fQwr0FRlRfcGpPZfFCIysU
8v48qWxIayQmdxBzNavSHvI4+RlmE9u8Nit+Qy+WacA/WsHoByC7Hk5CpmNlYenmlRgd4yX9rY/G
clkLOByEQ5nvxuNo1eEdqqd5r9QY4FFCA/ROVgEHrMbOu1zarb0T9tCUB3PId0rXn8JWfOKwd7U2
wdlOooJQ6/cDWkRonRX3JyFcqYsTGRA8XQITGYiCjSfN7fepPKjcGzhXE6Di+1QvH0U4JkFFfC59
1Rao4VnNTbsZnrvhiHm71ZD4KQh44rqUiKVxOAtTj87x3Je5IMYwlfxewA836AaBgFf8KRQyXYy9
Dp4ee0guz+aV0PtKUJRumWm922DlbgOqSZwlrr9JOZsvvlG3ymR9GTF04rBiPzxE0XyBx7RhlwCJ
8HCoB+K6cmGu5MSFxZwYp6DAladRcUlZhuxoRMI1vP2Wq8DSHgfIa/taAydpGvOpk7G4NITqFq+H
X1LMMPWIdHiib9gq1MWBtu/1LUxOjIO+56ifHV2BBC5kya435W8NqZQwza5wIJgdfSY/l4arqdoi
xa7SmJfgfmpw2pFhz2LwZP2cBvOFDQCzl2F+Mczf8iKbexyWnaSzGkc2U8tfYnjlMh7KoNCtExbf
P42MQziL/SminW+cR8zhhqbxMgX2SNfoPwL8OFYQrul2uqnawYIPC37y6w04hSvW/xyCuruk5cAe
lubG0lGQiXXBMZ4XB1K62IgSMjiNtiM58FIGg+gJepfvBXzocKVTWHNxyCKYVY8d92TlGAdWkjke
MaZIbalprqNSOxm4p8+ES1yyJeHWbOaLeloN04c/dzHwDEHyaIqPU58pNNuw1ylNhkuXEK2AZOlU
kpHGiWni3U0Xc5z6TYHtqtJOZWaXrcprEcf7ifQeR0aMzrqMycqzQRcdKVNztT0wRNj/ZNFRglUX
uVrEfAMQpQdTqUiaiuMX3EIQEs9zu9eHObCN+b5usD/iNnZAImn4PY6jHMnQ3iN5upTa/DIhCXAb
KfXXXkis66J1zL69WZb8hxS1e3lp8XNuhYi8R34i53jTK7XpTADE+RKPprQaRemAjppafIxmn8jU
CvFJamvDwFUE5UgeYQIOLQQMl+7HUjO5ckhtwTQ6AtZsgYMjr9W+jH6/LnxUSA/ZRqEjcZnL34mc
NEdUwuzrIn9j+UoF0K70BQJvZV7XRsQduzRlO59KckELea7MvLZGZTn1NV+OFAlu2bbUq5vwJhrH
6oin9h4zA82VawkXWtN6xLtxL2FPhVnikJ6muuWr5H+JhhlcTAIF/HTKiK+mcji1Ko4whVDJji8G
jemVU847nanDaNN4x1HyQ9IbCZ/zxSLIr+J9WSkzKbzm+zQayansh+UwIq85wgxFpoTRT9K2vBMh
FI9aThm/xvUTSZn0YCmtsO/zZiEN7KIuxiJYT0IyUYZ6GU9eZRiIbzXrCQ9f7TKtUVDj2pbgGd0J
E/Yg0QCrHGLIdBsayr3UCmDuq9hPBMR6Ud1qN6qR+v/D3pk1uYls7foPfewAkvFWQvNQUk0u+4aw
3TYzJMnMrz8Pqo7TvfeO+DrO/bkhqmS7rEJJ5lrvegdBuZF1trvutWLcma0H69yyvjrZdCAqC/Pg
pMHlyrBe9az8QycjkM0v/y6cuN1Hy0gFKIRs+elaEbXZkar23JUjydVZZd9JnCPynYoMU+Byx7CB
xmbEw1i37fYAIzlZm8x8VZDEYCNjea2lN60NZiQHP5PjBiu6TV8SD9HZgH1J06eHUG+rVWoODTIL
UE7O0V9WeiUP07lEOhVUi2vvpYim7dzaX3RsGo6J7t1l5JQ3zyXUxczl8fEW7Ml+b8vYOVjAVMxk
vCCXG8sY4qesZMmMIqlO7WTtMVNKV51VWWuje4+6iUlIlZyGydqOhvFb86s3v7T7lUHcC6ENaXS2
M+RLq8LMfxRunJ2zBqewJLScrU320mio5sK5TFCCLVIyakbnSYsBkSecSVZt82xJx7wSXvXsYGS8
N+O533/+QH8eUQg1bsdICIygdMmX7whHAGZTJ6fXzV0t6nvrmeqAu8hrNvf6qohq9xSV7JuEG2m7
x9xg6i4yz4kTwNarieP+gAsURi+5Jg5TWn0Jcx2xpt79THT0o/mvupkQjjbd3vezfabC6BiWPtm6
GhtvxNk+GdFTw0I7T4RfY7hLDkQJKfT0uGRmXnMSJPV2Yox4sVvtLZekJJDt+FrHk3Yp3VK7kAJJ
UZTq2bb2yuka5wsU2YCljqOM1uSAls9xJ7+EU1GejJHZJr+2tsu16YddDeWxsVPjpsfahvNI4FdW
0yj6TncjEQc4NgyNXVha6toRT7Mb4ilF+8hegwVdvAOvZDom9Gzf5Iul/NgeKOPqV7Od1pTiT5ZP
y63nfLqqFG+jlHjuTUDPVtVukpjWzUCHc4rxMsgjzSagjomZ6TyXWfyaYfm0IaPZC5QN3j8xACMG
SgwTWC8cqx075W99ns6taXRBZ7bj0+BSgXZAiCanfONQW87JsGuy6txmTveqItRwTpOctFp2pwbM
KqpUEhhJnOzD1FKEoDrTSrRSbMqIONi6sIz3KqT7nEU1HrOUxJ8sabqrmat3Xwz5LW/q5n2c9zMJ
iV+WX6I0tfHWG0saqnJf535ODpMcn+tlPpDbMlkLe+ZYdu0J0MEzzypuz3UPeJLS56zQ5UBySuNu
00RsWpFe/NLF+xC74xnydklyFqCov3lg7GbTMh6oBh8huyGDIeZb4mWIz2ivqYXDOopdYPw2XpJY
XdQxU0n/kncIkIqZLom8RLef3WA2wj02LHiQWza5MBoqQU96QdI5pCaYgRq6Z54zDNCqGGlfhBx3
k7U0/wPxWw2IYJDNNQ++uCjhkcg0s2Ck7pxVNRxp9soL7axMLLZVnyA8SRjW69TAQ4D9erbyxl1r
hccDJLJsJUt/OHRufXFtzb+VFsZtcGWbbUqF0pL7fUk9jHf8yOu2rYshQeyb9NMdKYdd21IlDtqX
2iKmPg1zhnOgplObFk/CsvKnkM0LsCrc0gdZR7w4PbiL/bBtqolYciYPol9HXXIlq+z3gNSPwPGO
fKEw/k0mjLPvQwgxOSnYRhQuOmCcCuyypklT/Rj0hSXPpGUhoJjSw5xI8Sba9iymut7WMz+/yn39
w6c/SG2jo/9KqmffReHmChMYzTSKrRa7e8tKcD9QRfQypWx+uV2tcDybvrelQQ8YsaodvbiKGCwI
C7vyHRCakC8094pR1UHGdXcg4wGrrrTWg5o0BCwK061s5/FLrrA7aAcnWSzci30p8+zm9w0tUk8s
VlRN3xrpXZJsGl9FTy9id9amrlPvIPG+OzemKTmKjnhWa696LWjbJv2rDhF0k6jsqJNgs++lTucd
DXc4E+9MsAzC7PGKd1r3h5YMx9qpkl0owfUKl+JDqjbZ+X37NYrCYS0FT7jUC36KW3MW+kOz7dnk
1yqumGVP5Ztrpe2B7F2Ax4hpnG4qvKgb/xxWfXWaSbXqMPe3B/wAlpTASH/O+AX82BCAghEpI7Z7
SNIKh5bR99cuaYeBZVhbrSrloSB9dHSLivQNJoeK+UMCMrapKKWX81j5464cY2fdxvVRb7vjY8W3
fpgzuJkwmzLtBfHuv1hh2Z+zGi46PA8gU/jwK8NlwqpIItqqEZwrmbpVOJW0d/1gb1oggNbuk90A
H2Q76JXctpW0AM3r/trm9dNQ499YW/VPz1g1ceYfUANhru8qtX88hCNReCs+k3inzbytcd7CwCDY
I3M/huX3cPRSP8xHfVbPjcP3bG39zXCrH93kv0WI6tnJzXz5CefYyOGKMVZJx3rY6yLBBYlBFR3j
rIfemWxGjBIsACRBnkVX/exduqiuTOKTka9w20121YLbeARxWYV2ltlMpW8bOqE2M4kQXXs3q4Ht
e+K2aXbp8ci00aZifOb0M/Ny3zt7eUZQloi6a9TC0n6MGzFV5HdV5g70qzqJcckaKMdpGxbjsTRz
5j2ykXurAZUFos53RbHcsXA4mQI6Qdgr/mro1QGYj0XoQrQ3AIoAHrsWQP93WcXWwS6NYkWCizpb
Lp+OLD9kpxtPjR/fezhv28lpDlpFKm2EwiHoOrCSeiQ6BJ8LzZDuxRDGV5C4kKMdQgfxCXq2rro4
ugxDRsSa7Oq1U+frdFl9s/tROkI9tZgDb0T5VpqJgBMeXp2JJ6itmk0J6HQa9sIopmCw6ZSmZX46
DN+0ZaFjKHJNilJtZ0SP69r1b5Ewx2AUzIUT2x+fqS2zbWmE03lJp9ThMCQzRpt2aY6HQp8vhC31
zMnzfq/XPd630HcLZd3Jmj0z7Vd7T3TJrhuNDjn8NO8snaFlB/Kh/OdU5w0kAtq8UxlHAtOJZSUz
bN0jiDh6XXJpB8vcubH4A4jBPYRte5wUffCclEAyuYNTLodEaQEuCO0C8FTxrJKenMTat3qZaY9W
SSIb2i+DFDUim8Ns20kC7tvMDoO5KcstrsAfc6v7x27AkrgnjpgRJR1SXEx/dBVErEJFqwwVc0AD
3620kM2DnCr4QNL/SQrOfBLy0nrSPMhe+9mWDiyC9m2qIufZ0cM3KEr11U91bTXqLYaZqUVzpCDO
mDWafZos8hBSQBc7Le9tDbUsRarTKDZcLXS2fTyacFHityaR5Bf1UCO6yfiwsnnne3V2CDPhnSQ2
zcgs6jfKDSciZKYCitnY41fRTNWl5/9pskWXoVc7LPGxQKXGGgYl2AOtYTF3zUgL5xLpZLKBLRqY
WKcsnNQ5wRD4aBjEXdQByO2UhtkTbONuq0x4Q8MUfhhDRrq25zXAbvbPGfhiVQ0FljsmRQQjuxUO
rvbe17SaGRX1IVwHihnPpMk0v1ndcMSGcr5osXhJQsfcTwn7MC6+jTvsSvrVeW0L0Wx8rXLAgen/
XdYKDwbUG7NC4zYiIxTDS8Y+wZrpvIMxiOlq6/V3q4GfOneGB1ZhnArCqddp1exDnXbUlma7aqe4
OIW9O+7s1ry6kcP/MCfYgMR4bmNfXKzZBdZ2qOYPQoruKnQvxH+pk9467c0N1S9LNfFXpUOwEEL5
e5hBP+1IEKk6pj9MvTqk8CU28dz61wyaRC48YKr6a6aRhj4WHj7UBF117to3ivIoPf+UZI4K/MEK
V6MDUaROfRi0S2Q0SHfzIQR7uyW0L4U9v045GsolCu9s9AAiJf8bLDrj9WUgPj4Ix+YgVJSuiSUr
g3JeCuKkPyrQ00vR0k92mFiTLr5WvdPsxvB3qNLibTbnP7B0tUC7gSm8JYYv8rZzM+BoZFp7I+tZ
lzjRQ6GBrYlf4BAT91rW/bHvJmLtMPEJDP8PcswhelAJBa0c00tkmXI/GPVrPbdUiJbD2rGHL0ZV
uNvCGg/5jMdLn2DYq2nhywQV8QJruV9Xo7JfLFsbtsRq+UFds11lzsscJx9tJKJt5JXENnLfgxO3
jGi2UXZbk0o39A7ZFGd7D2fqnRqbvRI67scEWBFx0u/iyptJQntRDvWCQ4zqrp5kRBIx6Zgw27Yl
NtOgcEws6kSgHIU8eatbMtxaf/zSkfyc99N71Iwbw6P0jdv3zkyu7WwDDxLP5A7Zc5Jo80pZebme
geNW3j51LdLrfFLT+uF7KSkVaoNzxBmgZbblswTJCvqBiKM2IYvJGn1g+Kz81ibETYYNTZslgGMI
ityQhfcT4I/sM/splFQzrnuaQvtHyeJYL28mpbjzSZ/GtK3gXUp0csJ/KUT4okjAyYCsxJiSv9SJ
8VJ35Zcid5/G2Rp30EtJUop9uSdYqFibCV7oOPS8TVaiXkzRXTs4h+TPZaK5kO8q15kjyTVL3Gwx
dI82SHkhjLsQp7Bl/p3Xfb7FHoX8x7A7dGNM5FkWXiPVaisSwdh8ouxotPNPWQysnBaAsYmja58A
98S6cVNR842g7/YinZOeud/bxP4o40M9ZN4uJgUdmmU/XWpHv2aqY3BhuvOhmX5GDtOGtKjerH6J
UC37uz9E0SH3+itJCIFJzbFNSuEFfhyvZzkFrbm0J/274p50NiUffuiBGl3CfMIPpzE93pbPXH1I
fsIff3EBh1Z15iH1SmbK7PlW6eSrmZ3IEfEJaixgo7FJ87Wtcy6DIMdbUpSrgLrXI/uSfZHAS/cO
frtWnrgRDg+zAIdjKgyerdmTaxnBv2dGSw1C0zuZIDH8gqEHeqN5rw1Cf7dbJ4TyxrDe/ocvqoEu
xl7Rf3+FJHizmrhcRQ4jzIqIdXs89Dy6fnNtiuTSPBN1O8B1mgjBHo9xFBNufhzPuRbhs09LPffT
dzMzviSV9W7lcSC97twW5kGff1txsyOn9VXM2Wsd6cP6f3QLhLQuEPx5kcsgD8xYSufFF9VxIP08
ZVBo5va1C+c/ba3+P83+H3I5jEVV+b/Q7Cs1fJ/+nWHPP/hk2AvjX7rjYUXqM1/B78WBTfMpTbH+
5ZKF4UNyR8xomPqic/yTYe8a/0J6QqAV7GfIKdDg/2LYu//Cd2ihxriGj76JwI7/B1kKHP9/I9pA
GtXhjupoY7Aqgwrg/wcnxO2EKMIKf4DC778hKlYiMHfM9IGQ4cIrQKL7yKj2aabBdoEJGPtFxdbD
W/0cg0wdRmd+0hcgCLmVWHl13Z0MPAA+v52XtLBSTgUBBpO6NzUtGT1pHsyWfRO1NTKIKK9UeJFg
sBhSPDocfFX1YWaNdVxGo12SEBVs9GgvVTvfvIbMyKGkM378a4/cBZC1PH1HWrbuLTJJs3DRaYLO
nrJWTxmJwQhPClj2KHSpvhvipHsLfmdRxExAjLS5e6FxTJOKENMEkUGC+/2LTnVg+hKIsxbxS+IV
09rOsjAwrJDU9HQufiqt24W97L7k4ruERXPx4GacK30cSZT+kUxxdS1T6m5ys+u1DY/r2vnz86gi
DE0K6zxIW39ZOivPYI6xMIsfF4ICjyIdeHsQcUunext8Mg2QQfSrvKzarWNV7gXgxL1AHbBODDEJ
HZZf2SPWHJXlVUUxxsKxhAaY9mtz+RwsF9K1ZxDEyTn6BIajrn4I+1av5t/lrLVrGsgwIDhL3dPO
XIteMb6TKn6J6vLi5RCsZd+VKC2qeZd3zyi4SSKQ6bBRjTYHmPdTuJqmdqurGPPkoTbP3eiaB5IZ
GM6yd/8D3Rl53X8tWCxTdd1BKE4UG5qqfycx6bPuj/0U2zBnS/vS1THERvJETylZeV9yzz/G0DkM
z5JfPz/o2Mn1bWjOIK0JraOVWcbpcZmb2DyReGlulD5Ne39S7/BZU4Ibk/TM4N56GwWA068xgfAG
H6WsV6bJkCkFXbyEHq5jbZxbIIkY3J38XgOAGtEVtBDlwxNgnLdrINM+9T9l3hjnniTjgxuru8FE
7wacWW+4OyUgal8fHt9WzHYOUYziKoqqjpmPCg/zPADMJRHMl8cCCfUJGNgp6q9uMdOX57BWoRur
vQyV6NY9tjDQ1xkDVL0RGGIeAh9GTdC5ZGM84FoC72PyfIlKlCwqRX/Jcc1nX/mtubehJIDRV7FY
mVKk2wcZGWwv6FpLP+PopJ+1uV4oq7m+Gw1xhZMdvY+wRHYoL9wdwXLxO9Hj16j3t3BL1hmLKwsq
zzv2YAOGhu32SnaltbYmWMYRWYuan9rXmHcViU7s/TjKXpkPP0UZ/DjGqeOteTytoIzRyVBTCJMs
XpOM8czzhpxHJps4NOprpyp/LxKSgafRJrpaf/nbhn77JD/+XSvDGOk/lx1hM57p2o6+qAXhN/z7
sisrj5yRqsS2KrN+PrZFx2tTVAlxifRDtym1bW3lTF16S43siVg/8TYhuQN8LvR+VbVQrR6bGZki
3p7/5dwu9/PxUsa5vyuIN1rZpS7eZsaMHrEtj32ULJW2JMiGXrS27z3JHs8tYSq7yp3Mbo3uGhOg
xFV3QQTXJvVtCnzkR8Lv6l2dFqeSvKB9YtFPybpqn52WNqMYvfhcKWr2YkrnCw0YmTyA3E2ZDAzE
azrdWB9vpBU+NyFFsz759x7m2BsNOfQ9c3m2XGk6fOgQ33Q/Em9tFieXMr9MLunPNbkk5xlc9Tmc
nStQ8yqKvfxnrA0v8yiH9edbfwhdmBhtctua0c4uG9nY1Hiujb+jNPbfZyQ2xGcvm7UWDfREOEJD
9bPjowYLianZuk+94tYsHEWXtNsFxH7/c/fMG2uvqj6kQ+fipq27beg995Y09U2apE8God33qCtv
ZpGJLyqXV5eN0jqQMhsdHo/QlMM2Fun8DE1tfBbMQd02ji+PS4368vPRXH7W40doiVZuCkfVzIPK
a+/JPxxGkJtQzO5V64W+QHGjsdOtGVVw7+oXvQQ9bB3jNcvcfON5ag48WyMMUnexk7F1JryZGxSD
wXG8bOQd7VgAuHVss5lDz85h+VV+dKrNYdxOqs/hqpnxkzaB6xjJe720cew/AtwWHSkT8xmqyTKl
CuFcIYGyA55O8/jYzXDTMSG8ELXaLqIYx0IJsJoXjnaF02JAzNYuzkLnD2MefqDF4LDpu4/YZGxk
65N5k6kPGS2BJZL5E9sKttavxZAMOOlpMz5eUGBXIjabJzc5h5k3X1WCZU41wGmZs5LamThj/Gzr
d3uhxy482VKl4yHRhvvnczRYDTqkQZ2jIY03BOagHp9VSAz34O5sCdH8c69/LKJoRHDUFSE1hV4P
fyDU8baTZpOjTpDyFxGlGZOTDVBGv06k7DBEcjg/Nc0Z0JUgAjTLGcQuLUtY2QmxV4vQZwkaXVUE
dK2Fm+/aibR3/FHVl166REsuT4CYjPfOnbyrabfizeY7ImY73is4xqZEn4NpxGycHhcdRvEpUlP1
DxRfa9mE/mJuU8wZDN4FNuaWT9Pv+Yuo6+8iY7ODA22NIbxWow06UVVbd9IJE1oWkEa67ue3j5vq
mmybOTlJTEnOGiP4LRPg76HnyoYZPa+N3J1mNbYiOcdzlpxRNk3HjhmD9KWUqz7q6lOr5nCFQaQM
2uVbZx7gLLa1FkTOj7rMk4sRYudYuRvdjaZv3TifEOoQ/VzHsKdV++z1+VsvM2Yr+C0Hqhn8taly
Hef+CQatBrmdOGQSerFFyHcg5dU1BFn6B6EhRfd/3zd/sSaAlE+5bf2n7ZsXOyPRG70bkP4+boQm
3EtSkzHujm3MWMCuL3CLO2+gDoBb/dUpM3tfZOQJOUiGmiTpz9I0Q576DvfvgRF2rTwWVli1OK02
mIVopNkdelnDFE8I1CVG7pfbW5zYqVbqL4YF8wDNgPESVYm7I7tR7Ge9etLNyr8VVnHOnNK8DfEY
aEjIV0SFfRspng9V0sqnKY7qVWk0TdATH71qx655sloXkjFWt5+fvBHFJ12b4eoup9LynYUk42bO
hzHus5utIbZwpPOcotm4PS4g4X+kZY/5vUsy78pgPPR4thhWoUTxvAuED2fXLTXNyB6Jvxi//uOO
PC6x15MeTi3qdTX0EoDrb53zASNAngyn7laPO2wstxl4MToOyjsNov6oKfvvjszVDsIL2GXUtC9z
9g0C4I2bzRBouYDCQUVPC3vXL0LVkHMAdVfylPvTHTm/eRq9jpN4alDbckDYO3KvQ84260cnybnr
01ZfoaUiTqrQp2NW2pQUdvXie7l8EQt/WkHIOz1eM5o8ObLpo9ZY/pS86xiINE/XWpW+k86qrnPJ
1ndE/a6tOi+nS0lqGIuaoTEII/aeGYm661nbBrXgHwdGbHRbEnapEj21MTNVPz02QLiERxbX9dHU
9HXSPQkykXV/7l9dNBYZIkTgiFCsI5inN2hS4+2zrNBJcoXoQzYcOqvkhky63MMQfhqkqdYQau5q
WQ7xkPVPpe+Pt6Rwho2cmNR7roaYNBbxzU/iPy8ZnVBdz8nZnhhM2Wk27slsbO41sCl4FkfEsn7i
MOsC2/aq/WNbmXEsUZp2GdLCf6ahSlduW50V5hxvDbDdFuUqJNxOdCdthO0IdoRIEk/im2a8P/qv
FlXCGjK83DyA74dko18g8MdXj9eQ52rEeRlfPv+wEcdRAT3qZogmyoT2MqVtd9AmtHDJbFjPuf1z
qOPyFR5SfkQh8DOP/XA/Y5fOPC+8SueHFy6cLUJHn2KnakQwNGl/tKNFDtEMaUAOT7GlRm35LElj
YARSBdGAYluGWbVTGHa/TOKLLGEd1u/V3LuXx0eXetFLmkL0e5yWKAVz1AtGaP/hSlIGdeH8gPNF
YIYXe1sbbfqxsKn0P2t3P4+/SxkV8Hiy8taVKtpAWPvVzejKiFXZowYoX5tc33ixFPckr24IBKYP
N8TSu4D8FaAe6q8Ka9lrGE1H3xmImHNsXlpeZ2ROnFDXpqfWGex9O5eUXKg74cybt3aEqkWQgELo
2zSoqN3idajldNCVDZ6lDSWy3aUrbSRYamk36j71XbSF8zZuchj7r4RnBASPj7euBRjW7Kghmdfv
Atft733oU566fbGQ6aFZZXp6zAwvXelCa54fX5VebB7NkkcZ/jWFJUA/WTxeOjUQKDRzp/D438z6
PG7YEd1prYo8evMi7S6rn2Jp6CIEAp8XU5rzsUNcNS+9/eO90s4Z5jQse4C6h3GdQF9rtpmTPY2W
LP5YvqhoefcxamtkF6qN6YfDbjNWC/mi7dqTbld3mqnwzrwr2RnlINZD5YV3RfLhvZU9/s9xoFCm
nsNkmE9eDlEg0voq4BEidptBMbsmY9lMcxhOuPo50shoTBwr3TNifdaWimx2+3iVedBzkITM0H4H
57C8tbCAPpg1CgrW/73ENl2Qo0m1fbzWZ8YuLqqzGAW8RiccN7Rw00ceOQXK8SZ9UgsB2HQAJWtX
XidnDOEedOOl/DoIfV6TdpwR1mvXR+Ykxg4kMrzZ3o80+Urdnayreobk9fjKMVbJlBWvFlTgzVSn
7dZXbXNoyxlFydJ4Pi6dywzYrFZm3pQwDhbdNLMkhjxLMysXUtWjs7TnXNA2Cedm29wlUcUvfjyT
W48+cV2SYn5AgQJp1udTIfA9u7kMl1dmXFhXq8qP1ox9yWDm5lPGhks3ncYr3ZH3dEAxC2cdrTOh
92ScBoWS6zycQw45Pzw9vqqmUCflb+k8hmHg1CZm84rh3R6rjAiyf8lih9JzZfRLsOeIprrqs5cq
1dyta7uwohKDczxsRoOdFGHNLEv4vJPvvtWii85IPkkcGZx+03TS31ZKyYNqUIHFiT1sy7GmElhW
f8EIrXUHC22ZFokjzJBdOzPBHQU/zotUAs1B9UerGl4hwnhP2Ar2p8/76HfIaGEmG7tSQtom9tG4
SaNCQzt4SEZ1eY+sWZ3t2r4QiPRqLcv3cSlYs1PUED2/vNT3IGemQHiv/AFrmWF4/gScbKYH+8lM
3Yu5HNQMBSK4n2O3dklBc2uri9dIJ+xtYRjXsqt+WPUwkPCuS4dZ+gSIzZA4QzGxoAnKdZ0gpG8N
GT0x8G0XVM+IPLnNJYoK+dnMRPZZg5rOTuqdbOZRsEDq3/F3inJtb01VTNRtRHC1VhFGm0jjZcis
6ui0ogL179liovqYeAl5L2VZXaqJqXOV+WrvlnEPv95XVLBhupDlYBwtjPnhhzaL6PK4YHPyipjB
gnaT0m4vgJ21OPEAJdjnLvuW+En0NWkHl2ORSR4QFUxZPyvvIlEfmtHSWhcxU9s5KjjLEj343/EH
4z+ciZfSnuARgURDRxSJhPQ/bPWgQ3JM9l28KRo1HYtubJ+B/qsDauNb18lftVUWtOuQgQphLzzW
nsGQxdS0MfTs4Lk989OI4tKTzoX5WoHuq0EXN1aJd52Xy0k3EvfzS6uYMQx/VCx2ar+PMTwm02Zb
qZcOCsbG3pTVVx1dyrUdo/oWhogaqtqcvhXmfZ6QWWWpUTFHpX4x8SfYwd6Qi7JV2wm7ATFbmj6n
q80gnadijXkCHuHzWG8fGEXFaP0wu7ZcQTL6WSlhHSzlGU9jxqgP4S9qHzrEUJP5PhlLGB+ptO+J
3f0myk4GY1Z7znESqEWHxFspx25vi1nsfSA7tbHDU9rmz4+zoYF+c82q6ugywF1HrN9rigXlommx
DoQ0hlt/bqzAr4z87XNpTPElrtF5WZYoN499LdFnmEfUKp/YFm4j02oMa/lVeNeBOGC8W9pw+3h0
HxdMc/BT1tPnyMnM7ZC73THV1SKabNtVnuJ0w4iPRmnit8eZBnSli5OXqMHUm7sbU3Pbg4kXJ5zy
VZba5THK/Wobz/WTkv740ROknfjya2Um5btWttFzmL0pNiGtOYWNmz89UIFGZv/kO2z/u2Z4WZ5I
SgWTBNtwcc9+oLZ/7zy13M3rxs4AV5LjqGUKF8qsro6JGzyw2Iaj8kQj8AOV2HiagMEvdkNCHKrY
q0nj5ab10+OOPi4wC9ZWX0Aikn6EsrQzVg8S8uMSSzemgwSfBPCfkTMgKqfvLU4IWBzGicuXFVYp
u2kpHbpoMbFwhNmvQ7Ptsfoxj49mVMYDPHQ37I4+H9RGVVa4JYm8WnfqBBCmb+wFbG8WsL0zi/4c
mzXHy2xdffwJqN0nrEcST/2DW6L1X/MYw+TEA3nx8fNw/0uj21pRbesR6oypDZ+1Hkyt1v3s4i9f
QVT9lRsRyN7y0uMPbV8JYHdyE/+CFx5fNT428FBtOIVaMFiiTTmA4BWRgXKFsdM8Py52QSegE+zQ
kTR1dOAnX4RKxK4xxFoadnXRbLltwjCnlyqVBT7p0zMNmn3wOrbiqTW09y5E0VkvSkeCdw6Ucsj3
p9EL4H379wxJWwD6UTyXHfMC6Lz98xCj9zNm7Z/8E4X4r5tnWqbhuAYRxZ6DYGXp8/+2Chtj4j9u
Y28TF5CJl03cXoj0DIXTAD4UqQNWz7vE66yfSCZVVn+H+DPwVMN80suC7OE2SjZ9E7b3isRtLAo+
0HFSAnVWuRst1PgUFxOr4vpohXq2g5tMyqvppM4ugli/Mlj1Vx6/X9Ats0NWd5QFXf/nLOLxCegT
hkNWDfEVDJu627Ssrcwmhm3Kfk4YIcI0XkBPwrLNrb3AZiZc42trhDuIfl5gWnWBpwwJ0srdw0km
0iGrWrgn8mfbONbxEzJ1gMatuqWCFgtdHk3vWeTFngmWOhhtT6uawoxe2q6nsrWKu3XnUf3c8xdJ
/4fEwGc1La2R1WggzUaEzNSMBIsycn43Q1381GkGluB1F7eHKanEm0yNfCssEQdFTsSjlvbNPcPo
fF+OmJ0XkXMeIQbi4hWeNVleSCJPXvCNIts3hWnLyGyigtrEQ2qv/gLHS724uzWZ18bErKPSTvOC
FEMI6taF5W3/arF7nwBfoAr7QvIZEol8mMAoNQjQPCxR41CQtTK+REjTZY9JT1X7Om5hFCkVcOTW
MBicu0U7QEBOkol9xN9XXl8eR9ehbZ1HPdAL07w9LiKyV4WHdO2vl2IzXYigAmV5G4vPv+alY7+1
6lRfp7RiQd70v9j4x4tXW8Y2HpFfZXo/Xy0dToMXx1tLyumja8uTqkT4attzs9cQLvIjpkBL5uTF
SCZyX7q8O1g49yw3IrYXDyUj81ctM9DXtkVgklwe9fUDJ8D0zfizeqJTzgLEytehduBfL20ZAZN9
oNQkNmPOFAm3IpLTmtla2nQYwyrzj2HKp68Zw86EbrJ1UlEFkBlAvBbupxoyAOzEvY0yd/a1Xqb7
egADD6vkl1uM40WfgI9mGDRG2YpPlUTSp/22cQvK7PH/EHYey3Ej2xb9IkQg4TEt7+lFSROEKAPv
Pb7+LSTUt1vUC2mCqCK7RRKVyDxm73XsH5lvOjd9qFkEc4Tu5VZ96IzoEiao3ibjs7RneKOW3o/N
+MXxRkTcAVx7Wd2XF32s4gM9yHth9g8q3shj23j8yhT991mYUO5JBwVLflrnex4n/02JhhdyjPCN
SHlFV3z85Ng9JBKFKCCfLCS9/DT5c+VFU/ljp9zfL3ExCnjlSH3iqDMa81aEOOen2DJuXlLkTPHq
y09WEuBCnS2Jfqf4J1vzjTtmxJPdvZSNVV/xpUQjMeaUnXVCooamyUdba7+b/N9rDc0vwh0PAxRG
LDZcBbllm43boi5PvjYUl9r1/GOgzKGJpezNUEte5r+o8+zuyXP9Lxgww7cq6tD2FT2qmPitDxxr
V/h9fFFcjIkdA7L2TGgBlzVp7a5MeJTMXsBEQTaWpvp0yZJA2/DQBqfRyqlfN3pinTLbQISaOkgD
ZDEgM5t6J1NXm+bfqWkFH5wRvFKsRHPDlLcV0vTnwUrNfjOYwW40k2ArVKLXuqm8Qx5irvCqrmWg
EFXGg+iLrc1UeVAH2A02ATa19UiStRaG6qHE8gvO364Yz4X5FvLA0HEsdir4rm005OlzhVT4ok/e
Liuy/kPkMk5TnR7TDJjlv0mMfGV3mMEMIzrRZv4o0CRsjUgH4YRHZUir8anLWmulpFV9oPmf/eV8
Z1j6+1ozs6tMwN8qmg8LsMm7Gn3eBHk+UDnZ/mwM2v7nTjYrKIzjZtWwGOgFU7ONXtjY9V31rHb9
pTQxk7SxH2+MXmlPrZWFdxoCUBXHJclmssUPkRx0nM6vw4BKo5+G9gRoaQeAY7jKi2wMKsKs9kmD
xSR0acr4Y/q1AXlhFY71GvVhtEXWtKdMiZ1NTZpHbq3+sBxHvqKEOIAnfWcxp/RA0Jx/IglJVc//
pE9uzK85l7aJCFin2ClkkK92zb4rHRchffyCtdKjW0MKPoyld+aoy7d6mRx1FRKI4591FNZw3qJT
22Xm2ZolJjhn8rOngtcIbLJLSLwlZApUtMhWbFjSXCadHLwv8natUV6h1D5F+n5onO2UtTQ31S9y
3dZB518T239RWu8OulV9zvsWQ1JU33vK9Hn5LCYkPC/+kG5zDtWkUdYBAdR3mPIvsCfUm1PYbA7q
PMV5aroXSzfCvR17eKf6po8BMYx8DG3zdTkw6fxU60EMJu6PYrp0UNBqx0kxoUf+2ilddye8RlyM
EemdkeIvMlm4dAboJQ3R81h5/c3sjW+6OSqHqSq1navQyRlUT4XWNihvM7E7DZX0hmdv2FDO+aKT
Jj0gUJ7uLNvGEFRY4tAKC+KQyA0co2lPD8VTdkNuv/S9bv1slopEG58oRF4j20ePFrTiqGjIsOus
1Y5NL4atb2KdoUdyJxuu45y9sYVsS0d4DBzSsoPM1itNbWl04Hjwk/BOGE2+NTQDT1Kq3YfUIogl
a2+L6HI8LYWX0q29jVJN4kLy8k2LhvQZK3y+hbMBnCttphu/5MekFMnZMvvkLH+AF3bZwU4dfIXD
EJ+LBOlNqebILurhOTH8S2PBnYljxLyhU+tneHMfytTX8bi7r/Luynd8CB8L2u5nF/XtylYmKFTs
oGsKc8VJiVKqyVFYrTLDnYtg4WcUiARSjvLB6hVvN2pDsCvNVvmAFslYj375AeH3tC3sxBnXZI3w
v3ziRRCTstQRZnyZ3jADL4GOHUvVdFBIm+onto+PtRPaDzGZTG1qzUW0fX017tOK2nM+mWLnyqYw
7Z5vS9+8badPWdp1bzaODSsM32qHaKcxSgpDeKcx2s9llgL89WWwdf0+F6CDSSr9jXwL+Cxad2OY
7auQyZu5bn2Lh+AVsCIACBwj21FtBsT7c8/YGezLSHXrpsaOvsI6Xe+WMA1TI/nIOqCjdc5rvzwr
7T+v5NfsCI9iJxjUt9FTyv9WCDlQs7x6V9IBeVy+Y+LWPEjfZDoF2mEpGhmNQNsRd8DOcm0jsC2H
rn39NxWrmyn8uXNGoXKO8azLWFSrvAd0u/vKM52Twhw3U8a+GYL/i3ScyldVSVlNiVXkpSruLRS3
9V63fWyU3N8VjE76RlzXmTx77Sy+LjeiMc1HqDrktBz8K8AF6761SCv1z76XeOc2qE66WdjeeWzR
Fk/zMxyH2EuoG6t7LVC1FzQh7gY6KKA5TWnutTbh/pJplSuXWtABA8wS0RhFicwbsNxX6G9HM2UY
iixGSXkXwWW2Xw7faURJ2/Q6Auo2e6Sygqw4ba+1pxknl1l+NzvGgUyWuk5LcBjICNSjNqLcXuRJ
5siCLEPEdDCgUefMe73eN59lbG3NbkGAN/5KFvLzfvgoQ8k/l7SMWaj1S7OaY9CgXc1WYVLWMt5h
xuIBXGPYjRmBnwUSrnPLB1T8QF5KV38FEHkcolFshxJlsGzmhLhER62PztlU1RfjiuL+te9MHoDJ
+2ibEUQWHATH+R2+e8BG/gy4UhOyk7JJiO2SWTLLvpBX0FGQO5AUFtALiR/a9IThGXKMNzwFrR28
gUB51AMOZMVoPyqd05z6fEJmXFnexXf9ippR/vDn+/F7CUUj4TdMcn6HGA/956/JK3qFWstKv9sS
2lG9bqENyfPZL4D+gQ35pIhA3RqqqpwMK6HyHoFGpW7EaTJgSxN2mdyFYHTuUBgld+yAnEYz10x+
Q35NFH67lfX3UpmYTz8HdE5BYlNm1TnVf8RsxisHa9o1MINxEw2h2FD867a+AB1UzZmy15ikcjI/
7cOuXTMwLdlAIMQRB+tytzzEKbzMda9T+E5r0ggc/BnUCMBOKZatthL5OsClsw7nRldZ5OmSyfz5
dsrl8+vysoTmQjpDrEWc9X55JYkZO5Hn9Dyzc6O9cnB1NzF3tm1nHKFjvSGhM88Orp5j0yKjqnqL
3m9OW4Cq5DHIqOqrptEjDAyxtuvjd7NARGeHDipK08R6Y3dbN44wS9PXbA99YT31I7FIYkXNs9Uz
XMi2V3C1t4ndd2c7TDeyXy4S3yCNyrAxeo1HXckmvyhLT0V9EkIqbCcq/9Hg7C11mrl1QwEGeEz3
GQ/+JdHMvw7FNecH7d2dInBifIzJ7B0W3rvSsmWK3FIMVfYq6IdECj82bb/4iRNuhWIZd/KiQiC5
A/2N8Yi6Q6h+CjqR09KObeugeuGTA133ONXzI+ukzUPkYuHUVAiuWZAxSNoAfmHYwZHJD9u8LtqH
QDRPlAjDtzgLjVULx2tpoc5QgDArUO9gT3jMjH7tmt10kFrKClnP2VLyB6pNxdrT7fpBS1ysCTh6
Nr46iWsZieCmKdNDb9Wop0oH0e58ghlMRW+tUX3M0wBHZwY3o4vGezwyUAFTWqXyUgemcVIC7bNn
luMxrYthrZQqXCFUMHud2qAUA7mTDr9u7LMNM56/Qmjub1pfFfdVEZVYAL4tO3Q4IIXRu/axIrnJ
0UXvfHLsU04QBu0LekNyBITvXmrTF5upUKb6hkA1XkutpQwd/FidC5slWNGsOkLBZBHMTfyeEp43
qUh3/1fHi1NutMzKcruxQVj6+XVZm2HdvzZNXGxgv7e7yLHjFweBrOORJHhK6F61TEvPWEtjyHMR
SFvbTEnwYWEt6W6FjXO5hT6MibBRrIvAEI0VOcA6qmgoTlK9fAKDGB+sCtBNEYAhzfRM2wQOFtFJ
U8y9p3nM2Wo579PCQwPqcm5vQgjQCFr2AN7AM/2v2JrVoBgLAe+Bc2OdtNq0kx1kOHnIYqNH9ppk
VaEdO7kUdPeK34hd1lMO5az5GCA4cCoEjQ7/IJUiDmL5tjSKb3/eX6Qm6P1TA0yRfszMO0UY+ut2
PQKR6Zgqzv6itigJ7ba5WHb2aUDOv5P64qRi2+uCtFvJt4FdqOsBSuEmL5w5wSss61KPPUWxWdQ7
2cTewm+VW1bBCodMEt05eJ2xkzR7wyzye/bSYg2zmwbTmKmHYe6X4swKqEExZK8tglWRhkc9ZR5d
RSzadPAAgLW8uHFlXWVPv67I9BH6JBjdzA4fHoUHvSmHA2S0TOUflsu7U/J+o4Cd2fq2Ud+7xXSV
8X1vW+fSHNtz54LTUKv0gxfGxm32T/kdslUk1piVFQEnGGvtqziFHemUFoGW8wCiA2qy1vWkFp9K
BQpHoxTBeuym+0bTvb/QQ4X6m0ic8jmzsPRZBKe6v21pzZiXCQcbMj88C3QDaEHLrlEMcuOq1szI
Qq2r0lUekWm5ulduqN1m64zyWrlU0v0UoUfIwr1YHrF8YNVYcasQPVEcGvbFapGJBpO/rzIzIubI
1pbdki+ExnOSpupZ+h0URu3s6d9aKz6RcBNTAd0ktoduOgzKrewTOfnknDV1KlC71K+xk58QRF9k
cTkZm6fS924kiPpOp/ELW7c17mUU3zK07jJ5EJdM4N2zDKsWVE3bElWGMZeM9RH7tA8yGzvALMCl
WIIQasaZ2AOQ2ZhOtxckQLrscjoW/NVrGWbWmBRkv0a1L3whuoPxlLCXlg9ARetHeakG2mWJ91pa
erwnPTSfKiPIT0p9cVJcFO0UWC+cDP25tjXcEn4asglQJbRdr4N7MigXpbEVHhbV3Qgsj9rW9rRi
31rlo+KRwLRNEj+HqChXGnrKL1YS43VuTkPcHFR7Mp5DfL3UlqPhsScR3shXs6/1z8+38ysslY4W
+DFLs3QGv+COIYr49fm22TeqFJLJdknn6xAWvvQYeOKhGI3oQwiA74g8h4EsQFUfmJJAfOpSiDWc
gPEteiUWifeU4o1WiCl4+vmaFVMXkPfeTNi2HHoPlLjyisoISvuiKuNzHunum6bCUGLz6XZkBMoG
QVJ7SEGwr8c+TS9KDM/ArMWG2IZtoEnrO3yV+wzJwYVsn6OkHeHixv+9KBMz7ZsWsqpC/HdEOzaK
TRd8RIPEgllqeqHx1UrT79XsXGjmi4LCkdplfDfSdVdnHWlUxfih5w6Fo036Po3b/gmLyAqT4Zk/
PwQh0NB8i6qtgyNzdpV4D/aIXJEWL8RHu26vyLXPsj6EzhQm4pSKQ1U1x4aWMyoXvbqvJ1hFMfy0
zpiIPHPo1UoyNQ9qljn7pqnjv9hKfpf3M0ieFYffCvCx4c4urf92jlzf8qbGsFBzjNW4gkQQG7Bp
trhAnjrM/Oc2gf+7tJuZOXKH9P9Hqnj6JarM7jmDGAljJ8CjiOwPUFV0yyYKV2rXhjbM1aK5Nmq2
YUkxyTfERaMXX1LoWx8DMV6FBqBJioZHxqls81b7/OeVrP1WcdSFgQWNruKcS2rSAvafrpiNaCWI
geUuhgr4gib+IKqCI64Z7EooyL5PIWil3PhhGumHAXlZEBV7sy5QY0Z6fzEd9Ib6UVCKeiSCpKJV
6werBM8bWfZwaqzpbUwc9UKsgC8ICRF4fT37y6buvBc3I4BlhJJOV8U1kTc774w/hkZILgot2GlG
m++ZLwDSg53HYtebRhrIoEMdNT6HwPCprqdmd+Xel8Bx3cLSd66IkpPsv5H1w0CkHPTs6sq6L+Pi
UQyl+xx59kerUL2r/F4WjDcvHveJKhgmMTWfcbWL9chIkvPA9MFV0TB1SSrwWhuuDzp/OSRhJevq
/UBLFYc7Li4vqe8ipa6loXi7qBPy0rCeaCpfAM0Fp9iI2+NSEgG/G9zisWDrq1tlLwVro4plPvaj
BydTQRzJB2+pShhdh35/osNoAAW8QtE1ji7wpbVZmGdPhN0xixi20Hsqei3rBJn0Gzw696w7+cWf
p2WY4U1nIJUPvUDL1TOiLnVnIkr7hD3MnAvx9Lte0icpuMFz0d2PJlLWiKKF1BEIEWT7wsgRqKr+
jz8vWjle+r/hFUfJjEy37dl0AwX53QMZm0PR5L0S7RZLgZ3E6h0VwpmyTYBVd35Oo/Ofi9doGy33
vhTMf7+YnWE/C0rNFc7jaJOKyP5oIFVaiVaP9nbWjMUqU1+gQncnVUEZ0RuogWe/97aLKJkqmpsd
ihm6pVlOdMhsMJdWMY63nnsKBKMiBQlcxoSI4QDX9SafE3nelwIzfcaC0QIDCmChDfbGS3m8/TC2
j1rhrAMlPhi09+8Ya9Ijba+nfZ8lNG61irkxg4VOO2y1U8XUiPlN1DrumnDb2NCZYKZQ7F6kbKz3
CmxgHsRYG3QeVmH7shTpcwcwiqqC2oGp/lUbhwwVKx7mSvMMrEh1Gv9lqp/4fx5LQi3OSHZP2wFM
9a6f4ehdQ5fFKnbLoozwAewC9ateAL1wS/w9orUe3ATIkHRNwd3QdrYgCEH+VXOSFo5x1CFf7wod
LJeo8OPJ3ckpMXJKEpUaEnpJo1TpoPVYfk6p9Hi/7NZh2VbhyoUOcs0RHMiGuTSbjHSnoTmvm9wt
bmqtjdeiUQ4es09II1cq4BWWMRQ26Wv7N+uSrwqvPtS27XJB2QmGkR6sZgwczw4BI6g4aGRRYC2P
N1NCqlumfXFGD/BTD6JvtOvuOW4n/wxzZkBn7E47EI7aZrEWkKJdc4gX57QISYMel+6Dr3DEZI7d
3tOyzVejSfnJnXE7PGzN42DzWaoJ/tJ2mAMN2ZdD4ZQfZNCulZuS7tBVIuXaqTrIKC6n2Xy/yIvN
iVRNqjOZW1oBF1jHSj3QTFSdPaOY6JyTCBK99WoIGAzlkixcy5sRmulVIAZNq9Z+8BRWPHH/aynS
vQWL90r+5RkRXYYSVGCOPsvra2U/ZDPkve/ZRopafF/CC+tTQGH66vQpawS+zM8yahXFFcqwuYDa
VOHMxRyu1dx6HxVv+fOoPQ1HWpk/krEq8cr+oJqD+2TU1AMKIv9K91xfmzBQPgVjzcCeZBIH04vG
tZ/pSxSmKAWwNMgdyCrhwgJtcTYbuajkReoNZHzW20W3FZMzo37xE5wKJImqw9CO1qR/yviMHCuA
7IEIN89XZe9Su06jzeBH9k3qjQtmlK1p0ME8OJYH5KXcg8lE+owi+MvoZs26D4d0XUV9evSler1U
vgTlgPZ87ugjch025Inzp58r2wF15Nqn/ruFiLr3cSpfqONoezHVDBcYN3/ed2Wg88u+a2sMznRw
pusMB9P0d2mtk1bY1jAxbLtCN41D2SI2LIfgqTNesPPaG6WEs1NTWMN12xYv8H0hOvSe/Zqp2Z07
UiIpILlG86WNGoEO+zHVJmVfhpH+ohNzrqN08VRFSKjOhLAI7WxrdNf+ZUAuf1adDvNBF1C8Ra6p
g7anNp01yET9yg5/HpStr9XobRB9MyiAlC3xqZwMqkjIxl1U+smoHWRMVYOS1DNq70Xh1qvaGa0b
6FjUSZFX7vJG9c50n3nQ5He8lE6K7xJXGOH0oekQ0zoZbqJDBU13J5T6ezqXTKVlTr7S8wZBcmJb
9MLatz9/EuK3TjEDvgSUEIJShqowzvTdDAw97J1c1QxvG/dAXF1Gh9w8KEk3Z77Y8+yKzNKO8uuB
HoW3BNP8Gp4auG23AvybJ8BpJhGfdYZXHKQnHRXPj4AS2MH3h34TqFm5kZttNUKRsK2Y053B5T47
nq9ux1g8eAP8Qisdnc8ye6yNz0tvBOsDAnnIUDsWQHWi9AWjJO1/dI2anpnC0t50n3o5wPaNGmMd
D7rK+QCesR6y4rUVY7oB7+aSlypnWfab8MQ45mjfrMDc1tStN7GiO0ciO2W/GE45lle587GrmHqP
QN1DSl3kJ4MwKeiSg9u0nThklrWZdGetdt866HGMgMtuOnismzxHloJW2nzKpsLdpDL3L0zru/xm
AfVsJyUo8hINWXqUGXqbjvGlM1VYSFYzF79ilISzQT6LU0SYyoBQWEP5G6BuWMyhVmrtnNDLt6OH
yDwzhLXz6gmqOekNNIS5AAauJt+Txrhb0Xj1yRdQpoM6LbEOaJwqehwR5SIEmVJaMXVhtQw4JO1I
SY2vdTdusaS7d8HIaM0SBdghj/Ie/HgP9ARCiKzWiMirdsuu6zrdwS1EtA/K0XvKOgTOdTvsuwrc
pWPhv2LXKT4l7E4Xqb5UXD+mpz3SzZ17oIqviI9LeFFDqt5MwzhsU8cv70abUSBRWWt4VrH3aQNi
Eqkarkf7EclQcjSUwXiwAuBiOpTkr0k+rKsqYfLAbH4MGMp0DuKq39H3+bb4p1RMT3+x972fkGa5
zDd0DJsNDWCtzfb1bk9ru8TDiN6Mu8DrNrIln+pGtvZyJkVmgf4Rgbt19JIJpXqCNFYB4pIVyk+7
nEcqKkwnPZpFF9HvCIdrp/Og0VCwvmg/PMbJuXQffky5uFZqHn6eWKKrCVqymYOuxM1rPvkCrX7Q
2Qa9yNS7RSlY3BhBw16+VeoSta/Vqztn9ufCee5Py1qlsTMcRtlqLHKTdV+ZLmX0NMJqnyQbaZlo
OaqOi3WlDpxhP2HB3eVtC/a5RuHn+b54NIum5fDL1DPMG+OsB9G2KZvg3ElxrBNbeM30TYAWnpbM
sa3D+l4A/7IbRmVaNZ21YvaTGH3/JpK4uVfdigbdhDtw7uCog0np11SfLRjRz9R3ojWkMp1mC4DW
skUNGKlZewvyEA9PjIMSRxt1jHYvgQRKh6M3Lglb5dPWxdj2/g091MxcTHEKiK6TrEqgAfJPxswO
ATqZQQw0skM64FLTptEBD5Zvi9TICdvZqakgBOB0eYUnFRxjYI8cRKi+lgejaRGNzCWNCs7XCms4
asyB2oot4ieMb9HKmYwfLs0vVNcqGtmyhSrJUUckryAArbR7ZAHbiNENm4DxXFcv/FJPQfGckeK3
NlN1yIe/13CrPntF1KxH+IAMEEGE2/nkUW2Vuzy+wJ0kuVlmimFB23/57K2OaknYJw7oTMBU8tsq
TMKfv7tpRcWl9dp7oZCagJnBlBNl99gFL1EIArHNivxn7FGDqjvgD7hTuzog7AD23k4RZXUdU628
O6KPjA00l3JFvw53Q5Jz2kvAANhZWnlekx37yerRCzbgz6Y2+hYRB5NVbqG1AmutvHjLIRGtOts3
DlE32qclqE0Arl0oTUTffaN40wpYetbVZ6yXgMNcMIpzFtsPtLw9JxUX6U/XhFFtunLsFrs69W8m
pPXhcUbehn57lUUojnTl2la0k2rzLKWMSTgal6KIr1HTIb2Y9QtmWB3NRt0bY8BTG+ndPVqXZh/N
E1zZSn9eKK8FBUOK/Ln7h3SCVVyv2xktUNaRQYUHdp3UYDBI70HFKXO2x/CYYjM/gyxUNqU1PC7b
njFod1NuJKd4LvKmQW5c/hwT/GZUhs8jHBObMsmWZevvy1SCbA96cUSyZPb2UbohF9kVLDGm+xSV
WEZe0dsyN5HhwUaR29qoXFwxotOYDO+sKYFynsmjKW5Z+ZU6n9SzHx8Z8mY9qUbgb1CY7FqDeTez
/l0SZ2Kl5b8ZRkZL5rP1NWjGcbUEa45aRkcqfIeaCRvIA/ue2YsFo0jQjhZ7tY3MrWsE5aqnVfsK
/rC6BJbZXmXdeggYgZYKH3Og0b4B2sbLjN9m0CfigKzs/2aRf1/WpRmgU+ObXQqUlsX7O2hqIosR
YE5ADVt1QzXAPsmL+b9X8q2BpitbNcxE2nmDce91YDtloIIEGgonQvMdHBpwJGryvHRUcocpvbWF
IydSEm4UMwwnQuJaFP1ZqjfkpZquYU9BZ9mAAgaCPnZpwpQiCl7b5Yu5pheHrgShMtSGvas4h9ny
odh6trOqhfHCXO90FjPNupIgAcMylfar7iXp33KB3+7VHP/r9LYYGaYT7b+ruNluU5ocUw7jiY90
DruTK75lVQBatuyYkFCqjMBE11zDNUKKMDBvAfuJclhiBdLyjQcj8V63hu+y2dppZnEyHMZOkgdQ
S/Pap1Rk2UU1s/yu6Ufw9r2y7tR51FKhGE9p3Nz1FF4ZEYt0X+uK7c+st6XsXLWFf1n2qGJUF0KN
zFa1JnbX/WgzAyyPPsn+BCij/CIM47XDNr7WUQGRkgOwbOZLXeXOfsyGb/Caqm2gNWfRlg1C/gwa
pYc3b6ZeTrdkGqZbqOt7aThjNMlj5TTOekkU6VK2V/nQmz42EquFo/OXJ/+9tcHVqVDbqkm6YVnq
b+s2csqhtRyIWIvlHFj++t+OlnwlL9k4zxNS2nGlNf1Feh5kgC8vulczpdOrqy0TfuJLb8X5xlVI
23rHv04DggdTCRiGiM5btvYIjvWfPCp9ah5lXl7CTExZl1dXIPLzKGI0o+6vMjf0DgF5nlRox50V
f0CpiLyi6M2zcOIHQanlEwewszITlyNlCux1Tk3lobW0Bo4CJsn53WiJ9O7Pt05/LzTi1gkxM6M0
h5TWfb+M/U6f5uYc86wiLd8EZkv928J3xoSbfULZ8L5jfmHXhOXeoiYC1uufuq0LpNVj0OiDVB5y
rqhvMW6XkzKrJdUyyS4CJu3VSzXjFtfpDQDRKUwiKMhjxzpjLNFNyXbhnOI7bnPBx0RGM3jTX5oX
vymH+AOp6zNEznJQqLK7/dq8iEvFxA5S015GPrZUz5DpqBzmR98Oijv0XNmuzvTirjeBL0ZR9dJH
KsM0orQPsCu6IKpi9I2DW2wcWQuCgq1ieKfQFPrdqZ+tAoVZDRtY69HOhW6znfl0BxVoysfQVg/I
1KdtBNtjXycmpCc7NDA0cxEFiDHIPRh+dCSCKTMEZMQ1DWAUM2E8If1EXuZh2WPHW0o4y/4RNNC+
6WKCcVd1dKKGus2S/knEAf+Zit9TBnJ/Xiq/na8uziFhq2xaJD4q6stf76TTicFNsnKm9DZfMVl6
TwaojKNnIuUZQYI8+Y3ePKU2Uj7VqtZ9p0HRDD1GwfKvnYzRc/aGgxq1Yq7Kg12JiuQnrbaDxjTD
PE0fq3notWXm1sYMJ0i0DsOUvBnfZOAwWJyDSaIiHAQeUQizfhW1tZdhvlMG6cEF57COhwFHuJI5
JxTD2SHHorx2EmM6oWm1jjNRaU5UQD7RvRngcvKEwxUzZYXOpQOYRh5Cxkb/FqM/vP/zDZzvz3+r
R/P9Ix1XaZ4y7dR8D2fTSkKL1LIB+go93UweDtoxg/VTpiOkePfrn3/ab/BC+eNo8JMLExRp+jvJ
HLgZLcs1dpIFs9Mm+dcQ0wF+ecPcebox3fXjXTYq1rPthg/YNHz4+lWyh1Gm7OgXlR5RYh1iCu2I
puM8/e4wM/cglW527Twz2W1c3ml+e2QuHhMImDR4P82OfgBa9TaZsaB//qvsuWL+601kseCvgQKk
0wGRVuD/9OsmuolTDTp2nQKGPEnPg0LAQTsR9wP0B3UDhMZcyulOsgHJ594nXQfUjWBqQwHdmw01
YGODglr1/DYXUODTxKKRIXL3TrGGcT8ZUNfkWwyNzaosSsat0zCIAE+BIwB3Ly6Dof0I27I+KwkK
JJtu6LrsEQ6h8nCXzEGbCsCJOo6YRe2b76UBrlf0czUAkQ5K68VE8ka5vLcfAoZ7rww/oD/3PzlB
7H9ZjnGXkMbME9QtDW0auQ31ZfgqaM4dwAmJSY3VvYQKKfnXIJ7UfWUyhk/ClBbhhpMx11rEKKPq
mUbUzhecCeVZvpWvxvovK168m+truTD4BbdYRXDCvPSljPefjwtpkavGbcQ8XjRh56k3KnATNvKH
JlmnUfGhAyf+rTH0k42uHJbLTMiKepXJQv6Q36RLkQiSOSIMcFkBBHioLNKYTeRebalcNMPPunS/
OwCoLuRjK6v1Hgtgg4cFskWGvvfoMl/kp5klxrDO/CCmmtDVhwHADprOUG1Xo6CvPVkoDbUxYNRF
Yo7kQv8gf3owlrhINCyQtFJlP0tH37ZOE2TriT49W4PN7I056Kz74RkAMRhQvcK5pvY9Y3biYSXz
c9ljUKG/gfIGp0JTMmLltJS/2kG9xOxAe1cPvVNoeM8LyUCJu2coiDlr1Y8PfWMDMOqgOC9i0qwf
KHzMv+bQoCVqu1Hfh/NbYwAYsCydymq+ZTM/b6ooYsgDJpnfxkK/A+xgHYPEql84xTdS81QLvyEx
RAwt0Zq4/DZWpirayuyc8VTElMV8Q2VkNUVnuVA7HbK9rE8Iu8VuB0gFIITA+ymYbxd05jWYsg/S
ith6ub6TnYglB8V/oR87QAWuZ2C6rIn498IL3kI7eW2nsTnJTmykv/5lE/ktdjcAgSH0Zg+m/IUs
7NeTzM9rx2XsZM/nhxUfkte+q6fuRVDNezR9dY1ZJ94wbSDcSwhPVE39sbOxlWPGoSadPqPe85jA
yoy0SawZaQECthHu1auMTSfi5pRWjASQr+TFqJgpJEfYOxljWH36bFd5KSz356vQIvyCBSWe/WjP
GPZjlNjFxWxy4+h3Ljn4kJb3Im3bo2UHxoHDFeugGzqHsYTFXRPaLXDLRg2uSpP6QCqreNdoFPZ9
I/hgzn5fqWJS4tVMW/U7vBwEK6yabCBnqoH22ZO3F274JS7IZPdOVZX7JdxgPom2GqYp2pqMMl/z
AKs71aRAlNSRux01sNKtUyMed0blLm/HB5xw7in04uIvkf5vJmaXXI+DDSU4VRuLetyvn1wLnB0C
mEHYFOkGyZHLGRr8UEOj3RWF7QD3j/xzzkYBpJ9RmC5w9Tt9GJFzjrECW7BqYFEN40cMVOmWUVzM
FpzfauSSAeHj1mx676zb2jUwwp3crSX8hBoYrbF/QnY/D/LnKWLgoKknlylznTWEto5y7bjTqrK5
DyILQqdVg6HwVVYSVui/3Ahn/kN/OQdn5oWtGhq8Y03TjXdLOM4sozFE0ayXUhKadzbUUokvXhB1
C4uqNFDrBGbT8egGJRBuZvplfr9tpiQ7pdSeQ8vHgzztEUu6FJpmNINp2P0hrwTkSSfBuezB6w9L
Bz/dpLdXkzLTap66FKDf/EC1lzkrseF/AAKZwjtHWhpkdbyTPTEjM7eDiuq5D7373rHhcxWqu9dg
sTUMuNubHRCcLhHuAeIWHc/WC3d1VGx9Zsbs40ZT76z0oSN+fqyD9uBRrbj1KTZhRQNr5T0iMCuu
tRO81b7LMh00xlag0G16NwVonZkM6QV6PMfmVDXGdWF1FKNm3iURzWVKwM45eXntlLa6eJ7yls18
2bhELCpVxEqftufe/z/Czmu7bWzbtl+E1pDDK3MOEiXZekGTZBs5LGAhfv3tgOsc71N1264XmAQp
WiJBYM05x+gjgzWDsDeJiTyZm3EVlib4uXZxrUmX1/z3SATuhfGI+y/thX+gDoBG0Idh1qhS02LW
/9vnG0p/QPYd0fAs4hy2OkV+TuoLBI1pAOwptbXF9fhFQHWzHEZTHJDYAR7Q03ybt+GadMty1aau
dkDd3hwQXlVOAvTQcV5YqQm8MB6kF8KyX3q0TcckcZ3vfCyrItYjEFzNsILm8DssyQlbue6x/uxr
1DAomqdWeKmh20xsZ5/QYl4XQ0826WSB0MHLLHXadPSYmaA0afWjB0HfklCmxMJ/oOCQJ30gWmu+
S0Go/0sTy/07bYN3zkVyYbjoI2E+/t3bYJcZKWCc05cuySbPZeYTGwp//kpbVznGjvaJf0nZgA1I
UF27G2UsxqMZDdGub51vlSFLWphOcUSYxnXM6PWdqHPv4iCsBgxW3zy0fVwJh+M8GrcCiQPYvdrC
za6lMKDzpaTaFH4I6QMJ1U72SnZOiHtlph/B6BTJLRw6yXrIwl1Ks6srfOW9MMIvswqCHQNaXGPu
5Al30l8BHftD6gCVNrTokvSd/tBTXxA+iZ1VEspt+8kzXeRmzeUz3I+WzScA4zcvWvOj6/J3BlXy
6mQl8uks6/jiRDbfDDi8x7Yku8Tlm0dvMTcW08zgSJTz50AVCzs2UdYs6UiTEX5wKckiwhfPLR1v
3Jryl3iusgXlIPzbYLbVYWy9dkVnm/xq6nkjE8///Ypt/aPDY2mAhamf8EShN/074ceoPQccb8H7
po/O4jdBcjDTaBV3hK6iHl/ptjDfSOogckIzm7UI6/ZoKdIihWUAxqtFt84IrWe+6OPKoSLAHUxY
T5xWEdEfmBXDFm+bNAbcTpOVEaDld9cd+uv8YB0cQMzGr7FJ/ogSjrRzFPQNSUjUs6ckBTUFCS3q
tzT7OXcyGwlFsKgbda3pLWHanj3J8SJIDnkzpaOHw9aNlZKAD6NZxA4YLtPrnW8W2YAsZHmq4VxR
IUcsUi6FQV8Ohp/xnrdii3Oi+Vk446Mcsez/93f5nxU+jQ/Ltmmg6VxhKR3/79VVGSjlDVQof/XR
wO6STtdAB/THmqvbhyVz1LPTJkK5ClUcmQCGr5YcEecwRlV0CFEMLNJU6a/YzDDQaZaxNjRm0N3o
0aeoebdhP9KStEzmG5JMdsWtR0wcyBH9/pzYMdJaOsvn0PD2kwgHJbitvngV/LKYDj8LtYKrvKuA
uYQ1D1NqfHW4NF38Yrigxw4/cyh5nPwH+mnjuDJqy8O5FqBDDkLtZAVvNbSCW+PG8b9Y1PSpkfR/
r8j41Wmcq6BSUSTY06LzP0odleb3oDTolxNBATE7tKu6ytGT0w8vPBcWfBc4m6F3hn1UJ/AIsopD
WW20rTUwbMpsZMdaCyy7z8nNdY1jnwyUAoPK2iNLsntTQ1trWdB401ubFYb+b3q1v6NePX59og6Y
yOI5pGvwN7OTl8WYOSPY5LPWxnK6DjmYWlza0oG6T/DXq+ysFO4Xxc6o9t1aqDRegr4eTlWmOlwb
Ioyb0jWWfJPFzlUEIvBaaGfNy9u1a+z++/Gq/2Mdz+/rOsDu4aJhKfv771vFULbGHs1QljMui6Zo
VFbhXa8rl/lO32X2tRokfLmc9oUUw1qtXfSfERE4rP5wyWfGtvD8hHNn6B/mjasa6SHEyD6XSlaU
4WtvB3utRLm9SYcoBtVELOK//Cn/uGrxp3iM4FlkorU2//7V83yjdIDH1Ms0MYjabvyFmMbKRqt/
WElwdaPy4PstxubSLynd1O4l0BjFxUGcfdE5BZaVfY5gNVZNg8YlTjxtH0t6rLN2R7E1mL3+vwnD
p/7pP/rHTNtsNFGWTn3/T3+cng02WVtYcX7X7i0qY4DJAZdHv1todZMudH2M3kI73mVkVnDJCJHP
TcV9m3ovsbF0La7SWUIcGEIy3JsiiBZhZyu7uWUfe2m//G3LpQr+rrnBbu4MZNL7LK08vpsmtU49
1uWjb5ht+kWS7Ml3/an2Pvn2mGg3HRF+OY3hq58nXwbBzheiBTg2w/huVe1lJLb208nMEL1dcgAb
8XAY2Kw0M4ie5apGEb+hKRGS6deQ2xbq5RvaewIrbca+VjUFHYDy4TKuZOEyqwPnWFjpsbYz72YK
ekq4H1HFtR8J44sXaLvdrXXUR+MEd60typfSFPoiDnN5SH0HMZNTEl+UWddZDmq5zChZ0OZrSDQv
s+8FhFOydCuQ+gBVZtAd1ErzSq8DLj0jF7tISOccpPtkpsFbMmTlM7i8WyAa/KdRgadlotQWHe5F
2qvLlMJ0zZonf2SWphxFyaLIh3K7bAo/QwFBVqZiYs7wHA4q26/qjSZClzhCHRGM10xRzjRXVw19
M7WHMmFmEnQ6ydLPvaOEWCKALucTTyjgjbu5VaCtSyUUWzdhrGe0jr5qvMB64HKyFlHkFe++7T6P
ul3/MoorgB9tqJxPMnflMsVnOY3MxA47S01jlzrWm4kog+7eGJmjfU3z2+yPzk2MpQggIH3oyF+L
MixhMYA73okEd2YstbVQMoMwFUe99ijMcK2HC+HA7yujrD9ZIzP33vwSIwf+IjTBLE5EKpqs7amg
674bZQMHocZLz4jALp2Lhl0fQ6NaH7RJMjHf5U0+pkoKVmIGS0/P6KS/cqQSHTxHiOc8qh8z/tnB
R7wq6xwYf+2IZaw5w8LsB21Hq4zzwKRwrWK3W4Sp+9ObhtTzXHreUGd/wIM9djrtrDkgIUn5AhUO
hJtcS85OJPmrnUkEXNRAR6dfxS5N+k+Mm/BbIbj5s0mU8MEIu175Lkzj325EWPjuyVPRUv2mdlc+
YOxZQJDHLu0dsxvWBNvaDLFhweaIcNal7OInZ/COcdKVb5Fi62v4uO41HE2Sq6FNxBND1yVMc/Db
zt8EdUSo+rR8U0pjGeWOcTULbHbz5M2SVbs1zZLMNmAPn6itWYfPOv9Yr15HNOD3Wc3ruT3dUT/3
T0k6kqiZWaC7C/s6ZzP0mXHzpH9EkY4wQ3jhc6jgQDWaQsdJEz37dCDftL4DpWkjIZvsO7ZaBdfZ
VztWNldbpxh2mogV7KOh2ESald3MvI53XBSwsHYwFOuhTq6MtuH0juazAjbp1RbNdU7EEZmBwHgY
DeQjsr9htLcvlkNXT44CTGYctAu/KYvXTC1BgybieyyacFWQFQnQGsxwiJ7vr1SLlPyuLciI+BT3
I/ZpxBRMS34oSWw8+wDc0GCEOPuH/ehazZdlKD+od5xvJDAERGE5yhFMUkanNCYQu8fWR6xR8pSU
IjgOnnzMJfIfIUTKNAUgOMl8Udswp/wO15+0NjmldtCvRgJBE3TurMqRZI75VoK8yXKoKdqISFJH
57DI2rj3N1YiMEEFXXvRCytcoKhZK0xE3ysj1tb0fHoQpgKlsuyUV58Hu9rxDvnoYUXUhIYaxlBP
whfPv1EsMT2vPf7b4zCxjIcU81fU2hJJlhIdpZt9L+KkOYgmIZ7RkM0LwoIvgvmYSkR+8BeqA3g7
OOIzvbHuNLgN6/QwQDSLHCkgxy4P8u6hmByTRGwoC4Ne7sokYvcHcAGxk5k74s1P4ZxP3YQmDrRl
bVqAt8c63MzjLQ6BZp2o8JjmIWHCV8fstHJtVNl7Zyr+UkUsdKY/21x7SXOmdLKDM9bOQy2jX/3g
Atnsm3I9M1hzO+42LQ2bJYZR4w3NRb6YuvsnnwVZwnQc+UO8kYHyov3GZ2Dh/GphJhwJp+fkWlqk
WPW6iyUtuMQ0eXdKRwwCzqeKXGOSatzY+GkmJHLaOSeuoFAhwU0sdcZkwW6mETDtLLl0Ky8Ea9L5
pFlyTo00PigEmeiGFd8zzBQl8v7jb7YeJuAvlLQQN6fX6fiIjlBkcBh4MriowRitPGIR7Vq3f7h9
+9bHOt8cFucjKsx7hHmBUwLju4ax2UFJu+AQdNnbby4CyGDkNTQgZ+FuitQVVq1uEvscJdnXSD9f
9T38dKb3rE0+Z0MpThlwo7weuzNFlbxUuvfU0r2b//uIlq4idISY85ENW/Eyn3wSYwignJjL+RTT
hdovgu1BEJjIdhgR8LEjptaWwNxefbUxH7H3y1JG2KxTK0SJUFxLhmRLtxzCE43TgtYYoJjp1JrT
ovHNa9fBwiZfhORsmByukSzT4pHb0j26brDMxvKkFjqh1X30xbSEsZw+XjSIZzsfMIWDqW6v6eFC
iytnbSLJXpXuJMqumJ4w56BRDVus/tUkKPBHpfrepWKReLGJnlLFzeDKgR7O+HNU+Y1HE+aNRZdG
qjoK1ATobI0sUyWyhqB7oqH6/CQ8WoK15mjrIZtWoR3V3GCAj9PR19Af1eioCC1c9QCpVkFbEFyE
4zOyztCdt2XTxbQ3GKuFdQgmjwzErdDsDnhicYyxDkiiqBHzKES6OkvD9F/HVnQLyNLeQvlRJcgD
GXSEmz5qF1A4PtKsuOZd9lNpILtUH4Ed3PII5X/T7zySCZTSvMI4E4r4sAF3qmX3s3Ry1svJTXOC
o+dscbDuG7LcPCKUGzt8mO5grbtRfo4Jba5sZKGly/SR5SNZ9FqKtbRsF7mAk6llqDzAHHB+O0wx
6YN4suECefYW9PpJCShCfXxUqhX2jG0WeUMWTNE7XA66S6+RceNUxFJUqbno7R8+w/slEdswgCaW
uTtO9LsixQ9RQ7lIh83gUFTlQGDM2jrQzQpWhG4y1TYJrm5NQANZrj6H2TJrzGCtgwjawg770df6
HugjrsvRap/SdLxrFPOlHZ6YxH1XcgGXPNjGdkJHD79RyEEzJpJgW9ncQvLblF597dvi2oNOJ05g
77XeKpXE6+IeB2/YnMhPfxgy2QeqdrAT5/tgCCQQ/P0+uefVMJWOLNxoJXk/ibBZcq5iJtFwbYoN
kr2qnJeS6btJAjGfpoJqvE7AdPKO+aMO/2lZhajlhDB3bZe/9fyZg+KdHFX8GIlS8DD7LiCAqYzz
w1ehFWJjmsluhA+1NIY6QE7q8LEQY6CmTbeUTkmYxnC3Xf0tNuRFxIH7sMLso0LQvxokIC6PdsgC
lTlek/bObG+NXoHukL6rZbFXi3zVTf50G7t6ZYwBky9qCZepQJlin8jM5FTeDLN8dnzg6A2XkzH0
HmbRVos9jb4BtM4lRhd1ziSVp5GmFdgeoPxgLrdSN0OUCeVkLNA+XCLEpNmJVagTD01HIyCKV+V0
23m/2sYGK95w9HXavc31H+TUvaXNwbOedNzEGGVZRpfEKTASxJmAcBswrYLtAa5TPWW3lOeuzfRF
y2QS2CBZI7paJmstqspdHchTqCjDtlDU93Z2+XkIFEB2cTaDOFlemGLyVSpfiUG8N3n8pWuWvmy1
ulzEwzFRiBXhpIBiJiz6hWDN0jftS1kHxI7q9mccq0Q5qEcUnAK4qnEAJdNlgApH5vFxwxualRlg
zfLqmA2f/4CwDhfpDdjsU+Dp38k+SxZjbJ19LfA5FAgerPG1+s2lTgH24+WONmSyLnObSUTn90ff
0cGYeL268cJoWGvdyFC37V5IaVLBiEQ/o1BBZG0vtNLfY/jYSyb4YJASiaOjfLXjAci9ReJJkNgI
BTTMyfB+yuHU9Wq4qCyh00qITyG6nelYqLKl64QXAq5zjP9lBZVPF8mnI+K3tsw2mktWjgZ0Yp0W
8S1Jh3DX2OXDSCIA76SE8+euh2biekUKqQEETimqwR8cEt5oKbtKxL+s0PsGfg81JP1sjAErD/Pm
KjWBWNmQUws8xQDZfkm8bMsAbhw+EOFtvbh85t9xm4zkySO5fowEhKQWk00ky6TzAiuFmnTKrFRA
PtsIpj6rlBULqwj8Ln427kddLn2QT0T3FQe30EDzGD4aedfrN0H6rDKzDvUqPEieq1rpwAndcTEy
DacWRRudS2g0xiAuluWuS6MF828gShFh+VKMxbrI8g4jGvgqz/rSzURfWxFBgZjGlIP2JSrAltJy
4r2vWc6yoYxfGD54LlPQbjIq66GoHstxCqhd4aerXDmoNvl7mKHgwQAPKPwu4wCOjPNoRG/2gOWX
FWi+a+2o2TZC61eIVMND9Uis9AFHPH+xleERh5xZAKxHy54FkSGtdsuFf29pyVftdcM5HbqfHknJ
K0loyDLSeGLLbMqkdcqhktvrzrJXA7ahAzB1JOOyJUreshswNPBeKFWWcQwNwg0pFhwb2wjvOvnH
eoTVVouwuRI9TFdeLHUvGfj/Sxx0/DEZI4IVeAhk4h6OURi9ayUOr6YpfiE2zMjSSFHWNWh3+Kim
8YdDsm9rHgY+lYUaFzsEqA5of23pQYiYqnZkZqrE+tWm6LCaEmq3b+4w3IAPBgBI9KK6xaCSHoGh
rTwtqXckr8OlA0Tm1kl5RsJMQoD6Gap0YlPCqmkV/bKs4Gv0lOVgNo9OqCdLyQiZ68+WDF+G1Fm6
ef+U1fqD7j0nPzPcQiEEl6dnT3BDUnTbOBY709hTnQ3LuEv1Dx1JtqvHyktncxKGPX3QXT8/1Dr5
G7bNZGXMrfdokNk6pEm/0ZPgXvdm8Ia3n14IkyDPRtFvF+I945fZ+JbxyYR4XfHrY9gxy0WGDMjW
B9pp4YnZ12coiTZL+ufGR7Daln25yoeWL1z/jbKxOIk85J3HIo/Z7cKqwlkNGWkhaNIWmakpS6wM
zcpISirh/Fs35u5T27bxodLMmJZI2CNo1uOLPm0SMLSrUeVbwdnRO3ulGx5aEeI14t5I15HM6G7f
hLGzUzlsA8pvwJasRuxc03d+14Lb5j31HE5A1Dtr7DH5Xomi9Ehm2ZCBaHWd+pz7NlF3nOrJ5lJX
mHCJLiu1zzZyxapx0q3WkQAnG2SfTWi/Syv9lF539NQSN2LobNDV6aL4GuMkgMjXJQvTm5KrlAmJ
h/GsT9TdEHS7LsujFXCmnenlpKxY1EJaZkUbpND1uQrrhzURnAFGRNs8V/SNMd0dx3JNgtMy9Evr
hdJPO5sypC4zYvulkYPA64rXZH60surgbAX4k21bt14SslSp9gzjELh2D3Kssj5s3T8EfiteFfTK
O/wW0TYgi/NbVSlLusPWB81gTmvQy0/eqIb3nnXPopoeyK3gV55mw5OZAKKKzDxZz/vH5kY/sIdw
ABDGRo9GX7b/6RJqcex8RdIjs82llSLkTNHqHg0iU7kg+l6/iu3CXZmIins0Sy/wVuubLepXcJvt
m4zKfJ94OPnCsWzfTLciAoKry76YHs1q8Vx1inPDh2Q+6hp14LR7JOLlpDtcs+YfIpClQeDB2n7A
pEHATxfe2zGrLrGqrOByhHcAb+F93j/GH4o+0gL93z3QFa+ubJKTp/sJnQFX4zRQZmQ6oYNYhEYw
3ueNLdNfeGF6+Pf1X7t0XVydMRxPv58w7Y8QzLpj6lz+7FKQbEayOCpQhlgFN99JyjGWxMcWO31M
5d5WnYpffyBVk1ACqnsNgauaf+o25mJouNG5dd38OsQTYZ6T12fuBKfUzJpXVQKvTltpQnTxx1eN
Odr8BKVvkqUkw143EuWcCVVFNsAUrW3V+ha2yrhU9MB5LzxrS0hisx2KTKUKgALfdKN1HuEvvSEa
AFCdvUErwBhZk1nve6n65tR9s6XJ48FfVXtotBrjYssnH2CU5YYqRlI/oqqw8syFXJ/Ih1fbxi1Q
023jq92ZI5yEU2M4hp6nvnM2NOj3VfaBuZn20D3kJtN+OBOcDAgwP+adlj08qVx56ZoinfFx5tfZ
si+j8fsYV4+6CCKa0N4mZlAWLKJx4EseJB/B0JoLs3Qlk/YiWUu9Au7qdi2JfC1eRlb53YQ8MhT6
NjHnSNoYmTyD8lE2ikOsmmulwSZu4g73FpY0+JDVPqHhejLzkuM6G8WPOrYXo24ov3TpXISqDyep
ImD1OzotMvUrejfw/VJNes9WZTcrTWBtLU1T2zoeCZJRpdCWVJsStbfb7bvCck5p2PebQnOju6X0
+qKxK/3ah15zCYxGLNCk5N/6FHVP0Q7WtpBl8a3RxLOl1+9V0+xKp9Eeo6opi1QMycGsp/dU5iQU
Vk62mR+NMndjYl2gPYFvN/TaZuW2offMJb5fBgxXXi0V89ZIatSuHkaPbHsXyGBD17wR5WZgSP9G
dScc+VnVwplOocYxYi15w42KmXB6AJ4s0cKa9UK9Zq3yYLzpKJm2rda6L21S3Xhc+0yUrl0oIqru
FU3qAw2dfp1XlnzPNcSC0zNohjnLBHXIuVNsk9Chcdwkr34gs/sw2DWZOlioTBpd0Nop/chkSfQg
uBcIsG8KCvZzNgJmqTXlVifSZxBZvJq9bVzlZoizKqSmjMvdaFYPvcu84dJYQbopAWJj8nKVbWZx
qgI8dAJNq7BUcDX+Eu76akikVzflXSqMwLZ5Mn6bH8jhPA2DQSAh4bAnZdqY0lKO80Zy0NWL3HWn
tWXWrpRBhjvk8y/dRLrKnfyvjTIxr3CWelgNtCQ5GJjL56fMRKw/z5v3NTI7Eu+RvVaouUl2Gon3
8D9qsBOoczEi64NJtztCFJcXzIY8VexhyOk/pJE/tbkqPt2x+KG4VnUZCFZZJf6wqsxSYSVBm4Oj
tj11Wwo+aMPT7aiwW65j080yTgOm9cFAhGUO5nbeaRgGfWXkpm3sIF7qVBs+aAkqdL5ZoRA4hea7
JYDAhw3SqsIRNyftxM2VE/VJr36JadfoWXg7y8R4Glw9PM7PmJ9LfkCyBXwRLmHRKuW6kJSlIF8v
bSzdBQeSvipwOW4azdQPJVfUS1/U+arUqvAd3fZOZ7Hy0yjsN7qm3SttFWYf6EFOqQrJ1Gx1ZEwE
z31TvPE6PxWA5CUvU/ltbDjO7ciqzihrnZVh9FSTFt3CDOTJt5yXTrggffXkm2K88jzC6oDlJZK8
67qPg0cZMCWbn0Li0yl1IuON8Gp3zVyQoXbWqtehrOrl9EJ4UP1XDCFHtXbMlxYJ2T6BZL2RsZN/
lCfXMuRHaoXRxidnZV93dHPbMD8TCSU/+jw3lsboEq+swMayajrTMTkOjE14VwgxHJaOKft1Aplt
PdQFb/C0aWgEJ8hgr6BYjKdIOP0u+PDVqCUBmIMmr5XiQW+6eEiDlDTPep7v9DVcFFJk391SE/sB
zTikrjgCPFSgBplvzhtUDNERysPC6m1mM4GWnueNdP2/bs13cU9szdxLDmlpI5DCB8B1zWCOESO6
WHRm3r5QRHjLIhDolPIkXxJoZLDGUGBxs4T+ztemWASDa1yVqdYBTnpnqtAvaNuRRkvz5KBqBSVs
J9ObI9YUqnxBJONU5JBpvQ/qWrvNmy72LQrcPkZZnegEhaRReMoFfbOWwA3T8j7GzFIP84bJKR2f
aWNYPcCYead03H5jyeD5z1PmW/Pz5p+ALvI/T57v/+3h+e68aegjrkudqLRWjMWN8lmcAxltitov
bn7Xxx51LMQcEUAYzKad8yPCQ9ynWc1pvjfvn38ensKwsPUoxDbIy8UEnd7shqZVGlUv864/P5DG
IHCFJJtm3qcY/XNWomziKsgbrla3saDxnIXGWiW4YQ+5Bgx00L5kEc3/tm9/NIkjvpmNiSio3LSG
572UkiiPkpUP7vHhEgjVWMEbH8gANn5UbQ3u0B0wRicTJ94SaC3Nz26sUs7svn5Mk9R/7rva2BTd
lHc9eW5Ss+WSXsMzpJTxZFQ9C6GLZ6qPhnZZz8hjuhuN/pMHDmVTVhO4xs/bZxtBVOgzBIW/pa0S
E3ZE1SgnIoR/dIF+1P0i/vIYgi5yC5c6UaHFrobOCwoxqnY4ZuKnciQUraN+foH79D3C3OD0lf/N
JK1jK32/2UbFmH3voxw4S5J+SOzFa9I8AmSeKnVbpocvftFdVKbSH44OJoAMCYo9on1uSj4Kfs3x
A8+Y9pzU+pOsBtarkoRtmbxrsbDfI18rSKaEnl4WmDeUQWkfVh9mG9VA2DEHqo3C8g8VOKOJ1aOu
qpSLZ6vCSFHT8Qdu+PI430tUMnEt2u725LSYd6GHHjd1Ia6ipWNAt6y4d4Od30lA1TZuVxnLcEIw
5V62VyPa0JEBgFYW4TQMnG7SZ4P3awqQS577oxny4Ktxym8VM+5HSs20GzTH2UIKSl/gFr3MT3Cn
uISoK4rnge/JHg5UsB1KRXt1M+/c93rwFVd2vaBt5N4DnbSUthryTRAWrH8MOkjTf2IngsPb2rg1
7YIqtezbUOvwKw3kD0rnF3eY8+myTuPkxRHgpmELHOdNqBuwG2T6Pe97AtX6qZip6PHBckkV0PII
8taOmHBgOoEPdTS8cF1Lnr20Bn6MSVHLB6Ic9Qd+ym76fuZ8/Ydmb4TTaT/hslT3QnkZwo6jIQ6i
Hw1qu0EfEUi6SAtCTd9mZZu9dAX0KI8WWUKAGv0o6kbD+yJ9jstUDSGzNu0jTBqfJUMG6XuU30M7
HDlNhuom8oz6e6IphxGjyEO6ZXou7JFjd9pPRfrsoUYA8lJeszz4a9MjgVxE6eBtwCwQDymVBgK/
HK7zBjUvTnHg+WuusfsaMfpTDIrlSRS3mnUAHNL0vRWWd+8cg6i0zPmV6NK7zxsG5N0GN3i8+rOP
xMcDPNMHjlImQIXNmN/um71PzDvJsBR4OkoFJ8mdjcekX9F7snWkxxFVKg8aE9tKNUmYMEyxpCod
dlbVfKtqNbyEKWG3cKFZBxhZcm4lVX8bfnHJqGmnDvVlvqVNt6IOEIrl9toq6JWnwJH9xZNxf/EZ
WVzmu1HbVLQrircUVB5j3ay7WswErnVGUrVN5slqaNuUz4O7876+Un5pno2fk5aWleMjmWGWTl9b
ZxSlh9oS/j0zKnvPZNVcchgSRaW4zbkgvBQmVeVN+NNyH4zkCg8AUICscM1XnC4+qU3DDItsB1rV
IdlfJXWqoscGK70xvpd5Ya06U355SZBdqqH/mcZx9EJzjBool2hZR/GpEby0BBRXVo12KX3rmZW2
y6sXo0+v3zIxEwUETIeENK2gR+RL1TfNVdo3mGNSZQfHND83Zfefm0qM7y2AeaFpOOQUUzjkI7j6
oh4CTD6pYaGonm8Oo++eSCcuG5UHCEB6Jl/JOvLLH+tM4dNqrf5JTTpS+VT3F9rjPAOFjuu1aatx
m4dmQRuPWGFJg0+KgqEQTSDSXNkoRknOUMNCwWTYvpofmPdJClHe5enh+YkyUCFJzPd9I8XPTevh
jgin35VBrp91ojuZQxo9x32vn+d9NhC7v25N+7q09hZ1ZhprEEMm55dp55/nFNRyaqWphz8v8PtV
pqcRhNEftIxhzJ8fnR+dN8lAQr3XQjX+28/+eQEGt93C76OGLB1+q//f8/TOW1Y+yIXfPzU9TYWJ
gDheIqLMi+H334Imq1sA0u6Xlqi9jVkL8yyRhW5Z3VytQOkOGeMSgi6Vzjg6PmKrgNJ3pxm+vc77
piPyzZT7SqeZzxgLQeBoJ4c+qMnwqwsAyKCix3GKGCg41/iKA7s1qV4pqpywoL85SlJaxR2j4mfj
KW+tGSFliFPg0n0Z+5uqaduLQ7ioif37MPqarwGBwGKoW1m05cswUERbwzrzf7ZwLq8qcXL3eWNC
bpKiESdbWAx3wtWgB+0TA7j8FOrea+WqzZPnyO5seBI4Xfdl9fG7AoZoV1q2dksq4iRNwGlaZthH
pzG7bY9BESDSiXNd9K1pSvegZ2a8codErE1vjCZX14pMN6QUvXWo66Jac7Yzlppep9cJiV+VoKkK
2Tr8f+29qoRYkiShswpv7EuWNw+fYPqm0czXdGz5nCqpvTnxS0y+GWJKxEmYpkojGfcU9nhEBsIV
NVqkpjqs5BgUG9RbS6dHPoWJu144uPR1k3iuDDF8ZgztE6ZyElhT+iSJ7ioPB1fINm3MeuWJMkAq
WZgHdDU2tTKPllUBhFbk36LpXpUQj5J6wXp+rIlc5HlQe+gj9EW6qI3xp24Y0Pvmu/q8TTjzHubN
f9yH1MnJfnqkxRZ6+HPXdmKHBOjpEd/ss5VByMKyxaTwRIZN+FSa/EFFVN9IXAif0jHtT5S3vx+b
n4VvdXTJKvfRu/3eBL7erPwmBKz7v/vmW1i0ulNedf+x32sAhznzRvEl41u9YgTxP68U9UHGysyC
YaEzKfTLQNyDFuVJ1OUamUxqcczfDLKp1vOR1woR3buOBI2sv6JR8j/C+m00zJZ1CO3z0XCsldUz
3CY7p1jTA2GECW0bE2z5FNEV3Q99/NNwCDggAPnuE3txj/sAYoudbnwWWYugHoY7o72BvmUTbkEJ
JousG7a1W+ZwnflOQsom88Ro3Vs2RO65LEkGbKrsKIr8OgIWOzlRBdAi7pHSGnjqnKKQ6WreqQ7q
Xw/baYytVwlDC1OLD3eYH/mzmV/GLt5i0hceKkp+MqrIweOKtx30Jtq6ZTh+R3BAPerQy7BBmldB
6KLzYH8cM/RVfJjThhmhQIQcfIoRzI+B9pIRC7iF7MI1DCuD/H9sndlyo8q2Rb+ICEj6VwlJqLXk
vuqFKFfVpu+Snq+/A3xu7BM37gtlyS43QiQr15pzTJGlm7Bm+iuGqd+oVQbsq2cw4Rb1fLIZ8m3L
7t6JQuwmjU52GWrTx0gzDgvWoDOEKiagHQfC1Ox3YSNmnrAGkozLV8Hmtw5QCGCRLQ9juH14f/vh
zFn80lLR7N1Aad6VkeZjC0SpLcZr8zXq6vgJXCY8mwMI7dzWrM/W0oFpoD25wB823hZwCWS91qdj
Uh0Q57p+4CbjpkT0HTHLchp/KG0UJmm/gKywoxatxgBiOeR1uAO3FJ4DqfznKWfQCLgqLq6ZV+pm
mCH81vPw0qL6OHZg0JB+uW7B7F9PMFiwt0agwdf8e8jqVO7SBVJYmbV2sgOVKAR3PaoQ+Fjfl6fX
Ded6MDVKzDTACu3qoYStNpCpnXbiIxRwxuIYQ4IhEvnBhGt9mvhWagZytOIlPCa2FGtPzAZ6quUh
Es30aU2QMZmWMoZo7v/n+SI3YCr+95enKE5ol8pTkWTzGV3ufF4/cqeoZQeUoXWa8nNA0sn380Oi
j2fwt1WsfNGOxKKsh3+J9v2CHY/aJk/frZ4Ai6hy9F2SJAE3jsQXTpd8NNnwmTQQS51qbq+sgy1B
n7zw60eqVY70lUdaCivwaWxx5IUhgzldObUihjTUEScHmAh/6sDCb1Af0eMDPFXHDpPY0OW5qIzQ
LXPmkkjNzlquYulbP5wT6wa8PGe58CdKD1qbJfBgXOa4OFjJ+6o/qxaLGEv9sVEWvqFlZU9CDlxE
7HZIrv8VxFq3y9zmdRww8GG5YLpPW/yUW/megk47xlE4Xnq1Gi/rR+thXB5+P1cOpGcHRPnA5qAp
VLaJe2Fv/5+DnrXuJYOiyCg129d9fclymCWLD8UKbBycNbw0NPPHsh7/SZZH6/NFTiSAhsMrSLi1
ToST5a5+Ve3Z3XUdhtOyLgOfypd0wpzJgJrK4USEGMjqcaOLYr4XVffPyvYbDV5kXc4uKfbTaz3l
zhn2yA9KQQPwJXv9X5hi0mNiis8hHrOLabbQHMXE28ntjznq+lpV1KPM4kNaIjmmhX4qNcs5VUbw
QdoLPBNH13Zx4zB7HqwSj03HAN5tIc/iT9GQsm+W9OfCYFgpZYHOI4aCqxDadYzsP4kWvkRSHY+5
QqcvEZNvi02ZxI2XRFq8NTvxNfTJy5A4RCnE+J8b5ag38NCMSr3wvvBlKW65w70tv0FQWiQ9vBV7
VSLJISJ7P1vYeDTCUWd9fqo1ZYnWGW9KnkCBC1yxnSyhIdn7KqkD8dA92iLrz2CnywQ29IBLl2T0
yBMpBULhHKdUNt5Yvg4VWV+z1WDqNsO/qSzbY5KQaUOwerNpQ9il8Og2HbETm8Qpfrmy9iZU+BPX
UxLa+SaKrFc1HO1dFw6HDrSGlwlyYfPBPUYDd22F8M9tSEE8pfSeB4Yozui8Z2bZbNU8v4OSJycr
bqytHiex11AdQV8ln5REmsucgK9znYRbYuCeiUihxadBUKJH8VSXZKW7cXFtEt3ciPKdvNRhLyCu
5gXN1ySPC8+qIE2mFaN3CYQ8tsIt4X/PJTpljwN/o6mfxrHH5TyF1g52gflepG+OuvTAUXFfQcp1
jzHsiMs2dqlOToWDuR/8xafTtMVHxdSRSi1PGe3zEHDRc4s2/hr9wWUujmiTyNI0jhgbXkZM5ZB7
d3Htdh9Jg/2Gsec2zxFF5rY6Mi9Wr6ZbhMcKq7BOFrk10zAYC0GpLMPWDyPb2iQNpSvU7y5hmO7O
DUA01REMFlC4ZrRmpoIULNfGIZl3MLphCWyzwSCarEDqii3oOYu7i5rQ/e9l7rU123pHGR5d27zp
YVlv63QkVSRlFsDECy0ro4gzGLXtRDJqHjfZqY6MP3aYdqi8gLCAWFDY07UHKIAi7f7SAj+OgKbD
Ub0WZfCPypBmUzL+P7TWuGs0ujrkcWyJ8E53MVEtyPlSbYtYGs8zwndCm2qcAQM9iwHVd1Uiw1eN
6bUddXmmfbUxsPpYFLOY+KvCS0DrUwQP7zJyFWAKiQ9KRbklOp03c7MkCtY2HqsGB1jncEOOlQYV
aq8kyIvDh3RcZa8jHyR4iTtSp/e4Q1vGYY7T7JA1lM/8HrH7Uk6uta3qfvL6mP2Q7aAJSxpfhLN8
mixyQ0goHhkzHLXehZ9hRC+0yZj9GvsyQgoDqOE8KUwhSafJNonR/uyo7/QxuVmzZZ4Vl5UK0d6l
KEwg0wO6lApFYGBCgldonQWNEngUgq9sf2+BOUHFG7ru0qn1dApid9uUBTtwWF4XrCtE4CTuESjU
r1FZkBPjkpCFyDGJ2ekTFU06d9AV+0y1+4NpaF8Fw5WrO/AHzSSm7lMYGa9UtrGKjMvdNwx6NlHd
KGd4DbeZxfgpZgwYZBu3o5vaKln5yBJZPDEF3GKg3RUMIp6yEm+OJmflCqFyU1StSwulMz2npcKT
rZiJj09+MS5sr2Y9NntDWaga0fTWWnR19DyZvfFF522xCDanS5yX82VMIgCo/z5eP+rnVPFS2q7f
nxgU9MutntTEYLWaJ2OVDOu5OWp6fGiknOFx4L5uG22jIby9BSwVF4fAWotW10npLCxSrnHQaOEc
c8QC6G43+ZhColQYh4pQe53QKVedE29Y4yGYGDQfYOjlmX0MUpXxPPf63cTNaKO5NdYoBqtEM+3L
2F0GNBZiJYwLjb13+sE9GcDtV0dBIZ3fdYN30IqdaBNUKQixaPSyKlBYA4IAI/uECGNY+mNpzdRK
QpINyEGVRVKAdpfy7opM94IFoqGAsyZ5PLuXiJyQUzTNbdbmJxlLcxMC1COEUjEuwiEdTglp88ro
2MSsgarlxj9Y3g/6LLHxaFzqev3Zq1wfzKkQpndMytBxH4yo9YE+Vtesx2lL6iVGLWRZTc6VXNey
eQpsTT4FSXOd+Co/XbQdeRYDHYaHUrHuz/TBkaY3xEjhzdKazGWJDFl8UUZmBkHuwL1g3ZmfDdpB
tDVdCRoMmU/HBOG7VzPOfb+TNXuEWm3ri4mp4CLU4DemKXQSesheLTJeIzMbD4ySUIByN2WuZ7GY
sIakyLcV6qAZEVCbn5RRu2HiF4cePXquFL81bNR72G6AlkN0oPTJEfrC4cOkeirdnxWjxj0dCl6y
TKCzZbt06pTqTxDkNnsSt2W65bq32Sz+dtpwnWjsP+jWI+JE3LTpiGj08mDMfrat+ezUU+KbncOp
0aX+zKImt0WgZX5EmspDZ98WutY9NquHEUnI54FQoAMg4wEQQ79dJdhvakgLXx5Zcqif2jG2kYxw
FciQhKpeadCFRzbqpRr7tW3D2W5DtkNZdKjF9NSVmX5dD1L2+lWRVbXtNDffYR36zycsRm3MBJYv
nIxqH9hUuesX//t/14/0mkZqohO89f/91wgGBML1osRkaepgbZCMf3/T9XvZvbjVFkDW9T//14/k
6hen2LG8pg7/xkUx7CgYdiFhtb8gvKYbgUDjs3Uh3jbAHRZjp7MdxWA8Y3CMd1pk5HfRi3bfzSr9
lRCQIHjNRZbVvCGJH8+quiEACD/PZH8Mse2w3uX0dCZ1ExTM+vBJ3NADUXxokXyKuAxaQ41OtZFj
jc6y/EdeQNg20SCeRZ3QwAJf2WR7zYzml0nN6M60g3mqK/WMC859qgZVvDKkVRHKSuW0PqwgQXk4
IKPD+rC2FNLsJK42tAOjry6CzxDz6MWS+V/m88MrXXjxbOaHMnqeUid7haCRvVZW+o/TKP1lfarR
1XaH0zXb22b4qImFyK0mp8XX/wOj+diR2LjN6jDbVO0fYnoYqVWLryAuSLxuB9VTuvbe1IN9wj+8
1WGaPBQAEBkZQjtgjdnGqpv8nlzJiCk8x43Hg1BS5xGFoGDqQllCfLFIRQBuwaV8hQM2hDSp+kPZ
U5z18jCEjPtr8XPQZMk+nctmaI1bVrX7zCa4RgX/sgnz6gArFmzP0WmsXw52wY1lh+92QE1JZDRy
xoDxNFrJusoPXHrmD8zI20g6vi6i7ikL2+FtARJ1NkNM9P3RIbNnf+5SwjbLQXh1hXlADpT+AUXv
R+2qd0NZEikEMvTyWhj5M5Oip7yTh3Gu2Tf3ftLVXoJDqUznU6tFH1YT/NQ0KiCtVI5lCR60GW7g
H0iGQcM8pc1G4g0Byr3H1XtPJHRfU30Q0vNWu+Vdhs8zzdOGmKztnBHcaMeAMsvmyQmzhxCnjssZ
4Pk/YPqOnL6vjgI5l7rclC5rSWOxM2z8gg5QNuiYG+7YdvdqpZwyCUlqftaKGeJLdbQDD88wEP0R
99nEcDwNUEpF/QPlCPUArfqWkziLi/KM4hXFHt6TNJ+tTTNkF31ia6Be4xyKUulUfiKsXzUAW4L5
XsqhAgdtY7pweovsyWIPV+QGIO5e05F0s/ln2MKL+Z0PFbsF84epP1tj4VuxQOReWlxyGhsrbWuM
6IjsloQTS27y3v2tzlfk6sc6E29IjT+6GIAB5pZ9mSOe67IfoWnctX48Md5+N1gwl80JIp9LHC9z
u3pPvueuxlbrKM0d9qjVwOB2n4d2E3bFpVLsh2W7d1soR3opS4Ie/UkThrV77KuppI88MoWz2id8
Hs5YPQqy4txhfIkNWhTqhDcvoJSvsbMr94Gl31AP9KXxRtozzoXsNMTV20DNFchgdwaa9pf4nRMX
+Qle2454vSc1YUoVEQKL84lBdZx/lhTOiKte+qym5OrZ6Tsat5pBPToprYBGMX/WBqMFg2xFtGKg
5mtuL4wrF+lzRLvMrtV3u2Bk3C7NwOX1ogvUbDIuq02pGn8wPANL+FXkBbqXAtGbxerDYHmnFGwQ
xhZFPmXu0MIly+Lm16S6x1yLdyYVIAgijzQUQp9HC7UWlU3CmphazanCapuzbw8zAF0u5bAr7gPp
jiaQBiKNoBynuE/C4OT8HEbryBBAsebn2c2/GmN8B7J2RAW3Tcm2GSfjimFxVzECDztGX+a8nEzP
NbsD8t19PFlMJgzmPtIDhubnEw7mQSWXZ3yoNt31IaJlomPj7l65iZC4HZAF85MJ7bxtVHatsdAg
jsy+0ydfWAB3qQHRq+GzdmUiWKHxiuWJ5Xz2ysjayS574jKH08nClTFOi+FwFsk1U+OHzdvFtojc
7pwnGbqf/UjOXMz2tSjvfqduTF0eR72/dLVx1DTFL0VysZ0ru6ejObTl1k7RAk3tr8LK9bMm/lTK
TxOloF9prI2y1zwhFMgnv1uhfdVOyt4Jb+Wc7VGIPptmQ4jkhOmy78+ulf1gWoHIUg8R7kfX0VJf
qbP3ICgPAMYTdsgo/mNl/DF3eLsEWiOaxp8Ij+D29cUXcvRjZXHR1hLtpc1sXEcQTQb9IjTEBLqx
zXdboNQIo4J3wfzaOeUXyjANjwpZAJz69sdkTieJJax0y7P5GxvRPqyGm8aNCedXnkU4KbguR6VF
eXQpi5GRguIZbUm4STp8TvWMJrQ86DCC8NHczQoEODs9JCfJAYIcoEX0A/l8CsN9Psw3KzBirGQp
JyI6Fa15UWvcCHbITQLsQQyIsB9fTZd/Q6aVg/M7mqMPPUxus0vndfynoFICs79t5Qeyiu5chOFf
EQT7dExJD9BCYqXGmwmfHPJIMVpoI3i/tbQ2+hpQFFIag+2ro2gY+fPdfKt6VOEWKgnkwZcCBOIA
UApXYIuFOnTOWj/8YsuC0ERr4YYFpddGyd0oldOgk0HulP5yt1HT4FNTWs/JscbY6vtk4Diy6dxZ
GVkO3FsO0IRvoUixwSnys29IZ7BfkWs91FFz97X+lPbml97yzuuBJcCo3lRRiu9D/iiz4JFYlBCI
OHZ6AzbdRfQ/C3RMRt78BARzq1DE4evPdgKPtMLdDmjuhsbBsSDFe9Z/GYH5xxokdsrGfi5puGgj
yjvYUJ8iGyc4cdAUi5bGlWHeR2P4gRiAbiGts0g0z5OhfZrFhU2ws8HSHeI+yX195t3U0xSJGXbb
ZXozLPOOMGJXFsMZ4Rr29RaECp1eUdIYhPXylRxgKxwklS11VfVTcdLPB+Av4mgVjW0X8kO7Vw2v
MbhxOU72K8XfSa/shj31XRbFP3MQ3x1iLTZsMqgEdOvNkNici07b1I0hNzY8hyK+xSpTw559oizd
nRxHzYfP401uYh/MzDmwTQk8txU3USy8NzOl15j+LaLmTbVB++sRnRoKKpw0NzXWY5wU88Gy1F9q
FcIXFjvUhtsYu4xJMR4yrQjSjaUIL6T+bH+YELJMFIr6QCMlRRoNYWHq652mZft+6LcYEnSCc4AC
7pVJ3TVjdGjiZt8lDFsxRqV2uEvidI902Mj2Kd824RvNoJN1GXlRk+06ke5TmRxTM/Byg5b4tG0i
1Pwaw3CihhvG7qlpM/EAtNzkqMBbpCzFgW51OoPhMbjBNpWH+m8XDZqHhfegG82+zlq/s/Vd0+ec
KSIDxQGt614rg0NkfxXsnWI00Bay6LEcjqJQL60+76P4jZ99SYG8M/DZq8oEHjZ8sDKeJhiXE6jW
cLAOgaYfoLCwYop9M0z70UFsG9v7Kin3IXvfivhiwe2scTy9nHZpOR5JTPIznLs9bYw80R4dP13T
jX2EPgAnm5ct7nWp+I2JfKd5LejlTtw+ArTpNIWPYdoz5qe505JZyB281O3dkLLhHWOfWcJOLQ0E
o/EurG49U5BgSI6tCk1/1o7B0mjAOxDi3mCbt8/I10NugN5CRQPOCWTcGPIdiPnVCFMurGEfi/hY
AdQZrAqJWH/Q7NYzkmmvxNa2gCUSFSRP8QafaERJugZ2/URk8mGsiXyz1R32pv2E9sJkrww212sa
m6YwWP/K2o1y9MFn7KVAUFE6h1IYRDE7uyTfVua8ZDnuDEKiE1osdnKL82Y3A0ophYXK2PaVDoxz
IvgXYzJJLwUSKdrTGJrnnaGyAcuICwtjavV41zcDeg/1xYHIuny+tBXvWYnBcRZbrDnHTMHwnE1e
pWTXNLCPbOCAJIO5NufXsPMWK7emn9VW9xcT7qKa6r3l97GjxGeo6BvI/aLOOKRVeTSAmqQtwvzZ
9ENy2dmgn3o7I4gwBvm0LXTht0TKlH3JjqE5h0Z+SXvjXFaxH+JcIbHtd8neSuPNG6nToTPNg5WN
HjXjkmo9kRbWOLtUUb04jG4NvVroDkclUX2HDJtaOea97anm7zSdvLSq96ZinlISHcfYOXL9eoPq
N4o8LZmCKa+OM1LWOZtU/zMumpas2xdUneVgeSlGXYDEH03ZXHA3h/XPkRymgvOmq9oun5UdEnQc
UwrRkybn1JWHxbBBj3w2IUSC8FRw1SJ+WA+4KH2lzBh09ehmlyTmBMzgsWLXRW5yFB6Ycf1k7mHA
m6jUHaQY+2oZJSEFzFCvLZI8B6kTSKwAMXFiX6U5PQ9N/4OhEQ6bhZ245gCuB6mZ+xXC0SpzdMlw
ijR5Wn0Ogy87uvwZav81U6hlUnOeTXQeXZXZxG6RFRbhqMIfUNBa1WqFve4EnByL2iYOpHaSOlEI
Y3EW+S90e5jKSjKT+ilIT2Y2f2EunH7SrFeenMgtPU0FgkA+O34TegDHPFLY6LTDVwkUIwlH0PLu
LbLZ9CbLYRL8VXhNsL66pOCRwlaz3rvqRQUwcDH68KMeKv3NpK2NUNnxNBEmZE526mWNfVgzg9aH
BlLGpVD83TYKIRAEXn9m2vRqGrNkbJWpxd5qr4xCCf5cX4WikpyCkdQkCsY/OQOOSzhaKe8hN0b3
xLKGoSG/GHGknsjpcrlddHRk8uhAsTnuwVRO3oqlIcAh8lmgdnptjPeiIKcDpAMFeBkXW1YfUuY0
6AVrko8Np4TW/pLAjGCJWw4ZI8sfu2K3afBvGzvzvqk+TaSmaFWD9MAW/KlS2N/gRugOmBENlgqG
+AEt++/vlQmCfHK33rLFx3jQjgG1Awccx+iwe4bxLNUZIBvwsmRcKkQp/u+hGLoJS3E2ph/ZwCa+
bPPVnJ2+hDkMmanz2xCetqH32XKzaxhWA/vylKBztpkSUawsUbdDC725ULnrf/9CU08pHrWnQJv+
Rnll3hKMl72DtWnp2UTH1gC4vMSzrzGO60froa1bLDhWM8KDAOi2GXoi0tVMHoUru6fvF2aUzl/T
fnM6cm8nQ0moZDgYD3b1/VVkoQ+NJDivh3Gqg3Nhx7/GmLylVlvoR/HyWXFTaebdTAvxyXpoDZYJ
Zi+n9VG9CJiqwroZeE79NThnJcdU6Dphboe/2kzUuvf4Jl9Ek/ajdu2S+3UcXbVZVRiGpQZ7J36S
XH/ov7/S92OnU1M4oWO4Xz+z/k4EvTzAusX0Mxjz3PuJqiOsGgf6azvdMNT+7R1b+tOgL5NSFbU8
CEAUkq6q7CzkiLcVH1bX2bMco/64PrJC43dU1wOOvnbEMKjXnlyYWL1hvEleHD+OJ/fSW/WfXEzF
YX20HkyNGHBv/RBLee2ppdx2zoQ1IKn0D8iYxNCP4uCYYf8wxGOQo7i5JqNWYET9BZU+GwpR1Tgt
Q7LIaOOvz/O7H9UAq+BI21qbkukp6iUSVPTt6+u7vtK8N9nFCoSIuBuw8VpC7qeA7G787gYKouUw
GCEzijYxUXohg8E1HLReVAudnGBcC+uhHrAqCNSlXp4Q3KppOmtAUNMLz+c28SwALzCvpEk508TP
ZRq+pkX0qrTRnigh4ff0wg/Ib/FfVgvTZ1l8ZIr4yu7pw6mqwoWqjKRe8b1R6PTHwO0Z/LijT4sh
fpM5a7CB9uk7Jig1Z4l1h/ZQx4tzZyqa7A3IX0RG8MfHAVp6J/mKlzM9azEZ1KyxNwzbh6rU8udi
RjRQ9aGCu4HcZT0g89DpiCZberliTIwr0xv9aqjjn8WBT99seI1ajKgWpbrfDXAEpLBpLFfru/LN
ygKxZ0BECx+e3dTow6FSuqAlkZcFAx+Vcyqj9yAyHITvyTOkz1OnzdMphn/KzbbI0c8n7ino06eY
DTsRCRh+9eUw1CHb7KQW88YkcdIj/RbL6VLZuGoBq6DE9T3O/BA9jbCpx7H2ndM65AbTfsREjR6d
xQK2cYotspxoPGhux+bNrrZI6uzzNyHLEhkxwLJjzyEL+mrqELw2ndVi4p1GxMQx7Lclwqqbestv
4/zDRaCsLjw8XTCG7Y0ke9cj50aHSVpzfMUmXV8L3uTXBtvVOW2RpjSlWl7pueieQUN1k7vVpY7A
5REKph4WHd2l6vZp3ApaK0hO7YhL1dBlS49IjNEOv4GLvSLLOeXI/05WrTjLHr/+3Xidjv7BXhlA
Torg35HGP/UEPoUU2+QpaUPQU3K2n7Ju5E/PedkOamEU56qp3LfOWZD/5JjbbJFCnaw+Yeuq3yKA
9AYXWJRrAkSWfaajNbWcg6pp7bYY8aomLVE2eDfuvFwJvTeUwUp6jyEczmHz5BrNI1TN7oRkC85y
aqCXWx4W3KKvghaZTQWkVvdpGO3j8huDtI4mGSFGg38gaoO+pJ68cLtBbde0SsnMqbEPjleK0j52
KZK2eLnj64pOw5vaDEW0g9c9a8NTCpVnAHVxhmbp6WyPls4W75LM+eXY5d+pcZvDej66LCv9Hl4W
rc0kOoJY7Pyk4RQI5C1NgDJ5PYuRJhnCLM2pKfnShpY6fvl2YQIMUa+i/sq7sd1Io6xOQsXtgeAh
u3yfLEJsihNEYHK8gmE/DukpTJ3gaK6JtQTF97sJKMTGGpfZ9Vwjd8bke14/atyWsSADRyH6YaM2
iqJuZJrXp7LVT2u5sh6qZUwX5vGH0S3vbDeGHd63LyUSM5z7BQ3Q2rEecR7oGzPvWr9A+BUwl4Hx
V0xHW2WKuJYrRubixmSkkVEMblemp9ZrBiPV6WBndoK2rIxetNpKMUwCqaxs62+CSxFLGzgtkwni
UiMMVuCcjCEEEzY9B5X2MY0yeVIr0tadiby+UHdNergTmeZh76/AK6e0tZ8qfdAbCUU10bB2tIcp
fRllnZ66TqCuskkmxdKLgtERsH+iIH5uDepKZhTot3HXzalP+CPi1/y+HtZo5UWysLxHXRH/zjQN
LYHedwesn9Otzsi7XBfh7wVVJVJiq2XoRdb1dATWp4gBWd0gp+/382C6+QHANZ5vMZAtsdQpwAn/
Ki2OKaVR9au7HBAgFhe7V/r7QHjqYV0avjlslYWwDLWJfp/ymD+nhBtSi9K4r8/l+SSOKWD4yqnv
K/YAIG8Py2hZBpXK7K+a5auNTG+aNMnvirEsEflmPbuGDaQgNouTTEbrOQgQB7DG3clModHk1Jmv
Zbm4hVin8NO6+kc4dRHT7c+ai+OlBySRu6ncZxlSf5N5z65LgHOkdFm9GRnfQZvSH6NRdsc1uCtl
Lu2TDDK5X2jCwhe1GOKHlZTID8m2gzQWbrocOPQmVCJxBRRonacBjclCabAHWpSIB0gDSBT3uj7n
Ahm8jkmm+2Vkvq7lWwTsl804hTWgAj9hGSFTcrqtp03GGVp0i7Yg2/pSnvK0CW6Wrts37HoLKzVy
xGfuqLq/ljAhiB41SEhdpUX1pFJW7o1EIs42+iHamVDKsYAzoOgLWuX/eVLS4RFkg6QAQNaVy1ye
kYrJLQhjx0PTleaZDBHClyKkWYwEka5kJZlAa+W9pN6MgaOdbet1XYLWQxdb7nasGYDFExljW4gJ
x9YS9kkqWvSUNpJmnE0jxc4l0hE8m6/S/I2jp93186LOWIJ6Ifqp1z5Nt2ZMjQ0xNt3oM1BvczFG
Hdcfs34GCHaOnPHUCWxZmxo6HjfaOjhpMaO3sSIU2FXUFxUs+VnEiXG3W+1vFDNC8Adjybtki3FH
Q4xDf7yufDZKG3CMTtAczFY8k4UXHIwJQf0acQynqTuy1bAcb8gTlflhaRzpCz3W4iM2sVL1Zj/v
oto8hfjifqalAhTdHopHTsNjP0/EaKpzYFLb6UwlluWrHQa5D9EG4fmrO2RL8HnmCSGP44bw9tOs
9nIKIFpPdfbejTiH66q078JEayZGt+A+2VnATuCxOIEHkzaC2WJ+xVNU3lpGC0dsok8IgePbujwY
VfR7PXmRpPXbRka4pxB170r6KdOSwadFMdxm7Zmp/DswG3YQYX03hWLcBclGMyCVhWU60ZI3szV2
fPmFC5Fp5xpgCIhA+nDWUNDl6t9Xyp6daOdJDBkerlieCzV41ZdXG7jvltypmxWH2t2aq6+Q3ebF
Ut1sr0cod3lzQMxZ7mvroWxJvWybJP4OyU1j/UFYU3cw1o1j3e9Fqd3tBCft9/kZJQLp3JIPYkvU
valFsF6XWIcoBognWrSjhU3Ibc9dhKo8ey87HENDPc/kU/fv0gqSV3DKfLlKssmAjaAg+Q83ifII
o9/R8quS6p6foqQ644BQb8acKZ4WacEVlSVYSDIjCN8wX0a7xFmlhdeybxLGHabzHqbDAwXL/Bwl
ppeHRKuwaHSl+rJugskld+jy5OrWrNAoojaaflqqltGYi4sz8Pgt0QmpZxtD9h4apIKX71S32g8d
AxUmFSZlivRdKzXp5TvyMlryTdXd8jYDXvRxhH3odf6hx67XLcRIBQHmJklm6NchM/UGDcB3c8Cp
Ne6eevOIl7VtXeBwY5BqQDdhS2Codg0LV/jjMNL0VkTm5ZTCID3zPembfqNxFdhpG3loyE/c8swB
o0j/c0aH4AuNZBzwrij9ghLjEY+KTkYnHettBoPg5iQtrTLTvo9ua3OLC7Dwl4H6lUcG7o8hvzRt
a7y0r302EoKa18XdrpJt2kKqES9jF5ag/+ry2pOe+f0fm9yG67osi7kVAXQQnIo6mtVbUNsICJ0e
jR7kBy8Uyg9F7aGWhJ+RqnHCNXw5OTgeghrj4GhVgXaMHKvgr40CuF4ctIKpXDFlYQVawEa1H6Qv
eWGaz6hnrOemzME6jWAjiuX+haL1FDhE0MPY+V3WcfzmuKlzrxLDRxQdvyXasFR1lGjcBJntReY7
eM5lWG7+WB8VTqVDA3UaIg/4pKmRglVX9Npco8D9gugorHEw/bvSqhjhMSoTYzLXjufK+asD7ZXp
f7Ooey47VEdj9dtY+NfUHTB0GKZc+hl6DVtXrGGYuf1qAmxMn44+PlVzNGEjWwOFZ8ZBLhT1mnhW
pIVd4jEs7vahGSnPLlfrWu+0ofzpTq7+3ADG2LnM2Hbrw0wUDdxTpnwAndxD7OYfpPjd67yerlwX
5us4u1/JlMprl1bRboI8fbCkw8nDSXGeUAv7RksGStCH+snsp1ckJTlTa3ZGeF8XjFDMADzMLk08
NjsrLLDLzH15kP2bHLPqAr7gDE9GHtKlHTSZv1kSuPdkOJ7yUMlu8RL4NCr9TZJFYxLB4HP3Zuhn
0nw34+g1SMz8kWb6pzlUAUpeOzyqij19OBFzJ4epcyAmuTWXdmRgtOJCjwzcqtL7RqKLzRxMqOHM
if9Edp4gSUXz0elHh2HoMzK0m7/8ws4DA2V+qKO03MUmktd1AQ9toX4xobXhUlvQoekKIwVWQXdn
Iq+PLM40Gac8vczYhA560qJWbqolJ0GUe0H/zc//h6vzWm5b6brtE6EKqRFumaNIBUu2blCOyEAj
h6c/A03v36e+GxYpe3tLItFYYc4xTa1kPt00qEVQzQIEjk8chhWgiDw+UQqNjAxuiUhyujNsqR2K
HaeOrQ/0xrhRl0Kx92IQ+g06YNYuv0vZH7Km7e9zmgM07tin0Fa561rLqqM5JGx2Muupi6KzNVNj
q8+F4YAlVgnWQG639SzIPGWcjdA5egmj34mTmPtSD4q9yS8P/x54GgjV8To3xZ+mnMqznIv6MC+B
qWYxvdutlT0XYGJ2BnQe8Dv2eQyJ8ygYANuhye0hACfZBTnqFst+tqSbooeCbhdb9ncKi/pC9Fpz
Uc80JyGat9bNtRvxsUkyjI3+YitHdIsfWr/x384GXV8UgL6N5Dw/2e3F1j6g7G29WZpXVQg7bo8F
jwmtuTRt1tKOemOaQAJmHqS7xfylMSnPHkeHLfilhtDn2J2EHx5TBEKZTHZpuf5bDSydpjp0+HuZ
J1fsG1vSZQYqnHZA6BI4vCWN0PbDCBeiHuZkI2NAQGOiEdOaWY13wsLTZX71AbTVOsHnulstcHMF
/h4WSHhumDWq9tEj5AOXp4eE6GkApL7t9TxYF6IBTVN2w9Zoo2490Nc0u8Ek70t1FVbplru5EwlK
yiE5a12R0G6zWWQyilKYY3dMSTvmGvndTf5PRYK3GiBjuU4hObtksQfvpWfDxdfdZF9jQ4tBfW91
3yCNexqjM0KTvw8kncRsVcIfRUH+qgnt7V7gV8GL0KewI6kP4pwZdsHCaCMqVLaqNqaJYd4gQeHD
oj+kAy5G32hgoiU9d7g2e4kjB3QwiH11vx3z+hdS/Z6QMAONdGMH+y6E8C7qDm11DbsgIb54nQcU
dJtBKyMO1tJbm4VV3zLQICwynrLU8y8IULnPmTJJmq1XolwgwKOhguHArpuyP4TdeGk1cWGFQNlt
9S9h5b7ViMbh43mXXgVE0h4L5JzOwa5+prYLJNMv8YRyahrI4Un6G3N6Wd0RcAh6cwTp8RwNI3u6
un+m9vtQMwMH3+3BHvpXDzHQwLt7t6Q3vKSmtp/J/niniF8SuAZ6Vr8DQbo8YJQlb9VwsNx61t7O
EuNNMJ062Uv5VhflwbH9clvNmDcMM34l9qc6Vi0uVGxK7eMa4NPD2a5bzlr9i1ZqE2Uzmb8f4wJz
LL9mcU8dPRYjYN+ZlCqOTXC1zvBeVNFdstg9mWUKC5IybxskOpsMGeMtnMtz5mbfe3cBXFb5ssns
gmMsGqBZZv2StG18D2vMT0sLKjOGfi0ThpU21LBpPezAlaaxRXVoxAMtjE/MG4xno9X5mqyvvoON
GdbcWhV6fem1RwfKfz3W4hVvL4rN2FqNXbEEuzU//IL8gBr7RdPrwzoBXMECVQ7XxvIYD7m2OEDr
ZN1Aqi27keATiOWPiMrHMFiR+GH5QbP5O+NWu5rm2TpN8Wg9hYl1t9u4OaVG4m0rm84Axhvi3KXc
navuwqjY+lIFmvOUZM8ojrtV3mbaPZuZ19QaQlxDYuUpJMlFZjdqT04abjxHfGlVfiOJva9Gbqab
yO3jr6lLkw0w0Dt5LU7fCQRo5Mpy/RgmRTlacOExrDJrjdCf0ofYnCXh0ffZZ0d9t7g4cGXMg/GT
5Wr+Zmhaee1C4e1JER+OxMRv23TO4M9ExR0oDlKRGNd0a+CatrmvBqj2PKP8NIs8fnn8PxHibfXS
h4MK3/ccwZq4UX+nXxZUolkWV1UpG2kGLnIklLHPNvGIeEHTsXKq7qYs6narWbrH9oZZphtrqPFo
yzbqZdPZt7RLfzk5oE7P1ZxrOzftM1LKP/6x2mh9W1JhZ+27qcjfEIqwN9gfgKVBISxPQEETODFf
2tTSrkZp+TPyCNZCbeRAnqNjDH+4y1pBXQ5hXmXwF5bBnFUW2CxS3/1S5PondljnF/oXKFHCe3On
RuyQTU7EKDHKVg81GGyYku6weiR7dmBwP+aCwMkZZMVLno3HLqQ6E8HwVX06jShly1R4416d2Wnb
1JS2k3y8hDvKnFKCxy5HfiCJYYffzpuVBFu7w6SeesMH/2ZySpiX7ALOy1MUJ9/JpmjXhF0Yu2jp
zYlu9W8U/u1K+KLcw9ucmyfbjumpSUfwi+ha05PeKitmguaMvxJpijPS0Og19eVAnA4MW017ibuo
/gk77EXrh/rnxJMhiet1EwM4KWQI5SPEZ6457c53ZqYW47yyRGt9YXGLXs7R+ZrWjoCbho3R0Zch
yVLjCtHS+c347tfeMBtnw2Y+oZ7xKyS1JS5+VJwCTEBQhPzbGQ9pIbFgQQDSKzFuJpFj+a/JxYhC
hfaL7pPQSlYtIOXrFCVWkeKQXUZwavqWjKhyVo09j9he8h4zOXEpxHo6Bw3M63lq9QLMvWD4PDE5
LzX7lfjbfFtjR0XkqlUMvIYXlWsqRUUaJaLyQzJJLJZk2gWr1LXOdjDmhwm7ACR1drMO7bu6NKWs
i0Wr4uOjE/0FZhQ8Mm7Bw0VCBjcc59xYJtY13SBp979Pl1qUzA1FnPRiUJFlwOFkZ3zMYY2v8YHF
m1jKrl3Fyfh7cDh5VPdMreit6K2qfZcaxU7H4rOJ/FeAWtbP+A3BkvjlYZaKSTEQZuLsvVTYrw58
j7MpW7jRS0cMhbjcoSL38bhh5saugVRV7eDAMR2NRP7G+lm/6bqxZpfkPatX3G5moA3A8dTLuWGs
B8BK3yKC64FvM/wBRtQ8Yx0RB+Ewln7Ed0NedSDCdBZAKoewkP/ubeoZO3bsAOpAHHXIX8tkSnVO
VJTtpRvk40vq6ykiqnXb9eQxOJp7/vfgpBKFfFN9UFZH/MC8Un/Y6d/F/E0VLnoRgkf3tQSnkB2c
VIeKPzo+1yhBVasKEg+PLHX6xoTCfCkCMtTSPi1eZdkzjOeDYB8J++vXauX17yFOm00WAf4XOvUa
FN5Vp5vxV1mBPGh0TOlEZtq3sTEF/oX4J14/40CtDSrKsvZB6/XBTsNgSGeyvNdAmyPYHpG5jRz9
loJz/NAHrzkCUNwg157QTXvQrtqxvifR2N76+P7vK+rL84BVqhy5MTLZ7zdWzB6tNmg52IggaraE
fXCGTt/Z0rcPPtqsTSpaEBEuggALH88Gzg+UxzKBKNcNRn4zntmlNnwvlNv18qx2q/zmvKaF7V4L
JIEDUI1NgfEYxQvKY4Zk9jXSgNskjjN/lg71cSia4GRppHOpW4NSSJA3k3JLyPKK+Y3bVgeDzvvg
x279jEO62I15mGz4qCFiScJ2P2cec5EupG6IArBKy8e6LiN740SOtWNKKF4bm89MZYc//C/qUrGJ
IjF2nOQhOvU+etKKvHz2hFyXAiK6umO2Hhve0gUvR8wIvswhuWqD3z4bWlm9ZwvAgznY2DAJsIUl
XqVgmgekB8iXowsW8eUoWR/23sVMcw8YI5k8/17GEnoscQHGGvYSoTrqEm/JqjmqaX7FT32CIfUE
yqy+NMkoL4j85yHZE/bJd0U8DMOTgTc9ijKDeWrX3FTj5vpj/90tdUr51n8arQ5n+HLYdMvh0zmo
YftGsj4LHJCrlYNXVZQuK0yRvODhgiBKdKp65VQBOM/wrI6qRv0Ty0PGCBAvG5xJ9QdkzQJBYPv4
e7Q4npgttJu2LBL+WWC2mwJTJKd2T6SAF2B4FwX2Ma9998xuybTHtlWX1gtMYAZByYwevA7S7dgA
iXXm7pIKhj6Zy3ZuZmpFacHC0uhp85umS55Kdpe4O/EGwwai7AI0Ed3MIKflixoo2Og+/43Bs3j+
VrbfKpvfoMo81Sf5iUppPGeJaK9BFzCGS5GSMRwgW6vWl9D49j2MGCWF/VMylvmbbuoIIWJI5XR7
cP+FcYtjPXmpUIr4+fTcJVN2IPyJ9Xdsomqj7bqWbpOcjNCptn7YmDfb7D+iIcHxkvfy2uXpq+Na
MxrAl2RZ5DBHrG7FDXG0z4/MDACF9/mhmVrKpBLu9WUm89VEzCVaMp9IkuV3K6zqu4vjvY5Mh+ks
eeZjgjzeMhuc5rL8sowTSzcc31gP9uupMX6gEEEvog6qEYnQiGjdA+pWkQ5Tda/UV7AaZ/uY9MFv
4gzjR4cZEKYDxA5VfsjNRSm+QvKUF8KOfZ3bHvBbyjpBmzxMZGxDCwf5gtcm8d6eq5BvxX79W3Cx
N8ubBdGx/DVut+2uqNmeg+Acr48DvzDc9HlMZnk0iUxcBVmZHe2FYaBm1hKTNfGBabxWXzOXH3ma
WXsOhvB2aoKv5RjKIm2ihq4MBvocsXXr6Puk7h5hdKrxpNbPsU1JglN1xHEDev8XI2QoAY4FYocL
2r0y8x9ZqUHI7xh2BehEVUDxPBOyXOVxu7WXrmluIvOsnmVZN7OtIi6zYrty6RlbxFZ7aIlNJ01A
xMahRxpdZPIWLPsZNWPhb3ps4RNCqaCBBuzKzfQpL+Wr+tyZgNlXYTh0q2yJ/qKxPHAlDHRYvAqi
jmgPCQRViUDCwCv3aTy/625dPulWg7unlBIxeZqBI0tZaBisLRIwsKtA6Vlc7JjqmbTwCweWvyc5
xMFdKu2DV+hUjb14Kit3fkGTsJXmdIVsHK/hpMiPGn//LrBzxPJBDjjBLSYC+ZBrqIfYMQzodrO1
+fe1CCeya08btaVIj7rLEavP8OSNQE/OcIzzTTNrTDiCOiGIjdxG9QfqpR8wJKEmUgo+H3Ix5wAe
jl6ccHTCHloePFZJj2fqpWPl30Ao+Pt/Xw8iJ10ns5btpxYTO45l8tMdgA8ttyEboNQZ7jNdAOkE
VzJQ5XoS6ScBlO2TurKWV4LAvLNrkaS+yKCmRYnlSJ8TXwNgq41RChceARh2qPAADfKtnUQRbYII
wfKMOyXu0eU7LMourGkIDl6ClhoiZtYGKEK8MMsZ2JvDFy4peQhZoiK95P+4H7DZ75TwkLRUE7Kx
a1TbqrDr59E4NUFsr9U/FaRsn8MmRYDohjd3JGKE9zOesu4dU4A8e4V3UN2H673aSS+J3yNvtw2s
s3Cz8O60XXRB8myvpLR7aEJBgn+NwDJpITxo6g5GTZr+6hMQygBuBAxYGM/LGiQOsagA7xiOHWP1
szTwv0awzVeTqIYDtMyCCSQPRekbp55xeu6NL+oYAUTzkqB5juF1Xr0qYPMXWinkhrgMd66uFwSU
ejERQiZqVkn30jJVa9/i1I/Jo6VoDScwColvrFUeuubjg5F8LiYUqVdp9fswkh4Y52to1v6byoWy
U/1PtySNtySlHIO6R6xtF+0hcex0L8zYe2ndwU6vs00pO45SXk1bk2AuDPdzlOEH1Oeb+hBrrX9D
MpSuxuEaROn01SsK85jMmECH0NW/8V29o9/5VcceDnc/RKDIZ+PfQ5Y4A/4Lm2i1iEFyF09fpzj7
rd5KpyqZq2Z2c9DjwLlpQs9g/lXeCfS3WDM4mM7sYHAjbkBQlM9FWS8cIgMv5dARhUZdQ2RH9YPY
7OJ7P7wxHTR+YJKneU6dlBlRMj+JPAJCSzv2RLZKcFDXlm5hHfAakrDUS7FU7pDFnqfABCJDIsrK
NoboNuYkcK56UmTOGbfsSqvdfQRLfAUhiztmJn8tTxoQE3dOk3jldml1aMjJXZMttMQHE71XxvGx
0UPtt/fTsxP0LoP2e/maQHmzcmwRv6JlPqTcI55tQJpLZuwSa0BKQ1BzAaq3srOIaUhs+w8VXgGu
5XcIJmhV3IOI2fg6i0dKEtAGm9KJfo5uLr4FRcE9DkQA5Ix+/4gPa0R+qxwD93LLb9qTHfsjL93F
VQoPxsJRZUTP8zzwyQRnjCFKG65msEiQwgGWIJuaEzq+GKjHyMAmj1DSa6U4JYPbnaRf4V4CLOOb
fJOVSAiqrar3wGwRKeAlZReSXhuuu5uQQcBa3PrNudAd4tLF4rWsATPTcLGER1xOdnKkk/KeMNPp
G6GlxUuPi7Fb9Abq5qrmGhKC0dYAP8Tbr9XH2R6eNTJ/ukc3A9GpyhL9MzAt7dZo1k0zUn9rejU7
OTqzrJz67zKfCpN5SFt8H3KxZP7oonzhfDAfVbgLNOJiOIIMueBXKJP3EGfKKbKYEVKCtc/IEIvl
4p+/k5FUrHKb1VscB38iTMyvwbjsKBxuyUrGQ1+hBNIzPrirro1Y8BqyzybUfoy8rY/S86ft4MCq
UwnH1Mt4QLj72KJckyzhvAVMve+Pdsnuk+nusWcOkUBN9go+qbOfQ1azXmRZWzLBOITKAMFRCWOx
Ja8dISorJM0wfcLm14lPa1Vxhq0Gr58++jaUe0ireOPb0Vyr2xCJqgm7/P8e1E3KRUamR81VqxjR
al007AwNdtjK9EL//DjCYQzFD2EwPGF8cxMY/bQKr9MYkxUXkiyjxhUAxBCNW1hJluGF2pohBv30
Uyn2D5Wxk5dHXwMCbERgWdgApnsnjiM0C/avfuraU07C6coHjCdZx5A3YsdiR9I2bTw4zzvcIaym
LMqeHh9nEAbxfk5RNhWJJ97rAa2dq0fTQTU9Oaf+quywaRekaJSk0b7jwEjXUUzicaqRk4MEl4Qg
crGMpeKoWmBuDmrvJfOWjhSK06aoEmOdeE13pG1wVr6nQ8wufCyd4fOjTeBbIl+Pif8dfUt4j76r
kzWpU3lioIIAEYXJfZijYJNB0iK2Z3ZPyNc4+DSUAk6PH61Wiq4qB+48k9q60n1G9q4jmhd8pN4t
IHHDQjPVLzGhrEFn0m0lOwIPwAgMpcT6QgrCPaLbhR/hkmySDwt+ygUdh8SLiZN6OzA62/uSkJKH
FLyv+q2ml+2unhv9JVl+XPbaeY0+mT1o6l7MalN5OE+xZ5xFW6UXoqSPAFuDgzCsn+0cVVjyRrzd
TAD6ix7Ro714UXqXsVETNhFhiiUpx5Kld0mmLrsGcavTg6fyMyYxI/MKskij4VP9mIuR/0aCzi5t
q2n9eG9Zh9hyRmYd9YyCl/luO9F7e5K0iiD2vvqtnX9N9OLg2uRFVUGnbx6/oYf62/Yz8GOehlHR
7pD5acyiRqXLMYt6rZZJ5rJRUs/+56Xf8p0TWPoJIBLUjycSbBWmVWzVDi+LyE9ybaZV/xTS2hKS
S9bkMeyH6jrSNpLnZ1bAOzyNjwHvqRZH4mY6xDovBb+TEkfW+xNWlyKQ2xzoxkYYuK/d5UEm3UdT
VdjDLcKt8SsUJ5Y0a8aI+ATwcTxKtP+5IY8SUMW2a/V65xpZt++LWBwfv5HHXWJsqCWW3yO1wnMn
6uyMF/2qaWP6Fk7xC7Dr6WMY5M+cbbAf9a/lspKohmBx5xI2Y2PBU/IgsOruPZjxL0OqIS14kQyF
dhBiJM2+/Y/7gy12uq+IYyuSrn5Ui/Pi0BosB+GQdVeSYh35CfweTDiDn3VrOQsbrfGLaoATvzq4
AnYG7IlbCub+ZrfCXxelS9cA69QMkuRC/h6xyLEsiaMB2NDYWFRU2WdYJNYCvAcYpbwxmokhWXr1
DzOtSjCoHZs522825ZzOFGOdy8dL81BW1MdhzvJ9L3BwuR4Y4sxEZrwsoEwHgaljUb0mpaXhegOi
A5qYcLDSfoGS3D5NHbOBhtqtICIuSXOMwnoKZHfx0TxG9TL0tkLvqd8I7btMoiEzQn7XZJC/BLYu
LsPCJh/Y5/6dncU1S6BOziBQqpgIXM6utdJo23ng7jmXrOM48rbNbiFesXX4mzyzht1a80YynEeR
/0zIxq5Bl7Zloz9ZOMpByoVMzLS6ajdqLgm7YBtwV2JZjeh7pQaT/Xz1UAekV6aMqKYqH53+kNG+
L8pPFnFrJuXbouf+a1Typaws81o52TdibeQ39mgoehzUf02DfjTNKF5dr32h/dU//fmK1n2RbQG+
VfdRJ+maFw65NBt+lgG+3bDo5Ec+NlzVRuEf0sIIzo+TC8Hi1zid745G6cW4A6yUqZ3bDqY08AOU
aWO+Hyk0nZM1kB1Cn6psPH2PGWeczHzdp5zgu8Ziw26XuklkKp4BFrd/XK27+qKdnkkcJdRvir5E
w2Sc0Len10JbfB9GDWpzGbFXvWPTX4zf7GLEf+6XjOFydMurGaI5+jQBMttJm+2AJWrtLBe15ozT
fma6gmmal2mTXwAj40IHT3MZMcyvbXaVLJbZRjqgNu96AEGAyG7+zaXz6JZ76le3nolFdT0YNxVB
md0c/2RHCUDk/74Equk8wNdE5Vbn5IMEA/OrishUcreOj/4jgiSU9GyBMxfKstopJDMaBDZthc1o
XfY+gjgWwA0EkgLMHsY/qdXepYniPz4H/NsckKlWgyMuUbu/lWl2omQIT+rqT4aFGtITKWDU7luD
tvj0uEAQ9aC0p+0CA3iay8x9UwMRmBQEs8WvQ8RZaZDsQqRdw/Rc6DDwx3jYz60d3zVXD26PrfVo
J+KgLBIzNR8QQ9smiEdnL1no4c7R6uQxHvCWGcH/DApoQ54f88rIcr0jMoSbPQ/Bs3rg77v7ihAo
MMMD9jS1V+v53K+UpY9rJ17lgG9Ofv5HLZKbnttzjT286vm8DEV7AgLPdmkc6m21HJ9pbLxGepke
vCQp4I42E3jS6ajKDRtPApxdlJhBQkxO4XMOFLTZGVUUeLmhftyS1UhfPfBJq8iPpihU5YYg5YyL
kk3bY7I9asO9D6F2YUkWw2JE0FGp49Aft8p2t+5p/Vi/dD8Ih37XSXye7bS/ZGPekD867CErrh7S
H6fgTtzj0Z8kIZhQDN7Z0uF1WnaHeNUsgGQlm51l4xPObrtqdDxfuMC+FpHTX4cK2a1WkjpsNxol
CGBtgAPjNCIbj6Otvrxn6qFJqTWZpUPGWT7vgWbFd+C0EZMwtlYAolg7BVayypbO0+g1edGCI0eU
e8II6p7UM/XgG+Pfl4avwSRf/lR9TZYE+rqy8TdFHWVY3mFYnx6zKrcH7WvrBSlZy4WFjAxzd4Gn
mXhO55TI6DxLG7/HwL4zaRHsWJNr7BvDSyBno7B67IBEniGtdw0oO4n+E+/ho0nQsqx6KrL2os62
zN0ghiM5xSQZtWgp//oA+mCcolt+PG0TmooW1symj7SD6AAJ/XuATkODrmNNsfK+4vbi4k+kExkt
7xMeP8dBaMSfCEy6Y9NmRPsGwtjA1RnLfeEehfnmm/30g9MxCRPuBEzkaLkMUuJ8Pd2VbptcXZJJ
NhSv0w9r2DjN+D3k1npQiop/a63ZRRoS+8j9gxZws+5zXaPV6j8aIjVmdGsvDWXnax3lBMwm/uFR
fzrkDGGa78Or0sRaZfNahtzT08WTlwNgeDQYBB3hOlhEtH7oatuqg7sxmN1zbQ7443Q6Gr9EERsw
LFzNvZXsJTB7tZLtbd6RLiW1ay4TRrPMrLezaYbn2Ma8pZ6Ny8uJceoh8q2D+jre/4C4Tm7+ZJRb
xh6l1MAQBPqLLM3mokr4MmeG7RTN5lHbJuVcEaqDMZ7/wsWD5/9nCV7G20Z+1PJ+K708RcrJPE2N
1wqbhUMyY+/j3aF2h84KhgSNc1I6n4+rI/Oxk5KToC4udZkltkWGcxazKuFXfqBIZ7jNJGddpIN1
oUK+5rFTsyUdmcSR4yeuTvLVQMKBeRvtcAgP1gMQ/a8HM0FBZoHoj/FU/8bcMO2UyRarA2CHpXjo
rTJZq/27jIV/i8nzYJltpmtdilcI8zGOWrSmKrakhbZzIWf+iRlXFwK8AbuNOFU76LTN27RHHmSS
A45pjx6EaRE5cuCa1MzO8bIf2K3k0WYPsifeKVo/WqjGJbjQCsbVmA3TV87kD99jo5lpM1lwGSk2
ep87m9mN+KmNRR31uA+gn35VRmN128EbStFNQeJYJO+qDaPaNwaT6AnXqAfW6rDQndqon2VsvmMk
T4/NXJnHYcSwFoZNcVMjGYRiFdX7dLXAyX1aNiorrfCi154t4i6pRQ8CYdF25CNGV7fp33IfMLxv
0wX2TXUPBVGVvDfNNfAiEnLSCoZS6pZbFEHNWmh9SYQ5YE4CYRHoYTmBqtd54/Q1IZ9zeWdWHM+s
CjuP4MwmItzT6I9N1k+foRn99BM/v1hF+hgb/5sMi7ZnqOYEFVGseLZouGfY328Iww7V2EdXGFbI
/tngruuxkB9APAFX4vrZjy6kXhxRqLp0Gx8IfCavmUlTTxPu96V3DLVK3lN7hI9d4Mn363ZG7YPf
6m/7yyBgp+lGv58FGjiqDzaDXr0q8qR9K3JzYySGPOHzyO9lRnv+qOGmfOZNZLVZWH61dyZbboIm
/V4SeAsHUMvvtmPxrsUthaKnkS/cUI27oAVeBDwJChJGFepCspOy2oxWQUwaBoi3Nm8ISGcxA8aD
EUZYDb8qCxyEmgVK3flaJXRBKATmYoducK1BL7g0BjLe0Oz6nXBQeqiXZWvYiKGSVRtT2qul7JyV
7vOSR6/6cHQ+mCVN40nd5+cUjjNLU3QLdO4GQRHZopNto3zccOpCHEM6QnhEv2urDpJDJUikbsLk
Yi96vtxuuoMxs9LbGOFGieqGSnT4BUrr0kwjwoBlzh6bkiig4lPztfJQLacOjEH3qoTA0XIcaR0M
RPyd39XX/Qu8oRrGLbpBB8vA4vqnF8jWhSdOVo4ySf1CSRJr8CjXBxs5zt8KewpfzRA0dpTh56yi
SbtOcYsQqSUt9Oq6owuXqaFzgLe/lSSrXdT+XK3Tq3Jq1y69BphND6GaB3QaKWN/NKWNAVFkAkyX
AZJr+dbVelCdpKnbfOiF++ZEcXPR8y5iuVFiNPfHdlc6zvhSTrokVyyU30Zh/X32+NpoR7vINAWg
3Xk6FxRVbuLjMEMwwkbpk4s+3AC9dM/DiHgm1MOvj8JuLItmyX4bNxG3igtZCP02jtg/NMtawiOj
ZZ9w2K1HyJ9M27yZmYqfW2s1sfD6cKaoiUJUeMEHOVHZlx5Nvmvn3ldcKwBYBBjkoW6sqyD1b2VU
efi6yKGhycnv8HyiG2sS/T3EN4wW0kTiOFZvXprgUZdAYRgwnlufNR2g7FVQEu7lL7aoPqqDE+/f
XmNIf9UYQgDGaEG0SESL//cgY+/vyxB9zg7Jg7nRmSsTokYkUu/CwFM3FKMLxi0Dw2LtYz/bVimk
LPzms3twQ7SSyjDjAeLkEHDB7dbOC37ZOtdf1d4iCTHdox7ZdAZk2CUz8dqUnatvmHEvYeQ2Ri+r
i15nM/RXD1N8Y6KhHCeGa4kFoDb3XhH+DkxdYwqq3MfWONRud4VaPrqJtdcyUteyol9WATD89hUe
ofW0CM2Gyvcf3I6yrl8x3BO2Jiua7IU5QO+RvuQjYiMkDv48gOVktKUemsU8PJkOdoHFjcu8tsKN
24bbx2iIGvYE1pxCeEwEjhULma166YlmOrxbMUpNJVdHkraqbFAdj17CjYZ679G28i4N5bnqik+/
cq7qFtz3/g/E4+LY0hZh7Ux3/F7RFY7RgNqAmCNVGKl6SD1zc+7rw+j1K6tpV635zWOy/+kzytpO
WieOnZ6T5xKDFiRxpd5x0TDr8YGwzfgcEexCPJmGD3XDVR9kN3LzLRky8SolRJKdpml/lx5NaTI/
D5Z5ptvI3+Q0uxfh5j+duo2u7MSjbeUJmJFW2wOAztasjkJCInsOpXJB2QSE0dYopASL5OU6L2Tz
Q9M8RlbLq9qrUMRnSbfrQHli5w9oXBb3OGfZtpTiqJQP7Evid4th1TrU4HY3HrpKOojzTELMYzKU
8Qq7rQnL7/CAhTABdMjuIM3Hq0liWcauqeN5T233W80I1UMpwmtC4hqaQpkfSz2W56SfaxAZ/XdV
NPqO1ZzlIH4GXITrRwnK+cuSGmfKmkBm54nx/5ZkxMVHGpZgK7jA1LN/DyZ2cZKRsDZpxWTdW+hh
azIBvV28CIMbg4U9DtyRYdd/ZaWYW/OLNdMFj3+GoJieNbgxh9jTSV1qig+972GH0h9fLAEAZs6N
8tzG7peh7s1TlhPdHph0N0h/v2E6osvUjV9RxEQ8blhTWASRHV2i419wVB21hc6JfZsUjipmBAeE
YRWmM2/Ism0JdUawyrXjuCDW2BboL/1UlnfPt9fqVc6k6RIYpjyoc8cpGIPbFUAlfMlP/ML3cyXN
oxpCjVb9lxagXnanx2fDQOOm7KIVAQubdmICNU5cytve77JN6AmMo3FUkcGsyW+EO9gbnzvjsc+J
JA59zDuP+wxq+Pd/vT4RP2W1iu3qV4/UbF9bGNJyM/xdLc5W9RAlo35SC0is9kiTIGgmtfZlzPpo
15nAYFsxbgej8Z51RMFMRWT2V7hc6tpK8x3/m7RjRj2xDL4Nrn40ygYcXhNfamjxX7rx+2N7pyNC
KGen/dMAH9d9xtaalNqVSB7kysbk3Jr4XRVykMajg0sm06oaHB/HfnqobQSrFaMrGBaw3PJ8rSZ3
nJ4MqJZQbXp0f+Bs7nSSBIs8BKWQcBfLu2yrD2gol9W9WLoMRVKZR7iBsw32oE3RGoZ2iiRBXW2V
t7UN/1ucDhJO72Bsx7Ee9wPas2sY5P6VqGk2leCe3MqsMNzU4TlDCEJTjh4lNPPhqNwaHJpknFgM
HixKEH/Iv9aDtL64lTxqoel8xK57CQNL/MLOfCmajlwm0930YVJvxvwD6vTGxkd21ZfvKXJBrIjU
Y+m0vEz1ftE8bdRS0m9bpHzYKy+eNrdwJ7LpyPxdVE75pbbY8DVDdzdJJMM35niPoUybojqKDaZq
yFah6Py3n1bTcbWkYia8jSL9SCyXBCVugBHQfLl/9BCOySctJl39UJmmhfptsWXT8qyUyZV4C5Pk
FX6zeYQw/u9igrEF/rm0uPe2X28jQdbm4yNflvMe5Sgcn0WSFgureHJq9tKTT8ziMv7lHsyPW2Ja
GuobBEFQOsTBPWW6bA/uoijOz6HlwldehMVOqnEHjTHKBIs6RJAtT2rJxEQ7GzxzC4yUkrM20d/2
Ffub2YLAGvlA7khYqnraYegGI4Bi26ydi1G3J4Px00HJlf+pl9NKZy7j2TE3SSsJ+V0H3ubxq9GG
AZG1m5ApHw3d2ZetsXuUQc4EJoWtVHYoxRKQNE4FLjq/1V4pZZr1/7fLJTmbND6GLOiKw7M5GvZN
PVRiQvFtwGxXL3u8XbnjyMukSCRUeeRpJO5HMEvszi3i0UNh36Vu2vt/Awn1TGKRWxkTmjI16VU7
A50OqBr5/yk55khvs31UfJqjJ+t/fy9LYV0Ebn5Un5Uo5VtvDCJgajA6TYDs27bS9K3SnE0bU2M2
3OSh3TEc15nEfahn6f/j6ryW21aiLPpFqEIOr8xJlETJQX5B2dZ1I+f89bO64RlXzcNlkXS4Fgl0
nz5n77W7ocFTSIDRKA3hs26gdPQs60U9WAOo1qwIQ+d7bGRip2VuxvSw+oYaGNSNbSTRbYi76Dam
9p8MJJax6zO9uer4GrYB9dYrGZbWuxp7+DX6HJaSa+1n5aF0CvOadDKigX4crRLzmxNF3Zc0jTmy
TLH5nrbTey81iLShhn0qRo4xhNBHW18Dxle2or76dRT42zz1IZD7CG+NSjykH/zO+C9/T4pH0YJe
L8xw+D5aKEVnyFvrM/UendphM8r31md6uhsN8MWwXRPSY2/rFBVRK1GbdMg4RCchxxBzIPg+Dp+a
wbE35JaRYa6J/tZO/nsL6efcmZEBafx/nbbqmUNQK2UlakGT9CUR9cNbSzjqixPX6yvXKuotJ6V5
RubCXof4IwVPqjqHTYttfDaR4KgjUN1x3zBCCXfqOrXnkrJT/p5baUyFliFT1+5BUoPD7FAIIRz/
T++84muLqpozUj8zDZ3/M4oa7pa0kPchTI5uobKvB4yP8DwSWkFLtavS5dsSoGdHIFc99Ah5RJQQ
U+rR7WDqilKaqbA4NBPqNs8SzM/kEuG11o9OXR7s+uDiFkjFm7gTLU4EqraGFAKrZSCoJICJQLCk
9vHWsotLAbofMu9S5ieMd1hp2YJtADlny85db8WiYPmCjWKZ37vRqZidSzo3JEp+40w5w5J0Mv3J
uqwfi+iZFFABz4e8hk1odLV5WIRd+5vEsZ17U/3GDxQziWnjl0o+awOCJdx84wjDPKgRzgwkZiN1
cDfLCK1dlyC4+FM3A/JHpyY+VR5s0TsSRqOkUsYC6zrxhmOWkx/bxiD5/1HlGm3y8FvgNCRvk6mH
OA8yZ7iZk/RaIFulcdzzr2qXX8xd6Sg10fQ9JRohmpLzugKsZAYTBzlFLdQzA5v3Ie4BYDLl+8IW
Nu/KqtPuw2Q4x9Tz92yTkreFUlY95Al+kRaO+9luvrclJz5bNrt84ZIfrI6I1DmcTKKKEO5y/iE5
fA2RhNts9vOd+X+ThiiNyu2SRt6xqk2MsbVjQ+6uJyY3/ZfIMj60xJte3NH9ZA3b8MvTG8dChnMR
oTAt0S1CE9ObLhb7QjjFo6JvcR284VUNY2uZJ6WepfWR2QDOKOzmg68j8ou0q5pVx7MTbRPSitZu
BjmspzIZHXgowJjGoqXgGBd46mkNNYyZsVRnmVbfPalXAdmCaKOlignTp7Udg6KADeZRvsoTX9H5
hFeI+cBc9mWcveojtoVLdhLBSY7NOqk0z8IYYCIRM5fmKeklatjie0FwMy3/Bgym/OHqNtk8AvR0
bZvg1ulvnoWEY7p68810sVGvlMVE+6E6dy09fbBW2lYV2ubsJC9lT79h7O9FH7WfldnedQZs3w0f
ga6fbNWkstLT6lQz1WOfpR88Jca0C6VaP/Fie2MU1lNtCVoztp1UgGjN9tnK/dPkOxz5RPK5Kk/A
cMEcSNrLKrcP6t896Zv3qTnHmhbd/rHWwOKMN26h4Bgs0xt1bks0H6HqpVMyXGoNfHamEBSnkGpm
wyNvnLf+vZ+atzkO6gPNomnvmETcarTNdz4Sys+q09MzE97xZCTZt1Is7iMmaWhv9hnSL+qHkNuN
0rY1Q/+Dnivc3SH2P/DxIv9qKE/n5K1Nx+VodMB1TYbbQGb8c7mgODAS/cowH9R8P3UP1QlO4IAx
f9rGzHeeFh+UQOxR/GouX0KVURt6hoTHe9PXIoJ8I5EovVENzHPhgGJwELjPuuVt4Et+iQx3T2jD
8haFvFVJEZBYMJ8DBmrYbpv4JljPT//v2TiRIjBWkjTWRTrjRjxVPWb0axIRVpy5NNpaffBuskRv
a7f/w7T3SCuRFDishgd78vBUgvL7pptIb2o8EL/HwD9YSaz98IpkhojD1RzM9JP7kkPV3ANmcQ3X
voxYmTYonern3tGdbT2WpK+rsfKi2xgRpVKnM+gARWHqnFTLIJq89wr13nYwm/68OO745AGSGzv/
l1XQ1+O+s0UQ7lKY2deogUNbaTjw6hCFvZ5/JWnhezt6d3+YfqvzQ1+Sb50Xs5QTUvQispAM7obh
KrffPZvhkf/fstW7XFykVdRb3yAZo0vC6q1thnabaOjXNeTqavCHPyI/j94vB1stkSWmfRE1XWDP
LBzgn64FbgYUhRpe5uzyDFyuGMgfPgXXKkmBkuWg2e6GoxbBnKqCSt+Jcaw/bGoWhhJfdD9rrmrJ
RKOUEKvmD/voZ+Ch41ZN/BSEyr6KEMPiM2JWYmtPhMGH6XamOXAYkq7eWQj4H4ZtdejWS+NLMfdI
xZEew4+rhEl6eDLZz3ZD07oYnHSTjhmmA/rPGDRoYjXZG5eEc8Yb3L7MOxJmAuAN4Kwz3P7MS4Mj
sPCV2ygEXAXu1O/NnFqYtGOsSWyryOyGr6O1WC9+b0HTKFPsO/yZteolZY6UQn409bL36+GC5Oyq
2XGIEd79UMunaltYMiWpro8LkG8MeFCwwppzgmWb1aEjcnBj2+45nSuCKIyAHqBs/6mC1vE4HfY0
k9S8LDeMzykonUMf+nelII7L+TtGD+81ivHmSrjCMHecP6J5nc+7U4vIJu++9KmQ/e3YWD/7oTH+
FqHxAN9Y5NO38qauC0Dqz5XvFTsPW/a7qTWPSAz/pYkjIZLUYhRDHZiH/Det4H76seQjSOA/+Rge
Orf3WMvLexOREESHZxO0KTiG3qghwctFtQ/ct9EsXx1Vh0FYIEYpkqs+7Je4CO9MZ2M8BRZGmdhL
j5mtnfy3xUs1wOxT+znVI5aWzmBmW6ZWCjJK++IM/XucmeHZ73pgYE4CM1vVGXbKmZqzBrp36hpU
wcaTejD6NqQLnBEemorls+Lve7IzbzxHvfic+9khwY7jtyXm/Dfoc6fJiTuImaAYODKAkQoEyH5e
nBrL/A8xU3//9756ibn3S6GlwESkdEo92OnydS5tbX0rdDtrW3XkU4mxyEi0LrKDLTq65KPmxEdg
AKj+6XhGXgnEnYJDjdiin8TeX/LYp5elKj+qeudmpw6NUsiMovxukQB2lP220XU6UOa25MrxbAQH
cab4xGyN+YxADDQyTTfgao0hUxT9LzNPuWxKQ5zMef6+nnvVpl3aVrkTYv5Wml79i4xHVfQYlU18
xDLDQJeH+jYCruG2AL3IDjEPXH7datL/d3hLEi88tG3xVC9TdXUL74pB/Tz0QCANjSYRvACmaING
9OLIMo/ljh5HU2flLqiiB+r+5kmXjXcbzZaR0jgZfGGxzJjkAxTuZ5dOH+wd2GUC2LrqptOdeHky
yHWBwowGThY1RLVfUzR5fPVS+x4AbkqDPy3jNznV6R4B5BMU6dHJ8hNNhswk71odv+hRM2Fra5EO
6Np8G0jt3KiKYxjQ3oKKo0PVU/XiD8vPjNvKLd1u41CYhr5zA9pP4HKSrT5rzjHx8vmGFGvnwk24
oyD5ykkTsayQQZkcfhFOYes4QWqrt7pLWdy3zoddj6Nc5omU8HTa58rBqI9mdy91TOydQXo4C9sb
AnHGYlVOl1JiFXyszxuO999Ri2LEH55nsp+IIwMjCw7P3xOgM72VQ7AO1jAqnBMCOs94z+MdVDtX
KlpK6CIoZRdbw3A9MxFxAnEfaB2erbphbx0944SvXJxWuS9Nq1M/k6untqh44RRoAGU9ZbB0Yaam
2aMvllerNzH6ZZj6ksJ8NumOXxkV40txSBRLDfdXG5sxDjp2LjWIG0PdvHZ2dh0be78qmsaKDs4Q
O9O9MBp3F7qoYyviOVSBFzf+tnan7muYZRczqrxjMFbzThXonD+3o4UFnevr0zemp6Kwlk/avuWv
Vlh/OgZvVzXFQNJhXarJLTca0WCbNh5/B71k3JjVa027/kkJDkOwzcgpuuklMUhyVwOAqQBMZCCY
3NkWbNWoK08hF58yv/gYPy6wCaB3WO4InjuxDkI+K3TuYSUZz9DYbvvAC06Tk8WvhUsnSx6aUHa/
K1ZSw/iicIrsCl7O2ehpbBPs5GTnuLGrU1Z5xP40RKmuDRrKjG1p2ATglHp+UHvunKDYxsNjQwgQ
OgtS4u70Fu+pHyMcEDmwTMKrX9h7IvzZ+nBRfixUjujMYijytu8d4RhHv4ZEX1C9j+1xDgcWf8/s
/2NNePaqErFYVBT7XIPE+W8RQHqK7GVZwl2JmWfvk4xxii1I8VgS5h8zvTfbwXOENsPcp1ytT0XQ
VBtnoOXNdZqc9cHqNiHitpOJvYiZksTgjojLa4pnavOIUwWAISWfK13RXlch7Ixmvu8IH6N5ZD9a
jiCcELsfy8yasNVDpOcNhP8jVytnGi2i8YFy55bJAMCI3LibW2dMMCayuuQrK4RV5Xqk22Mmeimt
Nvo1d4O/wUrWXYJyeVqd6SL/AegCPy2ZRn+l2U1qPucNWYSTN1/MlBA4SwmmtHGq37TEMlHjNf3L
itZVvQsDUXmDl/loDXlPU9/I3rBzv5aFQfZSY771dkcxJK0TI5DlRPJsOK/o3LklP4t6KR/Usx5M
1T7W0NhFhZG+aoXlb/gJks+8+2W2dXRl80BQIXHscxamN6/pG+wbUtFFPM5XB73wPrZ0sX68ViG2
66dbB+F0F+G9HhhPJGU1Ag5HqGIME2rFMvlSRDq4DIg3hhjQlMhxhCJOojmk+BRkEUnDfhMxfo6r
yVu1kMyCy8tQdN/Vd2kYtQyDRvi48bj/T4LdGc8DZ6rFX9xxlyD45nLDCc2+uF3fs9EjNkhRnl0g
GgoQn51ps4aHoaqi9zGz8s0cJv+RkRe/D71O91lHuL+vRfRjPf4R4Rvu+btOdpka+I+YEQ9ixNGj
Tleae8PaAmJzJJbHG7jTt4leH6uOtL3WMcMrbZjiHegq0eohFsQiTm5RT4aZiXWXYUo9X4lheEZP
tTCFAof911XdE9G6VIF1oV2Bx9imve936V8dcWqkx1bONgVOtZ1D/NdWtcvWnhl0LgAgjJFNPIS9
JvJN1yQdQYM8aEke3hDxnVypNVNvLcnyCRTBQJqVPqvtjGlr8qJeZZBk17EbKp9xnWtWQjB4lhEY
yuhRl0xDi2wuuQ2wDjo93dSkDfWHGifprvjPirT41ISle89yYWL44gfN3eEt8BCbm8NXP7WCu9LG
siQEz9kwfqsq3LaYfIPNqmeje+TcWu0WhtWyCqr/tuSDpb+WqCXoUS7Z764yjoy+sidtCvvbMDiP
iXSV/2woOWE3vHOHI5Oohw/IRcVxGSF0RWlx1JqJTYFvd2OOZvo6V+5MlpZ7UturehjjBEVNhesz
LX/OndFsVBmB4AjVpdJTJ1xlSpSqZ9jhydv1x23Tob1Tcge+Q+anlH6bKDagiMkmp3pQX6Jh0AOs
dKMmLw4/9RAbAGcURyHr0cQpoK56MKcAO3pSfox2CnNVSms8RBT3CAOUh2h2p+k5VqckhvuvxfFh
KugOKcMulDpyTtRR3NOTekePLk7nyzppo0VMXAwy6xIi0CoEiboM7zCgeU5VEr0tseTqwSPeCoo5
7cCh6v4ISfpJokQjoW2eD4Ek/ZRL9zuydk7ptDg7EO87AI33HnshyDU/2vs1HaG8A+cBM5F/aBN4
t9ghe66rCo7yIo1/Le3ypT6KtM1+ln37myFE9XMJq3sf/Ke0JWMXZ1c7jyVoMDBuiSc4z2gBJuJV
4FPNxc7Co3IVWu48aV+UREE9KEkLgaeIWz2i70rwurtkFv4rzXqsxuR8Ywljb0cV/UZU5cJOMXO7
l8G1nLKYlGv9RraK/bXOxO/RFc9W7Hc3nTb2OV6mTyU3V+e1iLi0jYmW4axEI61Vuphq+mHXwKpX
+iUEC+ExAaq0iT2R/BIEzSLplRAbOGN1hjTC6XepS5KlpS23MUmtFzHoC0ac/DdKRedaivxJuTqW
/KEayCljPT38xuI6H9vO1m+Gx65YWXmx9jGNkKSa1KEnrvoDAZoZ5APSpToVoKhYe1tIPztV7Vtp
pR/LI+38+c00PXBosffo8+HUV4F4GLURXsY+yqEhlfHeCuaGi4sIkHzkFCfm8SdifzAzWv1zSsU1
GWvQCnJiX86OQRwkFb4qmgq6tRtU9B3iKeKiVl2ZWfkPNZexbYw3EIIYzjrVxkDtfRP9kuEFl4qc
FmdFkdr2raJTcvSTGqeKGqQIvbua3UCPF0wGGVFZfCrG2t3SMjKIK5ucy7SQR4bZAdhAzrJVzwjv
UdDJIKA5eV0YsuH0br1zK4M26gBz+0Y9FTJoJh9sOjk58UQbPU9+sbHQ6yG2qAlJFWJp0L7ads/R
faS3qF7GPp+wR5SiK2txKga04zf1AyJ0+szCOdkPqL1W650t6XJrR5Ts6mE3OsRcefr8HIa2/Imi
JCQMGeiYqi0yAzj1XKPtg0Lm58ZNaC0ISDOyDmh4072qRzuiUkPQRZuA9vpJXY7lRLNl/b8sXmPs
ffJyZYc60dLw1ViQQLuu+zsnQ+I10pZWWjeCHUl7wX5o04XP3ULvV1fPc1ZilbGXU4z469QGegnW
j8ArYaI4CwZchOrBRxe7Pvv3nid/NR0xZVSQpHb/fgF81Ymcxms3zSVeAfcxKu1AnFEHyJdqPQaK
aRFE67I4Yp2/A+0rffzkLPWNb/0crEJ7GHCjNoWhM2x08hfIUiBAc2oVzXWoVSf8x6XM/CkSHSFG
XH9Z5PkVsZIu8aMI9eVLg8NC4ycN3dx6pqNM6A700K3oSVMwl+o35fh4EHmbfkUplwJFTIEOlKbG
YAuk+HwYT+7c1J+p1LgY6Gg26DcPkOKc74UJP1E1dbw+bw5Lhkilmm0UtVQWp6jrli8ZbtrfQ9fR
SgkDrK0YnZLIaB/LEDNUBo1+MVHGbyOTsXpABgKGLBdFJMXVUz1dVKcQOLV5K3P3q2pnhm37WYae
J9OomJ5VQ/hS+mxlQ8PJwp4a75zPOSFG9O8iXwB5WJzpBTJkfWnjNNtoFhR6WjGvac7HC/7mbHTm
hqHa8OHoILPDuRlQzgK4UysIBaN1C9EKvfbwFDdN3/kcpBmDqqWpKxlVZWn0+DfjqUa2nFFLp4Nw
0+nJiVD8DGa6CppkgsqzDoXU7qYe2XIwHZfe+1L7Wn9cbX943J8GBLzPo11ds6oJ39QDeJ0H0uPo
rl5psATATQJC6oJEe6vBrfxVdbpJ0m+MzvNeK6zvWhZUHzkem7/3Ygk2tCWuq2abEiPaRy4djbwk
ue80DCATHxSXATBvl+Ht+zHVIBs7Qq3z3jv8P9xC0yHEXMVjYBV+JOC93k2CgFtbn/+uSjkpr//0
DOoZnYC6DG6OQ8yKnkCuF33cvLUGjL1mRpTT1Gb9lgRYkatAe9d923/ksCSlHq6uyXC0MdGsbWEE
n+1hoDrdEUAmibKdcVzi5LS0ZvBDaGAROW4Xm8psRoCf0tHZxPFyaGo0CcQVYq/Waw8jt26c8qLo
OTGFBQPtIjoGfTDdfRqUqL9j6izpFVsKGbVFDlZmj92yibkXN1bTZsciQnCbUxsjEJJ2I1p3I1qL
aN6Ahq6ekbJQUwI3VsDjyWMK3Lc4vlCalsV2/m1XzfzIwulBcM3bKmTrSQOu6vEBwIGItJERNYnM
D5dG16vW0btae/Op3ZEyHTrdVRfFV1Pz6aw4XrHNR/RuXi7sfcR58RU2soBEphHC6nc5GVr8/26R
1/x05qY4qld6oNPByTM6sOr1QHDiroeWuaVHN9/UL9vYyh0pi59v3uI5x5jZZpLnpyq2T8NyJiIS
vLQRmP5hCZt0p8rmvtV2UeEcQHvD1TJnsYvAy57TgKin2Xr2BsYenHiz+trjeVOnYzXt/veg3huh
I4Dmbh7q/VJOCtpq0S5my7kr6xmx1P6Q7lubScAm6l1s/QG00/V1noy/pzb9Exakta0VEf/Kd9fr
zUtUus2lqOvoRrIH55m+snGIW/GutfqvLHfmm+OmPxr8Z5sc29xNCfItC2V98r/EQSeii+UuAGyl
JdZ0/M/SXEjoZoixi0ILwi5F4vtanA4VV+kSukfdzQF+48q+WKHV3jPMITugRBHxTHpPxqJwdguy
1mvcZwTvpmShro0PoTUc2M3U3bCV/+6D4WOus3TvWGEAsLa7C6K83rwl9o+jTsYAIcAXYRjuN4I8
zomdW08jOJZ/RhZdgys95Y9RZnksjPT4r7ozcsSHomqKMMHK6mOYcqTRM9BAkZoGcgylKxKE0U2x
tbWzipAu3/vGlqmtTMF/+hzEx2wT/ZIjY5B3jdeTtmIL+K6uV39Cg6P8sbXF3Cpg0fp7OpCGmMmq
/ViDxGagYH2zvAifhfAOnW9Zz1l9g/qwgeGeUByTrNZtBqvqb+tTHSblxjgLnxPXqgAw3Tzke5WT
Xh03uJq3hoPmXWjHgIilgehZWnAIfDo5KiQlgKZ3atPYXV+6MjMFli2Ob6y6ey9PPrIObeTRgsRz
UtBIBK301FWOi1Nbb742a7cJWsMD/sOvRhkfZKo5doazNw3bVYRKTsJCvC8iPMYMqJ8IdKsOic55
iNEqVUo3RVtlMjMtgWdIPU0qbdcT7nWfB9Dj4M2BmCpxcfhjbVg1DVEiMH+ew2kAoGOL8oG0rbzT
MzyrV4t8KxFcbSIsr6Uz/BexB3c2LT95squ8KtvUxmTyz3GZVlZkoeRD5EDZwq9BqIl6CH2s48RY
Oft/79GTTkmnwBsy+E656xGInVp6BPv1HFYLpoqjg1SzNkBPlekP5egb68zdth747gKh0FORLzga
kBR/KRB/JG70MhnP6y6KTuSYmul0X6aeqXudZ/c0ATjPx3Qx5s4/FMuSXxzUfmeLxGflo0UWQT4j
gHloJ3JtnhMtPhKQzaTUDvznwEKAGQWCC1P6WYsM/kjghPbFXhyWab2lCSD1rpHQlp2TEgDHlfFp
h2SRqKsI6c8161t3X4YTObTSM2yUMoPbzXrczimy38IMLqbBAc1ugpbM1lTfSzwqrTEDXZJ8Vi72
LckrY59VUDPoTZsviH/BEgJr3MzMZj/iIn/Jvemo7qsynk2UyFJdp4ecFJB5sF3ChUm08d1yc/01
FvSeuJQXI/1BIKW3i2YXDL31qQTViLgOfY0Jr7KEBR9NEhYme3xJPCwnCsgdBBh1E+2WtTif13uU
L6PfqEo/JIb66s5kYddTTnI2vdjBieNfydShAk0P5FI8CyAgx1We32SYyorxPvlN8MQgv7wDqr0D
/ixfNBre+3/PtLFDQG9DsFplLYHJnDboa0LAK0s/Ti7ZokrUVZvoeNcFKstkBr0bOTe/9+BcBpZ7
mTk1vTjo0pjIOI8kKLsXWsLdSwgo5Jyx1m08ij2l6PCAd53Q23j7ouymtdijoQlGeAliYl50Inod
5xN8HDvO2IcvvVW+a0ntcKDP51OpL98BG9SHGqEWCbqF2PshS4pmAKFQ+L2wzRHGBZBTqrw4iAxH
PJl992BJvokx1l4xNufHqNLnu2VAG8ZC8MvD9rpB4MzFilMDvyTL2YCFeY5e9Dr9ZKNCqODMzjvI
9XFL8zeDoa057+PG+umWxRc1lHd0vzuyVobHrm5ZKeGLn3KmSIe1w4MMndlNFpzgbU4fRmy/tW5V
peSqok+pYxqD6N/TYiFPyZi0PZTD6Qq0Gq7P0j7n4gfNmOaoJgqB+YZfDDqayblDtXc9EmM6e2Cq
1gzWU0O9Qo4rt+fVRA5Q/z3aCE/8Kfw8fy4x+rmjQcAhBi880/YYryYRn1s0aMQh7wPnqQON8FrZ
0CZhAH9dl5NYkHAibRTqoh5rRAMMrepT7RNQiGLV4o9H45XYknybygyDkeMVWcrzo7I0ZiVyAmkw
Gb90fIaEyXAaZwiRHQO3TfHDBN01HmvkDYNHK32B0cQFkBxHaI/oQIlVjmSgPQerSCMPum9eRKx9
+FJxUzAYO3iLqE5pknOyHpfhqo5g9a8KDNk2kCsx647zpqXIVozGDsg9qclyXkzmlW7fbM0Mw0xb
Lj1m3wzPsd+N7ROj5hZKUUHrwDqrF+ptToPGoR6A/Hmy76FG9oahIb/FJqzeiq36dVowOE2kR5y7
EEqE61yLAvakW6GcHaUC8N+DCahsw+gtP9q2lPNArTirll0OFuzQ1qO1FYRKbJCGkV8WVuEzZVl/
i7r8wFjcIJvUdHZOSGKoLhtgqcyf6MCpIlwFJTAshJySiHVY1ca2gQhq9n/objye1t2a3B7MueGz
E+mQDjkn79T/nZgctAbqrlItIs1B9aYwBoVJsE/dzQYs0PK97OtR8PmS2Kx8oX+NEU0itoa72JT7
AohrQMQoZwwcWoOlu/+LpbHBQOCAMTGzO+9FyTKrLi5aW5IsjLCR2KR5yyqdvdqT/6Bbob3L2pKS
dFNJhg1xohX9VH52bZiqZ/WsXhAe2eOxS41m9fYog08HuQO2dv19xb5SlCcU/dX83UzRlNHyOIAY
NF4EhIsNf3L+HWHEXPv0fCn1FL1VS68dSMLcYA1fNIv7l5nOmxAD5fR0w/wwvXbCCLFWL1zzpQzN
Jg5JfWSBT+adgnEwkybTES4KnM9BHCfpBfXwtJxZFSiX5jDfSN7ERad4H7JWu6/VxkR7ccJnMXQE
fSoxnnow4NMf4GHhhml199JrBiiA2Y0+6qZCDFAHf0XmeRs1z3mmzzvQct6eVvEZzTCMvh74AXCA
jKOLRuCJfMsL4p55gxzGaZM1vJQ5NwcK3PgMcgj6CG32KiI5mT7Wk+q8Rw7wg/XyijV3lqDiYrdM
uksKKxQDWlVgFgJa20+kOssAL4r85uK6w5+1F2ZodnDIbtBq9A3IUzivYZ/85xSNuek6377jgrTv
VlgR2zYRi6hMjp6d/UqNLkH3OYYc/cdfBmTgR0FEithgxZmRyNI/LmqyGIx4gXFTIrg3evxIysVm
acNfQzAjNPhXVvCXPxUObC9AoLaqe0swKtUY0tqjYsLNrhvQnitKerGs2OCDY4RmQ3FUs3LqLaCW
6o7RqJvWvyGVcU9DzdDGx6PM2cX0XwwN/KJS7yj+LYzHL5Hs3uvkoKzslLxBGjj5hKw1w/xeW54k
JKY+qXDqnCA1uvNioYpSU/2Ztv09WSjfRgjAZek/q/mJ2yA5jd0EIYScqcTe8Cg4fF2NzjePdWCb
G96OdwnlenpIyPjd5oHxbtVO+NRZff5OuCLg8WB8DPDScJsww1cyroVjFqlBy0ubdBSXbT6dQn1O
7iK1H2o5NH1cFXRJwN3IGqfXdDJLydvdhRzQn0gN7LnnXqn9vENUucY1w6FzpUuAWUV9eniUTqaM
UQo4NLBAGFBQK/Pqa3W1QTLYyGg7Jv3l+HNqCYTndnlRLeIWMDCuTAA0tbZPJ6fEatDUl9gYqKuJ
ZyAgaQAV6LfWYxLZiPRrePIinL6hbWKqHnMMLKvKNCinZ6ICNGF4L2aIcKIn1P0SJyW08CG76x78
nsa0FmbQU7nTtD8awi9i4Jxf64rRQUmS33p66PpK3DhvnmZhi/PoMAhTKRqkig+rgiuVKhU+YXuN
Xw613z2z/S9N4z0he+5fhb/oX+rga0gf6bx+/0R9h8e1rTuM2UmtuwagzivRyNGu8Tx3p9ZeFfA9
VONVNYJcfKubYfwozSw6BLHbXhZdwCEB17fVaPo/IB+BQskLb6deBhPp7IzMaz7LBIC1/C7VsREu
yXzMKYqesm2Ff/YDvXB8rtDg7J3Qyt/0ZQGjE5gEeDj+Tg0aMAKfUVBjN64KuE2Q4beudGY3iz2d
FePMWHRAPmnz3k8uVI2JIV7sN9+W2rCeZqogpKB3Bx3IEZLytFEv1YNmA99LEEOY2TyfPXBXx6j2
5wMYXhAa9ZxvyspIPl2Og2Luxg+d9COmGM/FTIz0JAvVQT54bjJdzGr4FssCdimi8Dbg33D+zzCl
/FO2FzOrRNQYV0X2yvDip2r3GUsnwe3BjSaheyr00TvFjAkPRUnudzPjLIm95eFZFfsMWBLlMHIr
7zk2OOMuAcdg1VvX7YnoTrXvdSk9TneG+9nV7BJQPjbigz5r4G7cSI9l/gqsP5SV3/IJXFkNOftg
xgjyCQUVtmvfS/oZh5aOtVQyV9u40W4l/fHPvi/fpigAMlbF0P9tIm5yEw5VjOcgDovq3kWClpbl
u7fANMMHBMwHyVH5b2Mpv8W7dZZPaAyOzPIjQDr/inLPupuxO28qmfu26M6wBZPzIxFzvVNTel/D
Pt9Z4tG1XHiZsfzEVFjtpsgnqHXKzN26JZtGHO7VZDIdSKjoY3Rdck4ZzNb0DD1205DEs62lo458
8PzcqZdi+mZFdIlnuT5lAJCxwPbaUdjJiHmsOSvrb4rPd1PnwXLXlmpPBvJHXuISJS3ox4LyOe7i
h94PzwBrTGR+FB4uY1sZQiWe8pZpI4nb7UEFKwxWSiq5yIFNBcD7mZUY16hPqpNnl9fBFebZrvHB
SupXnQF5IpXFvDjzsnFd2/qTJs2r0sjCCYFrWXjBufBcUF6ZqT9jzCZnDhtpylp7UlEvRQPwvIsK
/YC82NhYBKJuDKUdILm9OpaeIBOxqtnu52XftIN7GGNrp+rk2qZBDbLcQb1Epwwc7pcA2sbG1fKa
6U5PZSKQYAGsgismnJmsvJTWv8P7Dl1MtzGa17GFpNM6CQQd8Nk7sq66s0WlnqQp2pCcZnDp0GoP
tPw1sDRSuyyf0a8ekdLokXVnSm31NAzEvsuXcximBIBR7NB6aJpzk5TlzoldBPL+exNndBENNHky
uVXrfXQTVRgxMPGiXy6BHlUIDLjv6Jgrt7BDlNC2xPsvnaCWHZYPckDRzgsAlwYhbN8yiumTHtI/
QggmvrkRlaRkdIoW7mgxk5k1uWBK4cYmp9R28PNAjNS2Q9kb7FOcmau4O8urv0xSpj6zZdwzrSGs
TmCMT8QYHCApd4dZqz5Hw76HA8lH8DSwAoWQLzeGRzZM4WFKyIeJ0quH0ta8NW3n79ZZ4wpcxGGV
IeeeigsIm/lge9VDG+2Yf9GS0HuOum06k/fh8g/e2RhD9kM9LdyFqEYCQmV363bjGUX1xW/CW+Ew
L3KzBSqFBLZiNo829pJqH1FeHpLF9t6BC03ncEIE19tcA4ZvErObyDZk8tb0nnXGv3Vspb7Xt0NQ
lqUV7Wqd8wENHPKhEPU8RXh3L0Lk3xVuaCr4HY1XkIUqZSH17NANmFjIWIZuegNBZKDoWGnImfc/
jJ1Xk+PIlYX/ysQ8L7RwCbOx0gO9rSLLdtULorq6B957/Pr9EuwZqUcKaR+aAdB1kQSQmfee850m
3mSuO1xQpCHf6589YcpeW1veYzlJ32PwF3OLNjCjcTOTDFUaYsDMkOVbbkEpXg9xl2hFu3Qt3l9y
cbC6LSayUNwMOtncn67LqjukiSkXMEN1yLsi2mTlRG0/T5HwopO2kHvBoM6TE6usj5m4hG7UXFhh
xVw0M3riJPuvQZRupylyzhWgmGOXcwiNat8+mCXMI2iA3q4OyavsEt9bzGeZCHxj2YiwWKi59Yov
0PrGVG6vKNMHnXrUFgSU76vScNaZBEgrcbwS1XQuhEpYkDPo+wCR8rK00++d2enPiE+wq1R0RDuf
GDmrSpg8SoF6mnGJx5D/flMydi0LKbIj7utmON+anmhE27U3uKs69YJDFo7tEjHFZr56pon+1Z6C
u7yvxRNMtWzbAGxezbtR24O1BT+0aBz6L27k8H1ILMnc8sS/6QM3N1nMiTDa6gMNxLzyTWAwQXOk
oEg6EImuV99Ij1mvICWRe2HR5HxgUipB1xm6KuMFJcbF8fo7K7cRfrnicTR89Trb0mKF1W4YTemn
gvS7A+hB8vt5jqQFtzud6Z1jK+fUcJK2fp636sGcLsHEtcu0x3ahZI2yDK3PyJj8rWWNBSlZsmc/
ZiS8zxNZeupzdFUDwmcHvI3wN9T2az2uSVM2dQoptd2v/bixd64WTY8IZB+MoB/uej3Bo5KaB5vm
+LlQHY2JkezlDTjud7eYZvobYb7gaEXxRmreSh8gynscKtuAOk4fBYRJyQMX+WRBiY0AWEVgRJB9
lqwmGM7v2viIlgCnty5Oture+xhbLn40lXTYDJjdArrIfJRGZF2sWcs/l+QJHJIEjTA5xPXZVo0n
zknaJk3/lYQ/7aEI0Pojl7WISwYDAN8x5DcYKlV9BnHQrmftAvwSf2M0Wb8K88I5e8yfISB10dEm
XyuqaYTP40KheAcxAX31e0zUNoFjyywxLgY89C+tfVSDHu4EMJWDF5ZfU0lJ7FFbiu5AX66Dwnfn
2D3rXEPXObonZWVTpt3cJItVVTMwdtE+riFjyw1fzWmbjP2FeZzJDNokQbG17+IB3nZTunc5rsKV
EgxMtgtafEecdjQYWBAs6plapDglJctpWOUJmT2zCwn6WAP4xjkBJJWxx3iVZo1gWdFjmOt/ipam
B9NSg4WtqNOzVieEQipntb13rC4/lFQ57vIR6T2QjGWkZ/3zvIXiDInMAJAo1rTw1FfD9aaTUSI1
PWVpgMFGdaJ7Rcm2fmN0XF+z+F72edRJknxG2yo3CSagZaekqCqLVSWy/tPJA4I/PMlCrwdOOGe4
RhPmJc/wrSVlungblqP3CBxgfWtVeijOu+4cl1r7xqVU2dLGSWD/OndcZVF191mxg7xB29L39/MU
tlYpFHmM9dtwdI9gf3U6hrSpjIzCIBNHhWlthUOgJ+x99qEOwE2Zv+g3ZhhU7MdOb6T+WbvoMRN4
mQenQsxEp+J2Dct2AH9FS5Jpa4ePFA7jtZljqmqb4pEYb+M3hdoX/zIi1BIazEpsXhRSxhe6YxZv
RWAnawd28X4u8jP4QDIREHDshqmoKcqrRcTwKp07M1wCBpa8/sWz/JdB0sGgJFfLCjxsD1ZmX1tk
ECmlri0KJFQzwmyUEWKGadVoB/RVPVbequgy5O2t/XCbseSA5RRyQmKkyGfHeWsj3rKrxhBOJVXJ
qQXMwIAaLsKU1ZWNc/BxZB7JlG76oDIk8BSR6CGLrifPtcNFraTjoZSWfzknOKj1+CEKC/cc6RZz
aaBv7Po+qVnwdLUJdV7OhJ0oz+5gFK8gglGLFqF+VOypQJCJGjsigZFzcXpsLLO6z2iJrQjCndZl
RwUtL96EQLuU6pq5CpsmuYj6CaMmWI+yHnGD0ZRw9epZoe22rUjCiZ0OCXiXnexR9Q4BKWgL3XQq
jgwg47NhI3OS+rYbTQ8RmSaXG7oi891160UIi2pt3Ur4vbwsBF3OJHZ03sLRqRHVav1K6VIfvXd1
pDKhnJOsbR5yGyWd1fkn/CfqtpvGb5RU1ATLgOwK3UwTcsIXN1l6GGLDu++r6uAYS3pNabxA4Fm3
jf5RhuVLKwlYZdcfa6HZj6VXoFa2dv1Y0IyXbfpES7YejsJlbXTlKXaq4kjH1NkQb6CuG2g8yBOG
+uS1fbPspB1VgwsNrmuljVn0qlnai0v76bMdXCQc4AOzRJxCWcXx5Y0zktioZPoqD9DQFk5t3lcB
/+sU++9Qiazt7WqH2b7Zlj3kAsoQiaQwRg9MANK2Vncp+gQ85RR37TQ0nk2P6geK8VMn6Xt2QaFx
PvJs43Wys6vnJCXkc1nHwGxJRT0tIBhIh5hfqeIQ2spdrD1TxrAvM2iiV7Go1CnzoUGp6i3VROR0
c5tcTaFed9mSjJZ4G0tNSvTdxim+GToswbf/wgqJ1BqmjBKqTBTuMrPdxV71ZQaMdRSEobFmw7ro
jRKRZgeUzCqQvklGXRkGKlwlY4c+sLoqsGnXSlGPaICA7t54VXmCTL1Mjljr251fASRxzeoVOTqS
Ooz3IDdbKg1lz6BlmvGuFu6L36bfZ9uZphskMzi5oADlUuL3EZEG+kPpEa1sKyjU6VS1QEXRwTmC
NA2viLNzojmvumJ9ndWVVepsStR/JWK4fUknhFKzcO/n6wRq2WaFQi2ls5JRPkYzwrU0ezJMkqij
kua0XDxOiDNuXMXE8gvqbfCiGgX3BfqR2Qrb9zJyLkVQVDXNB6w+kv9Iu7/hjlCd0HLAwpoaA11I
uQSVN5oSLC3OxRfPtBfJ2a81+8NWGEHbuEIGiKd9oeNINRaJz4VL1eHBloExfqka7XXir8sUjGja
BhfNdL6Vom3h+A8cIukPxjn9ckdicsyvKnJTFjPSkKrX9tIn4vCsVyWdXKM9qaG2LXH6NEgT9ZA2
V+0uA2aLw/hFE4Ox+PWX//7b/34O/+N/z6H3jX6e/ZK1gPzCrKn/+qshfv2luN29//bXX5FpO44u
XFuYNs4dzdQMHv/8eAgzn2dr/5Uo5agFzLxXLhdNWdPFYYm9QzfH3TyWq8n0jaxdc09izEFkHjlu
oTJtWzTxiK6GbmGbXnYXiujrbWUR1niYHeIuVmVOHnwPtIO5ruuSSDF/4AHKYJ9ibCGM21jNWsnU
xjXXOS+uj7pvJHkdBfDvuA4uZ9XFA8ozrv7DB1f/xQe3LZdRRxea62j6zx8cuJdh2B2Lv8iqvs8f
VUT6Y5o706lMsPdUAsOBXXj9UVRPpk39KU42lkGAY27xe3exOh07eV9VVOlGD4bkmvpkF0S9v8Fb
RkJaGOygUrb3rhZaB5t2GxOo2H7pwuFqeizpC3+rU+wO4AD41fbffzzT+aeP5xIAhwiZwC/VVv/8
8cKJaI+yTxvmNAST+EEyXEvff55bMo6Akj5tgiiYtkWhxa+qifuGXJurlSUP1dw71dOj2dE0JtoA
77ceHlOjTJalXr39nRLodqQfuka1moNvktB8omzPJQXh/uyDpYAdHgymIoZaxT/gs8QnwwCRGTsE
iQ7nUokfZ+sU6IMub6LXpvXXdlNMr27lncuEcI+igqvrybllIQMF+4J4KMVEQ/fvvzHL/udvDOa1
yVelG8R3OdrPBwQzN8ElYeowIEu0QFC0wL3QQCzGyuwe5htl0JRFhch0N+/CFpgumf7ST/uZ/ose
JXyUlBNGhoYg+4Gw4ppI2loN7uab3q1M3GZqujINpTzlAx15J7Vdkn1MC5CtvBFut4DznIFpqrzr
rWKPIHS6+fUYodJlFZftRqsbd13rZg+UKEgWcYjvKi+jcEEbqnqP1fIMXOmY5WZ9h4q8eNXyO1ud
0hdrupDF0l/aTH4+SVScyp4Jm9bmx6wgHHCQl1ed+ulKqUgJn50ktR/A3Z0qoAxSZ4IpYBOwbj6N
cV3jWYkH2Mj1Tmvy/b//UeYv/efLEz+FAT/NcFxc/JY8zP/h8uTDW0RXIQkFkyD6Pba7nddp+q4h
NrZux6ehD1w41Kz20heWY3QyWAxeJ1vfOYWlXoIYvnMCfYyvO3gx1cnfm4pD78DN661aWf26xUa6
bGz6za5tk8ka9P1DSU5O6HXOZd5jVpXuOxVyvhG80A4z8Mfm5nneokymLoe4xaQSOOWpZ/XcEJBF
UUPfzFiKWkPEHQejsxp6RDjWIqKrtppr/V1YpUcXS2dcBPlDxkiWF4N+qcGZCSfs171h6GcD6tbe
1/JVV2GlYk1W0kjv93OtdGhwaxSddpxVLvboWMvJbT7cSa8f7Oa9o9u5GsgKufOBKFCpzIh0GRCh
QDOY9k4M4gQR731bqC/z2wkjaRYjo5DvuvkePWl5UcnXfJl/0f/+acSp5xHoMy9GLNdB86fdvz0R
bpin/ytf88dzfn7F387hZ5XX+W/Nn5/104t44x//8eqj+fhpZw1UlFSA9jtq0+91mzS/D4rymf/f
B3/5Pr/L01h8/+uvn6jIG/lufphnv/54SA6imsOg+cegK9//x4N3Hymvu/ve//L+/SP5yL7906u+
f9TNX39VNNv6iyqEblg0g02VEenXX/rv8iHNEn+BsgNtwRQOwD2DE4DYrSbgVYb5F8MxcZmyMlBN
y7F5FTy6+TGh/sVl/axTpSP1Wri87vcv4Mes4Paj/OtZgmZYP10c5UCi2a4wXMZEoVEolo//w3mI
Z5/WsZWIr25eBXsbJSzSDOushnVdU53yj7TG+/u8T6QbK0Vty7nIzJtdW+TaPhIJShF7iJ4Mxwkf
WCEiAebB+SYVzbeO4fZ0e34sVZKq467n3UqliGhFPiinP17QuB+dpPvM9ygxZxWxE5THLYKJaiNU
bhpOlLoUVazuW+a5Ba6t+tx2wGOKpIkfAq/LdtA69J2elO3Vjltl0ZFs8S23Fp3ika6WSaZYG/x4
6hR1+k5V965I9a0IKfQyXy1RgmYqxES5Sy733i7thvoQuwNwgrOvm6hnY+dJuAkybV9A+ZCkp4kM
PQ+RMZvzPtm5P90pEJbWmQdWVD5ABFS2QhGVqvd6SdiB0ILxVE5W0d42531N6pgdPeUvzK3tn59C
ei8mfQSkSIKdba2n2zBKtVevSuqtZyjxDnh6/mLp/smpkuDrUMrKIg3YO+yP9tmza7Kt5QOSSBS1
Q/XqeAMI+AL1rm/n40sbu4f5CclEr9P2lZcEHdd95HQRQ1nDhysU/xFQfnTMnR5PBD1GDPh/PByC
nmJ00dprXp0J0m2/1yXt9szqWUSjVdrA6IuOVdjqZ82V1aguVl6bStC77cu7fzg3/8WE+E8TJwdF
t6OqjqHZQrByxUz485E+pZ1LQLfRvVseEbFF1K9rwrT3apmaRHQ7gJRlZTLz+s+Y8X/rkGJwBu6G
1Rla8C10anYgckT1k2Hf+0gjVlbjQCEjkmJJio9ziOK+eA1z/UzckXElSr15mtDLRbRl6OogWK1s
C1R2mjTZksj2ZtnnRriuSIy+asOAvZsL9rnPTPh1SQ9FHb5BizBFRayS5q/JKIPEc3xO9wbaEmK6
N8jPyndD0JEop7G5K+LQP+ZJ/B9Ga8P86SrBd+cKYaiG0EzbsVX9z5POcmp8Mw3G4d2ienpHNsfj
DOjsTO1Vj3xnG+a5IJPHHL8YajetmEK7mxTa1m1CSBpTe0I99zkHLAvs/GvgbYTMzVFcBY1oo41J
NP2DJxkkjn7qjAQcQKA93NIfZP1vYcSY6wXXiO0QxsoTE4ZXbaAGCqBUX8OqGeL/sIwyf548OhK0
CfmKT28CbUbc+Kejpo8pDhJ6lX7gAaBQFiC2mFtr6Yjjt2jVLyb2Hvx1qbHzQ/U0KVELenqRRF3y
BSQQCff+cPVjtWElUUwLD/vBZUzDHzcVCqqwwCulx96q70NOYDd5y9Xef9VSz12puiPOJteAgyUg
dEMOfihp/5Hk7T0O0oaFtqNaVWNWHszU/qqVXvUhN6bfN/LIA7wF44s/QSC/xYcqJZBbn/g89Aay
dvrvTzPGsX/6ygzddhjYGPJsgWZCHkz/MKSQwBwUpt0i8wysRSJ7JT1BnptOwwGXyd0QEAP+tWRJ
ogZMgoCSErAJbIEsd6KdSnjnNY9e5wZ0ogxYUO3+xCP19Y+7Gm3qdlPj9VTkQzr+TgW6NLewnlEH
bVnu+ar2W5woMGpkx6RBSbMxSBWU9RA9kr4u1beCNULXeF1Jd3lvq2DeJ5BHtNUxmJBPpIs3FibT
qwGPeGXkYryHBz6hrCQPGfL4tqka46UrqoMbl+FXOB/V0ssbzkFUwCwPJnT3JVqTM/1g+kLpJ0Is
eC8EX92R9KKd8hjB3WBa1Uktp3SlsgDRVEV9se1GOU4+SUIi9oM3PdJx1U+2cQrVfHpu9Zx8xzZ4
Y7QDOOFpJ5q23loVkbJL4y64VhZ5VXGgFI9kkpymEQqHbSn3um0Ke1V1irItW+0dTvUlzQfve+fU
m8qyhw9WxiVm3EQDldohMyWtoM2S4uCkbnseyqBdD63nPTWFin8gC5WH2MV+nTtio4Lq/80O7dvG
H/fIjXxhqr34VlnROwg171lTCH9gmTSh1G+nQ1y8RGjw8mWAvGNFYAIxmjJspaULsSPgYJ/bSnYa
sv4lakqOEU8j3cWmcrDO9PGLrWvlcU5692JyF+1wAAHgqfDLM3Ryy1QpSpDpSbRnQq8QsdFA/Sfa
qaJN85QMPfnWeuTsellf74TnQGwungW1shO/aYkCqixPwx9bKg5uslWbqyv69GQG9EQpCO3nwgrH
BsaSPHCXul8S+9cVG1ltINPN6h44eA6UjYrXtuq7o8HSgKOcrxoGh3VErWauOjBw+7kF1Jkv2A4I
U5dUGq7/pOFhsDx0vncYalx3jm4lR1sVWKQnJ9qysBcX1lahJNL5rwOitIWwGvFkWb6oN05jEKwe
NgqKVsMDZ8TNvIV6FD2BF7zOe7Ed0tPoDGPvhvUm95MW1bwzHeEWpxtXE/DjVRLbgA3pyopoe5B5
U0Sirlces2qoV6Fda491nr4j+yHWHRHlogc4afyxVU/Bj/tMUa/RAouXlqnvmiD7BF+wFT6OnvtZ
9P34EkjsSWG32pNV29pTqQwPCsTuO1PuoSGES1U4iIrlM0DUuWTY9jbTCXyKdYpSYdEBO117Glww
VlzAeo2WQNWymmuZ/EZ12d15kd8pj5WMrTPnuh+OceJgsd4JCpTnLK+LeO0JhGdWL3mMDlkQhLdc
mFqwGLTpBcTzLpVhiIgpXZSiRVyUV/op1QkhNcKPciryl15mu5aT0q3iDCWTbRX1W0uvxjbLu1Q2
sc2EGlUfEdxegN1/kvePmre5/Xh9JYJzKOvtJDjxGZTKRm/qQI1iQLK2Y6uLXTii8iu9vpcoKZwG
2lBu4iGtr75alyAhy1ciO4ddxCQYmHmfPIg4u6ZykK6JalqV+LUOA2yK+05QlMyHJZep3xSoou9m
j4a5R1KzS02d9NhOxfXjxYCc045miSKtTggc/CWHgQxHY7cCAjh6irqOi6IhFgsNU2V5Bu0S4P6+
CsvfDRJ3H5Wk9AaCBfCUE6YexGCJoKcaCBV9ZYvGjeacjF41rTDaJK2mLzUpaHSYjq6iwBdbU3Ny
TtXOuQPhFTIf13dp678qqUZhCxyPuHAgFXeWUnzMU5QmIsFQ6LZytDETbOIxKg+ga/N9nOrGLkO0
Fy+0upOYCXc4z3plfO2AZkP7kAju6aQYGEn40STYlLZYgbhqLN9wUYAWKgp/M0DuWvhD4u3gDnO2
INFAe03DY0w6JDJCLR+0OtJvy4+kWTcifeHE9x8HX/c2lQCRpEa1/jbUe980xnc96tAbpIO9ZfWq
xA7RJy7zearTABen8jEdneSzyqReF/3nY6Vb5ipRnO3c6fJbqEqyuzhXdybR2dvJ1Bsaa366bCcL
bUBJ1noYcSZimz63DRNz5Oi0dWyj3pijZTOZE7SoTY+5O2xiVIeDXeCyrWLO7KkaL3r+FhdG9i0P
a+ylXdw+Qtwj2X0sEY61w02r9/fJXDdqxaKhIrtHS3Af5EJmPlNIaJB/Sa+vvZ0BaxrQHg5tc9ma
sAHmngSMkBCuCTHjQdk0r+SWx9ol05zgK/51uEmu2yOpKosr0c0VIQVOezFoImOktV8weofPPizp
rTaE1a4WVvikp9VnE8bpp9p7W9PQb/CttAtZQYYU2OY2xryLii1czGBLJ238qxMZ39vGUJ4nU6kQ
gRWsE8wBR9ec/N2EeHhmyxPtGXQes+Vp3oc7QOYoh8GyE6BOkoT4CFpLxCYFjvJCPizpxVkwomwh
Lc6sTPpFCtNreHrk5Jjvc2D8VAPwIAlJg1QDiX6+ieRWP/UxEErc5K3hKTrhmo62KkxqkDPoASpy
scZ8RhLAkGj0tIhDrS3tLbLBdLxTrajiQ+9U9jYzITGVOSzgKVftrVWYzlMeJF+aviTBTFU+LHTd
T7GP3SOt8JZaHld/m9ApeeMWynIa8HIVqt/QXPfoNsfvPmFjj8ipxN6yTc7yvOre2+5tCBVxB5ZH
WU2qxpI7sT6FpyScMUn5OHDhAJhuRTsRDuNjwlyVVjVPUQfzkLdj+kX1CCzPLPs960x/hfaKoV4f
tQdSD12AFz/tJm2zNFLLLL8iCHhg7TBcMHWNeLmgloUQ8Oa75pvciD6sqEFnFum7OeG366MEcl1F
EYEUD6KbGhiwI+jdERPLSfOV7iHq2rfYUYKr4oJmKgpP2Vb9FK1U0aPpj0R6mtKkW9NNyV75Qh8A
rk8IRBScodVI1k/h2XdGEgGdqRuM2s7FRXV3a8Nb6WSe08JZtkMmj5woa+/QWzzW0p0ZmRZZXcZo
MZ7rw6qAchzdsuwZjvyi09dunKDJA5ay9oVv76bKgxzvhemichK8n0TBAaWVb6UqOy/jt6B9UxK2
m3PpYhrUoqUz0dmEtbfz3W44muFELJZ8g8zBzelE/TccYYyTU/9NyTFCyo3x93vmhxAzmknHf9bY
LRVaSA4rzLoJId4TNoJpfNADN3sonfDsNabxaovmY4ZpIoeGNNVB0Z17A2qLAjDKSN2pDPUUa6WG
6KyeKI8M+tOQiXKtQFO9r3IUCXO/tbGJYOUv9Q9KXvymKAoOTxPQ3lWTl9R2dDc48OoXM+2uCpNu
EuoH/5ElEeYmqThzUMQWUbO2hZ5tx8F+LFw7OlsSS1t3aBDQ3S98+s2XKKskGJ2tQe2VpW7Ct5RG
lymNpkM2VSUNdG/cFR2mYbd3/PPfbxrW69C0UdzWXrsZG7N7bZTi6JIndKQ9Gm9Tl1Qxv3AAPIT1
ukqVaXmbEcBZ6NDtpyt36ry3LJbx1LMi3rZSe+Um1ChailiE4JJYS7S1wzjdYd3DA7UNRF9eboeT
Q5P7q846eok8NQLVbH+/HUTYodDi2lwFUrMlwwmXUJmQ+EzASruy1Piu72KxNEGSaCAF0+nHRKXN
u2ozW6udMGnXMxo6iWKPsywgkNQ40KVH5mF6YsVpyzExNQlIDCRbs0keoJa1cg3SYS0vSwlCs4Fs
gzldR2WhUqbPOwy4conrNwqHsRncD112mIJCXHN1gPUqYTg3nm8H1Jhql9fE4P5KfF8WbMragk3o
5d+siLzVpCi2yaBEJ4j+8b3juRw3Uz++J0bLcdPHeDp6mc80n0GjUyaLZIplgGd1DRGaLFEhS8MQ
FbSVJSp1L2jW77SvXRGOrKjSfIsCZ9iidPTOk8o6aV6czDOysYNAxjl/tGP7mzAiGOVzzmbuhv0i
NjpgzS1LcYwEJ7sL9g7xdc0yd9R1IcL8Guh291QMEQkV9ohL10uNw2RYw6KV5MkwaWRlwK/2GqGT
q7yEBu9V+YTzOLTuA5QLeMwLpAHaRBzZ/BuYhvTyOQMJKfkI8QZ10ltuhfs2HUHxmQrMIYs0BU1z
IAm14fglCTc960CNsvVLaarVChlofWRuF2A/ay+D7xAbB8pkP58HUH+IFJ6Sq4owxjZr8k+c4K74
pocGi2w6aLNqvxIEn/eZcp2DV+a7wr55jKJQS/mesuYxnbSUY5LUYDV1lUtdQ3Peuoxm6wZcZKuS
8J7Gbk8aDFjDZp+XVXWcYJ5tAuJs73yBrDuSW3nqxYsoNjPIEijX7XDjUaxb3RZIt7NLxLG5MHPF
gKIKM7cUNlM/ddQorhLvrUaauMEEur6ElBS3t1TZmS8QU5pbs9AfN3HU4QoLGrLLcVAyDADhsiJY
0nZSbUdKCthoVBnRsSk1osXmA2vCk7gv4Z9UWuwtTA6eszeq7iN+wqMPq+PN0zjoRBvq59hv0iuS
rHjR+KyCNACF2ykRxCnKdYLmIKRSMI4BiOKshaq20CVDF2zARcASu9weNAYF3F457HUM04hKOM35
zW57o9c3Z9ctvmlwGLQhij5obMDegRb4EJpQNZQUEXvWlSnOnC+9o/rHQi0hs3ql8dpYSrkmkyPd
keQYXLQivNYElGzrBNe6PurirlTCXkF5ptXMUKaTkDbQG4Jp3owNiy6kejHDHi6CvCAPaFTIo/70
4oyaRskkPaIJuIIxBYmSK94GoBmZubdfkJd7hMsxgTYZCnNUFaZtnDU9K59rT0dnKlFFdrTSGr38
rkYINCnAFk/EIaZIqwcTG23boz/laIujEGlXaDkrr5JbkW+eNF0dQFq21SYxdP/JqNOWIk+ofEt8
ckqE913tULzUYzs9qwIogDfpCyxP5pnMdCw8aTPtNDhe924INMM2NPNZK4kVK+oAZlWRB/txl8HS
+Jzamkq0rRv3iinGA1KvYlMlgAkRsWJAGXuUf421T1jc7/QmlMAYfkJTYZTP4gU2XG/ZYq7PlzFj
VDKFX28L2tuPT9iaeRGlKvZOXfvLqneJU5i87ipQTNrJ4D2YRrKIkohwnHQgPgU00MXSR+wGWl++
cEBjSseC8ak20zbLC5LkMn9EBx+MUOLEO0ELwxelpBqe22bzEFRcN7TWzc66xywXLhl5u6OkOZGz
sY2NYeACy/WXnHUcjMQD3+dtgehfPhDJBwKgAgtVcbJ7Esn7e4B2Pz0gX9Fl6o9X7CpRU87rW9mE
d8v3xCJNJ4mU9pRwJbwzfSaNYPn1r0O/11lafmq51iw1e2zuNUGQnBEnKn0BPgEWfqbkrvbpkOWx
iJ1FVBn6o5n6yibVWwp+eWWSI9QTMlFHFr6wkT6YyIAuho8RfZPXPC7CdZq50RkSqnVMm9ZZp2Yo
nkeV9WEfPTM36StiNOTyPqlfMsKJwdEqLwg5q23uRA3lUZ6m8ZuTFt19HUK1xUtn5tcqEWvSqsSp
UwkmhQFzaRMDG0USYvhM21JGF6WLoOtEs+Wa1B/j1lzxO3eb0U8tzDi03Q6hDmiVTxg8U1aLiP6c
mjvKoMG+0vN4T5pbeeeaNhUdp0QbCqe2DsYl+SfeGs/btAdwrz9VkXqtOmf6KHj3Ze3aLdfZQL9L
rIAs2z5sV0reJmh3u4MScVWwUoC0+ypBRKHOeaEcKwffKoM7wrmoQPVDvdQS6OWRQriNM/bOMvRQ
tLoNLceFJ6xvOQjYQxZ7kAqa8qua9cODEXOeypnKdBpYajyZXXqZ8AIsLKYztET488zpi2H16TEq
Yur0+vDkF7X3NXCn20bExjw9rpvCeta0JfL9+rsS1NUiypLqSYRKskHxjPtKRbeLoGy+IQbM2t0m
uejYsFmHobMOQ8ukJqtWbwMq3bhR3pj4gf3Mh3ZjyV1G73Ut7PQlFq5+qJpsWM1PizT7NWYajgDf
sPkRFPBnHZ2O3rfVN833mDJipjxRpA6fQgAyblBobx59HrIVCEiHebeZv4aKRcFakbtlzAQUJFW1
nMOz2rjc6yggTnQBQC22qRpso2oIl2iDMrJOydeKRvM6q/AwptuXXsNdZSa1ccf0vX3ssuJEZp/z
RQGRtk2iRN3Mu/yGD5oh0gclaa17TevDxXy/Y+C0FbjRtj2rnRRzxlVtOgwbnGdVKpC/yLtQtbQ7
D1UC2MbGu84PNEmuMjyUCzciAJfiln1t3Ni+VgGZQiUyFthI3Dc/YGoeJeJYnOc9IyomBrk3G03h
vtW8At8HtXelCMRd0EtRr1wh4o7WN7fGx236fDsue8031mNkQ0LrcSWNqc7yIMxZXPk2eLXZ2gUr
4UsMrW/yUtrNJgtZ2Lpx/dSbRHTHSVU95WpTMZ2rlL09etTbsdgSMz/E9XbCKzhlum5tk7p8bwSl
M/mlzzfzb+AYqbMMJtY/42OO93jDpZDlXnnpCnNnkiv1qeZjwDdl1CI+FyEASkmSL4qIBdFkJdqN
LB+NY3asgfP9/S69dUpK55a1yd3WfcR6HZZG+kTSS/qUCWIX8OP6J7ouCutCyzs4ZfWt6EX0ITdM
1EDzhm/+xpGQfGte3MJQv9uiw1Mc1CPz0qpehlFwLDh4n8u6QP/FtGMystVtYIaOl4I7tD+mcfS3
cV8V6aqzuvfeF9lBjSFbQzL7EuteS86QZYWb3I4GOiOEi1JU/XCamsMSb1pVPEUAqmMF8qNa5+Iw
b5HGRUKIYj6z1i9v0X7UhEln7z1/OTe9skybVllQi1VskMq26pP0OR4hqMVe3a/mFeiI4m7pVjh7
512Bgxl3fBb67m++DkxeboS/b+A6wMLWMPwz3z7NblzF7N9E16nHWSKcpK5FnPH7/FCn+XdY9Zzj
bOeFQHPQc7Tst1YuJnzYmi2IxESiOl2iJW/K2Vk0SwTP0/+xdx5LbmPdln6VfgFUwB7gTHpAb5Lp
mH6CyJSB9x5P3x9A3SpJXZLivz26EV0DFkFSmUkSZp+91/qWWWjN4R8d7RBl+VUQ+3QKvWhHvCFQ
5ww6KDl/wWLWzPd5h0zcc8Wt1vXtVWyBW7AZO3yNlKOmKfGZM4/Ofmc8BhPGI5aDtmNili29sT7M
gURTq6kAh/Ka2iMNZZTG+17vDARQNZ7KEFoYeMqZR+D1YGmiwQmW82arbez5JK/ErLwbT8TXudpu
ZvUyf8a4yxWiz2uMefURSzF7jaHKuzBF89ZWUP7dFksjierxzlNB9rjGZKjOnfDRrNOrxlVeaPJ6
CTAV+Du9Rn+K6kVkZGhXeMCFLQRJFkl0x+gThYUPj7FpGDvWrWJsujTEBmazLJ1v7Lp1r6vBhpgQ
j/pGs1u0rB5R1jvLQJASoTVh1a2gJGEmcM8yOrrH+LZRU+Fczw+Zld7v8fOT8Szu570MLbl1FkV7
S9Muvfb0hrWb4psbKiisQHmhnJhwts/FQzwNCcbGsReG37tLvwrzjZvb2Rmzir0IpJd8GKHG6hpv
h5b4W984tE7oPEa5F7LLp/F6PjOk6HhN1aOK7dL6UE3mXtwzbopxIbas/uAKqyFAyf1cTePNANTq
6nK5qtKJ+S4k+cfT2DIJkDjTob212q686oq0XLU+4W+hmoUHQ9S5sfISRBlNAzMi05KHvDbWud0a
zwr50sdIY5Cm2DpwcNHRrcpjQIoNq8fTxPU86QU8x96H6XcBkdk4MeB66+EnmmfhvRiiXaMHVKuF
2zsU5Jz3R5dwGGf+YXGpFMSg2OMhF85x7gnFojU3dU4M80VrkggQOaNu3iZtVi3cBOltWhbJIWTw
txaOvB0QEE0EbmvRRaJ6nu+lnaxX/IPxus8Qf9vio8Yhv2L6ejv0xbC+TIip/XAHwG235l6Woltb
Efgonw0ComkWcjGpeiKwkubKo+36lBLFgL+de54XAT0NS0w8EoNodSd9t+HSYzEj0SsPR3mZRlsA
AMkmMei6RQUW/emmLDV194d5vDnpnf9RWkoW6ZaUArsP3TNEWNZPeug4CGFzdWr6jhyRP3DSpFcB
vNlaw0+IyOVAIvYTHYDklTTRgx8hkpoeCXrma32i2QQHEUnk1b1xFJ4cT0YmiOvTac2TVOBxpm3K
alUkEaaUHv5HUkuMWUwFlwCLdSepzvOIlUFYvUB1AyUnrT/NkHu6etHVfGNCxakWdphupRwJJB3V
lauN9Qm5rLyZySmRkrd7vZGfZnJK2BmMTZPrYKRdzGAyf+K8czQmjI9j4EDpXc8Eq9E/wiUHTD+J
zucbKAwRDFqRbXU4rZfHNLxNW6fPc/bdVGz9KFP20F+TY+UDDZit2EObprtL56SvbZ32wvzleznX
kr7dMEfJ1z28RJoMCqHf5P99ZTGZ3iqqhcLHsI0PE0Yc2VXJXhU4n5oQ5XxQlB+e7PtlmcXujUPD
/cJOhA+LeSg1ofw68L3LXPYvpH1cDl6FBtUrdfU+1Qv7y3QnqIX9pRMVXtk0+Bxq1TqMy+HwLS7D
acfdxNWWnSzWrQWEbEbUoVftTnGZQJidbFAF8tF9SQW0yifng10R+kJPOKrK4GNIPZawlf+UOwkD
L2YfW4fw0WvLrtSFiZG9HR7HOEnvmh4cxbIcBlrOT+XU9ItdUNFB5GWL2T0b9MHXkASUq57w55tx
kLSBMdjnnBZvoFDi58raP+z8zs/7PgWVRtdPk9LkEo4T4kcpiihlmmvoe96VaY9RCfh17TTZWCnZ
g/PmbCtBmPJWaa+ToOuxLnV/aXOU4uLSz+W0VSd+9zTfqzh4ljahg3s3qch4Hbsvc+9F75VsXRY+
5V0AyvnkO/VaUmh+cFrBWKKb2llKpA9aLJqrZFC+1Kpi7Czf4JiImYlgQUZkXTglcUwflapdV91z
MEPRZwEv5UW6Ut1sp/UlkWCjGqnU4EqyVFTw4vqVFTiYfiZTWqnF/iGfZe6xdAfYxjqp7q2kbgLj
Wt0ogZRHOyF9S68VUm1yBz8qDrF5Myg9h2WojuBAgx6ZD8xcW92c+BYl2XxWoBEeUdoLkcTlSjVS
uZOV1ZHcPmaTXAHtV1WeMufBB4pxTX6NdbbNkbOpHYh1XFET/eHMZpnT1/f9qU1HtEJ8ODojSQgZ
3/GPX6+qZU7sNWb1HppBWr2GmHsONRTPG5UKMHLIP1uCyV3pzKYOM4dkvgmm6dk/m4l1uFyczLTb
zEp/UFPeyuz1Yhvh899WaT1uzEyL1dWlvvFoxa7V0tBoTrbOcb4n/77XOUQv1Hg3F8RpZSz30euR
KQPhPILZR3MJ182SQu5T4nS3ZucgN1BzDqa0RmQ6MxfUsu2IJWvazUxk0DsyLUOKHNbtEBmywHjI
Q+MFurOzvVyqXIX1UhPjlZsu9kBC3kNlANTWGaz9NVm+40tf5WGvPLsRQtGhF0zygyic1EWL+QUo
fNK1jeXsQH0imPXX9NynoiIpcE0moXP/9xbJDzYzeypIF/Ok6S3+TfShjvYT3QfnddKCoEYqnlrf
/YqxtFn4jKX283GHoxVXnUuC0nRk9o25xs88HsScRDrnm3PlBQDYtMUCffu5yNopMCHXAjxI3M0V
bViEGKgcHJJYGCKUUas4Vc65CIobKAgEZM/97ssM1pP+pqRRXUNDPc9WzIAErqhK4zNhKfdGjVJA
zZt7OATlgRBdgFqhUsSYnanlOv8qkzI5I2xTb2o6hIvIR3XXY/YFvwMSqnPqL7zrrzQ/m0dXyd01
mZn2Udq6czU4UGJTDqgnX9WeIy1pt5ehi9lD/k7jJlyT31re5bo46zlgB22nGlnzoqjdcAyomJfE
pDl0rZWK780FtAe6+SbgMk6VzK4z6wbyEZJzyED9BvRKvypDJ9q4gYf4mnNxw2nyVtbucd6i+4Rr
E7FJYA6Ay2wk2nTjtVtBHBlMFUAzqaLyxYZFel8PZnnUPIRKvmgk1l3eD6vChTp1aA13mvKVdXf2
6nphKXayFHqYPkil968NdEL+tMo0p4fCulqhFib7WrYGV55UTLaprL6fb+Lq5NCfuAtQSt5bY/A1
MBwIdXQ8DgoMByYGsbLSNN99ggn46qJMAww19bNYt8Lvgpsz8VOCh6r3CIXONf9yb5wei6dnHaUO
Hn56XTXWcj+YVHwajWC0afRRudHScFX1QXU/P2T19dmsQvt6fi4pcUFSqunHvAiCR6JgCWrMR2U3
b3KGqtdhmDOi7XucfyyIwVe4a5mRAzdv4gOQa9cmCHL2tszP/rOpkTeElo/MHryuq54Fya3WRM5t
VY7hPiENZfHPY9C9MP4woQgSy76db4zO3KCCG45Zk1z5bSNz2h3EnUbAJI59qLZnaO3hvnKLcFn4
AtShAnBsrqiyoSkn0fr1XHLND803REDDxfFgJnWmS2QKo7EXlgw60VwG3W2URz0AJas2HiFYxZt5
E672SIwysdrDhC9sWiV0tkJ5YaLGV2VH+0YNmXFNXrBCuS2dG0XXaG/WoLTw1kFQcSsCHhRG5psq
sPSNjcLq0Iyw8P0ulkuGbsAaIi3fDlPbgwUcHZCyhKNYY9wDECnTA6fgYD1z4S073yuG0B4RqffI
tPD08/P22sTT4xpVT1nRIG2QgqHFYsSBMt/HMsngNI46fm7etHtWB+5d1OjuXWto66RyXOIP2BJB
212XULSxbFFuEp3iWera93uO4Oke7SONKURNeJ+mMxWajz3GPJT8oymO1XRgjtOmPW3KiEMlYBVj
j9ozILz8uW9RuQR+6l8H+HAPUaKm2zjhFdZokWI3kYDnm6TL0ThV/EYD5RaCuIGhqq4WyupFCdvq
br4q5KQ83R1nGW1kdhgv0aZBshzLtfSjYHvZWVurXAehBNuXqkwVpme7HM9k7Bkv80l6vsEiG5i1
vJs37NDa+zpQyPkklDGYqumpP8pSQTzqEDxroVARXhs8jHaAeIbomu38zl3CxNZVmIXb+dJSuTVw
vjUIK3c7K8nVlLREJwlRF/XGDVwffzGrJAOqvXWiEsTm5RMhiXU3VvxyR9oAw7UQmTO0hGTvN9W7
6MWbP2lvi6Z+LYFYnohsx1Ss4NjoCylewJGd89A0vxYFwKZy1D8nFIPoTvSda2QdTKLyU9+zcl+U
gz2sRrONWEbDEc8dJr02qmsqah/5rsPbPf98rydOshIQuyKZMZQYjOLnl1RlfKsg39mHeuDSNYDw
mk3aQBQzHBA6ga0KbaVVL/xmXzNU2IUF8WGCaTRSS1m9Xa4iVPx3fps+z99AA3pmqRjoWDvXFfeF
3x1Ql601NPXP5ZS5PRZ+e02cpw9WPiXTgXHVahjteDMgo4K26EWvQdk8SGsiDBFVTKWnfCVu/aUk
VGNPuLi2UQWcm8JQhv08gdbV8ZQkuU/HP6oOnGSLUxC1Ha35VDxoDAEXShC7H8J3r50krS6SCuq6
aC/zCctBS9lp4CvUic56wMToEiutucpqUuXtvoCtqSH23GphQiKtXWcEfgwR1y8z3pCo1C0kfZl1
YcfoTii7fGgjOFA4IDRz3ReJjjaXwLFZtRcwZ18Fpd8c6AilDynBp54S6uveARMeDEmMzDEEYKzn
xRWqJ3tfNxje5/18rlgUormXmQVAydHzfSYics3asjhWsnkfMfGvmdPoW2PIjTuKfhTLuo1Yrcev
nhdyrfAB44HFZWLYJe9Na70Th5i1CARXYHsQ1b0f+W8kVQ1vqSTVII47vP3T42RwHJqCfhVGBQgQ
Oqf+zixPHBCcDCjgwaM654Js3VnDFuai2dSjMbC4pE4iQ1M7FARSzkmP80MuiozjkOTkdULWXCVI
CYFrQ1+OJuQlgNvmrgqfI0G6FaAUOGqV5QMy02JjE0VtutHFQFBQL4ejF7fqjUIo2hJmMXAcR10S
wJ0+mnJ4qNvE55IRFa9ZYJoT083dE1vjvYIUj4PIeHYSRd3Nf7Lw4R+L2qgPsSva/SAcdx8rzbJz
8+w8j6krs13SLBLUcJOQaUiJsWZl4JxY2y6DNJQ3YwSNZL5njfRonFZFBGYAUOjR8MkUn2nXBwLo
LDfzpu16BDHIAR3u9JiS1x8+eATaWLKqzrCDMhqVXOporQBasorgRLDBfj6NE9Mr12gTpt7lVApr
bFaV3Wzmk9lIGsDlWcPpPOoehLFGk322o1K5gYbSnn1N7pvayF+YBzk7rcSN0Js5m2S1LHLVz06h
31pPSfQ2P8wCKDriUdeX1fSPujjjwgo3/ND09kQe4mKuAUic9pwx6sB+B+mjZ9EUzgB9vM33CJKt
lr6rtVeqUe6ARQ53l7UfW2UU5SvTlP4Bd1G9qrTAup/veb2w7lUXdApe1YqaCyHwUEwKRvxUeygr
6oq6C1iISOSiTJsBGozvnYKcd50ZxDOmFI5Zau2VMiw/hp6ogzjwPxcyoBvkTFr1cOLT+jV2DodI
vdrLby8yuDam6RJbI4lRqaXGNK6iB9g9/VUXA62L3iwDEvqs57A88YEhwLtPlREY/CTmAWq0Bbo9
PvW+6iFQ7NKry/IcAQ0dK8cuD+qkZ6ehx4BHz46ix7W3IlhRP9RFtTEGyI1uwWLF6ZQ3BuIw1Ido
M0b5sLSYm57tIIToMKQXw+4svTVipdt2DeRIxGjjdmz7ajGrYGds5Xyvpq8+4YH6fdfWyEddUl7I
ykiB7hVXs96y8UL4S61u7zMysFHS//CySf7lN8XnsCjKbTv5f+re73atzeW3IjHoHpWIwoX+bDno
rZLM9TGl2x2nCCY88445b3pAUGCd25POZnAZJoxmKjdh6lugjhriyPRSXM03JA5y1XVV8gFil3A7
6KfUp4P10FRjuU8j+lstFsYHH6vnCf/1R2XDNqmLoN/Sboiv5htpafGVPd3M9+bHjKHbtokc9tLL
OlJeyCR3a7e93POto0SUwtjVsXZ51Zbnwez9Beqm5FOb6/fIEOxHGU2EMN96gqfjrPBITdMsJz/J
sH5Fukz/MUXFPBTyUc3s/NrwnODOiNPznNMRDqG7AyBk8Q9vvLot3/2K7MhUsT7nkLRoduCnUTVW
whArh0NXFPYlwlbiwAhDt3gwIU0mhnLdlfJxPoH9vWXUYbgoklKc2bXfKqVrnwU0vVVVB82N7iOf
I/ceMeR4PQzxyAAqyqpV4+nP8aWuJnievDQUKdc0TncxHUZEv45xzRTEvK6do6XRvNPUdth3ZXpn
gdjaqbJAchlNR5EDv2cr0y1lbfyQ6eqhm9TqBnotognVcuskev4aE6pBFHS2qN1YOxGNmRK0iSvM
KJhNZJ53iZgNLAP3p3KjtrjwnRYfrPBR6s/vdt6sK2JV1MB6qq3Qe8xQ9kdWpL4mVtQyYeAEdxkA
6ora30IjI+ARrEI1t8kcpqKooPvPWAWtb6193f1sCd5Na9Tauq91JPNejz4OOF6TKS5fLwsaL9Dj
w4XGF4BuUcFLVGohr2DKBvfDUH7M0xGQTQNFawqxjcHnyuIifYdosbrTwdaNQauf5oeGMWsRo4h0
rU/Nt6BS8aCKwYMiFtK/CU3nleZhfR0ZEKZx7Eva4+b4VEQQxYJOe9VchF2uTRajrYzqK06xtd3E
aJ98Og+N1j54Q/A1cTFvoZRoHgyBGwT0TrOdn8wDee6lT9x43PmXLyaUcidUQ4X4n7kArwCUV5mS
bFXNksz0ZbrUx2q48j3Negw0jRZN570mlV7vTK011vNmNYZvqSBVj1ORv+O09iZDbAp2EVRH0WTe
NVaQZjVapf6KbG+HpIp1fF2/wiHyn6oWCS6n4zv2QgwjHAtL0gv711yN730DZOGia7aazNuvMi3f
wq5ZalgBb2BPRbeoPz5folK8jEh1M9e2YgLFW+BjC5pY9LIR3XL6889tj9C/aHjFvGmOZXkjWv2y
5U8eMJwr316Bol+CzRbxwiqT5NY0kxVjGWC7TRzjYiBSiYVWbt5zWTbvcyg0kdnUt5ctI852IxGk
1DZkp7pen+yKlDKtpHI5FEbp3JXl5Cex0vZDOtGzWWn1A+QusRMV7RH05zVgq8BcY2NkX/KIqx4p
cLJSCpJZ8Ly5hCl/IlORpGTg9E+FM+Yri8EfxeHwHOVmcO26lJashsgKSnMwQzIaA0IDEXBL/cmP
C+2F41Jbmlla33F2UDaKzfVUR196DO3cgfQN+LtG7Lhn6dQssHoFnzUV9L9WYsdlAkyUDQW3TjjR
VSJKBwQV6FqpJTdFD90Fi6pPu2j4lg1rJ+jTaXAVuw6h6H2bsp9YGVcPpOhxSRyDNa0qZxZIlhPJ
y2A/WNnTY/MTfM/rFLzqFVbF7T8/tcUKsI4C/P3zY2ib1XuFUYSF8uemrNpjHejNdYfIcje0DAyj
2fXnkpk3ph1u9DJtyRcS5BsYVxmBrOEi9k+XO+F/3eGprh/1T9ItSdt2t3oMx2J2juRTTkaZj+5u
vgqEgQ/nWdeuG0GZOJ/u+6xoVjIUzX72lVC73RQyMVeOlUSrOnSS2/kKrvTNe2bF7r4qJh4UUJ+N
m0qaEl2Geq3s0Muz5bAXbejIVxeSpF5wHSzp8c0B73M+0kyY9PkwfV1neK4ymiq1/MJ5IfQPeydJ
aWUsOhY70SU23VGSnrOuR6ENHe21xa+UdcEzBn/7rBWCTAiDYQqTmeF2iqQe0/xL3rbanTaQ4ZJ2
cU04JOvGFI+Kq3/tbY7JPOriB7syNr7dBi8JUQaHJKjS1bxZIyxYGgFcr6KQysGO7WBXBhj+7fjm
Msk1faydHpTxWe8EVck/dZkS7ee/Jk1DsNLTaIqefwsa1Gl3QmZvKQhdGrZJTiXBuMGsZPj57ztj
1tx4YV2DG3jXuP/jsz+8bH5qes0YMhgkEayewoqDXaVDZJmvR2nMt0w9OKyAHBOEE1vlbgjbW0QK
5Vvn4qa1/Eo71y4oGPLSFKg9TrAXiFexIWjpBrsgAhXE8MWdDhEsjQKdYf4gV9iFileKsi8l4sNb
KJTtrWVoX+evJcqpAypVsfak2yevONinL4vs2H6j+uq2yvkjKrKZr+Z7cDfTX9+bX4fKmUhnzLi2
YhaHsrfsK2CT3kZviugsy8Ff5nauvyGAPU3hwTfwRui5MUrx9Xp4FHkc7ULyV7ZC87onVpy4gc3m
Q2NqTfKxyULWN/2ryceKE80TRbStol6+tFNj0EnBiXdU52WAldNw9PS+E8Qtd3GgwsS1ioM7Iq5l
JA+CWdPig+RUuabF4L56g0ROLZoPGaFgoDNXAc+lVeVPzt7aq6pV2tf+a+z6p3Jqi0M5upof6Ue/
ArPs9deJplWHAW/VtnVpkLREGawNowG6ZYUaOGajO9gsGbdGRaRU7g6YmhiJPkvRfMHQ3X1R3fcL
Atlpm2urKus3zjXRsvMC5x5Wkr10BjQJ5tCY1/p0owQRqi404Pt49M5j1XENsPtPrhpbfInut2gE
loMjJNCu248AGOHre96Jj46YxQzVXM550rDxLZuNXyznUamoTIlzQVI2JB2Xr0mSFUgFk0Lb7Ixu
YPWOqmUFfapeNQPGEBabEewmYZ2NODe2BuKdSZfRLi8jqItYVwlF9zLBTXG2onUJOFS7PqIBT8fs
xmUyHNiM8+sapXALbOvOk0O4g06y62a3ixlOQYxT0EaRdf2py6NXJ87qjRPa8Uit1smlM4eX5gX8
Wl0xSzwl5I5W4CRvLssCh5ELbqeW4n/uVHiqAUkvSRdi0KL1zHxluJVwZMj8IJT4hWYJ0Gi1CDbw
FnfxFDpQ6q5pLJK6d6/1jOXzKKz9/IRJvunCrfJkP6YmGYYwW25Cl0BkuILZLs41+zarj5U+OTv4
kpFy+VxBvPSma1qsTXrXqXgrG/sOTxVSJ10/z0DHv7daQ2dfnJc3dPCTdZAUOdRFvBw7H9Whjop9
FdE+WVJeMjLtoaxeyGCjyADJ48X7wGRYLoyhVpekpjLRV2rgCUS+3aHZWLaGb52r4mA3qbgvEwJZ
p0FZ4GYvoHR6xAMZb8Bp7g3by585A6aHMu7FkglP/pzmSr1gAISV1mkI970MFC9EqWlAO5uVh97i
gEG15tCvQyaUKd/eg1qCeKE59UGiDJ+E76G3sGW+C808eaSzNcNjo7pekvjR3AAFo18mnE+/n7sa
PwL2pEYMCXw9qF2atB1p2T8JShK/kRHjM/2zo1FM2Fp/Uj1d/Sy5Y0aDvbYLhPtae8tIzHlpIUsj
QdDsNVEdi7gKVorRKfuA1eZLUGBrxTh7VqwuvjXa6L2nmfBCwbXsCvGqW9NAzqagqqv4FA3B9zcd
yb+b+Y19A0l9Q8T8hKz6afN//78QrH6gXm2/ZBMlqvofgLkCXfvdHvB/Ya7O7+n/Or2XQZp9T7ma
/9GFcqXpf1ka5nNpGiqGEGdiSH2DXOl/mcBTVP6zhS4NCcjqG+TKNP5ClCE1KJWGbur8/2/GFU/B
XVH1iV+p2yBSzf8EcWX/KBKw+UMBIFlwEExYmAaVz48igRo+mi4601rILD3G2uDjGbbIiP8YLXno
bGC7iaOSlMq1S0btVTh8IRplYafYn+m7qxsuUhulJUoPwJGWxiszrPPNQ+kZNy3okawPr5Lyi12o
a+Ztz+RhfirsvtyRfZCZ6c5IAmthWyHO0FKu+pSpv/feieKTLwtvVUbnoXLgAnM4gWkpr2rctQtX
0OzAy9sBJVwXVo1yLM+WCTr/lZ7oa1ux0Q6iphT4qnuViXOOpJdCBYNJwHh84tHiRbLop7rEYCzL
pH0jBGMnH4SXnHqv/ioK0B1xpRJmFGyG6lp2zZGWz8YS+jpJoGsLK78Trg5rQ73gYf7/MfYnlJz9
e5Rc4H0pvz+8cNuz+T6T4gDFQXsTkpOu7tiaKv/r8FL/gmQhZ9Srwy5i2Cpoy2/Hl25wUNpwrtj7
NcMCUfT38aVpf4FHFTQ4DcSTKvS5/+T40n8izeJVko5QHUYUkmPdQMb24wEWENQeeAUeOI+0syMe
WCLDSpghMa5YpWCI27iqvTOwDzdPzKnL+Bxj++AYK01Tb521LkvO/SvXppnxhqEhBNQ7MP2LN66W
qH23kklpj9ZaqlEo96iBShhijt3b5cZCZRVd1yIJ86uq6vRwM4zILK4aM41M64D6y/BvCguAxZe0
wAaUbtTcR3G81YYgkFsTLRUB1xQf7ltgkUTwgsOKqIQFRUsDMDkexrZsicceK99a0BVvRgL08jIu
tn7bVNG5KIXpbmzRUCrAAivzsts7mq+fE6Np1W4ROE7V7yFI6VW77AOKDuJfEktjIe8nSFSZzQ9d
FLOS8URlvJdWYecj7wpT+U5GlVCh8ehpeUfnqw1WIh+wv1mgWz91ELPAgCBgMK6qWFUS8pq9xl3Q
wbLewaODGWWlSULM6PftPi4h1/T4BzQ8jg1isFaxkMfDoZJ4dbQgqxd50tqEEzRh+tXEOwxBXfr+
Qhgd0LIkamxG4XRkXujF05Ej5Xt8lWEEBsyFqLGkGKBFHPo1wm7L8bV1FlsJMnQlIb+zVewKj2Ln
Rp/pH4Hoz3K1+Go0XpVdZZUeje9dJN0p29JlOrjr3FoXDoyOotJxNqqDSVTFEIWbsCUsDbVS6vAj
bDLfPhmenhKo1xWI9aVfj9qTPiQl1GwLh1T0oUqk7GgSGMLRtucn9XV+9NHkEo+jdXSN7QenASPD
slp6QbhK64ZUnTs0q5lE7K3wHWZfdVzfGdNkWzYJojjSteNglXuZqm2RKyMuyESBzvzk07psjqZa
1L29dsu0d7QtKR8EFG1lXke6/koQKL2fa0JEsspa1NXgZM90iN0oPNOazDpxhZvMT5Rr5jC1YdK5
GGRGjTUI5UGqWlpW7yYu5qrAWxuXkjrLbEUZvAxgShHkakkXKzcME1KYL1Zd6EB+iYFsChgxBsZZ
ZqOT7LO+VSJVJ7YyHMZCja9YX9rj57ChOYI+Imbm6bR0BkaWYFOoSzceTQuqM5ibxh1wVmexRpyr
VlvCOBGCADvajoRRn1Q+UESPI+CFByVmIYmWzdQAvDuO56Ii6KORhEA9sNx4m0gEbvayC8bOhz4f
+rmfoojCqe+syskA0C9GfSi6z22nDsFtF2Faf8kBKhsbr8pD5Vj4fCdHfn3Afgm7j97AXkTokF/5
uHwUFDn4tZ4CHunhqhrynky0Vhbmtd/2Pl3vVEFMMiDbTU4AJArv5FkI4ePloNragUMNtbgnXEZY
7HhpSf9AU8MI58no2OZSxkpFgjojGDdhniaE7q3HCTSrLzJE6NkN9MAWjC+rA7hOdliY0QKcrCY+
Id+DqRQ1RHFedYUntEWHBBOwPtVVhwzfMhFIqEmTlzT2ks45jY3laTeVwfAM6zIL3MVYBVlI7qLW
NgscG8igkr7LviJpIYYwEGjQySCz22u0QoyGEOD4gzzlLKUTb2lbql68lGhbzFe/b+JxG495lCwL
IpgiUgeyzlz/5xX1L4GvP5TLN/mX9FyXX77Up/f8f0DNrBlcan+Dhp1Irv/rmJVf3n+4qk//6ttV
3VC5Cttc0yHoqYZUvyuazb80VIETQg+XpS545p+iWeUxXUqucuYFJ/sNDGvYf7Eqm4pwNM8ql3v9
P7moT4i+f4S16K2AfDg65fKPl3LEmtPktvfulSHsdnUPfKhz2+oPKM4fK/J/fvpPC0dbuKqK+Azj
X16CUneunL7dJnXlLxiEbb77vL+t5b7n309Fx7+9Az7w7+GDJNs7LFIS7z5S80dbDPYS4zbMtTT4
+P0v+NVH9JPm2KjzGk1J694hV88Wwg20HUddezly2Of/Hcz7i58uqPW+//ONtsLQ7/LnOzp+R8cZ
ToHbiOXv//RffDY/M7epCsy8VmLv3lQ0d91AbH9PmiZdt05v/EF5/yMD8u+vWPy02Or4DcAY+BVt
5TfbCFjeotfN3RAwv0p8jOY4zX7/Zn71m6ad7DvKpJPTfPRCB2Gelm19HfWvFq98R/uQOtNGBQvk
73/PL3ZaMX2Y3/0eWirhOBWLd3abqYtc6AsvNMslqIwpGEj97+22PzMz66wnFUSYzp1HAXjinVln
1GP1jbAq/em/90Z+OrZjooz6Ok6cu7BprtWcgLQ43nfCP+PTGP7wYf1q9/3pCAdXnaapJew78Jpv
StzGjMqs59///XNyxb8c2uKnQztyEGPaVdPeVYXGwDZYd2NG0bjX6ydnfIxNTLhFiIBQWVNwLoV9
b8bDH3a2idf9b6cV8dNRX2RaZY7gvO5gXSzGrt5DleqAA3kE0RkfKAQXvUKQgb5vnRebRkEqGCAV
9NDVq0Sytrn8r2it6TUJdD03w+PahTsl+2q48g8f/9TA+bc/0/rp9KGSZZj0ftveGYq/N4yPIngz
ifJwjf5YphutG1h9RAuFKSHVKFOffmma7b4zgtXvvyP9xx7h38e/RVfn+6MllklIuMCQ3KkJZtFO
Ljo+LxhqW03w0Yz0q/ed80KokOtttIw82jIHbgY51XSp2uh9pDhNxD6KNn5X/eHLmxuT/7LjzMDa
7w7hZLCjoFEAkvht99m30lPXqy9Owf6CZ3xRx6RZApFaUCptOq9e5UZDDEjXt7fECj3Bgc3RtjZr
tXIo7cZPuRA3+sBASQYvfeU94mR/Qwu/GbT+0FX6svSHo6MR2t0wLe/9aq+6DXP+8Av6XSJGKU8D
ejqc2zk3NsoA5QApihMe/HG8FnV/pjA4qKq7bUiEU3Ds+UOSLAxlvKaq3HqiO9aNf+AEfgzS4sRA
/1l6zdbQi50kDscPYsyessHB62wslioYxYjlQGzBYAUrU0cNHvcH4pNu4MtjNKjdHeOw+zjON30T
Slwo2dPAov33+4P2q/1hOqt+99FrHRhKiyHbbTiKO8Y/ETjOIVo0qGWg2GTWqon15MTpNV0OQ9sS
4efafzgYfnUs/Hzi7kfLttD53A5kupdQQdIi2f7+bf3ibPB/ODuv5bh1KIt+EatAgvGV7KhIBUuW
X1i2ZTPnzK+fRU9NlW+PWl3lJ1/LugwgcAAc7LO2sd7yr7dKRi3WHYQ0lO/kX5FZvCooY7Wqevv8
8mvjfNRfTyK1XuapbVay9utaq1xKuI+zVe21sqMKM7r+/B7nXuEkUg9KS87EMmpfFXbburWlyAcU
W/p9UptOfuETnLvJScSWBTswHdmhP3fZHQrp61ko97UZ/eNnOAnKVtOqTltbta/UCsSDrFwPKqn6
n7XjPzWSfhJOFWNi0yXDlmNgGzG4kcJoblP8tjsoQf92i5OAOWEOUdWm2vidMvuLorBrbbqbWkDp
+/wGZ4aBvq6f/uqrvWMibgmXxi+yqUc1K5LdCMrzwic4d/WT8T3ZU0ICO2t9fYmfTAzGkXz9+vzB
1wf8YBToa6f668Fztq6xiPrGdxIqx7QBLce8+EEU+ENkvEOfurArOfcKJ4PZspWsG9Bo+tC0dY9x
F7ilM7x+/hLnLn4ylBOpYNTjdLXPufvPDlcCdy6XC2FCXYfRRy10MoYzkjoJur3O7wSYA0rarV3S
DcdguMWeCpF48CNMSyg4FCajMvzxb2/0/8b0DGXJ5qaaE+yqFk7KGLSXTLzONdfJiA4lGiLENEwX
tTod+yQiSzTo5oWhsA7bD9pLngznfMjZkMRt5zu9DkVyAQ+ZkcNNk+tCmK8ChmqZ2/MdJQrG/T81
1mry8ncfbvHQpVqXxmJVereo7dOoQ/n5/NpnZgl5MrCd0grTUe8av3X0d0yfPL2x3pue5KuuX9jN
nVvO/XGP+WsMdlpsh3GlVKyEmuQrzIb6ZyFmTr36Ntima1IxQ3eELS2mXi5WqmDHDBW9uJLddANA
/3AOgdOPav1q5gVOV1qi4lSPsi8dQwlCKNMezEE1N//WIicRo0tza5oU0fljOe4qpb4O5HJPiQ/+
MN2FW6wf7qMutHbcvxok6POgcbqc3s+y7xByBMNJoXLopfUi9GHboWn7bsZxd/X5G50ZD/IkfCzd
mOPOXXf+BDpCbXCNBn4SXehA5y6u/fddLA2Dv6ZXWj+zknzTpmSWW3uJL1x9bfSPWuokTlBgV5MM
njufA4F4UyIypM3g77Ftj3f/1jon0aJPjFa3Yf37Icxsl3p3YJ+2ll341GdeQDuJFjANIYxPdutb
3ay5qiy+5gHi2MzSbj5//DMDWDsJDvaEs2TM6ZmfcciE0lp3flAwKbDVjjBV1Nvq8fP7nHuRk0CB
N2wPHLFpfJzcn7OpWZ0rfHg1D/92+ZMlQKmQDmnyrvNlSn5HifbQFMGpt8P7heufa6eTYc1ZjuwD
O278BJDaUa1nzNagD8BaUeVB1wv5hs0i/MK6xk7TCottp6UVhVCNg2oSpZbSLZi4G5SyhbqTXXcD
dQ8kUoHODCY+9rEdADeF4dkYs0LFH1l9XbbMBTho7scWY5miEs4+i4zneqDkHepDjdzL1rZJ31h3
hQjQ52aI3pxppDrKMppdmOfowOC97pJIhwhWCeOmAhbjVoOTbbo0SG+lilKmiYJo55QY3Ms6fahL
gTW8LMNdgDDvaui6/ksjFQwsdLvYDCkVj9WgRtjOWDDOu7oL/22oamuA+CuoDU2kt6EwqbyxnXYP
VoAHVZAnjD0HVRc+4sfRQDsJZBpa7dS0ReXHansXYXvmqnb2PNnGl8+vf66PaP99hQ6oqN2OeuXb
K+U2cijTs2rgv4gbo705WcuFGfHcWDqJatOCPzCHRK3fVvW9E+h37ZTczmZw/Pw1zl3+JKJhasQC
pB5r32iM4Fs0KamfWHGNUU1cXAhrZ1pKPQlr7ahk84wg2od2Ap0RTLEd5z/GGIEWm9jPX+PM0l09
iWxmVNlUyg6V31i40ju5rV9znjj/qtg2u1XYQACtdfmPL3QS3hw9C7sGnppv6/Juqaav5N7umrm8
thiYn7/Pmc9yapIXV0vbaRnLIL0KnKuurzTXCUPruulY0H9+i3OfZb31X2Owl1hgirkzfS0GW6FJ
+d3iwHSjWHYOil4f/23O+ZM4/Ps2Sm/NzayZPsu241zEj2XQUng4f0mcf73FyVBfLLOOqdIy8WBW
9tPSPPZJc6tkwW2hDd7njXXue5yMdjQT0OU4OfOTzIOwGCUeQIrPL73GvA+WLX/2Wn81kMUadzb0
1PTjZbhOuuQXp/b+55c+99Qng1ubJoRXrTB9KoZsb1SAzPcIrpOR0rPP73Bm3K1Kob87UeMoSzAj
2fSVjPpx4P7+qIrnvCt3ikPphRpdWJaeWQWLk/EtyY3W+NWaPpaA2zK0t4G9/Aoizs4Lg9y3qm1m
J/i34S1Ohncz1Z3WtxXfOq2628VB0RY6TXwos9je9C14o8/b7szXWc9j/247IW2C1SANVqm9Aatz
+gHIVb0ZZ+2ShfO5O6w//6trKXhla4auGv5YxZ6htLdFYe8Uzfn1+Quc6bli/flflw9jHrVqZsNv
Z5VDqhSX9MlQ6wuf4dzDn47qJNHHEJCcD7rwJquNm7LuQBaK/ecPfy5RLE6HdOSIWsYmaSpEUTrV
iiHV/cu4s5bSw2t5X1NfSia7Ci/tfrR1yv5gpK/aub/bC187O0oM2/RRcBbml7CsNsJOPbDiWvFM
mmnTVrfgUzxoH1P+S5M/Mvkq9OVamkdmNXf9W30VL1QFBxeC87nttjiJEHqERitNcsu3cbYzYcM5
4+/FeQZd7XZNeRDBDWcjen9v1ckxHe6KovHKoHdHvfVSsPD4PyX1enZSm8WFiPJnivv/rSSdk5Ay
JklJYVZW+vZELiZ6VirY/jC/o/xYmKVnLqFX629F3bh18Eb2YS+F8Oqm86r8Sg+mC4NzvdtHT3ES
cAq9A6yIW4lvDg9LP7CuXzyr5HjNLHA7Dzda/9Wo8t3nfVGufe6ju52EHIAw5ihiyhu6AXhP03JU
ZsB7Xgkh+tdqkZOr1QYVYXH1g9qFZ8p5axeY+3zfNWGDAQOgetVAOpa1jzDDS5xpsfIE6xYgQjPD
LQj/5ylfVUHVyrVP2HJPKVUiMDbezbqr0c1pyPKcpgSSoGMHEgT8htHEbhUt1YUW/ThaSOck3E3o
GIwenRqQwui3pkUAxIAFXug1Hy9m/si+/x5aS44oTqhq7mtzFLqzIdlZANicpIOJUDheWGWeu8tJ
wJu0KhLs0KkcMOCV9/0vsz6Y44u52Bc6wrk2Oo15VlvKWgEpHuZU7OvKTYKf4IUmQpfzcSdbf/5X
uI67CBDLwtP3mt4do2lRwcdSVG8pmBdWWRyybm6hUg6KnW0QotKGVSZvsBZqrvRJifcUhlYAymC/
LCQLrue20XZ2HLFTjXNASFgmUpvf66w00BZuolFOh8/Hx7lmOQmcYYbZRl8MmQ+Cyivho7C12/zb
pU8CYLwshcyaMPWhcEO97p6NLvv6+aXXUPHBoLZPApllo0WhTjL1s8qGZkVFpU11k9E9WrV+MyS3
+ZS+/dudToKVQLdviZ5819I37zB2EoBM1B/Z5m3cosnPqq8rx+3ze535FvZJqJJZVkS6HGO/bPHG
VJEZUsCkXEqYn0i8/+84X9onUQLyj1HhKxizlt8NBjZOE+bHxkPRH81ul2POoFhA/ONfjqXug6k6
YvG9iSip66LRleaLrUc7g0MhyHv460ReqT4pIvaW6DkNcteuXq1ux1oeZLr2FAz1Fkei/cjfoaX9
7y3U0Pq3eGefLL5GsvsJwKDMnxbxA4Qh1ACcx/7tI6wf56+hDHde1QL4JL6Za9djO+2sqbsQgs6s
iyD4/vfaCLRDU0kLquttH6dwXW09EfiUOLr14ieUTAfmfdVfiKjnetNJTJLhmEQpxmWs6zHLCZMY
7z/9wlHIxwtIaZ9EjQzeJERFk5pB8wi1CEMC8Cr/1v4nUaPMs0IdzYlciYO7BG703aEiNXfhE5xp
FOskcJCsK/Je6VNflvVtocagLMKf//Tg1kmkKMoVm4yZsJ9GGR7D2uBs4SrV28+vfibiWSexITJK
25wGjYhn519IkDWuoocvvZxurUTi45f+rLCB/Pxe5xrpJFDgtmHCEuwT34rKZ7TWihtHJGH/7eIn
YzdYRluOOG741ODP2yH6bmP09Y9f92TsprpA3afWqa8mTrsdRiaF3Am0w+dPfqbTn+ppF5KFyLxj
qBW1/ponxQ/dyLaRVpQXWoYJ5ONp7Y/m6a/YE4RVmgKCimGWYe1sjTcEA8N8GbWjUdtHkTVunB+p
QeGfNlQhb6Pu1aQRMWTy5nDZzLqgvEZ5AEPmqUB/erlvkBuN7btMn7lIttSuzIwbjQuZ3UBQ7w+d
2VOSPx+H8XVW2HlIwwPP7UEFNFnKyhRLb2wwmgUnlmcTj0ppHAFV45qwhvYWHFFFnpufLD1StFEc
mVtqGbGd+DaYsGAsHfSajjvKLb+jYctlaTDpqyzDA4L6Ff2eTfoNE4cd9D9i9dEyIwpEdwofzi5x
3E0i9PrcsHbVSN/zCLXVPaG/R4d6bPL52oCGm+NL+WjlFoqCCkRQuWs06XJJdUo3YO1hxd3yO7bQ
Ye0fDUyHbH6XdhR1AKH/FeDvvkqqTdW2HiVFZnCXBL9M/Agt9YVZbxDVVZDpm57qudwKXID0V5zQ
O0G4ntCvc+FMAj8fsvtS7a9JcLwGTuT16W2qPqrZvNHA7/eUX6h5vA0185VnCB32oVHr9Y3taurX
huMJ4F9vpToeSn3cY5HL1iLaLqHqtt2tZt605DAKdoJ9i2OdAKezaMj++sPahOokPPaJvdj1+Dkt
RgLgbhfLb+tLrsDZQrQbHmWaBw+nwnVvZafmLekLjKDFhhf+fGycCxknE0I0cnztUBrptwmeC2pg
fAtJ2H9+7TXsfLDY+zNa/hoVaR6BVi/YgAy688KpxkyzUz5Zzvh/pBj0XrjNmQh7qta2y8ZsEE8n
nGqYK6rArVgNLxSS1hRXDn21w7L0QiQ501qn2u0am9u0oOTMN/tIP9olMjl9ssYLL3ImTp3Ktqt+
Amiz7q8RCT5FIXnnvj6kXX77+ec4I92Va0nD3yukmmN5w0Bm6heMh4jCFLUB8NDtMPjaMibWNVOb
PoyCgi+5K6Xw1e7l81uvk90HPeFUvp1NHbon1pV+3evmW+C01XOl5yPhCYiXRJZ+Z/fzJb3b2fc8
mU0aaoPA8pixbxuxuB4dw3gQKtiMeenLvVWa5C6TGqVG0DuLiz2Rc1waWOJ5htUALN9qG5eOfaHH
nHtz+d82t0w2Bw1kfl8kZXVLwUh2B6ZRPM2pbsH6m8Ntn2SXNLZnBpx5snK08eIxlzkpfGmn73nb
vLR2DdfV8EQZXeij597nJF7geLfkDWIdX8Vvz60IT65IdMNrx1b4QCFA3qpaeSEVty7uPuo2J0tK
a1LnwJ5Sduei+1Hq7d3oTFu43fcg0ina7GJcOwI3D8bd5930zPA+FW5jXaDlRjZnfjqWb0VRfc+F
9u3zS58Z26eSbBk1rWLrYMkqtbt2eja+mC/ZZnehm52Jgafi6rlX0i6B8O13qn4bAlViAj12WXhv
1CQDF+2bU8zdpeXOmdWOcRJHygTSi4DEz+nMoVyu8voYIfDlj2q+1cafArfKrL649zrT44yTdaca
2DjYOXrsJ0pkPRlLa/40k0L8VihBnbYAZClaxVgiprJF03HyUSG5hoQzFAXVnmfRbuyxIV2K08xu
GMthE4yA1iB46vGFDdsfsdcH/fRUidy08LTUyolWd18X+h62SyFGkDAAigfWPnO1bNdVWPNdx/1w
XZoZxjG0in2yJvLXcsJonfzB8lXsKDEIcPHu3fMTdupUVW9XrldYvkYNBkusL2BSsobKKQh+7NuB
rFRFivRd9F+H/sJMca6zngQtM7dEZQCgXk/2OtJbiae2FzqPbv7Zsn3UWidRqnHA91JonfiRnYNM
62qMBkuowU2vHUypWA+6OdoHzUzfUtn2O7gSzRZYi9iqYxbuIU0/NsISJhQfG96qLUbP7qB84muO
IEOUzhGCeIbdySSw+NMiZ9sBr38uYVzj7Ed1dtGq+WaJEg2vm3naQa+yrwD3lXcgVXG2xANo35V2
7mLq87OcDYivVIa6dWV0B6dsf0QjazZbm4qrZDS1fdM08npmWQDdTlmuOnWRd/jMLzsYgV/bBKZa
hD7zCrmd8kVvp+wAt6dBTk4pe7dQvYSXC1n7JWpYU5T9XhFOshljh3MOSNwQgqjoHhqxQzEc7oRW
Dd6sm+B8ZaRcm2BUN+mQYmShFSlttMJdwSQ/lkLPby1HSyrqIIbwQWQYaJkieA1DLfeK3JQvSa6w
B1Lx/xoXTNEnhWP6NsoU1gQTZcZBRyddxoexUDJv4UDTBSN07HJoQKWUD0YUsmvoAwkAG59qAafw
QPl2cYVM0aq9NATbUZTyipICzObq+jv57fe0GuOjFmMcDFROfa7LKbsXYydvHNQWcNXxcBV5gqNd
IcfhHvJAtx+7qT9wfvY0mXa7ieYguIuUZt7pvWKuXiLFdaLA+edcu35hD2YV5M8r8zs18Op+wR9r
F+dOvNc7TC1mG8x0xDnKNp179T7pOOAfcRBMEGVxutR1myIMl201Jq+KXf+whIhdC7L0SK2v2+bZ
CrK8FRYOUrXSbOJuPkbg1rTBeqKwZd/HybdxqvLtnBKUwnDqvCmrnyyZAIxOQKRZpttqA9FBxq/h
MGydipk/q6FCSzJvTrmt8cIzs+G9tXDTtOBAO+yb4uCg5tbWjgOX2JoUxg73iMcBSRR2wHfB3F2r
U6d4abS8o/7SITcKfwl2ofwuOKhQLWNydbmTeALMBMhQB+4s8TkLt81IpUkxb5L6rrDKQ9uabkMB
giwWIM6LG/GbVVruhZO5on+dAtMrpjcq8zedINAOEOSbFB3VW79Ye4WttOtAFs01/XYZORsDpco6
6nHUanip1daszUMtR/SZeXAts+FRIwtuOsWwiYd4PoZDlWbuzPmZy970JohMxYuNxcP75cBb22pd
urmMrvTQ8PqS8vvsDftzBqS5XWhnuMKuUTyLVt1EIAj1QPFMw/k+YHkCJcB18N8xAmjO8+2g8iXj
+bD+Kh1yjyey10z4qstdyxImTO+JTC6Aig2z9b5iQTrjOqk3+B7i6lYnbzn8wLzhRNRob0mdjUPj
z5m2aTNt20p5gDvhLvVVsTJsevI8JNhwXdt01lMHalvFYDyedlVQYFMyeGa7PPAvRvTUtT8AaHgT
RZm8R5e/NnZ0LfJfkzJ1FLRFniF3lfYrDZNlQ9quaJ39YLY3hW0dh2421sc38Bz1QC1Dx0zv+fqa
Bm9gvlUjhHf831pvue0SL9swDw4Ar1yLDjWZwT3+V5o70YBZfRTUH5YmStH1i5nara2s4DFdgRpQ
8RHSqyhOXX3J3CXPPbEAqyiBUjQY1PbNTVPMAkpusalU/TqAAZdQv09Itm8jnd7CyRbnuYvHscIu
LgxvNAEc2rLfRXS2MpCH2R43cR/fTgEWIo16SFIUUT1BNNR3SdxssjL73aXpFc9ZqeltE+D11TD6
px2w6GNkZsE+WLshL1221442bmTdPfCN0jK4YleL3wxHhZqz/shS2jv+CBLjIIaqegxibGHKBppm
tfa3jMR9rGfUzbX9+sFwTxg3VjK+d2Hwm4wsXj7Uhsr3euqogcBbJmyuRwjWNZ0N1yOPyv5jlGPS
O7ws2RC4uJptsq468OnWVUrosPMQ8xtsiL3aFJ6qxV6c3kfxce0z4zS2JAOs1I0W65ept3ttSZnx
/3DdvQlY9nqZRn+ouodx8a2iIoiPV9VE9J6PGr6dkhbDLfWLwjJCZOl2Dp5iCUEQ/X5kDHhz8/Eg
Zi3htqAEbCh+hnV/HOMMBH+7nni5Xam6ThtBD1RdG3/tdaxV09uUG9eTGL8UTCWdRKQcie9rh6+X
L4MxPQUOaSkibCbeuby+vKbaF0q+NmVOfeEg7mh+qBXuOtzWR1lvktYsjpRNkeGU7CiHlM30ZBko
Bo1Dm79K28JccvD4xN1i/tCtYNMDO0+oCjTTd4DALmB4DKq/re2OwZCrVsljnz1H5vKARPiQFdqx
tK0v6yeyO+tNkct3TQX6alSmN844ImIt9yAJBXjDb2PbAh6barEbZdOhN/G7CEiqcSgVy27e6lHx
tRiVzSiSe1Aw942a7FDevHDUQ+rfnrxESzmcxFtio+odfhTYlRS6jS6xVR7riS5apMXBSkcii7Fs
hsAUtyq8QWUOBC/N+tBWQdyk0fBS4LbnITjX3To1sJvOCbSqWmfPRkhGKKL/aYtzUPIQU5K4B84S
wUBRh+slMzc2Plia3j81YnoFgvG4SAWlbrOrFrhYCcM3DSN/hI4nWE5TtvCFhNRb5sxf2ii8yvh5
Pw94mbZNf1NBrJvz+Q4T011eqG/UST7HTGVIHWDv6dXMUivbGpOMPFQa1l1dEKVx64QWiGTaqNoX
5s3imYzroY+7HTaGNwkWQMdiZPbB+irZpVKMMLWBtLNuCn/quLHvJ6r6pQuyE6/lMcu3tWOhLTNh
76I8bt2+nrXdYIaJF0uWL5wjmq5tVExSsqlGRGhBuWkcY9gjRe+2arcA6m9gnFA3YVxVowWJGivC
aUctEHa1VnlE8k237Uv4frWK1cdXo5aeo0XHphmjTT6Z4wG+8PKkknd7mLOouCqcRb61IsbUHg1O
7qqzE18hzzBQYUDFeQqbPNyDYWk5R+vwmFaHQt4Y0B33ZYxpZm1mswXOM5MotfTo1QKg+nWkYuLK
KDlNTldQo1cV5HhRU+Z3UeSkwWFQIUnT3lN63VHZy7i2puUoZG7cZ8HqBKroys+i6B23DFUthQAp
Aiz0WqHt4ImYT/Tr6QCLOI3wNYlV4S4lhclLBLXSrZt8eZqdxcSKZVzeW2PB9t3OqtncdMYk5h3r
Zsr6bBv8jGvaClsVjfn9QQKX6d0ynrqfiWIhjagbo3+BSZj7Im3G31WjyBlttjrB8dZk/2Czcdvq
YeiM27jWs22v16PisjWbDrZRkFdORpEzgOPmOOMsguoibcodQPD+Rrcg7qugmW+xcy6Qftur+Acs
K62jAPZZiv0wp13mlvYf56eYLRN2bxunGPsHvMQa0J95j0h9Kb+gKMGTARceN7XKX/ZUkKLNR0Kw
BOUJF0rBJuHnFBXpsc1WK6FIdjdJ20NhU5gGZvC6QKJtfRMElZq5YEW1ggk+79+NWjF2rRZqj0FX
Qn6VcH5IB6/7iJ5yoFxTzO1czdom1+1pk/WjOITwjEDi4Kk1mSLfAFJweCVhbnBWzejxDmYfetJ2
5p3alppn8J/fMIboX8d+GW9y5H87RdbyPm5wkcOQo1aeJEbM75rehEAg6+U6b7Q2cyF5h/CzlHH2
CjJDnpIxXShO1rlqbKrf2Tdp3/rMCLzWmNSbPBT9Jmhse4vJropVL9Yoqg3vW6mEuJkmSfie8fr+
MZhFsBMyMY9RMxT7Pi21q7mR9rXShBNxR85PUCrrR8pzqK3WSJ3iZdZKjxLtajN3ioTKjf0F/vaO
l7VjjHdy3IuvKr5c27ZVhiMso/bFnAIB17eMoRaLb2qc/BS5dV/gp7flZdubrNQXELOQUg21H/lN
KnMWicNoDtEVUHdBuHWMZGOsMnqzZQqRWcexaotBqpE+Jvaw0VmdGCPQAnt5FtrIiqmghiVSlk2e
q37YmA6sc2Y6RtHspLeOjq/ywvo6M4uHBDpmM2n7oGYr1WrNU9Lrt5EZbKUjnx1Hc40M2nO1mJT4
suyYnEPL4l7IdJvUziOwpVv8OhAnheMDC5hvhQ4LX/JrbiSsvaaJfWQ1D7YO69cYWO+pKqLt5W6w
2n2iiH0SzbtgBjY4OtGa9uGYx+4ST4oG5oMqfmGJ+80C0sUhyTj7mhKSOhleMwKBk4rHwQYUa63a
oNyhkn4IurUTPebZAucwlZusMuyd6GzeWu4c23lx6ozVersd4SlSCmFtB0x8b7oOV+NIRTGlJ7ft
Ut0rS3RrW8V1V6XP7Vju4JQytQ+luhHCLva23ll3cyHDfVKY030ZCvtI4OfsSg+kcPGjlXvN6Fkt
dIGiXhWFqJ4lxyX49C79PYzs+Tg71fhzsKV+10sMFHItuqtWW+kyeqQUKfUiGHQpAPeB5CpEJ+UW
ZxEsU7r4GoXpmy3jnwUe3lvMNBtEpvl73Rv38xTfpq2xM2PS+xr2fqXWpa7Qy4cxryhstvpDtaoQ
O9Nz6hRPI1y05/5l5oLNAAvOGTApLq3GTXJSC2EJp3fp899YaYUwyqcEGxKW/kUifw+1SScacT+Y
D6sQqx9w8cnjX5rg/4mb5joWxbGXEb20tvbrd7ezOnUtK2CpVAn7uXXqwEsWa1MmckBVbH0dG97P
ZEpxB8fa66a9B7awI+v9mGTFH0B+t2Wh9LtFC6KVkPvWUnzHtL47qb1b31po1UNezG/Qd6+6nP4b
4VPxSGFXcqVblfnbElpyEFGePFeEc6zEimPYK+PRnO1VsdnhZC9uQMVeKV1zUNLxe5cNsOn7KxPQ
wRwtw7bu2eWxpo93q9/Fptdjb1LD96zvY68s5CEoFQICJtWM/e+2hi4BiPimRK8ACmFIv/VNZl+b
VPZsAqeSbmvabjNmNsTOGDTnuoCdkmuF78Wx6FRzRFmGq4kbjisKtmhd/jbkHXak9bUdLXeJFR3i
wfgx4e1d6MVeNgaOL2F2xzvtnD5Jthj7sWRftkMX/gRz0ruoSxQX6c23LCqvBepL3HewFl8qzFl6
uyWYyjWdoyMmT7Ht2napbbiKOT1XnDXYRAKLvfJStFcdKJJ6wLXbWb6H5EfaCLBYUYb3dseuyqjK
wbVC68Gu+xvLKTAEmO+kijlxicfk2vt0bbrPNfUqVIu16OU7fjCHfMElxRqct4Q6duZvTkt7g61n
3l+naCdcRtPDTGJnMtXNACd/aHVcOIwruJSQ2BQblyfnq7Us9xVeV3o4/U5U83m0NFIBaQ9qGyYF
9Ts3eTV+KcP6Rg7GLRqxCogGqaHMyo6xNj3onbMXaf3bLkl94vbqk6/5hvaQ0gbrvs36N8NhLU5L
xLPznFvGwSiNY8oq051mdeCzhc9TKO7DIT/EmBQMcQNaFeDMHv2lQbeVW2uaa1IozZPZWPcdi3g3
TtRbe2h/GOMK3HP0xSs6vT3kpKoOnDcLnLU4+4jqGjJIdNV1LIyxZqFHx5wbtNui1UG/jyxVTAUs
hjkZPyTjODc1hb5EsrXl62DHFoQ3IAsxeu6N4kYr9RqH7bp5VJzJ2Crl3CKcmqfMdbDa8DXwjU+x
bUTbWU/e53R4wesquzVgAjIBaNp1sSrQeEv6ujJJ7Ub0DuVtvaoyRubiLpOTfFO6cv46wrr8ZTpz
dkWiznmpR1U7htqcbVqz6r9ZuZ7MHkBvU7hzb0Y/xgaPW5nTfyo9Gy2XFBeminlgkAbTh6u6Zbo0
a1yZ3BBync9Xrb8XqAQ4ShHWzMl9ota7bi7SewOg92PasvZMck1wcBYCTVGLBWwEuPMeIfC2xvKa
wjp7Cd1es5e7DtjNQ2Dq1ejmvR5+ZdkwPNlzW5DJ7GdXI1xhdWB/Z3lhPfZa2HwV/QKfZ7TVrHZH
OOXJsUoMoOSLIYPFpQ4qu2Kfwu43s8ZtBpuJabPpR0/HP3IfqwVStrpvo2tZmeKqbubqqsJF4vhH
aDkaWXQ3S03dYm1hb8J2SO/q3AEIOFScr8cWNmrJIu6WvrI8oUJ5Z/LKHp0lt3/Go/CjYJlnr7ST
yZuxa463mCwNktWZ1uycBjcaViwqdjHs2BwSv9VWM9Eb47GDLYwtAG+rAaeMhUOgnUYBdduqd1ie
oxXFtdw6hCkOp8CLnT1qyNmt21g54C46be00Qd/HXzelNXPWVVOVwqZHvUnVSdnonZ4dZZxlkIuo
fHqN2lB9M2tjxBwj114SOdadqyRT+qBYZeCVWPXdzc30A0chkli8QXWzwJDf4PwYvwFbaDfKgJNM
XgXtTWd0xmGCSXfXNGF+h+jauErSrHnpB6l/acquupnaGHuxMAtcQ+/LLUZzsWuDkN2KrobInBaS
5DAq7MXWU5L1lBaSuCRA1wHZU4tyLUPrtRd7rBY3A2Z7U4xtsbXDtNjMQFmh2kNPhEeaXQuqTe7x
VUJDr7cdDncl6QicXdwcx2HsjZraS2ZLkKa02JqYgzwCcparY2TS/EKiBPpp7oIOvKdg02FTG/Oi
ZAZKw7aY8fNqgnG51/MANGzV4gbtahGoULfB0zL2HFlWP5NwLJG3N7aHbLrZzGVeY9oQYquYkRbO
hI6DYCmHbStmrfaaEWi67Kl2FIXCsUCDqsuVebNMm2A28qcC6s9XYVpYNv6xYqkUzqOsej37Rdfs
MHiXYV8vzvsYRPE2VyN6CUcAG1OV8HybYabfheUDiffFXTpg9KpaVRszpUWLpOs90h3r2uh/ODqP
JceRJIh+EcwAJOSVBAiKIllaXWBd3VMJrZEQX78Pe9mxnZ6qJiEiI9w93NNmp0aX6Xpz2vQdZgBY
k+5rMTXCn8kw4W+b0mDhOpLoSqZNZ67moYtdm3sq+6urXEU4VJfe/AIwQ8NsOBQaIcyta7u7rs48
IDzhfNvTDLWY6XkoWjpFAYnz2PR1EuI3sBzKfhpxT1kWCW/Ux10Q9ylXyOC091iIOAyGQV59vHTU
5KrauVrjfgymRqhgU4POKsk3TpLxu1zkHBlknzLi2iMGSjRQqnPmnQ59vtMBupKl6oJ8ZY2xLJz/
tDLrz2LRaEXj+Dr1zS+ZgYTylNeq7J4J7rv2rfmaQgeG5Zo/EcN9ZoS7jmn529XUtLI1SI6ikyZw
tgraVtJGNBZOt0VWBZptEh86teSC9qxWcbk49Cwdi9X5ZdG0S58kKSsr+U/htez7JP3rGpscG5jw
7uK5/pvTP9d+xyZNHGLvfdSzMdkZhR3x/PzVpB3mvknKeXoni+1etTbIaeyHE0dwOSXHubHgRNAd
WWr98JAxdVlzhBknBRTEs9v6cjd97QpWI/w8fWdrZet3ipeGHkcvmOxThek/VpkP8TosuMqW5DbG
PTNU8V428k0jmUMWzXthe79TK042EUxEXoIWxZq+lw7Ecbe2LSfU/JFVNNStIqB6dPLruNVgAIRm
55sLUQ1alTI0ui9qJK9cF4CuTvO+GoQAlcvPkk/ftZw/x2U9dZM4koy51TaX+KPsxi7Zr5y1Z1PZ
IOPpoelq583dDg4652Wfeel/rVENO5E2h5WuFjQSxsQDqsDnOuw9rGCzEj2a9jlAo0IFHsu4PRhZ
/O6L/ydOk6bum0eeKghW0RAcgqFggJZfXvXM/Jw190P02YflyolNGs/ZNZzz4Ppn0YmHWIG8pGsr
H5D5lQGutwe3cn+Walh4DFo7mLuOVWrcPEOS7jCKJ3ecBFNajKUfLpliIsVueq9s56tPtJuu65g1
J8Z4mjM1EDFPcPmo2c+4ScewAHA8Xs/9Hq78nle5JveS+rGf+4oop8yNhGv9Vj74fGMGc63f5gaw
wG+ce+4RopWs3tvQpG+tt+ghWWVkjKXz96ZATNLprpSImDpQn9iSxGFMpDcauiOOrTTHF03GTLaL
95R6GSEjEwrDodYbSll1tQA1MKIWesD7dB4qFU45ZIum3YqMGwQVGXmaGTh19b2awKjO1IG7N3oA
ANUAcEMgWxPp9l7rn22cLkOfqMjUGT43/2MAUfLnhymdIj/hzBy60Q0UYY+cwGSIV83Jd8drm9Je
NjgO87TLFr1d5f46TXKW5voGW3fTEfr7aMBI9ogLDE78J6swnnt2JPdmMX7HZLPsnCJ92vLiSHvL
zo3h/UnYZdvjQEAD1pXPnbLuDqlmu8rUb8UW9e3K4R9IGavGq/O16tI9icFER7+QSWYncbpFA4n9
JsAvc7qItDY5sRXzKVHfhs9TIN+1bn0vrTkL4xl3xKQmNbLcGK/CQ4To5EN+s/LSOcyulhzKhosO
8u6GSQx50bpeOKX5r16an/RN/Z4N0iJcsXr/O9VZdayTZLhhtUq4zaD6Q6P3OZr9USNLzf8rxdQd
zVS8UZDIh1+m/i4NtBmkb0N2zduSgJOuhB4m69tgMy0kuVjDyWr7V9MY/7FB7D/ErmvuOpX2hMAY
4jy6WhWQ/Y6wGLXjzdOqOwFZU8JsK3Br7sCuHFCRKBFShXSiPodMZ55h93Pcqk0XiLu2KxI8WyKe
YNJ4TIzylSzLeZd07X9ZIjmXVbyXk+jOdO7znSPcJc+ut1/ckkgSzm592eE4lpOY5DUXp235d7lW
HHuWqkOv4BpJEzBIhx48MWXFexto/1GU2lc7QSSVMslfU9bgw1p3QbwafwkAPaaLFxd1QHsuD/3c
udd6Ilc9Ntt/amb3u+xlyTySVDAXGWWI8L4vTW/mmzEav9VUkhPLABflU0LGvdU0aDNaFZpK6IA5
+WVRgJXK5vmC0eDppnSLwd4lIqFHsRnJMmURne1boDk+mtkpm8jZw+pwPw6GvaegV6GO5zcp3mNC
tLlJqcc7Lt3pZakdBieew7Z2CVH0MDc06Jme9WEZgg4aD2rb0slvFnPQEZrHycgTkKvBTnj1m+lW
YYMZkQln7wg3/qx7BCyNIf0n8sgY4U2w5Q6uEb3GehI8gUevU85euVCc9HEGJGDiP8ZW/jIXhRXG
2UgeWyPqkykNL4Ckae8p/4NUwD4jvZmprRVdz4I/nJklX+22YpcarX6GwXOYUkYVSo1TF78ja8/4
RhkVFQaNTTE9t7ncRhrQHcuxMwLwtDlorMnaYfL+2+Jyj7TWFPtsQB6zuvSJw0pssuPrtzSthj2H
2bO0ldjpoubCofzYz452y0S37IDiECqXNiHWaUPWCN+RU3x8Z8r8k00oI6wx9Q+otR89uaTR0qdn
kdbvpHr/kRL4sdGTZl+mDZOy39cQIglApOrXfc8ovDcMdyZhZ/pnmDQPfgXePuDZ5FVkRSZepmBD
sbQjSDbZdSQt3N2ZaXtQ3GNDTMZuEVyQRfOtfVbFM/Py2IeiIxa9l7Lk1hFCT9bJH5HqdugKgtqw
94ujodfm0Cr0t9z37DMSjyqQ5bgGbc8XiAlgcloT2AE/k/pgZx4m5Xr7N608HOBjf6LbXji9/BQp
N61dAFzyRaf8CUJE3zQX4OXS/GtooNuJ3Nyk9BzyHkRyZwpqIlmN1XHo3A+1kJti9uMDKpls39l5
Q5ImX4epBwh9JQFKGfya/kJyMIm1XnrV6p4gou2UbibiUBNgK/zpgwaQn9mApCxZ6O95US9h5elV
QH7Lxc0IWNUXrTgxs9RPXSkchFfOs08YWUgObBGyI3VvaufvMAgapmwhUMoE90gcBBmxhW3sWs9l
UNeKL2FIARyRwQYtfnEwbUCcuCyMu6njAOJmG4RoZiJM1yLZzWUrv0gaa0DTBaBOs/yX2fQsSbF8
JH5TAv7WMFLIhAPgiTqohN1crLgAblOGyamhEcu8herGGtJ48IX53ba6b63Ujac6jmVoDXH5VCqL
0z42x6vhJn3kICkNXMcZonZKUEJO3rrLUZAcCGZULwDV3T3FtC/S+sp8c4FuIT46AvosvCY06fuf
U0ZQuxyQzo9gndcOi5ZwMEpxaoq8DKe6IW1A8tKSoFGCYmVLIGvym82JHlDW48vUpuV5ILr9MOZ6
vDdJ66DoaX0I0pZD3kmfvN61C9yGs7jve+uB+XC+64lJkl3Xqm5PXkb+OjdO+1RN+nDWfKURnGtK
xBtue5Lx4H+aAz6kdt5bQSGTKqpXlb+tQ6kfcunlB0UKwVOskz3esVJ49xtTnHwNbE2LCQ9MMAa/
lYrPkQ1D/pt0sbMjf679VtAIh0T2zUsH5ooHUTNmO7yEkXEsBQS1GE3qbjl1h7bNZ7gg1Ud6uQGJ
muaRZJE4qEMq47Xu8SiKp8EKpnZeCGk2sz9unCFaa82EfKFKPea5fkETcYvJmoPhnZ9aQWdoa4pL
4sWgBEu1/CW4wb+Td09AeLz0pw5ElVZoLH7gxD15dnpz8j6Wzsgpay54aoPIcDxVdWZ/ddJ3LmCj
ghxPYOhup3eOCPTaEU9ywNrNyNoucHx0cOlcS+LQ7DEku5FpSXlteyVXFZ8mumkY+thz6WIm/+bM
5r9V8o7ZBnbFPlxfkA8Cl4Q6wzusy8HfjBRDYZ0TWnSITQotBbudJ+OkcG0MlslTZCFV0z4WXRd4
Jkoa18D3tW9QZk7aPIVubnmHpYOjmJM4psLllf2wqorwxMGhqPuDJxGedfO1N1HkZXpiP/bz2keV
zIf3rPM3mCoW47Gqp/XVIUXmoWHI+0eETP3qMzF9su7pPQ3pmoR0ke8FOfK73MzLaKw6g7hSe33g
ofI/lqwDslisNiLBZg4o287Jm1t0MtaShoue14e4b8cnRRx0QBsNMl8lY/OSwbg9l63vBbrU0EWO
FuHLq21EhmOJP4tVmQekhUkojTnbO5rG7FthhtZDPP2xdSqZwoU9yGSZ/Hht1R+Z2uygEEnzVvsZ
CR1AcHhVZ+olI3Q5nBYt+dJdJe5yLJ3PJe3HW+3XEzKWrma0FjwkJflUc1nYj+6o3CdR1fpr0yfu
j1WK7k+8uu6DQHzwNDXC+loIsL8vJFQETqnDT5TSf43rof+ybLlGiBrro08GJeniyXBAPaZe26aa
QruENcRNa/GC2SQ4Vy/67jgUFtHHY91/1uz4HLrRxoU7zvrIsO3ifdL1/iSI9IlY6TVvJZxuiNfd
+J9VFf3Jd8BeYqctP8sV8lUf2znQ1SSeu3wAKEtsuW/EZKHRqadAWgllMm+SC2qJnPUmoiqdTsjP
zLVj6tUkjB1MoU0CZQ4rwTbBBe/D4ey5JLamhT+9TrpbRwSUEEWuTZr+Dv2+PrBuX903sRlOMCan
ndSMGgtej8AbL0b/RACSfajwN4HmHYwlzBs3P5KM3QTTUHTw9bV2VcomcVHwPb/MymPTKK7Ac8ys
VX+rzBv3ydSpE4bfUDkCS6ETdnbtDS6CNTD6Z/GB41nyoNv1xPgoMI+ExNdcwpnhm0WyTI/LJNZT
bBmLt1P1NB1weOmvSmTrXW8kM0Jeadd1iT95vcmy9daVF7+Jx+OqUuSBDXsW+yp1GjweyYruVzag
SVNqx7d5mLOTsGv/P08sIpBZklxGssJZHFtg+DHyVdfFTpJoSCEccvT+IeALr3ii+SVFdjAek8Hy
3+yYXmdvLzUXSV891puyTPZ/qhI53USXc7XaKn1Imqq5xAQy0nz14/hvSujzWzNvrP0KVVPvTKdG
GJgI9ZGRi/M4+pTXejW8M0sczY/lTeJHMiGGjZD2i5W53r9VTENoD5lxdmuJGdv2nhgSm0YAsrLa
J41qby6+mUA3Rhz1Xlo8FxSl72pRXlTanviYx6m/JonVHJd+NC96kzoYJOMkXXqr+pbKJLSib+zm
0AiC3HyrX98wmqwCT5frk+tTgj04xYux2vqw90tj9naZb8ZhhqSlgpgjndzBKD9YR/CkJu3ns6bn
Ng6ciTwUVgpnbS7DHYxRJ0tqRY5Rr/4hB/u5txVZ4zYeWgFuVzWaPCuJFpMDtZ4FAtPG+29wEPTU
dMXXdmj8n6Two4WiuSsW3bynop52msjtvTmO9Q0iVQ/cjga3KLURTQt0ZAOFxXSiI9uZ5/wgY6j5
3mzyyMOXHYUmz0He9z9x4YrvvoUMx58Kkb1yXOwQSnQWdr4SpG0AGDPohDKjZyIgfQl9pVrY78l5
Sut0eiJNaySySrH5CCYxrKdqVS6h4shJyYkQe0w85kCuq/k2+PNHm6HmZIJBClLxl6BspTErVR1Z
3CEgqBoFauE+J2v9npap+azpYrhoLGtHs0ySIK2nMhjn7pQBmO/KAhSM2eWfqMvXBI3zliZva3u/
AqcGlMPJpibO7dtxwE/wkx6nv5rHAO/GsREsyigiPfWdo9Lc6cRkyVr/WK0jgjWUk3660sgbnlA/
OKuiHViS4j4vpXk26nE4VzE1aeeJ3jkX6xalpep9J+1ilxIFtzN8DD4Yuek1W783dgQKlkHqzWwq
4lL8lMWE63Jx1u/MsxHMaI7aNzbWM35R6QHoSb0HNFan3Gp/MB+EDptt9WdafZtlyPhjXOx/cbX+
9blpTCZetbOd3HkelX9mz+91qVnxd8pfn0Znn+QxQW3mFRuXbJcouEdzKls6eIGvzuJqt7KxvOe8
JCPYMvLiR4413LBuW5HvruXAJBODUesr3o7Y2++nttP3SN11MCzsFnnnrnLAC8TeaIb6pzCrqEGl
brSp2I36WOwbXz8OrnniZNPogBFv01RGMUlmZkvpT8R7n6wcscb8H0X81GVoqshL/jevBKr6XZRX
/oPRjiwBbeu8SAWFG4cp/3Sz7lyhd8Cz8qz0+KU2x7vWO11Q5XYSdMTjSgn7wI7D2c1mYvIGTIc9
Ubo4ECXoAIlvo/1B83fyB5aE7cK9sgm3lTL+aBr2meqn0Fr5IWdkRvcZ+ieoc2XFSehnOh+i8s5l
mdzF4N7xWIj02HpbneXqGgkPuH8m4P6YEsI8Nuktr/h3q9hJE/lB3dZ7ENtiP49pZPKJ58K851jP
V3V6bKruxBiAjFNDzd4eykyAmsvQ3MjMlTXitTbZKx27GxqIw8TrtsbT3ZjjwPNR4JvZsuuQFPH2
TiMwui9v3sJUVgvrksBDAhdMb8it2Oyarq7DjoPiomv9DkdffSeXTSRXm0vkLtlXq5vvHeUI4d2K
OcKOte3DJGKFSEEtGQEMFj0OwCfxaXC07tJ+aTV12J+TiyMSbjmm7m9NnHh03/FDEsv7ancmIbve
kyhbCI7S+eiHRmPwbubnIXNsnkh57l0biW+7EghfPtuLBMpr2h3aTe2o5yzxpkPYGQtKgLU9iSWl
VUzWp0qm4ao5b5ndQ/e135lY/hRmcjfTvg71dmJlAwmuSZu86/Th0tTrwygKGdb2EJrUq51Jp2j0
eiBGK3CZ3sDh5YuTJe9FxSfpHIZ4960sxxKurx73maYu2gyAOpTmvPdM94yN/IesK40OstVRp+f6
kAS0e/p71SXXFK02C+odl2lcydDZgsgQWzumuV9N7bxgPWV76c+Smc+eUt/wH98coofG6N5mrNkZ
8quKSgpHU2oUONXNzV0I+TyszUG16Veu/VhYwnIdq9ULYJjDhpYcqevVAD9fDS0wZfLRM3d2qwmg
035V6/IofA3GN+dF+22tr7VZginrEPUuUc4yej7ZwG6EHE5W/peUn584X9EIWl9dKw5phuNd0kQz
t3bI1udlrb9L7pMdA3X0y28rsHXFuj+vixeHnwEPfx4lVXiF907H5EHlGTOAHXqDzUyhP9s4tG1W
kv0QQyp1xmHt1c2WCdC6mnau0cIeLdWfGngDSdeBQeXBdHVMHJx9s7o7DLq+7bJ43qg6d7T3DSKq
pJsCQhgfa4HgR9ihY6//ub1MWTpgfGZEnRfxrVWfnjnuTXbK6R2fSZd7Yak/nbPI1VHtaMaerdZD
maqzVS0kI1YhwrfndSVKGbleniVPo0ovLWhz6cws85r3ajbZ4HidWUoaXfiuNl1I3CQxaShOw7wS
aegGtsHWhrAzJN9Y+Rrx/FCiWET5NJfpewHVneX+0UxYVM+6p8x1D9utSpclgue7eGTudMlIq70G
eguq1Ilda6nLQNhuWcSnEgg1tcfTYkuONVpXrf6GOr2sbLlvj0ORqdD2cBnALybV2VhYZgnV6THK
lGTarShSXzqcJLddebQPQcPjVPOht9tjiv4pqWRgJ8YHvgFk9918/jNp1zfPBqZroJm4X6tYflTv
Qpqt4XbdZN9GZlzesNiWu9ZpA6fi0OQR6Cftv+0z5oUTSU1Gi8xCvXLfXEpKbqUZ5jFgt8n0qDvl
WZT9PxaALqYaIt8rjtsP9oUCrFret3ILTnyg3ux92QSYwT9AU+0Wk5G6q6McwxvfyY5Vv6C1Hfej
3iBPLc4A+H/X2DrOU0lCkGXv6lp/xLB+X1CN83mO7IwWJTOR32ElsHBIL3oStHN7IZSo5MnarnZN
9vkyqlOTwuohlO9VfOXk7Pj0XWDAkRWye88b+6mZ4/uKq5qwBERuA5raPLEAPgAPviau9bzYwxtb
NDpVITuowXyfsvY4p9kKxrJdpVp/UOlICoGlYz7lRgvitx09sY2Yr/iL0Enu4pQtnUVrA3vVfJjO
HiG7bhLLJgKwsqhK2GGp/OPkLxa1vu73TtYFq5s8CekdszR+pye7xxL2mi/wg4jgJrPiULRpysiU
dARe+sZ+QicVNTldgYPAesw2aWW2w3E4Dfs69UKttJ+rjohafbi2tnhvBDlI09SE3WL+R6L8W7VW
XLH2oVDpmyiLi2qXP9C7711TvxmyELt4Hd/JPjhSwB/qgbUBDRf41YrPzCW/iRH/ksvzqmvT08zs
11rDTVuHqMicQ1GYV2BJUL5OtRf2z66m4ZnwdWuku2uPOxL7hhO6i+1jA1KjAlXWzdFaZHcJjUa8
PVRpx8rKLJnIlon1otHoUErXrwhrXhp7fWx9iYJ7ZkcvnccoS7UbrJl2pLO6zRQ4duVs2Md8HS5q
rk9zAb7ik6jh4+LV8r4lXffcTj6nHI4anMp7NO1oYFveRI1U6sKUUVcmh3mBO/IKljli0yhRKfJb
vP7gTcU5H+M70PIrus/jyvGmA22xLAMnJ1tjQZwBi6uPJNrxcHqjj1g0V2dHn59bY4RJBnplsuD0
Ri7bVrngG4qLpek3tQJUZp327rMPWozF2c+7N4gdfEdqhHQGBRxM6KXVu8juzT8tO0aUJEH8bpGY
rHelf3pNg3rhjDJ74EWGxoe44D0fpX7VO/NZWBXn8GQd0r74L6YlEtScxLPH/bq4S1DFq74b8+mg
4dcxymkFPHYEP9BVyLg6jo+1/4rL4ViW5jccjBEmOrs223tYk/jVxOUxb1DXDK7YoG35lrJ7gVHr
o7Da3xIuKe4lXRmdfWtMV5owtlUMdZ7GFsun4Sku83dNK9i+GP9m/KRt1xdsDQJs3a6qSbBpmRbm
rE4LtVT9dgYkmENQspH17xvp1tragIa82Hzg/qsTDz1hp13KaT2TfbqJpf9DNBzlSbOJhyNzsI6V
XT0BdR3ZNt2eO6Pq9y4H4phOZ8jxF5uqb3Gibte7JBdH99A1od1vtBcn//QVx5081L2/93kOuPo0
m0in1LQnqfeAAcnDZkaytZPkWB7EEj/5pXVlR+Fs1uOrMSeh7fqBjZYMVQzLI26gdc1eq6ZgYt9q
3jres9DizxidKUo6qzy6anjR7Zs+VZielF8oAsKl2zIHnGvNbArK+smPKq3aHG223f2+xNaXPcRq
OidIVGInPW9CGLRI8QAsXcQvDaM1+4+BH59wdMnxVynq7n3JjZMYs28cFY4xuqYKZUU1lA8VeE3r
PsWGzXrmz5CRBky4FymzHAQQ6y3sdC8v+eLvcZZxWEuaV+8+0UrRsh4wr/FTEbnucOVPt8es3h5+
Lj4l90hsLYANBz4aLZyUH6Tofzp6cnbjqleCW8NE1Vf+W6mb7M9tmtAHQPJtzyMwDcBA7VSrenug
dXeHrrMMZOrttbkbYEEHrCV5lpseRY+MCMtWuyKu0PBVzc7iDbA5yvnVmVt+SZNtP84fKxmPybhc
JR4eiKs//ER/lNbEnwHgTO4FYV/gDu3r9k9LL6OSwo4+JJghIros/8VO/5L3COj5akhotcsMNjq4
RaQ8/dJa1tFZrKB3EanX2kthcj95gZTzMW6aUPavtvHCed3+Npseq1L1GW4eDcgUmJ24pco7xw1b
+XasfzVVeRCjHzSVffTiOVrnEg9h7ZjwCrm0zA5SWz0mfJnCMntM2Vj0wAv0W3IxtbNzn2rrq1Q3
RCHorEwiiT9MGV+1PI4mB5mK2sfVhzMAmjFla/GpJRB5+IU72VeAuXz8la0+cPA9SvCgSn4xAQ1Y
QH9zYI93a9aDQ/thNzBAxtVeMHn5oj2t6fB/fxRn+B2a+3aoT00c0BknBtIRIFXS43hTl+XTxAnO
WKtT7w2XODfwFqBqJM2AbCv3w0bm1K0NihMLpDfEl5N7xgPoCXCx+8V3nZ3XLRqFZXLCxZDAtXAN
2xvlcIdnXtqBMhZ3NLaDLaIY9VnA7lVNgBTKXfgn5KB9to9JXyyKiP9nuqINC336VZuemcuR6daL
xWNl+SyV0TdI3lxwPCQSzzYWuqj/mPwhZGjW9ovmijBWEoWJHhbIq2OE0wUvHZtGe5wG0wXVNnJ+
H/Vp1OXtBH9U67tuoZi5GLXu2JTCusBHeZAiTaPLitKsxoMWuzlGw/e+dFALsSewlTIfG2EiJSLX
dMIssyNbZu+zKe5lZd75IjONkJM0j5tLTVLkh3TUzlsB4uWyYbH7MT3ocBek1rBJzcIME81oMv47
4/gkdfsVh9qCRBvP/FcAAqPmP0so/5zSuj2lhpwBWnQePuZ8rBCXbe1lmp6lowDjwAnqGtSx+6+0
NmU27XYLB7oVvPjGNTXI6t473VBujleu6KogzgVqMkTnvj78KYpyPZpTRlEoXbZdWrbX9Fh+N90Q
w7l7j36JElb/qAscoLAmuy6y5VfM6adOxSZ7ZEa8iMYtU0Kw41hdbGk/lzrb2Y77nAvUB742/rp5
+WxuKu9U/1hW61RUb533aZv/clXysOShEkEvVHayaNPAoXX1qoB+Qw3+4TVdMRZ0pTn+9RaQyFJb
UfktDfzxgvK2cJz+NW6rLOomdrTNZHg3FvRys0W+K0mBf6G0LISRg4oI3i3+rG2zvtUoQlm5bxb6
DQnu68zWt7O67JYY+fCHdO/2W7N6hFVmriMlk6MOsOKr9tGxJmCEphthXQY6FVRgbagvy3ghWmPa
LVtnwgM4QrURVpAthTyufPJozpsUxW3rZXcJxX0cyjlmGjdGyO6aKczG6jaGWw09fzUxaFitLwk8
mkW9rMXfVai1CLpqBt/NXFIbR3N4sLLRft1UHpxBCxoXQ9KFrm6f7K2iY+tReH9USunsyFMk2QIV
HRJUWWVEnYzfZOr+9WKJz0JHX7obR4kltNNMv7pJ4OKuyRwRJRpJgpadVrvS9VkG4YkVUVnb2anw
JESzGHHJ2plSinZf+bn70rqWcSmKmhPclvkR4R8KyqRFprounk5dS2uiUxYjYj+P9V+UBnj9K/uW
euN855wEeHTT7qlvVvulnVUKk1XRsOPCevL8zj4K0tRpS5XdBwThyAt/kgQIKIqDNU2AAXNcJ9dF
s+topErJufhkbip3fT0/4gJzngErKjDzvZ137HyavBoNAN960bv63bLiy7b5NsfNpaIDXkFozI5O
2EV/6hv3yjMSElpZrVFu8wTEAazgee/uzIqqKk7b+2lU9qdo2dLV1IHVv4jktsDWvWhzwe5Y0sOi
o78wjx8nZT/EjrxojvfpdXroyyyysQHVcvno1M7OYFMlac2XznHf2b45Csu4iaE4Ckc7ObRsq9L+
bM/dBhH4iJl3pgkYj3Ctq4Z7kZDSm8hvlnHYFvI52PyMHNA2oTtlbNz1sztyKHXA9bp9NdU43M3J
vJFIc2Y9oogG2R76orvwiLOhabdfKtUOBlLWdZSgeol/YnEDYZEr66BPrJfCS3DPMwFHbawGSDVx
Cu0+GBkzqXEvLSzQW7QOKT+r7GI46wQanDgrmUWs8V+2YIeiqldijZ6x7cWFxnrKM7B8b77Mangr
ixknc9oZlNE35bMDhbnJ3tL7KCn6J/QqCFNZzi37LFo9dcAlx9+3i93tWCQM/9+BCXGVBmcVexYn
TLkf/w8pcLKXA3sVRQcrk178qnzz9eZL1QU3jPc9LUkbyZa7t50TczseqtR7jvPxtjVC3Wgte3se
gmwy6nB29T/bt85b400sWOkV9pc2Fwfdqt7dfit/yfBQxmzWD66G+5Ohn/22/hfb7ePUyvOUuY+A
wghTChcJGc/HYt3bBmGZAazA1E9ngoG5/d/CFSrc7iOBzWbcfASnvqpBocM3j/3SoumwNLYr0k+u
VoUtjMkG7xDFkxkMa/aWcaLjRHAseTg2I0GBs0+JqoD5SrHYKb69fHnJvOI0DulbnFa/qPJqyn1x
KjAEXJgGUbOdcpdp2y0ejQHtP/soLIb6rI0wGZl+87dtZyOwez5/kq1gOlm1hxA94ea437zd3SRH
SEuIhWOgucGU4zzpBbAMk6Sf9g8uco3R40TmRPhpvBEGft42odgB3xkTVbNfPtXiPqA/PqoRM0I5
hcLT/sfZmW23rWRp+lVynetEFuahVp28EAmSombJsi3fYMm2DuZ5xtP3B2d2txwpELV4adoOABGx
Y9j7H+7kpvmiEKs+N0zO45SDpB9zCsaM0a6RwKo12WU14u/UeDbArvZr3/iPqeePHKvJYkjo6Gij
zYWn1Q6khgDdl/lrBvwAZZr4KgLEfMzU/L4pYKYOsUIBN8ahNw3uNWpkitV8BXXHsbnMH+j8HUCX
wK1iO76f5ZtryjWMuFRcFFMAzboAVQsdCPpkCNww4GI+BW+NYd83AcnnCWW3KsuOda98ATG+z6v0
vjRfOWLMkzTeDADKhjGkjmIde0X66eX68zyesEQfJdY2IG7toTJA9qSx9aBX6a1N17ezsuA80jip
GI+1ld+E1fDFqriGS2agPhhS+5xqyIBm5nZeh/wQz2fyPAqk/LSyX4Jggl3vRAdFBgBfVtWD2vsv
TRXfAqT5lJT5V5uVa/5zQTeBYbvWkKKcBf2LNqfukA3X3uBsIZdceZMOA1j/mmshGiVzBpxy/MYu
pDc/d/ZWbHIxRsUgLa6ksmEiZMod6i4v0A9S18nhRVVBdQzx5/amgHBKG/3CzyQ0kKTaho7R3oJ3
pfZXuZIzPgTauC+K+rrwh40z1bPdu1dsvEH5IeumM8OAkOzwwJabkPnmi8to26/o5HxLIek1YXvZ
NPYxUYzHXCGoQVtfGBGLv14Dg5Oc6Z4s/85Rspj3Dw6NQwfrk76vmhA8tA4RmhMxVW2Aq8YulgMk
7eRDAZ1kbtUsskcStjvJJ+2SyiB6LZQbcsgKyMpSmVZUCKQ6gqp9/YiEHGBeo70rg+DN6Kt7C71S
q4i3g9JvssC7nn2kGm4aWWXu5TG67OLpp6+bL858tW+1Y5n3bDxD9F3hBJ5mhJ8acGRjy5qc7hLU
H7VQwMGqlm0iLzzYsUUKOaHiGThX1thc+qTrGbiHLIhIVVg2B4nc/kuzs/ZbXGXdp6n2wIsYLUzK
8NJS225nlj6JtPyojGWyqVVwhbky3IVTfzGAVtnb4xS/2Up9rZb+jlXuTUu567SleleAV78AwF+C
YGj3PVILVa49Tp0N/hyy3jFDzOEpq3PrAbgmJWBrfGgUiENpNhsrZN7r1ET+JrV8zjm9x/2yVSCW
cDIyrPxRD7vv8zsgS7MPJes6UEDZULH+EcCE4+TdM4+q0d+GOF5PtXqr2rUC9xuSfB0M29EPLk1z
+lSzXlBWL+HygCUDuAJJyPkWGtJjkvaXKB5dpLlFtVO79flNlobHKqCAWBkcu4Ps2YpC6Hjcd8YU
EZdmNgqhGoOShx+Afg91F8yqRTZV/QktxfXD8Kar2mMdfi/AU9Y5pNkCGVxNl27nFXViOdKAWcSs
21bf7hrFOZg9yGYrkx4S1dujIEA2So2edSl5gVz9nHUpyyrEX6U6cCO6gxlxlFOSTGb1FTWQmz5s
XsyUQtMsqb+3E+ZVrw+IV2ffSg/YY2QCa29f5MRr3DAo79sSkcOWBEfjR0fb1zRuwYm1j+pY3qk1
CfLI1HENjK9KC3B637Gbei0nEm+c99HQefI0/7kFaUxFGSZDNt1UhYYnl13gEVAhRTZJOykbvwZj
8FkKbPQ3uu3QO1eA9D/F7fTcqzaJmYltWNOL8uBlXksRTN2YKNdd5NjzEmIzgPzazlC7k8neVRWY
WqB42ZPUVeWuo/C+7QzkfFpDGvZdjmDW1HT4pVcF0l6ek5s7Xyrx9vGK6ejBsJ25IyhrATuFrysb
3s6SUySLpI701IgRvWnRN5TBExjCbG8Td+oNXESIbt303apIe3TgDB4Rwphe/MYBPqQbiAwPvcWG
7RnHCtjbW25o/avTZuFWN6v+c8VN5QGZgvFg5nF97KqeDJoVWdOcGDy2WHEegnoyDvD5yAd6VEF3
ppF6WyUo46NqkCow4hbIa+f1xSGUUSLDjqXptrBy0AUbKVZkbQQ7jpta+RI3nAK5IeucJ2sUpY4F
HCDujB1sfSUMXaf35b3dBvKVA/CA80DaAdip/MuCPNhXysw/O7Orr6ypaDZ5KHlXUYyQTK6Q9JgU
P3xqsra/Hlp42EXagL1LKcaTMQbX0QOm4hzSX4csNkc5Iw9POf8Fa3HnlutT406WJd1RldSOvu0n
6FEryqVZVp8qY8A4xombF0AFxWbKAQvKnDfuICBioFDJD6NWUHRuwROWlEYu8h5xLt6cS69n5i7T
DOC9bNobTyFrFviI3pR9Ed32iYYUcq4lX2TJjjhJN9r3XLFkht6uAxQdqtAd6ugvmbi9oCI2fOJm
hDxyQCbPdhD0lw0wBDl0gw1ZiBrATEAmNbUjiLo26m1zeUftc3/T2i3FaZk63FAgJB4AyQILTubX
KzTkaBTbfAWSR+iXUX/w0fHYDJMXHg3EPfZl2MeX2ZxPDydn+EstJrKVMsskh43A3o4zi6pwcAWB
EwfTLq9gSEl1B4ChjtBVCoOpPgBY7o654Y9fOFNbG8nwviqKXrldGWuXnm038DEHRLuUSHdc3Sy/
GSTstoDyIhcFozS40B0TbPuYWhZkZtQOo0oOQCejw6EGwAijPoS5bqBVD6K2vSgjNT0ksfood4b+
4ChIekkTtwErvNV1B3MQxX9FCusTlwzo4b7xuR5JxADoA6NS2NFO549PiRR9iuPkpVNk/RBVs3t1
Uz7Gvf5qdGnLygjdDPogmnJ+8Vkb1AhdCzl7jNUMd40plL+OmBRf2IWVMd0H0GK5oWP+qJf25u8V
N1Kp1ov2Xi2Uh2BStrahXc45HLKCBz8tbpIQ3skU3E9QJHQP5jZVM+7NQekjah5v/l5odRH4McRl
RdFu5sRQORhvLcnXykm/2aRapyamds6pdJzzr8wA+HC9O6Sw31qpKu+aCHAe3NTP8aw8plmfNSjN
F41e1Vs4GcnWV8mfG0XxHBToJ8y5Iqe+HdMUBcJsn4XFJ8PJke8EpJQkGwTfXXC/z3HTzupgcMCA
lvjRNgZ8jTxC880KKA4iyfDwS0D2v34M/+2/5ff/Esis//k//PlHXpAh94NG+OM/P4FZytP/mf/P
//s3v/+Pf+7f8ttXdLzEf/Tb/6Hdfz93+9q8/vYHNkvOZg/tWzU+vtVt0vxqnzec/+X/9i//9var
FQRO3/7840fesgHTmo/w0x///qvLn3/+oTgIy/7X+/b//ZfzB/z5x/1rHNbN63/+l7fXuvnzD8v6
h61ZlmWiQSPbqqyhSNy/zX9jyv8AcqDCU4XeidTKbLKJjlsT/PmHZv1DtmwYebZtg9NCF+CPv9Vg
s/grVfuHJWuq6TiGTYzJ/NX/fbXfBuf/D9bfsja9z+GQ1H/+8ZGCqmXxfr/LPisROR84F6bbhR2H
LfR+/ZKkMvp6K5qzH0kVzw8QNHgxA2uH2OMBipR+RnrnmE/6iuryUtOC4G4DICiOHAiWCWVZdBwq
UvvRZO7fDeK/e+p/0zPzU9+LwntK2OdtDi0b7ZdCd65CILG2Oq00/5EE9twvgnTtyIpmI3lqukZ1
GBzvHiGZrVeO12G55kSyNLSCfG3QcxjzADC5lVxeDSS8IP6+wno+Q4N6/gBBYNvXpVKnSGK6wBzk
Tdx7xhYxgzVt9KWXFxS1ta6Wel1l2nBcYiNGAq1Uu2csG8oVfd+P1Jp5fVGMXysMi0qMZ7iZBz8h
Lr/EYXyVlXxOo13ncJxXdMg/EryenzP//m4amSrXNbtiFAa2GBnd2jTrv4Jh3IPPBcqtQhzukpWA
WPqm+fd3z7LUqi3txkPSRXGUY56N5CsCNF+TbisjGH6ppy1M4NPhoczjLKojzx8mBHbtw0qyBxT5
65melZQHIEZyjJJbfgMhoqbMCBE/xt1IUldCZiHeRXF+iBRVjcKR4fo9J/QS7kWqlyvL1IfOSfPn
COGO9n2WTGoNW1slE6pLl4NT7PUM1ws9Bj2cPZVeczCM6rKqmrfTXbj0PcISAAlx8Cov53uU7GeU
lNdwVe/Pa1qI/RiVHE2Zl8YGPqWR6m5fe1enm16ITFOI+0kvoPvIkYFoTA2EtWvHveFV/SVHfH/l
EUsdIwQ/dFPkJ6CfuKoiXwaNdQC7sDJtF5oWlfMnvXKmHrIOvk/NTZF0Xwq/OW96isr5XReUhp8g
kuCkoO6cFHFZRGfilXVk6cWF2DbHCHUSGQItJJN95Ni7VjtzHzWESJ763pCBJ+luNHINI1xjuV+R
+1/Y5Yx5Er1bkRSPsp8q2QbSRYq2tSGRUlmU6r+KAuURyMnaihD8Uu/Mv797DhfpTi4Aort1NL6k
4K1NhK1Oz/elTxCiVDXTFjpPOLqlz2HcsG91VgN4uaxsZM9OP2Pp9YVwDeIxM4YWpa4Sasbe69pk
C1NwVcr+45XaECI2Q2m8RA1vcHNveOQe51Zp9fX0iyvzG36wCxhCqEpZM6GfOOiu1bO9SV+kHPkA
jUJYeZ8Zn6saIla5i/HRAeV1ZZfhebGmc2J+P96JHms+IowDEp3GlZ4Ytx3YsNOftLC+6cKGnU5m
K3GgnHlU+QYtSCSMmug26Z2fp9tfGGtdCORRSx0UI3qdWhMFDpDSe0NrX89rW4hkVTaD0gyHwZV1
e0KHE5dfKZ1WOmbugA+GWhdiua5g3OZNN7r9VB7QcgSKHgJRaQ+lU70we8HCBNvT37EQc/rcd+/C
GREKZXIixoACwC1uA7cxQqz6YD6WZbuyQy4NsxDWSkTeEGDg4E7qaLqhCc1es+3kSzIk5xjCcqTQ
hag2q1GCO1YMbq/ZPxJDf8K4Z2WHnCfLR2MhhHRFdRaZGjDNqjkCnh6UXcRsNXT9AVL+rq/kT6cH
YmmyCuHdTUqo4TgxuF7b75VafayzYWWM51D94BM0IYRjb7Cl1ikQtNO5PowT8gjI5lCqUOBO1Brl
s6jbYfp0+kM+9FpiMDQhrBFnmsrKLwdyIdIn0oEXKJOqzoNJTkqLg2tNQRkOhQU4DwAfrofK3GYA
ck4/fKEXf9mxvJvOkQ+x28Bs3S3C+GtmJlezV9t5TQsR79uOn9jzHINhmaBYXg7AkSiDnG59IQ41
IeQ9G8E1j3mMzj5JqkgBgNXD5QkSUD9Rt+I4tDCXtbnX3vWOlqmwdjHZcKdYgpGUu4AppDTdSz6S
/9Oac+PC6qUJ8e5LcacDyB3dWhkPeWsdo1DFHz38JnmpmwZUHbUkXllblsZbCPwoNrJS0prBTYrm
a6rq6HKgVnZ6SJbaFiI/mR1YdJjg7jSqJD08PMEQVd6ebnxpvIVwDzpVyuSSbbXrrDuogFemB42P
8qwpr8xXdSHsf/3+brSZQx0I/IxHQNYaYO5Tcj4Ys5C4ORavXfToaCR28ZExvsoQo0YWBSSmNrpf
HXNuZGlfbvRW26QyQtFefpVz+Zz/TdkbSOxCmw6MIwZ+M4t5OzSPlE4uIiAtp7tnoe9VYQ0pNQ1V
gAb6KBjMTwbb0RQkK0vE0v1TFY4FmGpYteXjyRKq0rMl/2UY1zbQuNj4rObfQGIkrO8sTKc/ZGkQ
hFWD0rzZ1HXCYmj74JnTDTjCDnJejhaLN8661IBeV5fehVmlCqtIQFJEbtV4cEfpCyDvy6bqNhVI
61GCLMDYSSV+EtGNDQUAfKupltsByk2SXGIeqSJefvqblwZv/v3dxMMFrpCUkA5Oo6BwLXPagFdL
d+c1LqwuHK9123Di0W0r6y/owTPRvzvH+pKtSxWWk77prNgHOUHVCe1OFI1fy2x8OO/FheUkwD20
L2XGZtC7T6plAVaWHk83rczj+8EOrwqridPKWoJu0L/GvbS2jfedTRdly18jP48xcyyftA1AmItx
/DyQeE6bB0l5Ov0CC7N8Tqu/H/EgN2or0OvRTVAAQBPDv9A0IC5OD/QFYDggbsRbXFMZV6JqYZ4r
wvLQKWOBXBWTwM7GR9mTP1XgHyOvunQmecUWe2ESK8IqgdWCWoQKe2VgVgD/8Ac49lO/tvwvtS4s
C5bcVBHImMFtYKSQZeMaOiKVeN6u+GuavAtAK0aSBF7LhAvEVLz0YSm/lE4aHs4bbCG8I3Ogulob
A4ipcZOOIYRvedNXXyVIkzZMJmbe6oq2NNBCtDea0kaDbxiw3ptdj+AlCmuPMmeLSpPW8qtLYyEE
fV0lEGYmeksb8AnUsps2DT+d7qqlpoWYh2DNWi+Xo6uEswBb/z2FR3Re00LIF/ZQN0qDdxnSGeir
+LuqbrZnNS0L0WwaKM4ByAB4rRbZhVS0z/25GTBZiFx/UNGYm9DqstpCcvV4wgrIkN5Ov/jcyAfL
oCzEbCxXoxnnFSRSGO4RxXO4ufNVY76xtUblgjY4/aCFaSkL4Qs/F0EpVWOf6JOf5ujfOnZ5WcX9
HlHUlSVuYerI4lYu20YVgXZw5TR/maLpoMTWSgAvNT3//m55GGEsyc7ksYVGDSbP2ZdgWrt//VqB
PxoCIWATuQqBGLGwmfg0+CA58FlDM+92xAci59yY3mj9Td+j7bTToqce/iJHLWtCmi//yQlsrNby
oQtboixEtTZpyRj1RPUUjk++DL1LqbdyY7unZ8BSHwqRbQWlDUZdQnOuSA96Zj4BZNidbnqxD4XQ
1lH8tFmSVDfEylYzdMiK0sUwGxh4vTvVyWzBThfKyWeO7noebVIOkyO/4895oyDcQpfq07Q5/Tof
f6nqCKtB10gYx0K4dctSPXaa94jM2Pa8poXFIJionlWGPLrG1H3hunI0G33lrT+OUNxEfp/jeSLb
PXBz8D9439XMLCmS8OlUXF2PnYvTr//xFFMdYRUwQ9KxVmiyEUrqw+SZKIzAXwgD/fl0+0s9Pz/3
XZz6U6SjGVcATS5A6tvyw+Ss2bkuNT3//q5pJM8LVDiZvpbPsZ+jB/ohllmcOa7CIhDhB6HjPwfb
Mw/xCVQPkt+sHHWX+lwIaxNByBzpW3bUTP0a6pDnA2hMqXPW0qg6QliHgYPoILoj7qCGM8MturXs
9svp4Vx6dSGsO7mmFjpCJc/D8UdSTC+4GHy1uvrn6eYXZrwtxKnjmChKxVQ2Kq99QOsJJV0KAooS
vNhm455+xsK0sYWATWQFNTsvV11UDQG01ke8x1ZWvTkw/3PjUG0hYE07zqYCq3JXxhTuewgDA3W+
AwQYrscIv+r2WlQtDIMtRK1ajYlU52S8Edr/DHZxi5DWDqmtldz90nfMj30XWV4Dmw35Kr6DjEXR
2E/99NinQPTkS3t09ueNgxC+llwPo6XTWSDFHuMh20i58/W8poXY9c22sx2bZLEWJNeJo9wnWbnS
9DwTPxpiIXYjPRzrOuStOSVAE06QcMg4l9V7T742leagl9OhSPPL0x+yFA9CKFeNBao8jiY3jNBN
i5JxuGxbI0TEYRa0n/WTTz9n6auEsE5qv0NjumIpzTR9I6FrD3i8xvNpqOqbAhcgvGd7HEHU/hu2
JsbKErvwdb+ctN9Ns2G0DcWCr+NmpvLD7uzryUZkV9X2eme+nv6wpUcIwa4jflw08zXAAM0b2s7O
M2sYSeWPVvV+nH7EQiyKmLhBd6zBdCi12z7kHIN80UVEHT8jU3H6AfO7fjDlRExc3UiRnLPeIhy0
w112Z8spDoWQOUG16FiQRPXKLFj6kvn3d+OhQQUwg4zO6hP4Ip2J/wH21A2T+7wPESK+T8ypb52A
M3vy1I5fUWu8GCR0awyKBYPyXBYrz1lY4UWwHEeO2rM0XK+z2FLu/UBHSD+xk7OSKqolrACq3mcy
KPHRbdA6y7c+zqp3RskxZ+XtrYXhFmJ+LPLMamzq744e3Sd9ekyb6LpRzUuAw9gYhCsL2dJgCyEP
9jpNyp6qgyo3+0ixd/ORGAO8lUm70LwImMsCQ1amnJ0cI28EoaIE77xorHc1evtn3S5VESvX5hW2
B2NEfj2Pnyq9eezIqV6cnqoLU8icB+ddKFhWDNA7yNhgPcy9nV4ysYstVkpYS40Lu3eLbp5fJBQG
kqBGNMVPOKTBCD3vzYUg1vukljyHyxTi7RCkJkS2uDiebnuh7KCKsLc6Qlc1GZmbupXfYk11oTaf
0xz7IIzRqrsJzcipfV1NnC3NIWEbh7md5aPJeoRz5FulID5v5S+9ma6BLRcizRQjOVITZLb5mhpq
8YWHgEj6Bbe9nZ1UPykmnO6zhR1IBMA1iJUqqOtPbonSjgwNB52zTVXIKNCn+pljLsQy6rVNF8RM
KBz9esqTMOI0BR756S9YmK4iCC7qrbHuEFJGQa28ku32AT+NlYPmQueIILig0CoOsqT2ozo/emqG
qYh0G/jGvpS77em3X5hEhhDJdU2CsTNZ53psKW2EvxD32Oj12p621LwQy72MLGuK6RXLaLEpnfZo
4Rgua+PKZrPUQUI0m0kHbAZPH3eSsBzAOubGCKt6k/v+ttGHw+kuWnrIPPDvFrsm1vpBA2HhVi2g
XLgrfo/DszRtAsrrpx+xNIeEUPaTwEDPkVEozej7XMtx4nJlDi2NgBDFwEvtEOPQAVIwICMMMrB3
PqD+s3IEX3pzYTtGyR2Nb6unhtLKL/hzH8DpnPnmQtiaZjdAflc4/+rTzsF4oMCsGE/K3Vl9LqLe
EDcOW6iG1M0k/CHI9Fx1VrLy6gu9IsLepCoHMRwabO8Q0OoueIIp/3z6tRdWZRHx5qW1ossKUyRv
0hTGs3ITcAe60IcWYtY4BgcUzVdm5cLU0YXgzZEGagrHochrSHs1graGykEp+Wc2Pz/2XVyVRT44
0Hpn86GhuC2NsLusQx2DVgyqTvfVQuSKyLdg0iIFeZfBjWLzSLchPqtf6EX0QO71y+lHLI20ELnc
baQysGyuhoyEXGVXXl6t9M9S00LkDgF1/rJCwMjWBvQvqhZhYn1l4VxqWwhbO9JMiidM0AKoRxPW
VxC8Vzr9V/n0gwuZ/lvcqn8v4hFZ2WbOmVp3ITzSDouav08IyAaZSknRa5tHf6oH/aJxPE+7MMoJ
6VPMUJGpCHS1vypbxEEx1/WjdudXUpvsS4pgGOvB776tmB7pSolnoRNE0FyqZoWaRNTXhjCfWdXb
xFjDvS41LVysgQEUJaLZaKNrRfWj9zsMA3LdxvHq9LRbCE0RBFcUpIcknbnRBdK9rnpXiYz4abfS
MUsHWU2IfBVmbAVCFV+m5K/KfNWD5CpUDMRFHVSqEPNUnjjMFvZ03iYiIuPGANU7BNE7d3K+42T8
0Ezxp9P9tDQO8+/v1pheAT3ADatw+7K57jt9Z6E2eV7TQuQnQzVT9gfQL1l8XZQaKXzz8+mml0ZX
iHypCzPcvUjdy4H02Za0nxxcUb+1+qfT7S/1ihD9gdXgDo9nu+tZNQgwDx8H+HlrXL+l1n+Lf+Xv
YdD7TdzQMSVGZbvJ87eyHa/RlhaWdBHxpiaIDngpAzpA4Xh08u6LDUQhVq1dmlTOeVdnEZpWW16J
8wgkv6lvQtnNtFB9SqI0lvan+39hDxfhabgVhVmtlqhmydlfaWM+DSXZBc/v7qksHR00zrenH7Qw
FKoQx6iN1zrGuQUaTlgPtrPBRnIe8EEVgWjjNBqKGvMROAXvsopKZVR+O/3aS4M8f867qJ06LLCH
sqb/HQwTC3kfRz+H4q2o6rUFZ56LH+xRqhC8qeSHShk7nYvtx0Ed8dSUfgISjO2nuZrthBFJSmNv
5yirR4/sXKhIY4/hY4QZac6RrPPFkGePWMJufau9NNIb06+QurkJA+XZ4X8horBJlGrXGdonBwX5
wsB1PD9SpCw95eesaG6E0jfZqeYUgY0iUJRMV6CqXIz1Tvfh0tALa4hXGVJOF8JPySx921NFoIas
arvTrS/tEKqwhJShbzYpWgXIeJZoDlFbLJGI3ENbjGwTmexdCTtJk+qVxXZhRRTRb5weMBAiXe1O
coUQkv0Kl/uy0/O/Tn/OwoQTwW2jXxh2Zscowqemc6GV/q2RAaRP7XyXDMbKrF4YERHRpstxiTlO
ZriBAToUs6qbylirhCz0jwhl8y196Cyb/unS8bZVuQejlYk853kbhjL327uARIOxjGMbcX5fwhqi
SPE5KAESn3eY+Q8sW6olqCfSeqjGrmnFWwnxICoqK3N1qW+E1QQ5mMmKsEjB+ra7R6cP6aXuSm3X
EtJLwyosJUptWYPuQW0PnLZGGdJ586x07Qq21LgQxRGMVsWueHe5xc7NQdRWM1YOeUtzXojgylPq
WIshhdda9L2cngclwJwGA4LASu3t6bha4DXDMP194uhJ2bRpV5iu3yGcM4XPIfNS7S0Wx+659bBS
rfTvFn/ElXVovfOS9yK6LZ7UAeBOhNqAodxhGHMwQqS6M2fldr/QcyLArStVbCoLEIsqyvJpjEhO
WG91rinSGj5o6QnzweFdvIWh2cl4jZpuweEgCcO/tDzcovE8p7iKlaibryIfbIEiwE2fLFNNa1ie
ZF0NuA/GZRzZbhti8MsZWcuwScdqa2X9XpjHItTNgLqL2LDFw3z5tkY3MgrPDG95fuS7vurZiQzu
kEwxI1SumhjtQX/C0lp2yvLn6Wm8NBxCiDPecqf7vP3gdZ+lScZYEWVTNbkt5bVAX3qEEOhBZ4wq
AlGGa1neSzup+I1XCNRh3jM5D6e/YmEdlIWAh49XDCNoCHey422RqHt5LK+S0nJPN780xEKo96ON
e0DUm3icKD7GcfEDTsLnlW3Qdfl9kP14SNoup3vMoL5RUB/DsGoNWv9xvyiOeFeXDcgbLS+uYqrr
5cOE8pB5F+qr8hsf94wiAtWs0E91/Ngh+Q8tnunZrZHmZ53yFBGf1rSGmfphZ7hSn197k+TGVvh4
ejyXumX+/V1cBYitm4iPGfg7S8ZFjfTGxYhNjy9X6cqM+XgFUmY5nvdPaPwkQfmWfqmPSJxTvvci
416d6m2OynWVnjXtFUcIXqSGx1HXeoOEKXbzWIFIm6FDTf28XhLi1mplNe47eskeC/0BiAPuwWM4
HrsgLc7azRAb+b2bsCexUbVljKshgZMlJ5+Qit53ZfPpvE8QAtdWpKwbYpRApNK+MZL4GE+YLzCX
zmpeBK3J8HXzNMVbO0UrfMASNjbtgzzFK5vxwhFDEQFrUggZHqYA0RUXl8h1Vrj+etUe6vZbOirf
Jqu/TQiKWEZVVzEdCO55sPLsj+/xigho8/2gxVCZwR91FOoHOYFfEL20mfldwwYpiwd/ZZbNy9x/
7tXI1P0+BQZJsep85Bt16XOe3nHLQrATMY8vw/SiSZ+VJgtWnrT0SULUK3BKQoxOOenrbYqCJ0cB
DNYKFznrGFE3vdmgqrCWQvt400PK6/fPMuxG7p155rUSvr69V2V3YxkWbu0Pr7KMqN/pGTg391Hv
iSsAWWfZkFCjSVMERi3LjaX0LBIjtkG/fwGKe61DgGIc72h38Gs3XlMczntrIezrUs45mbe4QXLK
7FRswW39zA4RIl6mbhraE4PcplN+mBRD3xSJtDaFFkZVxK3lg9qgVhsgUjYFm/m+FQzpIx5Q+3hM
Vvpm6RHzjvJubzJGe/S6KjTdX8gBq9ujZe9iWjsLGeXpypl1nvIfTBsRuYY2bpl7Gecl0/efByiJ
GxsiRTWGypkPEKK6y60BawCGITOHZJNGnkTVIxp/jKHk/Dg9iZa+QQjnIEc0JNARzMqbottOo5Te
6E3tbWqdVNbpRyxElzX//m4sClSJ4cgzFko0GjuPBO0dynTG9/NaF2LXazu9bxUmU9RZeJKk16mR
j2f2vxC83jigFN/SNhqZP3RruhvC4Ig500rzSx0jBHCBQGYe+txCkSoeLno5ztB1MbqVEFhqXYjh
QZcsGc8/skmaHqLPPhQTQrOh7u9Od/zCzBERamWB82kewlZ34LEWSFwOyDwoqb4/3fzC64voNDOK
U7YZ+p69RtmklY9LpDlO7unWl15euD+rag5AG29nZIYCrIoivd2WVVkd8tFbk5BaeoQQvEXGExrF
ZA3Fgi+wx7vSk48ptebTX7DUP/Nj30VVnPrWWBnzvNeC8s6pE/m5ifvg6bzW56e+az2Cp+hgwsZV
UOt/5LF0aSfaeTuiKQRsJCWciDKkGBtk6TdJqM7iqnm0cjxZ6hYhZK2hsHxdo1sMNJ7YbOPZbmV6
Od0rC6csEYtW5UnXDDlDqoVBdFGMzZHK2KfRtC8nLj6GOT6G+JJGWeatDPLSHBJiWKoy1QolEkme
OlzmUYp5fbuXtHZ7+nsWOktEpiV9KOGyw/eg0hGyeTXyzmq7duXll1oX9uB+8KvaKUg5mybYcR1f
OWi83nnjLMLS9GTy4syfc7Y+Fhtl7L/hfHfe5BcV2iJcGidzIJfgjd2Vghimh7HW6R5fGFBRoS2Q
jPZfM6h10p3kWY92q+5TzTvvKmvMQ/EubJPB8SWPSpxbdc2NIhU6ImHlm1nh53f6/ZfGVAje0tcK
3GUgeRv4SDshDgfKao3lV3Xzg/OUIcSuISGqDIKee6Y23FRj/5TrOIC38r4rygcuHRdOaT94qBMz
p+agCxU80xV8Gipg19ywbvpOfouLkhyHfFmo6T2BuEf8/9LO8Vgr8NJCwz7ABiBpim0T6fdhj33c
eR0j7OUDJgumDXzFrXXMCdTYao5O1VTn7eWi7hsS52aYZcBkcPFEnau8HPj80y++MCNFlBvK9STK
JprmxLf3UOA0w3wfpd0K5HlhwohAN8UCfhla9ItRyzedmXyxvGJth11qW9jEZb2Is9aiLKSNEda9
doS4fJytaT0tXCFEcFuAphA+TnQM2VCM/DIAyM6Bqf8WhdaaLO5S58+/v4vXzDdSrA5YxYzcareB
oeM34lAHAbjtr4zvUifNv797xCCjwIFEu+EWnv/Tj/vKDfsgPm9e6sJy0OuBjfsRjQd2g7umdmXH
+coivNQ1wmJQhK3vI8etU0MJNfzhTDsJLxI56QDNewHF6vOmvxC34+CVnlrzGKR7fYCkOUh8Jeo3
Sg154fQjFjImv8PdlL/neVShw880bdLqpyn1dzouHReRjpOsbPZvuHfen37QQpeJcDXf0cMyqVmc
Za/LHsfghxXNHohYg5zXvrChJ1ZBlcPjQ5Q2cf3SvDSL8pL5tXK6WpipImQNYzgpxQnccPsu7i+0
sb8tc+X1vFcXDuOVr3hjo/iscmZ8MwXqtmy7faDZ5+27Ij4t0owUb2de3SnVnVFPOgaMQYDUkr0C
x1yYQ6JqW5mDsh0zMuGSlCWbyjTvjLHGIA4rUDw9t0rinLdei8JtkVI2TZ8zxjjTXOWedG8mzpq+
3dJHCCEtq3qHKYiks4v1171jXeqKvOtk/9denzprmm1LYSCE9JTUk9zIfEIRllcxJvAY39zYmbXG
bVpqXziUq4pv17pOul3qhpshsp5Cx3oYRsyYT8/VhTgQEWyDVFXIc9BNXT8+oYm9JYX41+mmF0ZA
xK0ZulSU6ICRJk72ZhkCKlKuFes2d8pj2P88/Yyl15+f/W7Dwc4EsZ6eFdXK1Bm6Pe0kNF5Xluul
xoU41nQv8zvL1F3DwfZuVG3XInl4ZsfPA/7+zYNysL2MiVNhz2GE3o3VDV9Od8pSx8/f865pcgF6
blRzhc/XMZwxL2vD7ra+Ez4rcoAbY7CC2ViYmyJsLY5TMCYgkkiYq1+cbBspzS6tppXtfukrhACG
WIArcIXWs5wr5CODIL1Evx+/pggBSY0kFsKe9drJcelhQhg35f/h7Eqa5NS55S8iQiAQsAVq7KF6
cLttbxQergUIgZAYBL/+Zd2Vv3q3XBEd3nWEKZB0js6QJ7OfoHSErR4aB9lpweK8JaPdDkvaZxiF
ZVk0Rl3x9/25dq4ubNpjpJXkvG5K9i9WigcvuVWmv/Idl9Axr7VzLzlsjqLavQpSLBi5yRpAKVQQ
7Mfb9KFXvuESPpYKRPLVjGLBCBFqDFM/ruUtvOW1bzj//Y/j6zng7mWKjWe9fD/TcCmtX/tmul/b
EE0z78b5uvYFF9bdhlNjfHOOVWevAKb/bsEl9KENvoSQMa9D6hojNuIEfFZqMCzzlvHWiN+19Tl/
0B/r09Q8JinFizuIg63eQfRfQkHu+PBP/LEw/l+i3T9+QTIyrfU5vySdOlCw2mZTDY3mvy/OeX3/
I/H+l278j4eThHqxjyrNBvPwxWQhONV+Nt5wWvkNvPQVt/Rva/aPH4DHJgxciyGUuNiPaIHOOZqu
Y3yL6+7a4y+sd/KbcDagmIZg5AChZIw5wHvLfLLVjdD0yg9c4sWahI5UdCGEHUT8gpYeFNrUZm3E
tw+t/yVebJwmVnY2gF9NPaiKar4ZSbRmGPjbJyP7mAVcEqOV6TQ5BhkDwKAwwAkB43ZkH7PbS6TY
EFRGQCQO70+AIl/H5WTdcKNidsUnXALDSFkamlAsvYLyeHrWM17ozQ7eFbu9hIaFySghVXX2a7I3
z3SYpleIWSaPASabdwm49nNubP+xu5lcJMveJH3gurFKtaLQvlP7FphGld5qaZyzsP8w4kuyMzOJ
UflAsiAiqrsXgnHpo2MtPzSl5sUyOZ7zyPBTMNqbkeo1aMUlYsymHlgrQxJugOw2ZMkaqJu2LSQh
Pofi11KDZ1R+R3CT6WC6EQBecVXkwtSBBl1lQg2SxIG8BuVZe7e671d5gm+/YSjpfy4kuYSSrVFq
XE+xTyrq90bYI7Xl9wXqwMlY/WwV8ggC4Z9CDjiLf7f//z7j5BJgNvU+SYnDR40sfgQr8V3duRv3
xn+fcHIJLYsaHhAzAoY/DXIimW0xnjz0A8bnSh7t5nqE4h41/Y+PfcjFBY4OiIgYB2JQQkkbROOu
iKGC9MFVOjvnPy6RlQHjr0pgXh1PNj0Vj3z+mCbLWdztfx5tnPDasEcnX/dTcGQjJzkkFW+1ka9t
74XhDx6Tw6xNuLGgMoBqWhiBIi4dIOf+sVUP/vftS/DrSyJsCCKPOcn6eM4mL+5uGNy1l78Iw0m5
rEidAWAhTR8+dB7I6DG+9bEZa5zy/331LlnAMDRiaaCYG2YT+moo8oMR6u8L89/Oglwiy6zP6qqy
aFE3oflBQe+aEZkc2k7ua0g6f+xYXsLLCJrUKm0Qdi+WFVCq51npV+bGw6/4oksAWVQJk5QEQzqd
TXfpCmrHZLXgt8fYE6xr6ylTHbVX6h8Q4r01bXFlxy+xZMraSfVBH25CQPEjoGhDd8vO/juOAn3p
/263nnwPxWe0lRmY0E3pfxaV6qBSvN5w3dde/fz3P1yEVI3wVYDuL63AR5yYzocue/ux4gOi4v99
OnPETXMM5SYWi5xBJyVmtyjir53UCxP2e1TSpfSBEu2HYkjFfWRV4UFLt4eo1Y2zdO03LiwZ+r9S
ihlQH1Ujgw6rFGpc6rOUwYM3kVuzndd2+MKgF8H61CUxDg8ZTpCH3Y1ttBOK38q0ruzwJXasbWS8
CJ9Awh6qAI9hK8aNwWjdDYdx7enn2OqP8+MHdqSR8/H0YDCY2pgeu968/N0ZXXv2RQ69tq7WoKmH
9qda3LHhFLLXQXgrur9yz1+SnPVRSWsK8YsNMz9B/rIl/D5MaYEMrvxgX5zEF9bbO2i09D1w8Ekz
fY/HCFUZV9rt35fnysG5RIkhf1b92jXhxscL75doid/jajH3HnPp28d+4sJ+U+0padBw28wcGgiU
dg/xHBzLSn8oVSGXzGaaQR615f3ZwOI9ZGSL8eZU87+DdP8/uieX+p9cJ22DjiT6VFN7P4HVLCBq
q7BemZdO70rTLVfpNpYsa9rwe03at9BBDaz0djHkrJlJNkaRj5ELkPjCyAfEM9IfESFzOrmMVw3Z
UmTHRTKJ+WOW+P/QZZMVAzcy3IxjWm1q1tcA83wQVwzB8f+1c9k7adIET2+VLVIS7gwIzl3XbXg4
PH/osF0yoAVD2S34h4HL1R/+jTsawV+q9FZJ5Yo7uRQE7bpRpgw2iAkwclcu9D3Vt2ZFrz36ws6h
oOrS6Fx59Tl/Oj86Tm5RJV179PnvfzjYVKQtGXpcD4NLi0TXDyLUH8t0LnFlSD2ZF80JikDdurcN
hkRm/QUsFIv5InQ/3jiXV/zsJedZZ9XYr/2AKsqy3LX8YXSHFOPT5Vht5uXz34/OtUW6uKiFsCkD
2zsS0DJm36JoFF9Jw5ZbEynXHn9hvUvHiee5GqhiQu/USJqsapsbr34lXr1ElHlkVlqq8my24yld
pJ9bjjlvrWm22uTg5uYfyIF2O0Dp2uLvq3VlRy450FrVRxS4lRAk73P4FYr2ROVOd/2SpU0Q36e1
Gsqsl8o+/f33rlxUl8izQfGp7ieBMk4iTk1qwsyW3acJcKK/P/+/6zjkEn1mGIW2aYWbHNP55JMb
ypkURsegok4NeCE2/ewiL2vNartctq13SwXwyrG4hKZ1i0ptBS6RTcRak404dRAPTT5G804ukWmk
wmw+NKjgrgL2DjV2mfs+vzUNe+3VLy52OhpozghON72Z6qxleOvZb29RcV7bkIvYHJgHrwJvFsyR
0Htwap/8tD14DTKYmWGwgPYb4EduwXWuna4L2wddvePpcP6UxRzKUEN6a8kr7u//friurdSF7TvX
hq13FiUdGtCKyi50L2jVihvggSvWf4klY2mUpLq2CQipBG6O4bwRbbX2ESB3DUTjY1Z7fValnj8U
oIBhT25UiblRXr3yaZdIM2I7x5sEtSfQaURQhAq99J77rb01xnAlfbrkVSNIZiJbwT5YDQySo+NP
kKDnkfKf4Ww2H9qeS8zZmtqBxLyJN1Sr4NMYRfrkEuk+NmRNLjVFkRQL6VU4XDErcyuSNbPaT26k
l9fW//z3P672QA/BLATWBztdF0tJj1qU0wcffmHhjHlpkyx4uJ/W/ZZ46vuwLrcqOFfENsildChy
Ps9MHp5ucFfxYc3Fup6QeDwTRZ5ji7Z2Jf7xeH/sm+Z5wBA/rdB70x6YYMxAsgjlAAOlPFl6P8dW
f/37WbjidsILT4DxzV6XgAtsutFs/508NsOh5j3ZzmqxuOKmg4+ZxRume233LhyDnUHFUokm2mCS
fQFkPvl2nij7+5dcefYlLs11/tJIkmLGqONQwROoC1WFH2r/xkpdscxLsVErdSmJh5UiwnybOH8o
WVBYnZz81v9Y8n6JTSMWI3HLhDvAOV7lnusr8Fa1t2qs1z7g/Pc/TIcRlXbOwiuPXl0ktf/kr9Or
03IoTKDqD+7C+cb540dAFyHCwEPOU0+vlAa7gMsb3V0oCZ7t8D/S00t8mkiTlYgJtXkvTJzMqyTU
TeZR5gNoR8idNCBsGWZiCq8U7WEBbBS0TeFyqF2vt8HYL3vIVyXHxlvWtyqM5V6sxIJeJ16fMOhd
FpWIg41gE3vrtP26kNXsrB2q07q44U7MFPPn1TTdDTRhpyZIu2dZg/OyFomfhVC3P0W2BNwpDcly
jGXSPESTVl9Co+qdn5Ti1I0T7qihCvIhUW6HPl334PFmPQKtrAvmavtsnERduq2h6IDm6d06reAY
Q1G/nu9HvDVomjDNkjTK5R2T7btv1/ZRQKQhkzZFlj7FGKvLBALgMk9EAP1TScovbXeeqqRMSYhz
Ygg5C2OwsUIQkn/n1djdyQgCsHFsvVMTVh7IQodpP/MB2u4sNceotjKrAvPbJ8CSjov8yVu0Fufa
eYWzHtkAzSR3uvajXHv9T+at65e1mbuN1tbkabmaA43MmqX+6qVF2esm9/v5NPhaHby09e9r31+2
ZoBiTu/J6skPUrtJAZQpghlzvobGNbLb6AC9i5MLIOGDabM676a5zpzoQFPW+rslYeuWoPX0LZz1
uKM967Kp0XU+tED1mrMAMFkZOTmgGVBBJ3c1RrWLYOniApXbp6D2XiMXgpRzEj/KWP8wsu7uXSSn
PGindRenS7thLhH7KEqWol940GSzGqBnOyLD5CRqoboZ833f+xPautIWgZ3qTeI6kUXTotuiX02z
berlt7+s6VOgkJyC5GlFRSMNILxN9T0YrORJgRwQ9qmig4n7ICcRweujQpUNdgGKMcVAEPUbryjL
xOwCNuoi7Lo1kxFmvKm2aLmPZVm4tf68hhDG/NZXU3dqW6eLcqbPfrQMwLPVCZT0IMad08bt9LqO
LjPB0N+tY8sXFFo6lpXdJMCYKceC2KrZ6qUzEHFGdLLVU0I3bVxJTFVN3ZBkpVchCwLsQn5GtLWK
+zViQ3InvbYUT3KRZi5oR7BsyVKxIItnOazHOm7TqUiSahne5NoMDpOJtEptsSpCyL2O/Ar7DwD2
jpRBQArZDw3HGoNdP5c6DmjRzLJV28Yf0KAQoup/Jlb0mRspuDyDuVfvKAHUbtvAsD8Jf6jn7RQ2
tdnIZW7VcZbr+g1rmDy065go0Kgtgcig6Rg82LIJ67vJ+MTPpiDpnxba8HcNppgTzGs0WVhCXCSz
C+ghIjHXbxDAWtMiJGMM2dqA+f5msMp89ee0fof2Yrtva+PTfPJHk2SrHmfQe8xBcJBNCZXyCXrl
yzYN/ZHsBdcBnFLa1WjvgKcrgjKoH07JZhJ8Lp8womXiTBiT0Hxx3qww5lrSc7cmMDtNgzbMecBs
ullQwzpBI2R+Qr/Xt5kamSuhux1b/VghhJW7sZsbk4uIT37mAUahwK4OZZoipT2Vr65Oa1nIeu7k
dgxHoR+aUKd0W3ErEYyuuvELyHSYt6AeArVla+TPhYEl2QOSL5FkynWJ/VybZlm3Ym6j9DHsUt69
R6uNqw0AAo0FigP8xHUmDTQAjy7xl/aAWfvgW8ejZP4UMhpgrYGw1fxTo5iRD2UpLT6fSjt3Gdja
7S+OEsn8SdRrH98L6gEN2qRT8oZBVx4/9CmvRB52PVRKdRPN7YlKXQXIbOkkHi2K8JBwXtHVuhuH
md3XyST5CIEq2k0PrNWJfodEnB0y8I8sa5PVGBtPvWxgY+vel5gk7SFdIGAIC+zn1WmgvfxuuB+q
eVBPUzJG7Xa0cuXlXmLuTe8HXAPeU+rPHZuzoML2yWKNO42O/9C3tPvWzxPacFlsIM4OTySXxRTg
t2v8Tw0vaVCICtnyxluVL89SbSQCPyCNKY5jI+Ki4l343sdB/8jKQILID92Ln8FiKd3jHSLzXItw
IBvLhVnzsPdqXDBuxMjcPDT6YYgTPy0Wv2pEYUEy3mQW2EcULX1CTjQO4ZTKuNdzZmw7miKpGC2L
ZgAn2I5aB54dYCNal8nRV3bj+9PQZiToNDjWpwYPc4p3MfjaLM4cQJBzfOz0aqoHo2f6ZTZsibDR
UWCzBT6D75XQpb87UxrXRT2WzvysK6vHva7Xtc2mCq9zz8qpI99dR7TJWx6UHvrFKD0/wVZldTCY
TxieW0hr2dwMi4wKjMAkceZFbPxSSmbI49BCmnmXhEH62daEJDBgR71MOhe9lv0y0X09BzGUQ8aF
3C0xtCQLR+PZoBvaLogmSFrGeegF8ZJHcTCIw9o0I31Zh0G5TKix0lk38nE+MLEOwZ4ikMPSdHSx
D1y7FkPMq+i6HYTdxzITTDdxJj2wfd71Tbr4G6E75b8QPTigs0Rtoy1UGTuRN55LmqclbLXcaCbr
+BC5GHd43y8z4AR1L/RBg6WQf+JpSsYNkTQcX2KN2ZwMrjwF80839s2ndGUNyR3qfQkY49zUKdwB
524jamvjDF8dJgomVKI5FfESmpPl6OsoG6G40ZxmESXn0G4a9DP1I/eji3C9FCBhH6OCjGZ9CaMw
9nCdplp+HdMBXXeChJYWVVvOD7wcyjBPk8E1KGcGdMkpmTWkpSYMRW5dm6ZLn5WSg+4jTb3fIQf9
BwhnIhy6zCywiycwPJEOZyxWnn2kYAhWz2DHHO2+Jzb9UjHiB+914oETJZc9NfO3ZKRpCvUIIEv5
XbKuSlUbKM6Y8aGudaS2U23RKUvhsoO9kVBiA5Fk6c/P7Vl+80SjuqO5FEI4MJItfb2VGA2NlwKX
ia/n4lySAGFjP1eAdCw9N30BOdm4zpvZztEv3HI938a18cQRQXiqMg7CBR+gok7VX6OwMw8zbyHR
zZlSyY8mnY3eMYwwdC+APZXrlruhD/ZrwrjJWJsQ87z4BiOGdMZE8AZVO0wlJo6SMY88bRPMyWMC
4mUWfewjW7HgONNlyFVhRNICOpqMYX8OEhFMVDpZ/lFo/q93VMXAdVBiwEwSlXUVHmk1+XrMjTPL
ANMn8CYnh/Fvdp/KRjwzFTRRoTE2OGYrqPwVqrBs1sWYGFo9eHUaj7kX4D88kBhCAvs1GjBWGQ7a
r15ZN/tvpkKAtJPQ2PN3qaa9elQt6GgzZUKBXDdC5FnAJUYvrEcbImdaJOB98ayKcQlDchqBWVJH
/baidbBkST1zBtfmD7HO/Kn3QBSf6tR7mBtfP3OnLG4qcGq2WxOPqn1eVuYnRwolqzafnLbjA+ES
h1Y3gF9mui+hJiNMpeyZKHDkKlsBdzEvE+mRurYrSKk2Gnp3/SOdynHMYfdU7LtVeijbVHAOxyHG
pZP1vZ7G3yZkC82bERqOxdTYZi4sn5Om6HsRQGRk9ea+zizgYOGx9xM+Fp2A+DHewtlPRHa6ylfQ
yN9jJmSgOxX4OEPzmLTedqZ8CLNuCBd1v9JgPbWTnnThMz/4Vekw6KCJ3XcJBCOq2c+cDDhaFkEA
X9GKYVFPoA6Y6nzF5Wy3LqKWPQCEDZY/C6ateEc9F/tbyhGeHKCn26QFTYgQL3qYe/FTtb4Hc5mN
m3dR4OFjk4DgmJXzzLFdOE5l3qhZxjZrKqQr+2UFcn+fRpWij/FYecsW7+amOyYQ6m3AnheAJQGU
cCoHl5iH8vPqo1QSB35yqt1ChoJMcRQfa5KyckMTvkBiC/QW1cELPB2c70Mv+NqP1Oc5QntMsiJY
sszsGfZSxrmJ/VT8GNUA7Zu1Qp8WJPweXXbGTY6AVrcFQXTBVRnJ+zpElzUPBc4jliKBuD1oTcP7
SrRuOuioAp16BuKUeC3qWLvvadCCtzIzdce6vS+6gKA3NECXI1nloLNporXYapQlWUEoN24ftXE0
3MO3SPdaGl6VRbv4GKReF4TTGTxQq/ekiaEkbGLovhXc+WsCyyqjsVjB9VO99kmru7t0GJZh341+
nMKixdTjaZCVvAtjo8w/um2nYNdhWkN8H0izikLyKCqfGq6W5oVOHrwHqKN4UrQ1Gr0sjP0vXeAP
j0wGyfhr7ZPKB6qp5wgM227EDWxdjbQwrFvvkJaA4D3TVNExP9dazNs81IN+gIxOmMIAW3ff9aFi
h5av85K5vqP6Ddsix0dQwSz1Z156rfgKWjFFTj5oIDg0XyOqc1k1+pQ6Ieo9dQFuFG5GpjbEBoDT
oyMJCtIKwgHuDaIB/QiMyUqRf4TL6N17MePDMdRoMcD1eG4s5h4+NUucp+Kn0dbYMIS5k83joFVB
bjgbkbDTzpdP4Clu4ieIxE1zBg4cHPes13XJmk2bYluQZCTE5StwP8OmNDPcVUZro8N37lZdPtiU
g251bLyI/xwk99df6eTUYH8HAQyKbHiyxvSp5m4GHgk1awCHSqb6txWIeIJEY4lX6FNHSM3EtIxi
2HUNK6n/40wuMbs7Hs59tzwhtPLKJU8nKmHlA0BO4BNbPSRGYK3tkyYPaktqlL2Rip1ALQ2WOURv
GiWeCqnCyyQxuo96LAYsVVxgypUOSJTLPtZ+lkzNEn5BHCl6mlWAb4t/euqQus4ptn07QYhM7Ns2
sIepliXLkgX32tcodSb9mpYmsC9jWbXxS9vFSPHDeUH2LL3Y/2q0GKtihmj7F4CGDebt0/VzC390
WFucgKzuQvJDD9NcjC6oD30ZVAw9J6Z2kdW4FT2DLp7wa3oSmp3vMr1MeD4i4ZxPnjq1EB5BfI4t
STF06aWvQw2nlvl2oSAOmOjUnzy41qAAe/CU5h314wDnqJ9fg36svyZIRhAadeDrtLKGL61aRGge
0lYA5sN2txjTnHQwNPupQQVpsDoigHX43h0GwpNdKrvqZ8AG8uR0Hx3KtNF30EuC0/G79B7SfO2v
fmS8wLRa84jkTG47f/JPmGdOX84R5++2Xuk+Ss8sMQgqfokGSfYcdMGLwb11AJYNmoVweCSve00w
sKKH5l7JJRlzOy/tvoHV/ZrIPOxbr/cfIc7sFQuN7Ymh6CNyWiJkhTpx+43aKM2YatmOyVG++AyX
SsvW5B0aHMlnPbdTAW4j/wRM0owPtJgX5/VQHgn28LVf2uVAoCr2ggIYA0kUJJS9wfmv4O8PdgZa
figPtMiuOG66O8xUTb/EOCCma0zX/uMqVh7Kkk2btpXypTUpU3dpzNt7rlAYWJAYIPz0pmF3ZvPY
ojCF7Rv0csQp7Kesnjq5VthQJ+V2bggCKwy2ZR7D1GVjuMM90eN/SZ21TTsNGzD46qaoU4oTws5e
NF/QtrEQKKvi5mFw9CyDIfuxkwo6EoC3ZKHfIRuMIq95rhMO345s5HcVWCayMZhRagyiPngyoY7d
ZnRoZGd6gjYwmCh7iUumaSNcB16DZ5TG4kKHLjHS5aAHXfKGhRWtkF2gmvisQOkJvRGBuygIvQK5
TXlfeiQ4RZJNGbRQwnevGkwNQd2wR7FgmUMG7rKq3lSR9kVGoLiBslfURCca1kzlkW1BOuEpPSD2
00uCokw0kuME1fW3MdRRvsJMmmKZPblHraQR2x4R1T3iObuDA3f/DHb4jqJotQ+nrt70MdE4bcNb
2kenwTZ8W4Px79hW0Fyrm9pHTgO1nIyLyuQDkoc4IyVUCQqkO/GJtgN2KQVopz2g9mDAmV9SZk/r
FKDL6yUSnN2lpHWuZ47ikuu/IN17crh1D0EQjJ/E6pZXf21eS7YMqKSE5RMrUemUgVXiq4vVcESZ
b0xya5oKl1BlX2gVqTdAAVSwQWF7tNBvibwfxEwqH0v5yAlKK6qJyc63es0VDAj65v0g/HxJl+AA
Hh/RZDEKQy9u8bsuI2B6KLraj7+Dl2guMOwWvWBrzKPXcYeR646+ju1U/kLLWmemhcYdA9I0W1Br
fPXHtqLQp0u+QpSTZFJNCtDEoISqMNJhv5x6uFhVg++2HJMCun/Io9Oye2woR9bqxs/CKV2kMuS5
NNADOHa42t+rDuO0RQW9EJ6fSwj5vMq4cEOIbk2PsmYKvR82zhsumlcPXKn7SUlI2kDuAkbagWvA
Tb8RKfUolk/HMomeXYcWaVsSJMOd/aTa7o406o6w9YugPXSEAwqdIlsdGYqJuFj+cWLscxzMnYnF
65C6FxKXJxjdMYzgWWoOhQF/6l7rvnlADP8W8uUk2vIrH4CNoQy/+29WMSK/hKd6HV30/fyfvbpL
8qVNXzAH1jzjxjjGEZK8NZi/NBHoaRE+dAVbDJj7GrObQdecd5BO6S0yeW+oC6rUeey0ZEeU/Za7
KiHxwdVhCnqhKPpKE4VavYkGV3hc72Tn34Ej8zMtxWsFNe8MgfNnBJGHzka/ukT7AIpMXWFxzecQ
QbdZO/lQ2wD+wQ3ivqKNQAdzUEXSzXs5wNL0GN9Xy/qA9P+ZqwmVMl7mYUkP6cwL+N3Mg6TmRHm1
GXz/V7xUn5H9/6xcBe0XO2YBwgWUu7/wxDuuPrYXY6e/hw7d+JLuPUpyVjXfUCa+Q439M/Hpnbeg
KdjaT6UAHMBTCmFl9YzKIBBrbM8l+a1LnUMRgufGeE/ELmWODsmjIOne2fUVKeEDyk5fOEt/jNXw
jRL1VkfkDdUtkLkn70OF8rw30L2Mzti0+qmb9KfUuimnrEE2w2MD3REE1TxUmzZBXcmVVV413W4e
vG9g1KZZWmsf8WMg9s6bspBWd6FCc7M2CEuhKQIKlTOdLjtr1ntb3BHIpmry1gUL6HV6zOjpQwfa
b/AZsKc1GTadDLcGZOldk96NqtyoDr32tPYOqMZvIlfvVcl3eoRgDOpCI5yux7MuMTmgfDRzYedv
HYig2nm18B7mqyqxIg3rj/Vc7rntX6NV7SPU79FPSVnmls7mNrbHNRLbZew2kz9812ClJvEM9+H+
Fb0ibo6yCYpAYRO++igfwIs8CIicaZQv+ajf0c75FtMOiclAvldhoDIkInvR9p+RA7OsX8Zth2cR
NOBA4QqW23Wn9Fic1x2soHctmnHeHGZCz58gVXjnAIuv0fypV0hUJVDcmpN4Z3lV76OyeTVWfkKo
anJMZbRZ0DTffchJjgzDB0yznfP6xzioMAC88GMl/Gdrx69JQt8BnTq2SfVGU3TOzmJ2SPB2IZv3
5czvRV/JrEzUnRSqELHadbPYzmX1ExxkG0b9Dercd2k61GggVXB9iNUj3u4Vdy8INRNoJfCi7JIi
0EjiI5RH5sr/VpG+z1rFkGwBOJd1ka0zEDDVqOPNXUG0ffPbWsJdN2Vh1ugLLoGXiE5bFM1VJgA9
PLhlPQkR/UKwtIOIwqF0yWO6jL/TGrFlVR1dZR9D505xt65ZXC47rpDjIyBJyPQ6RS3+Vu692T3W
gtyPcffL2bIAT0chcEkhe5jeZSjAOI+wS4gTRBBfPdbuqqb9rFd2rOu1aFLIjZoY0rWzl9UlLuLI
sM+kG/YeS+9B+/HpLMFcQxsbI7N3PtQNCQVpFGnZ796v95Xn7YNG7FHvvu+88pMKxmO61AULuteV
sm2Drj56shtn42dIFv+M0wGWB1RDBwRF5gh98nE3ZkuJJKSZknzw+t9duh56vT435RTkuNde5Kge
PdE/ksXs4zNl/7hKTG94h8CgIgFn9sJCt0XN7aFiSZ3NIfkq/flplPoLn8RruPINUuJ9VasvXb8W
sVelqOqoO6fDTyibPcTCDFldT/8YnPdk9vIqdK+u1O/tIo6N6LZjLA9NHW9Eoo/BCvbyYDjMCTn0
KX0YA3iPMkg5yuhqGwRVEQXdbpXQZPLmJ2DsP9fSoudC7gNfY+qh9QTsmW5xCUF2d/Sh+6eH59nj
FWpeqIIDVR3mSPafz7sGUPoBjPgbvpqHXqHcXEfjl4G4ZyP+j7Mza44bS7L0X2nL50EN9guMddUD
EDsjgmRw5wuMlCjsF/v66+eDunpaySpJY2mWZkqJDASAu7kfP36O8TaUhIXTOIBfqgcV07AxzrYa
JZjcSmE/ZReUHp4LNsjRbfe9Uq/MOmD9yxvRMlGFnC4i6q+slAYSdY4Sdl9nl43BFQ1vKyodOxmK
uykUW9EEr1U3XCt63ntNXR2Vqj+FdXZQTY1k1j2TLJ/nqX5bZmwjdV+v+2gt52yrtIBolX5wWuNB
Ji0omqLtsyK5g2V2moYo8yypY86skUN2lHQrTd9LVz4ao/HSOsrgpap1ExURx2/86IrwEXffs8up
NI7GKtH7c6CH9xWkZtnqmIM1a6fvdymB2NKm56xiAhFcVOS1FbZfY6d9ZUTuCHTQsW03+NJ9HYoo
8oe8vy7VbhcY2e2Qu9u5M3czonINEM9UyCPeQV/GyvFHYSJtxMJwC/NKn8LGHzp6HHBev7eGQF2R
Q1/3rXgDK9vXUZCuIVLu6IHbRYHzUtgMvaOYngBTXBfUj72CF6TJ+n3So5fls1OOaEI/XenC/IZY
OK6WvEocJG4mXdvlSX4D7LNDrObSTLUftfNjVSinrlxUPNR8j2mlh/Sp4U11XK4sFQpZN93rIgEp
Yac17KMIAUV1s3wUrn2F4LztuQqefyGeIGOvnCy3f1Ds6aER8hviWefKUV5Ml/Idroh5lrxbUu5q
ZzyndXkVztXB1uuNJcNLnxUfkzFcmih/j4rxXgCL2Fb89H2i53G5nQP70Gv2ue3FdTow2TQzvBls
3d6iSR35ej4/Qj8IvawItxVGvytqHRx+jGpUG1cNRsXM163bpOdKD/eWFQRepeqvdLFsBjWwvVm6
J7vua68Aa7Vc6jBpFK6itHhiAzgplv4+SHHVKtq7bLL9soN1Y/LqBq7l2XVzrXbOYy4RlgigGti8
NxeL1aZ1jsZskXQVvtVFlygixHaXPb5LU74ImMR2VyUntS20bQwaJjTdU6e08JjWj240Th5csV07
9Q/o/zALU+2Lk2Y6IDSMDpEmXlVgNpJWVLkSpb6NR/KmATMnsrMLqrZXU1WRi9rlmpehsi26r0qT
sHNk2lnjYGk7VaxgL9woEtAwnDoP3mBICEKuhRT3VURI3Nr2l7S1jkpitftcIUxwjANF5XVTF6o3
m7oDTUtzT04930MD+NaZ8mp5XbKxtmqcvimD7nop53XTDs5m1IK3oTVHXxvUt07hFzzZmflTVIX5
e1fMDyF1AQajIjAUBLHKG8C48UY4jpE8Gv68bbJoqr5pHG/6QmsOhRPk27SEhAuofsh7Rg1nh/sU
FGhnDJrtAJU28l2Jyz7yetAuv3UtKutlsZGtGXmyyV9DyxK+opRHGwuwiXcSOLqL/GHubCdjflk2
IDufPiqhcGKUyUubTwcjoVzSlvadjOyHGiN0Xx8JLijxuJyn7nMLZaQv5XIc4kBsyNOUjCdTsmNx
XsQlFA4Radl6TM29McTpkozmXqJWPh0lymayxPBlhjzp+L3iqh9IJNobw5ZyG7BOj2YvA09MrD6U
TxVa8RWxI7pnOsAo96hf62uKHcp1EvXd6+AMgU9xiWJxnFEOLW3YuWZC9urpXTc9h0Ikq14KZ9Pq
AH+a5eYntaCEME+FBsSeNNNKceHohNCvMLIsnbuyS9e0Z9MbV3VxcexHmbjgE0O06tHifhjHSRig
FrG9slCunb3MjUm1FSd3XG+Yk/CcDkVBRqMmW+oUylMTF8OmJUbeG5mAL5LYAymQKcJNimcDAkBO
tXZnWvCSaca0LTOSV4dC/D3xNhZdlWkVFEIj6nYQss18QFepUgc/1qLK8q1RrWHOmGZVPCjJ1M3U
skZHguC1zgVqDlYNmH7IFZ7L84H7KqED5dQiqnq0j1NQGVANCmOAlIP6h+VXZqi/ItCdlF422sFr
xow7klM1V0A11r5BIpzylT0/hrbWH7IGeNZNEipLenua1Fq9jfo01E/JIEPUNA1Zhl5pNfVLlACm
H5O8apR13rbhIYajsLZCAoa+6tlATBmctSiuOy/vnXKzmEU7z7IZDXslIDHFq4z2aedspn2+ThLD
vCEuMjI/CyZ7nzLO16Zr1uuhUfUKRbSiu6STYRy6rrLvUdlJTiMV/1NgSeKEwVUOVpVGG2Z+uqpc
1dkauBt5ImFFJDrdRUZq2XAhcrHWh0g/uBr5Q+wCO4a2wwVacKiqgizkLfSKjTaZ0wbXJeWl6HX7
pW1UeWtlWnIAqKmnTaDXBenO2F8nonO2VWi1nVfOSedPmRE+zZ0ihKcFnbtt27Lc5Y3ZgWZAAxvy
0Vnrc9LuWyNPhlUFwIQqi4ipqpBUITZ232XN5OcArtFx7icLT7Ex27gTqetsjLZnsuI9u0tAw1PW
KT286SHWndK3oSPtnMJeUalOgBeqnVp3VGCG/WBKf1zKIS42woRSVbFKU6v0ulx/JFmofG4q9FJH
u4o7ZWcKd22M4hZIV2NaOE84CD0INX3Ki44ArboJa2qWyL7cEFyekdNKvazB79DoAHYcBxGssuKf
avFFK8XXyWx6v2xF7g9Ze1HS4bHJXc2XjpL4I3QoxVFPVB23Ze4eOztO/Cger7uhR+IwGb8ZYj7l
Vh17aqVuGd+zoqnlieLKMWEPHdPgBMi71SYl9bGB0led24mNXk57WxovWaIj1hpu21LdTLZx1JHp
DrTyDAL8HivFfszNTVDIa1lDYgszcatE49Fua8tDdj7ZBWbmOymgg5i17WCEhhdlWb3B4QHGk06B
FLBRkC2UJHoLUU+zOoKJRq4hNKUruBlEl9VKGrLwRMrRIEPjsQjmj+Wp+0HdlvXwriLSVnacyszT
lesMzCFc01q5nZtupzTaetCnbaSZB+TS2SvbXPUHWJFzpR6mfP6Wqep9wg69ylSkH+YqpzyqcjyN
XwbFqbyp6R5Tpgxtr8VNC/+wyKsWiLnbjDYFPG3xqulCDugBm/uWjXSSYeHpoXLqe+tsT+NGKPo2
S/Ht0hy2SHFdthPBj3UPPf5VjezXycC7shAqiAogY2Vslnt3lXErK5thj419phtnRZAlTBFg0Fgk
pY/Q8NFgkjXQ1RwrOZW87a3iCLnRHfVAEzBga95cene+nsPo2ECdDhIy5sLUbG/QU+fEMN/HqK3U
iCd6XdMwPKhuzX2ATWTr3gx80srcuzm07kODuqSjXgKZHKuoXZlxsOccTGGYjFswvxuFt26E0lMU
lAoa5wrJqk2rRm96rtxEcYDb5HhYnqgXSK7l7nNqdtdNpb0YurLpVPcBGiXQcQSrKutXdqSRCatU
hdNkJUBbzKDeYlzgyXF8AuUKoRJAFS3NLUHu9fJG9ba8cex0VwbV2YzTr5Sp4K/NK61ublt7Vr0O
Vgja8l9RUF7Vbvwk+n5bJPFONeER9l24kWpySKPRJ3/edcHtaIZPRQi1RVXUL0JzLuZgrtS69mRc
Pi5DlWJZuIJytTIdisr5FyNWznoorzRdvzFFoJIhaV9MrV8tP5DgqqML2OqkHvz1HSTaDZKVBFzU
tjgcjrDrV20w7igocjiLavIDSga5yhlhNH4ZvHKLtzmqXJryqIho36lQY0YAZMz6jHeIVStDGn7I
DqAqTHPZ3y73Ie36BCuKanx2TaZ0U6nMO9TDUhd/08aimAGX431CzqN1kpWuQgoeLT/puqsQuknq
Kn7YNHeKcALCpmbejhKxZ10dD0z3ta73G63trjnM/bonuXcBVoHeCNCVrVu84wbO9UExvTwx/NqV
5zLOv1G3vGhZ55vuuIoS+bY4SSqTZNsF44z6faUHX4o2OdljdZD6a6skN2bd7VJV3aXzmymGfVEI
3iPNrhDBa+tZwQVHtNpG1ZxdYJOxOVV55zr5Dq067N9wTQ+tzF/ewjI/4mFczZFBgTLVXms5b8th
0bELOK+K/GvfZQ9KlV93weIQqxU7UtaP74+A1N7GwPDSVjuyvfBQD+k2npwXNq8rOtLenbAjcVA6
JlqWdF6bZJ7jpF/hUJVXljYm2zmxd6PZPcPF645xo0xfFT0K+wOoTF55ZRvDYApMI2PVwcbobG06
qGPQPcMkMOEIsMVoLnwZW4HbgwT4pqlzCBlQLzdmm8xXBD/utdpX+aMzhvbeKaf4I4DxurKaXrvR
e7YRVVCW8ro+GvyOvQt6jssOPbk3pqFKMGzYvJoNe2BWtfFJDcmT0jC97rJ2Ih4sIz8dqNAkFSpQ
E+m+F7lpMKOEofJSdEJR067t0xyM0Qky57yRjWPsmzqSfjkaDhWqpibhrePtoEvaa6LIgkWWwOkg
6XuZNLv2tXnu91MXJGvXiZu9E0fVQDrUvVmlaHaqWsfzrsiD8BIF/b10qLx3YSo6zzIUELvFScoC
yV9HDTzvKTMPrVHY+2ROnwpNpxIWzMVjBKqKKyDncRI8OXX5oBY0pso+3ei4hHqTqd1ESZd6TpZU
XuUOqZ93qbnTogKCiBuqnu20oSfiimo7RJldxjce8aG9bodIXbetUW3dcTZ83YCCHVr6R5Wg9GP0
AB9s5NZezobC9BvTG1fOKsAqKmZhN+anVjr3iaEdOwtyr4PHAIgApc5a8wzu0BuT4qoxlI/Wmgew
xFzZjYVScMim8q6vmmjT9QTeMKEb+x2VDHgIWXtrG3X7UneJ68MIXei+aNZlTfMNJPk1UOW5a/MF
SqLuq07mkxDqq7vwY2hqBsEuy3qLTgtZl149D9gcwRd37pmf4orSfXwwY+tmnIadJnPewnBQ02Hr
iH5vKeqjI8LOk/BlrxoT5Fo0nfQFMmpNYt2Fdp7tpo7QtXDtkk2rz1bqwKEcV/yqmldfM7URHFxz
u62kFVxCYT1TvYOu0GRLOU8x9nlazNuILciz7fnN0HpwXmNKB+YXnFPS5PgqHzjjpE43/miHhxGm
iFd2GqfnDLhTgU3786hKX89GHprkLZxMOAajUdDWM6kPpp1dkzzjkayGb6ghZ35HRWZdw5HyYPa5
a3jst804Jps2pHqqNYVLF7JDnjW1l1JYGQc4DBwhzOM86XeUzioPWabXUEcSYBGqJdexNrFlHJQo
foHAfavn9nvUypLmBc23UCMBOyLnnKcZDD/qbyZZvceR/gWC1p3MWoUSGykJS8ZemW6JVN3gPEdG
dU7jKfNb02UAJPS7SQ7aEckOxVdxSMdqBXBZUG6zq7yDZZG/L06iU81xAycvPYqAeDxK+2eNhEws
s74U+bkP+hsC1/uEci/k1eY5R2cA9vt8g3D92a3DF1SjU9ixzrO2dJzNxA56Mh20Yj7BoO69OK3v
4eamgF2L/64KhzGUYURT9SiedTnIQzIBQ+SODR6ZHbIpvlJlv5miak9fziWt5ltLkXQVD7UJ207a
x8bVPlAErL2gMVyktWC2ZwCEK7HES60RgHqOuzqa9PVoUkSLApdx64BmUXtlWEt1zOcbS8Sz4w1Z
DkFqqOfxAhIdPWvOFJ3KMD0PbJKFkYae43YtyWvhs39epXp0LigN06ZmW/QBhCdrbp9ENu8bSAle
mWdfLCPZSpc3maRsI/agPpvT1NMN4FBfE/NTEMK+KUxhbVTyS2/R+h+cxPCAbve6RouOqRxs03BA
/8qd3sp9ME7Hpk52pekc9Sjdzir07bkJj5kVXqRmv8Pp22ZOh/SiGGsml2ATVx7Z0U/SgYdBdNO4
+b5pFBqZzduoGcYNjnU9swbQoK8hj1ZBtmsFBT4IKVR8Inelh+KGtq4HXumrHrPhl+W8ynP4glW3
Li2TngAN+shg8LKWimTXH0bFFisoVcF6EZMOg+lxhtDgjQqx+5joHQQS6xI6QiWHNWjDiSUQUj9+
5KHyjoXrGdLLYx6FMfsv8XcDuOno4BAyAbaA9PdV2M1hoh8kkdqVUkOXGVhoS9+fHW4XLeh2dndd
ZrzbgQq7dyCcHTKC0uGlGIsntyjOTqcSH6jZY1rOr25LyYKaRuMJZITKsb2xxozpRUNhIVXCYOHj
xgoqd6krsauoW8rpredgZ8fhADGPCV4QJjJB7nSbVyotA8e8eVo6GAnRN2P+0abmGaaj73D5ApBl
mBmbcROXhKkdEcjkHgnhQrzlEfXyIWSvlt9edEssO8EQPvBj1MxRijbhcPNHlvRgL1XoQ7aEoQT2
2tNDwGZTu/UmtJNjmA8bpYPYOw2rqJ2gRyRQ7ghh6ZcydO1WNUEinftwOgdpwibPbcIEu1punqWy
CpR63UzPWMNn+kipl+ncW5cMP49Zl8A/6J7zbmZDbmZ0nzPrMTWHPX6EUAvCr039xCM7RP9aKjfD
YgWG1NfQNu/hmK3q3Dl3qcNcr33uQpWB7ywSMHF9CFCLMC2TrHq6HTvS/eiV/9NNYnetocJBrcUQ
BC9nGydst0jXIolPBlg6xLh3itOgQNp4lxKEdT6MWudawq+4Lxvb1kmLqMFTYnxpO+vS0e6S8Gbq
FvydkpBmB16vRTv6j9jn8Gyk1BJTNNbf4+wb6NLzYrWdDmBPLn3GLXXkBlRlbA24wTVVylxST503
tdxoMj1b8wTpmuB3zgOa97PXUc2/Wp1+VDkluSBU5vXSo7r0LDfWc64+znXAOVf7QRlthiG/Al72
llVA/82Fk3xrN9S6IrX16s4t2T1yr7Va35mH2z5UN+moQCJpQOPLHXNDNfMdVNlVYUEWp/qYyeQa
ztapN+2LyhcBy4yZtqXue6QXcOUK9UaXyi5M+m2SZptZUMHFoU8x0htTTy5iHMAk6XrnxOecmleF
0wHmlWO4CZSsXCWKspJmd2Ob2ROtAHurro+8CPjwi2c4EVVF84eYsN7i9GhWqbp1OnjL0zPmviCp
kDFUEjbwJBoC7OmKAZ9seQmzYT0M7mrWyhsr23Zu87pMIkWL1yl4cWiA0dbP8WLxFOk0NPUfi5yL
KtHbm1VKe+09w5jAcAnUo5pqK4E05SjqW2wCF0njMv/e3xkCt7iUhAHX2Nqb27h5VA3npm/qs91L
ulrMo2rrVwPcb2jvxfelp5nOu6u198sMyEZUteyxp2WnfC3ZgnTsDBZFskxXLrJhyU0XaI5bgbKK
ycZMe/+uLXEj6KvpzUz669Tqdtn0lLkEIAPa+0w0KLZkUdTUTjnLLe85JzW3RWMo2qHlaSt0chTz
tUmEodftKuXpSWL8DHhxLJq1WUXejCKdppsbJ27p6Cjg6U37scx3BeqflUWrZelHZJN5cJLDeYYI
Ey2diqSBy0Si6fKSGvGeix4GeINpKh7CZtoRdXhqG3gNXauQdg6FrV71o3ktbGX0Tae5X9A/9OsZ
+kS3btIoWCl956VTs8s7QgTcpdHBAo56a/v5mHO7APyEtMG+EYNnRvNaNgtxaroPltS6VbX77wtu
EWitrfRZsORz81Yd05US5huHTQozve9HkwMMq1A06ekEyKETufQF0CjO5tXF4zdIQYBOqjekEPtg
hhAu7yqgvKnaLB9K2nTbO+5VMRnrdNRPPEJJ3MXAdfW0HRinpbQEleNGa1ly7tfA7ckOGroWhv0S
bMQJSKgGBILlCgw635r6DfJIPo2Gz8FQbio9P7RKul02dDV6rUKTnpCvyzixM56WMcGa1hdA4/YY
kwsbK2busn0sQ2wV4y6e3zSQ9eV7hU1GsnzExGRitIJ1E40blzNlrDbLjsIbhl64SumIL3C3k3l6
jKt2XU649snHiG12QA5x2bbjPD7DW3zgcUWjUhFGaLfW/TGOr8NO27BH5DmETzpkLQ4I2HgUQq1n
xw3gd+XkLQVUmMFvHHcfusJ3K7GZsUHSR2eT1GIF6YmMzFhBA9rzNB28MH85LpM5ebAGOg/cnC0A
HXDPLoxTBjxONrUbhX237K8leqJdUn2tZu2qFtCpKEUGFzWi/l+cEyYWeyhgxbaeaLltHlMZXKcJ
RtHduFpefEEdyM2L9XIDqVmumPJ6p/nsjBZ/zPWzLeeLUcb7hIoq/7oMN4evJiGNs3JqmInLPjYj
QTVFA1CM4dEWdcVv0n4AXFP4CKOfCqFfTJLENukBtORx5s3NTPIo+wIDkPJC5hEjZMUBqYQNt9Bl
9QoIkZSxVkGfrhyDUNG9wW4PtkfFkNnXLpxSv5TBYSjdkdgbweCcsqFHS5EB4FsDAMnsLc6GN1wp
HpzG/cbeB0dTMVM/mVvY/zWlCTfAotRmMZsBOl2dTfFJCxzQQGtb9EmEQk4DZrfMn1S8dXrwrKv2
fdXS2LO8QCo3qyzo1Z2kkJYtF4wiUlzSrPt6kdtVAvfWNOazngGvzGRxlpm1/lxNLLKFfbfswMvP
cUt9UHv5UQeD/KJm6o0oRio85msuavKE+q7Xls6+/lIM0zUqNzeFqX+xe+1gKw2zwsCVR5HdVdYN
tE2NX5dpQv32W2rNb4jn8m4j572X6m0vTbA7C2xbFHfofxYbbZbYEhlkTImr3C6zkULubZvHxz6X
L2kyv8RmTWRQXocgrIAKG17iPlSGtZW7ezFoL3aln+nCOdZucqda6UnY7b1C6dukLgKBTLlPi572
8DK+1QJ3uipxOdzQ3ntoy+o5TIzHIdVfQ9O4WBmBQGy5W1VHqTU3tWilmwNbjlvdBn11kw/mebab
oyA0IJ9A87rS+ZL+u0xzItp1mtNp4+QNEX42kbbq+VfZBa+Q6Y6kKwns31ygJ2ctjFGqtWlGYrSs
+7awR8+gP2BEFGeG5VwCDGDYpN9CzoOA5n6AfGC/A6AdUXGk5cMFi8zNN02NG68uJnCdsj1DxjK8
0Cxe2drvdWwZ1gzHcyOmihqD/tzoxgMB/I1tWZfBKd7DYkKrKJObfBZrHnmNVird1+I+iYxrm+6a
xonXvUN4O+ivlWqxw7CbcYKC5ZbZ15rOJ8g/jbHSdNzPhhYYCNOEecy+9SpEjaoJ3CuUeJYbzOgi
sem1lnE70/ZLqcZqnGGtkTSMbbJWRNUcs1G+lbyMtGkvBd19uGgGPjzNm2UFC5uyzdBXflYZTwMR
Q5mS1iwb0bIBU7TzgpyVM1hD4Rum8sUoSYxqyo5plb2VEArqoX2NrbHw47x5Ha34HWRHcnJbFCA6
mmGsL1JCSmkdmshqU9s2dvDgivqRyv+mMKlsq+yq1iifi6FC6qRRPG0qDkXt3rLF05TWsN8q7qWd
kxPB2aNdBm+0VhieUOaD4/QQka07sJWrMcueG1hBcLp3RiuukAzh1rmVANxcneKDo7501K2ixzRy
N4GaPhQZfC6ooomPLgy9mdk+Vme63mYCjFKPLprBJoXY2R3EfenPLfwDM2Fjm/t0rbbyuW11aoXJ
3ZTNH07cb+xknnZK1A8b2uEg68AurLzZKSuc9zjhk4hUV2mcYN/S18D66gTSDOG1rRbqdqblfdM2
c7YKNCybrT6MfWjMOQX+7oIwYHoDkAEruif/SEI57FwQnh2tz/FFZDFUsOpDp4XHg0jWP/HhU2XZ
4VejFvmhgf5AGXueN2MFFc0u1WvbzLtjGkwQxycD3lho9Z4+yM7LHJJcN9FS2trpWtWKNN6qif0x
Gu2mt6r3qnQuWjzuq8S6BFFnbRNAXdpbmjz29ITdN7RtOmzGzEbXHQlAp3LUTd6Gim9ZffyNNlkX
cnAgT//LtjuauwOTkp6rF35Ybr+U8wBWZNdeWCnHOY9u6fvejlm6LytqgflZN+uPv6b98km4h86x
pS0jRpslzp0D1RnSFN0dfqNp8jPhlE/SXJna5jYjztURZF80clQOT6MnWB/U9P3XT/ATfTnjkw5P
GGMj1SdwQ2l522k25XbdPpes50X2Z5H8+fXX/Ewk55MADy27BsWzEaH2UfOpj5zUPPuNPstPLv3Z
UEpouKoUxvIEIDf04oU64jWNWP2lG//sKdWaTSGKDFXkDMaF5yDZqk3BX1Ml+u4U+oNmTTGrKDAl
qAcobXPf6M51Afvxr0lK6Z9Ed/KZ6lTV5ebawd94m45R69mt9jupLW2Zgv9GEUf/JLczQ9JL4p5F
l+Y11SC31ksizF4ghRFNViXXdJ3IJ8XM9R4Wq06+O7TzkK86e0BLHCXrXN8MJQyFvzhMy+T44VVW
vRkXzYS4CRQCiHllqa9jCA6/Ed5enurfPe2nZa4ZxRQFIsXrt6rzFvQrmO7iQR+POoTFZPPrmfaT
1a5/Wu1tVyWgaOiS5s6dJPsATKU1QL03lMdff8FP9Ov0T0t9mhJgu2hGpNBcajgv5C/gAGH5rkZf
l9WeATv8+puWt/7v3ten1V5Jkh4cXZERDYP3cshftNr5nSDmT4TDPhtOdVIgLh1xbZK4objMIMc2
JGhkRGg1KVcNFcdfP8RPBv2z4VSM/oyVQL9Y0y76ajqtZ1XlHqP237ji/OQdacuG/MOMNVx1MjoF
y6NocfF2M9R0+u4vqtV911n+4eII7dCz1kjOxCWwW95RNNA9+OsX87M7/7T2p1nTaBtfukCE8g61
tV1pYWb+NQlHbfnSH+4cut6YGxY+Lw32LitEheunppT2X9Ow1j4tZBpchdahEkkgrUVnjd5jtGjL
3+wSP3svnxZwVBrdQPWMCRMMV4tPBbnp7a9f+c8m/ael242zGsQ2RgkafvKRWVO9s1cADQONgpWF
IAMtPr/+pp/EA9qnpeu0RVUqCPavOaDzU1LHBQX8HmIpOSOdj0JS6pvkza+/7Cdb3mfjqc7SbFwf
ImT5kIHEWkd7GSplb6pa7C+Z3K+/5CfD8tl+Ch7G0sVaWuvMEJUvoOB32I39Zi38ZJP4bDvVhzQp
zRgdI2npPioowMlwPkWutf9r9768uB9WQz7GNAkKzDKLePCVuL826bT49aV/duefVnFvz1UgHO7c
0eKNCiuO/r2LkjR/LeD77D1VlwXN0IvbOeK1o49mVLiPskJf/frmfzamn9axM2n4lAYYpSfA2OsF
CNKq2d78+uI/WQKfraYsy7Vp8EPoPhu6ogQYD6zgUKtQWDyjlPDzaVVL4Uva2hj+1/P87y/j/wk/
ipv/Ohubf/wnf/9SlLD9w6j99Nd/3Bc5//3n8pn/9zt//sQ/th/F+S3/aD7/0p8+w3X/+b2rt/bt
T39ZY/vV4iT/UU+XjwaSyffrc4fLb/7//vA/Pr5f5X4qP/7+x5eik+1ytTAu5B///NH+69//gDfz
w1tfrv/PHy4P8Pc/bt6yt+5ffv/jrWn5qGH+DY0Ngz+pEdpLjDl8/PcPGGCk3WzN1aCQMfwSVeXo
7384f8OJ0GJBC1MVus7H/viPpuiWH9l/cxzbhKQuDCTUHBVN+f9+7D8NzP8M1H/IjsaNWLYNn/5T
aCNcXUOUAukf06blQ7O+e4b9sDJrXWF2tNpwLNJih2CN35ThyShy2lea3+wt30+l/wmj/vW7Ph0s
orFFXVj6cLSqyi9V7U6mCYpaxSZ3h71enaq5XwtrNZf6KUxaJIBSuANy/cO4/PMF/PjA3zOGf7kL
3aUxU3WR33IYjh/3okU6o6xHMR3BNrxUp/C5cJDmeCfNbI28w3WPHMZ3rgYydjYleVYRjF5cI4vU
E0uB9c40TBL0et3HxanGDD6sV6NSXidDdgVX+qIgRGJY42+OY225sX+5cYQRDGaK6ZjWp80CMRct
aBtjOuoWFH8jBxAstkXpboNvUv242ELfB0YF3dWgoT85dpl+jlMLrQvxmw3lz4H3P8fRQrYMBSy0
xe1PZytpqiNpeJ6OFbJfCXYWqDfKadVyS23zyASCoPi7h1+u+eeHtzSDaqyFjaAmsBL886gZYHyG
ajn1ERBoYxaRZ4fpapjo4DdMfCq7ldA40qGe13R2/3rG/Hn/XB73z1/9acJUTi6bMAnImPsnM7yL
AHjQfvd6vryobf/XX/Y9PfrVgy4L9ocF2TXIM1CPrY8W+h/5sJBcdEBrl/pd4FladwpMG8TTWsUD
UqNGsLYVY6dQ0J1oL0CEmi5NG1a/sh7yeR0OIUKS1jnWaJEa4t+cWt9Blc/3aloufTUaAyPsT7G/
oyKBpwVNfYxG6Rt6s6WVZluDqXXu/6XuzLYbx64t+0W4BZyD9pU9KYrqu3jBkBQh9H2Pr68JZdop
URpi+fqpXmxnDkeABE+791pzPSjQMjzaOLJwLzRPv2twZxEasxjrcdOPFG2N6ACQb1HaChiZVaai
CSpz+thMrwAUal1udR0Vs4UHGd/ojJv2vVk+RE1GfbF99dvRObU+fZ1ghvbx60yn1g+v3gijVHRD
Xe5lJ557vVqhQu7UDBNOstKLZF0VuJ7pstcG+idNv4G6AZcu3SDNQsoVnxh2n8/Ifw07NgyhMs10
wzw+kmVcToYS899edYZdIpSzNg3nIX6UBpaaM2TnpneqDPJ1YvMCPjzy6AW0tZhiqZsSc3668bV6
25TWQaFj0HTmjT+Keab1WNC9fHli0E/n/i8DCUugzo5nS8c62hmyLnWTDOHWHjjQtm3kM+bRuZ5r
OzdwrysbVKM1eS6XRRKvK8cjFmvtY7V9Nrtxi1Zg1bpIwl3M9xXNQGwbTfJ24hN+PqH9/Wvw4QS7
gWXY7wWkD2MD5MzQJEbGIqDlyyapL8vCOeTCvNFp5PTOaznE0M4KdF7YyYP0gI3m3PMGmhH8eJ6c
Tz8WQJ15ayUq6jb9bgyjdSG054Bwzhkb4XXp/G8WTSnZKCx+VM3i/X4e0G1T2HUpZA3c0zrE3hod
Gnr0WSOGg1AWskk3ndpiVfZPLGLvl/6j35MH27amWtIwNfNotbZlp9rxwINx0pwB0zgr4/aSO9Eu
jW8DdxKQVVoC8IaUP/XcUtS5K+8VzT6Dc/wQaepDG8Cnsdv+1Dj7ZheR0jTYt0xVt9Xj03wPCTF2
G63eV22wyWZyjOYAnAo0en2NLk4bl8CmFliNb5KgPDcGeacoj5VbrFo+rkiC2wZJvmmvMtFuA1yk
Pw+y71+b6eic99hX5fE08N0wVfparfcGYlg9KtdQcNamNNf+aCxSR2AuaRaGXi9y11lGsQXTkp5E
T+vM3ELgPXMwRvaxOPFrvu+tX35Ny+GcaqjqtEB8HkZDCZykYB3ep3l47Vt3RhWtp4UoQNbLNrwq
XOcQ6uOuKxZGpG0cb9zpypudIjfE+RAhq3TDh9h2AYVZ27Rpb8M6uC7b6rI1tbs0F0/Scs+aJn9C
FxHmdKnKZPno4BYcpZyP0tjbY36iVP3dNiupTak6PyiMPvuoEkFHwku1XlT73jSXNStbFCFeUVeZ
Yp1FI3ap3j/zwj+WU64tV7muwmxmNw+qn9wViLNBOnOavus1jT7nL79HQNCrWBpO7EjfbAEc9lQu
AlKX1BCODlrpKGAEdfSBI69dTG7UCntfJQ66j3mArExL+y8fePRW4qiNEjuZGs/iVQgQPQJyBFxN
+y4NfqdJfOJx71WY45H18QserfudEoxjp/C8LiF+2L2g1xXqhKb3F6q7NpSNCyDJfD0xy75bBHRV
TjNMs1T1y6mF7IEKmW21zwZzEdbnbX1bpum8F+ADMX7m0P0VR+Nd5+v/8slH+ytE4EA1MWDvIw6w
avyqwnohMA65ljevGnWeePcjRpUiO/nk6UV+fdH/fOdp5/+wfQEYa4JWcZnCXT1vNLjOk94DKyZy
ErXZcW3IcbcY/EvhKjO1HE8sbd+cLBjJ/36+dTSSyUOVgz09PyE7thAXmXfjoX5g1y42kXkB+/rE
onXU0XnfsD898Wgo+y5UJezdFcKyYsO6OaP0uKz1BEJRuRNBvYp1d6Yn0cIEvArWdYHi/b/8vY/X
cxxupSIivnVkJHNPx54AUBfm7GJs9bWCzsuCEVEM7jKL4xNb3bcvXOg66jlTVYHnf/7BDeJ7VDHq
1b7W0IRhB6+x6ubcWyHHz2xMDrr+YspTT/12wfrw1KMBnoWUWGuQZ/sWGNjgm4gvzDlEo7nDhMok
Z438VM70e4Xiy9D+8MyjoR27NsXEjG/K6RJd9i7jvbrBPYPM9G3IScw0lhS/u9aAf/w8oaeX+MOj
j9dnIH4aqmq+LvKfSauHj+SJOjA2QoiJTz8/a9pkf3rW0XjWcpcL8KQJCqrfo3FBM7QD4hD8/vkp
p77R0YIs8T45XcHLlBb8nwC18AUVSvTKKPWKE2/vvS/801eSn8eo5SA9NwOmaI5IkHoJ2OJZ5IQL
3z2X6QUU473R23syRrfTEDKFu3MhEjZAxitsmUGyxLe5gqeHfU0sAPkuzcSYC3gSIgPn6aVL9GmL
oq8XZD6vfn5P3x7VODv8a34dZ5FHNfzBVvJz1AG8LubXdMwJYYMSBjFVCEJMolaqLG1YLWW8tNoX
NbFWAEJmzlPndCu1OLnGT4fqn17ndL39sMZXKAIjpTAqnA/KcujB8ATFOlObRZ902EB5p91C+A06
pniu4gztu4iieYfq2zix2h/ln/69+H54O0cnRhfeNtp43o7NwUX6Z9rwEFRipiGV6iCRacVL3qNO
xqMvgv6sjTsc+chu8Hm3wZnITy1Lwvx2/4NRyqlMtUzHOVoOsy6BepZw3MtjTBWB0oB7tTnHPYeQ
z3qYiHkfLrN+gd1iEXEfiXEWeA6MWR0BcRcu0wKHQbseirvafbURBIcxDo5ukxq/w8zcd24HiuJZ
AbuUpvecHGaWgx0dYzqopqS8d5P+MuuVs8gizEWGlzBncxXyk/XaivTNgQc381ztWnN2JEk/1N2w
A04JKR/nuVNfejK47oLioOTP5E0xU8D9J/MQtGXnGtgslNdQwrdSTFRFqM69CsTIkO8rEydnEGzi
DF5Xk5kzipx7vLjn0A5uoAu6STfhLTFYlP2dYXZnCpbpoppJhORJgBMFM3Gq6IcMo15uZNg0sFmj
+AwR195aMt2lnXmWpfFZqXHw1639iCd9oNqYSPHg7Qx4EohCvXvEFAs9xEDdtPnVNB4HN0Xand8E
In1MjHGi0L4GWrtFYFqQxAGSDU+J0z/0lXgagww9tnpXxL+CvlhDxVhnk5Z1nDwhGgToBvRDstM1
fd5N1oTM21H7vSl8fw9M65CpFMPEbWkGgKq4fXscd2zjRlT1OcG1Wy3A164DrjGiawXDespvZDTD
LvbjjZHFBx9f5+gPT0GNG9sCfdMihx+Ar+lR/2AG9dZvg3kd1Zd60WxSAo2EDc/DkJuk9H77SL6t
quR+Xe0CyfZ3ozZPJcqSsbrIJA6h6n4oLlxVAqC40M0JyYlNAdcmfaZoyXDQvXs5/il2sANnUX6R
rWJ3r7l7TuMA62aVDYUH2aE8S/N67qdM6OFVyHDRBPo8IeBeH1A+5U9IWa1Gh4AgrrTAvYSsugUI
hM5/0WXA59Jx74f2rh/LC+rbCtSF2ZAVgDETZJq/1S0c0VUMZUsBnrZwcjwumIJo5O50ygc9KKYh
Okfethhya9XzRCtYV1UAdgOOlCOfp7sRyR7Pbile/ey5rfBhe3MVcXI7WQqwICbZU6K9pt5NowGM
9s6qxFi0PtVtOv5JfhlCKHKry66XhyipN1NMaJkSTwZrrVFt/tncTUvLz8v7t6cn2jVTf0CjfnK0
M5kyijtAS/W+hCVhlOl8WtJHUHh4nGawN+aV6hKGcaqwPq3QX1bwD4+dVvgPK3gcGaoOHLreZzrT
5wnYCV2qEwfjU8842iWwbMdcK8N63wQ3anWBHhIo0n/5+o6Wf4mAMERuWe9dRoFJW2Cql3cuwuLu
QNzJzB45k+ov/5vfzNZ0MDtTyevoi2mtEYTY/Os9CeWTeJuJ7qC8hIXSLDOV2gkSbZ2zxM9P/f74
Kf957NF3zQ1HkcLI670iUjSeyTwP1/bgYPYQZBfQn2D0ZP6AkIwRQ7Po58d/P1D/efrRvhYxEYfe
S+u9Rd1Ed65BIy7S9uAN5gyfiCevS7U9MYCmfuU3o/SfZx4d8kXNPmFrPBOq9FLHW0xzf27qCw2w
eotPQfPZ2jlxQU7l1Doj5a+YAvOMFVs+s1npdwGhM9BAg1UWDvMow0Dn6HNbPYSsXv/d+5ne34cZ
5Q/QFrAo1/tWeXElpiMG40DmbJqchVq2ZhAO8pTk59vfhF4qtWJB8+i9j/fhmUQioRYX3PKnxaME
mSfUixGPb0uNY7JrsxfOYkpNP3/Tb69eH556NA7LMIFJWAb1PrKTydyMK83nJPrAlGvZJNXuVOb7
9Bd+Waw+PPBo6HViBLSoTcWMPll2tjYr+xeOWGh4khMj7tRXOxpwVZpoJhDFet+VQEyhjdv+wi4X
FJkxCW1qqhk/v8pvB/iHb3Y0aKqmouhIrXiPJxpayhNZpiCpT6yR35+R/3mKOCqJWLYF/LFkkQSe
THCTOUfFjhXJnCmPsQd5FtQPTI2AELV0k1/H4Art8DoheaE6Vaf4/pecOsqOZUKxPfq+8Plc5i14
6BSWVWj7s7qnRtA8TNv6z2/2+6nx7yfpR98ZAt6QR23FciWMTdJSlYiM9bRGF9LecoGZlS4LKKvF
z4/9dgCZAs2EjZhCftFnEXoEeZ6LJqFta9gmWIKMuSSxJTVZEhJ89oa+/vmR5nQfP54ehtBVXMmq
JhwpPq88nl1WMcE89b6Hc5Il8bnJZVS2N/7QYyhVF66IVnZ+aWn+GkPyusNEZjfZzHHlshENDiD5
3McNMOpyi2WJdkCW72MiOgAYvJWWm8xa+ZytSWSZT/dLhwjBdqTvS4fStW7GmLNtbU4npu10TB1j
zrUWxEWzA4ZULGpNnSkojsin4LZ9o/kWwXPJpXJZB9CFZX7eKdpdriYb17MPve/jsajpIFnZOTX1
uQwf2p62idPOjZRUzmhhePLE+7O+f3+Wbmv02zSIlZ/fn2PQVYDDW+O51x5q2e9S9UGG6brIqm1Z
tJcOdynA1VjI7dC+9HNz2Sn9RnTmpivsVYFxOKbeVARXteexHhKcJssVXmgaC+GLjZEF6/7egwCW
gjCtG7mHzLGysnyrmelTMk+jculHOeh0OOv5bIw0EjvdnROrixYafJ4Zc3qzS70BH+fcdaO1LSLc
7ITeVDCJfHupDZBGc3CSiPX6VKzq3Lhr+pqDtLLvZLXNRLypuILUSbSSAzmRJCzNVGN4IIvoLvDL
y1LTdrmwz4qmOE9r7iAimpWldtY6SnhiLdKNabH+MlqZGBpNHtsxzaMlwFFq1RyCoNknxrBW9IIj
iz1P6GlvUgpBUkNBkHB8wUNtQYWI9EXk+WvPNxZA95elT9Az7B+s5QeBv4pWEjl/0DBwpGr6mU6G
n515tyJWt1XqEcRnbfwhvYv8pyCAHZPvkjPTz+Dtqms9JjBH9ZednKZChY17nFHF3ZLgNMsqLmX0
wIVyCcbqsUi5JsA0oZTaFOZWr/3HMIAJSNzkrO/jPaLYNHdXfm8dmrTZqJV+EOhEouSPUs+jGNun
rs1rF8dzeeZCjEqbeo1Eaeuk1wKIRa1c14q1KMr7LIIgMsXkhb8CQYYSYv+RpJLcew5Gb+V36Z6W
+lVVNBcu4oAq/lOkDx1YXd/W5rnfYSbTZ5GvL5RY7kbb3leYntk89zmjo0i8pT+ih4zvLcuksUyu
o38DYGmhAlT06poAP6hE5GUy0u1ZaYgaojkpo2ZurKJ4m1ILGHiW3pAu6cA21bHLcR0f3OCscFv8
qPVStsaiT8v9aPd7LE5b0EYr1vyd7+I7dWDQxcFKMeGEj9qcOJJdNaXrQXIq3yppniMPPCvSGA6E
S8OvxyJMNcu0nntvHYDwyqS5DQoMeZgOzbTGLBh0S1K/VkNBHoqiYN332pssqpapn2572mm1R/5O
ttAMcZHGV9xKrakPPm9ysP95RHoRa5Htn1VGsEoy/WqwDBht1e1Y6/Tp5Jlpnmlav254NUUf30+7
f9/JpQ+2NyEgz/Ex8prwytNmGVvli4MEu3OaZVSmN47eTemnXEAUDNuh7TzlHa8+lHcmRKyg34MS
utDKcQNvbQmcwbPtWRw3WIrU+6yO30CivqjaViO9UxlgVJHkqEZvXknxiiOXjnvM6uulp1vEquKd
tMx0i2FNxuWhAts+g73O4zXaPBpcr6F6tFzsgomBi1Gxb1PPvQUBtAZhdUg1gA+S+FrnoXSjRYJQ
rVcu8FS8uIZ5cFnARFA81q19W1YUNCJiRsp8UzaHOjAW0ejsXTOmx8EdOrCupQUlUY/30WRnC6K1
zex1xpu2qQjcyzdmFl5WlvXsJiMN8di5NCvxqFviPDPLhahu2hbYQ6SuNEYtdQP839N4l4c49VY1
rGaO1PG9zfFIxxXpjhDihZvOGpsF0WOSlC9jLLe+u++EtSWH86rMXloSeux2woAcRMu/0cB1BA8e
abOdOi4Bhs4AOSzShoUxe1ZMenJD5b9Q51+HCWkhYfjmlv4mjCn5dPGyHAlzUwkmc9Vi5fn9QzTh
z/xW+RPjZSNudCkFP6Sqy6sx5aMFgcSlR+iEkT2SBLaM/XQ/mG4GSRc/STt0KwFmPdxGqvxlOfIw
/cFIQ7NQK+qV11WPZs9BPvJeSBp7gcUgwvTNzci8wurZQmAnCm8b2vplh/07AyyXpLja+SjpLFb0
30P9yK/7WCbtI42oy0bqq0Eat7HvrUQvwISJs5jMW97kAbfjU5kk+xg8F7nRIPjs4sxKoNCSFYwr
kxwBJTS3QxW9tQX8g8a4Raf2ECFwd7XqEbDZGmEofCnrdjTinHAHk7DE/Rj6L0UUvBiKs+xb+0Dc
DH996r+xuVw5Xbpp6BhptX1rxEzn6dLCieK28+KXzvffuGK8NWYSzsbyvqzGB/7PL24DyTIVwC+a
C3I9Z6WXbZqCj0e0yIJTHgVexkk+sm9RjLdF+PL+4cGCPgZN8AZ1X846KS4stTkD0/Y42pKiOZko
Uk1AyUIUS8Mrtc12ncF6wuRs53aXPOTiERRMMHc8UMtjMJLIEq2dpH4Yu3I5FiaceXs9sqxkrbUh
neZZCQIissiSNoybMA13Dlhj/ar0bziU7jPmn5O/aACrOyheAonqzyfCbysFBo18g9x24Jry6IbW
NbHl6yZG08Y6pDElZ/YGpVLmncVqzwDqOKTkTjE3nYB8au/EHv9tQ9QwqGZJxMaOfazi4GQ9+UuL
Zh/72bZk41Uzj+sppGYmnis90ioKQtPTbUFmRKcHEPr07c+v4P1Oc3zMsKQqQKWQa8q5+POhzhS+
YZAwV+1HDWts/qdlfdRKgiA1+LtSfYpt7W6g4itr59DmzbmmhwQdhWtCjsmPL84TGW7SnN1Pqndg
hhZYaH/+hN/dFCxpcf5HLqVx+vz8AXMTv5/me/TJo/CqcqtdUrlkJQPMiNwl/Ju5o5wq+n0rgrB0
6eiWJUxbP27VFhSzlL5wyr2VUv1E4cHRdmFX/PeQcrxJZ4YYYO5MR5eT1avphX/5QT48++j7Cous
m6pU4PLU+dJD12gEMREOxrMS6XdRSHq9/ogoZO2p8SrUyxtFPv38ws1v3zih3sLCj6BSKvv8xsNc
jEY25vRQy23VEsoW2zdJQr50vLCbX1MhPqjKc8QxZ6nPZSZ0XiOVIqzeWTMIR09Efb+mEYwhOxxg
9uXPbiCBYMwBBV74zfCQSOs1M9QnqMEb0gEPZZG9JaLchprxClHwoAhtFwn1bropYeN5U6tsagK9
5mCPCwsls6pwfRi8DQxLrkqU/lVOkiBdrUNgRNAPh6eY8nTZkUJsEKQ3azsxT0TKIt2siN9Y6mT3
ejTijAmLVcF3IiaKGzY9jVmZ0PexRPySJDUE/6ahRlnclaG6ZRg+pbDpf37X3yjIJ/k0251UdWTb
xtH0Kxsz1mvHr6jLbgE5zVqg2AAgt5EgaXMCiqYIMlBeljpmRFfZRAECLzW8dhrtzldP3PDsr2PP
QpjAUYK5ZrEkTHeSD3UySPjNkPRqsTd0ZZX39tZEbdpq+9aHyscCMKbWNgfqatgXt+eeDHcCsYgg
ncf16J9p5oLOXUGvRlN3hctpLwveko6ts2vMdSmsaKF1wF8dQSbzEMD5e+lzf6d38XkCmJCUtfNK
uNdlaWzB2B76tj3zqo1Gegn4536WhdEZ5NBzGni7XlPxwQ2gg5pFEgRvvmJsRB092358jiMUOKHx
WFob+nLrsba22DcOmW/dptK+jqxsSX+VpsFoBvOckNlcr9dEyBEAkP9hBXoj1eoN44+YR2p5Xcfx
AfQ9GUx98Vj1rAWp61+TmYJGqGv2Kmw0OKKT3N0r/Qu4Nwc4Kz8PkvfX/nlJsCC/w/bSpGEbzvGE
jAP6WHyEHLVfvKtjezudTOM4eDPHjXTMyyx1KKnLVaYleMjlVdIYVyI011Oxu+cePL0CzzXIu225
xOwKxN06dvCwvW85QCm5dcsGRaCbATHuvvGNA8IbOStjAnynP8bHugohmTq3uhJhYqj1eUNo2F8V
ob+NQpd/fZ8jR9LRP/6/GJTOg9cyq7K3+tih9MnU9P+VjYlZ+H/+5Rf6xsaUPifPn31M/IG/fExg
9P+HaE/Htm0HUZFmTH6lv5xMii3/R0WlKDXK3f/yK/1tZXL+h9xbimCqI3T00wiR/21l4u9D622j
b5dEfKtsfv+Jlel9c/5n5HJyYL5YcvoP0xHIfI+Wt9SwnApitL6EzBrMBs9GJWnAUhB6viscq9t0
5MTpSgVdZDTJJTYGnwIR+GpZkefQ2BeOBcza7Mw/SNDDs7KFXxgSaeY4brespL5TjPzJlKi4NauN
lxFs9VVl+s06HOhzDG4Lu9TLHoBpnDcUpGao6dFb1UHB7k1NlfAB/cXui34ZKJKdPaHW1uoZclJb
bOOY0F9QKf480wEluT63oGAS4RBpTZDzYN4qGfqNDz/u35PgoxdKexc8H70ytOyWrguE2tNL+7wG
a8Tt8u0cya6ERTBx8ushCMNZWhtPWAFmdmmsHFkfFBI0bcI0VuSEu34BngQ0xbpSetoMdYehQ3QT
sb/ziLbUVaqC2zCtgZnLwlhrY97NC8gTJYWehjLSUOVgiWz7siCWI/PkHw+iW2Yn/WaQ2r2WiT8C
lz1jah2x2ihtRoSdSl0a8UCZViDfAfACkodjNSCqd/swXBdm/VqY1o0WGoCRxxVi/MzT4llnNr90
Q2nmmZeTxkQ4MIlDj1XRH8CppOswdDZh0urzvLXVRVyarMjjSxUo4TqwHYxh+yoqfom8VTZoU86k
bXbzOpDqYgjFg4vZZhF40w3fCR9qhzAmsqRcCiqqhZhlUOQuUF6M+3TeqKQAWxBWZqWjn0eVvWpU
5VZFSpF6ir4ANnSttkmwcWN8pkVxa5Rhvap6oqH6of5jqvTAwcmyqlagZRKSNXTPf46Qns0N7cTq
f9Tcm+aQwFbISYzkCYeDwtGAMEqV5Ik4YkBkAZDZwGwXnedf2T5V1DwtdDI3ogfTH+G952TZXfUw
heeDQvicpkRTNCmFu9LEvFEDMcAxB6vYFjO3BzLe1QHxu2pEHpdXL1uQ7ZHW7AEPzX4e1Ufa7uk7
YDmAvsj/Mk2L+JHPgxrgUcLcJ9DBVgyf4QYEsDX1TWkXz04mr10bcl7iGYsaCtci7LyrvBsAXxbs
xbq36Icr2rn8lEOoEHpI1J00dkTYVEuSeN2upbZXrX7+xEd3s+kTs3BxJcPXxlvXJAvrx6NQ5ueg
y3q7Xg5DtHJN9ZcSjm9IZKbzONNSTV9gKXIYwOMmMSQV2ZTF5BPV8fPn+Nz4ev8YtqE7iOIxnKrG
u+jtw4msJWuqqQvwYnaHbobLymNSlPhvsGH9/KAj+dzfT8JyCtWW4r5jH9Wb07z1UmMkCZyIxhie
G/TFtKYRXJS/fCM472L8hKMxZmtbFIcgQ+oktBoClPC3A9j0Rea6iwi645Jq/jBXStpnJz6hziv/
vDKSksaOIaTB66A0/vkncRlAXp439RKtAqjKJyDMeMvzIocyWhJtHyEOqzyLanXJhB3f4HJfVxrB
3HL4owT/mf3xr/dF94oOnbQN88svUymeGdGkI0ZyCJYNAA/VzZ77wnwcwdfNKF8Rrr2sbQf1Qcb+
/u8TwDebxOcL2vuj8csIWzNRphDTcDSb8Cd1atoEMOcklrugzmAo4pSZS0+A+nBqjnEc2xJTnrBo
HNVLpgfbmsPBgJKL4WD+PLoZNr1eVSkGjKUtqg3FiTV+pnso0hcWFEXXzy78pWd2u7aKLxBi3v78
rY/as38/3UTgidnWoVpx1Kq0zK6LsFmWSy3MyMhpbvPOJj/XWw6OfWnr+m8/GK9dcgQ1RZx3Yp+Y
7mXo5/dFqJ1bebkas+LER3onQH0ekrYQumNg/7ZsXsrRL1HpI+1NyUfiQnJtk7hQVXIpKVqqffnL
Ugmm9ZqNXyd7RJUXptKcY3UmOvKKaCxUbLOInK8mJA+nzW9lcJ4R4OzENX+geRmq7hr780Ws9C9j
Vq5q3ng6GvPaLk4sdV+XmM/f4Wha1VXit67Hd6AcsBOpc+no9Qu/9ObEz/e5ofX+8wnB/VIVMKsl
m8Hn6Yuo3+5DMZY4ust7Oxuu7XjcIV7T602nAQwqHCDh2m+dRGl6WgsVz3fUzPQ6wuPYvsSjs4s8
9dSI/vZDsR9pTCZdivee54f1NQihTUFhpG3odGRFNOtRkedDFtP0qGlu9NdhBPTXTx+HyLrUyYmv
/OZ2IJG9JmihaOdDn14qbf7487uatvQvw4rOv6NShVEZ759flZqFcYIPkJppqIIVpCouuRu32UVJ
asHPj/puTnPIdFAATCAE63ijw9zjqIXRlFyy84LSX3WbG/S18niKMZjycDqag3HRUsImg4eegu8v
AptT54nPMc3e4++MrI9VzZDAFI7ZGA7NVbMPq3JJ6POlNtA32Hj9rWOeK/ZwbfrlS61bu9aXv39+
7lEB9K9hORmlNXraqtCto1WlUMxRuENJFWgwflt5+itRCoTivnqeNMWjkiUXQ59fdG6xgIJMArCu
h79YlbVZLFxuFwUyG5WcSOoD4VtFDVerSuKRoRX+/Dnf6VNf3o/NHY92sK5+kYQ0nauoRV2U5KI7
l5revnha/phn22j03FlSlRr6UfG7IZfMU6eAhY56LJUyzDQe6VbV69AL0riiNXWGSy1qXoK2PGW+
+ObQZAsCDtgOVbZFeBmfx23keFkh/LSEmZvdpeiBpHoNUOUc0cVtruX3OP+GWaNkv8pkWLgBtFf6
gj+/J/ndcqZjdOVaTGwns+fzZ2D1AGFdecxoNXstJ1J2lyOPdqcc6aK66lp6sbYsgnmWVme1ka5w
MFx4gsRfJwHpPLZXaewZs1xtQauH2qrQzFmsVxDkFQ0HJXW4NrziIGTOB94CZFn3QslKxBtTvkO+
FnOivylJOjV5VR7pniF/UowkcBuuXPz8Xb8uXhAz8CJyNuR7aseCFpW4PGyoKjlRnX5naka/zfA3
h469tuyhQ06hnFKYadMv+HkUsvOa053e0pkzx3KhqhNmA09Tm7C18dyfYHhQfj05rJQUiiFsGG8m
QN0nwugXIqmclS1oJIDHhKV8SiVlfP2tWbf4QDgGjYl4cLROhpDuI6QPKh3Ddm9lxLlHwSGquPAF
SPm9w5BW3NRAzrew2/hppxyyQ3RIiFQXAk1+oAaPg+dcEQB4YbR//By+ehZ2BATExoPpcZont2VP
23HVT0F6VfkS06madUR2UWUQ807Oo8R/TdqR2KP60W/6y9axz9KIZDELvnvfXtceawNKU8LFHefO
9y7yilcUkUOF28NGpVlE9z6pbrO8JrQzIvfLi2aNVS/aiJJ4Et7HhXf587D58iNisQRPwetixWOS
HG96Y4giK/PR5CKLTGYx6TVar957jRnNyQdZJYpNokFOhdOMvN+JWRgbVYmviBAlca1z/tMN6K9P
M4mKVApVECo+T1g/gcpN4xU0RgFYgkrXc54jnQ+yuqEzHO46DTPwmBMVTHk0W4wd8ovWrv/8/FKm
k9rHgT19Cl3TbBA0zCeuQZ8/RawjpwlUAB2CJDe8IP6LpSdrD4ODI7N7srmNkgzxn5/5Dvo7eqik
0GNO3CBQKtY0wT+cPvq8821Di4alFqd3VolzwSSSXGKxqhL73q27takFm8G0XpVkuOY3YxK9To1g
2eMY0mID3Uau3Fre1A+3gxMXLnE82Xkn01ULnzOf0mHf+fzxjNCuw9q2+2WSDBc27Tb0LMgeb6zS
XecRJQWkWJCJlZL+RAa/3UGgNNQkTejrUgUv3pAPOhiEYRYv5pg8K2r9UGfkrAgNs0GIpa3M5fbn
VzodVo/eKDdYln0oTQYdlSONWk8dA0FTOSyrSJHzPgJW3Hv61h7fIywe7OAiqvpFOsBX/vnBX84R
vCwbM/50UYccJY+dpdGgNHWsBAC9DY/EFdBt804kj/nvUCZXQ8J63NtRuTFH7bl2irVd9FCHg5ck
7R71tlm8iyoqY1JD9Dr3a/vgax7lsOHE/vjlnv/+OQWtVDZqzuHH8MmGjCpyyyPSmSX3kKq9EKO6
Crvgymu4QGfyTAnU3ehVC1lUOQdQKq69hOfeLGLF3HLv12fMDnJ72WdPnHHENNU//3rwszg98Apt
dbrZfh5wVKTLLO3DbjkpKPpB1Q6N2RKwqKv3/RQN15E0QEsiWpmkUrMfdsRUEE2XwXZes0yRtGSx
KKdNdlZKyDdE/2hJrs2Rf+dXOtXPUAu9M8PML9zcfUhyOpk/DwLw2t98A0GKIUuRysZ0PAoaEOWt
1yjtEnYcCX4rtzIUruRputKtPFgLGb3FPnMjdsvJlDCoi2Ckl1oW2i05matWRLhaJJCFCkX+RvVq
JCpRd5ZNJkGyuXAStB3EG/8qSKMlrrYRfT9qWVW7SNnVtq3Mf6d+j5+ojh/MaLDWY0LeIC5Ebel7
HQeFwl8GvbYmXqvf63FWMkdycD9lsFWz3loECXVztRiQf0yvMYwze6EW6uWg+s4sczBuOEE6Yhgi
FDOQgiYSpQACEDNn3fi0SweiW4pUhAs98kng8IKl07vYgpRdPGoErZfGtWqMyLKGOpjlevSk1to5
sPt5pvhvhpLdj87Uto3T34ZxmSEAnWsiWVkIVDRtGRKKvsr18dZ3syvLah+TvEX6Sv5erWlwKcKY
WnhD9lDX/V/CzmQ5biTLol8EM8wObIEIxMTgTInkBkYlJThGd8zD1/cJ1aqq27o2VZlpypSCAbi/
4d5zo97hmRjy8BEbIb56j2BINim7arXm3VbN5LnJmRA/Hd6HJOPERJxvO29q2EJO4b5eWiN2ZheF
qonC1MGJuKbmL8dcnhe35t+tuJI8d7mMoW2cfEdCAwru9cSz6rO6xrGvugeP7bKmkCBRlilrakIF
cQ3JHw/8/165Q5vYvTxl5KjHXmGTFV97QI1MU8Wjr/K9Za9f48aPP11ddfn79Awjec3VlBGKlhPd
Mso+jyfLO4REgiYia8b3//I4307Lf38feZCdgFETM8ibDvXf30djbdfCG6GOZ43z6oHIWTrxSwn9
6ZlLvPjud99tz6Iwd7QS2frfiN7/q50Q7MRBmvkBv7UNhOU/JhMbigG3rLppb1RkG9aLQwEHAvoo
sl0tHuubgbGTnrpU01ZG66CtRFsuPpZcPPz/P4i/c5z/+EH4xOQiisCsCvzvP2YXdb41gfSrae+F
yAxrvEOZPqXTBBD6Vmn3Gdg1b0P9DBHqya/mT5PUMRb/J2vl15c1j5Vx8tKufJ74VdXt8RrnDtPh
kCet7tV93pV/kyvRcC+EwgTK4uEJDZLCPW3sc9K7CUcyfvf+bRX09z8cLMO9PX5Id7EPf9/VuR44
mh1czlYnFYGW+7GsxrtZ4q3pQFg6s3xsJme89zGkon+Ix2w6EMq0HPKOzGEVVP7e8McTCYvOU4jG
wpqROqs23OtQt4QF8/66/Zgf/v+f7f9xIbkc7Ojy2eVBAfpPdh1FzBp28wz5wmrTvUtOUiO8e+Ur
Hn+PZHQ7+BMWsjw6CoXobP+BfSb27ugHd+UGvZ5Yrypwl5MxL0PUzOP8Xwa9UJL+d1FB9UN0NwJY
/oIi9d9fAwnkj1hVBkKt0ZJ20c/WwUjxsFKFNUfg7aTj+E+6muW90x1DkdnnIUTWP63r/OblZZIP
o/lgp87yICimXALNr6SNCrJeygMKij5eAB9eMoKUaaApEagBLeRHr/MACCN0uv5QZOQLLcycjsob
Ej8cdWJSTUSIOZzjWpfonvFCM3zMo21ECH/7f6teT3bvdKRAkfY0TMVeD1aI6HfgTAk1QJ0i+7Vu
Z7qcNZTjfa+Z+MwpCvPGYIVWbN2xHqGw/L2C4QLAyyjGcF+sAKvrjUNnvOUMHrRS7RX74hTVsloT
hkdpkmJD02Fp7ISp53ufgBspHfnob+6MVlwbrDFde0DAPCfV7Tu0EBGatiL+ECX9TirqozmE4DPn
6X2L4TcTzgHzASmKDp69tZp55Yt93SHuUcXSXpWaTPziF3swNd7lWqBdDn5In2qsXIltT/uapCI9
DRcvt7+3fmf6lXXX1MH3mi5OMhGpsbUNn9cuGJr803Zh/erZFfrkiY1fGe78tbDu+9C7Ljp3H7xR
5/usVm/6dufW9J+iG6polGgqQ664U+915I1lIEQyuyByvMFOr9ysPq1pOiXlTNbm7bcrOvrNJjS/
pdcZBzmY1mHNcngVH5hw1icQ3v80fb+SpL2q3TgQDKX4muOmzYM9t0tPMHFGz531oAhvTZJqi+0+
c4ufVt7+YlDXvFWTn5hV/yjNdfgsdfk4HUmrME51VSGgk2Z/Ldatibt8rHa1EgTIwJCU67dedf89
Z1gyrHRPRvJ8CTb7HzEVboIO8rIF7vxY20tPJMn8YEPRYcFPHmIgcnXK3ax5GuhGAhHETIqqH9bF
cwhlYKHQ7fouJI4Swvp6Kzf72fG+KltM5GsV6OJLLaJuk/ad1drZLYbj0vdZeIccs8/94kyyzj5j
RxoXNt8lTRNPoJSXzQt/zCxlN2RLJ2mSNVMZrYiJLw9/1FEPr+nOr/zngtiiQwmTrgg77O65f4uU
9ed9PQzLoRY7MJ+kEpde/opoabx0DXl1rXhS3jp8NFvL7xfeB37O76OC+ZlhNvWFJnXbd16NMnOf
SlVdZVbxKDt1ejOfOkReaOKh23R57XSxG9py2fVS+Nd0rIFr3M5WOMm4wbtb/Gldzbsm6JaIZUJ9
KVuDeulQ4pf82IL0kXAOvii/16wBLEGRs35YGwnN3Wggj0ft8eBDc3PHzT+bqBQpi+Rdq+znOczd
D95xew4ZZqVlfZLOSoaVX8hT408ftaHXo2c3zWUhvHCjJEkdn3DMdktqwlzDrPSeWnKIrVvnxrck
nwCqRouQBJ7M7PmNEmoAaoA1nPpb9NQ7i3v7ecQJWLjua7uo6TSnBL1BWtobs33Cg98daWfvZFXM
R2lad+5sIUzmY+x8tYa3/qkjj7j+199Zff2zL1br7PRMXm5++BSkaCMYr4Qz+z/sIsaeFyQut5UQ
bqhCitP4GUnAKUAoLaxgvhR0EgTteP7JtDmh6vEkpdCx0Byq+a3C1X2IEVQuj4YSj03dqoO/Vt1x
cPgG9LreVyu+kCHr0Ruo499SbKXxnUm+hRDQBrgrTDQH7mQd7eawujbdiJTdMXPkZ2dIRizDWSxp
es36AsBtaqpo2JZuJ1vZPginfnObgdxSPoi5Vdgn5dwmuZmCEx+/wnW17wZzHbmKc2APvYbVy/+4
eXoHkQEoZGt5F0eEybaqJQM8Vx+tJvOvNKD+1Sbe7/pNoeGZ9nbNxLDcpzAo7jNWAue0NK/9oG4+
bMs6tRwYL35pOXdrvf1Amywf3RABxWRWz5kO1I6UR9LHb387mqRpr22tk0UQoNSUmf7o1BLnRn+a
+3C8p56sY3/pzcTlfksyKxBxP1yG+TpkFGgFZeVNBo6Mc4YQZIYL1wqJMLHBf2ROkQuNmiQhezS8
XZG2YcK341QMV8tmeazhk6Efh2Lkh/oJQeiPwMvyQwVQ64STC67KhlqHykfHY1CIRCJyP7jm0O8m
uzPvbW18cY8dFjrMzSdfcg6GGH1Fel2Ki/DphYI8bCGMTCqhL/9I0bWD5hrvWpuxhgY8GrVFZkYB
1j27mxKjSLfLjcNG/hrvcfvhDVrs3LY5K+utXkUXI1rCq3Mr81cvfOGGcneKRSXO6mXP7L5krNUs
pyUHo5CNLVHxFuZAGhR7mp4q89bSdOH0UFvVm/IOf9sTUs7fxrWxdsxj3JMemErW02Hw+QkOuYST
ZvpPVbseAodqLe97N1p0RhtsIG1BXEytbjn4XogcOW7K3eVpqe7KPr0sA0mkLjPVQ79R0IwwhzxV
3oVTfmeH7fMgeiuZPbx2lfWNTepidaS3LUDhfLDpL7nnYoHc8GxVsw2UY1hYGRUBLsAonwfnOSQN
ap3orjqdurcTmrRCYR3CfJxwapQS75gz7oNyviOM6I/dQxDKajd2W++iU9+L+k7IQ8HCG6ztaSB9
Vuf+t3YGLmZdl5EddkYyt9nNp0XntvVbmiARLWNB5rNd6asmlQSn05eo6o28aiViVziMWYm19xpN
3LFrpYfCCz3UMEw7dDpZ0Rq46a631MCZvGH7QBpk1CGvqUlC6dTuCLd3o2lCMdu53c8qzS7SQoZG
MFRgoVVxTeY5FrAMRgAbmKT+zigU/UAVNIlWdhJ2Wu59ZaGmpybqSrEv3J8eIXIPf3vJIMnLgaKo
7lC1uaRjBe73WMMrMv3wlArytDbMjr1fTwn1Bwus8UtOmbzYglLSBIV4dgbsb16/XoRHdqfEsMU4
ut71QNaqBrUTQrPxUOZ2i5vFKU5Fsd1NlYi9UICVDOyfHeieqJ2wdLatAu1hkMs5m9l71vfWo/ZK
+2Cl/rLvrOUy96WPsBbB8Jx+qLJ1EeRa1mHEytU4zeWlYb782pZrnI8l5SjCW55cECcuQEosIsbe
tX/dZNxI1o6UH1zfPRpVI2+mp5Q1bVJU5nUUBqzhwHqVhu/tVOnyeUqCIdXq/u5xV53ssptiYyvz
2EMQG0uI0P/qtgTpTdgW7TBeOgB7lg8jKrgV23VbbrG5uCBXUnZGzVPV8FqZPzC2EDjoz2qvKQcj
pVPjECrXYiF9LAkQvPv7JtqrB4nneS17dVknELjzbVKMKZYDBMOSHm7SENm/KPdngQWKAYc8/51F
iIFfo+p52KFTf16y7UVJt0waq3po07zh5LcT27bihpD4O3A9AH8h150WSepuAOK6RHxybsbqMEyr
ZtLKUlYH5ZRg03j3U7zIKarxu9HwHcyFLl6rzpd3rN/YcI7zw4KpluAEP1KO9B/tdeTmbuQazfO6
Hpj9hdfJz8O7ttMPxLc5F0sYv3U38Plq9GZdjk5Au2PSr4XAOS37o3NzQmZlfiwQNKTlQ2amzpH7
NyCpbe1gMn1oUbFUL70umcmzjfM5/DDIXkQo5NaPgf/ZuqOIlFk5hy3MzmM5Xuw2xMC4yJVDT/1Y
TDe724xVRF62oUMMRjMS03peeSH3UswYxGx0iVVrpMcw6D6aHIsWbxtdh9b7HjLWgzKqY1s3e352
/h360OAa9vnH0soilnbqHwrhPUs2XCdjYtNBK8k1YDAo7hiSQ2ry12S7mf8p1ri4yvH57xPQus0x
XQeyfodfFhE+DUbhxLnN+irXfwETNU4cEWoghUSJYovnLFgjFoz2neM/0vt1jFQrmYT1r8zJ/KfV
JTfQoW+B07GhUC1/ODnSawLlZWiGL5J0v0jNIyC9KU223j5ZS/rWFgqLhMLU+vePFOrM2LGI/cZ3
yLQgt9qTAID0Q+e9d5XOQD75ytRkHng5jEJnyCy5O4Omsk4OKdi7sT1snZGdiHZu47ntsguBVx+G
crZkahhnmE39MzNYn/kTqaVWj+VWyLwm1njqEtWJg4Yo2VPOodvwkAgVL4bFz1JmznJUZnMW6wTZ
KhX5EdG/dLozqerjJQQwlAHbSVh3cE4a0t4D3k3SddbvVbyt0N5nNjQ7byHmEQnbj6oWFzhJ4dM6
16T9SWvvkYwe38JmubTFtWBU89R0zXUzaBvmtuWkJtT0qfRt56lvkHlUa3OD1NF2K/zQnY+Z0My8
M1TM91UX5W6Uzg/ErFSRW9GdWtye0ZQI4XpnQ2f/pAb9kd05NXVPkbF6XfbtFLYXNFtYN0tChL35
yzXbIFrwdCWAEPj0HgNJowgOTH4dACz3kzcUd33e8UJbzathb5dXzPNdosMa9zYMw67Ori5ap6EK
VUJa6ufUdeYcNWZ/sINbyRzmLwx+fhXTIIm/C651b3/6zoPpqupk1VYb1WNVMG0q//FRB58XzaPX
5MtbpVaC27JZPPWzPPEMLglAf4agyyKelzemqva5kdSrgKwj2fh/2CUOZ1aVfTINDR6KbEkMDlpB
5PtVePW8M0BnAgrvC76lwlkfpxF+a5qb92k4PHdbR8VZ1G0c6N8tS7/Yzd7H0ipOYd4/B10rGTRk
Immr4XHzcfnrYjpbCojaxqQj8ofuPSNdjDgDwPtl/6OxNXb3lB2huz1xNpy5Gkw8oCByC1PJGw0u
LmRPSvL24jThHDkCheaqzHnXrpOOTMvH84PqKWj79eDY49FKkTIPLP8JkLZPILDpuf38W9fDlytX
ebBZm8SWNbzQuYJks7xhV3kZl635GTSlYPDi3YfBBElGhqhqp+mzsqiifN86W2aJ0LpGVdARaB2M
7tMUelCyQgqhUav7xVxmPC+/6qJ/6afSSoqPfFUe+CASAtCuED9fDU9Tzi1jQcOPVGsdRGEc+ZJ+
VUPAT6WujwXzAwrn4sOXLcMiQRZ3aFlcoakd6ZZPwzWKe3p9ZOw6J43LIDJ0gwaVZwj1zFxxnQdj
3LWexhojKEd68nnDYI6ENsZTMHmxsoG1taLyk60a35u1wJQzOWpXmNWbHYwNBORuP/ofw7i8B8S6
PBaJowkcCLNxPIix++pba92XNNQxYs7wVE7ZW73MiTbqklCMfNsFi3WGw5dfJMyTunHUnq15v9tM
gfWb+Z6yW+YsXmdBCe4+wEAjehxMI/LTsrrk3XIqi/5jUDQ4WZ8fHb200dyZiCIXW0Q2Qztc293e
nirOQKw8ThfovaF2lVX4QF8yM55c6vHO8WM174ucAc7kHrlzm6RjIJn42t7d8kydyRoOTnbjv3ji
nMr1lXxVtOKgLWzCRxC1836qBDEqZ1HKRR0gDEJzCx2HKn03V70fpSlx8mllMKwowl0zDNcyd/Qh
bUwvNsT6vI3dIZfuM+3wZ+Nvdx7tH0E19+1iHs2bVsCnbzHVQVvlg9cFV/r8h8oO7ionf7Oh6lEX
MmDTiPudnhhbfMU7O4R1207zj8YtnjObtS0SWt6iFguwyrNHFqcfxi1KQeT6068c+2iFB0vN7HvK
KttNHqdCys7NHb4Nd7jIjZOwpSaM6HN+dGDv+DHWsY0YgwHkzPiW+Ua6Ek/e5e3jLIdwT6yAjnuj
WNhU+b9Td9WX7uLhPnhStftelTxLfbqc02ATjymFuR8C/Qhb4B1q8dMEiGVMjDCFKhuzaMjMLubA
TmPWIXdKOmSBDz4SDFXGDcHnDqqTn8Pitwd/fl0JKD92LVWD0abDPueKP9ULWiDlrstjyWqHq2u7
M8xQ7mvG7MfWssE7ltleb2FsrwaF9qjLXe9nBDctZ2GlF/ihIi5YNt8ig1t5AvWVxqrqGKBuZy9V
Zly6nX2YcA/POKkPLjGILkHYu84yvt0s/e1azbQbNzOMh0p862ZxokKUL+u0kmDzZgbZewUyJa56
toJWp/640vrs08dl24VTG95lojQBxgx9DPHyk9HMRipyCQ/TPbrhwKy4Bj7ftw5/seLdJGvyYK8l
vkluBTlM9audOf+IPrxYXm8/DT49SH0rZP3S/HUqFv65Gh/Kloms7IujzzYZD8V82GaqG1HqH5XD
GcrnvI6jRTdXolVQVhgmTlkkWJH2aaXmH1sq84iN909mXOGD1NXvxR/BDw9cRoPlcoSkQQcOzgsO
WUne8OAWIJ7MunyAQpTQJurI60L5NpUrGIt2/k0KS3gRwlwT6TZMKH3mxzlLEFY0P0nPmnauHhnD
G/mf1M8Po16vUF+dM76/P8aEjGI7VBOd1uBWPXBFTK1MP0n1TT0wp5nEvmftXZHpn7SpT1WAF6Ix
VtYpzXZQrT/de/hxmvxgreav0SlzItqpoESl3Ms0fzOZV5dMxbYbUBhxA092bcTTsPAkj8YxJ1OM
dmqvPLAa6SDQCXQi2LOiJHJcGQfYpsMZAOzH3422QRb6MZTbFmcQ7v9W5Jqp+4G5FXakMr0PaVRh
BRZmYvrzp+PmGxaEn6nN9F7WhLxXotdxxgsIlcd7Ctct6uHQdg1fiDWrerfU48Grpl8kJRFez8k3
tfgpNYMIX9IjK8S6kROwg5DPoUigB0Za3czI5G7ucjy/EUdVS3JGtKGDZpvb8o/nHpz2qvaI4Phq
PwNNEtOW22fRsYnQtVZotbI3q+PH6tKlqpVrquOBYQpUkpy+JN34UnSDsUPST6JPbj1K5X5nzKxt
5NyORwy2Ei4KLRELBwPn1PJpsrLVcbAyHkm9LzwKNY35/GGHR97BLrKq9ZZ1vwRUztWhKLOHGg9N
JZFpG6bbRcMAKUX6+s1lOXom04hVxli+cls84vzNWaeVLB0cY8+JvexR4tFJDhnrvMU/3PASPe3t
UGX0k8Ofpm/5CXY1o/RcXUqPwAy4UYK1gJmMZan2FvM+Fuz+kZJDMBsIIiRuPVerm+LQaVFgWewy
s/U22GWUXOU2HdXwady89dL0+ELUaHBxiV+W0wtiUF/LtKkTL5zIEPa9i6v6Nqk8Ch5zxKjidI7c
V5q5Chw63zyQX14jrC7AvyRN7+Foq4Aebfjy5Gjv4WPd1jjQIT3+AHbmUk5P0wH777tP7ue+qKvn
WiygJtKCgB2OEQs5G+RY+eYjnjsYtltdRvXa4+m+IqMSw9cKd+9O5eXFnafpbLuPlZdMxSnrhv6t
WygZxlxiFvZ2cxp2T1PXoMOcaDQqUJGT4Nuhv9WnzQHaWg1M/xqK1YBzbbSN5LYf3k2ORbC68Wnl
pndE6vlVbFnNpoDVuiNfRI532/FGeFPZeurGztzPin+7Ie5dO3dkomPcnYNvYp1WOstUHgKhvC/b
c8rjvGVyL9R7W84uVxyDHSOHxRqqlLDyGTSq1YPz2TJYwvqhbFIfnKIbW5m+mMYcIHwoALcOoXPy
t0fjFpqUAZXfESWeHT25vS0Omw3cBYB2puGUz6N9zBSs7RI7HcO/7JvsdypTjriZzpTZeRevzXAv
Va32t6HBijoFasP7yEAd8JDPEWKN4s5Oh6gnbPMy/TFhsVhoIF9qxbsU6gXqke3YV69HRtO62bfL
n7vo1MU3jaPNDXYop9aGF1Q7yK/577hqy/ZEYL/qcGR1QpoIBYA8tKMrE4hnVZL3n2VYXjIPJGw+
c0ljrxyz6sUaIFf0C4ncQownh6ciQJPRrajWjIFplvaLN9tHFFPjJaK+jLf6e8yXgGIUXdRdZob6
uA3qvpLtcTXEt1urP4uJBWyg461hQY2L6mOPKXUk1CngHN6t7dwkjlTPqiro1LPb9Dz9NYCyiaYy
nXdZTzqYzwbpFD7VxW1Lk6vpats5UJ/MZBVloa03G5oEoyLedu7TmnDrGypMrj01cIMYiX0fk8N8
jup8BJ3k0wfgEeCitfhiG6x1O63CMHax9MVaQLAqEDEepZ4beJpf7janTxLI3KjN8ATKinJVygdl
GhCf8sFhlsxoKgyUkUw1wKeeaKgzfHIdNSqnfFT3FgkCRx4wWHWmNcaytLNHfFmR6J3g4hvpXk+5
cUGqcvVSaz8Z68+q5Q/QLdhqvQJvV9OJdi8D1MztaOQHogF8zrq4SdXyuKBz1KE0zgvqAJguGPjr
okQEbfhHc7PNV9ueftDh9xn28pGnPa0tHkDFOD5tAZeHck2xDaTDMRxGd2/WhRvDGOiSwqNE5Pyy
4Pmwc2MLF0Z9nmLAlY1JseAWuzTLuYpy4u4LjZQFT8ZFUy0H8yLvq4my3bVc7O2jeltnhnFdD/+3
VZw1efXCPr64C1ZiTLFHShdYV+tlH39Pi8qG4SzSoIyNMT+aAr8rBJ++F91LVnt3hhWeqk4vj7lE
B7cEJCT4pSSvb+3WSDpeAgfGZneZsRxnFcQoK9/XGVKIXqjEtOqv3C16uhe8inzkr1AHFeTj8egV
s/swdnJvNApjbYhd87D5PJF/dRqgSLN449Fp2hsz2hFDYq7F02R+TW6iV89hipixcBWw87wmPEgl
fw7F9kMCAThRun251iwp+a2TXlM02DiGY+bRV7gk8iS6Api71Q232SPQq1w8rmv9xjfqXzNvpOO2
uaPN8kPfyGwN8BmuHqvY2Xio9/6mhl2/Altviqq4pP8aoW31vpmk+4AgbeDGH7yIi6k6Gf6n5gp8
cLKMJttrvXsjy0H/cW7T46zf1Vr/KVc6Hqc1H4ZFB1cif3ityorFTpju/vYDEjgthC5JpJ77FbhZ
bBRjH1sNhU/fo1OYs8naNb1gmU4d5TPijx9Ke26Prr9BY+DOF3ZkLL11jzssPzSDeBpWHg5LNkbM
LXpIVz6c2UoVFYQXlFpxfhdk5zCVOwBx2gC5Mf5zUkdT7lDJjP4gOKLmGB8BZegCiMkqVlAWZZbk
zojKcDWZYHMtZQoiHfjGZkisLjiwnWgeDF3w9Db6fkwhaRopeEmj/N206LSCOf+Z5t2zkNPLOphL
xOb8o+rzx7KZbjtBA5Vex/A4HYufrS5/Dq53WZvA3i12nuTTgoXbX2N/LWUis9ba+zn72fmGIy1f
8SWBe/f9P4uG+DWPzdnpirfMbT9br6eoyn+aTAG5QPGt1xkLV5+P22fLi6VIXFmzm7clc78m7b67
rbgurfML7MVl0+jTi5HUp6Jn3VFY9HZanszF9xJOcjItK+dFi81LZN3/wz2NLIRsDzSQ5qHxOnan
FaWhKS5pKJ7r2gOSmQeRhDJcehIo13w/TixmK8QiAz3J3tAAzwWVIbNsq8qP3LvhTnr9CU4a8Z1M
zCLDPs219ayz8qWZuVHNRnwPtxCzCZmlLeowrkpkBAMiiy1dIsene9KIy+Eus6h0bXlsu3FPWrPi
R968ZkSND4v40/ryp9nxaydnkfwyPZ7hY/GG8nybfFcEPh2cNFt2W18/yNqfI9erfgUgckIbs4Hs
L6Y9jOd+5lJiAMXWq7riCnvOb7k+GzCBg9+9O2PlX4eGLnSQ1m4pEUb7YTUmpg7NHbKow0Jp47CL
i9AFt3ts8RDMqunBQJIThX3nxn6eIS5bD1mVx46+5XUPxUNvh88yJ0sAUWpUO3yXdUFW2WpMHaGj
RycfWhiEKFO0Lh5c/E+7v+5509g0YyFn2LHoYGfBup/R18PivcnBg/DookjwHPOSG+yLKox4rcNL
6lHfuOjAN/AtYbMSvbcL2uI0Vg0qEGvhoqp3c4H11+lQ80hgBNbUnvWE1d9QDK4yRtwW6/y4NihG
zLledsJiO3qdbxSCegbj33GKOz37H81IqsoEEyddtvt0rH6OHXVqaDNj4vejAd6F6Zjux5E31UxR
Q2Vr/z5TeZFqa0SexGKRTVJynKTmLgv4lFvgJyOAwI34y4gqxtqNKX9qNg1eVDg4Msp4dV6ZJUHL
7Nj/FO5schqHdzkNuyE1PTSzHXfZxnjJGEPLrRuYhpIXNU8GY5t5OFl289yR2BYVTUZQbWWYO5ED
Y8NwBEpnHtZ91VjIUX54jsVJlyFp8P/knfHcYtVA0rkyPyZRoumq3yHBeZHzvAyNYKVRvRuYciP6
C6QG2XCf+dRa2ZAR8HBX0nYlRqc+CFCLpee8GGQsNEC6snHf55udmCGmXH2x2KrryvxNzAONe0jb
g9YBn3c9Peeb/1ssJJNkzXGyALkS1PQPdLB47k6aTpwpFUfq4nFybIiKXOAwsfQLaBA+sZDsu6Ya
tcv8hjHrxYOC02A+izITmdmw5tfO9ynD1ua8Ncree2X3mI8kwmT1zJT4NqnZtkdBWx4FTMUt93Md
ihgJrS6G+27U94AF+51f0yKltGHWVuIOlUdZ62uT0rBMfFXBqsRuU/IaeNt4WhhGFq1Fa+2xyhEk
YmzBuxpRZikQUS7sv8hm5DFqdEWsMdRDIf0ebKdsOennc7FW12JzlmjVzlfZT9lpLHA8QGQrNAZ5
nyWYVTQmh5tdxtpbWQb2R6Nyb/RdHvWqmb57/RbU7LcgmeRHkZsuioHVjavRJGGFAIuTLHGHI5EL
jdnAOrFB/TPSXU6lt070zFw/yOB1v4ercI8+sjwaQDJ4iT1aY4ICbKq8fV8DBahanFhu3iSlTZGO
f1AwYl0jS1KrdnyGruD0ZIMaU4t9Vv1URRw4XNRz916309ff+kGzrlXs7VoT1XZYYfJRsGN4eStx
cAbfPnqazqe0xHayB3ZwuVjn74C7e53KJ/RolBJO+9s3LOf9xtCOvUFOr5j7tl0l1u1RYwl0esqT
bgkJ3RQg70rVfjStIJYF4W7SlcO9J71HL9+uTU/bkqKSIgiSDajhUfbbJOvy8/0n8IdP1Pe/aOth
fHq3+AAJU2SlGxagmjnH74a0+FWpbEt8OAWF2e5Fxt5Gj+iq2QsfOUuezXk5Bn7/OpQFxarFj3Xy
d8EGKLTn6xVsoedZPwyl+9m0xXFYtkt441wFyzlLhQem2XsUrjpqdOG3Dr5PwtGk+tSMxvKv3A7+
kQ4XTIiUyuwthAtCQ6mbFZQsc7is3dzz8CFq1PWhcVtGK6lPt7DCeBiHnzb0Gy2sXVr254w3FzEO
i+LicyrDp7ltfrSLjn3zvbf81+62/c/c/2HvPJbjRrZ1/So3zhw74M3gTApAeXpSojRBkBQF7z2e
/n7gPmc3G82qiqvxDUV3tCg1TCJz5cq1flPfKxbQKORkYkCUKbsCeHE4/J5d5+NRp7XcVsh41zm4
jVS/69Fuq1qNvcKnlVx4r6qP2KcROl1K5GxJyIqRKMK+5qh99RSJnBWnUkSWLdaxCQ4BIQrgcWj9
7oU6Ab0jt0+pmt2WwviMWtxaD9YR47gyheJXrooc83Sk64pv/Wittc4MZ3kaGqs4inuph/NpH4vw
rsnni2EHLDpovJcBV5GwS52xeJBKERB+8zOopafQt74Vo4D2LF3bUUE2s463puVvkeiNRA4unOjr
67JR2yOjhZos3gVJIh4LUdpkSg1OcJB/l0mPyHavmJOtppiuDb0Fq4IqYIOkzbZrZJpNRoh/jY4g
5P/8J6l+9j+/p+yHMFuPEYo8ptF6AFmCt5WEmo4E+Czdj3pBwiWlj6KPCkSs5+/KBN2hMi3c0y35
uxygiIs5leEEypyZ9r+AZJc/uiEALxEKHM6CrQV0456T8YrsnXO6lHY3GQVB+mOCuTfptWgh2BUN
wHhnVule6JBU6Ujs7SrQ04OCzZFRoKY7+bN+l9RadiXmrwpaHVZDXLPGVsAsZVib5XRneey+VVWS
N6kgFQ1OMqakpWxndbfRZhZQGEQhvXBNppuW3KWqTwNeAQeDpQQPqHJk+vgZ/6OiIcOcFk13jCY3
kyx5BXNjpPo58LmaotmA8m1QUsxuvEQvVwYgCnJPIedDUTUPZ3U4pWHv71J+OwDFlCGC57l13Qj5
RIdeO0QIu1J6Sze0jKtWuR383+NQU+xsZMnNxri4Sja5qqympvOQB4rfjBTkqMYLTGZ39JAVs2tz
Ch25Db6DZ47tNggHx8cSytYMEb29JHY8PYU9CqDcjjj4iEhUKVlODgF+BI2h4bGUBiZdGG4QhdiI
ed3bfW2NrpJIt0rxLoMyhUQyWUUNWUk/hO0UrRNrXIP/KvfqGtzMYwC27dikLcCaAM8JGSD01FhU
SqoJKHL1GlT6RiuM4IDH+R6W3I/YJ1spAKNBhxSdQoAMk0H8gSy/U3DZe+bj0LyTh3dFk7ybylKw
+C5g6Hpx+UjP+qntc8EFkwIRb/DuKVhwzGrztwA56WgYXw30LLOmjTciqxPpdJwma7OFkAqmuqsh
l9dN0NxBBKSRJ6vvHQK3cOAOcc7qU7Vi7WejeZ1Nz3rtTa5phc9BDG9gGNA91ujPhZO2iie5hCsT
/uYs3s3aLZ4rxagpq6mFnGVP8xayaQ8UFtJW8lyGPZPSLDoko0XzKi/Y1QAw7Ptevi07y9rWQT86
0EYiVKt52irO+3WnSr+Ygabzb3IFpfONSmeCytZenkYgnlYA0NGjNSX4KLvKHeINBuK1tjg7t6OZ
tKJPCF0buhEACH8/0u3ZBDDNGso03RDpnKtm4elOskfkuveoTmvm0LkBfYkNNoAUbpoh3YDcpT7h
X6W5rjtChc+7JsnbIDTfRzmbVkSh0EkpgKs8fCRJb6QCPQPviIhx3mjWVZjXHjqrMjXq7CAnpNNa
gCjsSGp1qBU6FgpyUGRByR31GY3Dm5TIuzFSHwsadGhnZw8RhMe7ATcyrydXJSvX11Ed/ZaLLN5p
bZiu1MAb92XAuDbfQASOThGB7U8RvU6ojmqjOK1FpK+0VZIzcTE5cItqfPOM4lWuTd3O0CIOMskE
nwXqN9NAjZs1qMjEasmKy4EvALmw6LSXGsAIcvIjziBU9mAWoAMujld62PqrDpTuKjXDF8XPfiaF
dy9LsNYsIcNK0Kuih8oiOg6N/CIZJPRjqQKWU8cEr8zgHcy27KZTcCeJiFy1pL1tXW+7yWroNjYN
jXwaWSFyjGtVqNYapB7wKd2R84djoKSUDUiHQrorGyWzU4ngPamWbTTl66jxWkKsrSVwZO4MtVf0
+wKLk9zrE8rJJLMhFbeK9seANiV5qB3FsPpzmsu9Zn6Lu7Rxqwp/gkpHU1gBdZ2FFBwbEk9EJZ0u
KkpHEZtsIw4vtMKpSucklqNEMSjS33pGWVL42L0mbWiBNPQQoKHHbQvKbUJXxg9m/PojyNnYzY2m
Rfp2uA+0NWxITjqTUyAJ5kRjgEGyzBfRkjyi9A5tpq919hlVtsOmnTYg6WEUgY8tVP7qGAT9fpyk
cRN09P8ph8D46xPFGQyRohRY2Gk+D4WaPK2H8jtICNB7yrqGQCFO2bXmF2+GWALDUA+Nji9fK00W
fObqKp4yFg0Ekn4wBMJcf5VQ2nbyKckoUPMGlv9Enw9h7yBa5XyQwS93eTYXzFLj3ayZZzPWsmFD
p6IaN6BOy+sul+NVWEaUyf3qxWuDPSS6BGcy7kPxl3wTiQZXrK3NQNJU+G61FichdJNGuBlbwAN+
7s+e9YB2tPqW94SxqB3SmBxQRJ2OdLylVjSoVCFogLrx4P8SLYtjl9k5uojiplTsNIbVIHWGWDNh
qVD3NGVU66WhvkaNHHIC9aqyh4Xgt3TiRD1+b029cLLUyuykn4AQlrcjxmK2nPqJ2/fDTe2Nb/hX
CLvSynGXaQGiRJqorquoq+0uMFcG4CWDHqnte+MTjnDlldmX4ZpyL15/vcHe6/docQ+3UQ7BRPWr
Yzv9CnxsbMRc89nza/IbLT728QiKIJ04cXiItPYSR0AJJ5O5A+/5BrIF2azUTbV0Z6XEvZFjOaXe
aYP3R7dOg7Am+al+a51xaIZOwgevdMfKF1EhbqGpxPSgRFzFA80a7is9xHsgFa27toap60+Kv89G
LF5qJAE/gGqh5/UPZZ516H5nKVEjLDL/qieCIkDc3owV/HEPYToVY/c18OIfERz8teKBmx6TXx2w
cjumQgvEI4BD2TZ3sgaOpALd8yGDL4tA+6VOvu58824SEGEfVCDAXvYr7B5o1SBciLROQ+FuFSDB
jk+ohREayWQ9Jq9KPewS2iDCsVaHH7LxAA7tO1W9zglS6bugzlVzvQYJpmp8GWgLM0byA7etjh14
y+EgmYjFUVmskKujiQfYBY1GuAujrMY7IZ/ZQ1g7Vmy5NQQpPVLu+lkMX0rw6m0punB+sWtfEFd5
rQGVYd1H8e9aKLdaRds58EBSBIP/1tLcNMoUxz5/P5Gxev0vlGRv+r2kp1exXkEnLbu7wcqPZUii
EwrhaxgN91C+DrAlv+mm8D2GjoO0ki/qsAC6Q5xqa8GXHhGhfneKEmJRX06/cnZLuz4gsVhhg1lS
/Rvq14GjkorhgjnVKzpI/qsgURzTeiAuIOVq4bG1foRB+WpIzdvoV2/iIO5VKbBVZWBuSDnybWgG
dDnxupM3mgxN60MrIwUaN03UfrqQypWeC08x+qGZKa3AlG26RDx0AeYOnhe/qXgDeG37js6FG0fw
KWSaXn6y9/vpUVabZ0RQaenQP8rVYm3Ks930jK4nj+BINwajo2m3pvYrpBhkpMWTKBfNClrCneQb
DIz4ipwIsaGonodQu1cpPTSTOTkBe6ETSHCAasqB1xZFdY47oZ5uAiXqV21aRhuDaU+daJhsbeju
MQCakYLhq9Cxsfh8aVgpkZ3lkbbJPOi/SPughNE4ckW5GMZbiBcS2xE5y5Zcwq/Iz31QiZswG7+h
GXFdRmG1VXTAfTqof86+IMv7JLqZxFY9aFV/HyMaez3U2b6TwT+EhrDrKvlXWnXBWusLemlKTqLe
D7jiaTSxNLBKqT85ysBsNU39no0HflJmPpRjlm6DhGJV0NQ3stKWtFoK0MpTvfkgbwjRLJqZaw91
Zuo7CFzU/iqcSeJuMhwhRZKvGZoH1VfsbaTiYQx8qqCCfS95FDE/ADiDYL1LpYCJMEQEaFlAL+DK
uUOfYWqCLslHqyPqeEWTBmQu1dI2iy2Y5xn09lAUg82TFAbmtpmR/NkQkimMRuLIwPzWlumrrmCF
rzL1OruOvIhgkuB8MFFCUbHMswePxocph/djEXTbLJ8oQ4qWK3SR4FrUrpwCsCnGM+HuI9T0hTlt
db7lqtU46Iccmw7kizKZXSiv95pMUyKqamNttALMFaGvmQvmuhQMO4w5D43lW9wlazNKXzwByZHG
J5MQh0lwa8rqtimxZbdq2ONrAr6trwZbrayRVR5Tl4l9NsjAitwSZwq36ZXHhKbdymzDnOMokqeF
MNCzguaGt46yMYTMteAYEp3rJ0+hhhfSDXWlQT1MPtCZ82Re9Z8KDrOEGPAW3cDkHBGov1Nle0GB
yCPKpdvrUUd5Xt4rff6QsD2vesP/6eH0FWrG0ZNmSfkscPAkfh9SFVpqBYuRCuFTlMTXlE3W8z+e
QDRJpu+FUOlXFe55jd9xagu9e0pOuwrDVB3Au9vV4lynDF/bqoDmk8c4ODQc4xrd113qH/rcG1LV
sGP934KhwGjBzJ6kPsr3NR1uvE2yYNMSvLmSZqPBEF8QB/nwa/s7f1zDuQDVHToOUK2kxbCooLS9
XpmxbJ0pYP+bVeDmC84/+aYG9pAW4u9J631HAw1gTek1RW/y37RJ152RfC/0nJmRU+rPkenV41kj
JCjstN8FSXhXGfLPXsjRKgZ0Rw0TjS+gFwj6Ia8FrlvJjJxyvP47LtQ3VRNB9EQJ57Nf5qx7kEGz
FPI6O3gFArlddYHcvVSomiV9UFAFiWCpvPaHqNkngRtFzEp/gr7gtqp+LU3IqHOMfGkTE3IVCKZV
WfMM56cgjPx/qBbQSVSQsJ75+rr54W/w6aaGNgmyObdQ/PY+rbC0ECFNzj7RPfTjFO4BSgvYfHT3
lSdnFIbxd0lIWoYslddDCsmAooCACPFKlU1CYxo6ghbS+Uz3nYiFiig6eSW/C6VeO0YWXaHgBLNB
rTxOkN2RbHGixq7chInvJp7RrRtDGe7zYNo0EyFYLMEQ+vGrj5OZZtEjJjuu18b4DGfqh5zSTRzJ
7FaigXepNXGiFpsmpaBblUj/wnX3KgkC0SANjtZ437ykwM3OSo9++YSombEqTeUBPUHIVNYaNatp
pXUBFt5CcU+vyVrFMaZDyl1pGocWnTK7+g4+pnY9C0zTOFD0IAUJmBC/Inq4sFGgXcO2IiNtfCcY
hJ9UAyK5oEGZUxvRvZsyVQ5WhGQI5ZTOhfx1Y/TC9Qy1Qqo1xlENM6wm1I3jtTcZ1je9uqKl0MKr
qf11nUfbNJQ4weTZD0GDlZ21onkQVFwOa87XFC8tc9DtIGHg1RFNl7F5AUBaP1XV8fyc+YfGsoGu
PqAM1ZJok8JOXAhdWGOOCGRf5mwTwOiHTL3y8/i72dc5Hb6gWZkyZDBMVR1ZHe+o5cQ7smUZDZzy
acSgEXfidesNELpB66QYQJHENT+MWHnrsHya+kHd6XSQ7UCYEnucBlcsgvyCjtY/lGcQzZFxN0VI
Sqa/ZC5eoeNPipAqt6vNxxQRJGOploe+ID2CoP2gCSXqHfjMfIzc/1ftfxyL9//+rzdQ6k013r+D
1ss+i/CTOHyaYv9U7Q/CJCyKMHuv//F//Vu6H/W1f+lsCAgeoSuiE6v+V7mfmPUv2sYKKvy0Mig8
slmAlm2C//4vWfyXhTimhdysZCEXZvBHdd7Of6T+S0fnn6OoiOa5xRy2/l+E+/8urIfDioq8H5Iv
i0kkVTp2G6QLO3ju1vOg5/U9FgHUa2Q9LS4orv09VfjrHgvRMxobsQhgk4JM+hAkz752QR15Fv37
a6/967rzzz+F/QGYjd4OARFEYBedApqoSbwbEvMHVPfsglTVqQGaf/7pJqkFMC+AFnKk/OY5+G2q
KzXVIQ424wWVvlOvMQ/bpztoSVjTli+Mg6KPt0knP6CTWZBoqk+C2V1SFf37/vzXWDGPPt8EFRjR
sFqPsZp0W+ue25RyURUCMn/XOKZ8mvq3/x76/4Nv2W0eZk393//198j0100WsilTJJmCASXhEGfm
2qfHQKV9FbUvqtduhHKiivRw/kanZtRC9E1XpjajTWgejEJv1lMM/cUEA37hk5+6+kKUrLHaGgUT
rt4bHD04ZNQUmeq3849+Yj4tXT6jVpGnqTKMg9ZW+1Etv0FacFUM/f7s8ov13PUJftChZ6AfVcIO
GXeDamH4kl/QyDn19IulDJDOgxqv6aCO++u6FjadgClyaRXr848v/V2I6j9TSF+saUiGPXmyrx/E
kQIPPUuWRbcqdDrXj6iYdd/6XXhB6+nEbF1qm9MplvuMkuUBrpvkgCV6BjJ9g7/UfR3IDyMISxwy
qj9b5PpikQvUqbO+gHKgocTD2b5FW6W4lzNesyn8/fnRO7HIZ2+Yz4u8nmAjKjE3yfP0kAkpDNRe
OoJcRm1DUxypwO3k/J1OxKylPFZdR32CQDGvo0Rz36ALV3hDTk5cwr6sxd/n73JiIeqLZS4hedeb
OXdpZgQpZjKwlrXY+bOLL1Y5+2oTVMjBHHSi7x6h8sLWUJO4cPUTC0VbKJnBNTFppPLoSYeAIQ1J
BVOOAkO58w9/Yvz/kb6iJqiQ/RkHv3nLdMBLVNem4Lk2+vX5G5x6/sVCtyyll7OROJLlarCVuzpe
qUNf2KPo69fnb3HqHeaff9r3qOP4fepbzFZ5zDbUH6kJauCQyGujTWVecl47MYm0+Q0/3Ua0eqXj
0Y2D5U0b3UTPlFz8wmc4NUrzPT9dGzknehphaRyGuHbyLMsB9MuuhDjL5vwYnbrBYkXLNL2qHFbh
IUQAsQ+Vp1KYxY7q9ELEOBEDNfnvLxAIatTTHNAPEaI1cttdBXq1GUYP6l93XXj+Sh3fz7/Jqc+w
WMsGmONRzj39QL8VyGqFmbTpRxfU/U9NpcVa7iLa33pv6YeqBqpfFN+mAQilUYGk74RLacGJb7EU
JxRQsJiEzNAPk6h986oS51PtZapZGedH6NT1F1v3iA6133ISOEDcwSwWvkYNeXDanr/6iSFSFwua
3q1faJyFD/AO9Si86VsR1Ut/hR2pff4Op55/sZ7j2Mx1EAX6wZCqFxn1ux9SXoaPukjj8c/uMN/5
03Kb2l7JsIzXUUf1LBsWlufkEH2dASHBC7c4sYV+lDs/3QJjnhr4Di+RRPfojkANKVeVDAAzUx05
yv9sd1AXy7pCnWdUkak4hsJI51f3FMjFprKxIJj8+7yO+Z3/nn+Riy80Nf+TSamLpe0rTSO0oJaP
XpCUYO77WU0ACScwhFnwI5+8/sco1uVV4qVd6VoWNDl0ZsYW+XwzxIfNGi5JNS9Mof56lMXarz3R
nLn2+bHKlMmlPAgSGuQ0dfiy+DcwtaDOadBOpK0+VXKOvmVGb7RQrasBS+jb0oME4oEZQWhQndUZ
AnzWBaMtb0WlTw95XwBL05Fz8UqjBqXkG8KxgNt4SQ3/RJhUF/ElszpEZEyzOjYB9Cy7gHCvrEyE
2J41WTGAEWeZxQ/6BrM4tUr1/EL4X2hN/2fkPsrMn6ZjzAq1Si1LjkC2oNUoNwoEd6WUZxFKh3YT
5CGkWxiMOIj2GJnQWFiN8qwzNG2q/q2xxk1MKAl14X7IgMiaGuTJP1qMH8LInx4tjKzQ7JowOcLY
6PYNqk27AVXxY5QKxYWY9VEt/+KEv7Qn5UAci7FQJBRZweGiMxQhIRYmBu6smRZHTmZpwB7UfrbH
i4J2JvDB7AVfJwPN8FGpSNC06IWu/f1n77wIcQEAq67JcarWslayQ5pjmwlAoNvmbeeev4V8YqP8
sLv4NK5pUwgd3qDZMUBf5yciSigkWrCM32WjTH7yRy0ELkQag5z2RudVSK5ZU7aBOYl2iVYOe1WZ
6nc9TzAqG0UhgHiSzD6Cfqto3xvkIpIVzE3t4KNmfQes1nvO9ErdB0UHPD0AMfhn6Z2yyI18zawQ
92GskupGaVJH6H4H+a3VX0ofT43TIoa2pliLoZrGR3Nm0egwv64qYSwuHA5PXX0ZPSXTmlpIs8eu
Ao2SG4lbKAD4zn/jv8vM/rWqF/EQNHxfNFJGqRl6gpKKcHJTtzYqt1KQX3r2wDNY1h+mLcoidqn+
QDpqpvlxRkXLSelmArzoVr7wLic2zA/DrE/TlfO6MQp6QWyv0HY8NvCG1C1SAysQBOdH61QUkBeJ
UdaHQ9MwXsdUnbSXftKwIdMLCRLxJGw1QS6fE8PyMMKVaAOaasLZ3VQOjTTy9yov32Rllf48/ywn
sih5kUVlI3pcpaZmR7Ept62a3KZ59AJn79bs6Ridv4c8T4Mvot7S5MQsylILQLkdARM4ybrcEOjW
qmusJSe30SK3vVW/g6S9qa44Nzm+c/6+HzPiq/su0iuPSrCKxGt+bJzR1davYC82pe27uf3erb4f
j9eK/fL00K8CF9/slbx6+PWrvZB2ncgdP4Lhp1kEe7yB7hrlR0xMjyjAoRzQxneS3K3Pv9uJ5fxh
fPHp+t5QeIqIYdPRz4riRQ6lbA0ST70QLE7NikWw0AvRk5ny8bHQnzx5T2UfsiqmLnBfzz/+qeFZ
BIyEw77kt9ygFWAWJ7NyGhKenKBkaGDnb3HqHRZhIphKI1cqbtGD3+xC31aG1G2q2769/aMbLDvD
Hf04vTaT+Fj7Vy1cQbPOkGmU7CaTL0zgE6+wNLoQRSHOG5lX0MRojRIWzlxg9TnYell5YZROzKMP
afNP86jSdBGpmDY7mmZ+NxkSHKD0wtOfCKQfZoifLt0HVpeDedcP2J+pDlIA0caPMMNp3QI1nFbw
hAsb84ndR1os85pULUIOMTp2TQnTy9ikSbcbR4wXhmCW0rLBX7u9AsD5/IdftOn/s91J82B+ejM/
DYYglpLoSIpyVFH5nGDLtzFQPbCwMTSsJkAlQPU3gRZdGMyPgPxFLFviL4zRyHzfSsdD41CVdBEu
cBG52NXX3Q1mP9s35DKZIk7zQqSxm/dsAzHFxsnYTew/XLQfB7NPr914bZfFYzYetGy8TjURMY0G
qJFw4Wzw8b2+esVFUEgN0FGyMF9/pa2pOjmhe39rrujE73D0WCF8ciE4f3yor+60iA3In3kJkJnx
gOqt9Zz8iPeT55i3hlu/Kb91xH6wDogc//XCfDlx2lravkpVBH0bksHBvDJu/OvBiUqkfG0w5Ku3
6Hp05DXElcFW3GA7XNjXT6zrpcFqCwfe0PN8pFxbPGh+9ziM9dOF1zkRvMVFziCFeTzIFFMPpRvf
I5vhIv+/QrBqpdi4mLuIQ9mme/5eJ2LI0kYyk+TK1HpmvTwI18gS344RXsZN86wje9Y3LLXz9zn1
SvPPP03tuMqxu7ViqKulf6OWxVPXVQ8dtsgXrn8ikouLiFGIyN43WCccUv25yH8iaeGW8EHCqLow
UKdeYHF4ALFWGwBCkWQfD71argrzefAvNUdOBTxR/vvw9JkOUW4Ix0MLjuYHBSv46GWoGlcKacI1
y3ZYG6IR7yq0CDZlEIM0LKrgQng/NZUXYQH3aqUGyT4cSgiSD3XZ1bsK8uaFwHrq6otQEJuprJit
MRxieD2N/KpAMz0/p76+smktOiaeIhkGdO3hMIsz1eHPVH05f+Gvv7VpLY4POHdlKm7Jw8Ev370S
bqX1JsgP56/99YIzrcXarkwlETKUOg+QrFGMQn7JO6ANjJhEQ2X1Qhnk1E3mVfJptZlaXQ2RNw4H
vVHcEcH7ClEyC6rdLGWF1tefvcpiTedTo3CgZk2blAws6y010VNPO6cSNVfu8wv96VPvMn/9T+8C
cFMbI3DeB6lA3Bi7F0qA2MLFuFiNlZuUUGXPv87XIcRc4lK7us4Mv+uGg4rorVkUe6BdQBBDO76U
0J6asItV3pZxNGi1NhzqKnayIHW86sKs+shS/rnhAgtajBKuQgXipzz8xvtt4cJwlV+Bc3Wt3/Wj
ecgfLrXzF16z/5uamdZyObdRgKgFNwp2DbQKdzoi+2ZnTuYAadsYV96Ntk9/gWReZ5v0AobgRGXa
XBrPs8hbuQ2ZA4WmuyC/tw2GFt4sDx61TppsEDqAPTTsx1TbaVn0oHjfzs+JU+O6hMwl0GVFwed1
AYzAK3GiNQ4RO3/HDFyx99uXeo4nQo65CAuSjG9dPDI1LF8DbbMuQ48E90KAP1EhBJi/mB1jrqBV
0mNGplRA0qtaNjC8QbM/USJvhyot8HllUMPvFXTHdde1xm7wa3RHRtVyVK3sIad63ZUSqsUOD9WY
/0q0uYLWb1L0649yoADdSdPCsWA+soCUFI5CJ6SrSivCS3WpBRTzP3PPXAQclUp6Nk0MkrbKdubd
8Ozdpdf63tygr2KXNiSo4AYFjRVq7U78o0FdZi3sMau2LzXR1Xk5fbHMzEUwmsRARqeSJ4Ca4sDz
sYXVc7JLV/nq5tG934WrV6yRbobV5vjjZXQkm1kirl5u5+xtLsKgIeiGa8Ex3UuZ9omQYi7TEiMH
tlPXw0H0jlX3BjPlwuZ6oqZkmotglcatYNY6rypsaxe080rb5mTUgv3ORkVsQYuAik7s0FxmFYgX
purJEV4EMjFrR8B5LLjentati5nLUZtXHr9Gd7ThRvEr2jUO6gkrY1W7moNILx+gXqETxIkmt4tt
s2/frJ/Rtf7mWSsN1T47cL1LAzNHuq/mwCICBlDnBjnnCStmgHT0D9k6t6EFuz1jEh79DbwVql0N
9wQRHbnnI9GJ3clYJDtlYUSmILZ86Hg/CIewNkEQH/r80pn7xERawjobQVdHNu7hEFU/vGYj97fn
n/ujBvnFcBmLyBZ5yDBOMRfu3vxvNCZW81xSnPY63Hqbn+UKaU63W3U2ujK/lf38sfb9MVoVV/WF
ZOij6vvVEyyinwl7L/ZMnkDj3t5GduNtwKHKd5utd/SOMDEdWBdXWJxuMzdyMWJ0TVfZoVRup98v
LVTlROgwFsGrN8rM6Hyy1f4OqfkNBqP77jg5EkEkYQJ1B8vV7uWdvMO9afVS2Mhd7Jur/KbYw6fa
ZjbKJ86FTzIHh68GZBHFyhKyeg3Z8WCUzkD88u+hhzpz4bbZFlvUpayfwk+EN4JrmOwry6kPwiOc
wgu3//Ae/+r2i5hVdRnnjGyeEY5qP7crzF8c6GSb4Fd0i+4lJJNr5TAcwidvbd7AdHxR13CC18Du
+DpoFrrouTmXvsuJUoW5dO5DV3cGXs0JDTroN80jQkXTd/3WePLJoo71DfjtV+nCYjiVThiL6CZY
k8W+y82mG+MhuxVe0ytUrNxxre3lI1/5ArrlVJZmLGKU3Kl9Aq2fybYvjtlted1v8o1xz4A+GBtM
vbeajfmWi3/ebtycn1UnAsgSpor8AYIzFV81xjeyDkV7wKnp/KVPxL4lW2cspbAQxfkTKRi1666i
PQ8ckGc7kvM3OJVZ6IsgJRo4uekV2yjC3PkKL0T5TtuVW/863SqH8ql05DdEadUbdHzc5jW+wpOP
zTy7Ct6VHxceYd5Xv1gVSxyrnqEEXM8bH/YWdrYrdohdb9tN4sR7KpGb2K6d3sH0w0VonziF/cGl
7PrUl1tEJnGyJrmwZHJc2O3PxW1/FT+hGHET74x9/AO9yoeuvzDQpxbAEtU6ix5i4KxwMt3A8XwU
r6IHnXTafDa3+Q1F9+APZ+MixsiyaEkW1NGDh0lHF2Ru71+MGKem4yIz6sdIGM2Aa6NQuEaI5Rnj
0a2/N48YJK/LXbvT7PjGuhAt54/w1bRYRAytzRAPDxgwP7wSpJdKX1fBr/NT7qNR8NW1F1FiMGuz
CIaJnOIuvUf0xvud/FCf5B8QVr2VCoHcx5ZrhZensBN25+95Yq4tUa51oLceIuTDIVOidTPcEA0v
BIlTV14UbSxlCnNZo+YxmAYs/jstef2zR17Ehl4Rgwg5Rh5Zw2Y4eA3T5I+wlLSz+OafShvl0Pf+
3EDF1/VaRuDDK6/zFIVJ+WWIRtBClxb4nCN+8Z2XgNaxHoMikNEb6G11L7voEK8jR7jHWMHNj+ku
2obr6MrYlaQ93oV09dTXmH/+6dWUrmnUrCKapcb3koomvijnv8Y86l+9y2JhB8FUC4rP10jQyVfS
zK5xGYri26jCRGcSL8WpedZ8dZvFGhd1X2j0OX4gTf8cvvjX8j7cZmvpIFwbrnCV7/zb4L66zvbe
hYPPqS1bWyx0UKe9iQI+EesnojAW+vuP2vf0Ln/yfvitw/nRLfE92ngH+Yiiw/Yi1O5ENNMWQcBQ
067Tfd4Ujw6cGm6GdePgorBTnDlFju1+3TvBdfE73lFuebH22b1M/2HOHf4wVi9hsulkZhkOdxw9
gvY5Tf1rLw4uTMMP7NAX33FpT64EcItjdFBppZQupG4O7PWmv6o5MFbOz8eAzDtZa6/5Jr4ynexQ
c2bnkL6q3hM3OmQu/3at2+Tqzzp85hJTS66pp6PcsskT1NF2BQkoY+7cYy12fnmc2C7URUjxkWLN
Y5xDD+X40g97EaHB6EIY+YA+fDWW8z0/rekk1/TMiJihSAC5wo3k4Lq4HnbWOroZtgggcIaS9iOT
I7sat+mNvq0IKn/2WotwEo74sJYDn7HXTRwZnlLhBe7vn117EVGUqWlavZ+zS0lB6S1YwXNH6+pS
lfzUAWMJqw172Y/yiWcHqvVcParfxKvkoTp46+Zb+Mv4NgYr6UIOeSI2ftRUPn0g2UuR+I+4U+WF
TugjHpDQcfV/GoKCZYN1YddS58jw1TxYRoxU9no4xsPhWbZ/SqvIefx5Fa8421+9hvv1a75ah6v7
wKFOhJeSbW10isHi6ndAKSxa/T58u0vsb+c/3YldZgl2DZWBWnHLxhbmuJBpOpoSqvBy/tqnCmD/
gKsKWjKFIxfP3fy3knCeQTFsNT4VD8a99TO7rncAbGnGanfDvnMphx6iP1vESxDrKJpBVpZ8Rw15
oABN5EG5QxLowg56aqdRFjHC8yJdkybirfc02qLbXoX76Mbb4UeN9aVNjrMRj7KTcTZMwHXdnx/O
E4FpCVLVxtHUcRciIZA3sv+IrtOqky5EphPABtQk/h6ZilDoMPBjwDDbvemO2iG8S5/M47Avb/lG
+/CGfumFatKpKbeIFoNfJBP+Pwwe4hy9TPUz/nV+hE5kaR/lkk+rtxTadoiT+SXC+yx/UYXbUMYQ
vNfcGNfcNnvXL9XkTvVTPmpUn26VREVXlQa3Qpv/ZtwXO+S0WKyosdyAiH87/z4nmtrmEkeKMR0O
vSOfvCg6oEPXcomuO5qzkqLspIm2URhsI2SDrKRwzt/yxCRbQks1KL5WHnPHOrhCllmTrqb+8fyl
T/BMzSWmdMLkuZuk+eTCukwQx9efR++tkBvUCFW7/L+cndmSnDi3hZ+ICIlBQreQQ2VSs+2qsm8U
dttmEiBAjE9/Vva5cfObJCKvOtrtFonE1rC19vrsHyqB15D4p503Imat/5bSUWfA1WcvxzGyDc5m
sD3se9SwZE3oUbAKLOvOzQH6Tb4bTje2vWv9t5gZrCK5+EliyqNuHEjnvbCeKufL9Q5cCZx/Uy9/
fHOlb1FbcIxNWgGn4ObmE4xdnm9r+/LMP9qOm1pmMCz3T/CgPpfF+AGPoY1lYO1nL+J9cialx8rw
k9DQlNDSbx896hQbP9xfWUv/LYD545eDYucVPbX5yTgWvZ8stwv5BQsN7jj4IrWf/OqsiYDqPPrH
3EjyXqCG49ApbT1ZI40/x2WWwIJ4rN2TnbTxvnVl+zRbDlSSlpvgX2l+ICgPOMSwkAwL+I28tvC+
+oAiET6vkvKoLkfr5CaJfsx52uyJaOlOsbg5+S1sbKwyhmygBeA8zcoUFvsS3Anjk3MOittdW9fk
Gb0ffx7zvtsblfK73hGAjM1zDRQjic/tqMm5TeH5VaQ5efd0PWMj0A31Ny8rkip0+1i8qtaZHlmr
smOfF/xhmuvsmTfE/mwp2MNOBGeCLAc5ApbCPgtmx3fh99hm1q4p4Yw+zHV9h/5Dzlz24K3DeAw6
2qLo0ueJd0gqOT7ULNAuAk7iFcnwzSA1hNNO4QIYA0M/oJqUmu8nXpkXVKiMj0PT54dkJM3H9c9z
ZV/27w7jj0EedWtbGCF8Qyh4LjIVFt1XhvxK5n2ec3d3/SFrsbvYlQH2DJpAIfxT0w/YaTLVPMPA
EybbWSU21r6V9/h3Q/HHezDh59grg4gjYXl7gJN6e0fgs3kEFqe7AFJGUD6acWMTtJYqXIpz8xl1
ZjOc4U5JBZN5FID6bGe8HrgNlsoTGxo70l2Ja9V0wrVvDx84kA+Az4G7ji/f0mZ2weL1/XzjmHCZ
A/+y610KeW0+eCTmCoz0CrZl8OeCpF3GH6g1AIWk2CpYXJlulpre1lRZJ1CccIJr/t42wD852cZc
s/KBLFW83JVJNaWJPEGKdyIMuOW4d35p39sYsLUOWkzClM1tpeGlcooVkAIj4DR5CVyb7sJBJxtn
j7V3WMzGisuiTZnPTyhQ2TfwtLXH7o6OW54na6+wyPoY4F3LzqrkqStF+jJ0gIqrjqFMyNbklYNT
szEUa6O8yPUwlzXcUkLAnLt8LuBpbcsmvGka+Hcz8UeM9tz20paO/kl6QCRju3q5MWHOsSf+lg5j
JTe2VNsqcKrqGs6RWCGGGlaKcHa8p9kAm3dRgV4KdYlExWHen+HElWwkAFZGZim3ZWRuvAqS2xPF
ZkuCmicojGtzmJ5bb9c7bu0QsVTdgs5SulS54qR7CPFyv8TVLEyOIf/TwnuSVUePOefgu7RBKkbk
kWqvvitJZuAXzrkPz2HVAEnsFHQEf2BkG5PuWm9feuSPAS19FJDCQts/2bx9YTZc4AGNuqtq8z7X
88Nk2WnYjPPH9U5YiS9y+fM/HqYEEC5e0iCGYfSqwFBGtfRD7dDDbc0vpggYH8Z+iePtqQCj3vBf
LIaP/xRv7F5XoupiivXnj4dbaxGbXPATCpk/UtikmgJYvtt++WJm8HQGzICR8oSC3TbwaBaZhKOA
1+UbevK1nl9MCdzEPJ1VbJ2cIgtHkoG/CTiE4Df+/sXuICFVWc+OhyT/NKFSB3feF8M6KHjg/r+7
pYvgM/bf7lcwJoQfLybPbLBeSAK2eeO9mNjeSG79fQbA/P7f5gF1Bz+IFyjyHjsTSl3DahdmNecy
rjsQZeZ6Yxn7+zGcLwW6aTW4DFBsCwjR5iOx+Q+3SOrdQEC79UqzQ1XNFMCQG1I3DZ7UbV23iHEu
AAzzY+wtdKOqsByBcssbWMBYXXxTYHOxCGxA9BhN6pHis+2CEdTXS/WhduKbVh0uFoGdNXE7cZCu
opywXXEBANomeQLP58f1Dvp7aPOlNpfEY1rrrjaRm1t94NkwOiZ+93q98b+HHhf2f7+sHm742reB
n4j5R1sWQa+jaXi73vaKkwFfCnNTJgYT1yUF+rktwLSd+jGccjho5h4v95502wP8taffbTFZj9nc
zWGJyn0F+rJJnh3Wu8+TDdVjmGeJPptBDAfLtWzYhwL5UjGQWsJYXKYL4w4UGBe45ruAnFF7a1Jd
C4fFxGHRTMDNWqMywVdAjZX9ARyAgyzLO+rBLCXxyU8Zy69Tz++u99hKooUvxb7EEqVCt6DHKrBq
416WnwsngWezP5H6VYDzARFgh6L3HYr7rQDiMpxypFD+Hq57fGMW+Ff39r/b/f/xyjSqiV3fLedI
wrp5DOI25Qza+TaddrKNPRcmp83vCVjZHwz8LoiYONWHUjTy3hum/g5c7BFIKtLvR8W7s6/HX75o
+MPAYdWMqcwNKpaAuVVQ8zCMLP0+Nlb+vQNy/dHi3vgtZqUbpDMHuVV5HXDBUyaGsG5pZQf0UmkH
m/TszKSsIcil3b4kEtymzhSAqdvFfW3Dzplqk7+7wKTf9UlLgryrh52rsnQPz2oIgFOhimNBi3dj
l7BUGtvkYGuAVFAJ4p1BlibgWLuwENaDOA548UN7AU1Pc9YAt2kgGAahKiTGK3ZuZcpXLC+ZA56P
gloLlisPZQfM+2AR++TlFx5PPl2w3NUQZYDsvKBsABt4gGHjEOkgJO914qkp1Loo9amugXCahzZ9
QalLWgastD0Ky+6++ef6N7YS8Uu1tdHCqruxNxH3envHKrjTwuumxqaS3KbX5EvJtWtyT+imb6KG
TN+MX5+RL4Epczv9zgTfWHFXlsSlHlr0NtjpY9dENf3aAJ6MMn2f/o7x5VzvpsvS+rcYWMzqUIS3
s2asjsC5Al0ecw8bwT4lKT+XOXzU/c9zXb1ff9bauyw2b9Ke8oH4hX/ixg9juN6r9EnpxxTQoesP
4Csvs5jlkUoQJu8qrIBYmv6F4cmpPxbAmxRVh/w3y35cf9Dax7XYyQnUJwBxg+R6UzZfWJ7fIUVw
8NRWzfJa84sJGWmOIUOSaoww+WTgEWTzCcAx99DVesu8ZmW1XWqNTUXSEhU3BoXFPv+ZVWXyCp7I
ViJlrfXFRk4XFkNJhbkkgv2vY8N2VGY3pQdgfvvflVz0dCBIqdLIi7NnSvhrKyCwbLaOYitdzxfb
NEPlPPG+aSKafoftUUj7e9hLbQTbSgAs9cG+SprZLhsn0vULAMAa/DjC/wGEeKP9le+fL4IZe+e5
BY3BYLKozU7C53yGziKoBvtOp/TZarY26mvju4hk2wUtrCEdjRrHAbQ2PbPO3xDJrL3DIoYdoLcr
HK1NVPSxsxscG1X7oDaEGl73+zrJvvlAnR+uh/HK5LeU6mJg676igkbZWL+MsQGziyLnoEAA0xYD
kNRm/zSCvl1/2tqbLaK6sWlO3dylEalS8iK6WMBBNvnmigEw4HaEfLdpye76s1YGaKnUNRogFTcx
NAKN4EEShfvY9v160ysRslTqVg6QxA1HAGZOV90NiT+fuFVbDwJ2XBtHjZWeWkp1qyaXwGpNNBqH
8UG2UxrYVJ1yNsK+KnkVBN6W199lrZsW0Y79ED61QpBINhN5zCUvTqIi7cYgrIT70kt2TKTxwEOj
kSj1p163ONCw9IUUySfh3eagyJdiW4HKyb7Lyg5TCpPn1s1bQL2QcrmtfxZxbiwHicWx66JqFqe4
EvfCs/bXm14b40WcZ44pFW3qJuoUgDJ+flRVsgOE7yhwG87mH9efshLhS7PYzOC2pG9UEzmT+7sy
U7XndHxGjffJgFg3tqDemLSyNj6ntdBYRHiXp7JEIQqNKs2+0QQ1dLmGss52043xWOm0pbSWcJ0i
Q+XTaIDXQmWeFFR0BFsEHFZCQfLbpuClj+ycjz46DtRvnzxx2QBwBAlb8jh7X1uhN/QcKwPjXd7w
jyxkIkmBxjwSdTkkyF5m1bvUwDm4pt+dDLmLOgESVCv35fp3sBLoSxluBnioghdoE1UUMLzOv0ua
7nRb05eP4Y83idtSd4kaKFCY835IoH2Aiuh60ysTiHd5mz+ahiNRDf40ptqyerDcdAeibECKX9Nt
znWAZ/63/dIfRictPRq5ZIpivwOMx/4pkum2rdrSR7afpqJLUGQfuYCH2VP9yeQA7KTxhsHS2pgu
NuEVEFvYFXcmMrL+mnP7VdXNvBFoa5/nIpKdUsPLVfh11MAZ35rjMPc/CncIyrbYS+d3096UEuZL
XSxuiZJiqLFjw73H5zJnNJDZ+B77/pbKeaWTluJYz21Jl9ftBAZt8eSI4qj1FmlhrelFCPfwa5rH
uKGRbO0vo8zuRedtzA4rE+lS4kqyyQE1FRuArEZSw4Vp0/CjRCr7prByFxGr+0Rq3k4mSpEJBmix
yGASWbA+UkVF7hKeFhtTw8pXtPSNRVEBIJD5RKI0d+8aBvQ4OGxBWqY9cJd4KxgzQviXbmkK1wZk
Ec6txUlCBlmjzK3cFfAEncDju95la29i/3em0FNTIpSR4qwsfYZWCSgKy7z5I2QrDqtDoIUJLnv0
RlSs6AL4UuXaWpnftqiFjUaGc3tmd24FCr3NvoPA0O1hrwCjOwnpisJVx0+VJmQfG2n2pOizw1x5
3r5lYt7Ytq/16mIq6A31J+0i7z1M8tEFuRlRvLveqytNL7WtvaNJ5+NcAMmz08Mrf5yeR7vbrLPG
2PwltbMUt6rYBeSv1ybq6yevf0NaeuNjWInOpXbVCAeEoRoNE5JGDPBqrYfHutnyK1r51pbaVc5j
wIdnh0ZtdppQ3D23GtfAUOsU444KeCSpjX3OyvK61Ks2PXV71owkKrz4hUw2DRw+xoGi/j8+HOiv
j/HaQy5j/8caTnNbqMQpDIS+4DjyAgxTK23AeFMDao/bJr7xOYvgd4YpdZsR1ycDAF1z/HXK/CC1
65Nv/7jtRRZTAIpXsM52WG5b6ZLQTVzx0Y1dHiWtBmqzvfXUtBSuVkx5uOZFvJG0viCiCetDOHuD
IJmP8mzYZtn6ymZ6qV31FMexHwn0KG4NINTeSYv3OpkvDGYs84frvbYS4ku5at4zxwVZD0FYAs9e
CfoVlxnFbYG41KsmrsI96dg6UcfJh6Ob7/k4fRSk+nT9t6/E+VKc2hMo19DzdoRs52/AsOGhPXVP
MJe7sW6CL01NC+WN49wqJ3JtVdxbdersm7irdxUpUX1k9+Ndk1EUrMfJeKpaMjwngELvmlQX37zO
qj/8hk5n0LCcG0drsTNQbYVzjzU5kc/jz6bERQzztsSxKxPB/7iZznHjZUPvRNOY/WolcHu5+1H3
wz/cuBsb7rVHLOYA0bPe5OngRDDg+k2zGH6KmEVd8hXQkY0layVolmLWLrXmkRLtRYn6VhU87Ho4
NJb/UIEyK2djpln77hYbe5HTtp6L3o54+WQzJ7TaKdBbRjlrL7BYzjMw2OKEGdAeiXzp3flFldaP
UrDTVOuwHbytS9WVwF8KKa0KCtrKk04UM8jj5l7zs7S6/rbQXAonTQUfyaxjLlhXoAgn6W66/DOt
N0Z5ZQSWQkhgPJPOldSFVRFuhZq8EPedkvHeAxTztvVqqYLkue0JUkg3KuGMVvFHrpsdEXfJbZ5i
fCmFFBAQ+yotCpA9U+sQx7rfuyRPHvhgzJ2D3Nyh4r65cSZeupk2bV9LJGZccCtBEI9/xepbPG9Z
B659SouwxjWzQTI0aXGVmYPSDoOJSHr2bbI7vnQk9f3RBrgbs3w9wOOtTOJfJks+dOv9JP1842Av
IhqG9HQQDo6KRiUoaaheKESMIeucUEur2pi8V2a/pSyyha/9hAt4eDd67FXEEHpLcAvn9Nx19YZA
eGXyWMoibQNkFxiIyPXoZzLhaJodqYBTe//rNs9rvhRB+i7r2qyqaUQ9k566DkWLuLcU9kfrdNmX
m9b1pQoy5R2jxCE1/AmnKhi5T45DihruAsDV255wGaI/Nr34pKyK414jwu0AiLH81DN5qOmWfmRF
sLKUMJaDBzVS7szwPmxI0EuA48u4ucc2/iGn5KuHHgS1JHvpKrE1LiuHkqX5KO0v+98OWpG5Zc2L
Ly53Ee1Ik1Pnc/NNGD0/67HFEUL72v91vRfXnrmIew92obZxpzmagHZ4SI3w72PIDD5SuJJW4eDU
xZ4lML4I5diyrRTzytS/tCmd/ZZidrT7COkv6F9xUAEMze02YnQtgBYTgQUH19xyJFIvJstQ8DYf
RznDrM7EOHvBPDuuNs52a6+xWOYZh6c7ZmV5bph/L/v0F6pOjnixrdTs31+ELZWQMSAjI3e4dS7t
6lNsJT+tsn+V/C1NkUuCk+H++ifw99dA9cV/A4n3RQlPv0Gcob3S8iUfP83e+/Wm/z5dog79v00n
DUlx+JmtcyEeJ3HfY3sPjHi5Zamx1vxiCihGy7amfJJnhV9O7gsrDyl9ss2WNf3fF0W2VDuy2oWk
Y04xACn9CiN/+3KJsGXV+P+k+v9NnrCl2lFnrJRVK7OIYrI86XICys2XTpipIX4ZM+/VnzD/J2P5
Rbo13NEJbqdbZZdH29byKAQd7knbwGjIgq74Dpfy78kUO2HiWG8jsgEnoF0Z6krJvVtOMLWbYUiP
v65QkTd5OziG/K6zugs8t3mpYqc6ZUwlkUwmf4dssY2qMe+iV3O+J5lCaVjZ/3CHGEWDmfA+HEM0
kItGhUPmsIBnntrhhrCqAzCO8f/bhCTAiNlsj7+Ei26YeARZ7/+amcZS1qSwXa9A2wQ5kMJ5YwZx
3J7EGI6JmPYuaOdBOU0Z6I5NelZpNR4zq/ldkE4FXe8nh6Yt5cFz2iKMOc6J8OiBcyjOJUV42VHi
+gJFPK+FaL3X0bKsIpS9i7JqNsiHsSMyRMairQNptNkxk5sgmVDyI2bUfQE7+DIqln2bB5I8z6Ie
jv3s55GqAdqW+Lx2DW3FZ9al9nM+IU03eHYV4EbAgpW8qnG/VEP+/9RIyzFBR2v+YaeiPeedxp4w
4XPgWON0djgSTnEuitCxit+lU6EeDqTAEHWuzTnJGyeo64uyzXd2wnEfhZ2d9TwfSq/+DRe8z30D
uEDmq/cxBxcGNMwWyN6Uf1Tc0BCSY9gZDjoNqU/jg/FceaJ5/snMSoR2oZ1j4Zt/PIPyNvinvRHU
CQU0tT95PVizDjKaB9GlKHLrUhTZ+z0ciKycBMKN8SGNcR1UtoOCWx92ga7OfreOefLjIg09XqNC
bCx1yOr0l2AorJC1AbO9+zmI4q4bhjyowc4NcqU/PGv4neByLqxBPt/7VCdJMBdzlu2NI5tn4qcO
33VtPHzNuxYJbMKcfW7KDlRZz7xIK51QMAgrpql3+N7OODgFqR4vVru4NxH912FqGsgl43yPGZSE
UmXzeciR3KPp9C3TzRC5Vu8eRtMUu7KCMtK3JTmDcqEgBclTLHoa8GCv6o+eth4dVcFkfs6A97NK
ZNL7OQ96wNp2c4nVxYOZaCAy7AUqG3q5zAwxFjSJGJv6Bzg0vykhP/VsrEORyAuVXXuB9sbvnSkv
HLkx27OKT++coIwPWYnugZDG2uP0Xn0vaTKficvhnMp1HtothaNrS9vd5JP6kNuT+VRm9r0YYgNB
p/1iTFEGhSQ6mIz5aWel/QKFjrUr4gm0rgQmxMbiX6kREFW3zrvvm28OyQVey3cCpsvX6ZIKg3IA
DCAr+fCz4XPipe+MZIC44RXRbPnDd+oT6WRzL5Wod52X26E1Fu2wBxMKSXPqWOTopT2kUijVHJKw
KdwJVI8qztq9oJRnh1JnAkNhW/j+UTwKStzkzKcZKbh6N9GKvXNU+xwTcINecdbxI2I6sdc6Z2GS
JUhnqpQ5P1rGyzuRMPXizSio2OvZ0SeUZNp9UOP73bdJK3fDWMZn1Pg4nwDrNi9dP/qP3YwSu85W
zl3TiwLeb3aPgmhlHOq80alwX4RjbLXDUS+JAMOBXXoGNgPFNwwvbB9OK7549STX/1CkKfsdm7gM
C+P9w8o5u+dGqxNmjg7Sabvrn6RsmqMEemSfcFvsc7tI9lql+RvlPRB0pIRgjfcwsBqw7fo86py+
Ncg7feX9NLtBi7zePikrx+xbp9EnR7rOMbH8DoJgqeY3v8CNrVtj2iqUStydRaD5dyc7D71RVlAD
dy+QsLnnBmXGB9vz/HBAOjgOOlz5xvuhKJy3xirV3Twn6TmhDNNfMoz7LM+/gXd752n/cRxIEwz1
ZPZWijsZ37XMMTVDBjAhhOHVmLQnGzLj0Ku5H1JWeTsjmUan6s/wlk8xAhYPsil/kIMrjyinzQJf
ll9E4jvnBMiwMKmK1xpy4yMlFtvxPu1AgFHv6JThS25V3pliKt2NfPpI4gq1uB2qw9LRf4fipQzG
LiM/uqomb8KGAIlVlwKqKt2ZEbMBydgQjFgYD0OZF2ePCJiQFTUNfTtlYZ/V9csw981vP5/wX3ke
3/M5Y1jvuvzj+t5nbfe22FmbuvDgMmVb57r7YZgJYmrti7SAqj4OqL5187bImCuSa2OGAVI2w5JD
3nniM7FaYwfKuk3lzJalBwiQ7nLHjiu/+JXBsiX0OabVin253k9r28/FLhpqSLe8FARHiXDfYr+H
b5IRlwGctlws/37GYctKANuNZ5PZ3D/PT/iek+fhbfpu10H9kH4ZX6xv9of/MXw2L+YBd2+v119q
ZWe69PtOagZ6cer7Z5robNeq3u8Cls9WFrhcJWEHLE1425MWW2yqAQxxoVY9F4V51rR4SLLxm2M6
IL7p9+uPWBmhpQbdaOrA08j2gcE4ZdVHqX4BR7vx89favvz5H6f4fowpDF2QBfST4c5myd5N+qPB
onf9p6+Nw2Vn/0fzY12XCWc9ADIT3NAwkceBNgQ7LJl9tP2WrdRKzSdb2mc7MA00Hkd1i7bqCcta
c7pUxinp7LTt7Tgp35yujOZOvox+8clxpgaVrZ4J5tjBbpIrgBVuE8Czpd+2SMa2dhpX4Ra98A6q
pfNetUq9WKbID0LF9cbhd+Vs5C9O2R1Pa1zY43DqovbhgcKsIaxiumWTstb6YlLAyXqGT4rTY1oD
X7z4XfONrNFKw0tNejfHBaZHJc8uapuee23Pu1Gkt8HL2dL9uhcyq62p6aJCDmYIpMyHsAVB62F2
i+nT9U967Q0WAQ/NsIONUQzvX9/rj1njlSes3s3P21pfHKkt2VS1TfEls84zz0mt2RE3Ger3ba0v
oh1McTLr0kbv21jA0wI4ESvZQm+tTCVLZbqvZJ0ClJJHY8HkToxVfCLUZPtynPKNHPPaIxZrukoH
OWSWxu/Xc4hCyB2F64fRG/PsyjrFF2u5h5NvSTqGF5htnOKwOQvcUdzzJvYCqGR/pA3crly33VAO
rb3MIoJzZtX9lOK+W2o3LPphr6pPrNbH60O9MvMuraNBvukrVag8cpIxZOWr5jiYyGAc1MYDVn7+
Un5u5YOefDvrcLmjQweli3GB3WOxcT+4EmVLBfqsR9hBNGKI0jGvd55g6ou0OEbkpt5Zqs9zK81z
kyFzxcmbnn4LHG+MeUvklg3/WucswtjLwFT0dYfUpHY+ppa8pIw9+8a67eaRLWXnGn0Tt5aQZ4re
f5zbYd5bxGxVTa58O0vBudV7Pndd3DyWykJaqvuSKvc8FNaOmPnrbQOwiOTOd/rKJchMkvmpJR9u
DWRr9svLvMP19i+z8V9ye2wRy67rQdElYnGeHVUGw5g9zqiSMdBR23W6Twr9+fpz1r7TRRDDuIan
Nnewt50YMl2VZ78QY6d311tf+4wWy3CTOkZCv4gY4+Mub0mY6V9OtiXNWOmjpdK8lWlu86zFhSYy
q8T8zHtUe34vk48cvkvXX+DvtzhsKTM3sccyYWGOq1CNH5KKt2E38faJeK1odjyrxgfUCeMM30Ig
u3OLeSt3vzIuS+25P8YKbeJuoGLT0UE9ADBDG0O+MihLnbnu/DnTrJVn0Vn36VQmQZzEbQAF2MbM
uvbbLw/+Y9OM9bLXpYX9Pm7rHjpm/8jycUNPvfbbL4/8o+m6S0p3rq088nvbC6eytXbM9X7ns7Q2
NnhrT1gEdp+3go7p4J+lfCdeH2az3sX5sPE9rX2yi7BGSNe5SYx/tnX1DxI6ANx/KkgSMlqgpou3
GyOw9hKLqIZdROKZDo+JbXOcRfapqvRdOw0bJ+K1t1iEddX7KFD2ERXe/KzEmbMiGMovrvimXG+j
o1am8KXo3Bq0Z1zqyXOn6EFyFIVLAouCtn2HZ5q3vx7daw+5bKT++JrAEkf2gGOsJ2C//fQh9duj
j9NUmmy9xspALI2WFa4S3Ca2/HMvf0zwKWhsGFxu1cCsxNlSgV7QFukyFF+fuQ1zVqujH71jfl3v
mhXXRwTRf/tGSjdT5dD7Z1apO90WWSAMmF2mx2Uc+OSYGEPiZVGs8jgo661cy9orLeI7m43OS1G6
EbijO/8yLF7sbG06/lUe/WVRdRexjXuNfM6Qx43srk2PLW3gbwbe0Gfltck+iU0DR7ykPeS1D06y
8ugBxT3WgXJQq2t4oxxFMdMDFglnCJoaOU7HKYp9GdswLC3LeGtZW+uDxRxh+6MFQ0TbjWA17YSD
Kap3mVH/5/WBXWt9MTVMsvak1pU4Dzh6xDlYZbgjvN70WjgtpoWsnSn4KMDjdXYOQgSMy007BLyu
9qVTvl1/xkpALeXoJEugiDLYr1SwM5jenAI3Z+6n622vnJ+WYnRhkVnGBJtSt/vRNMkO/3BNH8BX
49B5b0O/8QorI7CUpudV1zVeIuU5Fd3HVMOXdrQ3kiorI7CUpTs57qTi0RVnZjW4DCaTDsdMzXuv
cIAjHrTa2hetrABLWXqckRQJCu1GkvQBENkvrT89VBenjWk4TbM6XB+Rtfe5dOEfEzQdcFOIZ2G5
7CDBaOEaGChReAGN+18y3SJBrQ3IYlrAVZKXDA1ehjL3oMbiSGe2MSBrTS9iuWoamg+wYThnemRB
5Q4DBIT1luhuLRgWsZzX8PHA/IjS15QCKcZx71jY6mdpbVXurj1gEdHxNPdjZ2OBjDP7yVHiyZGA
y/B8f314V5pfCs8B0IDojkE8ZBR5mor+YDvpCQYtr9ebX9m8L6XnFbGdpnRQoSX9FIUaBOqLWoak
TvZ5hVvKiZByZyaJa1fh7K4/0nFXHHvYUpFezr3n6FnP0UCRjlYTjd9qNrun0rPzY99n0z7PchWx
fIi/mjRDQnnixVdIt8RelnXfBKzpL+5K2vtczmkPIza4jwbe3I3fRIxyk7zKmyegMhWMH9KGPnkz
G+9nmESGMUzBIs6L6UFNjbjjo1ccepLLz07Sd0d7bNJjYYG11scVjjFz4X9moooPmd/oe+kR6+zT
AQl0O8GkTZX/WOaQtE+cVElIhk6/0bGQ4FLEbf6Am0DY74y48oaDzvSsJ9M2oWbC4E7Odek5cZvh
3JspuYMwAJKKorbnR3fy+0cJ7yZ4EMX0ber86tSrlL52dKj9sB5iWDvNhQJ5rcjlXa0ofy4S093p
XGX7iTX0Azf8+mgXHHpGNxt2c9XiPnWkkBBIxmDCahHfivdpq6s9xC+wtnWKPITjKFR+bEC6rYWa
thKJPhmfQ2ci7OkLyqH7L6ixT4+5NOlr2oBcAdvQzN5p14EK1AVitBj4TpXVJxDAfincBx1L0rzR
zE4flaciu2kUyuZbJxgnXNYqq9WPw+xXcGgqw1QmpyqGBi+Bm7Lq+1PZpfqLa1fTPtFdFjqu44QK
x7GdUvl84LX1w8otay/mqt53XvXZsdI4EI3zOgu+ZzhOBZauzCHJh1+4U/4Np7b5E4EJ3B0eOZ9j
QkjQEdSq+5n9YI3dd08qP+x0/8meQeAd3S9E5JC0Tey+sbE8g89WBn0GzmHqHDJHHbnfvgABfimk
iIFOEIBa54X6pscGjpcNzroxGSEWhzjomIv2secCLmGatHecpsmOjrl/b/oWTrw81fb7VMLFqZ/K
PoTyKISDQX9A8UwZAmudBjzN+WcKP81jhbllzIj3zeEa/lUzHP9lLlRUayj8MkmsSz910BWrAlId
wY5KNUMI60NT7mDriku/eDRduxstxZxdatVqTzyYhPlTlZyHUdJj6bPxVCcNJNbYle8bPxvvSDzb
O5k0LGxlrf6Po+taclTXol+kKiSC4JXgbLd72h1fqJ5wQIBASCAQX39X37epU3XsNijsvfYKR29p
kbW2Knny+gHJM9z3ijUAp6cZbfRGJ2pdOjlG9sZoVICDzw5lKcpUazX06TSM5hdYpXEupUzOIcyK
Cl+z7trGwt7jPvmw4zBlpFUaLDOdO+G/0qb1cxjpPOjYFoS2p6Gmr+uKQTwIJ/8NsvMe/kjBG/Di
Mrd+9J8b+hMx5Vfcg8Ot64inkY27ayXWU+tXOzTy/waOw5Rt/YMmfM7iptvPg+sPge/hb+Rl0Yzy
4Kn+M9D91Vg/d3W57+rxBsrUGf5/p2iMr0FT/UKW7jccwV4mL7m3tetyvbiDqgO5U27dCuu7g69N
fSPVfHXlsFOe+vbkWqy9eUEi+mVj1ccy2z3cw3K/JnVa9/0J9WGSAk+8wPP7sK7DJRDdGd3FcfbD
o1YwM/Z5leuwfa+qNUkpi7KyglM1qckvuFJeV8eOcbn9omAO8Sl6w1RxNzdh3kkKr0e3QzDMf4sl
z4jkOBDhPwWcvAx+sGbUK6/W8DvZyl1Jq/tMRZsvvAYXgdZXCUJB2/WHoRp25VodBgm6wQbXTh/n
TYpabTrwSJ1XVf5tevAbaPsqpvgGb+g71ncB+7DDMDCwUMQDVCIoZ3FYQZYDWhcI33t82k7a8TZ3
7G/IzVlIDjfcpd45r41S+HvXGecGsbyYlCDmzFU57ENzzy2/lbdeSLBeh16ffGG6DI8+wzN4sLi6
otwWgED4HTSFXG7ynQSuT/tWv0eOvMqQfFClrmuMU7H1dzUPv0rV3xAaMabBFP+TzL00K30osFkw
FcC6heVVoQZ9rxL+XoVuh7roMoSLh+wWSMLiJsl8R7psJOGujpNcJO4QE3PuK5ODDPYrlnzfQH2R
EhIdPAKn2J7cJk/c2abew2QDAdpb/kQJZr82Gm9EYGTvufdBxrCAVOu9W8wdNn8gkH7XMe6McYzv
S093NVMH23SXrQ9vrawuEZh+VY1f4aTXpnEVvcpgvIZd/FpX/hV+AZiL4piCy9CSujZ4T5i1oBvE
f7nvnxfObmBGBWBKhi/eOP+3rtGjwskhJMKnQZ/8TAJ1aeKlTKNgeRqC+FfHflQ+/Qs8vde0gftH
s4xnQeen1pevNaH3ZIx3W4I1HJcwbpwum2yfUIDDMsTrP8rNA6Ftu0dLf/W3/jjiBv7hZBZjoHYe
/rJ6gN7aTfqpZPawVh7SJcUV5ivvwG5Yloh4r5AgiBtUwIVpfKJ9f5Ol7RB23eOYGIDRUxfyW+jz
6RSF9bgLasw9jb+NO/jaetmsuxdIP94mARQLUrYbBXMap5c6M4EvC7p3m4BXO8K1I0f623OI7eNM
2xf9bwVl4HMsoG7jbcMOSxWznenD5LByfpMwyk+BP1S565o3utn5AjakO8BATe6bCbCijFyDW4Cr
DEy7LbVBNKcQJ1zVJl5CFzjYOHr/IomV51XgYc5SdGnI2ZPnTy9wojlQDJgw5+4fukMOnVn0CY6b
1zVBGknYZIuc3m2kTiX8itINNh0p5Dki83m415PuM6rxoAm8/OtmeyZ23TLhTW+b15+SpXtCn/Qg
vv8OnuhjdsvZ8akIMOGeeoG7TX6GPZiNyBv4cHK8bxzpz+BZ7oVV12HjCr4mdZU3iUD3SZtrWI1F
g4l26kfzHvnlx3Zru7T13GEx4JmF8T8+hjnOdbbzWdCmjWrPNvTqs8A3U7UdRy5uoqWgKUbLnjWe
lyWATGswetPY1seg7M8rOIQZ7DF+BT0vNCH/UOwBsHfjq2rFR1Jtj8pn5Gn2Qo7l5RCWKMN7wOWh
8sdLMuLEHUGTtXEDntlotgLO4ssJdRcu9ua1Xdxdb/wkO3lcVvGKoIQ+8yp6i7AYqpXuxAIDMKXG
r2HTrxyGdRvtDnYkn2pROWoW1IFIRS/iVs0nyseDP5p9rZYzYOxDV0VXv+IgOyb6tLDlzGjyaGf7
bD2JksOruwJInDi3VvB0rv1daRB25HWvuhlPTT+5I1Ihyq9uIctfHZv+U+lqN89Opm60JmcJubVN
su/DaFfK6lyOy/uKcHgQz9oy2zg2p+4TOJdG/MCrWTxgQimPSJxECHSylDuqer9wYYwTI2nC2wpO
Kxx2QRTrPMXyhhkOQ0MwhP0gPrWGvpA1pMexj4IU7D12ryqj71Q1W1ayYDvLBmverpHNhfHWrKsr
MEiXkaTLxv5QmMUe1g7Rvp0/ekU4mzrb5uWt9EYO/qn5ZGEAVECydI50l4PHLfJVkCljA/Z615R9
TvWECoZgeQXNhitUdTcvKA+ev25pDSPWtDMReMLInkhb9eOHNHxu/qKLuNbfZRX/8yxb8cicLOKe
bOk0MZg1lgsOfy84Kz5W2cjXZ13jqIO+7j3027fZx5Kx2ExJBS/g2a/vk8eWnZRRjY1t+UV5G1aW
ij7ByXz0zoLVPeskrbvo7lPhn2GU5X+g3VEzCsV2Ty3wYje7U9j1r/XQABENgPbRsfqclSlaZY9N
ZzKQmAvKt9M2g/VI40MUb5dEJgU4p/u+KWuw87piU10OUDjlM2C7BXstgp+wBGQMNnvug8xuYXHa
R/K/hW59MQ3zKbRqHzn3Fi7bPmHLexiB/wrn29fGRnAH8XfzEN1IQq8zKJY4+vdJTa88Fq9clmGO
eu8c+wjw0CF+jeuGPetHUEVnHHKxRGr4WHdg4kbe+1T+36AbBUw7dQca+bBk7+BAYXRYgNf3tGym
TVu8H9CY4S5FF/suSv478btvtsB4t1xcMS+Kfg7IYEmHUTT5sjTRbt00z2lko2PZ2uAf7MEIaPBB
dVQjmQ6upAhYNut0dKSCCtnE5pww+GzDx6Pt717ppn+rF4A/7/COdrH0ol0Qe9WriOBYkS9kRmeo
Zn0g8TRe4DWmz7YlMp+GfkIHlmz7GbabOUp4BhgYP1rhDMyWGLYzIwJp96ibwxcMj4cb85N5b0LW
Hbgk7kC8CoesbYZ8dJU8IJbF7aG3gy/HLIYoBy9WPzbYbB1lGMcv0IjLF5ior9kExkTekZnksemG
PB6Y9xpuQf0C50BTRGU/fJTjxs/R0oVbBo8j9sUpUj7ribndFiIfxCPUIozDTuzYTKV+QM82XfyG
eVfOqZerXivsrwlOTuFsr4Kt009Gy3L15wiTMdr6jxHl/Q2VjtqBsrR9oruKnnDrAIyyo/Wu1Irt
FM8b4qbZ7FJrPJahnTbIgsGADfVsn4d6mdOtYzEGPQH7weqTsJhQBx5ty5OXGc8rWKv1NEOGcKxI
q19cMEuWcTu0bYqudbqMmHs8iW6gyKpqhssUT3ABL+OJ7igW0R1lBZIcZ/iAZJTV9RFkkOkOTaYP
co9YEoQCMPEgNfa9QLd0Rm+GBk8ZhNx4NbJvKzt7pujDCp2VLf1CREKeGhuW+Rq07V6C55S1TC2n
bom6vFrDMtM/yWPU8G4fERbtYkXiw4YeaRcszryJEiE+bTLaRxL03+EwI8B3EeTFSGSlklUnd8u5
u6Ci3vJxiKLU2MbPw3gNfjku6lfAWkiB5u20x7mNHAc32KKCzewNAv2lGPm4pdzGEA0wGf+yms0v
1TAx1E+1h0du+/MCr+7f3eyTDMlJak9l3w75QOMaF3M1RPfE8zGLaaoFRQmvFD6uHlg2r7UA/45F
4FniMawIvvo5V+sekpJpIaBKh34KRgp9Wbop/EDpJgPsgRllQa2Gjx9RyRXM5NxsjmH7lk/JT5Qp
r36PAXkTFTQFCWu/atnDw3aQS+ot6tY18tVf+J5Zmm1izfBWDksfsWydDEzGE9k/ESRcZMFKfxCM
YMnDBosNLvoHpNd/UyyrlEz8ysk07qN+psdB6avX+QUZOSjVWsfninQhShV/+Y60wGNyMWYdQzTc
egKRK6u2LWemwY3oqSlVes704D0GkXxvUusM06GqALFoAi6iddouGIMDU1lxTzYfie106qrlNMfu
W7fYmS4pENU05DUH5LLq7Z7063KALc0fjF1g9anXaAeKOoKdu+5We+uXYOjm0BpmpZHYJ/MkssZW
OEx7sAJdTD6ldQsEQGBoC25vzKumXJSQOFbVwZOU5gLOD2kgy6cqqPNJxMcJp6zp+APlHayfkKeJ
6iFDzfYK/yq8ytX/QZPLL+MLBK1L2OJ2kIMs73omD29uP53Z0CmpEMCbGIw9mN77iKohN2N0Hjcv
36AXTfugfIqibUqhsWvSbdouc+R/+J37brk7jJs4r2P7HPHluXPo1hX5KcbH8j3QYZdGa3wPS72l
sTfbxwy+35NGX1JlXQ9bkWpb+sKPxwDAT38lVXxNBhPvIC3qbxgN/UUXQn5PpVnyHuKqS6eDLUt8
1++WxCFEu6PjiYSLPQ424k+qG+YD0s6wtfFbU9KzJAtFaZ8jaCFyHPt/LF33M1mOdYDyxLrDttaZ
GbxdQ+S/pfeeIw/x4l7Upv0MYcEWNVdNwjGH0d9Dmfrds90NWMTJbfqw+uOaOjvLIvTovwWunsEq
dk61d6HirfAa5iDBqG40qCXUTubaB1iKlkIWMnG4mSLlIPMssNpOw+o0bsMyRdhXgFZhoHtaGbwQ
Ol0MKpHC9rihtwaNMx07hHvq1svEGC858CAIt8WP0GEjdNslvhpeXSmDKx8qDk3E+Ga4S1IkdF81
j78qgf0O6dCYWtIPz8sScgTDCYwZZhqmRsHxNEyWLz20Anbp5Q7YUyG95ug16mEi9a3K6ltGyW9v
BXI4aAowSqk3Isc/AWy8rtPCIKwIg0Nopckgvd0NQ/BMevKS0ACO7QFMz9oq25IeCyxaMEsPR7yG
+cA0Toi6M6JQI2B3F3zMECpC3LdAg2Kd/7dBoNiRBVEEXPDHF16NQQwJT4uzPRx9DtpQMJnU2mC4
ELRyJ7uGE1Jaov4NegbMFytZnoXnAFR26/TeC9/mJQob4C8TsqVn2d5w/fUHXlKviGfRzoBRLJlx
asXIntoiAnnVMntQx5UtCpkGeaHF1Chsi5nZndQseKPIFt8KiRYcUFVcD2fY+IePORBlDNMkVt5C
zGRhDFkF7k8ju/lTwrHjv5mEzbcHkYaGdKiFlKYz6lEiWuwQWVXmvd9FT2bsxn0Cbd4jFNMABjHv
rhDDkJzzqDz4dsR6tXryIKhCy8rTafS2x+YUrFuYZaKgAkqwrK6jsdqtXktyFO3B68pCgJgidP/B
ybzLA7gtfcCxvnvxbS/LDKUke9oqU9O0EqS9DGQeX1FvAHNQrMT6qD357fkDDYBdyfbPJuDP7IC8
H/1Vj0BD/PEp4o0+eGYh/3q0+5kOZcLSgXvVkS1E76mO1696wAnlKekXfcD9l64h5ki0H0/pCJ2Y
zW1ZIYxThiH3Di3v5iYXIQndzZCyKUowuKA06xr9QqLxMKMIewPsMgpQsEa5d6FoHj2L4cU/xOjv
mImtzAfdRTluw2CH3+jlEdXkEtSGLRkRSauRc2E6/EmgPr9xjBJ2tNfRDXo05OtNW80gHVPB+rzC
X39vCSv/mZaP31IrhCz6qIPykNbYVR1ze1SmFSBNqBwzKP6asxw0YCsj0Y6IdULIAWoXUe38bu4K
phPpUun522kW4Qj/ShoeFlqWGTcjvcazbi8KV9TvYUUkJquH4MmsDTLKwx7pz1O9HQgxFq92ive6
m+YcRphweGi1y1tcdQUm7PbuehfBiR2e7B5Y6VlbR/EekaHJNVgI4qupRnvTIiFUIPqB6B2RYnge
44QVwcJtlM1l3D7DtxM3rGv78Tyant3HUZZ5jeMu7UbIr9MIWXXHdub6LwYg6uhmTSDJBhBf9yg4
F9lvr6jxYzA4BPnlxhpVfNJUaz5PMs5hNFrty772TtM29/sRlkQPLN7kwxiv/gU2F/R9Bn8BVH1r
xdPKi2mX0QbcVuDJ5KMKNf+wm7/mIlAQGCIHEPEigi1zAQfD+q7g5/iXjYvAA6zVryX2EzR/K89q
I1DdCbMdW/hQ3eCF28OvZ0niD664v0MssTtRhHC9C9PrP0p54jBsdtsjHm3Ze7CnznsgCrtliLZj
hz72t8ddH2SdRoxUSXV9CJfKXuqaBgcB6yk4+nsoGtE472t/XS8rh3orjWPBXimiGr8nKAi/SxQw
+JcOq6yJjH2Z8WV72zq+g3QYcG7XhfF7UOt6b2KIHZnXw7BFJds7LPjaExnV9mhXb6QprCEnEDta
TleE6aEk+zX4mG/loLog6wGYJQXM09DmtXMIjv1x+UajY5jfoa6BE95SJ0oeOqa8IQ0Swj5A7F7i
3RIG5Kx1sBZtKE2Xl4up/i6kEZ9eueqnkbbTw40T3CDqZfrNZDXu4gHS1dC03c5MkBV5URPnk6U/
FWLCvzq3YEZoiHKiMD31w6c4QqjUCwNgWX/WmghQV6YeOO4q7UsyCgUU6QcC6Vrgc2vSQW+KUI8s
ArZZNE0dF6sic50PcEo8loz+SL3wuwFKlWV3DrqfShCDqBQzKPKaxHTNZs/ykxlHDcHx0o9YeV2C
tqnxn0qFAwI5YCqoCm9ZN9wPSBnxEegn1t849dwVKtFxZ5P5d0wjnUvt6wIPDBERNXQOedhyE0P2
4Qs/x39JoU5s77M18qPxl+DmdRP50fX4P/uKPZGyQ0kymfVeSwkRoUVmafTjoYGZIyHVL9NWIOJM
mkGc2D9W3L2HsGR/18pB6iA/xnEEZm2B7yUKanjdIUdtGu4wxMhL6x9Cbi+VvwG4FgK14fJpV7Jv
JUqqUh5wEEOwG/uPbR0s8IT2RsCOvraq3vYtUJMMAMYzGROZt5Z/YK5WGEHOHn5FugWzQIDb3GdJ
N3wFq/kXBCiYbYm81K5NttzN5X8z+OEAgPgu7hU0yRU0pVswNUBQIThzoDygsY9CHLFtn/deDyOK
rjvg003KWH3x9HhmHUOeVrjpAsLFe7nWMY4Bu8IXmdEiEBDE8WH7Y8HmthgyZ61bXpzC6VQR8txE
Y4M3x75iw88U+C3aOggv59X720UWvUANTEtuyVeFng+tRonDU5AqQ3eHK2MgSGOp6LuSHczjbIBE
lrpGGTy+2Tg4bTXxswpzoBy78Tfmb11aJRhuyPhgoTFOxxh3QaV6gahWKNHB8ECv7i0IHRj0nxVX
aAoSLEk1jhXAXnAgmPQMG4W2tAdH5teED/XeC8C9ilxwlFX7K+6na1Cxqz9Wv/XU9imlKA7R5UOd
P5+DwMJZABGRetdVHj3gBVf3DXv57ldNeKRmdodIj5hhOJRKo98/m6qGsRSqnILVpN3zGphsQIO7
aHhuaOdllV51ziS7BBK4VhlU4MMJfEIQJX+8lfJsRU+Zbx7icpNNp8HmneqfuS/u08K4ZMgwgI4w
rTQmlwSz2FD2f9GZo5m3G9wb+sVh0AEg3AEES6fE5ohjhjaMR3+Hmj2VUzyfo7VJHlVpygLS7h5m
tNMbH1eMRMAmaDrxxyUk2jWQEh4HI2jaeLPEEH0Yj50jDWIEME/t5RA/QeU/H6PEnraRJzYdqvEf
/tc2TVQA+h+68RQ/CDLt9f/uDDNSD1otcoKNCFsOyneQmJNM1S7MfKh8C1zppw62Lwe3eS9z3PKi
gfvD1cQ+kNiwfarm6LV3zXTwhtU/9v36Xo4EJ62q5xzDjzAXLFS48oHACkZtxkZvyaFmmZAZBK0+
XdWDtQK+qpDugL7Z06JG1HfeI5yhMGzs887vYvTI+sqZTXYtuth0LU3wjCsrD4RMsnaIyHFgtYUt
64oph4ohHA37S7MNGFF7WJVsRthQPJTmKDXpzpM/zGlNwURogo0fImQ9qFqDPxpEe4UUzddR8foQ
yYphQFqFOdwCWNZ4PSzckzXJllrty6BcsnXoP8fKqdT6m0u3RGFC6aCenvUMYEiFaBhE9wfukhXm
k+Y5ruE6iJ3UvyQbRoGR0b/xipD9yGMKrMb7XAPQz+3EkW3kD3+ikgb52JA1Nab7xdr51U0Dcpww
J4NImw95pFZM7+uZZV05Az1fwYGpwha60hrbLPTxPDaOUS6qkVd0Qu05IOXwB63pJdz6j20JfnpO
H94ffRLfVYN59NQWyo/JoQyDqWgSBbjHYMKPafoGUQ2mAaxdk2KNt89YefKy6a08VqyafhM+4+7h
MZJ22qQ5eWWAJt/rogyLGt4e8fqO6nvILIP9zsDDBXeyeaJDKXEbDk/wHq8BLGFflRscdleqwj0L
oMT1qMh9b4D9g0SJKxXl2LreN+qfAWGV7XwXaCcyQ8F1AdT0Jgk2eBCZCVyh5a9Chtxt6Bu37zwA
XzBxuVgN182w4v9BcRo82QqFEWI/EDS1CfTlDvOpUfseZjx41cootAcTkh/DadBIUQToEaKzxLnz
c0IgtjQNB8/u4T3eFhvvf8sSmnKsnC8kk0+XKYGurQMUKmQr84bM/3EEYqU2wsLqZ40OwCCgz15r
bDTcHuNUdDhQMKxi/Vs/YKwsA1rn21S91ja4zszB09mA4B8Gwb8lgow0wJ8Hc4MHVL67uJPnvocF
lVfi0gd88iprGLi5rSVpG4Z/8Ch+Rx12NBKMMUET8o+CIVJZwSknaP81fQQgcCRvatMmheISU7wV
9uzUFWJSS+Hbtd63gbqFtsN3evOOzOGzV5XnDgYCWdcpsYvWFdlXqAfOwyAxZqHY5AF1/zl/+q9e
t8sI880cEu8J3ADlt2s6ToL+w8h9Qm/uJU2N8EjNHnFVVn1KlpAW+AT2NIQm2rl+QlMPU4s83FCE
k2Sr9l5U0WFH6wZXK5IBkU5QxXp1cOFAlZbzdqMX1JQDzMjnahdhSv2Ay8B2EdXAD0YH9Z57HgLO
k6CBM0ptvjlj9uJtIMmJsJteXCvn0zigEEMJVYK73I4LP2kxx7BuHOPua/Xn4B+Z9QT7mAEMAUIX
XOhuNE0WRkC+jMJ6x0U49eizp7990solszyovrA39M4tnSxfGmD4QLYa0R2mNdy+pr7EgMGGZj4i
SHzsEO+t532i4OeK4ekE4a7809QhPy8MQWlqRuIK76R3iaRhf+Nm7J+Bc5kijhpQfrQvf2Omuxxm
N6yFbuOxiCZHDxS4zpE1pUMgaExzoGPJbgqGEm/Y/OTTJiX/qMi4HjCVbGEnOVT7YJimHXfTtl8a
5f9dtd1OQjc1suHNvAcwAfXgJPzPDXfBHxG7+r9Zw/tGT4sq1oWww4xQ74MgffACwy+Texz5l6YH
oyVNRvCuS1hzoMKjyC2Rhtcqj6ONYBxXIhJXLz7GHGABtKmSYgQDguOfZSjErvuB1vCbyI4nQl7n
uNIubdZBNEjZjaubJkkNPqUwO2oM+xxhtW/zyiR+lmiY+qDj2n5hStxBjo/DEpjaGLI97OD1/Oxh
8gSZog0gEjeDhKGjAzVO6tl3qUdVjEUgepQ8natOmGKRL45IVEiLQuKuYLNQ2IEk9UsiMG9rTfAf
aOfTf1ilLgV6vOZwpYHH0hjAU0cw4LjdgpzOH9lf0EQ/pQiMrv1Yzh+RRLRj55tlNwFkeyRt1cOK
xAdnrxbNNbFx+7Ki0L7GCQxe0XUHh0YbkUmEQe67JSYXsDGbPQgISebVQ+7jwvRVYOpchfBjcWB5
PQF7Ihh2h1FwsMvA3qIxwgzSaIyXriAUJD+I+Qp6dggoQ/7AOKNLscMEEE5THm3CATKYrSvCBk7p
lY9CiQKkgPcTaK1IOKz5sUJazzGQRv0hOjCFa2YcFJ03vjFu1fPEanYcgmR+C9ZlvbccEDq3FFzt
UgPKbAGlIZ9RBfuwlgNKfVsXkRphWLUMIAwtc2SPHi72rBz95u/sWnO2vkcvLaXmIeOlzles0aJx
AzsMa69zM1sKm6fpYOyg8iVqZBaCR5qRrl8LUIvcC6pEEBEV1xMsgQWQZFdxGBqZ/qZaXDDpyP36
v1LK+rCB3LSmFQdNMfQ9/Coh2R023wy4Q1XtEtqQS+zKEEgimZpHFEbzydZC7yE9MEckBi6ZqEAx
Ev643KJtiPa+K9lezFP4wiRMUK1rdRGFUw+vYqW/YEVIcS0k8ha6mhVoULrdDCA4jX3b4OaZwaoD
SSgdKSnhX45p+RKP3QGi/GEXgEfxLXBSXplDl42tXp17ABm7AN95B7HL4BiOFyR44ZqbB6ZVDpOg
KI+5sJAFbx0YKPX6NbEKJkbrAv8ioLh5HSPT0dcEcFMVWp23VWDDFDsU5fMWeDjW0Gd8x2MjL3UC
GEe5WlaQSnsDmHyOZLQCexjTHz0XK/xgoNRYVdZLJDiCOyWOG3bdpR+r5pc/BQEKmWE7CziIYZo8
dSfTIj4TTgfBE9obg7m/lrtAxO1nAk7FuY1LOLzAMitDZqrAYDsM0IRgQrTNtv4NhAgnbe10/Yzm
ub2tUjZJDi8/uIe1E/xvunA5rs2sMzx4PNZl6ffA0sDkadt5z3FenZNgCE5zvap9yPXwJSWmjVS7
5UIDMCJTPtXiSXB06l4STkfWJuurM5WvYBck5TUCKexfhCSwFLND+HTx5Ym2iQUdEMgwSKtri5ke
7KlYjHLbn3fwsBhT1tGsXcFBcX4eB9A2qDJ5JihEFtFnTalwjlOA2z9l7qrV7ienx8TVtO8nsofX
xXOT2D2WSY5TG53AaMESxRiQGQ1bL13M63rioPptVZv7CFyvWgyru6nQc3zyF2BrjmEUvJ1K117G
2hv3XkN+mNES1ao6VtaHA1As87Xxb8mEk5p7ZM47gdKOy/YZgjlUgyK64w39WII9sZJh68F0ra18
mVLi31rV3evFyyixL22tnssNIw413UcfnUqo1S2BMyaoSCI4hrKC15yc451okpt0TJ85DrFigXXm
scOsOCtJDWOzbt8KcW1HpLyW4MH5fn1lgaTp4JXvdpl2nh/rfF0AYmFwCBux8Ar+bnUsg86eN4wC
E5DeMLf1/8fZeSzJyTRr+IYOERSmgG17M95qtCFk8d5z9edBK338ojtiFlpoFtBAZVZW5msOkroX
nOc6N7JX2wSI0+mKOEF/9nZq1ArSiRNxfozs17zPrCdZC+uYZWP42PeJ/lqbrups7HYofua0qs4F
sKFgpzeIc3M2zPuepgngX95PZD9YaWFuASqKFSVbh1KJ16xrMMtrBCatHT7RuPQqHFeQb43XeEPy
AHrKEdusI3ykx9ja65YV7+rcM06JUetHTbOsdZK4yj6snA4LJ6aSKoZOGzcByeILBpLYW8Brs6Xd
H1pX9mtaHcYuLPr8Bln0cqNzmLkZiqRjz410WrJh9KLVw9cccSNwEKDnwKvLV1dv8mfb1Pq7YgSH
UGZQswLK91PbyuFUJT4oShrfWyEovNvEND6YUDdHz7aavaZY8Xem6pP28NRVqUKIXPB39KMA4Ub/
0Bh2Fe2ze8OueBjOhBBebePVCHN7W3C+FkxGh2Y/BrGkPjJGJq9IGa6HQGv39PcoOWWvjQeBER+w
Ss5IK6YLZfsYw1746QyFeAwDUTJRlslN0GiAT2QbfYuD3npKMq05O04SQ5Sz6myjZV6ir4Kwtij5
bCW2VklZGRtZesSilY7KbaF6GWJyjrEdUpEwmfFubSYNtG/M4SR9xtGBSH5rroM8SJRU3xqaWDt3
TN40wWibEemDY0eoJVQMPmynHW/10CRXpDIvdyWAZ5J/MwJtb7OTEjBKWvXj0D/R9Yr2QzCiUlAM
iLWyoW87gP+bziXZxikDucrp7Xs2u4mtqhnZbRpwKqi0CC5u4dDXaPGADvyEdiOnLW3jZ7Vyl+pV
+ctmzwYD1Lh7I4/RITMqhLIaIDYoUrrBXRnb6Q6wcbbq7Nr9WqMhDZ1X7unjOwG80rB7BacZ/tS0
MdpkAeKc48j8N9Ib7+Sn1u/Sr/DX7MNDYKRfAydL6PnGzs3ASrkvkCTkNejAXDYK7/9H0FjDG42n
h8CwOlRFG44HFRaBY6kUJxvXg6OKOuF69G2P0s9otlB/420fdf1ucH3vEI7tsI27tKb57MTH0UYQ
DXSwDrxr9NnGAfAibea/kGAKcAFDcRSo2pycmh/L8bnYBl2avzVppW47MfQn15PZURn6N6t1zF3C
eWGfGVq8Bmn5QrMesL1NaeuoanKXRBPsYzTdR0Dg7X0R9envQQPNFYW1XHfF2G1Ky7T3aZqRMHzI
Jill6VpWCVAd3zMB9+fdXg8GYz2qaBwys5fPShPA/HbgOWcmw/6K80fTINxLiaOhIDdEd1kk9HVd
VcXabBuTRqeh03cYC+btfWDcY65kcS5Pg20Hl2Q63Do/iqCwaH9HvyhnKSpKzSyPvRzaG6PKASXQ
h3lmIAhcNC/TDdik5KAYSFEqbQcn3Uz8Byse7XXYl9a6pYH2Vvp282SVhnpQhR3e5j/oE0tMookK
u6QLIn1NvymZMD6Zjdev6jw/myWT27QaYrIBs31F9xlpqFW/qS2Tn1qg8tJloLciBK+EgRRiHXYA
A/JOPHlTpW6G4K3QMmT3GMQr4MBdphVPylh9BP7wKFPrMU8kzOqe3kUcnyKQ02LMXwsFLDd9o7vK
kurZGvXs0EtV3aYCfUZ7GsZy/BBbWTknvRIPZoO1E27Wv7vC2SW8JmTZWVCWOrU4a33P4nuKFf/F
jEPGRgz82ijISLsU/U2lm7cehNRtbQAGlEnQ3mKUbGx1YzyktgLMMTcPlILJhqmvf9Bl/ey1Pfw5
lWzuJqG9jqz+xcr1X16SPrdQ6r1hYrEwMxmZ9U0pj0H+WD9KYcpNE/f+QQCT3zCKTCcGEQPPoJfb
hmAHdqU9eiC1RSK3ZlwkKy3Xws0o4w8V1ahVoNAFsZjwrYaA8YGHdFalacRN86wwr8ROrPZ3ja7F
22LA1TtJbWtDY0tfCd37VjR1Q28j91ddmLpb8LlMwgnbosHHutPtfqvrCgkkZ6rQtTXNXbOlWTq5
jDRpXW/7QEM3wx0+oOgOZ9DBybotp5Fb6af7FGnVdVSZ7q41HY9WowVSKoXeIqSXT5EMPJ9d7Lbz
le5gVQAUCnhYB44I2cFK9Qf2asDIYAx4mfatC5QdrKmn3DS+G+wSzwbEzohyFQTRu1bXBZ0J/U2p
goNBo/nk2tp7GIB6KcTws9Lqb6YKM5AyF9oBAJ8tBYw8WnnKRq4l7WNoJS9uJr9gAY9re9YCItWs
o6F5d6OCwqKbYn9Y92W6jfrCZKzPZzB92JlYCrKXTCWZV/WYmIdAJkuqoFPu18oKTMJvNzZYeeAV
N6A8R2qH0F3VFfjaLgru3NCnI1+D31JbvVgzNFfXPkAxcBGBvRJ9+Zga3jPCRneKYn71m+ARR5aJ
UeTeoDJcUh/Q7C4EUNCJSWTCeLix0Tq7p76/yw1lncnoyxgVH+SkgiZTaewypMJvAmnH1PPdUxOD
/9Qitz9ouupRq+v9PSvyI2zCrT/Il8ofwZDIF70075yRvEGAggeNhnM5pMfak0dwG89aat0AJuHn
VLRhm4hZrtZX4Sbqww/AaQfwjfpG68x0k/ntXVgVzAcoGXaOo9JEDbojFocacIIesFtUcuCht6oh
xrrGUIE5cJBx+LbLban3Pwps5sBJ9P5X4rTaIz/zGyT4ruvst8EH1OSo/r1imN0OwEu40jjWrRLd
eGUhvNqSZRar/bNgZuVaPhPkSj4p2fgC5tjdMtLYyEaATBZ2g0xluekc861U01u3BgidZ/xEV8T+
Dl4Ya95Kf03zvXUReSMP6rEvuvdGE4Ur9B7DtaP5z52HcK1Aoks0G6kpr1oNdF9mOwkYwaAptrbG
5Fuu+NtuNLacm0lsERwdfElf/Uk4JLbZsF2AOkD3+V9h3ycw1QDW9NQVcf4ghfXgwksYanWnNuob
r6Vbh8L84vRYsjjVAWbWpvaNIwhI8oA6fMmEC9oUR7B1O3o2Rbx7WzYOJ5ox22cM906Mlik7KoDA
FniQM1DZV4aU9Gf7x6oMvo4yGpDnTCMCP/6tNiAPWlWnN1nEb1kW3TOAhgKq0430EL3lR/onwvxn
Kdp9L/ppQwekzCYHBUh6m9QE6BgDRt2GmmQIXnCoznOPTVVDCRSo8yrMKHLjQS/XgApsYHM9Xe8m
UW7DMGfvjPhYhn0PKL+maSbfyxaAm0UleasqWX/vdiYzGb+ptpZRKUffRpwfjLMKWqSpd2lSk3AS
2/kORkYcArcGc4WSXWKhOdoiuU5NZuVbfDHelSKkKew22ckZmF9GtHaPSU4/RqCOu6sClXFeXvyS
IumMVeLE7r0yBsS7R0+j0mOQ0ZRtNSHfmMp9VdJeE2Ff38KveOoStIsVhzkgwK+3MNGyryVDriOT
8PRUuuJrUMJgrEdX29icTVZaUvRbACjiZ5Mp4JFyZhAcQtEcpqP+HurRrqLgw4zgdsw5dRTAjzRr
eNR7pIEcY2MoLDAVSe8VDb+XQRE7G4DTfugqcaLpot6k42CeRkFFmrY0kjSE5rZ0D/V16g7NVoD4
1fIKn2rxXFjZsUgG3HMm5XKXuk7v4bEFSnOXCP2kcFDaAir8VSoQNh3Pe2lK47um0AqMaphFjdUP
Ow2d7pWq1B++wJ9IY0a+9ssCuaE8CNfShuTpm9U3tJNo9Ab0XSvX0fdCTZmy9y+05KP1YJErGA1R
xvWMqnOQbzvaDpvGH7t1EsWIgktGThAr0InWvPzkpPqRWdMAv8Lr1/aoyX3NUGqnQHAIXHFfmcF3
gaz4Sloj5ZpaKvRNANk5uS9++3k3tb2hvnooO6/z0Cu3Xg9fFhI6bTV0o9E5Q+nJUAW4T/SxHpEN
X2tNtY/S5mGIe/mAzWS1SnwM1CYLi00LIH/vQDR4yYxGP6ko426R8S5XpqbcIG1yHKhoFNlpm6GH
uiYLUPBW4e6pue+yNjC2kRxvM71/VOn7nmRUfbHj9qhY/tFH0h8A1dEBmty78VZ64TnPDG+jMsQi
iSmgFGz5Qq58ih3jyVcR9OWbpKtc1381mvllyItwQ3v9vkd+OaFZsmMc8zv1RorYhLgGfB9k2TMn
rIfIFje2Q8s/IyWusqHZeWVElUOzfKWFdcvHKT/gxvENcsBTNvqqKu7Iq1EdH8Ioo3OSBzccKW5x
8xg2laEdgez8trqOfkz2i6kqoPyW7awIymcfq41VklEniy44APirV1VintWm/UlrfSIGeQaNF+/J
UpjcW3n/6rU8apjtUSO5lSYrNpI0GJTbUdofuIAepLBR3Y4rZeU1YFI9Rb0J1f4xRexhpWrZzdD0
JyVqUybSNOKF5ZwCnDBXqcJApnPR3s5qdR2p1k8RNB/p9AU1l+kU1GRtMB6DGLBZp9UHQZCsUaN/
1jL1vrbEC4CUl94ZmMaLAfRpfZoAkiuRFedx1G6GcViXXnDS8+gm7VOsCaV1aOgBQXK/FXJC+ccI
2OqngeRbekhdD013VouWVlqagE2jl2Tk6McgafYc1uNPCJIvlZHB5Er7u8aVPyrpvCIVR53vZHee
VLO15aq3YezRUbEm/sxdaWnRZpj2rcSysMDVmaBrKcMouzFPCOYCp6y7FPS9CAPzqQAqsUOSpzso
oSVWqS6rNxlZ+X3uhdC8wFUBfMOkQB0snxORmaADD+DZqECp1+AB35hzVDdShuJeumr6WymzBm0l
ymnoytOt+1zEN/FoRQ8au/8PJRmLJ9FRbJl9ovys2qbdeXnHjC9hgRlZKrdKiykodDk6xRXWT40O
r1lVUqjUEkb7sS3M5liB495ZgW7iTdBbym5sw+Ak9TJJt/SoUx/e76q667OJaky9Qhc6eBoZuU34
bG/XFrmOF6Le31Wqxcw2NOBsjWpZQ4+PBpNbDL/FEFDLGCI5Z2EuTv+Xp3ZrS99szh6zrF9lChBq
BQCBdBv+ghB0F7rOt1pa1hXpmAU9kbnJXmRFRWzZmBYNiSNXquP/7FQjWweg/Rhj2yuOhq+XFRoW
FDm0SYviL0mRYAx5mGbkTvAOvbT5EnYQoy9fe0Gu5H/s8yohnI4d7RzkVHlAgYOYjZ1BDytm2GP5
c00XZUk4Y6ZYEurCtr0OA5zGfU6Hm8K978IrCmsLvrZSm0mW9N0YCbu3J5mn6qxU1a4dQzDZurYO
4nwTBsWJPu0KRMVeRw1Z+BTY/gP4tO+X3+HSo800TZC4GMsce82Tn7yW1nOp0jL5+blLz9RMel2J
K8YO2IGS4csUQlv5A0LH5z7+3EzP7RXb0iO0Xb1YO8WEdxFC4WsfC/F0+ecvrK65n14OXTXpvMA7
W+KXLn9ahbVGlSVtXy5ffiEExfT3vwKjEZFU676Iz2PBeL5pxDpWm4OleTtToj6OWIq5/tydpgf8
607ooSG2E/jeeUh/WzTaajobbgWGKOZwXH1OenLurSe7MhP6JMBawNOq41s63SsnU6587IUsIqa/
//UIxdDA18J2AXxTv0OzYmsY16SrF1So/sTlX5cGYmlmkW8ifBs1d3qY/LQ4wAN7A3g0yob9Gag+
EErtypMsrSrtv08C0swGuT7WZyk+RHFvwOtIq7exq6587KU3NYtnGpYC9Fk5uQ6O460vS3rk4L+/
XV5KS1efhbRXA1KkSkW93nW20mgfnbC/Im+8cOm5j17fAn5ywtFB5NBGmyHfKqkVXXkpC0lu7qCX
FQZDZEQ9TrbLMcJoxdnU3GZL1fpy+b0s3WAWzGWRTiZpZXPWGzVZwfAEaWkmySoP7YfLd1gQV1Ln
QezAPYOonZzdYfApJV3/Gbas/0PSuNurNDGenFCWD9mY27djRsf8c+t17qsHeKdqR4kAnD3QJVU1
5S5Ddg7MadFuku7qshXTCvqHVuDcTK/yyroCXOCeek2hhIr2upveKGqP8Nz4xQN1K/T4zcF7qYQS
cWVZ2EufTf9vMIKCSDWFc/XZsXr9Lqi6/LVuzZLjOTiaVTZ28cllqHBwafu9BMij7WJXAaAL9Xwd
N5kOw0BD61v23RbL0vjejBTEYYQDZZhyId+oyPOptGe67gP6hbaL8pABL819WvdW3QtgzYPyAnp+
vMkdUd7ZgNwBRmEATkVMHwGPEGiIdb8zYFvdaaM7PCddhjmqQ8m790FGbY2me6+HSHtumw7EuqlS
QnZd8WW0CwVOeGfTBezzlNIhwyTnBlQAbRCzi7ZNDSW+7xXnVNFX/87AwACqrZviJh89oJo6J35P
MT5sA0Spk/jlu9mo8uSM2jR8jq1t5lfGCiiPuk0qdTg6QxccOz3L8bgC5pFZICTRG/EOo/DgUIgu
P8JsUA6KnoX1ureafGvrqbwxpF4DtzYgihFBN0bsQZoLWHXJitqc95EAs94btL52nhFptzbqG9Xm
clAtJGN1lox1XaWsa3kFKM9yvo7XevxLpVCJxOvlGywltVk2blWvtQuEok5Mou0j7Zrh2UdC/0rK
XPr5s2zcZEHpQNknZbbvQ45EAbolbf5du2aJ8+/wwGL9v+GhKHmOGpkYz6ZoHsax38dQnVaDJh8v
v52l68/0YJ0SiRe75/cndoLUzridgLHQWz539VlOrjJUzFAfQPcxea+QuiiTN9+4cm3xR5f1f/MV
gvL/fTegN9Uw1sDTjTlTP5HozX3XDtixOSPqNUkLYsbR7jqzxKs1Hsb3qG3rs4Jj8q7sBv01G41k
P+p18d3pWPrRpBmRcLjeNKDJUWmS7j5sW3y7vGnEnnqDxOoqc1fQ0apTZuvMdSXiJ53VJxvaH8ax
5UjHAbMMnEMWde1Ljlo3HVxFfQQhotGnU+Uvgwxyp+ZhshPthGAfhbt2skzfF5HINuM4tOdUgw5b
ThJyek1Hw8PDcG3YTK+g04S3Fl1HZgJ1H6PNBA3a0hplwq+5ewDocHu8Kjy5XHXPIKRHVUK+1KFA
5y7FIMaLcghomoY/GpKZ3yAcjfTwQiPfo3rlftFo0JyBDJuvwo3j+z62QQhiGXAndLU8CMQBbkb6
djG4+ELfZyAGnruRlAnOEewzNHPgLKJ/p1NkfFEip7yTnh8XK+gS6cH2h2jtg0C7L1KH/tNQmEhO
NNmTFdcYEeRFPb7YhjGm0DFV+gQjno3A1MYnYwjKk1YIjQamq52sIf4Oo8kFWitFjuSCkhxCAJNv
Wi2yW5nmccIkBBwuUD80phqBUltSwMXSgHlVrhJuFM1pYMUqDmgStXN2FTCFCbiRgBYqoUQidsIw
DxyAaQR47cVT+1jpEXDQQ5EjMhRCPBxomLhYim0Uk+WjixibPiDPcEIH51g3wLaGxsnPdc3420ky
sTabAPmn1FVvvMxGKUChryFsw7+BPFRNeMNiBeYfVWarAZcz5vQt40r/nEqtOTflzBxvSDykJ04S
OIhrKUjZ+OAg4XNbVxyY/50GTWdKvn9V8KbTD+YAbOdktK9h1K0aaryYZmjjXqmBxJSu/xXsszoh
lmYx8naxhzK7l7YS31RfPwCV/aGoZbbSGNJt8jY/2qn43bAWNoEVfOpYZTqzHQroQTEoqW+fCnao
Gpx5yjgTlZsrT7aUgWf7E7yBGoonObKJ3xPYU1Zxp7XXLr742mb70zAqdedH6PhkdnIfeMG9KBnQ
AGT5qDuGxsIoNkBCt9DzmKqHR7twr7y1f2+75txBzIyY81a0SVEhrftjquTeoec4f0WO/c+p8x/L
Ye4WhgJjAktEOCdXy/2zrrXRO/Q+/yXzpyaf71MfN3GurRMbug9cA9TP3DA+lgLOpQci4gOkSLvN
9MD9lM8Nbhv/jQDVjMdOT6Y2dKSt6ASvMvAP0dVu4b/PHubcUIxumh+5TYqGddjVW2ax/baLBalj
ADKCSZ+xV82hO1VKKU+1WuDWenkHXwjsP2X7X4GtGWjHdJVtn6T2gkpQnYK7tnFX7j55/VniyIaq
N5QelKpQy3e7BBrp+2etCBG46z75ZWaZw/REY3fAa05MsTZ2kXOMAZIwsRo/94q0/375QUsYC43S
whRIydN1nhXtI/3D4lvOTAeYO6iLK4elaS39a9HPUkXhyEpYMUd/lF4g439JLOw4ff559w4n3c89
zixjFFoTjB1WOCe3/WaixoB45qaqUXXlbHL5Dv9u95hzQzHTjHtIiAKJa5F9N9DyrJyk2CU5ooCR
gZSpLYd1mLZX9KgX8uvcYEwaDei72NPPY4ugW6kkW8UF/J3Azr/yxpbuMAt9Y4hsX4fYfu4APbRD
v4MFCzjo5fLbWohAa1blAn1iBolCwqlG9C/JvnX2N8+8sUPxyV8/PdVfER7pcNA6usQndF4P8QC8
Fob2foy7h8/9/lmEj4ofAXrh/Utl1Le89fbGRs1n1Xp+wcQUBufl+yx9hVmYD2ECEEJowK+jBoVb
1ABAdZf9tabe0uVnUd4VVYc2QMhH9tHWkm3/vba9LyEzucs/fyG2rVlsS6TnxjLUnFOKfhMHmNBA
ydb7lo2/rORKkaZPr+If+WNuMGb50hzVCH0gGWfqk63r9q0HEXgVgqC5MRvFOvqhpUMEhtuAYrRs
6YcjduEb7rj1W2FucFmBXKIo6iEMwbU2vpVgUo8dEaOFdF1roLWHpHm1S3NARhD4fqtAzvUDT1m1
qScOpqmiMAdad2M2htyAtYvucIx3D1ngOl+jxmMMH1SJGnxubc8Nz/xgTDPNnnhqFoeMQDJzdsCL
p2G0u/zVFlbF3PNMrzLPGVu3P3uGXuzNJBQgZwskOEZG4Z+7xSy72GUF7wOVsHNYaYBM+BIoOBej
sb98+YV1J2fpJRqCLkox+DhhUZtuzbGNDzLE8SSFFYQS45gfY7blT76u6TX+lWuMuOnR5STX0Adb
+QXOsv6XSdH28qMs7CtzD7Qgiauwsurw7BSHTD+beYQipLv30CJye+dchv2VDWzpq89Sjd0gzIqW
IC14v44QMi6enFH/QK10uPIkSzfQ/vue/B7eUV0ipzU6ECGBpaJN5T2NAB6vfIilrz7LNvC2E61U
25ERSPw0QOaowIUZr5Eif0iNILz8QRaKVjkrJVCoiKIRnfmzEr3mabouow9Pe9bUh0i9E839EFxz
v1s4bMxt0QR6IZaLTvx5wNxg1aq4TGW+93H5KbSFtDl3RMsKE5ajiX+MAYb0gNVEArfWolopDXNA
m0SVN1HTp09u7MstfOF8ZypFfZvDUgXgj+SCbUFX8axK39MMdn80BipMqciRKoiSrN+D+glvgCyr
B4iRQlmXyoD+pGZU5bU9fgrmfyR+c5ZDnCCHHJhVtMWMH0P1moMIRhsyMK8YiC2dMs1ZEhkRmxId
IIOzkXTudwQrkw9gRt5rLJMImfTM1vCB4hU+q12C0rVtb9EpQrUnVK9ZYi894SyzxDnVi2YTkhAO
V3mLyset2X1rxmu+I0srbFbFOBIaSAbp7wRm/Zyg5ou93/vl9bUQi+YsmwR1k8ZjZlqnbgIjwsYK
/LeKGLRNDuzXXDoWhjumOUspldInUdqK4VzF0aMyoOfbPFo27hLIaoceUN4dDHI7dq6E/kIGM2cJ
plO7zklqzo09RDmgRQhQ5b+s1v95+Z0tfe5ZZokEAl15zjtrJjekCf3sQVobb6T1cvkGCx9lbsYm
A1sfs9yjDgvNdRef9fh5lPcQvCHK/Lp8i4Xtypj+/tdmGFQySdEUZMmm9HsATdM8Q0e7CT5KNZ6s
i95Rbb5yBl54X3NTtnKAr5ApGWRQO4YGHvW0Q4qdkBAeWrT+Lj/Qwjc3ZlnA7xXDwuIULJBz58ZH
z3jCLOBzl56Ft6bFZVjpHLE8zdRAxI/HHPnsxui+Xb7+FMb/SJDG9Pe/voXme0FYeIxBfBLJSwTF
BsMIt7iSH5dezCzCszHz4kLl7SuNe7ahPbRa8gXE+pVm2NLHnYV22vljCa8QA2r03Y6yY/NolJhJ
sZ5CugXT9snHmMV01loIk4HhPWcCRRiIuCOKOSgYXkkZS48xi2mZV72NsgNgb+gGiOisSB+rREQr
TiiXv/LCHeZOaug+YnWo9xwHagsyR7yqTRC/5kvovF2+wcKHntupWSJ1EZSiFRRL66tnd29ZYN2P
Ln2Hy9dfWKb6fB+38pqzWDCc0bbVgGyjqZZY4/ryxZd+/PTW/ooBYeUMnTRpnopR2jRKjNs0xewv
zMNrkMelnz+L4iTthaaWOR3KrHoBV34yHf9zCUKfBbCCaxf600Z6rhJ3heEM0hwoCaZfPvdqZgFc
JZanWkBZz/AO1Q3nUwZBZuygrxVq+8/dYhbEAeQubzREeradO8d8RV+1Mj+X3PRZ3A6OVo7Il+Rn
ry3cFWTJccWI5HPtNX0WtaEVt37pqOk5wkY5/R4zkxuuRNPC8WHulZYlVPRjEEqWyXiv4wet9slL
UjBeUm1j2+QIjraFDy9++FyCm7unof3uBRhvAVB30StxcheusqMH21D3r0BN/2Bu/7HRzK3ScBuj
j4LB8RnPlnBnhDhcF1YcoSjURG/QDrzfwJJ/OaUUJ68HR458DvzRtnU3GeRFpHTRLRlyydwDk6w7
08vtIw4owSaAM/Ez8XK0bxEkhGidDA/mABUhsd1oTWXsbao2dl4uL9aFRDrHLsfo89f6YA+4isZM
V5p1jJh8Z3wztffLN1jIRXPIskC1uEvUGL2fHL2sXLinSjOVjd6YxfbyHZYK4jlyufLDuDEDYzin
pVXDDqcnZDKN2BUVzxSgnMkehLWZ0yXBZILh7wQY8ysLbSER/jlp/pVqRy12A0e2xbmDu7XLGV5u
Vbe+lsiX4maWSqoqy60BVOO5kl8C/BfszL819XsfdLwYB/Rgs20Zfb/8Gpc+1Cy3IIzaIvmqw1KR
/jGFnVmZ7VsdDFey4tKLmmUXWTrlCPXYPAUSuxwFGeiJrPq51DWHL/te5pT50AxnE4euAPLo5LyG
mcWV/XQhSObg5TJHK2XIaz6DqumbIkfSA7UGbxPjZ7ShI7C7/AWWbjOrCRoJrQOKDF+gUNFHgEoU
3fjyHXj65vINFj6xmG7812It6PmmGcpRZy/9lbVfI8wK0+D356493fOva8NydyIRRe5poNYbaNb3
3XcVPczLV184Yc0hy3Zn9qAIo+zcFPB7IzFi2JghhrVCagqvCkev102o6I+J4yZXavGFBTuHMgtA
I2APHXpFxhg9YVyS70IVTvDlB1qIbDGL7DJLza6uQveUhy0UaZ3ZPWn9I7dgt9G891G++GSp+afV
89eXqaHllaOHOU84Dg917iOvF9JDv/wcS2t2FtY9zYFQ8bm4n+I5PGg3fgpOCz8F9xpoY1r9/9hn
51Bm5KSaPC6D7FwgR3mPwNbWBPK0zjJUSKoAfE0i48Plh1n45HNkMzLZQnesMT+Xhn72c+UkZH7l
0kublDoPbrtvKtiI2bnUfru4kvvQgYsEp6VMX7UWTbVgGkZZ9To13y8/zcKnmYOcm6JAljj1rVOe
CZTxijxPb52ucBgy5/l7NCAJ/bkbzUK/cjhwI2+El5vw13pUbCp00N2OwXb08rk7TB/sryUsI0rd
OlcmI1SMSEMYu4F2siVMnvDK7vcn8P61zGYHg2gQo54OvXWSY/SaGcqLPck8ANg+xMborhxXosRt
ktqK5jTgR6UL5aWuis8dS+bYWTQQZAtHNzlj8eg7yLIxOtSVUUWHbszF4+W3uJD+1dkOz5k/chj0
pejZIDSSffX9bl1ey/9LsTNLBE7cCVWx4xIEj4nL0PCVmv9Kjvn3pY05claHzYu2RWmddOtHrz6G
ytvl97F03Wmz+WtVjYPuJ2XBSTNCpbtHL1etroTev3OW4cyCHd+uBE/WWJ6gVH1NSi9GeQu3WuRT
IHQGvxCg3n3uEabY/+sRskTAZ3QofALbv+tUzUOWG0Wrz118FteCJqCMOBOea2/4VRrFbye9Vur8
e/sz5ijDzNTtuFFoyuZOechFfzYiZZ+kEOQb/Y66fYPGD2I7w5Xs+++Vbziz4AYtqwdgRxj5W7CR
opes0ddI41x+TUsX1/77DTDqG+NI5/hRh18tml0h1GwVYZnPXX0WtJXWK9aQ28m5q/Stk6KOpOPU
0Xik2M/dYBa4uYzTQEGQ50SXfN0LZPORGJPXSueFlzMHD2KgZHaI0GRnO3rvDPQT7S/VcK34WAjg
OXTQ9QcbgfQqO8vBC1au3r1DyN5efi0LITxHAXq1EibEVnZWNO2LK1HdRaAQHaQGyeQ0OQ/ZtYnn
ws5jzAGBnEURi8YE+xyMhfJgxgPAZ2Ossr30G2/fI3W5q9uSFptRZ3s1SZtNX02aTq2t/MicqvlU
vWvM8YF5WPhOP3GT0rTYdRKlVlv5efldLn2n6e9/ZanYb7Uykozz27j9MbjOOgiRyLh87X9XOYY9
C22jaXvMQEFrDjiNZwpShVnzUfiTnBwyuZfvsbSIZxEeB3Vfm2DaTxW6MutyCAXGXihC5U59LQqX
HmMW5ozBzAZhYxw0xUsA6w0VGjj1L6iNXHmGpRvMwtzps9jVc7akAKb/4L2PiN+L4TGoHy6/o2nT
/N/6yZhDAWWqjqJghWIiqmU7b0DLNmv65qQaLSLHjcK5GW+8Y4yx2ZVVtfBV5nBA5PqD2qh5IplK
msS/VecHCIXPvS5rtoNHnm3n+G0ZJ1BWuC/0EbKi4bZVAIubXa5sLr+0pUeYbd/S0JtQFVOjvsNq
CEXDu9AKblJVu4YzXbrB9Pe/Ig9RlVCjP8XwKMt3lYxvSukcJAIil3//QmBbs8COIm2spU7lj4Lf
XSHzbd0U+8uXXvrls7h2CidMWgdHIh9/RQ9pkwbZrkgdrnzfpcvPQroM8qQOnNE4TW4DWputgKlu
PPXpcz9+Fs2eOhq6E3MqBtpbVr+FvsuQZLt87YWNaQ79G2wXQY3plxf6Y1zKdY4Oh4us0fAtUz/H
wDXmaDvTTWO8RK3+HFveoem8lyET4Pn+n7Mz242U16LwEyEBNgZuoaqSKtKZh+6+sXpkNmCMGZ7+
rOqr/D6hkCK11FIuoDxtm+211+fbG/m6lXljiu2yAklhoW3ArIjzU6K6Msq0v5GRXRlZZqxceHFx
Ptutj/qn6q5eCIcPb3EKUhAfLg/AiskEDJz+u6hmK+j7sMoEFJIlvHecbPpi0RCAzgW7w5DC7Sab
ShAtiJU6cA1v9X3FAu8GGf7ijiHps5dOVW79mpW4zowVTjj4Z2kNecFEfzf0iQwhdA1/F2urxH5l
uplSPPjjouo25TSBzTyKgR5aFETg0vsMDI56FHle7tO1QTNW+wQ8WtamwPoBJYX6PzhfeVHubZxs
1rrIWOt9OtI8b9EEIk+4TK+c2678Kcefl3/62tONtT6P3VyiYg2q6P4RdFLWgQ3YPU7i5fLj13rG
2LeFI3SeWZwlPK/ua3zl6UV3Ec+646eebwruZA0xZUXQOTnQ1xYwtkPwo7Tczy1GU3C32JkcKlLQ
JBTgNlESO82tB8+vy799ZW6aYrjGgh2vamc3Ab7slizB77pSJWA1TniwGSlggrRVpbT2JmPJ23Jk
lnSll4QAxwoQrtoQaTssg8HPo47+uNyelbH2zn9/t1vnFMatmctYAjbddSZgWK8sJKTKxd9YZitx
1zP262wqPNjAn5uR/lj8UwlI9Od+ubF+27lKMx960yQHAerYN6Q6SDJme1rV2f7yK1bWmSl7mx0G
33g60qSzcMEjqWNHSHE+wBMYws3p7+WXrI2AsZhrROvUdXovEQXQ67CN6uHWmoVb6s21aWQs5hJW
XFx5jUyy1PEfLDiw38PaJT9ODowo4UOZ852H3ONGj600xlS+tWBwTQAE+gnoi1HfsGse5vAV3nLC
WUlpU1P2ZruwiF8snyZIT6DKtYmkfdUiKz9olDnDCK0qXpnvwn5x6zS7UitITfFbQRjlNFN+ksIK
cPF/Bs6Ps0J05k+LuiX9Lzu4F/mb3d1N7RAR642Nm1WrK0NnSuLAyShdDsVwQgF8sAuYx6n6tVzg
PW03vztVAijZJxXMARvR/wIqatxBxfrc6uzY+OpQ9uVVuZDXAIYXl2fq2u85D/q7WEHVYDWcdg4Y
gwBQjNnX3MuPqRBXrptfWTXbqDRZiRimnE7bUz4NpfASzJ1EpOIYOPT5cgvWpqcRM6oCCXdUqrAk
g0VNq2ESDd9X8fi5h7v/7R6rFLyxauUk3GqjeUDefkQCFumBy48naz/eCBQqrwlAZ12dhB5p7nwK
tFJTuKCkFoztUEUIhENf5EcwQLvnsFHAzkCtC5aPUjCXLOERje/9CmgEG2auVQGXRKLAEmykJL/H
uYKNNdg++4pm9pMIHPt1AUnnJ3MsmOGNEF69aHiQPNLKd77mRQnHq7Cgb33Y2legyTl3FkjaB3h/
njGHWWU/84IhXTjBmnorm7DWfCOQ2cXojD1v7KQlAHwyYv9Jm/Q3yT9ZiYevpf+Onyvp6Hsy8JK+
H+J6sGGmQiN7y81iZVab6j4UTLuzV8/wkGjF90ZnNyUDb/Ty1FgLi6a0T1EYAcAMqU0q1I/+luBl
wzBWgQIzjH8Wq7OHyLJc0cXQWtl3cIadULy9DChmuvz+lcBAjKOK8vqQSXduE0dY5AvglRYwWnVQ
fV3SnNzDLbsC/xvXQBsrYe115xnyLg4J2tm+T0KVnLlGOK/URwEXhXiwOBQ/mJmWeLjcrtV+NQ4v
6azgT9i3bsK9MrxNVQ9y+ITrAqev7KNOu7NTbQ8HMJuecSmNnhjAVDrbWvIrU/5fKd67hi6lv2DB
2WPS2AwyqSGHXXtWYrGeFetb28zKIYeYYWtSAqVPZZvM2YzKZqR+J4v9XfQZRI0zw8YUXZv+RvBq
x6UOgom6iVwKAJTbn4JZWxZXa/PBiAxw0BaZHqsxsQiSNrgMfJVWC/dkDWLG7H4tumFjnq80wtQU
un2r8yrIdALk+C3gEzuZbhWgrtxOmepBz7F7WK1A2tcEIzCnP9o+xdbOYOP0CjuMvRzBAYMO4fK8
XplXpo5QN7QtJClIAlORJHT5nSgAwfTh+Hf5+WuNMeJB1la2UGlLEpB5eeyAyepFU92E+zYEDJEC
Bw2wcJYBiOsOEVds3poJK3PZVP7VjFW9V0ODuSy3iu0lXZ4B5rh2MFSXW7bWc0ZACHE+nDXgeKgS
fGD+/QJ7K6/YKLNYSWebur4ZBN+goY2bKK+9CrX31rY2+BMo5FPl8Iss7Xd46f+83I61mWwsel0D
1NhOGT7BnfYGZO3zCXqrHf/Opx/k5V1jrc/FApxFltMEDu5D7LIc1tWaul+8zlqu02ziMdxwxK7r
cQHbQFgaebx45SWM4ZXU5QP3piwqNJVxzmBhhL+NUVc0DGQGCRgN4IvH1JP2UfJm2IVDreBD5jf7
mSpgzTwY7ngoHIuJD+N+MVfwH2fWKzxS7SNuNm7HHpimvLO/1b79vWhn++BTfrM4IGrLsrSvYcb+
Z0nbJa7D7nXElTqgGm0aUcrFoXDbcTdptpXnWsvquUbgGnFDn41tCqvrqgQfDsxOEKGR6oMOA04T
Q2b3ceF34WMGvsC9slrrkKrc2tmsVS/BpK24h+/T46dmhKlndOuWj3A9goMU91hULKOIvXBzI12Z
b6acMc+V0iTTJAnb5qYdAPJ1crhhEd6Vx7wB37OrbjkVf3AYPejA+9lO/RilrlpA7gax1Am7p8vN
XNkrTNfWrgI0UwwZSezaAVSru1GAlLgK0LWu6X52HtuqJ14JRabwMSQMFjNSycQKPMDEmTjBeP/Z
ml0PyRu1cUBZCUemaatXCiIKFXYJK6o6Xkb3uRzCnbC2MoFrw2aEu3QqyrQipZMwxPNoJvSLmkDP
uTwU/8orPogTptwxbJmdpaSzE1gwAs4S91/OiIxD/eC9dd8ZhR51H/b4qImdn7BbPdJdfdMd3QPZ
A1INp/nmEffSkMDnT+IF/8mXHIyQaMtbZq1rjQiZVzk4QYEiSUX96gklg8UXwDOh0ZPd0n7uIGvK
JAWeZJfgHyYBFPjp3h+Veu77Qr6iRrS/AQddXoVK1FeX+3utRUa0CZo6H9IUe5dLCEzf1M7F128/
b3y1rzzd1EzOabcEfilcOKg6t14H1740BIlNvF7+8SvLydRJDn1NOj5CDy31U3c2qQdor8f1XKh2
l1+wMtVNsWQdaphFM3BkugmY72zmv93M3soar/3689/fHeS5BCQGJDI7oXPVYUMarwNbq7P///PU
y43zw9oInP/+/iUQvgAiJp2kCF7KgAIK8JrCUPJy96wc6Ux7VxvYTAcqEQcVwDDzgx9o48YUQFQ9
3Fr6pa6Hp3JLt7rWDvLfdqTekjuqdTBPB/a3leUvJ1MnuYhwY9WtnLNM4aM4400kKgMSNvo9OMvN
m1LhlzDUe6vNUPs193/Y2P683G8r9f/AhPy3NTUECcPYtlMipSWPutcoEik8OKfB9ye9KsIwe2l9
X8+PC4B9j2WRgS2OtPNEkWELCaRdNAx2Tg9XQFtUbeyNoLTFcqQgqfitMxyZysKroCfyex3YZwQZ
vGa+FX6wwP66pLzZX27H2qAYwcMlyPFleU2TrHjp2p+U4jiWf7v87I8HhJhiyzFUpYDRHE3STO98
ABEdL4/C/m2cvGvUsTn87+X3fNwG8LOMoSg5VKgj0vlVcePPKXDh5BoGgBtXfh+vEIi2//t0ppVo
0ww9dM7jM9jjTUAYF5kTtdN1E96D8BwJOONebsrHxxhiupe26cT9DtYuibbLuEibY5/6iWXBANBq
0HX0U3dpxPR+rLxAw72i75IApC/vfCK33au5XjZi7sdhEbSi/3aZgO1GMELKD3Z8vW9A9Jy64eAt
UDltGs+vjbkRTGBwV0F2gQpDCz7KAe45bItHgE5tLIu1qWucEmzfm/qa4SoTtNYImFjwWfyYFt8d
eBmVFfDrW4elj7cnEhphBKRJzXJEhcSfyR2u8m9G3Xxq5yahsbR5GPYec0aWDEAFTXBPtnEu6NTT
5ZnqrCTRiKnHdCk8jn0LXzmdctJdOlvsnisbkI/AD445aLO/x3qyv/HifLRsQuQMAPvx+D3cTPB7
NHDFbraAaKW9Bv6zoM1SGS5gW9N5umoXveyoU4wFEo5gzhY5VFRY2FQc8iwLrrDV0tMMOv0XvwB0
piJURMNSpz8qlJntnVD0V3l5ZkONICc9wr5THKAAAluztbqnCWXBB9i0TIdlpv5Vrhe+GwFW26tA
qAMf2uGop3w+9riNjySunXcygJtTM40+MoRSHN2inmKgI5eT7KbqxHCDeC0BHo9oCTZ0BYDYHSBP
1p+qUK9eo8dvExDEV1bLIRX2GvfAR1af6MxKuGx1+CK0ZjmBn6U1nMVnHINTR+9tfxpufYigNOBV
pX+rQCh4opIgig4UP78G9Ab3f/jShylean8PF/uYWrj1s0fPu4J5XrkDdmhpI+IxfhM46d8BtRW3
dBm9fDeEY7+bBlivKdb1KBMiQOxlA30CCLJ5QCoyd0D+VgM+t92R/ejTIN1bhc6fu7KCsSqRLJ+B
8JSATtZZawMtB5Fyzei0GxXKKrSidkTDsr6H/2/Bdhwa1BTg2bD8nOaKmHJdeKMqbRfBALboaAMj
aQc435XuYW46//7yBF+JMKZq1+oLATKy3yQTQcJRIo0Hj1CUdxcDTIsvv2Il2pty3dBqJxYg3ZE4
gd7DxPF1YrUXu52Vx+7Ej34Z1htvWmvM+e/vzpCtH6CuJidD4obKPi7ASt/3c0YgHwqWt8uNWQn6
gRH0QzoA0NGoIelca96VtAoTZM/VY+/S4EaNs9o4ea3GHSP0Kz30VQuCLuR8OkA4zv2b1Bvnr3WR
Ix9oeQ7wvr6o6ENnwUY+EjDZfymc0Hc39oaVkB0YewOWSdaCp9wm3TBnEGm1h6AMgo2BWutFYz8I
mBWiRfCUBp/pvlD1734IdISaxatCdGTjlLHWAmNnYPPSnH0X22QAaQ4YgGOQFRuds/L7Te1unyFo
c7vCo0v9xAoOCpcrdAQ8w4mmutxdnmsrDTD1uoBCgHo+0zZpmqwB58Hewc/v7+eebZz38tFRDvHO
Zg5Z7e6DXMkDbuHcDbniPwuE/0+OENO5U7rguAFX7CaTXQDo1qB2/w1W/s6fiQTLdYeYfAu0n77z
wJaNedf9WlwCagXt7QcrX+iuF8r9009tF1t94z3JDFQ7QnwYy9sW29Exn75Ie8SWIEr7T+gOPioB
cX7p7cI+DnIksQWCRdxwz0Ppm7vg5NrPnj4saVpuBIK1wTFiTd5WonayoU/wUfRLu/0XjwfXl8fm
n/HlR713fue7OCaGUFu1vQDINXW38LOqxhjlDbgqbmVAjrVyrQegboe/TPplHSHF1X9xcDn6XfLW
v0ElXH2FXEaxDwbQUVOUYl+hnsT75qki+4J6j/rQStgriHDmBweWvWXc43Y6US6tv6mlqEEOhuse
waZ/Z2diiMFkVvD9yserJZ3bndUM+MgpR0BIcjfAttfU7Z4pDaWDhwICGLOgOKkrC5QBZ+09IKHF
a1lKkohxTu/yDAnsIGfODujC7KQCvbwQKotYc9feKe51UaBQ4RTMsjyyLBVfyiLg11AGD7Ftl+Wx
IXAid8PcewVwAERHf0z3VVF34iqUvQWK/TyN8JMfQLdmsGZ7o4O0Ab+GoUZxnFQAMCsKQKA4VFkT
IosLSO2Ew8bGuGF4Pho2I2RzFYyyDv0xqUG6kt/0iOxebgODPeB89bnbauIbcdkVbpouah4TB+O5
h739eOd1eQPJwvQLomMUtLUWRDWXW7Q2yY04rTincuHdmKRp0cKVbXBetD/XG0to5fPDFGazGSiK
tvShiRj9B7sLryHnOwkuH0c/v1JV8HcG2OVyQ85h7YOhMfXZQsLRKm0mJyH2/TyBMNjgwxN87Cp4
g9Jo43tzZVcwRdoyW4JpKiDvmrj9bVL1/QwTqnT0msgrA7kxyc7x5aOWGIGbaFTYlilggJIAa+e+
6PLIx6082drDzy17F3g6Lw/SuYAhfwV2aksBISJphK+Qjd++Mp1M6TVvURQM3FB4wm6JgvQ02IOq
XW/syf9ErB/1jBE1J5B93FrmU+KMC8kjzUC07iqgWqtqIl89YLR3asmBkckliCTeuFQxrqyQRFl4
uu/IaDcRf/UiTiOXYsVqAsrS32KmbuwAbrFv506IyAtyAMoF4M9a1/6hSqvpyg2Z/Sh7onDSkMN+
4nvY4urbMV3EVaYq9RP29biSm0FsBb4XTvwlxC3jYA1DLFBk/jXNqfNtyMviAVJ474aVFj3KYizf
poKnN5m3nE3BhGRXbtDArBR18fkeDrL2DQPe3I+Wng0PNSiiR+2kcOnDxQT/ihur8KCKwLpbGt7a
G328oickzAhxPWeA6RJmnYgW+7otd42CqTiu9mh+si3vxedvaT6dNGrz/JeCdJEs8l2wZba5EjCY
EfumhuMyvpHn6Tn9cexuVww5CKveleiGZyrz2Aq3ysvWAoYR+RjXIR/AVkiWudjDF2Av4LbYZD9L
Z47q4c/lqLS23IwTai9A8UFKnZ8oNE5IisazVUYk3yolXWmDqVR3AzKlfmVbp4kie1TJyEF6zXLE
dQ4zxM7+3FneVKw7hIWt36IRsH9YhmXn5c9g/uwsFW5MupVeMkXrQ+bVHvY5mrjF8MOu5RgtyrtH
1f+WMnTtBUbUq9xcB1OJe8gB5hidD0SP6GORPl0e5JVJa2rUmaJW5tRnCJficBUPlgVGl1kCr+zv
NhmfQW2+d3v5dvlla00xYqDdAsZR9mxJZgbadlPeI4Vwssfmk20xlj91enfM0hk2iNm0L4suyqcq
FuUSZ4EdNz2uH1DOfbklK3uFqV632q7BkZ4siObWztN+XHUbGcO1JxtLu8HeU3s2gRAYn9Be2Txx
z//+uR9tLGh8xDaL4EOXFHX/5lb+W4lc30aHrJwuTHF6b1P3XL8JgW5Q2UiftLusadn1JLm3J2r6
XD7IlKiDKCO80PI7VKVmRaJEyR8gsOtjgEq8jc+blf43NeleYME7no8iQfbwm+6cYxV+zraAmJrz
MrBcOQ++dWra35arYJZ3tN2t4/3a7z6vuXeHI+rMng1mIDAFi7Wj/clftgL1yqo1NePKG3D72Zfg
yzZ9+sIH5cG0TJS/07bONjp97RXGynVDv+0l6hZP52Ojq6pdurwuMFy+PO/Xnm5szPY0OCPcp/mp
9HW0kCrKcIHXBuEnp76xYruiBOzOBmLLsyAeBR2uCR8Jf+oysvH714bWWLfEF06feUANpuOgrrzW
mg+dpPnGx8fK001pNiMASjRwXDuJadmljOGc6blb2dWVrjeV2Z0mjucEgBjYZxcN96t2YYW2+UGw
coT4P2l22FVt2WRgaJXjVZPReIFgrfWmY5U/sPz5U7Pn/wTYuBniuFPwT4ta5Inm3Dkn9ZsdwHR0
43pzbQjOvfdu7eY2Cjw6d5wT27kTy5d6+fW5n35+37vnLn1Okf44F13jpi7iYXCsw+m2JGJjr1o5
PJga6mDpKw4eID9xu5lwA1jvBS+exlpdDXNxkC7BIbtuDpcb809G9sEXlCmmdtiIRFFAdKK/4oNF
fgvfPBVZdcRuCC5CovbWfp6+P7UPyDcvT5ff+U+1+9E7jbU99h3IjySVqAZV474ZGoqPMxwncPvs
u/zU+JN89ckU/gXWdf5OpwYHD0v7jyjNc5FW6YdDIZZl33VhlkX+WOKKxsq77m83ifP9VEn+AJdL
4CLUNSoOx1Ld1TzHxU2PinY7CWvHu83mcEB6EbFLx12g+RZ7cG3SGVGFNbmj/UGWSQ2TkCpzbuuK
ffJG1RRzcwacQFXCRrNGCrKSNj675r+Xh2TloGGKuVMU5Nq6dZ2kLMY4LX/lgwMYcZJlWy40ay84
B5t3iwabHOpwNK6dp5zeyTmAh0P5p3ZwuSlm9u1yI1YCl3t+97t3uD6ygYTgkOeRR5Z+TUvQyIo+
DnAp224tzrV2GEGlX3rPyxfcaouJ7rt8iVPb2RUdjZ18q6vWlqRp1ZqpFERo2GokjjXQoyO7/JDB
0fa7yPExKjQfHizpsNMsR1CNSxnsy8qHsAnCHPuEVAXuDjxOImr3ywvvUAPYsbI+2uM0bQTWtX4m
/+3nqnG0ECmUVZ1K34ZZO0e4d4Vx1fjtLrfS4aG0Nk/AK1uda5wycnikKw4yCOCiI67WoRaqcA9d
/L48Y9aebgSizOVhJlM8XS8idkSDsphXjduJzz3diAUzh4aWOTBwKLVfIWOkh31n0/FKulodLr9i
Za8wNdAiaEEclgNNLDbfU6WcfSH1rvQJDgS5/6tz8ittebvLL1vpLVMS3dba0ksWjElr9dUrGIP5
YZDDVEd2OCwbm99K/Py3Jt6tYcuaU1gJnkk9yxFfOFGDk9/nfr0RHUTt1lrkFBud/1sGz734no3P
lx+9siBMUfNc2BLWae2clI66CsHbi2oBBlhR858sWHI0AmfYy69aG4Nzv73rH8fT9rwQjIHMK71n
QwOj6wbYF5ZNG7vz2ggYq3vI/VFT3LEkeTr8yXMLIC6uPrci/s/QtWqk7nILuK10HiKY1VZZFHqF
ePRpxraK7dYaYCzqlATAlPsU2Ld02qMK457o7OFy7/8LOx+cXP7d3L/r/rwSmmU8L3Cn0PEvQaFA
/NVtbWOzzJYrMrB5B0s0/rIo2GrDv9u241qF+Z20PH2UQi97JVj9VeS8PjUNQzYzICgp8Wp8Ow12
Wx+JDovHCZbWV/DrzmIVMvfr5d++pi4w9c6j141jqvENvvgV3eV5/tcfG3yQ+79Qlvq1EvZTmgrc
+szfhnTYSv//U4Z/0GOmDFqDeG+HDEy6DOVNQwNV1EBjVPDte1BgHI5i4yLI610ONc0B38Q40CGf
vhFMVhaLqZCmXGaWsiY4GoZIsuKiZtrXMAvfQTXrbayWEOvuo+YZUSUnNguLJZwT7g9vA/cKHGG7
JRJjfZOG3qkAJDdyg+meMlReXh7IlSOIfW7tuzk408IeBg02k1V89yYGqPFX3t6V6da2tTpRjBiD
SYKxykAmCWgaV5kXp1a/l7YbufyVzN3er6qHtPnKm637rbUWGSFHKJFL4uGF1O32jvWtsemh4DdD
uXFgWXu+cYhwBjiMFva4JHZ7u1TiuJzve7LE12xD+7D2AiPkkDzrS5cWIpHlDexVosZ9awMnols1
QGvPN04SKJgpQFkXYCflNJLk5+yFO5f+pGDVXp5TH+9grilodjpV8EaUIhHl97R/sThqW0DbTe1p
F9jNp6K/a6qZ55QWNNNYKy37hWMjbt1+B9grL7fg45MQclv/XRV1x+vKJj4YDcWJqV+q7w8ym6Je
PctBRFb+6/Jr1jrqPELvFp+SfRPwNHBw7dce9Xn/WgikF376HTI6WBdY4lNTyjWFzIEvHc5HSyT+
+BSgoAxisLiY/QifwJ8cDmOZe5UnSuqDmyAE/Ei056lYWeNNM2+KmT6Ov67pKNvNUzr63cxOC5Tl
MbWsCbr/lt2iQj3fmLjOSrmCa/LqcZ/GIAGCg3c9Z+yEMs1+x8J+3pFaQXBkzxSFokO6XzpHZrHF
oEkM5pBcFcPgXQMZtVyVfka+FrhLxZVDPZy0A6J5zeoch3UB3MqgnWurHsod7DgpJpLH96macGvU
+/lyl48QsdFRcDiZTQy6wDaPp5nKo5ggUAI1Stz0jKE+Uob8eYEP2V09d901PrbV8zD4/BEO48jq
F4G3V6GfHeu2Ca9yUIQhk+3ymGl3jLPe6nfSyn9y31UguoriuBSqiWYZBvspdMa9giYqqdJcH2bZ
Dy9hYy370u3FKaV+ecjKyYrzSc+vvRDZvqq66dC0Tnrl1wM/OoXkR8b98milNZ4qhV/eoqjDfRuq
MP2plqAIoxbMwz8K7IIjDcf0Stf4+Yr4QRbVvMkOKIjUB9eHdhhwrurVLhZ9qGHVeRhCJm4G6WR7
Ikv7OZdFuvOz2nvIerd/TMG62Je6Da+rUYq3gYV/LcdRsWt1XmzJqtgVKQujrF7ENSOOj+PQiIok
Kkjs2Wl9nIOWveWzL3903M5e/UB7O12kRRTO9l1WARcF267yUHmDew2p+58O+uPrKhvra0HD6Yjr
XRUHJBD3pZvP17mAAwmu9J29DSDpk5oVxhslRE6Ea/p+T2skKi8HkY/DuWtK47VvLyXu6ufET905
6py2izpvemoLCqV2B9H45desLT9j1+hGKX02FjIZq/Y+K/l9quVrmXaHy49faYWpkq/STvedD1DG
0N72/r3oUW8ZfM+C18uPP4eh/z9ZuaYQOhyGQo4Z6Fmy8HGlWT4TzX9+7tHGXtEOPfiAng83Z/R1
JU4Sxsife/K5r95tDyWZObYH3ia8Cp8G2t2Suf/UYdY1rYdRygZw5YB0dtrOkd91ce+IuHM3umRl
rpgaZ28ohxla7RmSQBYFKFb1p3Q38a3bnLXHk//2i1pKZ1gABkwWivicZV4Q1y5OxNwvtmxi16aj
+99X1DNA3VBEs5PmYKLhxvovdcbnooL1FbO668vju9YO46CnrVKClkhEQslzwB9x7p78jfFdm+/G
am27AEye2mkS3Wb1HUgRE7St3Fk2Bnjl4GLKl1PWZLPfeG0yMRe1JzRAdAU5eDyEA02PfjDPt47d
Sr2xEFY6ytQxg4Yqh2WBuStb0tMw29dMw/FTb5lNr7XGWMFg3btc5haIKiqXp8wt5C5oPGi/LIih
hK/p3i364ulTg24Km12VeQMHACyZ/F85yuQAAptRdnn54StfW65/7sF3IQP52kHxBU8PU6Q2u3y2
r2aFc7cCWeA4eNKJQwoFm85Sfs2V2z4gjWVtHDI//np1TWti5RVK1RXgBbzHFdPs+2yPL2Xv0Hhh
lC7FdGBZp05TMflXTds6GzN9bW4YwSCt4EU+nUFUjXqElHXOIbHzNlq09mwjCpAAIoNa1ezk5v71
QMRPZ6luy2beSACtzTtj/RdVWQ+WizBZTy8FVAaT/l2htrvKn+zgcwAq15TIKnFWHXSgAXQ5u3MZ
+RE23U1PvV+XJ9xKD5myWGCh4A9YNx0AJ/4NrWcURrcqmrzp9+Xnr8QxUxFLAp3jX4Z9KmtvS+q9
OIX1fPnRaz/dWPWNIyuNCs86kQ6Ebf53BZf2zt7ol7XfbWzdWlO4DNUurosHdd1wFhdcfm5SmhpY
KVPtgImAPFTFIigAoyxTMaNbme21X37++7sIkuaDx6Sm/onPdf0F3D6ozUi2RU9Z+bA25Z+F00pa
AbmVzK3DIm+2rkmavc0Q+zthsw/h9AKbm63q1LURNpYvUud2P6ZhnaCiL8a1VrzAYMOpt1LDK8uX
Gct37P0R/u7VktS2G8NdIiYTj/jgxB10bITN8efmqbGVdzTsWTlMOsnhl3BE0WFzH3rYnarQ735c
fsXKqJg6T970jud5WGWadQeRt/hUEuzHNOb41AzLBzikXQH68LmAbco9a9hY2DDuEXAWeSX6vpmf
CvlyuR0rI2IKPR2cRsBbQFVYN9o/+gqpLbjyRV2qY5L3NwMFcOjyi1Zmlmcsb0cRa1imkJ5EJh+y
ibwMlkSNJ7m6/PgVr0vXlHwuA44fvK7HxINKNWntQkWsbfh1IMYWp2kRVlHXOc5uQm3k7ZLREUq1
YfKf/Nmx30I7UBaO3Yw9jhalB9gpyCs6O4Ozb1Czpa58FC78yPKZWUd/Qql5zkXxhQd+uq/LokAS
oPe/hVINN73Dq6sx8MO/LXXlH6WktR8gpTyWFtG/VFrUkL2T8CbjlR3lve0/XW7/2jgaMaj08i5o
qhKMpcpLXD4+dkvxAzZpMapAn7om2JguK4d8j/w31C1zWYY4+DXIWeWvkBBdo2wKbPfi0Wq2HHtX
oqkpQu1GkfKlc6fEarojt63rkmzeZq+ctzwj/gQpDKIGPrUJC+fsusuzW9aTEwyd7nB1dF0vcCHV
Erju5nMCUtczIhGKrj2XphU+KuRXArDFjCpfVUQT/3N52FdWlSlQHTmdcZel4KHj6H5XzE73EoZy
PurOczeCz8qQm+rUMPAyLcoJ1ny2u+vr1yH77QRFzDcpk2ttOE/pd9un0LjITnPhJDTLeIR83r2c
5scU11Ab28E/4cYHqQxTopqWMxIDVS0TUcXTIb91TzTuY5gtWJEVI6E/x/3O+oLK+AOPTk/pjt/W
b7gs23j9yoSm53a/ax/N5smtKvgcBeE4v8xwt7uuGHG32EIrK98UsjKUwPVtX3ZQq0By9dUOvi7k
buLVbvx9eY6t/X5jzSuvc5lNILmxq2U/V9OxaMLj5x5tHDdSV5JmGgo3AbPoCUWxj509bmQK1qat
sdSLLneqpcKjm8J+0gFWtBZngopXyAjVdd3G4K71vrHA/8fZlS23jSvRL0IVAJIg+EpSki15dxLH
eWElkwkJ7vuCr79HefLgmmKVHsczQwhLNxrdp8+pmwVd4XJeTl0MvrOaS++toYr8mKxzklQr74/D
si32rxVLMUGtqV2D2qcAJ14aLShI/JsNDmK/P5f3YmXBTFBrPxYJB91Xe+IkDWwEAWk6+7l4K4qN
zf6Lk/vEDE1ga81bVoJrGgcpsAP5bboH0rH42vtPYLvYQZP8hr/3UBV7pfsiJLfkfXir3opf9AWJ
GDd0b/PgOiEPboJf0TGQoSsZ9EEFnhpu2p+jgvGeZGhmvbyWKybzN0j5YPK9sD3Noe5wamKvepCD
QGIeeZ6No7329fPfP3wdCXfhFmOMn295t3HV/yCj93LdDzdsfRlrRjSBFIbESbt1S3v8ItgSXRkE
/h/Y1RkdPqA//FRM6dFz5b9oX/5NXe8qPjNuGTZfo8aP1lnsa0crIMpLqNY3AR23hKTWzM+w9cZG
IQS1f9DSRM7eZb8IpEnr5cq4x0SXNiUrCI8s67Skzu+WittBdYfLu7ryw010qZeXlQVP65w0cCUI
9P16Kfyk2Sr9rn3euMBbu2zKJetAQ0usx164OwnMza7NrfrK3392WR8OvESXQJ6mLrirJn4DWhtU
vZoUqf30/fL6rDhxkwQ47RgiNxDWIcHoQLBegQBI0aeKz4lPqrlEKzvZCKZWTNeElg4ixpUUQdvE
ziyIaLcLKG2a+OnyNNY+bhivI1Oq3TkbT3M6hRP4FxIvDi9/euW5a8JA+7mdGoEW3VM/9rccfAJW
PZ1EYn/nc/PSTNHbHG3dqCv3kMkFHHtu67Fqck7o5ZXfFg+t3LMYk1CCmTdsraHc8NErXLrc5NLN
24JGCWBvJwd2fZs1vcZjrkAGtrTSG0pTcRv3YrjJ0oLfV3nNQtdKuxsu6xH8UIP1NWZIUl1e3pUD
aMJIxZzpopTgCh0d6Okk7ljtAcLMDs3Cih/LTDO0IautbMLKApsw0qpNSjTmZ/bp3NMsJWiB6tLP
erQu6y0U/tp8zn//YLA6d1Ebd9MRuTwRJi7ImZfpIF0CrNkfN/3nukUzvEJGtdIgBYeyCwgY0uo7
6X5pWwXtPPgL9Q6XB1mxKRNa2hA7EmUEwrlcDCKwRK58ETUbecm1I/i35fvDOs1JA1bBHmZFrawP
Jkf3z1WRFC+oTvP7VHhQRXDSJb6XueUeisKVeyVUdnSbrrlvSK6RiCiycsMLrk3VcB+dbOkwTY4N
8Zj8fp71lwhCqJdXceWGMHGni+0g4Z21/JRYTeaPLnooum6ydiUYIjdq+mu/3rj7SZTWaWch3oeQ
K3SpdO/u65k6z9dNwLj6pRQZFJ1woCsw65DovS3+9IBKXv74ikGawNCyz9I+EgrI6CHftdX9uNCw
bX971tt13z879Q+nbITEUpWjkeyUNF8SepdOxYHaOejbmo3bYW0ChrkDX1kSkhNEje5wO7hJ5gs9
vJ7FW7nTbzUne/i1n7weqGHutbBBhdJCfS8HLsvPCnfnRuOtQyxcz/ldPZLOR9bd8Xlh7y+v28qp
NYGeVRUxp/Uwopw7mD2Fyhlxf4OhbyPYXlu281H+sC8uE1Xq1lg2eDIrkIvVBnUkX7mcoEvWf7k8
ibVBDKuOsjytQFxkn6p4/JdUaLGYxTHv+xtrWTbgnWvrZLziS4+DOdXCPM76YAnoIKts9FvH2TCP
Fcs2+XDzSQFhVvTlCZrlbywuXxobIezl1VnzwNQw7B4iIINTw+kBbfToEvKzyafvsw3Co2KA3x0i
6WeCfXeZd9sT8Ct6xas3g+bwLPR6+Sd8Pj32f9DPXLmWI8+nDNH/d1nPzbsG3dzGGf58+5mJ+SwR
EM42mKhOUC54ZXmbgl5G3Tg9aBiVN2y497UpGPZfDnlVWRqXpCfZnd2jbuCojZj2/In/t3pm0taq
tos7dLewE6+/ldOD03MUJ14UfQPxcnh5Az6PbZmJ9CzdBR0QE9hGITr4XA5O0FjiMKTeA1XsMSmW
R7KIL5eH+txSmElfS3XJlwhoaDSqNCNAfSpBL5Uc9jW1N57Aa1thmPsg+inuslFgK34V7tfJebz8
y9fOkWHjkK0BC4yTUZRQcxdaZa5+dpIsDbVsU7AUFtcBfJgJzXPB1AqFefx+gqdqO+4d8PnH6cby
rx0mw9g7jw3dXIK3VgwqYAwITj1CSgSKHdUrOPN2l5dqpeWCmcC8JEUDsYpRsQU1pLXnVszu+871
XiD67pxcxDzFLp+SHPS/IzTDUtp1PFgiwH/jeWivdCsmfK9wxkjraOxPIJ/7Ibzkl+tuiRevnAWT
v1Q6BdoqzvS/S54cBus+W9BN+tr0W0yVK2fYJC/tiylT+YzvZyM0jJza58vvy1uzYn8mhm/glqQq
yzlkx1SBle+dvc67OgCjUr3hcFfOmAnkqyAR7IKxtz+povUbxX1VWa9cLLfFdDdH13VsMGmYuT1G
bAD81zlVBIUMBtFx1vg96hks2Yin/yaHPvG8Jhnp3NRznthw6nWICRxFUBy7r+4v1FZvu53ztAT2
Ltvlr+pZvtNX754dh7v0Jn/Of5Q/BN9toQrXzoIR1qOPbyhUC9icQ8svrSVuluE6Ag0mTW9Q1Xjf
95Sf0Mf+qKn3SiagyBM7vHzW1hbQRPwNEAQs+watCn3cViG4McsQykTJy5B3OrB5JWzIc8oGLbtN
9ZQmQwGk+qQepJfP905m65BkWR0yPgBgl8SoRylZ/MD/Md0SleYBrXXjk6ar0MInJQsse+h/ZHY1
7YlOy53jLWPio4btBAN0A3e0b6bXyzNbsf//wxbOtBnHKGInEKN7HDJKTVjP78l85ca4RjhR93Ov
xYSiJkvsR7B17UWeIA3DNl7dK0fKhBNWDgJ7J2X85PVJsReubg5pRb0N+19xMSacsMg5NIgq0Z4K
Rf+tc3A7y2J5oP0WTOrzZxAzIYNLvjQOMDTDidmgBkaHc3rLOLN2blrzUNX2IepjtrO8heG0zd8u
7/jakhnuprGQ/JskWHGnmv2AssRvprbMZG29jMACn60KW8MKdcztXe42dOcVRfaEAlp7uPzr14Yw
fIgAsZzwVMJPQHHcJ4I/OjU0J/t5g4BqxeObeMESFLstXWDn6Po+dpl4ESz5BzTO39Hu+Yi/XxcJ
m7jBmDVWXGCo08yYCoXwMj/pJuZDgyvM5+qNecVGImhlvUwEYQ+LkEyQ6WTXwwvp5rADf+1UqI1c
yor7EIZ5s0YQNnE9nzyK/jA5+bJ7l2jQpsV1mnvQ3P7vw7ruS6gBe2j8x8uqDyvl/EvlSPZLmm/h
6dfmcF66j093ouwFSrZnWoR8hMJCi/6kDESSO1aVy9ED28ZWcmhtM84m+WGkjjYVJbKAOD2bxjcN
od19ZHfRcQSL89tl+1gLWE2IoQMptz4Hke2pg3TpoaClDlsBfhM+VyL0orz06dzy2xQVnXASUYxI
Y5FItCbWy+VfsLachhOIVKUGUXv6ZDvLG2itnmUJSsAhI0+q2nL7K888E3uYMsUX3iocCt2KfQ+c
7B5qa0k4Tgvb9bwYvsh4pDttUb3xZvqbJP4khBJGhBFTL64ar0Gm3RXytoPs/HdGy/RRMtUdnVQv
X1kr3hevVYhBoBLps7TwHsokae/zzHOf03nhNwvod/w2sviGH1k5UCZyUeZZTFItm5NDxrBNrVC6
6Mu7joqBmVDFDHj2tmEjO+XWH4KmwxG81bzHXoqfVrRFBb+C2WcmahHqFzQbLChnSE+9dlbchLmr
bup2eObcOQBytSva/FC17HfCCb+9fEjXFs7wKpP00PTQDOAzTkS162r5hNc28aM5HzZi7rURzn//
aOtDXdmTAPkG1Lqn6ifhR+/afTHciEZew9U1mU/RZB3Az3Do5wYqhtXPTpS7xhmFf3mRVizZBAgu
JR1Sq1f01Iuf0n5auvlAlzKMsu+Xv7+2RIanEJQvOL4xPQln+eLizb6U3ZcOsreXP7+SDwSN23+3
IM5AHQq6UKgMjMoBYbpT3HroUjuUPInvQKw73yXQA/2Ttd2E/FBDDyIF5jQumt6XlMY3oAa7jliR
mdhBQODnvBUsOwnmgXZae2GdQuOwlenXy5Nd2SsTPDinzQyJdpoB+8sOld3trdT9bukReQu+lbVf
iRxN9KAULOc2UiwnnvFjOVgA3ek5DS9PYCUWNlktiyLpIUlLNBraOygAub4iL3Vh7a3ly0xcCNXP
Yb4Fz1g5eCaGkEHYO5I1BYeBmoJBJmHNf/AtiN3ax89//2D4DbeJK9U5uzYMO3RPBRVR4ewmu8vr
tPZ5w/hFadeOa4FC1uFJMFn7s85MNm3cJ2smYxuPA4WSXmc3ECVMYiW+uhqn1p9KFScBOpdRSSw6
G0BvsuxytLYf5Gx7YZbpHuoQUbLrUjqCSqG7zj3YhntgBR89UiX0ZLXPHORpjNw5cbvhHNaW0fQN
IN0SXYUohYMtJut+jH3vD8WVv9yIFaBkpWOoRNFT3Cd4v8WTdz+AafyYiJltmMuKLZrwwYLHGdLD
jj5l5RhGKvPb5jqxP2aCB5FsqGQZ4ULWSxIqCr51NOmBMnB/+QD/fd1+EkmZ0ME+zgC06sV08iK1
/GZ957UB12dhw7jv+A41Dvmu7c7LAqcWM7YFb0g7APQ6OXXWPIDhe2iF9B20Eu6jyNXHRaTTrvGm
6D6u4Lh9l0OSpXTdJvBAZP81HeRcHHJgax/sM7I6pjGFKEe53DBIA+3SlNv3ObgHfkZ2FL3bTRu9
yGTudmXJxe2YN4Ufk8m7sUagh2pqDWHvdl7st71mgCAXjhs0YxWBDJ/107fcTsjN0CbVMyCI7U2d
jhGovKscMJOqfvHGHn2Vff2lLrx4V3fuAsB6FX0brbG9RXipgs4DXXOdesldU1MacuAGbpw6y367
KR/2osi9Yy888UfLOo0Cj1bdQaKdEMjHerkXtZs+RrqqTjVA3j9ncBN1vlVE+pjnSbP4duF2NR6Z
qny9vJcrt44JvvQKm3h86UFumA/EB3l2FqgMeiAajRRBLNTL5WHWDrvhUtuFtQyFvRnQCrQyibYD
mLUYN578a3MwHaquEDEN+DgKOvto+YKEz0EtUzDN/1z36w2fmrMkrRq0n5wmwN58dKEOd3XizhsZ
sJV704RhphGrKLOgP9NoOqCWGY87vSi+jxtPnGK7LUNLZe0XuQAf6ytks39fNyvDgSaW40InAinl
PsNLK294HdQEjWzXfd3woJZVEm5Nc3PKcx4HxO2em03JtpUWAmaiMwGAj+u8a5uTNY0jsI0ue1Lo
sH7iCUu+idq2f2RQ0N1NXlI85QtxA5rU4wOVaXnTAgwMjvvWdfy0Tgh+GUG2y0Mo5wDa9dCiwS8U
LLJvoqlxHuSYTrdtsgyhnc6g00an0Va38coL2ISBLsLRogWO6ZR3ceNnAzqQprNupuvWRzCrdT63
gKxAUBhe3pCV+/Iv/eyHqKaAyFBbCj4gMJgmP/X6hxTUbUEGQenrBjib54cBEogNkmZe0PTUkCF0
BsmDto3EewqhresI/wAE/e8Y6P6qqZyhcg9eOGfRgfBu3LHbiCjWdsTwI3HFKzDyTRE66EElCkhB
7DzwYSewM2P/j+quc7l/qXs+rBOv6WS3sgdFjVx8Xdg+Vcov0jxs8uswwMwEiLqaTvm4gGYOnFi+
096R/IFOG85wxduaiFCeCjDrnBOGOEKnNDlItoyhsMEtbJfXtYwyEwxaKEvGNgEB79KDwKASp0b0
QbS41+UOTIBnw6Hg5KkFVKTRmy0mnyCCVPbXq8zABHSmheNU9Zl3t629BzC52X4zOt+Eo7ZqySsb
YJKC9kuTLDJnkJJ15XAAc/MXKx2HuwIioiH3QLt03TwMc+6WGBk/B9eSdl4KZ/Kd5pvOtpQE1uZg
2DGaLgfXEQg7CpX8wEPkQSagKRFlcZdUW3JIa2MY5iw8lzWq1ngjjrEIMgr5Y9ou02u01N6udCjZ
Iq1YucD/PsU+GLSeWCXqDo+FtFLHuGtAFZ8iavMInIjFfMK7G9mQH2SYt1KZ5yv6kwDcRHB2nKVK
SEisU4LGf13PkHJDVO4+iKWA9sA8V+VXnbgdEL5QAownZweZzmwHRsmt22vlNvmbvP4wZ1d6GUXu
Zz6VdRpUNA54/CvjesMTr22dGTwkZFL6bENN0fzEk4vdQ/iz3jvzLP+J52TrNlkZxoR6goy4gY4i
0iF5m2c7qAe0BLs31g06Agjfyo+uLJXJ+Vk0jBAZO+yUyBR9Hv1OyM73rC3lhrXPGwWcUvVlTKtC
HjtQs2WcM+hDlF5YgDbluiyiifUcJMsd0Un3yLrJt9WrVbfBiJpddJ2nMZGdKZQyR5RrvCOWah/L
8qH26KEf8g1vv2Ke1PADaNyxk7nAZQjQbRO4fbbc9nGkRh9N4ORmok12gIYZiPE88bstLbKxamv7
Yv03VAG9H+urqfeOWanf4NlebV09Mm+4LoqgRm5liVg52DMEO4S3qxPbt3gBYr76fUpBvHjVDWBC
Pcu2Q6uSQGk+R3o3bNp8uemWIg7okFynIM9MwGdVFqLUaQr21jProASPF/Mgrc0a94bV9Z/L81gp
UFAT1CmErXC+WqRvRr/zArocKkhkKn8pQIEYYMdhkJeHOp+p/3fM1AR41gWbQOd1lotMh8dKjfdS
u8+XP/25s6ImpeeULKmOuw7hNRjPqsTay/SHFfdBlW4xmq+NcP77B59e21Bmgb7ucsqrd8aSsD2r
nCz3CipX103hbCofBpgWcMpA0GcBMh2I96lTll+2QwUpUhqIFOr1l4dZ2wTD4Fk25048RgL8sHjp
AE4c+7Mdv1z++OdmTU0Wzwqah1wOEIjU3iOFYEOO5pYS0mzXfZ3/d4UiRClVPM3y2GdfFUtuNJQ6
M2/LJa1tsPHi51TNLAO75pHaNHoRMtbHxo2su75r6I1MAbi6PIvPMRjUM67vOrJZUseNPIp6vLV5
+W/+VjkkKOfmAODHdbV4agI7qSZ01pC0PyWFGx+ySGdhO+bLfkz1dXcrNWGbaQHqTX5WdarOYDSG
6zvTO2JtcUt//uCkJnQTKdKRZ3rBOtnLfnLv3NQOBH+I+/sczfE82QgXV+zBRHCmQBCwysMwcxwd
Kg0Vlsp+v2qnTQinjLOoqmQDwu+Rps9K9+oGPTnqxR7hZ50JTGkuCmffLg/2+UVOTTBnBthI25ST
d0zq9CVxQMAzybuo1t/dqbkBaAFFvzFLob/cb7jclXNs4jqXXJF8QTsAth/IYZ7hxmh1kPEmwHn4
OjcR3zCYtR0yzF5HAES1dapPrCNVoNzuD1ouN/Aka982jH7JZdSPC8rYk3XmJLXYL49tYY9XnKEJ
2myzxkksO9GnMSPvYCb5tSTTW7GojczoitgqWs//6w61u0xtX3bzKS5ThrSM0z/kVjn+KnvaPzig
kbiDwrcX2nHq3HlgEQCdEc4dB3vnXYxmkTBOm2Qn4nqr13/FYE2sJeE0SeYpKZDiaqYQMtPy2Zmr
+p9uANV9R3n1aI0o7IReUW2hp1Z8tgm/jJpopmCAl0dHvyXQbHZaAQkbSFyoYqNhaG2E898/3MqD
cDEGr9PTUta3eW9/UQ5Bjl6Ip4qq/HDZdldMyQRijq0H4EwW4zHOz6TK9+gc3rfqvoFCuCf/vTzG
ymk0wZiqrInw7NQCGkE/LG1+olH+i1lb1Dtrm28E9F3uTK1sFXiKiZs/AYLpcT87awshhO3DlObZ
tzYqnTeVT5bcCGVWXJ6pdT66iS5GPSo0DDl3KHZmIYlC3U/gA3vmBSpj0FfxEepshU5rZ8FwFmku
ythaYNAZVWEVJ35ZvzrInjBvq/q9NiMjNgADumYgJEhPlZqsFAzi9fxd6bYDdwPpISAnM/d+7ErU
K52y+cWdpd9wJit+8P8Qmy6ayNsoAlmlBU78mR3jufty1cEzIZqpzq0x8zq8xWbvZpz7WytCKo5Z
G/f3yqaIs019MNCosSMQpOH9DbLEIKsPC00CJr/H3XVBpwnQjHVbU5IK98hd+QRJyZ3VyJDZ7Oby
6vzNSn3yKDIJHyE636YjVyVWfn6Ms+QBWjp7UtePSVbuK06+xANv/VkWt5Gll2AgzXs79BuLt+J4
xPk4fFg8IB9a3rmZPkVA+z9ldo+GCV46+95RiT9zbFhXorq2MdWzL/hsqoaPsNGJxdIFoVaaM+sg
46m/7VNkM0helL7HSnnfQ0s2pAsCitYjVkhVW+znaJwCrcrZjwHL2+pKWXv2mmLhXPZVWZ1L/7lD
nttBnTJwLHyvbLQ6lGU5+Z6oowNEIdvdUGQc7PLzlsDtiqs00Z3REkXJ1BNwBHuPcrZAPP/Nop6P
Ytpx7H6Bnj+4vN5rlmE4k5hU/TiUYLBsoSnmLwrtFVY+x76AlHWjio0wcGUUE6NZTWgqg/qWPFrN
80h/lyCMttLYL7z3q2ZhojQFcqkWtBgRnwvlRwTrFDu+NYP7hPy5PMKK7zMRmokTDWmcDPKo4uXR
c5GPHvrd5U+vbLXJJNl3UOVwBwhkoZFLv4uxUs9AZ9GQyBbcZ6Qrf3IIfB8F14AvXB5ybT/O9/8H
k+5IikJdyuWxpQ1UQL553Z+6W/xcbyX0V3yGY/gMFilo/agR+aLJ7tAchA7wjrVBZKl9StwsiLxo
3l+ey9ryGQ7DaZqe24A4ngrvLdPzo2iXUNtz4KJo3sRzUHRbeKMVaRBqUjlSuCZeNDjGqHzM4TjM
c6DSZQ6SaCr2MmmTg01Ffkg5iZ/HMikhOmerOzzjMwBO0uGGE5Z/n2OeB0s3AUtM9QACOtvzqYCs
RTspb5dDE+8wQmoWqh9JukvKZHi7vE5rJ9gITLrKnks+4gSj4P8KflrQYSTXEZBRE9o5KbVId8YL
qUCBxC8AShoVu6Vp6W4d2PM77pNrwcR2dvWAfs+sAKs5kL/vOeXwIB0Rz1kxqcCtY/DVQhzx0bFT
SJukdQRtavdRjyiruLOeYUvOuPOEYtBpmZ1ADIT44wx1KDB4ZSEbVPxotX39cywi/AurxL9A4TGI
JFc/KiHtWy2ydp86Z8RWVZVBxwkJixZ4hnTM4iDSVPpgPUBbYQmEJmgJhL80mdzFXds9T14MFKSq
a/AtJC5EYq0yQIsFJJEGnRzwX3hfLZKcE2G9uGlVQhLwl0PRzE4AXUoKOjQ+oOCJz7k1awT71ZMN
OGBeLP9Egk0/yojOv2uXsclPIsJ8ZtFhN5WZCKjdtfPGDqw8DUzga1m0CV/cpjo5KGGUovdrqwyl
2nIYK6fThL6O2QLBJVK1EELIR2SJbLXcNUmRvV51+E20q21h191kEkeWxQ/gzn1Lym4ryb/20w1n
6kpoOIBNn5+IbPp9Z6HQTpdFbURfa7GfyYdJ3YRRC11lJ/Dh3hcZvR3SHjpwzS0ETU4axK/oXscT
ZlnoHjfgTdd40C4gW3wLa5MzvKtyaibFMrlHUoK4aoGKJmnyjahg7Uidbf3DLVR3nhoA34dGiJP4
0DkOOvFnyK9MlduGv+sjOwU8CTpO9Wipe9RzJzRIayDfC8d7iRyIs14+WmuzMCKoJBpGMCqhNOLO
rz1eXtFbTK4La0yAKykluGTjDreoBsnn9CuJrdAb8gB0FNf9eBPnalM6SDJT2EUj790+/5ZG5ADB
rqsgbPT/YK69aGvXwVO0s9p9EwGOmavfVy27CbukBWChdSeW0xQ9DfmDZ39X5ffLn155YJtslzlS
+wCxLcOpsmk4Ebqrizx0rBsLj63U8nYLjuvCXi4PtnJ8rLPhfTCCbBwduyzwqBa09AXUlUfVQlry
38tfRw/C5xenqf4OrwpGV9mOJw5pYsxC6cOsabmEQDeTf9tOkFfaqE6EBedxGVBy7qNBW+ZtPmb1
D8/WyclSt3rW/FA4+Q9dePy+c4l18ByONpVIdsNJlcBT+CSn7uyTyVFspyx0Pfsi77LajxurehAV
me+qiMaHidfy3aMDD8Ekm33JhIr3EFiL9wr4yX06ZfFOeqN8FKJhkd/YCgxbeF7jtzhREVR5PH+J
CKnPaal3DeKfb6DyxYXayggCCOM46T9N6am7uVX0Icq8MbAlanzLQHPQv9v1vouJ9Ds+Zzd4rVWH
DHQW721l1YGi6IKIBpLeiD4Fmnhp/2FFJ/eod/ODxXV3M1P+O9N25eesq3ywUGW3Q0l+DK49P49Q
md9bODivmpO3aGzsXUyy8k9VRohDW1JBscybH61K4Z+LRRenaKkA2BmwiF2MOHVJFvLTyvPUH9xs
2am2asPC80pfi4juuJssYQFF193QUxnkOpleh5z/APzRu124293bCcgkKRHgmi2H8rYFV2+QLz2i
I0WXYNFQI2B18TtxcggxMQBh49FFQ0Gss11n9cArU72k/gTNCkB7eHnMG7dCCaXskCr1xg68oIVe
vMdkqXLuOx2YPuou9fZFalk+m2yQARSTHdhz/tMGLD+0nM4e/XzKbR44ZzRPXtvtTVI1y1sKFbmd
NVrOrbAAmbZr3uxJP6GKXJXoYNcUDtq2C4QyEhHQY0Z65dttEz2O+cz2U4ueEl3nxQNkZb/37rTc
zqouv5GoYvtqyrqXpp+mQ924U+0j4J5/ZZM9d75TS8uXtj3sEEdlO7S56R8pmf5YuaieoI8+obE2
AqoaKHhrJ1zEi0qiKzTS7bwbl0jvbZsWfiOdLgkWMrtPcTOkD7Qe69emdNBt5KDjEyuROL9qu5vh
sLOogLS1M74XCk084MZCgAadhZsqbb/nswsUOwj9n+yJ8fKgrQTKNaRewrg+L/jc45SMeXc3odFz
T8DsEEgaQXx+yOTXUek8GCM8qc90em32MEG/7ymRRf4+xeBTyJwJFILtwLvAbebipq6U3IHs8adw
mvd6GsogLaooKHsg6SMIuu1UZrNDLpNJBiRCe0vFuwRB52B7ReilHvvS4/yUfjLP7otSyKYHfOL5
FDI9vqSN0+5FXLThAAMNa/e1Hhg5eG2UImCoivxZxpW7p3lV43ZRX4qaQnq9T+M625XQGTjiyIKg
GUyiQZy07lNWTW+aCy1CmXTxoy5qiPChKQqbqQXtYUuR5dzZXpOEXWcXSWhn4NTYSIesPCZNJLlO
ymEs0xbpECJYmM7ye0oWz7eFOvLMPfEuvsnosJFPXXkkm/S+Y6sHyp1RHuNsCqrxh8jisPRex6bD
0m+VDdZmZIQnBUDqiV4afVLVdKTVUt30fZbvmjp+gBbQGGhN7ilx7cPlC2flujFx5T3ykHaF7CfK
4gP3q7hDuYmjEL/JnrY2wHmeH+7LyXZ5MzQdQzg8/MzK5FBKzv2l5FdO4LxZH76/NDkfbEWcoxVX
i186k/cIBozxMXXYfF1UxM9ZmQ9DFPMimlhP6SnJavefPop14XuQh7wupjMR3ooy2cwKwm+NnfFd
VED/o1euQhbGunYII2gZSlFbYoLg4aBdv4Gwbzv+EmSLwGxti403Bxhy5ZwX0HrLkc1LoneVDH5t
v113QI1Hh65BiMehhne03U48IXHR5GizTKJg9BJnI1l4PiufJCtMgLdVxsjYUaRDuKNBK5y2gBYu
2ewvqeB+V9gLrv2KblAwr62WYeCe11N7UIIAW9jelGyekSXv/kGn0JfLC7YyGRPqjWCkj0iHzAtw
Ne5eUJnvwQaWvlZ5oY9FPWU3EjnRm8uDrVA34Kj+1zY6YSV50Tnq5LgyOsiBcwRBkvpEljhliinP
T8Gg+NXTbXI3W914wN554di200ZAvuIwTXD4MnsapG3DGZ700+tfeSefOQigPAjHsjx+LrstzcG1
gQw3wOPcLtoZVzCPZAV6xhIpxY7+XKY67HWMRmzna9F3kX95ZVeOiUn8W+Fmi2bLgmMmFGzaDi5n
4sWxTxPW7C4Pcbb+T479XwzCB7+G/BtkidAjeyQuC4cuv5XzVvfbeU0++7ThEqxiTpOowlrFKTT+
CL+3yXIXueVbypKNGt7aOTccA5a7iqXjwjE4vD7yqn6NUHcLYFoQaKbTl+pKQT5qIr/TGXxzerai
I++tOw4JYauToePoDTTC2jYYDgGvDqVEC7yDp5MdJEmeRXtlncWEeyMb/T/Orqw5Tp3b/iKqBBJI
vDL07NmxnbxQdpwwg8QgQL/+rj5PuXxpd1VeTp1yqqAlpK2tvdeA8pK2/YMwaMZBRwVSpqFHbtPi
SrXrwm9fI72Zn0IvVBBxkJLF/pJ/8r6xr+yAC/IlhJy//B/rUzjwOKtwyzvYaByGEEd1bt20pBFd
6jIyBX9XI+tObgeNHTCjk7AvkwTK/MyJEivJt23iJLuSqTYy3kyir/fMhYW9RobnurGVOn+snIJj
NyeHRS7vabbcDmDeXnnHha2/RofXcOUytqT8oBVueJXMIVow1K89kVcS2QsFkzU+HGWp3tZdLg4i
M89qgspbO8nbMcs3aapvUw2FgaVZnkqn/Pn1rF0qipJVPBgdV9m9wRtnaieb3Ic9eIUvlLpv5fmu
6fkaIhrjDcgbd8Cc7Ktyvs+S5Brr4dKErkPFCJ8DBdWUgxw8N2gy6W8qqISECvZzV77ZhWi0Ro77
Z8uVtOnbo203JzqLx9qIHxbM13pf/KhteU2M+NL6WwWLntotCu4VTrseqjbTPDzz0kV/S8Ex0aVX
dt5fB0P9NXpcWHwhS+tLKNRVSWCxpftE7ZdH0qb5Cwih+gbkruztytog/wFS/ue0wPtWSUShCLfr
cUrBB4bmI2gJELHaSs+jbjgBPTHugUHWrzCUr/0AJqAwOuJl0rzRZRrui9bTN2ljD0d84uKxBWRu
29bDskcuR17M6JLfOb7Bs/Rl9dKmCoQuRAMHlrN25r9YbrkIMC9I+QD/gz4E8aa8bTmrISSdtt9n
BxSzOIEszhalseZmTJ4t9u467UnqJtatH+XzjzPTP5XmwAyk8PopphS1BFBBm+rbwC1YGLVRo3/N
qcJ6P8BbIqQlLvtLGvQdvRESr3NCK6uDBn2jRnRB6v8EVyYqxzcOARFrzrfgxMdG2FHrDC9SFcsW
7glPqWx/lk0RFPWHLhhy1buk2Cf6+1kcQnJMUVEeXfG7dOsdqdzIo6hbKTvOpjRwnZ8ApcUQSY8X
KEAGecG3i+j2/pwi1XVyA7kkuikGcedM3wm1jtqxQ8OzfZf6Mc+6bz1dthxZnefQfd1ZB140x8Sa
AtRFnwG5eBL8tSkhakCibH4rKnlj8WyT12IzZCkGOskn9Mo2ZQkXKdrWG11+51AGcIvvEJ88wIKi
CsbK/DQtfeBmCod52lXSBbi9uveV8wjDgmID5G3cmHkz6hfYdUTWCNh4jiqO0gBDkGLLmneCwlcF
OXA7KXF63LbOg+phGIu/DtKFOIiJ2/mmZO/pXAfEqQMqd7NzFooJyuzQVBa0uG67BTXW+X6siwBS
WcQHb3nxghy/XM+oXt2WNUhO21n5gVB8b0CcLUcWVucpKjfcZNFUPrUzj2AKGSyWOSmudp124qJO
Iyg7hK2XQH05DbUYw2zKt7lngrnLwm5stiXPrbhbDh39nVOSBcmLku+yOMk5DSEcJstj09455S2v
7JvlY6wC+3We0JyGseMtSk3s4NzYO0lfFtxr8JMD4wjYvTBAqT7tqfhtd+MxMc8tmEeJFeZYphCz
D6oDirEw/Mjy2FIxoa+wq3XcMHnp8lu3iGWyU3dZs7XlafYP2grls9fs6se8APszQoMaj8fwbCfg
e6ZuIbUDdS9pPQ3ZwYPOJXTZh9A8WVk8Nw8LGyLUvRIetuq2cUI1PbRdIOEPz0g8qiJIIORhUFHt
X/grh6gENkrelFEBHwq2BXjnhY9ByrJb7nWR/Tbiv5l7l0GzbSf8F2feLQeXRcXoBp0bVux1+W2l
8xvp5x+Di5VRFSAhq3lP81QH3MZ6rA+N9QDlgXCBhEfSUOh1YEdueOoFdvNCpqfM3CR3tqcC00Cz
rSxi3G22KJ4233sgBlG2tX+iDgfbhx2teUS9NlQtj7GJenMoVVDzfd0+8jzw5fkOGy1+jHDCRkxT
QMRtQ+7Hea/SJ9KcDNv4XIaV85zQW6e7y6cnXu/G9m4QeVzL0KqDvrodVNT2SOi2Vf02V6cWvJUu
fzAwkpkduO8EhXWH9ZTNoe8HKCMv+ZZYG7NjfghekEKVvMByjodHMFKq9uRPUXVo7E1BNoUat9b8
ofXWxiA/i7MGrwvTwnJH3jOz6+y4eZ9boI1DgHPZe/c7QUjsIiuH02mIofj8E7+tnDcLLNas+2E8
EO8ttW5HEgvvAQ4p9RDql0zEjT5BW2IAJiPdFCIU/d7yXr1sY+dFoNmjR8KE3Rgt4Ohw04271uyn
rMN1/D41sZYHUkcuWvQcGx8nO3DrpFYxTFgmHjTPVAY2GjSQM0Es3raw6+b57VyFBU0DMZwEnUPt
xcZCyd6JSivm9YRvFdMxzMGUzZZXWfxQ3kMydVECiQJeIk6jj+B65Z0kzl4QustqHRDZh02C7Q2L
5PqX1T238r3nLBiSxwpIMOP8IvVNNn6S2Q7mLEfWQUO/zoNeZ3cWkJkVf5VTtS01dn4BzdlfUwth
BNFF2vk+012D7lXtvNJkiKeSBqSDjEO6hF09RGK6d82Cqvu3oXVC23yvchUJedMAw1PZ37h4GRiD
76BCJ+VxGuooYS9d85Kr/UC2qQuLazWHbnvbAWWtdHJE1olfhuLWcsc6HhTMBcQoDSpQcrymDKpi
CXzro0r3VvXJM8h05SHph1DyXYO+UTtkYdqRyM2fR1TeB0vsWohnJ/jhzDolLtYeQfkSDY5sirtu
iLzxketTTUBEHXukoHmUkBC9iDCDFnk73zWkihbsQt9697pkXybZJmm2dMAyrTfKbkMvLVBQf6yW
MmqrXe6LSEKipoc/l5s1MHeJtbdA5LwP2ExuwE0MOps+Usi8iOF+znCrzhkJs0KG3lLB+mLboGCS
u+nBQGYpMEsXEKa2vf/E0O5bnDZkUBmHX1GnCCQsnO2Q6ofB80IoVtTBVJ64nm5aHHtOTSLf7cPB
9besVjToCmeHsm4AUsKTB9HUkBfpY5UskdX/5ksLMKKOGjREyxF7eQmpAaWDombfi603shh5D6Yk
CzryZojaL1jCFWvBQf6BXjAW/e9cvGVVuiXgrCv9SPWD638U0grGhaP3PMWj9W2YRJDpNB7sM3m5
RNDlcc8fCI6mlJwSUp9o2xxp7e7gyNyHqNn/JnYdp8kYjP1L1exd4kad0C9mth4gOgQVIXlXNSe/
K6IU8a3B5Nb3BfIkZA8OItfcnFo7CTs7SsQL93nA9MLC0o6ZWLbMFcHgUxKY2dmzAsmVCB39PS3Q
giq67rEYFgjiyzH0oaAUDNxhIZbTqeJJbPpxmwC7ibvfA3fwlTt2U8MbIChr+eBX30mWR5kNzZru
twudE5riMGpkmJY3efICiBjcgm+t/N5NoAtZ3lO8X3b9HapYQeKJcJFio7k6lBBPcZLqe+dlD5jr
aNKvvvEC02F/qQlynUOcmuG46OGz7OXbOHQRauboegF05PibFIDJjswxJ7/aJv1WknI3cxHXZ3i5
Hn4P9VueuXbog5yezF6o4TcgXTuG/gnG2dwOsrlBG/KD6mVfNhTGMjmPdT3fWImOrKJ/dPt+U8Ol
R2QUqE+9bRCoi769K6tpZw3VxqNyP9h1CfEcaz/1VljxZkdcxLEx32mF+JvR+v4s9x02mfcT7S4a
V8J89xlDS7XxfqfQawvMqB3A5PDtYGXabKTHf5J6yLYzsdwNGsQswHlKAmGW8dYwG5dw5MPlE5/V
R+IjXsB5NsfqQbrlztD/Nh8FQQpQJSGUIAM4PQaWBe4A0sywABIm9NMlCzyv2KaQDxhTtp3S7gme
igAfIknAvSDrl4fCWEhl9S2oxTrWAmlZaSdzYNv6Hh5Vn57fYbcnMo3yJo+A7bKRmid+6DGyr/ok
NAitbTWPcZHAWZxbtRWXCqdY2aF3CokuiJfPw2+Gw6Z0WRngQrfLWdaGZd3fUCix7CGG+2ueUick
5VIFae4mIYE42DHDMCLSulD+7Hsa9aX1QmxI2ngjypEJHWN2FkyG6fZm6PwHn8lv5WROvPXeMiSb
puNFNDXTbiyLnyQz8NpynzzRPotBH+ErHsgal+FlKER0LoYHrMD53VSwE26pfvSlDc9DP9Fb2M3T
G2yXlxbF31iqej60Nv0F/RsZdFnWf+u6dIzgVzRC3B0Zb+pVyVutqROAd0HQAdU8KGf9k9rp7Tyf
yVPlhCyoQ4fTnQkYCzrrI7/CKEVR40pQQNnMLfrjXNv7giHDWTg8C+FJe1J1eofizY5SD8dXrY7Z
otlmwVxHKZ/f/YWEuEZ9JsLEBYKwUiYa/Oo4N/1tXY4RL7ytO/GQnhUEaA3urMLFOkQjaZPDO7eG
le4egu9BwdXDgpinnWQzuhW6r/NuHitrl9azFXFZb1mq/RCqZ86T8rpHXyU3rZf9WkS/UVLGpsVp
AFEiNE8HiTPLFAd69o9yGEE9azpnRomEN1+uwt5IGeUd1qFRhYSFtneqR9Qx7HLEpVT4qOUP26XD
uPjyMxuzbZUN973pXigTASAcQU41yAykeaRdsnHG5LeysLpKgYy6X8adb+nsBDPfDD2Uxa12nVuK
aAScaM9MzV9d7Ocd1BrEqZs7uVVOKvZDV6fHYpa4NA5enaVozfPuAV5I/RiPMHc5gq7FDlL4+DFu
m33PqJ8+lxOh35SwkLmg+57aARCW0COuGKi9XVpWocsye0OtxrthCQraQatqBPEmsz7m2Zc/LWtp
b2DoBDoaDB8iOKmOyAIqHWXQTnlfhr6JEzd3Qm4X6KyrPr8BUITsVNVDo79zqzsc9OZe+PWy7dC3
ht5Q2t4qX/CnSvfp41zOSf2u214WuLHNaJy30nNev641/LUQhELDqqLo6gq1EzSxj5ZRx0U9QtT8
OFxTg7pUNVn1B1Ib3q+DpYZj6os7mVb7Enc8Pdd3yA/uq54/fT2G/xobf6uWnAf3R1k0qedhaRmv
jjU6EruSV/SjaTUDtYPTDZ8n/g0qUnAnSxVYwYsG+GcH6TB/Ciqr488Vkf57mrfw/67QOpfBMhc+
DR3s9CbUiyDXyBh/LQ1jrs9//+NnQoBCVKQV/bF0ew0E7/kiYpe7ryfhrxVMPHxVT8TyMCJd5v6Y
Tgu6vgq5a9mdHCKfbPQzJGoj4HokKGdeUwq4tHJWJUScxKPMR4PRQF1UM4qx/BgmEn49nEtPX2Ef
F1AFoDjRjYeE+7FKUoU2MN8qsKyuVPT+WjbEfK3KhoVocm8ZVA9UAXxyG2xDXE2bwvsGA4f2N4dr
6/afRrKmqM8WTy2eZ/LYzG6DuGg95RY9tKra/NvzV6XCsssQ6Spssm6et+0CjSzyWvL6yjRdWLNr
evrgeITVGlqUneXiXsv1934s/6XvC0O6VXjgneEgB7DzSTg88SSFWGa2QXnzShfpwhde89K7xYdb
J/FtOEAsYyjgYYV6mn/fw1pKO1ex05festrUuehrbOqpPaJAfJzyZN8v4tNx53e7dh+//sKXvsFq
a89gQlKPSXLMHDOcBj8vbmgG9P7XT78QOMRqH7sWG1ghoD6f5W6o+VtSfEy4GLIRyayD5H2yz6oH
V152YVuL1bY2dTr4uFGAiTfQQDq3EtV0DRLe10P5DyDyl4NArDZ1bYZ6mIHOOsJ0ZZvv5qf2MNxN
qPkVEdplIbBCobNZTt4GycRB3ZFdsx13XuzFX7//wujWVHU3r1zOcUM++tm7pu+DygNxDUV/4Sxd
0871XDVopY/q2PgK9bw8pHbRhvacPCood3rn++TXg7iw2vg6I3AgP+KqihzdgsRz6t27rb//+tGX
xrDa8E2poBWcQuQpc1GlSj8G1KV4M0QghQfMuqb5dukrnP/+xzFLRlFbUgCUxi1zh4tLERg53EtP
XpGavfT888T98fwk6QFJ9jk0zsWnJWBtDDVeH9jUr+fo0tNXm72kvSQ1EOfHGel6jWw/GJr5W8uT
K1HxfCz8ZYus2eSWkgsV8IY85smtZP5GA+XM+bPvLxEsHHbNeOU9l771aqerWkPXCRnU0VQ/kpTu
m/JmUdiGy8PcXVP1+k8L8m+DWe33BTbkWtilOCSefNY5TQIch+6NrVL6y7dI+QoTse7OTnDfXUZf
xWMBLDyIoX44Vc58IGYgG8Xa8Z7wkttog6GSCxC498CYwV0KlYdXi5J/6lRSwG3+/8Lhgnd1A4Og
g9v1z76ZY8tZNjCnOw3Ann+9ei6cRmsW+lLQPFEEyQCkx+IGWuslG58K1/rhWOr9316xig9lwTzo
VUNzXY1dKPIO6kq9c6c43wHSfY3U+3feMuZqFSqSucwXMg8w7ZvG15R7aO7w/n1p848SMANVDM92
2dzZQ7rNCGFXEpILe2NNUhduxexEgQQPPa33AijZBh2yWsoiGmh9Qufzo5beFbDOhTC75qQrIkBK
l/2A1LP5Rvi50zv8U3cfk7eOITZxeuj6jng2qjtsSd8GSDz3Pur9X6+BSxPl/P+VPKY+AbK4cw6K
3Kj6PvPsfcnjoYCit2SRlvOVYHhpklZBpDAyGYABPReT3BvWsMOSWJ9fD+FCfFo7AZWFRB1aAuFo
CuXs9WI1e9KmyavX5+2m542JQZF1nr5+2YUca80eF05liiRtCaiXgjz1Sd9YZyqDp8PctSEuTcTy
hEY3XAjVPMGfBwX7axYJzvmb/CVGrpnlA3eTzEXN8YCa/IPJefFWjwWPcwgvhJZdy8jhagEXxJY5
9OfRXG30Um3GAmo2sJzPYwpN7O2A1FwEMAuhR2aqFsqmKcrymVHDvpx9cSSFat/H1GInx4Zo8tez
diGYrRnrrUm6hjWIAVP+WgOf4AgXfM0Rdbtr6/jSG1ZRxk6GBmUD72zDoVDTEjmorewJsQfnlPjH
sO+u8hF3TiqLq54ccpbYEHguUFVyk2Fj3BGNHQiQXokolwazyktSSWv4ik/kUNppBI7H3i/yXd7r
wLj0/usv8nfUEvXXZkINiiFDr0f70NT6EdISz84wx4tnwy1h5sUjzTXKgq0cNpXW48bPqXNPDRdR
C07YlSB9IUFaU9itckBNeUztA5uSTw5skSsVXAtwkn89xguBYe03NKFm11ppCqXTwQ6b7tnD0ylI
WDmq34Xu/3EUq8ylQqkVuSNsUSC6FPjuzgF7mnhXMIgXpoitEg1jeClHwDIPeVm3kZ/XQ+zKroy5
Ja7h5y8stjWZmpHR8twSdGTp2CGrPntYYhDrrl+uhOcLkX/NpqZJ5miU1s3BrRN9cDTEOmFSce3X
Xzi/1mRqB3T22p597wArpE0PKEDivJbskeLCBhU2VLKuqftd+hKrvV/1RW9TaMyCnToBAdO6cIn1
F28/ZmBjfr1eL71ite3bdAE1NXPnQyW/J0aGwgKGKG2vxGD70ode5RKJM1WAYdnQYsrT2js3iJrX
3BHmvaauT6K+Eeqjnfx5CdQ4M6BdaAHam0FDq0NLzeV3bcmdX6VjsxjIMvtVjD3Y8bkhyRUuyqXx
r3KRrqPuLGXNDilak2h7Va9oo2zneYn/bX5XOUgDH4ZyUs1yKBl9dYYph1Y/tMu4/fL18y9N8CoS
4IgdLUJ0ARXtu6ZwtgsWH1LrWCTplRFcWO1rEjb6wRBuzr382DhQC1fLBjXJJJg1YBFG1cHCCtDY
qLnytv+IDn9JONaMbDOMSSKhQX2YpmI/TTxuFBwA3XdsBNA5Tw2t7yqBE1bzsDSANqHvPjsv2bxn
Hbh4kwoU/WER50qgvTC9awI3EBvCAXR4PhRwDdpkJB92yvZonJ6b6TAIuebOfWEZrtncxiGFlS22
ORRDvu2w/5wR7E/LupIJXziV/ofRnQP5CK85enD1k+X98lwBsbQfpbGhYTxd2euXhrCKJBUyYllN
6DlOxQCXpLZMm42jHTaF1tyKK8vj0kBW8cQumQWu8jIf8uyGmuSugdEdlL9qtG/PWiJf76lLI1nF
BIekcmo0mw6JMeQgCmfZJvasYXADxYl/e8UqLCwwSPaoSaF5xMfpGcZM1gjAVQ7cCyLGeKVgdmnx
rmLDkKaTLZ22P7KEWzGsBd5muGIFkwGEI7OuTNaFL7ImPKpyKUXmqRlEWsqOpAYvGdzhfmf10DY1
M0ChLvDO/1YWWjveyA5MJFlgO+JquplcQMzAw4BYa1sXcW+9ff1tLo3o/Pc/KnRNVY2ZPcscQpMP
wn2ypAKGpgqaVAXpoK8s5AsZypoDKSeY7CWqyY9tkh+tiT/DjfvKZ7/06POy/uP3G6+AHpGLApVJ
7FNOqwMI61cy+EtTs9rjxFK51wAlfCjr11oBafiLGwtJz6cvrlXhL71itcOBACmYPbryqPynFLY2
eW0FkJEH0+akK35l9i8ViP677v4xR9Ib4ZbUU3Y4m4lVI349ZGxGXFn5piOA6CWaHqStZaSa8aS5
e+XTXNiRa2LkwJUHq3qoQQ9VxyPhAFYOx7c5Fp2yoBnB6+3XS/jCmb12v9FJmalyHNhBc0c/YX+S
G8zqAo0nyiL4jnfIrhqCXIR6V+p658vBX47tNUsSttl4oeD00LszTDz8xhUwRsiaqAQfegulEhrn
umKHbuD0p6wh8vX1SC99yf8hTKIP2MC62zkYlTwPPusCNuVxgzwxmJIF4JfkxWrpfvSTGgDs/uXr
115YpWuSZKFyijtLjzZHo020jBPoYAJQxXEp6qBl8ALpaoCpv37ZhQ39X3L9x2Il7mhDHRTKZWwY
TnXpxn19Lb+5BH5Y0yLHuWFV5mAgeRXAn7QC0OVbGkNUIAKeJf1ETQOEivv5toohRXAlilxYnWue
pAEgBQn83B0nULE2HXwJI7EA9yn9DhflvLVC4oF1UDdWfmW/n0Pf31bnKqg4ORQpOum2x4wVeu/V
uTjZFLBWS03+lRTrwtb+r+bxx0fKoUIGqRxqH6rC+94RN93lAtIxFe032l6utdcuDWSVN2SV8WzY
ZJKjXf2wzWPTQzj6yle59OhVtuAsc2exmZmjsKD8ZnIo0tQNgG0Jgb7o1wv5vzj3l++w5k/CA2a0
68ZDG9KpeuB3s3r54J7bvBSVdo/gdYBkbPkLM6ERn+lA1E+oF0dNLvsTo3LcwOeDyEhq8SSFo364
uQSs3ZpAkwncMfGicS6sSFAC3ZFK9ld+9YXtt+Zk2mVuYbkCo1y25pW67cvi2FcefWHO14xMnk4V
wGQcPR3P64Peno8+FQDIA7P29YxfesF5tf6xKrVtEUUJxCF9tOeHqo0W6KrMhXNl0V96/Pnvfzye
+AkyPAH37snWhz61t42Eko7y0n+cn1W+QSfDxwKE9OPsPk7qvWp/zdcolJd++ioklM6cpUrDcmtM
lXPyWNJtJ14tkZ869pVs9cKZuDbYKezB74e28w+M5V7UQq4GQPrJ+AdAyAoonlTfSoQJQmxUP1jp
X7myXhrYKkSMTYoKN6nsQ2cJyOL12CHQD3Yg5ZFlV/iu59Xzt228ChUUdC+oZcF4WMHMQDcmUij3
u/DZKrv4X9atWDMmjSuS3HDwW6sCmFAcER+eSfpNx9Jr6gM2+Y8s+7/DEGuaZMNQXJrdGksAoN64
yNXwQBbqJ9DNzPj3louZw2VrqM2mseW8yawRMH2eeTMK/ZBGqwI6cBIU8AjGKdk0+EevRVkgV80O
4N0SLl3dk1GzF0xOaR2boh0PbgXXRi9DqWngYggm2jlRDi2HeCyz+8lP3JALNN1yXv4aq86Lpe/X
J1lVMizsBnKoQ/8MBbPHQVnfR9KBv6HkvSvGT78DEh91HwNhIWLCcSomyGFDhkAR981JQJEixIU/
ZJNEjbMcvN7XQCBD1m1gBspVMwg1KnsuMvsFOGwL8pNUAx6OvhyWUkhd7zPtZhKQMr9hDrP3ZjTg
IWUC6avlz8E4tuiyLA+eX+VxbkFrrSnFjmnebuEX/1gwMCD0YPYJOpahSvRP3CFYUOvl0VZQ9Gwz
DertMutNBqHHPXDPy40400zsaUkiD1IB0cRUuidTpsLOsK3puvt25J+jrNKgZOnPsfB/T2ZMYQtd
/+jsstvmsH6GTJnpdnYNMdJuavWmqtAj7VlZh44cl9itDdybTHWw2XAchfaCoUzZTjUUxbT0voI6
7cYsBmAm1GEDupQgCrkgZZKy/ZnJ6W0suzkcICsU5xX+r5nEDS09GvFm+VXbPmgUIPEhk7lJXBRV
0d6eN3mRWehm1HmcpSTBmHs7aAGvjtQAFVxw3FQEVH0GIkP7VCbFBv5cXuw3ABcoCx8C+rUwbuLz
HNESDOjWCJAs2VxubO2cNVWqt96Vn7aZXms6YDINFLaK28R3Xm0NHPngqj0y18d5gYNORfTvtENN
VhAby7fwnogePny9nMYKRWxgun6AT/gA1cs7Z4byepFUadiOBBpifcEDoJM2EJHdMknzqMynR5q6
v9t6PCw12Xtl9gjBXx1OzNw0S/vkT/pNj30bpnW6xD5qUaHM6xdvwsQACBrBKXJvO95HlxcPTJOd
C7w/6iGODZ2m7mwlbb15Fbj7vk7JHpkJFGcboMqoXJwNr7I9Mf63Ku07dCvgIprR/m7EyKGvTU3g
GhvkYze9cyz/RHoeskLymBh7KyuvBqOtA60ts7+NeXdUlgXSmMZ8c2E91f1CDiR3xoA1/7kwGj+m
g5YhGUCzHAprA+G/Yl9WYIxUVLbPXPbo9lSVC4IZkbu0BWswpQ3oErJtz4XMMkpTCI+J5kzKLBLI
ycB4BFQG0I7ghfrBavMTDhF54LRVE7cDTARz//vSDjsiBh4kkMiLBHM/4U7VxsxFZ0OVrxlfHpoi
gW2k3eG2XN85+CmxC3/yUGTLPi/zXdGax9SiJyam76B720EtklPfe/Bc18UdQOM3YFSgiy0ciImN
4wby8+BVzB16toPigQWl5w3m89hARoBOuIwnAhzJNutfEvhjHct5dHbVCKoMwVTXPVxusmnazEQB
PtCSO1fTvbFHHkgDwJOFfB8Uu9QJBM9AwsV9OHQr0GNQo7zr5rQDghpBwZuXLYCWeVhRcSNsG7RM
bUNpTxG9AzboBUux3xrJoekFr8LetwmM4EHL6PNUhUthpaD8MbStBZrKWVWBZGbaW8u4xVu5wJMd
qPjnhuHTkhTa3My2Yl0NboyK7rZswRysOnbUQgBEBb3fZ6+09z4n94PXPwlLQuA2H/ecDSJIx/QV
3idwhTfi22KLRx9CidD9aqdQp+aucuwy9Fz3pqbeD7t2nuyq+Zyt7NTwcm+l0NIZBkQfyIh8yBqy
ZIh1WHKTGPdukbwRTlQ4Qktx50jNETOoEw5ope98D+XhXuUQ5Zu0C+I7YP+ZbCJQaz6g79gF1lA+
lQarlKOBGvRj8RvqoyzAansqqrHdQLE3Ba/OeaF19w10eCQKgn83mr2NyITOnLE73k+4z3bz77qs
y7Dw819z5nDQpFgetN4CRTCdmKCYQDqVNjtLNEMpDFeeHLinuJ8hq9jkuRUx0biRsWqwr8EyT7z+
RIGtPbi9y3Yw2IEHDp/3SZ6dCrt9MX57R1IyBqW3/Cr7+ZfF9IeZ+yeXgBFmD8VhEMXHDDrp1s6g
BjglInYM2JtpRu+tqXrXZf1Deum7ssBbGsi0bXoV54Xzqc1wC/XN16Een+2sawI5zkcIRYPebaBc
YQNZjfUITU7LJBBMIEWkNX+ZCzcPoWV8cHO0pTJrPjupG9gFNe1bJhArXNAqwCNy/o+zM1uOlEei
8BMRwY64pShq87612zdEt7vNKkBCSIKnn1N95Z8xRYRjLmbG0QEFSCkpM893bkIsX1veNwVkKlhW
ZamPzplFNVqd3FQScpyR6AdIOtoos6s3Ji0XQ7X5kU3AYY4tf3ZaZsRo6qj3kvFboKafQ7N7yVNH
RU6gdmMD84BOQmVs+geQN8sEW5JXP0BPPvGflW8/VxrZLNHcZHX/07ERVEVLvQ0DIi62K2iNQlT3
IyE5mjUglIGm78wBh6dlpw0Lys+uAcZ9unU0e7ALUyYYPeHOKCZ745D6j1FBOKIJ/h/LADVH14N1
0EEmr2Fvp2HniNWrQCyJGEIEtKjEOOUKK2fRog8u81rsQ0hzB51cA8UiYM0qbE5WaWL5pPkBcvFr
ruh9kHph0rPc3uahoHtIBGSkG/8dS/QPx6J3UO9DrqWxFudFCDCn/tGn03M+gGAjWZbGgbTvJ4PT
yJ6qO0t176Opml1rtc111aHAPARDcILbFDJRHerlAUCXd7TmYi+xnwA/1THvKg5sAiUt+EcKCmQu
+DWiGdTDfXFjZ+qhqNiz2+XV0UDVMEod9BQRTNQ4czhaUm3tIrFOxw3p/JeUEAWJSG2ZJzPn2R0P
uvagoXy9K1QJNX/HYdZRD+N9Hab9AzULL6qQLztMjTuAQ2HsYVrVX+Vla2Pf0smkF1P9twncEFpW
o3QTbhfDpp1E+27noEKqXPJrA+aOIHuf23yzyrrtlAFKp8zCH75lvEhDTXd+KqGwk77NdubQjgcn
H7GW+t3LELR7MxjGpNFVmMCp3r5pQaJMCohjALs0p6swhM1HajRm0vaDvcm1BwKrBaUta3wznkKE
BaL1PXC75aaw+xfdUoh+cw1ySAmwx2gU1j4XHkSAAYFeEPnICCyhYtNil6w74V5bjWftlSR/4eLp
bfkw/eKF8qBrrbEzY322cYQ1JEEpnn0TlsGV1aWJn/rF1kU73PlHgcZrKP+QT2SK0sFsNg320klK
hJc0zALas+ACFq4sTIwJcmmjgZolbbNqAwhsGo+B5+1KNWINlD7mcgf4Xm8YRdznFsByRmu9dUgX
Xfm2NDeuAYF44GT1VeMr69nrdbaHPBNgWs/ybgINOXoWmHnMbFL/onBOFruKD90Pi3mgaboBqIGd
DD8a9G5uuQtVtXKsDxiToXxZpeDEpAOemWbQPANXtIFTVxlbgZsmxKbTplCW3qRB/TdXzN5kjZsd
S+L/dqGAxE4Ggn2YrVp/nMZ0bt2geq+6tIh0Cxs6qJQ7FE5GznsERWj1WVFjH25YHbawUEGbVlnt
yyKt4rDVgMO6zUbxUR/6GqQI4Ug71mNtoGHDc2DtVLLrsPSrDbFdutcjOv7DclJRZecBDKVGFaUu
iBeScmtjsxEx2vT41m79Mpn6/tULi/uOtvlGYXSBJwClZIhtedIKjIncVb+CwWBwMdB3HCefiApx
5zLMAAQoNI1xK0p78SiGLMfySum2rtshhs/oY2XiaJO1Rr8lEMZdOR5oon3IH/wigMxOj1iMbO8d
Hl9gRYhAxw3J8q2osTFRHarzbmq8mpS/jyF+sS/dJ6sELCEoKc5/E0NT0oAsb50RHXtmiLObTP+2
OYGD1xDg39fWmPQj9t4DAMlbJI0Qq6oeFBaI3fs++6By8BI8CpJWXn3gbW9shYDovmKgV+R1b92X
qKfBHQNbWWoH1SmQRJgbgZ6BeCx1C4IHVKb4SX1EbF3ehynoMx0IKhiuBeTTU1lsJmD4b6G8LWKC
MHqt0w4SyhC9KW3riK2YmLd3iVNFlu3yO4TrNKp7BRYEAlUIF0nAENhL35cpKqq6rLasNc2kUraZ
wJHuyoSl+9ZrgdcvpP5oHBANTDMXW+77mNgD/4H9C9/5YUaTFibpN5DoNBFBx1VUCPqna4AVmFJQ
FzLIpFBkEY+aKdJFrgm+bx66bwCx6lvpAZKRT1jCPDzgj0HWj8x1wE/odBejZwt3ol4ByBXNN2at
DsYIMHbj6cfShFC5dvI+MuGohQ/qqhi+V3KXhQ3qhE3WRCjj23d5hmUJXQ136PXAMoZDq62bHA2K
FTb+hXhhYXqvpvTROZubqKZ8CgLvl09x9gskXCbcxmwfmsnGTRUU2d6ZgVR08ndYty1k/GaISNXS
iNQhcAEGw3odOvld6Rjmsat8tgGiC+fdwfhgA3KYoNPuRICjusrN6x4S1IQ3/EObw3Vh1r8bGIFB
q9tmcen4/R8INWRM8MZBN67oTQdB5wbFT3xXLlogtDEI0Q4iEhv2tVvPdN2NwcHMlm5XwCg3G+Ds
DTGqHLr+toFpX5SN9tvAOwauUAOAUefA2MnMzoOofDF7wsBVUSB9gZLooUET+uPCrsuk5ymYPgLH
WAP4gh2glQpq7sHY83rSGI/WC6rb5AevVAnPat/c+74g25AQONNgZ7ozYE4CjpObX1MNR1dpYwGz
sGIlnWP2z42fWcEm5BWK4RYHbbOjGqMMGoYWqZU3ZHdL6HNlSDZghKdXYIJnfydzkE8WPdve1CMW
cy/LW9C8Wv3KuWEnNl7jo9U3KEdp9HE0gBrA/KwsriqT+w/MKMip53zcmenkPZQp0Jq1BzkDAOfd
B2+GYgIzCQwQbwrpMZANVP4lcWOrF/gsoGrsSR+eJcQD2U6V4LucIpchM9odh6qQMBnNffSutAH4
JoMON1bv2ccy7xv4NAEQzyIpSNZB+J1O1mYMlXt/OYn2deKazNW5rkWBWsB2/+Ry462w7HfhkW/1
CJJwllfmrpkHhPqodqgKIA2XHrquusn1mvPD10lMEp7//imx3ENVNvZnOHYX4IRthFWe2OiRwF5U
dfvLb+dr1KpD5oLaFlZ+iIjAkPPG3KPj6zCZwYNH8akyvg0BL4MqOEo5SCeernCOH1aS5l+nhWH8
9d9n81DrcplER6+d2liSM3pThM017L6TyRV72hvAauF05tlrPWhfp2ux2Pz3hiMcaLmqkOoGux22
0M0hyKoeACt2UI735/LbXBprs6xzK+BANSL2HUcXJyImQZFxw5Vk8NK1Z+nmDnCBVo6leYSJ7gvj
ARZVu1kztVoYaXOBLUPHJg7qDBRajdp4aIGYBCZHjU2W36/8/qVbnOugnwYzkySzfasxj3JCDg3Z
DeQQpfOKssw3b3CuUv/nBmNb1RT2juMQNAn04eXe8psSui/drkz4rwveZK62pVjgHQOaPrRue89l
3d5Oyr2qpu7NcvzrqZv+Xh5GX5eGyVx1C7TSKLDBDo4hahcqP1T8LTX3EP1F9tnjx2xWCksLU4Kc
h9qnN5ZVvixYK62jDTNZbb33/8geyDSOa1rVpTvMZrmfmfjVPVKwZgdrV+Ym1PhLgJyoyjUf1KU7
zKY1VbBBaCmzTln9wx7edJDvvAbkEe6s9FYsfYzZnGZFyidKM+cYeEW5RXcwZFRT9QE7jiejl0dD
YqYjV7Vmyrc0xGbTfKR1BVAVymWZSpsT88hucGnsc2zdOm3eOiN3V+bLwp3mStvQ7FFfCkfoELQb
xmgHAM7O9rENRbVi28JX6ob5YMldHtILn2kuva0BH3JD30P2VAHZMMiii4TNnkgFvD7oEneX77L0
SOe/fxrQZkFsmINmKYCYt01HQLQRO50j/yThFdqvda0t3eX8jJ/ukmopDKXq7uRWHyx/Vf4dEU/Y
VKs1SY2HC31RkpubPKcdwmQtDEAgeXscfRSYUCIBvRK23Zff09INZhPfHEPORtOzjtoh4EC56YsI
0Pzt6TX/46VXNJv38NViRQhiGTgymYNiDRx2yjN6koGoUZ70qivt0oPMZn9jTIOChYt1hIc8ynCq
f5gs8EpV3qxsUxZW3WA2+23szKmv0IhdW0Z7GEh53qMgL3f5Oyy9ptlkzyRKJcipmEftZpHlQYte
vvYgx+XDGzwH48s3WXhHc8ls14SGFzYAXotU3krSv+JAB5rp5K9ssJeuP1vYQ4eVnkdAb0Bm4Hiu
Bgbn5CxEcd/7+bM53VvQPQyThY0iyE0ERJrazOLBmVY+8MI+dC6Stc0prTt7gi982LoJerHUsQAN
bsOQUNxAxncbZF1S4EAetbpZE10vfPe5SBYnKgnjrRFwdvnYook082P4BoGL1UXwBflW1wuZq2Pt
cWDt1KFhbkIOr8Reuuv+ntHflz+LdZ7KXwSpuUCWZ3IIahvusa7nHFrq75rB2FDf/9l44spkZOOX
4baEzNBoyl9KTTuPikTpP5dvvzAv557M4ZD5uhtd61h67ATY0xOKZ2vNtwtr1dx1WfNJ1iifkGNe
8Wft0h1y2gdS9GgTWBnTS99/Nu9Dj/SgK4APUdhmjDM1OmJslNEMDyg4jioSclvfMkB0yFw2WyBh
A1OZdDqZLk9Mq0NNF/5RwUdKv3uH2fwfVBW6AXPLEwkqcArh04YVF7i1qMseL3/shQgzF7E2lVt0
phVClZlC7jnm7ZldChjrZFtrlk9Lt5it6QMki6UuNPxNaq/e2nZx347A+XrjWovu0g3Of/+0aaAQ
RvcUTL0jYcaxq/UrKYPEFtPKSrJ0+fM8+XR5d3KGphvOKHzPvartcABuVQOr+S0zGwyjcxT4dP22
kJOJQj4/pTXK94EIt13nPTY8fMx1CgP4BhTX733s2ZKeoU1oZISKE+pfIPcFx0l4AOrQX5cvvyDG
I3NtKk5rqGk0rUCTYQo6to2NVWWE+T5o5YErcxcY7YsaxZ8ABnMNUkalEcYOyW6hPEZeGqm8cHzk
bfdw+ef820h8EUbnpskmN8HqQ1/isQKse6+9nKLmipWoBSbvUSqYlvaO7Hahqut9NYSAtPZIOGXK
YW/I3zkPNg+AqzKEefR1au1rK2huYb8c7DXcUm6FBjPXGWp944EouhEDUrkGMmy3reF3B175wZnA
3u2JptlDSLm5T4GOvVU4R1+5GrTeqQJU1ej99DqkkB+GTFdXUkueYGVRCSlI+Oz7mm4G9FJt665R
uyLjcENAAWyLyq7Y9ArWhhxkuGYDCwgXdRI0WAeE9Ec0r7gg304q7guQCg2fBDGKWB7sKVWRuEIN
p9KgOO/C4hNwNCoOYeYC3poXcA6HmvC5KRT/kSor2LfIZcYy9LvEs+DzbKMB/lzCIzG6oYbERfVu
e/lzLUyzuSrYJilBZhgYKVRUTlYWHkM6JGZeJt+7/CyU0hHVbh2gsZmZb1Z/Ks03LVfaMBc4L2Su
BobUxjJqFz97OLq77qoCMhp2iFfBnm6ybbO3b6tDeovyJb9pE31Nb4cVkdfCWjfXCYc492VAFaPU
XaHOEqN8XceD2U3bnDQaFWrb2doVUd8DBKIP6L+BilQ+Kp0hXNdVz37hHPDLOJtqX/48S48yC7J+
g87sygvs4yjL7qFmhY0lyBWbQWbqmkGwGOeZGL636LmziOvAjyBEbyGa3HU1vaGKL5uIcgAnRsKy
H997oFmsHU3mN4Q49tGwGrKj8D6LQwf0Shds3YPv58WTkfrh9w7ncytmZxy8ShNzOgXlsxWIyNLv
zvQ2lbCtyNd2pQtbN3e2sULPBWZP2ThHf3JolPv9GR0NLwrCwrcxhLHA5fe2cJu5GtilY4VOTiAc
uhaGEA4aUgIij11u/ml9e2XeLBxM5hJg6MUH2OmIEPp6H1VLEclR7UPnrQ2eNeqY1YRSXaNWbrYQ
15zziP+0vAdNOQArZkwnH8xguM27L97UPQEPvrZJXLrBbH/l4QwSIAyAQsObnZpysDsb+52J/ltA
MTLX9uZuzcus9tFlTgyw0fhQPgQdadDeMKwllxaOHHOP5qyty3A0cBCVA7qVSMd/o0K6klheej2z
yS7TILU81CxgaGBWh7EDqjvlAotd0/YrtzivIV9sNOampiyr6wykY1Rfh/AnfKV2bTvAowA5f5eC
jl/DuzYV4xpEayFU/p+rKWXc66RpHkXvPpRE/hmL4HepTHQ9hPd2IVZWtaXbzOY72kRJX7m8P7mm
A59nVGFb/4WJYV+h3i+ydi3yL5XJ5gLfLpUFzOdG/4iEUCzQ8Ru0UQ8gveRgR8OWIewBAcqDuxqt
QKKvVvJ0C6wYMpf6Tn5VeCOr7CM+zS1z0GSToi0n1lDKo5Za+E8Z8BCRjYbn31mRo7vZCXh03iAy
dLGsBLuFcW/PYsO5Qs4d22En2bPYkyjEr7HCFkb9XP5LuKaDjab2E/T3H74vb1GGgsnGythYCNJz
B9TRq4yMgRmNnmBaJJOST7ns0asa8I92Mt4vrwRLjzDbElSoiLvMG4EudbuHwVc/Fe32Rq5WcmtL
zzCLC+XQulVBivQ45GpjoufjzIjBWQBGkSur8tIDzLYALiHhMA6WQGJW6o1vFM2hHdFekbLBW4k8
S7eY5VBxYWjpptQHrqAc0JmZgorlULpJHbRhfu8zzOIAOquMSTqDe2zEq+M3iUAz3mCvqRoXHmAu
6yU+uEwcIpMTDK5jYau9OzJ4DOnkWz9+Lt5V/jAyo/b8o6MhMM2c95rUb55RruU2FiL/XKbLpJqg
BoahW10G913aHKzAQOuckZ0c131v3OIK8WTlWy8E5LlKF13I0gmhkjlVtOBwmJfwm7HuRBk8j930
kRGxMjEWgtJcsTsCgAsHBr89ucp5cgNQ2Wp7JW4sfe3ZlO6MFqc87rSnYYJHQpDSA4FvSkTQTrMy
Wpd+/GxWm1nNidJAprGS78BUOVR29r080FyA2/OxgHoVwVp4PSQE+xGWTmjGWfnhSyNpNpOzQXcN
jCRx9X6AJ3wtXpyyvYewPh5A74gaDDN0CU/f25T+E7t/2pSatW4L2BKYKO3SA1iPcYssByQOK+va
wneey3ArTZVCm7h54nhVIj+VyHSk1ffmwVwu2/ZtVlcBaIWqLSIreyOS7XLymIOQLtx2JXAsTLb/
E84GQAQp4Tlw3HTvhqK7UX2FMmHgD3FnIpSg7Xrlwy9tRMzzAvXpW3BIdK2pZukxtN8nq9n6jnhK
xwpWVa80DSDiCHdhnULgUaBBFdZMpf7exn5uWypLHHl9E7PRN4ONArIH+aONRCfg5di7sMDOTUtp
rprBdQbnmBepeTNlIYstsPEg2zN0Il2e7i7fZ2mwzaZ85aSSw0YmPAKj/+Sb6bNbAnuRuWplKCyE
lLnKVii7Uf2A7M7k6Mgv39JwJdAuvaDZlEdemRdBaXCA09lPCp3LDh2d1zaVMrY161bkuovja7aA
owHJD2iHfZQVVHFAbSiRFDfQB+g2e22ifzxqdO7e9rRMtzZN/cg2e7qFDBIHfOGwNc7k1zMqmCtu
0SoI6bkLw9W65G1cFzp7IikMG3FQLQ5NZ/XbrvL0ypj4+tUGc+VtZeV2AQSodUSbDI2t0ZPvw7lO
i1v3iV+6zcp9vo7aaI7979zNB+RY7KlpIbCyYy7ops/gbSS7qGYqaUsTnn9kJU58PcyDeUdkNuCg
VMKr89TKX5YP6Qy2rO2qg+zSCzvf9VMQgm8sUAEMVx9NM1bQNoWgi8j0sSjGlXCw9PvP0+vTHbBL
qh10dcLGpQ3HE/rI6LVk+fQ4MmGtrNBfz9Rg3vgo0McHP9qUnyiT15DUoAc2XQkCSx/a/u+vt+xJ
GQMEh6eCkDskPn4WvgmPzqx8HVHEQGUI3eBtsXI2XXpV88BQc6hgaO0ckbXeK6NpN4ZIr3HUeroc
MZem4iwi6Lx3IGuh1lGozIQ8Q/ebsvIeudVfUVpBq8Hq39+607z5caxrZvi6to8yvQ3VBJOv2wAY
ZgmnM4iJL99j4W2R8yf7NLCKoahMQZEPUbX1VgT9TS7VyWoHb2UzszA15h4jUA6MRa1a2LpS6Bob
WPvJF9XDBo+urANLD3C+8acHgE6uR/ssMF0VF1d94/woALWEu1otVwbvwryYNz3CltBHlY9PRxup
VBcSHE+r7eWXv/RyZrMac3dA7plYR2CDThXatIL+DlE+MYy1HMnCYCWz5T2HPqWFYzw8y1y+V0Ld
u619bWf8kKn850ChtLz8JEv3mc3wPLQzFJJhGJQG6NazfliGRE8obGXz3xP5Xs9TMDcY8Sr0O9YM
YzXtxLvF01vIbleCxgKoKiCzWR0AJIEtl428IHpNKUSv2ITv6tJDfx4MuzAhNnlnnXQRQGBSwcD2
8mtbSN8F817HtIZ1gQnXxmPel3dVme6NgcW+Cxsh0Fah0FNdtx9rOzGZjGpvrbl+YUjPmx71FNpM
5NAyK5bfTGJ8yIRame8LEKFgbjGSZtBMkClkJ5AL2M412/LY9rUut3ZDy+sh02UdTTSEFRfIpTWH
asOVJ0aEtU2DFnuAlpdGFU9lFbx0ruAEyip/4hGXcHuMJmGX9wJMAMhsQhNJj26Yqk0j6vFbR7sg
mEUTgzrw7m4DNLPb/b1ORRHJOkvMgf68/MEXZvy8g7Ix0fGmFRYP6OL1yagydZiqwYd1rN/fwfcn
v/vefWaRpTDbtD1rZo+1CyU/v7FhI6jde2NcWTb+pZj+P2sfBLPAInWbVjBf00djaHicdTXCC2ns
O97n2R5FpyE2m3R4CZFeKyNXFJB7UlsnVpDWhxQFi3sKZf3Wqbs0VgFcfblh0iQIgMNRwrYPTer2
Kz916ZXPQpMdgiEuK5inySK8mRhs34KqhLQqPE722oF3YRGad2NWVQsNW1iC6lOKpPFwEjQFee77
NUODpQk7i05h2RCLTB2Iga7/2DrFrnKrFcTywqXnXZhhqPFhelTYaK7ZmyDSvhlagS9yeSAuvJm5
aUnRa8jJRk2xPJePwgyuZKkeuVeurP4LH9efHSEyNP/YCNLqFGZvIKRt3PGOqRw+82sMrfM+6Itx
Pm/DJE2TSRdisVPn/ekbQIVgZ1QNv31yZUhrj/xYcvk92f8aa7660/kNftrIQPMKZ5thFCdG3b0D
jEFYXw02TQBohXC/gAso5OtXDfvpFNu0fu/gfVQUgFOeEfYT27fp3i3gA06fILVF+/zOIU9VWe+o
/lEV7VaTDjr8H6XMj2He7x1313PvSsnHFEpvH0db9Fvz+lfOjp0PIE+664By86BmzUWC579L4Z3d
UAA8BItSq4lGB/7ZN9LdFwxd8zDegcs40AjwUyVgTfyALHWT4n+mLz7EsG7cso/SvEGzHC59L3Cy
oxR6qmRqjuBR7hXw9d4+RZmKyCeVfXjtdB9Y08YDSqbK9hMc6adeR4BwpaJLpPqAb7GlVVKOAOu7
f1oX0l3wi1S5Nes6DkcSe+BBsGdK1UuTw606iLX+CaI5CEkFGyPICjqVwit3i+4CVR/1eM4RvpjT
viqeqpZtVPaTvQAGhHecwQYVbt9OHxmcxz4MenXdRxKQAF+jOShFd+wIHYTcUTCVBhZN8HcFVncw
H2u73oypiEr6hzlxN5oRSxOLPmYczsveFWzSG/vRtp487JPORJTA2KFxKBHsOm2707l9ytS/7NJK
KrBtje6+I8iXopuclgG+WpL7eyTtQI1w7B3cl4F+OBX+oS0aMLZjxN+ijbFbiWux9VETtLprbF1s
1Lfb7G6UgMxAKY2Wzi1HCnmo6Ya52zxXUQkRhPW7964hKUqMrIroVMWq8OKBAkHRmzB7Boi9fO66
pw48SOoBEZLXMbCHGwYe7BBsgvGnS8HeMbYunDA5liB2xYA0peoq1W+gfQJu+sDsbQtXM3dK9Ijv
Uz+r/BR4j5jLUdGoiJo3DJLvBvvHhAMVZeg3Avd3HBrh4rMhaLG0Qd4ASjcCygSkpWsB8FF93f1x
611dRfmrM0RN+NEZf63iL0qSyjulTMZl7qzs3Jei5mx97SdrqtA3gEbAzOVbYVJ61zjMWck6LV19
trj2LmME5sMIBUCF7XNmgrNVw3f+cqhZCsmzBdFIh7rss0CeJv+PBbJ1iu8HH5n4e1efHb91XueT
Y3vVaRhyCDM57Kl3xBsoUgruWlPF1y0owdzfh1cOumF7BVvMDKgV6JF1LCzp/Mycor0RIiyODDva
HFRiKkBUT42Hy8+2sBjMe5Y9tKIM/giaE53KncyheTN5D+8ddjWBmYZMoHYha65W9ooLnezB3N2n
RaYNiKxenngFhGYA2WYknPCHY9aPfmeOW9kGP63CecnCYJ9N9nVB4euOavsGHbHfynIH8w7ntAvr
xs8JVLhnoyxigNorY6Q6VgbLwvLtnf/+ac2rHXSq9KUDT8fKfkmtIA61ebBcc2dX4cqOfmEuzR16
glFWADNhLjnC3lPOr811NdHSzz/f89PPp0UlBsDAxKmtwk3PX3Cw2mnr1oNA9fKAWzqWztube1uH
pjcizrjMTrddMf0cBnHgeZfkVnCA/mSbVio2cKCgRrNSIlp6qll8QG8VKVoo1E79QIBvoSJ9hGDf
StRo/LTMXqyE0IUwNO93LuDlmOksE6eAP4FtBAzWuOFtszKylj77bMfccmkUg4+rM/I6gixhpB+X
P8nCheedtgaMxuuGAOdRjemvySpuXZA2L1964cXPfXcMPRYktbk8VaH52uruQUwUJ6MmxDlXDSvH
oYVMzbzd1nfykoNBB6pZx2OGgSRBjLM0dhIuiDXfKlUH897asQnDrmT5gD0icGWdFVc1/GezYuVQ
YS99hPOY+jTx7KrOtDOksELcy2TcpDtzm2/o1tkDQaKu0S0YT5srddXdiJt639zDAOg2S747Kd3z
r/p0d5nlogWIFHcforaOsEmq1BaejG3ik8iDkuXP5fGwMEPmnbawKYMViI/7uCG2Q7GPdmg//t6l
Z3O8qcdOy8GAQyFUfa1rbDO4mZhrSeWlzzPbA9TcblpS4ocLVbzQzIQ8LlsJTkvDdzavWVuCeVVC
hWHy6TdKV08DQ+7KtYpfcuT3hWX8uvyCliLvvJUWmSbQt3wDKJBqKrJ48mUIsk0q0mgqCnOPstX0
y3Wc6jUfbCMG1QaiBJtRshb5Fz7+vM029IaB2n6dHkbLcvcg9QDh49bUeTCtvEYeA78MtVtjw1gz
HYyWqc1o+zJpa6ZfODdNvjVBaf2BMDs9gwNtrwychS3QvCFXodZIjKyTR9+G2imoA4yg6aYejB/a
cJ7LCXDGtBuMtYl+HjFfHIrnzjsVG1KjCnl6gA4Yh0yfeQ+O7mzQ3aYz+Q/0QD5hfmgD3QyNV39A
vQgDPn8/jNOdKx8YyJN73/L9Z8eBLj5wQRxVtUmfBZTGNwXt0m3TldNK1FuI3/NeX+nnNhpxzeEY
9IDRTn6E1aHUPvZLwzff/nnCfYo8Y50HjlU7/Mh6coLy7yZVIVKmMkwKMz+wSj8KN19ZjZa+9OwQ
wlIAnCbd9kfAEM1tR9RrOowPIhQPozL2ngHL9WLyxMp4t8+X/epLzyKSJcO8hTNcdkpTTwJHNrE+
3yqvHD8Im6gCBk80HyhSZkGUlVb1E8YSwZ3K2u5pyNxq7+cW2QkvMId4gBCBRaD/8b+FKIY9hAT1
vSpCdW27Zf/THinoY4S574MfTO8t84FGuhw0lgbALO71hteMoBdAbTzl1hMN4VAydbZxgypttvcL
Za9Mi6X7zIJggRU1l8GASYhq/LYaRbBjloeT+wRweV6nxvPl51mI4/PmYifP/AFeSPyYIdLdComi
BJnq7v17Vz8PvE+DWTs+Nf0B2ux68nzUBiEQsyy6NnwXFop5dzDlI7h+acqOud/lO4Yz6aNVyXIP
sSBCh42jKXW0XDmqLRxI5w3DFiskku2FOBIxqRvRlPmdaKcABEh7vMIywnaN3/EPaGf4UwpK5Mp4
W5ii805iNbCqAAV5QNGKHHhJsZQDohh1af2QeuZv7YUPYPquJIoXFqR/e7FPn6vr8LHczuL4XD1Y
keFYgyiY9XHAi2J7eUQsPc8s5AwZATAFMIajGEvksZC3NO7QUWl8FLYz5UjqVeadbo02BTESFLbL
N10a5LPAQzk6XHtQ+Y4O0LxwcAwV+lDsu+9dfBYRxiythZAiOwm4dkBeAs7gWs+j9W+/+UXInPsI
ZV1uq9LDxU9vRvTqRQBbR39gXLRRGy+6vo7fiihh0fXr6RRfJ/jP7eGQHJLrOL6+frp9gLwuOjxE
77vd393D38NfGf0V26u73eEQ7Q5Ph+jw94pEm+2ujrY3x+N2u33e7/FfP4+Pm/1xd3Pc4DpxfNpv
8G+2m+Nmf7qOk+Q1vj//s80mfo3jffy6hxpoJeotzOh5t3MAPw5HKwzAEjyl320zitsU56IYHcki
zkPmv5AWuOqVuy0M93nzs4NPlxfMDA5A9idishLY+u7Q7bGy3v2z0/ni482bn3sF870ROlcgCkgC
ZnIkoW+DvhUkH7Yf8yPYrHe8AK0geO6L6kGlU1IMj0O9JnxaWEPmDdEOGP8ScmKONaT2bnWA0mBn
GRTrYSX2hTKt3eUZsPQez3//FDbM0QYgEATFQ8FAevCPYfvRrIXdf2Wer17ibD9kmMCJ29zlRxAN
m30DWuWeTTYpNo4GgTEZ3bOK83ysBgAcxgaWLMg2y1N1JcB8fzMZJFmwU62NqClBoSYeMe8ZcZoN
kOFqr7Tr3LtALJ1IZbTvXjfq7KytgTMXEw4Yi6hJDODtZgVcclskA4F5TSEarDsOC1F33Dj/4+xM
liTFuSX8RJiBBAK2DDHmVJVZOW2wGgGJQUiAJJ7+evTqt7idlWa96V50Z0QwaDrH3T8IUg8iINBC
qIDrg9F++xu0ke58qa+8jk2LAvYyoE+QTbYPihgJhgfnM71HtlOIkHXu0qdAGPczTi0NEOQMaXaT
BOzIxkjswxTG2Uy22nzr63ArBjbH5ZrI8dHIwD5AwdeXqZEeDo69ykVsRE4lqLuDN81vdcMNJtQq
yWzbRcgVVVp+Y5KALaWR5j7HCBwNAxZ+spn8YJL9p8T5P28BGlUNItA5xm6j2gdBElEugyafLE0f
vctXUzhDXF9jlImPEf06BfcwVgIU82WDlfjv7/BHldh/5Bv/8/MjkH7hFZPR0abTHedDgRpKKdo5
p/0EOtZ4rCFy8UbEwo70oVY0yYgICtdXnyz0H92+qw3f1LoRslJU/AALROjhPW9e/n5lH8yp11pz
5wcm7InELID0tn2IVPDSZ9Z8a/nCb2pVhSffc59pgT94TNfa8542yN8cRX+ykjVvSTBMDxpc85vU
iOWJDyMt/n5RH0w51/Jzw6zo5niLj/60m9Yf7SX1tH78+2d/9CpcC87tvFXLGE/iJGeDBEpu4t4e
dI+s8GylyEqplovGwB+Cbsz8SszIhE+CiefIZp5+A3WGOGO5mn2AcPjPNHYfPcSrKRatjpUOmnUn
hCGPu9px8dPhMOznCDYG54YnFnW42XwyoX/0FK/mXCvUxoYKg004d2CzvPEb+iXCSZqZz/L/PuDe
xf8wgf5nvK1O+BtgVfGx7+wMFdnKWphaR3IwTLEvgI7oLwj56RGyI5Fp3sc+v6Sbk3Pdh+5ox2iA
ybK6pL4Y1e1XodjNgE153oeR+UQw9tE9v5pyYoBBWTOE8pRWU3zgDfakQvL1wZdh2mUkqDGxbnb9
pCH40T2/2kbWtqs7yqIOG+NghSqsmuo7N6zR0bMVRd+d/jfvSexfTTTWX5Hd3DEFvxpf9g5uo6IO
kbKOAPr/1n5k11J2nq5doAMfU87guRTlmLAtemVqUHOo+Gxz/O9TALuWsPuCBq4LanWKafocGXLs
qhoCheiz+um/PxB2LV133azVHIXTCYmBedXPQAmEOQWEMX3++zzz0QVcvvh/RoDSMY+xmOC0pY7T
9g2KuYzKz6LLPvr1VxNGb+MAneVBnXy13E9xuB4RYX0ewNna8aYWn0zD/36aY9cJvpFKNmj2zHqy
FQJ6ySuKszn+Nddv6OiWNk0/+Z6PbtXVqTFNlgUBof16GuEYzVm4agjrZlGwYFKfbQD+vQ7JrkN6
GwYUPTBW0ynswp+NrHIz+TskX+zoAt8RKp4AlUgoVKAizaaezCVHkuQn1/fvUw1Lrwa/v4KjhSRx
juICvdFB89600L2suvlqQTsBzebTjM+P7uTV6If+n7HAd/LEN70fI0BFNuj1soCNf/7+Vn9wKdeK
doZOEaOo30NeCfENNr7dE8K/7ck1DNg0Px6+NKuFVuTv33ZZkf7/6YBda9vpgGBz1dfDaYukuLzi
0YlG1fTJY/no0y/X+D8jFHCboNd8jo7xRFowNcDVkYaMn9SSP/r0q/Ef9vXWdYhVPi0VwUmg9v2D
vLCF/tuduZoA1tVPPe2wE6OVqAqvU+mthfD1k9Xqg94Ju87vDZN5BX2Gx0eq7C9lLTAExtzBeftj
6ZBLYredEOvTuqW/QLH4b4R7di11p6EWEXXtcEp8UYIzddwoP+rgs9nsg7GRXC34jjVzDwYVP/Wp
Y/cWYdd/QELQ59iPk0/u20dfcTXQV1p5LoqhVG2i39M8Zq45G/709yf+0WdfDe1xlYmrqHfJht14
udEkyCRRAigK8VlV+oNX9lrLTg0q+GpJ5Xlo/PuGqH1PxCfHx/ifye5fxvK1ZJ0ixB6Hhx4RKl0b
YG/lz+njKCazZvNIpodljobzRti4x/8JleFmwUkE+WmpgGcg9blvZ/KWgLa63IIxzEAN9KXQBwTf
6SGr63UA6Y5AqOdHbIJPkQUGf0KiuzHwoy7zUdc/6da0a7YuCmf68aKOiBqI3QQ0l/EgpqLfZvoY
eGAqZca47cQS4+1lCrIDSIbLMZkW/45WYXgEDxeJsOGgd44pB3Ik3XcIJfkCFjZEnguxEPgAteQM
He5UyucnUbfJK3Z8dZfLCIKcQ9zXJhcsGgtlE/sSc0hANNT22dDQe3Abvq4rUAsO3Rq9JV2+ttQr
NWhuJS7T21mZgi84mgRyxBHIBxgpDrgLK3JEIfFLm17vwGvakE3cQXgKTOE+EeCL+F4CvaYHSagX
eU3ZD31aRGOSHLxY7gbXnZql6762yfI7oqOEdNPdzR5Eer6DCtAyMCOgkXoxIX/2jNWFahVklsrT
e9I17ykjCBRPF+wRquQo+srmgYFwc5AMklu1jHk3MdDZyE1jQ8BMm9HeKBLfAu6h8kQADxNDTbKT
VQBOXjAWK4hPwHH635CK9u5x/IzBLf0+jsXekBDq7BEX2PpJXPbA+yGPCdgMoqcnpAIDWyn+pGq8
IRF78nkw7JPGv0GS1rfeuH0folLHIycvZEeak2S+4VXEsmpSPkCdFcnBZtltSJU+8a6D9nWpzPbk
t0AImqi6GehA86CZgJtFbWaFptVPlyfCWZkI4BEb7+i16a8IKY/9EK5Ze5Ga1m3tFYsGhwXc1Rxy
oDlfI1kj7aTZmUoe+jqu8gbRUiiag+qTmgd0yXrIWofHaQuXO7IuC2xqqYUWc3lL+cgPCXKPI4Sf
ez5PdoOoXSYA5tgtMySldfpuYgFW5phkWnev6TxAf8De2619qzspdtOG7NSRwqoZz3oo4Kzsiop0
d70NXhAZ+AwAyGmOTDkmVJc8rfYs1NBpLkmzi7phQ8lkqQvNFSti0sdAdE477AyxCmmpM0aQBMqA
4EKgC/0ubPqn66O3yFCKl7v+AcD2vUwRGwv79e08jzfV1N6qtrnHvM8yHBaPEraKdaVfdZuet47+
tqr7QZK6PlI5wVjK5q/J5N90Ib8nYQdUo3qLUv8G9xC7x1DmcRNGheR0Oy7V8piKlWa2dgI8s+om
kuN3NsZ3dGOw/LfjT26S4BCHGk8vSYdDTwHDXLvqZWR4IdH6UZlP5hiVN9B0ZBq+tcM/aoIVEEpU
iKSo+zyEqhNAt7JChnbp1eSH37NHJey+SZtbMLPuSEpvKl4NP/vVoAEOmkrhU/NTtYPc8QlZqdz3
b3ntIfWgoSojluK7Ah+95y15AqNdgc/N38CoBfawjVCzRGZO0c4a+NUWcruVvjeBeUoXua+03VU8
gRk3RpsPga0lmDHmCEhJW6aL4Hiz57Ggi7RF3Udlm5h81oCJxcmLBnDrBQI0moF0W0HvnX5DKXPD
yK3496UFRqrbiL9fwd3L2Ii3G4YJUSI4NckoD9LcJ3WJauZ5jJAgQwJO8EZosU+r+nkJwY3dBvZ7
VeTBgNVSIH+yLnUHa05Us3sX27DwRP8ie327WGy/N9LUuTTxt6gJf/bBMhQ9GKs4nMXxLkCxK3dx
GhZm7X6B3neMGrWWKOkAGsaiQ4BwsRl1PHBsq/Qh8KQrYfK8585893sxFCmOAeDQgk0/b5tXBFV8
msP+HlPgY8x5UNJIj4BIh32G6R5LU92VwDOCqglCUy64u7WAJGWD9gQ0++mYdev86nnq2efTV8GW
BwQ+oxadSpXznqNm1GvIwvn0hDZptPdj+lNa94yUUwTV1B30Jm1SeNH8zsE0HEMZFlEkobBXyeNM
1U7pRZ3bBkjHcLm1rv4qhvEGMJc6qwxzBRvDt3CxL4MDWcNIepqAKgaHMHhDy7fL+IT/ceTRk6vS
d1TW36t4PoaVnwJwR4YsbclbW4H0aJ1532owyiC/16Wd9XqER6Jwmp1Q4EMffy2BRjopX4MV5JD6
OW+4KPid7kc63tcManvWuCbzpvQeRlQQHyNxlBs08n4i+sJRBIU4guD/FVi2th5MiUrP7ySVsiTr
qLMN28kiSuqTk/N7HE2oqNv2DxYceBQWc15TiSJdCigcSrd9nSVcRrdOLlWh57AuVEK2PciHZyeS
PGpxcsRimydjc+95gu3iBES8moD9Uok/UcPBvYPYf0DFBzDd9kIcAupWnyPqPzEH8gl0NicsDDeD
UiC30fHVbVsDjOwickSpIZ1CRQD5OfTRIwLR1YyNA3BEqEx5Xuhns8UaPiqEk26e92MGA7jUyDPJ
ewuQVzgxCUSrBRCwgQmCRv6XoaY+Ks4QHqUD+1IN8CQoX4EsSep9P/cU77WeCyzU7XsIBzZq/AZs
4jl67OaeZJb1Fl8nLi9Gt4k7a+blgUo/PHuw3eWgk4h7jgQVLFP6wLm+2xRyvEAotk92dbee9JB2
HDGFLFPyZ9bV17AGy6hp5a1vxntoNsYMRqJjlICY24AwleuKAZjF7JFEcCPgvwd4Fyia5HWMIEEQ
hUqvagXUMgHWZqJBczMh+SJ1wu8heBAlSHRVLtk4viwwE18WsLqY1pMZEU4edsXgtf1N46XIOXMN
wXj4Ns1/YBgt4wmt6mEGOhir5cr4l2XEgSTWQYYCt3cyot5P2mAxp+O7WFawOCc80pkUG8qMHa2e
dNTBhgIcZjX/WkCTa4W9G+RUTr7dEzXDS4FEc+SD0Vwu8x2QvsW8NWUk+VOtblAAQTK82fvewPKt
Cs8yofshGPNJBj82pEiAErDXM3+gWpzEQEppE5yHh3OlvDIg5qYDsoqHc+bTKt+gZg1RcjVOvQs6
XQYTeJbAik0kri/MO1xk7ZpcMW+fxluCTVx9SzwJDGmdd556GQzfhWN9wAalmHj1MCLgIYKLaBzZ
G5g6X/rkp8YUFgftQ+e8PAYzKKs3cbvWyw3IfF4G218eLezLyAWcHliW6QJHesi+LYi1AtOMFQwi
sGPXtYWsJdCeF7YkfQ84fpXXajAX7O+m5kMeDdiiEiSNw13j0fQ0QFQ+UaxefPbfFfa6PZYmTUAD
JXMBTtsjadmubvtDOOEIH8bYAUXTejbSnTwBZnFabU+NtoXROg+XAUlANoso/cJpU2VRMmJFCnVW
eT08SiGW37UdEabyEqkXECNvwrUpxgbUwbnrYOonDhWWruqm0xgF496fot3Ep24npxT99Ykc7SKj
PQPZcr9oHexT7d0sg2j+VDVsKD2j3WlcwZ1LeX+7IFAF8b/Ltlur9cAIwTSxToCxVaBMg+mLtJUV
rbkq8GCBna2GIq37pmIgyvg/AZvDd5GaIzLuwqzlye1WQRYVNj7w9rhz8xqcFsz3svbhgLHdG0iV
cVH15DuFOShwyLoaA9wRCHgmTDe4YSScgp2jsN/AnJNSdYziuv1ifEexsei7vIGICos6JuGJwtpC
9DgWINqFmZQjtlUyrN+AbtRPE3VxziLUuXsl5+8DEjXufQSi/MB7OR4hFxN4W7362Cw9uLVi4Dfc
o/4NGOscwL9EY0rdJpqJZqZtrq2sv6QNdrS2Z3qHLj4er2KypocgiiOwlQWs6rVJserTAc2G42K1
/C6kTcOM6IHf6cANu2UioHtjCQM6DoD4+UHMSM8uDbSin0luPjhHX9ub6xRZCZy76sT1uhWIwAUy
itW/kQwTFn8/qX9QnL22IDsN27EdhgphoXYfjIjY7S3LB7H8rDr13yhn7NqHbDhdwYlc9FmGvxFD
uFc8wjbJZQv2TqDT5gwIShd8+/sVfVD1iy8Fg/+plIF013pj2E9nGMbcrSJ5y4vNHuLPuDcfFJqv
vciGtS3A7REyjLBu9VOIJxLC92YzQv6sQXDojd79/Uo+KnFcFYGSra5bDNlLmhF2pWNVNMlnvqmP
HvtV8QdJOySxYTedu3F4WCcM696WqFK8bjb48t9+/VUNyOl5NGFYTWdYVaL2ydg/f//cD8bEtYUY
DqV6qBjCaSLK71iq90LzJ5bYh79//Aevz7WF2AlqRzYimKaLccoR943Yim3qch38COPqk1H30TVc
VXNr6E/nuMW9seTGeM9oZ8rlEw/VBy/NtYV4APadkw0f3TQPAXsdPnOjffDGXMNa6hXxuDMmxvPl
iG6jCxqmztJeFCBF/7cK+jWqRXAP22ADYVIUdEEGEp/J1s19UuL+6JZf9W3WBZUaL16mMzOzyabJ
LUXQXXIh+q7Z//3V+egrrsZrLYZtTuZxOk+23bVVe2w9do7NePz7x39U6L4msgAxHadrlchz3Kd3
VQOcXHznCaC2uX0YzK86dYiWXJ8H/vz3L/zokV+N4BUsYSTbVPIctPFuqNOiwpBAFkDmppe/f8MH
L+u1xXFNO5vGUz0hjoY/tsy7jcj2+veP/uBhXNsZG0VxPG5WPAyS4kjQ6DMqamAWf5aRFgT/KDz+
pUp8bVdUy2SQJe2qo/A88uoBDVESL/WO3K71HnrJCOlc81hCvSN3PuCiNsN5eD6Ow9TvfKPdWQWp
u/PScJ1yIJHJF6GAuTer3c5rlPKHHo3rnReIudDp1pYrq+O3SMTLHcgWiDbqPf+2gfPlqyUCTZuV
YpcviDmRqAUSfsbOzxu6ewFSehGS1cEr5LY9NhPNQTsQNMAhjEsGBgWQ0wZQb4A6w+B3nwr3c9ni
dqdS3WLHPze5a+fpXvbw9CMmH+eOTmwL3O3Dhq4KW8mDFyjxVPnJBGJyOLr3sLIMp+tkiYu67QZY
5eP41NrJfZ/7UORoLPk/BtShsGKO666iNv7tkw0VGMcgIwF+WR7SGBr2lKlgRzqC2EvI1nIctC4l
LL2RbBHjdmeadChRhVSPyZwiAcSFU77peIQ/Ren9wjx7h9NB/CN0oABP27zsJtQGymTzFqjXvAmx
3yuO0p5r218ew3FbMCOAMZfbWxijEZ54oCRnemj9m5kgmRy/dEZMf6PIuB8XNT00ExYEuI+WpYir
urprXJviBgf8q+twVtY6bFnWzjG/j0cZv2sw1G7jqFPvE0XNJUiFOaSXNP44MhrBRc36k6RdDzeq
Aiwe6WhPLk0dzO4YefPGpls7ztGDaJotx/3v99AO029Np7ZS+TPQflGPHxaZrcbb5GsKG5wk6BQv
cVVaD1ntPU+2XCcoCSVBKneThx8B86X/jTrKMgPE4101IANBBR4ro/hSKfP74ZWztM2J8uLnBi8V
qO9Le2cThBYX6JCse4PYHBwKUPpNVmr3K7DRGaJa/L2ba3Keh8DB7j0uWTITddA2RUmfshAVWGyd
mu+LD0I2dpvJq4RXMGu1TvYRSBlH5GwNQNLz5yH1ybMd8GfJsDxZ0vYPYQWKnpsBT0giNF5U7dFb
MfRbiXFxvyruCjgmO9Cuxbaif1BPNxCSY8eveltsMyrOYfKQIlYDd2E+mV6hyOlCeugJ9XZm6r1n
YKjs/Ri7JFPpgPBbjOVveAORh+GBeZGtwuvHPIZsdShIr0XeaqyBIeujR2lNeteuNDzrWtTnkK1Q
YKm2yyoSpple0cZIiEK9wF+aEnkbQ87xFc/QddGzZSmSIWrimfchWVBdSMnyUk1penT1mKAS2fJd
Uhn6Mkud3q3wGKFu19b32gwT5FCou7N6AYtlYcMe5b7mxmc4JqSb5Xsr3Ji1G3jlbhri+05Q5CJ5
VvbPQVN7j7EHoQHE6NXW7SKasHuzIsyd6sW+ev6s8jhW9M6qYD25eeyKCa/XWSOUH8CjYNyFC3oc
y4jiTaJxdvDsKnCabHXZrQtQ1kG19Tnm93Y/mmjeg2rkysUZcl83ff+HDlWTw94YIZ8c16dmlhTG
JsOOCNuUPDH6Hh0AgoIUzgrOG+SeycCVqJQpYAECsw/p0JU9mPY7P8KEJqrEL2Nvkvngsejo4mje
bdZPCrh/vT2d9FbEBr0yu03NYZt99YMA1lUA4O7eNLasbybhy1cfJp8CtOnhJvXXC55FiFNrUEVu
kDa2btP8EKfa7isPJUog4B26MbRuzxLnzSwM1iqvADLLN4XeYdUlf5RwyfegBb0ihpdm14Q4Xsa0
S/fE8oNJQ+T2R4gXoGq7tz1l+zgKvLJZ0BtEPTzZN5NWe88i0z7Bg8w4G16aS/m7QSex6IFezZK+
AhYFM94vSHNrnNybBeEYJL5ZRvAzoOVJ3LctdN13tN19VDl91NynCaVsILV3MIu0R7WpCWztUB+w
ZYeD2aLuMWVKs+RrWonk90gjkycodX33RwAGhg4JgRH1wl1NN0CkB4r+kVLBXkzdlldt4j8JNU6Q
KmsAiENPAgqTovEUxWEEZXFUHUwPFntFu/AVlgW+W+QcvS1ol5Vynddvoqmq52ENxmPV4DYg/pbu
oiXwdCaXEXMOqpZrpGG8RZX/gFQCXhCDtXQiKHVtOMPsId3vC3inRcaJrgsTthuWQ2cyIYab6pIh
D9PUPef9cKhX1KCmtaH7UQeYqLhzCA2pfxKQsYo+NLJ0GgJc5aftOfBRTN+WxWQBNgoPGDcO1WVU
7JAthayVxbFLx+BFJc0r8ZL2EGre74e5UecAjzJT1AsQB751v5TrzX72a53xLv6FFCEUi7vR5ghX
9S8KxOkGiBBki3DSAHUswAZvcfjvR4uokaYNvpIx/ImO3kMtp8OCjkIGUgkv0FDG34BMlanEkWOC
rc/e8yOEKIzrkDM0gUoHBlVJVDBmoA2BFOGvM0CbIzqwS6e+csgtd2HtIzOGMFPUwm5YD1KNgVQj
Tnlge5sS/5YpzAot1XvmJD0vsXhMPbHdKZ16Je+RwUUEkosirBL56M2vpkddebbzQ1OhJC/GGGYe
BAbVVS/LNKHf07V/5qPah1P4Y7AwbmMOw8pLETdDyPYbwKEpC73khTv0ItZmQ9NuXlnWbIgH6EWc
7iyWajQC5h9ibn5Fq0XIC6RLu6AlpKwr+kdQ8wWJsEh8QXhF2MUIJCS3SUCwCgkYh1WPX4T9zPOo
/OSAQlxwGFPcoTQFrwuNZldM5OJGE3WXQa3VfuuI94Kw+jlzNeS3qnIjOuR6y1FhGy8wEbQMN/1u
ZvdaKUnzGYtkyeY0zjlr72uPvaK8+GbX5MUS+RowoKAvNsSy7R2mQLe1SNCZ/N8T003BKHuqRsxi
KabeOxna9LtgCAbGaUbu4pU9IIESgyucvjJWvYqGyiKs0QQKPaTjcMxSO8gAdK5M9CONfBBo4+SX
W5YWBQXZo5ql71MSws7KV7RN4/SXgw8PaUa6R/XSx4QVGlwlUuTQiApcZi0KsJWY4izRLTxAQ/TQ
9u1vxGwh9CCGxsFONijUJu8k4UtBPb7mkUosOuJkQlpIOx4xInCq9mSwD0SLFlDQ/Olc9SfhyF0a
0gCL2ooi9gKnLYrQ8TfkJB4SyXqk91Qv4YowkhA7R4QhT8foUtgmgZhKvHLf5dIhuCZet0tz72sT
6K4waJnlqV7mS7f/97QlNG9qh50uuG95K9GLpxaMwFWasLBKNFkzrsgB9E0ZLGg28hZbFq8R0wHz
BfbCnPyJ2nQ7QYz71tva3wkrtzxM7AjHdPXc+0mfxUbZ0vPqb87Hdy/L7GfMm9t8BcsPlXnfFCsC
PosAffI8wFaQLcTPhgkCAUgwb+vOLlAQJ6gipkuMnwPEEfB23y1F8bxP5kxt9jGk8Q9PJWjSxNGI
6CdskhMH0YJRWFZsFzwE6CGdJHpgedemc8ZaznKTAknpRutlXrr98LZ+KQMTwL2HvDpsr9s/8Pni
WMzq7yPxInw9JBJk3XjOMJNk0mlbggEwwpme8gwihDe0hPrcc1j6HOab0mqcIFrfRbsqmMbfTZvW
pYc4shvMweZAsHDsZMDRA+bkUUfrVLTLBqEvmc3v0UCehzBS9FIgEYl2dd/pJ9Oqm1FC6aiA4yug
sd7OgVpekna74109Z+3Uittpod5jjwjFR+MJ71EjzTRvu7DKuiB5jEPS3MVoPkF04tpdo73jVkfk
prqU6cXY7qRJaoRRDdsOEbvdDuVeXDvcue2GRoPm+scEhVHRTfOj5IyVYcC/bCC9QlIw39Y9tjvT
JVoW0UY6r9b1eeqCILN8fW9Xhx7sogP8bZWeUR/hOVJV3pMQ0fQjysSjuN/4hmq0mTH9R/WXYdAw
Eqe2PwpT/UiamGEdQK9rqmG4lTgp5UJ73xIyPBLRYMFZMP4QhIictWWIMtaPAv/QP7DN6UC1sHHW
me6HlPrO9h52lJXflL6nhl07Vwh78+a68JLxUY/ibFeLdDLEi+dNZBx6WRBPOOXdtE1SlR7IexRt
151U9t5pseReBU5kNKBFl05BvdPY6sFJZjDdDpbn0EJBijP3t2pdt92wBeeF0uYYCQjk66heENHV
/0o32eQz9vP5KDjBrBgMu7WuWIHjzJAZNVao/Ys1Hwx6nyt8Y5iCsOx7xL+R6dAjWg6VSgQVyWNc
VWKPNbotGsswkWwwSemWvnob3uR6jXABJEVHexigA5iwfemTiV/45DgPh9V3Ww0P2zyilQw7zY5Q
d89h4Mq9C1sm9ODSYsZrH8gaQekU0+RQzxwLk4neEe4MJiPTLp/BJtvLFT+oX5v41FC67SLdT3nX
L8nexRx4t5B2hefFsEBNNI94/zqPNkWvkmA6wFl1gQRkb6MJZh4FMVcgcQDT/ZjkQRjU+3gI5txO
yS1kDUilYx1KbiJFGFyDSVMMdAfcQZcviQF9D4H0uQbyEaG7+i1elb4fxqV969qe76NqCPNGjP0D
ahYrkDNj9ziu4YL5b6qydYRwg0yWlrJ3W9EFrN07GYdHhJgjlpaYpYTOyJZL4tKSOXWaff3YC4W5
NRreqs09dHOyZfOCOAaHPccx9tdXmHseE4sel1mV/9BLpMlpKvGSKE9lTdfZctAczv5Brl9pA/WV
1B4WSdAQ8w7xf2iboe4R6s3bu1FOGZPavEGcCgecabFuYTePwdZzNPBjH/IXOe9pEIFxX7nd7Iw7
E17/Qvi3KefL40WUhrjl6KA/hyjSHSXOX8iVa2VpuIUUqoPsA8b2cxqytogA9IDZhmTQ8E5fPCP5
o29imPoW/9FthheVxOabCk9iy4uQqtYDYQSNJpW1QAZlicTCOLQbYvoC8YNb/sYoAuL0HMTfVmUe
lAK9V8JhV2K0PfdLgJ4SQTGi6tBd6viID5zD6mhc9LIlEsXnBtliftz2O+Ul5CYwfoyu1NQUzVgP
dW7aqh4PXRJ5Yebzi1BFttWK0FuNJmwtkwBnzTB4RI4JfTDUbTedtOSe+2a+Zc2IRRYn2AEpiyTG
S+fPY9icLIUzo1isZ7+1a9y++sz1Bz5Af94jgujOV6qBVq6c+b71/JcYsE5kOg7LjU06mg+WdfuE
4tjihGdyOGrEfVoTeTNYXe28aAPcgMwIzsNqsuNWsH2bROM+bQzUlD6JSh9BvQXkvOouhR4R57Yu
RHfUdejihAxJjF5Ni4UZzHTYROwSdVnYTJJeeqxNvJfTSL6Y2afoDGu45JSs0RHfCD97/UDv9Vzp
nYKI9lRhgjh2fuXnOCZf1mJvLtZ+FofYq3G0ZBuOMdr1Z+6kePE6UWHst8MONEi2g6legQ6ZbIWM
xv/j7EyW5NQVIPpFikAgkLQtaqTnwe62N4Tt7gtiHiXg61/WXfXlmSKiVg73ggLNQ+bJ+JjnTnVw
x/Od65TpA5MxDtaQwwcWpWDat+Gm2WKC6gGEtKpnEUNnuSk7UXwfeKFwDqOmW0EzcT9habQD7ST1
66SNA6BW5LPoRicgWVljexuVb5h/YLc29oDRoInjX4Od0YeSQbQQytpAHmOrQBcFh+DLtN6ma3P7
WDuqO3luDdlLynV9NxVZ8QTYW7ktbOE9UyzsbpULRAHtPddgYeem9zaxHfw/6QLdY3s8uhH9TPRY
PiUEB1aeOB+2DJBouuiWO2VJjoFJEbX3ukT8CFU4HjCQ55BK4bCKVSLGKgz0zdFRGRSiCatcP9dd
uGWlTFZcmUvnvedD7C/XfhFTuS1Du7oh0EEmGJ/wT6E+rjtMPv/ol4e3qs+s1nKqm0k91xwgkBzn
atddOLnns/Evz+6nYYqn87N5+VA5k0+iPYfD+Beb0uvuVeZYt7K0rY5pQLJHlwTci+8Yjv+uK5jZ
lQfNYBSbOoIUYHY7kmeQNIVZKfOlu4HZFeU0tUwOJA0DMPtup7B7ExZZuRtYuML9F4r7pchVXXNV
DEwEOlbfTHQ28dmPbd0jNUjYxxKyaZaLFeveQrucE9wEBOAjKJXNzdBE2Evirq/1OcQal8t/4Ypm
DnFz3dwdDXbAQYLVxagV2Nj11uEW1K4rFtSl959dVY6lLsc2tmWAW1fQx6AY4YNzlznTn8tfsJB5
483pbT3xUtJoXMwBdpXvzKFJ/Xibf/N+QK27cdytN15neJhnIofg0EPoWeAGkOe+Ct2DS6DDFM32
8ocsVcWsH09Nd1YxR82NNsXOjNAsDfiVdsPUCoxs6QdmN5hUCi3aM7ehqQtcLVU4JBeQ1I8aKkRs
Erl/+TuWKnzWpQuRYogwMFY0UG8ZbCmnGAvOaaU5nZvNX+7M5vHHOTbECXSZuJYLX7oowWnZZ5k8
n02fqzfVSz8xu7aM4QDqjfTqm4JuOywdlfdI1JuVv7qAT19VRnNcGz8rlqySygCblF2L7UnRfObV
dTPZnMXGhwGSNRchvlKrtxDKtV1pY78NR/fu8tsv4PS9OVatsEJsXUUdnsBhaJJtn9LoODisbDbY
hOJOHCfcHPxjAYO5abDPhroc6XxGmucRS7AJ20QO5TMuIKHAJNNOeH3xge0K6JGc46in86xN3Jrw
ysI+94cvozUU2hYs9ggna3HIgegM3MBNfpU6K49f6FZzjlpt25UcbcSiQNUD2KlrcB5jeXSHqNsw
EKN7bZuZjQ+pFWFd35ZuUEAIy3C3dF6ludlat136jNnoAEmMk9QjQszr8E2YZ560m9Z6Uel1ah5n
NiogM1NEPUIVsfeDLjes02PSjSs8q4URZ56S7NKxRM5UbwedDZ6e8WBkGHCauFbwCwsJZzYewF1a
gKroTUHt5Q+4NXwWJF3pSQuPniPLkjbsTHX2X+GG5sWrsTur1upz6dHntcuXVs9BSXdx0WQHnFIo
UrHAbp21gIeFtjKnlQ2wSvGR2nbQQrdeJT9adS/4R+/8ujy+LD3+/Pcvr271ThYxC22F5z9bhvMM
+jnKdmPY2lS70GDmJLIUJmy446gdFBkueEeFq6/fDmK8L7/+wvwxR485MuKg7SJFV1JYWLys/jnl
+rUcvBsT4v4f6JI1DOFSHc/6bITw1pEhUTIowl+58XCGs4ayXKqCWXeFfoOMuXTtwKJht09j3DDI
3NYPVBt3l6sQByeXC2upKmardD5J3DxbMYjQdeeeheHO+Xz0KSyvS8f27FnvVcZFEIRd24EBmqMn
31n0awAG96q3n0O++n7UEgetCERS2SHqs60gD3adrgm2zvX4l8XOnOoFDyUXIw9HRD4k95F6aM/u
6nZKd0Xo7lnDdgwyE+TV3dmQktp9g2uKX3CK+td93Gzl3qdKq+bcy0U8bBQENBNKMGrXGu9CE5sj
vVhOG9gjMOG07Z/Gvrc5DnxwzhutTAoLvXAebdyNbIAtPbQDKrrdhMy+gv3UAC43/Z9x7LaXi2jp
R84d88tIVVGKcxqCcHQYXTdt9Dog24WA2pokuBS1w5UFHTu31b+1g1k/b52i1w1r+akiKYyMTCNo
NQqHW9rK7BHKFfspzhPkl7SQXB2LEv4qz1bjLVT4hu71aNiDxU27GWJCj7QpKTyrhbyBbCjd4hZg
uHULb3gpohwwSBwKfpoqEzBNSpPfF9FZvxFWXnXnVLbZ24Ik20pXuvFxZoZb36FKxdENk34XdR0o
YIntQi5SQFOg+yrC0ZJyTk2BJI89zXR6khnSlfCeJFzZii/VwGygsmyw0wQkGEHCp4M3OftplIe2
gEouQ9aJ51yn/pwjtdK2wbXxRKubsronngOxDiQl+vNyK1oYxv/Va35pRaLAxSJkWNWNYHB/4U67
baqVBcbC8DonZiH1oyVektRwij2fDbwGNjk9rLTLpYfPlhhRUWaQ7ymAAMlb0g9bluQ4wv5zuVCW
Hj4bfXjNGriLIValOW5Sy/TAzxYR8nnd02dLjGmcZNWP2RRMOJQQYeUjW6gxa+uLf8ewv3TYedzy
2IL2rMQkTgpeksxXHq4lSRZVfs6ho3DT7vxZxfDeD6M1bWge9h/KcRXWIvDYl1Fc3kGzILZVShPc
ZEflrnXJGh5uqWBnY1bt5E1bJ8YKpmj6maUwucJjfCAh0oOuK9vZaGVA9M0ok3aQqRFoixfAwDcI
ml95+kJnsWYd3nQVa0mPtVuTWgdjxX9U5lz75rPFCKh/9VAlAP25PNkUxVPvfGZqDdG59OKzhYiI
io4RjWKRUJFueOM+0GKQK3P13ydTd46pijqba95gGeWK7MPukF/uxfnHSAD7ksnumnp155QqbhN4
s2psVjII4F0oDoiB9ZGv7aP/PpK7c0hVm1e4JIF4IjBTB2EbOGpNuckhEmS49dPVVXsLV846PtK9
eyPOEB9H/NYIi7KRhzA1DZRRaxEuCzJ7V5473pfhXAuWNi3mwaDEvbpGxORPCNaiW8IN8BBjExXP
0iXtdkI4truTaR4/Gw9irsuV9PejaXeOseryHkIIQGADZsZ9hWtRYzC40ZeaebvUegmdlbXp31uz
K2edXA7cBi8Uab8jbu9xBbXp4pfLX/D38cmdw6vCgthIXGxpADyR3pHW++VCp8YJ5ytFtPQDs14e
6Qqm1rK0gkQ4N05oXmIZBczOXy+//1I7nvVzLy9MwWF9DkgR3+oYSXWTq55xQ3MOLrE+26q7ak3i
zvFUOCZLZRyjw4ik6HclprNdLEkAOsgKx2ahoOZEqrFPdJG6ZAqcWFvbIRLYdEQl7NWyLVfqYqEZ
iXMhfukrcVLCexACCu1pN3A95zvrhnJlplh6/VlXl9TGGSUySwMhwM6Byc7r2F0lrd3lenaW3v38
u1/e3SqhAkigvAoA9099KGs5BDK1A40qDyektxEcY9pdPzyPcAudO3q/lb0mrxNp8z2dvBBXxVAx
TiyxYK1l8ejzroRDgU3N4WxR+85FSe/KLmansnG9f7y6SI8gJNA7kkfjXd4QBGg5OekeuiTzfnuh
xb9RENZ/wZPtDAA4CPnNCK4PYFjIPxGY8mvz5EITnxOzQpFnIbRZLTTNcCkTmzxk4B1tCK1vc+7e
qyq/6vILes//FnEJGDJlfdMh/DR55HF3B+cJdGDtx+UqXBgs55QsXUeA8XVREyjSV9sSzIxNWbDH
uijBRVC/gW5Jt6nUK0PmUqnNxh0XuGJtRY0OdOI8jSBlV0NZHfsmw+46hetFD/H+8ncttfzZEASs
hbTzzgKZPtMR9OqJ8BtncEAikitjz0Lbn9OzqFWr3OpRch7M//cOCLnPnjuJ58vvv/T02cYCWhhS
TEhlDpo+/gFg1IkbTNOXn71QNnNLtBuhD0pINAJEcp4g09qT+h/QolZKXqJh/v/C353boUWqQ6OF
UwdjjSXYBEEaYhZa1n6gNz66sgPjVf9TR+z75Y9ZaFJzY3RbVZJM1K5xTJfD/J8+hrn6xnRzSju4
scNSrhTaUoWc//5lqEs6NKGwCmHUsRSkzdPjlJWflz9h6dGzLk7NAMWN4zaBnPpj0guARTA2rrz3
UmXb/33vMWe5pokDdGha/8Lxx10JyDKiptfW9EvPn3XpztQON3bWBQTwc9xutwC+yIhQKGUb+/1y
AS3V8awzwzHAIUWN8iA3WfoOcxX3bYRTH1Mj9M0AZc2N69n1dQPu3BytK4AJ9GSBj2Z4s02TZgSa
yYZqCqGq/uXvWSizuUEayuXBgmWGn7wKobVPEgcHEBGu9L+lh58L8UtDLbMWmCZdgnwKkP8hLi1c
ryaJQMoOT54uv/9CF58bpI1MQIvJeBoA+pQix20svWctuNxUmIp3PT2rixsF7Zg9xOBp49BIrvzy
0sed//7l41jmpSEHyOLU9Pavasy+hU2DSSpaGdOXHj/r5EYrG6OJAfDczTVQ4dF4sKQFsaVMxpW6
X+js3qyzExdGN4Pci1Nh0Q7OCs8cWtOuSbg8lMNfBl9v1tuHsu7j3gHIE5GHPqyrIRJ4CUh0oLVe
rvqlH5h19yzx+NBArBe0eoDBgVCwzQreig+XeuHBDoU6XP6hpXKa9fmRQRjsaJoFXsXqA7FD9xYE
p2x71dPnrmlorRlwcm4ZjAlocDbnsFlRU6+cCi68+9w43Rg7jGQdgv7dRfewxL4yvnanuVD+7qx3
S+WVXaKbPLAK5xXqQuc2gpzTdzT71eI0+/Fy8Sz0g3nMKyyKtOYy0WdUDfKG2/BnFKfvVSRWCmhh
1enOunGreeVGiSBB2ynzU4yVPMBZrf7UhkEqAYPmvVfAb4ozjy5emUOWziTmIsF6KhjA0wjC69IR
R4ohqDldNHxAT3BDhLO3deseh4mAOCz+dE7x/XJJLjWFWXfvte3hqArLk7avH0qVvjZeudIVlwpx
1tfpmNektBC+hKzz1M8VLqKB97mb2vF7NvEfSPa7zZNmRTm1MAW7s34PollkkHEN4ToCEZLWPWBj
fJCK7bLxmTaw8F0urqWGN+v1lt3CEFBq/IxswM1zfkV58pTDpbAy+i58xlxKqONKWW5PmiDG8eZY
IH0ZpDZH59DrvNLwymPCuaQQDmeomyW+AkfdTzZHwLlJimdXef9cLqWlr5gNAsnoREkStyglXgLY
WohHIuFZot5tp80egqTouur4P2EhTuWTjqHWR5znHJJ8ZICgKrqHCDm6SlLoziWFRQMm4MQYYt9Y
Aziitj4ah0KImV1b5eee+WXJ4JkwpcRBYbGoBjMX99+a53vw9fgmgSNkaMVKF1lou2zW1YHsFDDL
YofQ0qfae5P0R569Xq7wf6+7/zKvs1lfhw0gy4hb6kBEbXqXjXlqNt6ovf0Ym/4fDYLXtrOL7rlI
K+c9nLzxzQWwdTcwnQZ9zsWxp67ex5ZkOzBCQIKLYUmLOEkBWsmdj8tvuTAgzYWJYTEVEQ1DHFvK
Htc+3n0fkVdYSm/hEQDg07uLR7Kmzlgq7NlAwbxx4CXjdnA2ewO9CfOud4DjcXv5UxYeP1cndgLo
aRuMhVPeNy9ZHn8Hus7dNOPw5/LzF6bxuUBRiomCOVuGp8b+5PzZPgc6RQ/2cF2nmqsTRTUKKwEX
4JSX9272mtEnbn5c9+bnL/rSnQDpwJwMa+PJuHW2tSZ9PxXY7WVUPpG4XzteWyqfc718+ZU0p4Vd
2AnKH3Ed8Ods4+53DU8vSVYqYKmCZ6NCX1GcE0weOUkt710Ca3KW5jctaeKVmYaen/SXLuvMhgOv
gDYahpbwZIUNLp9BRL61FQgMNsf92iZXsH1GoGv/6XMDpx/a2G4ULSB+MamfprPGSMEAdQBXorpu
czPXH6rULh2QVcipz2CLerLDu3r4vNwolhZXc/1hDdNgaPc9OZUaN+CYMvoNJqg7KYtTbHDXB1/p
3TgU1iaTMKraE5hvK798Ls6/FfNsIBgYmeJWoSfl6RnSXHSSPDXQbYG4a0T12JYhO8XM429lIQzw
ATT1brzJgmJXyLec294Lq119uPw2C812LmaMSpnCs4069xgyljOYpTLreyFw/hw3x+t+4jz4fukZ
gzOKOHJRiyFI9dC5AHb0UrXfCqjML//AwuJirmzEBS0uJluKBGdJ7/n4wQhM5ZHeWUaBs//PdT8y
G0XaKrUUq+s48NLpDfZXfiuTND2QarjPJn0Dd8m08jkLHX0udEyktBIYtaIACxl1dLT2jdfl+8Sx
1wQmCx19LnYs3NTTpVDoV6nbnFQIqEzBsyt39P/GL3+pbxyWUwMsKmLFm9+N9xnCoWvTxxKGxutq
YrayqHIHHOzQC09x2r/EEWxZY2FXW6OG35ZyAujc9f7yLy3VxGwLkfIp6RyTApkPrP+2pHEFJhNQ
HbCW893ln1hYgcyVjtySFPggWD/TNAEAos1f81TfIYrnhur4uUCeZVeOK7+10E/mwkeFOCa3bFFw
mQN2D+ypg/njFp9RCs6C/e3y9yyMJ3P141S4nYtdECbbzPgFFHypP9LaL41ZGT4X6oTOdhJOLh2J
EUXA835ycEcC3zTgwHrl6Qs9Y65vTNIEadETXr/o7ZPb651K2MoJwlLpnz/oS7dw7KZIkBIgT3kc
dcdcJDCreoCVZS+tbAB48dZYqEslNFsoDLwqvbHAcGiXY/Y6uAQcJIRVvIUTWvLlWl76lvPU9uVb
4qJJZcFrFaTyRbkveVmenP6Xsn83pbMyayyc2P7rHPvyE5EFWIaTwNk6xv1314r9GtQexIWiwsHd
Ep49bmAzPhKJKIHLH7VUbrPensTFiPyVhiDILejKuwjGIexGrnz4bNKXkjjVCOUTJNMfU0d92v/m
NFl5+EKnmwsGq8zRMIw3KqggjU9SqIwtkLBBPK/Iyi8sDFPzXM3QoY3pDZYJtsSuAmL5b5bj/upN
/HuCi5JylFUqq8erKmIersk1gB+QqYYnOr7USLKZslO8RjRdqOR5tiZMvMkE70l44sOLtMaNrD8U
/X35vRd6xVxAGPWVSsHZINgi/RNp0Hiy342LSEjYIDi3d5d/ZOkDZr27YEUJMtt5ddC+ZznA8Gl7
mw385fLTF8a/eSqmzGoLaDKME+BqHKwEXBYqV7ZhSy8+m7Y7yypL0LtCcMaLO6FM5IPF9KQzoEUv
v/tSG53135QiPyZlXJzC5rYF3Bu8hC2OnDbSGnyWk20D9NHlX1qq6FlnzkqqXScNsQKxOp8kPbDh
qGZkwLKqBFRpTfT598pgc33gOHkK+u02PFVWcT/m8Q00QysD+N9HDDaXBSrTTSoEV+AEqYntJ3by
mrRQUxAnOoF/sfIjf69xNhcHJqEjqpri/UMFtAeikuGM2Ch13b0UAoL+OwkpxjIrRqrTyTj2cw4g
pWtlh8sVvPTm579/mXx4OiADApgPFIb3s3aR+chHBOw2ZbV2XLBUt7NuzGqD0BWcSQZt1Nh7q0/Y
HW5wm5W1xlL1Ov99f9rnDvYjTXhiPTmAqrnp2WOZGXCj6ErdLv3CvDdnYKhNzAoRSw16a/NLAtyS
whCyFib3984MeNd/vyBRygUlBuvirknuY6f5g7zlB5o7dw4pcGln3lJg5i5X9tKnzHoz8gWkNzJX
nKrBC2wyHkwO3f0gn9zW2l/+iYX2NFf9MWs6L/SxrMwnG8HN02YCR0agXi4/fqExzTV/lawFQI86
D4Sx9a7zQrWrXZwUX376QvnM5X5D4pUwgPRZUFgR7h9KXJDvI8/7GMVAbxPXvm7fyMT59790ujwf
M+noKgrc+lQDZd68JRoMVffn5c/498bk/89dmJh16ilphOeKJgre3x9OZPdwp57ZgR1ukGjmYw/p
ox375eYm9D/cDc7tNsxvD7Hv+Qiz2iCAZNNu2y202gGIgSd+qG9BV0Vcjv+C6LRNv/m4/JYL51Js
LtOrBCIsdBViLRenIDyMJYDMeVQj30NyHYSW5e6qeEzohhI30eBV1QgzxUbVu65j/596b9Kx1yqU
UpbciuK3Rx8HUKv42K70tr/PnWwu3wPbtTY99A8BEm2OpsL5q92njyMFRKsP79KuG678odkIgsR3
RHHbJAminluIZXGa8UTDAhd/jhIwfwlbHbCq5W+XK26pD85GERK1VZ82Ogrg1nm2crIbUvN0+dEL
Y+Fctxd6WG4kCVeAopBuD5965kc58gjzqN93tOQ7Rwx+goX4daPVPAgTBrlYqgZNsJd8l6gfNIZx
A8ify1+zcMwMIcF/+3nfSWPHEx4/CbFDpoOf9fyTggTs1wUbN3nC97x1rU1teQAKxSA5ifzXwJyP
onGiTR4275dfZKHG5rK/Ap7PKtZMBTV0Ta0KA40Qy8uPXmjkc4nfQNWo4g77Y+PqTdSBc2bsjdtF
4Fm6W5JclxTD5qknE8x+NRKOFVRNVtAP5slS7aenp+Plr6Dn5cJfRsx56kkFUZlNG4GGh0QVmv1M
kI4pQAQEgRr9Kf2Zd6826TbFUIHT3u8I62+81VvQhTmTz1YYnmpFH8OkgPQtsCjbH8jdOaXRGsl/
qfJnowOHWBVhvlQFTTF+IsV7S6AdvlxsC/Mln40Eo5UJALySNMDZoQD8DHqzMCP2Q9zGzgnAQmel
kS18wlz2hwwCC8cgbRSUvXlEMDnARoAeXv4G6iwgeoD4+G835fCcpq07OQEmGvkDTNnxGRHL6hlo
QG/yEaGX/+HUi5qNXTM4Z0XWCJwOQAnhJ8yq+j2BXAws5Karv5VdAXpHTJNp6wzx9JRFjjttYidx
b9vITk9Rn1a3YhAUt0xMucgSjXj7ogCiJpuc8/wPYn673ZDxDAS0yLOPQ6nDAzDJ0++8q/KHHOj0
ZNNSoNpAuYpbv5MTciTrMDZbacjQ+tp2vncgESJU1o6+GSfSoOfqeg/jq7WvW8/2iyLuEJJWap8L
BEl6mYPMuyFp9lNjiw9e99YOU3MBKhoBqdbhobpFdul0I/lo9l1mIuB2x+acz2bsk81c/TpVeX5I
iygBO7pAhmwo3EAJp/jTxFV+GzWT9VNHpRf0jmme6qTPfoXMi27g0hkAsESwxIELaAaFquhukhpy
8ASO3aLKDfV5XdY7xI55MCLKNnyw0yJMfCBNI2cDrmF/14i6evQ8jsZXd0Z+MpAT7kVM/ilr0EHB
bEf4FRNYunQ9u7fizPWnSmuQ4ifoM4THvbdQJM6fXtAB6Eg7Gx4FeDCfuMAWQZ/J8dQ4NUiU8SDP
GZRxc0DObnxizI3v0yoy29EqAbtNXcTI+mYc86eQi9S34Qx6Vog0eEqdovrJ3LIAOjbi74Ppu2zL
rQQE9roAeDBs098SUNQOt8wMC2WVIttjS1NIhtLOtXaWVyEcwsEACEdblT/ZXqF94MSLLfIcitav
mrjFH8cKk7yl4Ywew6n/RnCK9a0s0CwaoHVOaKZtv1G0dOpNDgUzPLz1+NQVCeIGWBx/qNSzThY8
1VgahqXxSQcjxxZm6Fj7Exr1u0IShR+NKZLISEG9B5qFwwlTchsAN5LduyC/gljdF2gxPEZ2YJQr
WIucriwQKIjTQGyJu7L/1ba6PECxKesN9VqKGW9sk4cyMuoVrOkUyQamTjciRplCDoJ8EV8YjhBB
O2M4N27MXShjF8jwDkFAu56EyGUMh9iMuwE7JhyzCGT79W3Kjzga7l+nNBt+V8MEml/UNZ+NscBg
LRoU20aWbnTkSYkEUhdwcxzdgzYPMo4OEW2DSImoL81NPLnJay4Fv43SrHlMPOm1OJUtGrXHIUX1
q6sQWoNzqa7/x22gPd9Qwa097pxYwEAH3uHGI3yxrSk6pWFU/FSR0QBN0h9ANxYPnc71MSWZ+zSW
hD02URg/NCOxjsh5d3YwSTinqs3KPVjtybboEhiYU8c96hIxGKxq7QeVxxayWRQQjHkXHzKqR9CX
C+9+0O5BG5JZ+zAv4HexdPMh0sIAze6GL/AwjjctZJA7W0wT1Juu+IE1SnlGu6q73K5HRMSK0md9
vJWd3gro02XPyoCWHdEb1svuEDoamYoeL2I/BiVXbh1t5B3il6udtuDmq0ASz0KczwrFzV7kudmG
Y8e4X4U2AoCbriI7KwF4VShQfJXqP0sq3CM4mv/U0nN20djm5og84noHKKhzqgdmjobjOm9DdSGe
YoDs7nNK2D91OOBqcoqHU93Yde+PLe9uDYIZPiUkl9/F6JxzNJP8RsH0huSBOtlhVVaDiTqmAbiT
AHdaht4VlYOl5oh8lopKJD91cNA/FGFa7Qk2hUfXQ1CAw0brlSGe9AgnOWIIuqrL30lY4jAp7EER
Ntm0s6KY8X0YSoDdrHNWJ8DYG9j5cIjp2OxG5S3ZIe0wgj2/4XmyH0yDgxbku5IfVGXWNzkM6V2s
7PgwCB2+geZb3MVxDzxIVNb31TiKYKqxxu/DmmxFP0b7LrKqXZ7H6X1FEBFbtxzcDWtU75WAzRKI
gX4fIvH2dkLAb72Bn9rzO9GoLYBEyBeoquw26lp11zsWxh4rpM6TtuV49NIYyl4vhmms4tOJdClA
WhTiiDFyyl/4TV5jqSLTuwIj6k8Zk/TJZRFHsxmHcdfQOnllWQtcPyisrd8nNQlEUfcvZULrU8yb
aJ+HVrp3Efrjl6yV3yPN8ucaw8YTQYwKbptbuefeQO5GO49uVIvI1SGOE7BSOe/egDs4R/oqsKcp
4+2fEfbfgLqJeNN5BAVZn0RvxmQQGrgW2w3RkNy1UJvd0JSXR2MhVWGwJv1NZoBIRF3sBQUp68/Q
qdS9jYzmHzjeTAOijY1pNKJAf7j0hLxkB2m/VO9YPqpjC6FQD2/p0N/FBjEIAkkEP5066bo9oo4B
wXIrK7zroGv9icVddRAmIQCMRyH/TBRvjgqhxX6e0eR+SAsgZyvgRp7o0Mn7poTZnVZl9N0SMSVI
t+zE8zBUww20o+7Pnunpu8lTDKFIHfLz2JPfbWglp62yYmO2qubYCsKl+s67CTGYbgwwBpi3O/Cl
210KHT1w2cQ99cSJD2FMIuQFD8zaS9z3b42wPxKtar/Jz8f7Ai4nb2rJn7DBVGc4AMFQ5akUpP8+
3yPsstp6RYfTZwK8bhtXGPKrEq7eKbNfJlI6yNUauiAtI6SmVkX8xqADCXIr704x0lO3Y8vqvctt
ZCM4DvWFndd7ZKpPuwpLmYdpQFkK0zc+MCDlHRwAQw/QOXxECN+utiB2QSPexUhoiJt6h8lvIhtc
EGF5UINRPoGYC86HjEN6i3C0dmdgPkRiJ3yRm7Cn7Q0Uv5hjsZIYH2hLMDo6nvHPS5JneEm7bdhL
ioJpJHJJWq98ZALxhAXoP7s0TpN/SiAJbhB30tzYkYNCacAgQcqrAwwNpYjtFrm676ZEIgXEA0j9
T67a6SCSajh4beUdx7j2HpgFMHpM4P9E4ARSG0aWYYCJ9LH0KCjByC2lH32Utg+5laF32oZJOI7H
AtO56t9rF/gsE7lptmtxjmL51ILyM7Y8vseSI3nmOkZg7zA0Jdtj49duQc8td7aFNNYpxNyTD45b
It4jHm4qRL4zQPyrzmw711TvmoFqvgkxfIGq65bOYztinem6DYbYyXSYNlVdTh9hX0f3eQwQMu9A
ZQEDK8HcipDhYYfQWnUvVZxWOxHS/IBFVpOfVZ1g/ndkNBJpmUixRfBzDbfmtotr189a0FqyqojO
uQexnSO+AqFL+xCUpGhfVVhXIdYBqZrA9CN6PEw5AOmDVvdR7UncyVrhB07Wyi1HYNkWcUf9E85t
raM4H7mUk1UhDsAZ7Qek0Ko7BykSu4kn+s3uOgQHIbVkRGaQl1r3Cs0GcUEY998LpNK/UKuRQWFn
zWuE0HbkPSFR9QA7LZKJe1Y/4qX5TY/LpAIxWYp/t2wylbuq0Or9fPNgbT2X5PDXVh1SRhCBI7Kp
+mS9VSAqhFb0E1xx734MdXn+/p7cUifBIr1JGAVHr0Vc8iaLkeIAgAzir0bcq9aaODuHFdZBWog2
5nIELBsD4rbL0zjAahi7cBkh/MBOVfngecNQ+glFRsemZWbI8bjJ+azAgr7NoHmXTsS2ZUTpA4S4
SMbBTYaLBt+zb1Fs7PTGohq6nCnr2dZy7PwB5l1yKBtsJmJG7QbZCTzZARTOvnUNxblGH8QQOB7r
jsh3GIGrdFPVyfQUDRV/z2pv8C3KnUOjs8KvykI987orbywZDz9c7JqQlpzniB5gavgBFCPQ2GoY
pw+sjRD6YmE/8JOlpvgxkCTxNg7m4QeSQbxndXR8zpEUdYhdaj8jDscK4txN6m3qgU+FSHSsnhFX
hjt1kSKGL6yTe0cLVFMzHB03PnCnLe8JJQJU7rQ9kJ7hNhZ9znlOOoRB4/Kle65bUt7xTE9vaAxs
F6Gf7B2iuuOElLwAGy1vi1V14UOJ3+4hdRl2LfZstwjXBQl6GPl3o3uw5EVqPeJGB7HO0iAzvVc4
JynS0sdu0w4IV9F9aQORlFsSWWXYUPiytCsAIbMRfHKAlLFh8tgxwlD/rTEZPCz5lD+nEZNbe2Dj
TSj/x9mZNDmqa0H4FxEhJBCwBc+uwTVX94ao6gEBYhIIBL/+pXvVl9eUI7yte8Nug8ZzMr9EEgGW
X7FpStRtJzQvXuF4pkcM9viYcx28K5UnhwAIzhXOF80hcDL1wGQ/bCuEdxyyoEJyEra1SDbNtBft
lHzzhNU+NSVUn0i2YcUOeW3IWqttsw1cZX96SBgGaDygnRf5baWe+7QcjoyCyIbzEA9CJjhymhyE
pkZkwGVUctZEPZIY/BD+QZxvjch5HuW17rciVcV9mUn7xqqh9EW5r7Dv/eF8YsT8eXWNcGCKHdof
XcmST42sBRGCdFa91n6aHIiVAfLNhPH0GoNC3BiiqvvUZOWOCSvG2dNGLWkd9ylI4+TPDdfuG7Et
WoyCNOjNuCIm6aKySUv8v0x/ZkldvSLHpMaZzdc4zpV2qs4mlVJYa1Bxh5+FJObRKUqZbVuvmBoc
bSr2ivE3AYHuVlnIAmXiCL1sRPjhphtHjdUhlqdH6LtfCrVHbJzG6jvUiMHC/0g1DK0hQiYqGKy8
cd+UyYAFoAism3asgcT1KxoFEPu+FXVJQ+o1CgcTh5ytAI3kSELIqo/+nNcBpG4NvA8yLqnHXUQ1
dqoNO66nk3Qm+yRJwCJ9LkNqWiKob0z7e5OlysCPXVZr7KrTB8Ltsluvy5wdSX2Qumzb/2ixeqIp
ovWdHPqujnQ8VJtAKJB0zvE+dO0XFu6whc0QJ0eTzMaxj0AblWvP+mRIfK82CJ8Qe9QtsC/TdEK3
1EPEBtKIAjN959I3Y9jbqkcrADy5qEfFhYSE96oJKa+Qz5d60TAhDqRPGjfUSH46DEyQbV9lxa7O
nfEDvRs/xIWtoOHIJhk5Xgaafi+LnS7b8Qfs5kBOwuDuHRNlS9De82RlJr/ZKG0HW4ZFYCO8FgFH
SGLYY50E7R62MYoAeQwscJYhoqWT5juSTBxbZIagIRxbq0hwm648FBQiLbz8VHINOjwI0xaNWBuz
D4FRGuFcW51Tk0CodbxmLy10tcKM5OIGMen9DsFBcicJ1Y9sbICCGfL4uZkkArIGh5drUvF334hq
6xVttmGDZ6+8gLItDRjihYhVtHshFGDZXZ47yIRCTBmyylOERCTqRMsq3ZJUpq+ZWzjHGmK8XZUk
+jVwNAK4PKzS1YgSVNd33rofhvFQEwMEgOM66QoXxPQmqWG4xaW7WRUZmIgD6+rfgUdTkLtEnG5y
DQkN5H24Z5gkzlEj6BODw+3Ibp02JQ+m7tldqrEqRkKOzTe3Mf0DNciLwTEXCZgq7eVtLXW/KlIa
rDUu7tCBgyubdmWyh3M1X6V+70RA8zkbHQTVp0ZACFA8aeY9N7HLTimCmV8QN1SiKOBiDW2rBGmi
yOQuHT39cuISiH9SF+qm8K1kh+MV3QTayneY3WZVm7Y/pjnTbyJPOeBQDKq7KmPeCm1mRADC1XNM
OyPushYxNuioek+IHkCOG5/8N3C0mjueJ8nB1ip94LZXfbeSwX6bYMXfmaLH1/cNwFnKsdwQ1bdp
o8vzCVggwoZpt29wax6TV08VSDiysuJF5AC/qMGpPyePmr3Xm3w3IWdq3WSOe9STZz+6EpV2Ofhq
XzYIsiAZ0gd6BOPdMNd17lTJxYp1WtzbSTMdaWGwaAWNBMje4NxQyUR+x5SO70bUv1eI/QHRqOEK
F/LAy48FmzzMH9lu4kTU6xxu6J2Ha8+mr3FqhEfzF69lHCKSht4lpWFbJ/eQFg7o2rcAt+mNpar2
d+5i322U1WxyxCTi2u7rA1Lf5T2Df3vV6FR/WoHQD1J5/pFwf9wJEuMwNo0OqidugJguzBfyGJTa
v2cSdXJlj16L8EolNjJBcidEVMVu9Eb+2CAxKCqGwqlDKFZKERZmqkgkMh0/Vbhc/U5FWTxaaCac
cOkWEVpn9atngA1AkZJGQ4HbXY4K3Cbuu3ZbNFlshzDmuAcnVTlUcqKOj46semRWFrgFpUBJ3/LE
zrZew9MddXM8OOMHT6Up6lWRYK7XTYG7nyzPCYZJx5Gc4ZKXqXeUjZURZa7IK5h/YnZe3gPZYh8L
YkPZS9gQ4a5n7QVey4bBpL2rjRIHV7q4sNoj3vHEVbnnqelvx9jjOPMYRIFgGSdIwwNGoKgbf20L
nHZU4xf7fiBZOHBGvlVjHUdu2gwrKZPiZ1Mh4QRBuLnz4jfcXyPqEHeAtitP5TglJ5ShSL6VBM1q
+P8s6Dd4HJ5LrohdNBpQ2owiKpG4mb0aROa9xbqqb22TWVsobzoLASmJE9rJJFaUBmK8URyV/BB1
EAlLhU+2IHWcM4YGbL6N5Y9IjkFqDWbiFFLg4L8znpVvg8Gx2CCQ+3tcCP2cDkGCWpxV32qA1jA8
k3jd+9y+rbNeP2F3E7jre3I/oBhz4+GKrJDJ15SIUxWmxMGspLvOrer9MCRmoygK3xDaxhvXt3EH
NLn6JL3E4UcjjC8uixT2kDx4jL1aPPEeaTuhT3P9VI7KkDum6mbbBRAG6Jgj5tjhdvXNOF75bCzM
66prCmSflAmg2C45udqIZ6uj2X1tOcHe9ZAoYlzWg1jrovBd5iVeCbhuU14P26b1BWwKyJGrg8F+
VCjjviJJlkR+QfVbYU145RZzpi2YffkvauEojZuvv0O1pr1pS5yvPC3YC0KBxgfUqSG7pSjhTHEe
g1IzpVvqI8RKKkcjkSCmn7kfT1utFcquo1/vTaviFW5c2WMGDM0NIKLJHWusYIXN23rNkNBySlOr
3Bi8b7FlfoGEscBBMIOv6wpH1hoXvVuXYMRmyk75Ggdc79OvYi2RoKWRL0c8j5wc5HoWEdxE8auN
lFdEhDj5O2owI5SQJe4hW4kNkG8Y9pl3Fym+NSZyHziRjQi5dzvO+TOwhFCAdkZmn6g5uh94fcmL
T0qE/PlCevc00HqHceG8ZDaMjEgvEuyVOKY/1o2CTr9k5DWe4DHNaw4HBU560GX41a7NeoHUbjLd
iry0NqzO6X6MafEbSSn8WOaOTFcU8Qf7dmJodmIesx2ipflz5bvmqUIYxgFDyXrrNSlegKXzcjA5
OXvwOVKR4Y/LfyakL4awnnzknFstxe0GjS2JfByVnoJ60N8csKd2eTrYvwGFQSoOc70LXe+Fth2f
taX7CYqZ0iuzA/Hde4b4jrCLgwqhXbUXIhzpkk9vqak6R1GgxkI6U1ooIw1MHwyOk2jcUXmvqtKg
FWV3G1n4ch3zwEIYFVKhM8RD4VAo6t2IfRCO6eJS/9g7dzv/0eDl597rX5KbsXcVWnzAlGQ98Z8s
1WAoEy6An81cHHTSDgnMscX7tyxtkIqlxw5JiUbdJmNPn1sm7DvIIL0tEp3UpqqDajPmE1t7HPTP
vmxdtDA664hFBo1B3OiwATsjLrCEfcsllzcFnM3mkApb7sYmUbdIT6zoNqMoFYU+BGDlusIN49BC
W9HhltFiuZy8nH7HbdDG2MT555RkrY8vfebd0AE9niVDvm2kizKIgJQgR2M31MhPReBe1u7GRFhv
KVLVttOYFzu7Q+Cuz5x2XU5pcMY1lzfGINKNt7F8Qxiweta2LaPawaXHzXv0AjJKsMPI4UaXdnCf
ALO2dsc42eTcIusOHbQdaPzZA4cpeAcgFXKRrUGsgIkFI9mbLomxF9QF/NwQ/uutodSDonIqIMhy
MDImG2FzsRWnaGQ4w1pSpJCPdVFemBbBwhA5awP++rLRamNwZDJ5YKylDnJ2E28lNPfvUYxD5c9P
SLrqUYdGHlvsVc8SOrTHCz3oc6f/X6Pz/Pe/vlo3BEUTn8pD4rJt3RYitNF4Qxd0UwxvZcm2SWah
+0yOuDNHvlP8tLl5+/q7F8QHfCYPQBoZMNSuyQ5OR/sH0B++kcli+7xizoXnuvQNM5XA4Nq9oQ4K
Vxb8TDtg3nB2w36YrEmcxZdoegsSgTk0pJOpYRYqznAd0GbFvVbt0KadXr5+SEufPlMIYM66IxAB
1UFPcIkCRsIfCS30VVQjZ84NqblCl0ijR2Sjm5gLL8LFMCWXxOJ/kOL/GFxzYIiyvaBCDHJ1oHFX
fBbokty5hSl+IS/SfytAmdwLoA0j02b+vUYw5rHPRwSYZnTcZHarHsehlJvWZ9Pes0R9Ad64MNnm
lBHtUUKFhwI+bafbMfB+556FVNT8F0IMN3i+L6bF2jbAZLD9+hUujMI5YmQCesP2sNShS4REPco6
GvklwlBo2qvVdV8xW0ASpGSI0sUCkqOUcc7X/O2I/DsL5AWt8x9v1r/e5GyZmLiDok8ikkPNEv7L
R7f+RgU++niZ6imK+tClcHdMUT7F7hkQL4hSF0GMVooQ2LJw3DRKUVpAPWoa9WMg2n7fQ3Z/lYXZ
mVNIGAKoE6spoPPGtWtoy9Cpvony87pHO1tDUAuTEqcIeUD9FhRvnpsP7Uz0Ng+Caf31VyzM8Tl+
BMJTowtgG/YoKtyjIXKsmuZ03UfPlo/BorVfw954aFC1HtmpukR+WdLQOrOjnPZELpDEWB6AmEF2
qFsOB6ev0Ct3VffANWomoR7GJpwMjlytbJ1D7kn7wsK+cI78PwKJy3CsyiDL0hDalAiPdBHx4Ny0
/NJ4X1DlzfkjkBXSGMel+jCU51z6GC65CJ4aJIQGk8eRsck0Qq0RYYJ864TVKFsOZZrtYljljh5K
DB+U+9lwzFg2hF+/yaWffB48f23UtRAB4BYZsh57e5tn9vcG2yZK1DYPB1tfstAtfctsIXHZwPPe
woYgY9x+ULQWxOwr637Q9MrfMVtJrLoctFQxJqvVEJwwx0m9cQjStg4yc26gsRCXRLBLv2V2vuhY
jO9BTOmBuCi13gDlFI2431XD69dvZOGI+CeU4q83gksLAl4D2EuokyBOlQxv2ugjuA67yhcbFBLr
C49sYQP5P+wIlndYxhx5gGcdqrWxeM7QmQokUra//iULC9CcO5KONswHopIHPw9Q2y1O3Ikv4G8W
XsKcOYJeR154bICAMjYvCe3oncK9APtAiuI93LoXNsClrzn//a93kSpSj2BoobnkmbUzPQMZu7XH
l+SS7XDpCZ1fzV+frzov77MB5RSTf3dhaUQU4YVnv/RyZ/MaPn6Jeig+ObB/yfghqF7t69zQ0DH8
9x9dZzwp26BJDrz6iSLxygrkjvhbhlJomV+3wczxIQyZ0Zk22HsRw4YMejvi6aVhv3BQm9NDqO3B
Yaj7DCKOERs7VzZBwuSIwjnEcE+4IvObuBzjhwFFigS5eH5xYcwuvezZll+Cr490p14c6qlqbmNI
QKOcJcnm68m28MLnNJC6hXUcYb7JAX4lSPhM/WA0hWanvRRnubQ109mmr1yn9dBkTQ+C/oTOdhVA
MgshXARh8kYkxS0aLs+i0MjT+Pb1T1p4YHM4SN+pGAJHqPxbnkLgV2xwYb2wEy8MAjqb2MGYjX6f
4Ld00GywnHwrTI9Y93hlS3RFLfLJebE1F0lwSy9nNs/rDruGr1h6QKtmZ1fTpiDuSozJdbNlDgUh
ssuawsHHo+i5cRuBFZH9vu4dzCb7EPdF46GPeiDmo1NvA6R6X3/w0hug/11FrMCqK2HD+E7zoHiC
jC1zoyROk24NMHFwH1gCytucpvqb11sT9HI5ZBRff/XCDktnOzjuj6TpFDaPDrqBsJeAt5sRQiNr
uEVJuF0xFFKjr79qaQjP5jz68bxGHBDeTBGj61YzhIGbSzaphVH1f1CQGt0nJHuDawMtLUAUW7t/
zFR9Aeu18JTmOBCAtK2CNzXGrM/QK+xvqq6YwjqHqkLJLCLafv/6GS190fnvf22CpWU6lN4Ab7CH
Y57/SpUbcQbpcZ6FBHLdr79k6VnNJnyKp04tNYoDDUhY2PzO794ztCG+/vQ/4aP/uMjO089MBcm1
NgznEVUgccZPf1PLrdGhrnHWp2fxneNtYVhIoFnzy1WP7EaIpJu1KuH7yIf63iIeFtLgcRTTECmd
2KGL7l/aqps6lQiURZqqqvfCKCd0PKZCp3Afcz97dydg+oRnoiZ1bpos/VVwsxrtcjv2DHrtCXFH
PkrBF4bzH1TLv37neZz/9a5s7Sh0BzHkXAW5Vwfp+qod8ulODUF2N/S1jGw+BCtBYJ0YK+cX0FSf
iA96FqoFq7kxwX2fWckqN+xJ8gGImdq5ztnv/Cna//VPq0eUGoehwTBCBA+S7HX9YOXQRPuWr47O
WOinZORk9/ULX5jXf5w3f31Z7PKc2T1KgHahb3Wu92OvL8y7pZE6W51STnq3gz0eMiZoYavHSf2U
3iXv1NJcm61HtMzEkEFFdGizHUUrXE/DyrVfYkglmkBsr3o4c6aJ51EvHX1423rfTE8a2CX0ANKJ
7L/++IXfMAeaSK/Kxg55EQelHiDQCMv4wfZRnWHBqs4uFRmXvuT8979esA9wJXoRE7Yn5T3nZXYv
4xwNiQmJJi57gkPwuiLTHGoCGHCbeTm+p6ans/jbhVvEkOrCofC8uv1jupLZuQPJrn6Wli1OUE73
k02fAmLy8Gw6JFfWD8hsQSgAGO/paM5nNLXn4pcpccE3GkaZS/z6pTcxO4HkuVFMmyQ9cN23kFUH
/ktrMkh8pc3gsfEM4KRleWklX3pis2NJIlNZZx52PR3XN0KWe3grPhicroWBPv3rAbyweJDZDA+y
KQ+ayUb/p1Tw2Phdn6FraacXXvrSx8/muEsLaMjpYO1RrIU517ynRF53rWRzromT5sInrgcGD8u+
Zzz+MTDI/RE0fs2Twav876xjle9MEwVopg6mFc3t48iLCx/972WVzYkmrTBceRSNiNKBuqgrzgpW
tPXZ9ut/+b/HDZsTTagNfWVf+HgwiX+blHrj5MiNtargySpgzvv6S5Z+w2w6m8ZyoW+wQGXpPiUk
1FVzT6Yf1332bCJXEmHGlQEVBKdttDwrv39qsgr6SG2uC4sA6+2/bzeDcijAFQ7t8xR+4Emhxhk8
BGlwYV/4czL9/9WOBfS/n88tT9gQNjDUm1h5P+oxB0fNhVcA19Z7UHOsfQvFYARJbLGajESHaBzR
HWxg/QvtsxXMtnK2M3TsjklFyX7g0G/lSFyVYRYIfmHFP4/lf/0rZ7PfN3GbZnEsEJnBb8oUxUqn
a77bSfVDxsnJ2OIOVfuH617qbCkYeIUQE0gbD3XxPUnLXSMhNSYXOl4Lo3FORjEJcn15hiy3eIAQ
p/eBIDeQIW4922FXXdPZnI4ydZoVkw3Bam6zvZ0Q6yyCA30NdsSAfYNtY6fGYUuh5Pv6eS3M4jkv
BUAOV6rKjfdG7aYYx6P6OyveeH8dAZHNOSltwPvY5vh8mYOCmBV5NInygFThj6///f/eK9mck4II
1MR1PayfhWP4wR1Y9QDPV7NLKifZDZAVh7LpL0US/vsGz+a4k6Jilop9FKrBR3xMIXw5W7UfyKhO
hGYfUPGf4CP6cGw4x77+dUtvZ7Z+8KlOgrGFbqLCG3nkTgODO5xnaRgUgq4kKYcLp/ulkT1bSGA4
6FRaA09VynTPJalg+oNnoAmuHGazJWCqRoS5Qdu876pu77fNu6CTE5Wpn4VOjMbndY9rNvl7G13b
/Ayj9f0nUb2bTm9K/oT2xXW/Ys42qU0MNy00zIc2hp+m2wGKdNciVFfXzoUV/U+n4B9r5RxnwlEa
YA1BYWuI3pNj+xgfvE2OPKYkimF/WcsVvNcbuXGQVPyWH6ZdEPWRHdWP7Yk8B79QzX07X69X6lAe
ehMVT/V2PJK3S2ffhYoom+NQMsJECTF2erB8T+y7GIJ26aQIPPdo8Rogtei+opb+UcKNBJZI2SC5
G2L271+/3oVBOmegDB4k8bFGZc72shD0+J1sToDpXpgC9DzW//Xoz1/71wUIJ7GsnybDDoMEFiMi
sQPeta1HAJPcpNlBbInk5DjNbuIxLvdFoIrb1EvcnV2I9iUngxtZcOkeKiL1yfSlWeHuSUPDkz5q
Obq4Fk0/azyyDTQ04jgOXX5hWP77+MvmZJWqyVCjhr/qUBXOZyK7JAIY/HTdM5+tQLV27N7JcH12
ACnMEh/moGedX6LiLaxvc2wKQHKE1A000iUpPmlX+oBldOo+jXn+PZ4qb3Xdj5itPmRQjUVq8Pot
59Hmt6R+7twLwp+lZz9bckbVBeUEc+yhokJErt9nPxI+8Nev/+ELz2dOTekdMfnKAQC06rs87Epo
raZpuovPKNNJXHcOnrNTJLzIBSAo2KILql7EME1viSuBygHFKbiwTS9M3blelVe0NEh2hrilT3dB
++ZDAsxlcOH9Lj2m89//mrkYRGWKSz/f58MIU7b+NE33GrDiyVH9dXNsLj7VAOLi0OfVh65xx1VL
EbQs2SUO9cIBea6RDDSkY5AdQQISe97G7eDxlqlD9hlB9CoRDbguSIqCBQYxvNHXI2th3M5z0pqW
TbQTcXGggrHbxFZwJwhyaUVaOCjNc9LSCpqS1KLYg7yxUyGM7MUtLln2VhWNWRV+L0Dmc+X3TpdA
2bn1cOGmsXAanCshOxA8nAzMgoMHqvCRWKNe5bGg3+DDMbtMadhv6uFSPO/Sl82mvg1rVdVwmx8G
Huxr6W0DDjdmuvYYEMD8wq608J7mosiyHJo45tl4ZMxjt4UBTq1S7nVkVURv/XfiWBNs0h7kI0eY
c9ZpDdvE0zTCepxfwlUuPKO5LpJW3LTauNOxGIt1kVtn2FFYKHloKheb64V72dJDms1/bBc2zWE6
PlqtfoDj9AEKxEtdu4WVa65y5LA1+yB+oh83sNCGYgG1vsg4l8rTSx9//kl/LV01hVdISa88dmBs
uPI99vCM0Gj4epYvffp89x5VW/ja8g6airvYH+79UQAncJ0gk7mzW0Mm6gHmNkoPUozrdgCEIcgU
PISX0vgW1sW5HrFs8iA3rQWgH3JIa1hCnVL27/EwmWNTtSVa12dPObKsigsDaWm4zqY09BEkoRO3
oa/nJnRZ8E3AEDqC39XXRyFNfOG9LHzPXKjoKhF3ukNAfNrJt1QiCNDnxwAANqCu0Fi5TvPM5kFp
sGF7LkKjGCBYsQoTO99iKXn8emgtzLm5bBFLxNAPvG6OU9+ARlInU+h6tn2hDLIwcOe6xCKFiLnK
GR6QnG5hzVkpMt7HlnfdqjpXJXLL9qsp1+kR4Y6bqfOPilrXHZid2YQmBBgV5Duag+rKl1qhtanY
bexfEl0v3cDmMWhwYha5J9zhkBg0RVnWb4OS/Z68okRwSXnXEYjCEmTQh24Dnp+wrpsZzmyqa8DW
mzKezMG2PjhWP1E/2c57BXpEI6ft10Pqz2nwHzewecLZWBMPgIGRHJrEQ7wauEwgwMRBDubUNNy3
cJT+dkVbbkGRMttMk34HWJt7IwdtnkerCCKJw/iB0yAIPaW7VYmwnV1u+uRjIBBRn5O0cKYi9KFN
0XtogLDa+dLAr9OWaHXFumcPieeKqKO5v80nqGzts2GOO9xad8zmKypt7zSomK4rv8lg1EvXoLj9
GEVgNi5khCdAWAz6GwFXcYS/Zlt04Yv3hBpytgr1wNtJG2f4xsCD2g/JG/HbANfYwF5pLaeNB07i
Cra6cWVPFd8GMVwKZce8N0o4lN8M5vlmGFiUQv4CVJyfrb3UBgta+j3a7FNbg+AAnxCDwegWNx4M
PNxi11+/naU1a7Y2VhYxAY8xsOOSHlXMGOKHiRt2hY9iUcHSTSG6S2ngC981F2qmE8rajaH6GA/O
ZzGybVGLKvTtCplMEvbgEXe5C79qYaX5P8mmJWRA004clUkk8kGALIy8DPQuBHqzXZHAKd3aotlM
Wer+8glaA7Xxkm2Q55jatms9t0hD3yVFbe+Iapt72jSAUtm+f8p0Z3xgDn19CnoBeEYAB3YfNmA5
phu7ov56HHMv5D7CtEae61UG1sIKOfT5KdF0WnvKcXYuYWwKLdbTrRz9/AZkm3wT+Ll3cAwOJHDh
A5WFOuGRsprcFrB9F1HQ5MPa58N+AvHF96wVuJXFXWbZyREu9nTnTyZf6XQCus/Oht1IYaLVRZet
4fTNQ5m3BhpK4JJgoHQ2jpEgT6b9t0xOIGSyuHqPM1ltAWsAk6Zkzl4ZVa6KoSxWicMqgOZIvyJY
YUPwVPywMzq5h8BdrZ3Gb1dwWSZAMsU1jP8A7X/9Ehfuf3NtrAZXdAxqYw6NSV5aTxybun5C6vud
ccqHr79iaZjMjphuOxZdWhtxjHtn1TNna7cysnSy+vrjl5b1PzKbv86BfqVZIhNPH2vwHtOs6G4q
sKSiIAdCrbX3UyfveKp/ZxiKOPaAz/H19y7s4my2W7WMWwLAzPSYwiKo4OeF/ujKj56dPTuTx2WS
d8NRwtTOyEufpFd+8mwvIrWyqwT5gkfdidMgijIqeye57mI8F8sGcWabum2HYwDEYl2udH/pgSwN
odkC2hFBLcuj4pjx5iFP013esfu4jq87eMzlsDJxEKLQYIQOxPkYQDwaiC+hJ2uvizJjczVsZwlw
S62gP1Zx8mD65gaqlDasZfECi3215SMuR1+PyoUnNZfBkrGjbZs54ogy6lszWbvKortG0OtOf3Mp
LLVIS5JeiSORvN1AZeasAqvhFyqCC4vRPBGPI3jAy4FkO1INGof+Lsu7DHtFDW/LdU9nNmex5HPU
GjH8q+p3UeWbEajF8VKjxluwfLN5Ip7Iq85tWic+cDAq8jUnyjr1bRDvOohOTkMLEANAVCLfACPW
/JaDpcm+tQLzEyRK8Fc9J0D7C3t3/YsNo3lHv6BrkfxdOQAujV36PoL18n2oHBQdSj8HgCPjwPwA
G7mywI4K0c4DOLZXxDmRzPI2Y0Xpzmuaes2ZojfJ1JlTCTTBqfPt9CgxKF9qlsMZBWX5yXP8ZDNA
QgH/HLHePZdUH3mvZMg7kE1xdoAAGQrFbN33pnsVEnCv0JQoGYUAIrZ3Qe6mK2f0im1qq3EdCGFt
HHgNsTqm2TeooxD5q4t4E9e9qUJp8XKb0umstctHQOFysLSsUf4aYt+6b3p7PJG2yw5Sp2rNGhkg
SCO2juXoOA+2pYHYqTLEYFRZ0uIO0gx3GZGgc4lCTRt7iIsNH7v83io0XQ+JU9zwUYNM0YFDSQAL
/U3Hlt4wqV6BVui3rRj3NG9v+xEUJCsbyCqzpnrVkgwUMSS5RXZgQwNQ+XegVd8AJ1WGMZneqXH5
SjbdU1XrOuqbKgVa0+AO77v9AUUVmOTHDuGtnCDyIKluJOo4oUrgRxfTHqicnXT1vnCpDaHY9LMa
3FthmpdWyXTDzl6yTGggAOMYSRylsXAqp08F67rQ6hkJVe6A2iWCUxFUgCt4wTt3ih/EdstN2dZO
6DdURGRMHyzpofZSFmOUJeWryjpQWZ3mSCChjpwyGFeIUkpx/QRxpgJ5N0ROKLic9fjDBrhloupX
l7jfeNKcvKRGEhvQlcQO3NBK0j2lDl3xgOiI9tZHh+YhxKnNtAJBGXN2gql2siUOYE5uVqlo7t1i
claJVZN7F70o8NAoW1epuxlNdQ+XrbrBovsDiI4zxuZUNnW80tLgP2f0A1iKG6tiz07rVI8ZcT+U
DbuC3Uhw1NySYKZ1ZDOWzPtNFMg6PElDRgfQpImyATetLTxjWP8Tz0GIoLCieCx1yHverCqtn5qp
Q1EVYEkG8/dukL2Ho3nw28CYGzpJ9eiV1veKU4OFqLvhbvIRuPLRsDqCUO5F+Mlrrt2fXdDKcCTt
jV16P81Z0goASBCJtMOnEQdsXg3auAbqqvTB6HQdeRNXgDnaUJuuoXEBeoTbP/IRaCwEnYZuAWIN
AJN3SKvbu07+aA2gtuYShNca1FetNkkT3BZyOpGx/lYW023rWCaskv5QMrxk38lvGFBoIYB7dA23
hVr1XsJWuAKoFRPOXZOIT991Hw2nz3Xi7FvXO+HEXkUlYbdQHmQImLPTEPk4ez16gBZX97RsHmk3
3XJEiNYgWoYITNqlk3/LPPPcNOzYlcE67tStn40vNMO5giDWCqj35ABy10PSmp0lcFOLnY2c8p8d
9pLIbasNrRsRspY8Fx353Wb2uzJtgceRs4jBCAHocX6rvErtiNdgIrhDHCYF8mUblfWRpvSeJEGE
7uJ0o+JAbzj6/iuoGVeOx58K31uVYFaHA8YT1jR7jSbftM7+x9mV9MjJa9FfhOSBcQs1ddFzd9JJ
NigjNqMNZvz171RW/fFCIfUmUiIFF9i+vr73DKT8VYryliXkHku1Cqeh9CK4vb+lZbKDgvEhyFMd
1lQdof0azow9+lPzpe5GvfOB99y1iu88G+Kx4+UyYte/ap1/b8R4zBswt1uZ7goHMh/JTE5zA9qr
gbcvmfYOXF9DY4YhJEW5R73MfrQdeJBnpXqqUuHuKlwMcYmaTsqpf2pe/JgN7r7wTxFRbjffoS72
KeOQY5MNtaKJjt9hkQrdLAjpXwoa6cHz5ir0SYLrbDo9BFTcQGj0CA1oJ4KeIT0VCcjRSZ3cSYgq
wU5wvhmHcrrzKjj+FMw8JmqCFGYwhQNxPysLC6isguFRT044senRIheh6wBffdpXiXkxnH3LtcVf
WkgQfC8rjvmRKQlblsnQHnSse/FzzMfnxIXih2sihcT/pmuSLx0WSCgnfTciQOIkGf9YpICaFPs0
UNpEDkuOU4AL/+BBsst1YpW4UBkcywMU1aCw5taf5ARbvFzPJDS6KCGVS7/SxrrrJI1rVC7A/qYH
t26CWwZ43Z5KxG2Tens14woCWd0HTYEqc8r0Jm0hh5LWbVzC9xcoc4iJZB1Ovzk4+7P1tWvobW/7
v4Atehxn+wYB50euFdaYLn74XfM56AAMsx29t5PuKOzsE7yWz1U1s6PtQ3G0Jd2Dk48kyjPnhiuU
Ep1mOhmczmGlm/7oFVUeQuoHEzDxe9aKeAahJRQX+UF7eNEECHVwHm6apn0Mas3CRLZf2KANZgEq
mbx0vwA/c4OUQoReT25JgKDnko7snCaHZ0FW/AZu2I9cNRhIwV2kUrrgN204EPWuded68pj7861v
Jb8ya0ICQVAf7jL/pXfEUz6LpwZ+6mEKJdFGNfVOQRMuymTB46ZQQXSRKd7NRfKQYrWgzZ1yKCmK
H04PvaG5xQk/+RDIxce34Qk9PwFQXoV9V32BZnP2ak12GdVieFClDXYC9MZZf1NjXY0M+mIJ5I9C
uD1gVSuUeXqSZ5FklR+Wc/JmGhyuzYUPP0BkiAXNfTrUd0WGE62pn4Uq9rRHfQjaWqGS8ykTjnfK
S6gVWY773ZPOq2eGY1lCWaSFbC98TThkZwEFgEgS3dMyeS4DtKewgSObSApzl/regGsNkdMZNi8N
GSJO2xrV266GHSCDQmUCCaw2UPMBiwc+UlP6Bhms2DbtXvUBiaCa8jQhuVDa/uX243MBVURwOC1z
Ef6sMN3N6wxwg99g86FkA3+H3sZNFgeJgHhpaPzyqB0wreuZf1aC/qhtN1Zt/VL1WD5Q6oN6V3di
uYu6XHAcR1j/QiJOQ0HW4VGKytYAAb4wSeeYQGoRSnv2b9EaJI0deph1l4LbCAsHmnflvlf1eDdZ
bnEv9URDmRh/3zoO37MOrM1E/2RTIOEx5+mLfQXkfB0YQe/0kDYZ1riSLwlUxbzBxUXfQOxkkPcO
erNg+71x4X7RBTyW5Tzf9WZ4Ux170S5en1jJM7VLP+rt4ZPvB18zLocoIUDtQLkcwtwtJiorLZzr
TRcSHXyfx/auAigOtta3mesCe2+QbEDKKEpQdTy4tKz6MFFO5SL/qfRTldA8dvMKi8Mv2yPUGtQD
g7PJANomwqXJIeIKZVxthwbyaj8r7otyB6ocpMCaCt9dTCDMQWDSroGj7U0ROlWTvQV0hFZuPaDL
lSlik6jtJJkjF1kA1ByR4r/5nQdlRdfJkR8AfVAfJ2i6PhVOX94x0PCec6Ci7lAwq1+EtmEkYjny
2aYoKoQSTQJYllkeZEvtnASPBSQ633qWqlvCM9ReORKWI8RGu8fMDoZf0F4M1E7UrNORQCZ2og1t
bgptQf+M0DlxYw8XdMhukcR74DMCTVqoooCy0DQ4L7wFLz6qcXh+lokIIj37fAyL2eppaBqsiZ0w
UNSDjqSbQdU/SfqftJ27+0RDXiGcSnd4nPFL3xxtgp8fu64tqhW8s23Z6hoNgcL5LHNcRqZKfkUj
V23UjlaKpUtyX+WQAXKjpY5rXIgyZkOjenjGPeUhgMKZ1dhm41a+Uitii/oF7EmAEwG48TxQ8tQb
+1hmm9zIlU7fktiXeprmFuqSZ6hqo5RdBVU4SHCVR0q/YUWeJz19qZ1+o+i7Ul9YEv2YaHzleXI4
D/YrVlDkkYdg0wh17eGXaXpXyUuSzk9de6igU1/lOXrphXjjyKll2PRabrRj1gZZlCMnkOZoG1Tj
mdX5LktvldVHVVHvry/ZlRIGvYz67hVSzaWsRa7joMiqe3cUBqqjM6SLk/GJFSC/Xx/mbz3nH/2e
v6Zr78ZR0Py0DC4nMXlSNw+1ih4gB3bj1tEDPQmE97gEXiiE6w18tcOI/n5x317yl5fsmGy86Nqy
W9QoFe/AvegyFVdwTZ0h7erfalyTi+QlR5oxJluk2LUPuogBgagKMBZZFfvsdULgy/NTL6CjOPsb
NaG1ARYIN2pQcKlHrWIT3GUjygd2NDm3NRTxrk/V2vMXe1/UUIoTSmGmcl3/8T3UEUwqzYNd4/Qt
O2v+2HssiXS+YIwWdVGjNvS1D6x7jrO3y79B/+bt+ousbJwllS5xYIPliLmKHU1Olu0hw2oaL+xZ
s8WjoyvxeOkIbry+VwYC2TGEXRNIBzQlXDEI2iE4OO89T8CUIXDh8FyM/m4yGTw3MuvQ5TrdB249
nay/+cJcl9Ho18FtXhb2vS3sduO0WPsAlxl+t+dQ/AR/LR3KuCf2HxerHaqW3q/B656vf2D+F5r0
j129pOBZ6IJBf5A2cZN15UvDXfd+SDKtQp1M0/Nc9qC5I8/hx1bTDmru9dAeKkjLfkVXlL0Yh84K
uVDTn00XkIf6kl4MgU5sGGpN/HvqQmN3B+UodBUEEGvokaQQ3B60Zp9qJycQ76e+vh9mPQNI04wv
qrUnswsgMw53baYM7LZaIlyIpvcdnCo0tL+D0umfOW5RTyrwqijzunlCejZh0nxk0O3OCBqUoW6J
hIdFKQ6WXamIA6L3DavJ/yaB4PvcV077VuDNfyUBREgb7IrPzQy5w8aMfRf2cFY/zIoQ1OXhKyBS
qzxzx9KwkvNUTKBhee/Nyr6F9HXph4x1YLhDosHDxRwtZlhescDAtyLgdqQHgoM3N930U8Pa+9w6
dRFVU9/e9qVHUOZ0C4HLmCgUpPqs8cZPBHmWnZheC4/RHYNJ4inwgy/cQ7IPYfT+d0WFuquNHRxx
8R8fy3x+gX3d2wB1qLPHkwDeKEjoK/gAxSTl1o6l3Q0MH3JUpGD8kbiVjBJ8CPy1sFDRuIjIw2Tg
kAeyiIK56g9lVt8XxMEZDtcle7CeZlY1exc0OiI8HPMlQbKdZvyO5nBFowFMa3WldrCLpdDz9r1I
9NTfEUoueyn55roF2+mMyj3MCjnKQ76BA1NZ79E4bkJrUvjAM3+zKq8OU8vcCRenl9XDkMXY/H62
/ekI5/MkLMtG71JUCiLIz05hi1AQ4f9AyRVy/Ts0TIdDpzVKW5b/q4Jiczh2zt8XtH7PpgJj3/Ls
aAjkWUIxGBUf4YRZ65iw9qD9WEGwtA4BwZLhgMLyPcTyONSe/UcwUgzADVZydEHV3gtJfwHaUn7L
POjCIWkrjqoc0wGC26P/IC06v7AWUzPWrnULtdzyfoaW5qmSdn8kJP2dAb17TA1YiYn9UKoBPfLA
ehIGvWUJixRUUG24UKcomRknzY8QQYIGjFd6x7YlPdwLsG58aHSDyA4EkoT6qNufVUeKvR2UI356
+cxb9w7T0Ua1P9V3c6OAfsWj32pqvaDANZ6m0mofvZwU8OpJ7bNVd6qJQK37mUNNDg2Kiz6Vb03f
ezJ+aaFAeDMVPvsk5xKdb5R1wqocgz1a/ujvY/PZUdZRFQW4TT5ZDu6ApDFdZFyYlLV9UUBvPJhP
wrZgFRTYqDxTBMfJNvNNO45OyIT7VuVFtktkz8MZRku8TlH44VP6PJUoxHBQUc/cBSWOp2V+bIKa
4jSY6U47xVuLy+yR4bgOhayLlwwhKCp7F3/4woA92ZKwGOTvWifPVlC3J8jCyagrMmjBTz5c7i7G
N9RRn6dEf3Vz7Z6ShnYgAVi4SLEWvqqO8u6mC4EATQvUFuEOsG8aULtd19PkaOZSo+nreJGTOS0U
s6n9mWv4Ubh1V6CuZpVPdcptFEXgsFQlXnD2yqk5VBChrRw0N4zbZrAHVAgheQ0ZOax+tORzeAfc
+XB8QQ/Ft38M6PHAPLHPI5tSOEfxutmn81TBQUwO3yuF239V5MVZeD2wB4XN5js6ldlTa0NgJ4JO
NLBxJqUd9jw8C6qpC3Ydn/XJ8oY/YoTAG2F45yxPywhhHOQVe6AwbtD+TdM31s/JD4oHWATl+6lJ
svOAej7K+CPqPFE2SefFHpqiOjmJ39/LYkKxo0Zn6WGA5MvLSBncaMogr4/S+MmOq1l8NqPl7SG6
ZQDUq02IaGSOBt4YOw7vsd9tb9E6AutftKEG3PIVruYytAjjpx7y3d8hIT+iCIU6/mvZOJCQ7u0R
CjlV65sTd2mh9sJv0SCitVXd1q1LDnbjBFUU4CqEP9L+kRsX9Q3uuV4a1SyDGVyfDBM2PRL0BmXQ
lD+gXRd8I974MRUtvuSgo7TWtA0aB5ArHp9mrtEb2iJQ/pXQ+dfxvciJRdEH0PdGUu4+NbfwSAvd
6NCGN9hPX8Gm0zv+NJ+9s3Ws9i/ifAJ2JX8bN/Si1nKTRZpcaTQbYWBTxRYdQ887q+q+tLfysrWH
L1LkKQMWFtzD8dyN7Lnl3Re/SeKidP9cz3tWIO9kkSEnpnVtOImoeLTNHiYWESi59wMknAIHVebe
PE3dEM7uhmTGv+/iALT9N4uzqAqQ8ONLQdUHwa+Z0fQrbP9w/V3+fS1iS1K6z9hQC0FVTBNY7bkE
XlSPA+WPyaT2xVyEw1QePzbS4rJcjIOkEJYfUNSxb0QPvlTN0mdStvB0zD9VKAQXjbXFNvr3CmBL
xjqqeiUDThUAjEr03zUaUy/gPBZ7DbHuD365y9DvsmvewUMOID44axb6eejzBzu3PuMV92UDtp4G
H5nojUT7krD//z5lwWVpvBsKFmLQBKxQxNA1MljnE09sHE0Fou38oUsfvGf+O4KcJxfmGVZ/ZuXg
QapKs4iV/bkPxk9+Om6Bt/59XWJLDrvo4a4h02I6B40C6/zsFbClVCk67T/h675Ralj7WIvNTyEc
T+whGaEp5J85CqkNc9Dxrc9OPW9sybUhFgEAzhtBYkYni+cqg9eX2KOHv5th9lX2v69vlr/1l39M
+ZJ/nlGUSTWE6OPmC/+i7+dXeCZlexzm3Zfxe/twDr5CW4hssC3/HdDYkomOBD5jDSVtPCao84aE
20hsCdCzJ1l52WFSAtZ9VgDcccGHv7to7DbAdivRbUlK92s5yoFo71zy7ka6/JQw9v36N1xZbUs+
Ok05s0UwuFDy/wJznPYbqKrAMMWtebw+wEqQWRLSJ6b5oLsZpfxqQq5R/WagJYep3tIBXXv+Ytsn
BvYxGXL7s9t/6ztoaxtZu6eZOd1GaXFt3he7fiYGdgZQbIjz2fKOfUebZ27p6kl1aR/DzESiv1Uz
ADmnDtDPIN9d/24rZ46/OPubwIK7tFHuObFVZKc6muArVvVwMpbQK5Rt6LlboMeVneovgkGKgqYP
qIoA+t/C6gXsCE7GAHnMAGWcXeMOP66/0tpULSJCJcsumzJ7xBUat9h8gOlOt++A6vzQ45ds9Bzh
P1DVWMEBTP4ZifUFvjgvzN2SQl9ZB0smumSdXVpEi7iA/VlhkrPP88fBjEeABJ4gVrqv0uaoE3dj
Y65MypJZDqdpObCJAF4umx1cAuFlAh5zDQ8pt91INlbCypI/ngKYV1hlPZ09yBFEifEOcBjf0h5Y
C87eZRW8O48nH8HKSTlSsl6UBy39/KzFYHBbgTVe43OYwMB1vEBTWjJ4/fmXHHeYSMB3EJhr3gxu
7zecX+6inra/MNtG3/P6Qln7tIuQIUfX9M3UVrGtvD+VkNCZz7tHyy/hfZyUv68PsrJ/vUXYsGsP
KjJOqeKM0gg9b5SLUCDpYHtD+HyYuR+jt3Z9qJV9tWSNOwXcVPh8aRsUZsezZ23PBz1uvMfaIlkE
Bx83WfDz/SoGwr8DBqYvdhPMB6//8rWHLyKCaw0+AZy7iK0Z5IKGI7XVEjC5609fmYIlWzyHfrDo
uVXFhWCHoYL8JlrNDWjpY01vkOfMfbf72EiXX/Burds4QmGRS7o4cM2eugpe7PZeoDLV5eqcGf+t
Q1t5461WZntJHbeKvnTrGXlVl7w17XFun4EHuv4aK9OxdDdqe4egxouuiSeLW/ifvo0aBbDrz177
2Zd/f/eJxiyofDJL5zwY8Wpk/0yk+GX3WwzCFcIAW3LGfceDTvPk+rDPZv2t4wID0sAdbY/6KdsJ
WPK92DOAtX5vWXuvNhM8Jyt9uv5uKwFlSR4HUKC0k9HiZ1P0cOg0AJI9TYDSVfpjGGe2JJDPfQ9L
s7mxzxoAJphW2oD45J45IEWQG2t47SUWG11SA000+Hme284/X9qzvnsDUZo9AwDk+mdayTXdxW5P
Uux3yB5zWGZ1KEyNoAztPFTWngFQruGI2o9hyrp+4/6xsuCWTHEzQ8YJmOg6bhRMbrpuH/TunTW0
H5vzJVV8ztCZE4QFZ2YlOkqKIL2dU58CSd1MxxzX6I1DeuWjLRnjgtqQi8o4O/Ma9qRlTQ68S16D
wYbaTP3kimJL8mhtoMu6eLdBgRNGvwHeiOcOztGh8ZKoz5DU5MUfUrKjVfhbYXltoEUkSCc9l4L0
/Kxq60mjDgDfnKjMs+9jNX0mkFS5vtrW5v8S5N69j5smHgxeaxKr9LsvYB6DjiYM3DfC2UqodBbH
+wBLPTNTJJuNhF95Tg8W/MM+9sPZf3+46mnRWQwToXzxGT62TiS76jOsDrZOq7Uvs9jpUJvQSZu3
JOZ9AJ8MOCNytBk26B5rD19scjfgNfxA+RinLRjQo310BiT57laUWsnCl0zxSfQCHhV1HWMFOfeg
WOrYAhZGiQqWpHRydlwGxQF+Y+kRnASx8VIrsXFJHM86NFZH5qBUUlinEUxCu6tEhB4VEI9ws78+
72uDXPbLuwXLAcSDq+LYxImsDokEBFF63SOqSz8d421cZleW7ZJHjiK+Nm3f1nEGjJ4LRGA+yo9l
oUsOuSN8zyd+F5wTXmNVkRBy7ejxb0WNtQN+SSSHmS/03aC4HFtCfhp5IW9bXfw2QOj2aX+CsuTe
UsVNMHUnKdnx+pSsLOYluRwd2FYWrTfHo+/vM+PCv644lXyrBP9XLPofBawli5wVJofnHoK7NVfJ
Oe2pOPW8K54mj9sPftY3L3zUzp2CFzX6Cp7wXkfIUn4mVlU8diOpNmRiLmnqv37GIiAMAZqyyPJ1
bMQIEkOzh8FjVAM5moG0UAkod41bl/S/6Lh/jbWIDx3pVGBVAz1zIAgmC1jLJlQOxCVqlO1K9KRy
d18O8kDaPJz6HJ5jkDIMcGt8YDjH/Y7EAgBlzLQA2rbcwvKt7L0lwTpNUkeMMAo6j40HrIN2XfbZ
9XIf9hbg7OIssbcEJleW1JJfzYkBPBrM/tguAQD2W72H2+9X4E0+dnosub9t67VwVYTwhJobb0dI
lj37BpVXrX210ZZaCSJ8kSmYxNQTfJKRKeaAtE/OcGPmZEPoYq1ssCT+tpXVgdJVJudhcn5rZR0y
64GrLzPMO12fR9OY3cD9eZ+2ZEcn+0Ty6s7k9lHl5phD0/f6vl9bDpc3fxeKlTUXnbCmOTYU+JBu
jHz/oeVqr1HyvT7CShK0tNBxqsKiHc2DM6HpbnS9EDzCiLl/4AQd2rQ7XB9l7T0WqcTgOTWkwEZ6
HuS4d0DP0V3xAPbPwziJLYekFZ1AxhfRA7oaNXhHThOnqIiKna4bui+p4QaSujncVy3pJn8gfOT/
boWuQ5DGy3M1DOLZgfVBEVb5MBySFgaddtDhl4IJ+VoO8wDS5JxX3zyvyx/SIIHhxORa9rHpc5D7
AQT6c/0TrU3EMh51HiQT2WhiCTEzWzUlaHD8HJSITgV6MWFByMZhsrJtloTkpA/KoTVQPglS2d83
sp6PWZ9sGTOsxJUlG7nIDLdctFdiMAxPqZ+8QmzxDC/EL9c/08pK+j8KskDdIS1NExvW7KG2Gif0
RV9IeqBfXh9h7QUuI7/bczTtKMoPhpxZ2sMNF+sVshBZrffXH7/29S/Dvnv84OLxMFZgYHE6+YML
kNMeQEO5cYKuPX0RMPzM0CGAz3s8isC+kb7Q995Isqfrv33FJZMtOcjNmEE9rh/J2Qt6QEHQpd/x
ctQHsLbtvTva2X3tjFMorNG9Ea1d3LCkLI51T3VIRkvt7MIC77avyrsLj/BzWzT+6/WftrJ9/gaF
d58VjXfWVy4j5xGZWaaCMMjgyNYeuhQk42Lj/deWxiLCQBlbux6doUQKpMdXYUgfQ/enj5kAVu9j
77EIAw0c29NyHNo4V4+5B1sr29oTepsqtU/gZP+hQf4P1Y9kUjKghc5dNRxq80tNAKujWui3fQSU
7MZGWpmSJZp/nJioB56yMzA9F2IwPI2y6cnS8tBogHB9++v1t1mZlb9433dT70g+E7SQ27hq6tvA
J/e+Czar02zcudYev4gHvQdCnSIdCGqudRhEEQe82il3yxhj7Stdhn336yt/FiKgaAIUxtkRpX6B
JgxXyqL/xUBGBwnN3dgha+fjEtUPzhUMAEBFjNk382U8uOfDeAOnJmj5hOaH+2q/uA/pI7lNYnZ6
Ke7EJ/njY/OzKFHYk09IkWPchjzaxaM04DbP48ZSXgl4S/sbYqPgaesWikSp+pxwBhJlebj+u9ce
vdjtbPSVmTlKK6TQD8CivKRGbZVt1hbVYptbvEUXT05A8gD3su+gqIegmT8zMm1p9K0clEvEftYQ
4WdWOUDmwBkeem8GfCfPJ5xolv8pCSTbXf9Ka+Nc7nLv1m+Ser6qskbHI+exJPKWBdatzoHFdsVG
sWBliyyB+3M7zuBfZ2DuBGVU1WbPSf3UcPVKmHme7OTn9TdZuX2SxUYneZ07AjoF51r1cRWw70M6
AdQ42k8gt+7a3M93zFCykXiveESwJRw/GAOv4F2Fo3rgO5o1j/Uo0buFAxywyzKZ73U57izWIN3s
zgNS1siF1tboO1EOaHWepRFsR8MGVFbi8Y8t+SV+sRraWqbWqOJOpCe7YsCbThuPXlnxZBEF0qFI
O50gLySzeoY0HmwwsnPi28/XJ2/t8YsbRmqng912cxdXBjAfqKp8msq5hmjHx4T2IP/533UOb+eS
exD9iCvvZ5thVhiQl052SCbgSq2PEZLYEq0ohjyFfwu6tYYNP3lufx5UA+RV/2UWWxPx77BGlxBF
gPxdltiWiqd6OkCnJGRVFV2fhJXaGF0CFJmxqz4nTRfXvP3ZzDIWRn5CRU6Evu/faTM98dS8gvEK
ofx8y0b131NPl346ViayAM7VZdx5085V0OTI1Q1xpw9VGegSnWjJxgIBJimg3wR1tbKdoh58h40v
tvbbL//+Lnq2UteFNZkOklnPakxDVn8t7e8bs3FZmv9f4qJLJCIE6yTQrzh4u45bOdRRSACjyara
p0RMu9onOhysit/qthcRzCHFQ6eq6ldpnGLjOrJSWKRLqGItOqky0uCu6X/v5JOSj64/3LIsDSmh
B27P91IV5xqFht79AXuFjXH/HcrpErs4WWgiVgNEUK2xBcU9CZWO5qLfl6DGQLsyzYaNTvW/jyZo
9fx3/qTn8wKsNXzifKBPDJWCfe9Y/GdVts55zlIrwnZuNxbL2s5dJA1jYVSf92AlTToJ5ymIiN66
9P77FKdLBGPnBgWyTTxa6dci+1pm9wJqNlA02fjpa89fZAkd2Fm42OCwozp3vlu9R06OBMYbEo/Z
jqEPtzEfK/tpiVAsoMfJxhIBSNTuuaBkh7v1fmjGjWRnZQaWKEWIdkKB1KDTpnpxwyXdi7Z+u75b
1375IhLALAKiJYKXsWvzY2f0PuvZJ98zp+uP/3e/ii4tcnJJR/RoL0ESxP/DALPsBGR9PfYFpLvQ
/uw96whJ9nov8martrj2Svy/m8NJABYYJApNSQZJyaatBhDKoFkCLtlWFrU2IYtjP4HBXMVG3cWM
DPeTy88Q49xI0NZ+/WJrByWIiLB8GuLZemWBCGdxkwMgdn06VgKUv9jKdglz1Z62ZexbKvRrrNPy
u21bEQ9uHXOWjtpInVe+zxKL2BU9vHCKoIxlAZmIatiPIPxdfwV++a3/OF6WQERL8pEYsO/imWbQ
88+KHNQwXALAOhxhHGvRW1PDCAmezfzsaY+f8gHCZD74RzfgSfp7HTTmOABIgj5Lav0QHWFhGjjy
zh66LiqgfPpCKta99VaWnTj1oBPlJeTG5PANqt2pOOhsJHtHeOowQ8k3bEbpPjse2ZIWXZmjJfKx
rR0vw6UAV8u8QE0rhWCb00ZQzfnqtW7s5BQ8vpFuHNYrq22JgRTVBVkzz5goNUcM942J/y7SLeGA
ld2/xEBCE9muy0R0MaFn3fxxXQc9rjHkGtJVVBzS4k7VbCPUr73JZSm+S2moL/VY4eCPJ/WjcI92
eiyhEnd9za1NySKiEGqnpe0oPNuBaM73OnagHqigfQK3Icfsrg+y9rEWMSUN7MTMgxyAQv+RwD65
46+NHYCJOj00qt/5BFJP7by/PtjaGy2iDKiWVI10AmKvguZh0kI7PO3EzzLod5WS0Jix7bu8kq/X
R1tJV7xF2MkGibY75zgeIdY8Av+uuiRMQNgUF6G9MfjYElgCHofKVUGZqypODd/Tlpy8Sz1Y8o3I
sxLUlsY4KjODjTy2i+1s/NpZzZHwLYbV2qMvH+7d4p0qqwCLEIsX5E7/BQ0wBgnKDopm17//yt5Y
AhtH5ZQTrCHLmKHb1szJqUnEnbL0xh177ddfhn336xWDOJbkiYlbSHMPytv1cvz0sV9+GfLdo0Wd
6CAoU8jvjpBQZ7ya9iUpyGHISbpx0VpZnEv0YgYVQDq3+RAPqYm8sdwJ0cCL5FvCoFllb6RZa59o
sbnzsagCvxJlDHXPk1MFX5223xLjWHv2Yi9j79rzJGF6MYADBJlESIRvxL2V9HmJWOxkGRgtJOJe
03nHcrCGVy0DtYeiljjJuttaQCvrc4lVnAaPgnzum5g7tb4bxil/BUIriXvl5qfrC2nlVZZ4RdQj
KuiiBibuq+aJ9TADgBRqNKTVM6CLG9tsZSKWWMXASfJsopcr+2RuYenx6tf9r+s/f+3Rl9d6tw8g
5VqMnS+GWNhj6HYaAnzPH3vyYvPSLimmCcyEOIOAY+pmIeMf27vO5V3e/ebazwekMaaPYUWPLoY+
1En5mLXjxp1r7ZMsDmXZcK8aCoJFY9QJKgVfnKTcojquxARnsV1tz4dB7ZT1sV+KI2QOjzNoYRZA
SK71OrONmLC26hf7FjKOjYfcuIt9490Donly6uZb3qQbK37t8YtDN1ekESncCGIHrhxu4x8ZScLR
/hi+lC6RiKBF2EUvkRNlgSRAPUA2tCj4PUmk+7HjfIk6BA5mFG47pzEXzVfI38O6A05IdqBfr6/8
lZCwtKxpzJR4BkLHsZNNL0NBH1rGDkIXfyrf+np9iJU1usQb+jlU0tDGQ9Rhj+Dn79umO15/8koC
t4Qbyo62kkG+Jh5p+2IyAlXn/rlN5+MMRROLemffQQv6+lgrmekSelgEfMhFyvoYiO8UqLTpaNMB
yS+XD40Nh0sFXTM4+44odzVb1JiV1buEHuKOFowc7qfxSEoZwbNlAJgSsqhDDVHX66+1Im1Al/DD
3BrcfJibNlY45+4cbU131O4LEvUyqN9G6ZGo655GIlW+m6BDcOEj+81Dqo2ThwTaQDSyqtSFmEle
mGNaAQ02os7Bdqof8u8SZ/5DT0CCgvqoW4so4zNSXle78myXbelBTMjZaueureVFLGknN3CnHJgA
LqELjG3/ZR6S733f7q3mY41Jai8CSjtSPvQtxnDSe686i+zX9XlYmeol+JBBilNN2uljbUBcKcNk
jF3+/fqzV77LEm5IPdL4lWmaGB4utQq9apoUxD+VDZ1eXKfPpaqbw/WhVvb6Enk4S7eg3JuAzYBM
cGX+uNbHDC7oEnDo9xSGsxRPHvTvkX1tvQ2w4dovvkzIuwNaWrUNVb8B+3rO9gSY9Tp1H69/jLXv
fhny/aNBER6aFAeoGGEUa3X8kdnkVGL17Gjq7D82yCIDALJAQNglS86VrI4NmSJGyYPIoIkLKdfr
Q6x9okUiQKuhVLZMs7hok/lEwGw/5wriwNef/hf58o9a1hI7KHlQuX3TYQbKzjv1oGAeodyZ7+GN
aSARlo5+iNrs/zj7siVLcSXbX2mrd04jiUG0dZ0HYM875sjxBYuckJhBYvz6u3b2ubcjOcHmWpjV
Q2VEJgKX5HK5L1+r38iUZIGVNfW2GjsZ2lZeHQiZwD1FoUkyoXbqW4U5gsS/yo1ADAZHddaxbpUe
x5Vwa2mXzna/kOD49aamO3mtF4ENOneRaVHGvpPUft8OmiME0YrapLWM9RGyoDrIUCnaG+ZUrnzA
wpKcIwTJmMgcZObdyQTRg98Xw1lI76MA40gYqVVVl6VRLhHlq4XPMhvngNV1pyb9Cg1sqcdAom0+
f7y+YhbW41yrxHJjD22iWDDp8FJ1PxQUV9734JkvqJt4TAaGB1fGTVKmgYCc0/UnL1lk5grABwWB
tHrqTp2iT9Qcej8xvBsh1G038hU3v2SWmScovXYyzQhz69H+WXrjuSTd8/XXX1j3c4QfOLvjxOVw
klXcPBDb21WFeK4zZ8XBLMRWc7ZesGBDY2EygY4yoUDCvBP0XW9TAqEE1Gg/iyn9wKzkB+1QML/+
PUummu3jwiXSBathfzLr2zz+xTh534Pn6L5Gg7zMURB4MsWTY/70xFpmd2EBzQF9pBGNsEyQAhUX
dqk2C0C+HQ8i5OlKBmjBJHMkH9QdQL9M8OZ5/Wi1z15XrSz9hWvkbzzrK2eQjd4AfZAe7UbZ13bM
gzSDBIQwgwTiHdDFWRllYYXO6XmLDiR73kWiyopB0S7OBJxodvrjXctljt5LkLmq0BYJZNJYQ7Hu
kzY+Xn/wkm1mW7awhNGj+tudQIR5VPA26PvzRf+iMjvsorVq2tLU0j/dsdc06EsG38HJqvunppMb
kzYrq4ZdnvHG4U1mMTeHrGKVjJ0+QbQLug+2UpAKHNs4ULS3A+E2POwK7Ya9cyGVQTYdBO0CtK4Q
4UhCQaEQ6F0EGqhnT6HReRH47zT6w1sjeq4BngNFIcBXqUlr/GUoOnCRuT+HJuM+rt35NnKYd5gi
272B56t2KsNtrK1SgorRSKE9UUMf3PZ+Xp+spS04dxqethkHO/vJ5gVI/D31pCr1jA7QTTdUK+fz
wjKeIwfxYeaoeKQwhtpGaXfjyuojYN9r/dALC25O9cs5OGMNp0Y6auhRKLRSazNJIGr6C8uGnwpG
kqBLiQjaSBdbPZXuFswc8ptE0vyQi17siqFqwWlqZ08xyEUPjkYtqzCV5dPBcDYQwIUO2mT3H0gy
6U3vdPqmbHMSAHYyhNDlYQftImCqRlbdovDR3FFcGD5CBBIdZmIgxS9b6QhJCMCIddl3N/kEsnCf
cgOMko1bhVHjOBCKlMy3hQ5p/ikxvd4LY92BHjWl9ZZNTJ3pOPSHDjI80s8K5iCVbU75xyRh4i7r
RYEuIVwQuZN5mzyOQfLZleo+lpDz4JGs15JDS7a+/PyV43OEp5AqgNcoJZg/jdp4sUVBAxKdCfRg
wD+x4kQWtvccO+mYhidRK/eOGbRs3I9Qylk5zBZkz8gcJumm4LKa0CAMPkpf/EiR9oiD9Kf6AraU
7Db9wsogyv01qPLSZ1x+/spcJah70YWDwbzqy5CA8/jTu7btHPzYRxbUs8CEeRqaPZfCb5CLqIdP
GUR7rg+wEL2YM/fKy8QAfoRlqLh5d72tv2Qs/tWICyuqBV2sOD2o2rgps+jh+nhLhpq5XE9G4NOX
cOctuavIh+idEoNkDoAEJ03Vg78VAaQBMva2Qe6M2kN7iOrmXS4UekJ/znHd4/ZmCQ6SsWw6dtAN
O+l6UL9snrU3di7W1B/etpA5h0JGnZhM7oBtXIOSCVmVfW57T9eN/7aDNueAx4p4dUIJjI8e1mjn
IjRAe0VW27Y/eW2xxu/y9lFjznGPrREDJ+oh3lYTrmkJtHPGrj7RaXiJ2/cJPpje5Qtf7Tew9pLO
aBCX9ZKBlNt44bL9LHO9sive9n7mHABpUTI60KrOTmZUWIE27Sco3pwimj4ZUtwWCvTf12dkabJn
MZTrgjQ416jid2OyzVuwWDPx+X2Pnu1sXQnDbSVyvllfh5p8MaNv1x+8NL+zLUyLsp8masAngRAn
9iG4XWzKym6PcdKIp7yt7BVfsbRcZzEL2sKQTMxx77R0vAEb+DZ2qV8xe8X2CyeEOccudqMzOtJE
/anqzdT2LQPYItQTq6M39e6O5NCuQGYHKBfeFrcu6ZJ7inYIiHiD9qNJbA7JubJdOQfBfoKl++/B
qDmnZ8xrGhOoHgI1VEHJ1Kji6AzyAfGkh9hGLhgSSYUV5QdQfiMpYZnWxwLSW9945soIvPJW1fl9
kmcazKFxexMxDr3Y2InOda37TS2GIbSQl9q5iNBOrZeCtV6JeGe6E+l8EHvzc6ebEcTWsaruHXAx
gy2grr8nSFpWgWF2/WGIOIJvxMSQtjKGc6JH41yMDdvGaRnfk6G5MOLm7v3U2ubXAoDWLqyl66aQ
fDF4aKPl+osoveYevTD2Bvo5/UdBiWuAT73kn8rE5FBnvNTpph48aYYS0ODuY+B9B+7lG0vR4baG
YMVeDOXwIiKzfVKJ8E4FCO3uQQUswj6fBlTHwCuVRXFxF42ag0IbSBhDjdENhO2jIK67QQUmFBmB
XwGbelEk6S6vbRmIsXkp4ko9SHT2g16JVy9WV9ebKGGQC5/ASw8ZumhXlKl3j+4eA3wKtd6XtrIO
LXpUA9hbBZlJIKKqJ+uTqAX0GEEYdWhiNLFDidwCJraKtqqT0Enso2Y7NkCFgwu9DAmUvbexRPDq
wKU9S5ZWQdlMHsJOC/PZUw9IVDqNm6gHkx51K3uTRFX2ZFZ5DlEQUwQx2N8xsJEc2sQC0gx1yaDL
qfwgIlJuOg/dTZ50KTQOoVABlj/IDRroC2Rm9znxunLHSlaGA46wbYF63b055MkxGURyB14ob8Pj
LIf4YAqNwaT92vNe34HbTkHosmQ/eFNmn4Gsq39UZl9vqmxsGbgOcMe/7mwWfMAclzv2TRfFoDsH
n+e5he5fAa3RGupp15++4H7nsFwmKG9MGwfiqL8P5IEPK7t56a0vP391PCnIm45kLLKT9KZ4Lwxk
KGtDmN/6lpK1Y3bp3S8/fzVGCT0KQnUOJR/rS2tDfHCKVmz+O6H6liuanUpsTGuFazHgQJtp2xy6
A6SJj8Bn9jdZ4ecfeFiHoFXfqEN3Oz4NH7oP1jdT+9XP+M44RJuPK0Z8OzQ15wSiPeA7KQWJKCo/
AP7/NMFRalRPcdf7UV0ExITw8Pu66sw5gShBnAs+AxTGoLgD/tDEd6sSDPZ0ZZn9zrW8ZdDZSZZk
DXq2bBcGZW290YSbn4e4zW9HyJaFhmEnGz0mLKyZ7W4yUaPHIoqMsLioljhDP30YSCKhW1emK0C4
hfjm39G9NuRTCNMnDvW9pnwAZ0VYppMvs2ee65VltDTIpfD9aoH21FbEhtjeSUE+JDO+QXAhrBQc
mvyGLbdm2osJ3zDtHGyrq5hGnBrqBPXe+lDoWu1G7kxBknRqR6bW2JJxEiFFNfR2ai/ccxIirNfd
x9IXXiKkV1+YAHqrIVuvT01T3JJclUEPYRF/aorSd0h8BM/hykgLm/3fcLgxH8c4gRuE+qUfoY4t
+5/v+4a5GxHNyCIDboRBnvTGJRcw9gQctnbTJkixQDfJpLKX64Mt+MU5p+hkUtm1bg2DOYN8iMvO
PcVQsUVvQcVXQDNLc0L/nJM8KTS6XBDUjYUT+fVkiRtPNZDvtgsIcKNFHnoiYB+4/j1L0zILhZF4
Yk1deajrCjSwRlAFQf94v1bRWbLWzGukGcQiiw4FO9K4EFQucfV3atw89doRsjDAHG478jEudTFA
UJY+aPZBu5+hmXvdMgvTMIfaClYXXTYV+tR7fRgnv3T3q68eoF6EAD5ecTAL1p8TidajgwuCmeKA
GDOFDFuTH2IqxcoXLBlntrkbg3EZM6JPtVOE3LKRYLyIPq3VRBZON+cy7CvfkTWaTL3Cyzdpq/xK
d49QLDyAtmnPUrMMbK1cP27q+6wo1wpHbyOOzDnDqFE3tQtEVndycIL7bb+Zps20kXfp+yhKzDkQ
l9RNX3UqxoUKzGl6SH2yhjBZevXZrsZezhEJwv8J0zzlwC9JWe/ziurdCJ6FMDGdY90Pa4nmt48U
Z76rxQTYkoG1W9ASGscP1eAGxtqXLMUCc0huY+Z1okuwu4Oza4COatsjs+fpc8GUOiD+BpNGjR5t
qP6CZRrR/p3JWraFbFEdjmjL2Zi8tJ9rDxLF13fqQqulOcfuunbMcbP0kLZvwf0v3OlY5nJvIQSC
hHXyY5DetoS4tpHnW5FZu871JtB+GWvNiQv7bI7rpZSOlmSXOJY/OcZtb3/z1qRvlh59cU6v9phE
uwrELbHgkZWt+wPalhVfEVO4eIE3wg575h0cCzikiEXtaWjRCpM0viWh3UYCZ+hWzpall585CGe0
7cGz3MsIIsSNe6+qNsy9LyuzvuCg59he6lSjoi5Hw4IFFXcbbdVh4io0J17Uxk27q7ZEoUtKezp+
1m4b7abWKu5dOdANsy13HxHUYLKe5sFErGnTtaLfSiMuvl1/vwXfPqcnhYyzzdAB6B3z5h6cVmHc
8s31Jy/ZdeZKKLadC5k+7+hMUHayIEpQpu63STkrAciCq7Jn3kNpUw7FJcmKQmIb9ElihcqTO9u2
7qH1RgLL6V8q1/h1/Wt+l7jfWoizIAFNcWqkGjEoyolWaA7QPgYZfrXpaFocKZIpZ+WBZTt3pxzi
ZA7yJNRh28QshgB5gRZqzU7/CUrr5oVOgu20rendEOfjijUW9skcZFy3XV0qDzCyrLPbc0HFxiis
bFPRpAtQ7VoZZcHmc6AxQ6VOmyYiJVc81uBUzEgatrjPsPiO8yYs5NqpvbAs54hjBeKFCQVpfbKy
Y9OHTrrihBc4dsw5ztjSI/ESjQeDon5THdLH+NQ9k7AIs63Ydr4Tgm/p4B3Vs3Xmp2ZXBGvlht8U
XG8soDkOOadNFg0D+irEmd3xnT7Y22qLmz505G7lTXVSW4RV9/05ORUbehLHaOM9lytdpuQ37Omt
0S+GfuWiU1zV4KBBjoTCusmg0Cv9bqo1hdpc13Y+I4Q/C4cX92jWRc6pgwTbABp827hNnL7+7HWT
7QQTujbuoAJen/NSugxNngb8UqqHXqBb2RiPHf587LMqByl4jw45mhvRD+jD937baLqx3bxCTd7h
29TR9m7I8i6UoFgJc9ergjypzc1EiIfbMlfHovbM25xEPIBiYXE/uMr9xQoxnqBGzj6PXCRbi2XW
fWy54mQzKE4mMXQLASURDya1ACGPG6v3cx7xfWMNxoei0u2hdtBOWaeFHRo8y+6g1C5+TUMHsTxp
QJxLJDbEoMZUPitWtpYPUZf0h9cUIsyBrjnwZMgh0ans/j61mfESGY17pjU00mOIoIY4Y/XHSRX5
pgfF1Q9ZWIZv06L70A52d4tMX+wnynKAV+i9IHfr9ImrVADwAGgEyQDnS7sxzsFd1SSh22flHm3i
3n4qK302rCmqNvEQR7usBil+DRXMDa1L566F2W7A2ZIEpiPoo9WDYJG1I7gjyCCzzyMYxyHAOqbb
BnxVu0RlxknkZrx1M01P5gC6TKAgvYM0DBLU0HONkftrUfE3SrA9T3kTfRJtPKU+hN2zfTQCpuoj
82xD/IePwybKy/7GoCx9rjwOJnuWZdmJqfpTlCCJXFXa+2Z68ZifENIwv+ymLowntEdtr7vlJT/B
/lzWLhiAPKHQUOdy5VP1udbvu5XMEe92PJQcdS92rBPMeDal35QE7EYq93D9zReOx9/liVcbsgT8
POpVw46Wh/xlUlhU+2pKRua7FltTiVsaZHZouRV0lMRU6lPSPEj5lIEeyygfr3/AQmAzB6ML2MW1
RZ6caHseGHqicdLFubFPaLpLxjUo/e/j/A3HNcelo7g2yLLBDPdayWfIQ8pzFeXkUMHh7DkUSWM4
L2QUW07oEfzn9PEi8P5ZJWSAtinENNDTngRJGum7rkmaMFM2Q709yncm2GP36WQaUF3JgBepIcZd
5WP5LKRl7KamlwctYmjdSK52XePpAGoavZ85CGVaT/KttiDqGreF9os+pQfaRcku7bLiRlpSPyhc
pE5VJOIgqq1yU6ghvmVubR8T0vEQrq+/dW1lbCF85fjc681NX5f1HoLXJqojbNggdEih6KvX1GwW
FsMcdp+UKMENZeYdQcD9wzSaB6szP4ye/b5Ico69R11bAV2NNOTQ3OTiIx2/X19nS699+fmrjZKl
9ELlniYnFxAeHoORgDWbqF4jJFkInNjsYHTHkZJ8wPpyHNOHzEhAGhbSwt3W5hq57kLUNKfwbbjO
qdEi5ujCtNhkVejeQBdVF2G5Jpix4AZ/A+9e2UjzBG1lBgoJkqhb2dQHYXqb6+ZfoEEz58j7Gt7f
bjzsc0aYAtYONdA0xPENZy+duHhSuMRMPsRamL3pzMl+ydmFxQjMBWix/QQlrz0z3PibNFOifA/a
bspK+32bURUQrgf/+msuTePM01mJFblVjC4ob7y1XPAmTROUw1y0JX28PsCCieeQ+76ydd0VWN4T
ekpH4yEf3neEzdH2ySjyCukvRKQxORA9PXNwQL7PKnMy3rYWemhjDxR2zR2z79CA4BsNIH35Wkf1
gtl/h5uvFl4k09rrAag86cl5yhT7ZZV8L0AnpVKychIvGX62/6sevDi9YskJ44ybNJvYxpLd+zpj
EBf+6V0G4snSaIr6KCFJvMmVhjZx19Bny3Poh8kl9UoH0YIXmxPzJoYavBGM5YiNeFAYz7oEO5Sz
ArBdmgX650d0FDKPhOJuGnfYikZWPpMofq5UugV79tpUL33B7L4NAmqcHg7WKW22ugDXPWj/I+/h
+u5aevhs+8bmFJsugP0n7QE04LWt4UOVpQutSr68a4Q56J7W4HGteAMH4UyhGnesgd54tuIcFiZg
DrynINQmOZAKp2rcuijljmEvNnmyvf7qCztgjrrv83pMhQPf1skoUJZCwLMShC699+Xnr7ZvRXhm
2kCqnSDsylH7cL7V0SFlK09fiBDncHumtBwROWNZGn2z5dprwxZatccyi4vQSnAyJAByh9eNtHDI
zuH3/UT7TlswEkMbcZjgwgNdNfpjEpSd4y62f7BSFRu3ydnKjl6aldnVg6VJXnZ8wtdJoJQN4yjd
+H2J8TlnbplBB71Cyx40g6q9VDZYPvvdVKz5vAUWSGg8/DntuGYYNVwbclk9KsXhBL4caLxs1Vmr
bSnO8Rqp3MKu/j3+q+VlxVncS+SJTn0yxn6OI3mq1ckRK2by8LpvXA3mOHgKJRBVIWg+DnkVH7PY
qA5a2ubOKxQJRdJakEMtWGB2ZXl02PROXi1zjo8XjskANyriE4fch/BZVY0/ee6I50iD+NYvkNY/
CaW6LUkicWuYypYgJJLtxs6VcZx44e7S2kx9N67z7+YABFWoHM97cR2z3ENyroCiqs3Ho80m+UmD
eOoFGZXqS1ag5uPXRi5vbIa9VBqlEWTM7T6oRLsSGX0EflZD5OfrO2rBOcxZfVPtOqoh1DuY02Tu
LKeUzwNtkAnorJp+GEemVwZa8BNzbHpixgQkL8Q7pE1ffGpqzwhHU/In1XG0/+SjmV7ahN01EZuF
VTkHrHuJZxW2TYqjGysOXTFKNlNh2Jupbs0VfpOlIWZRRWd05QTB7AQtsFXlO1TKCnyaIgvriDor
VlsaY+Z/lO7isS1UfPQi8ULTKOQuIYjDoX9xff6XpmUWVSRAMJo2F/yQlPxgyqcRtMe6Gv08/mh3
a1WxpUU2c0WEp9mQt7Z7qDg5pzT3W0cBIiPgJfiKm1jCn84h605rmpI2MT5kAs4iyLhuUFEZk30b
6xjszU56dtETHNYNKE9JK52tKTSDEi1BMAV6ndDiDvtx3ahvnhrUm4PbwbIMjR1ciA5AI98h7bgp
qbeS5H1zQeDRl5PxlbctlXRURoR9YCjsRUM5BRrCpr6RDPfX3/3NucIAl4XyaoAWtEBACI/uoRf6
oUGzDRu+jh45Z2olRnvToWOAWThCuSq7WoGKbLAdvjd6ywUI2LFCLQQJMmKlhxga4Z+jrIGoIRhV
vl//riXDXX7+6ruibqi7zsEij8B9KSaQ0WZQ+u3XKDCXzDZzBqa2HJTUc35I3Yu+/Y3XGueuKbZW
soawXhph5grAb2tHcZvxw5ROD7YzhsR17mTUbiNk5leukksLd+YNYsQLRcElP/SJd1+gJ8usu4/v
s//MB4DPtBls5bFDzE0QkHYbGeF/efi+p8+uFgnyc1HfcgY3Bj5V0/Fz9wYUUStPfzs9Qr05uF0C
kAyIemodHFoB1CiarDS2PAGLZmC1Ax0hkVYQFJSFzg72EMv7kgtCtl7cpiAuoFBIhjZoVIUVsIE+
UYDexuAY92Mot4WGauxtO6p4xdALcziHvkdctVErLHZIh+qjMHkFTa728bqZ3zwtYIeZc3AAEimK
zGYHUtKtOcjAi744vN3VRh/Y1Yf3DXLZAK926gBgvog5hQKUpkHH2WdLw4BFYt8bYLT0GyLeBdnC
58x8wuCAOyAZHH4A3Xt/jOLM63wb1U/fimuoA7/vcy7z9OpztITwMKPSPTQNhXJZNupDBGX1MPOa
+Hs5Eb3LyyxZOR4WnASfOQnLsGvL4K514GCo3ooIXXn1qC3UodgUIlxdO20vu/bfonJYbuYoasDj
eW1ApatvKCrQYwKG58B2dH0H5z0UPmmL+M4D/bbvphGSiIZbllvm2MUTlVG+uW7ZpY+duRTwpxNo
UkTskA/2Q+M5u4SO26h2d4DLvXOImV+JFKTIGhjvkNR2BZZW9R2tF2gq7gcP4fuaotPbvdPUm0OI
C5vKURDtHqYuD73oW59A/HiKD8Jx4CmgOQQUCfllVyTohRFQ74UkUI6HUo1boIZhB6Nxks0N955o
vcuTKqjbj5EFQZMD1H98y75LSOPXxXOVfXIj4rcg8c2mlQj1933yjaUwJyBOpDNK0yaQhx7QduvT
WjjfWWcyjR7RZMAFxrEDs+rJtplaCNIzWT+BIpMJ36XozV7ZZJcd+9ZLzBxT37GCx4lhHUqwIT+l
KFFtW50UIfrI6QpIafFDZ35JcKc0rKrHRh7R0ARqwJSxDYXSYFLdN9l3HT+UkJBP2vJ7Xacr+YeF
JT6HKpe4mTWFYbqH1B4exag/g9h3K3QB8WLvXcoNWHwzBzXmnV3rjruHTpsnL0tSP4lH6Ssr/nV9
ny5Nzswp0Q6ZDsgrdGdKjhDG7uyTdlei1YXDzp35IfCTRjwidYfmqaeyuhDvrcHRl1565lw0anIy
RzP52Wof6+E4mreNsb9uj6VJnTkVr2jTPDVUd1a5gNTyncOzjYk+iXZa43xfGGGORY4jgSiugFmY
fJymH0qCM059l2a04hbfRthQb45Ijghoc22j7M4Z+qs4F/c1pEZKc9zrvEdkXQcWxPSsoQr0MPmu
1/uui6gv42ELNH9fcR9QlF1v9wEhNMiU9TDF+QYFuXBi/YpLeFtbFu848wlunDccpAkQukjF8Lmr
PTuc0jILVI4km0B38xaC1OlG8rzcVvVovoDVEmoyiWPBTWVjdwuMy/Qc4QYzgabEZgFvy+wjElJ6
2HhuVCf+4FjezlLce76+MN7O2eGVL/P5KlYorZzlTFx2CtXelwi5tY1dxeZzi9cRYOy/IDI4N7yv
ukG04uum79FZM5CVjbq0bC574dXwQkZA73EsG4py+veMl+7e6AgN3awSt5aI+pXlsxBGzrHTaRsL
I26xAaqx/xZlF+nenPm4dX7pzehAXETF1w26sInnGGokBke0+Ynx3JNGAtJT6A0QWunecRO1MsTb
EGTM2cwFmaMUMVzQcI5La5w2mnHryeglvUlNPn3wPNHdllHCT6NMyOfSZvQXIdZ4btFgyv2sLMxH
ZGBwGeDENtZuo0sGnjkv3idxLCMQP0UyEb7GgirciPqFET/YQ/apEs5KIHhJO7xx7s7x1702oqpF
9/75twx6P3znbqKDBArvAUmsgz1mfAueym/Xp3PpCJ6jq2M0rjbWqMWpqtp9noB8QuF6gw4UzciG
QbU+yb1dNh6y+FdM10Q7Fked5VxG3aSigUYu+mMdn07OwURfEjoEccnMjohCA16pHdiIQ+Xeobdh
5Wh7G4wK2puZ/zLbOm3KFFmywS08SNjkgkQA3ozQUymFUX+SrV2jUTc3ZZjKqUHbW+ZYX2KP9D9i
hdpI0Huooe6lafTHUhPjCxvjTm/qzulvuRyG/0ms/Of34b/in+X9/8y2+ud/48/fy2oEZF7o2R//
+Vzm+O+/L//m//2dP//FP3c/y9uX/Kea/6U//g2e+69xwxf98scfNgXwt+ND+7MZH3+qNtO/n483
vPzN/99f/sfP3095Hquff//1vUR24PK0WJbFX//61eHH33/9FhL6z9fP/9cvLx/w918wyUvx49/+
wc8Xpf/+i1r/IJbtutxB1wwyqJel2v+8/IbgN/SSQ3Bsy7YgsATvi7YTLf7+y7b+wZnj2R5nnEPD
9HJ3V+CExq8s7x+mSU0CMjKL24A2O3/93xf7Y2r+d6r+o2jz+1IWWv39l0t+Y77/d8e6psUtyokL
EB8SmxabpzRcYlixw9GKIAGaujDLpk21Tbh5ashTV9V5YBkMDPNjWPTuNqLqmHGJE0hsELrvSJyg
RegHUo8I6FMosiSBATKVsQTlojPsndbadtmXxLmJh4dMHiTXwESSgNEyMBszSPN9kbJwnL665MUy
biMHZZSMBGiT3VpA6LSZhA+pgEZ8qdAnlLSeT0b6kn8GcsIfleGnCo3z1ncQrPlJHm061vnd+FFM
yo9TdU67g8IITIYGUr9dW4dJ/nXQLGjZuOXVY1V/Ktrk8WuO8vkI9p/hhnpP4MxECye6dRGuZIEk
blDxh0LdIp5xQLRG1c5QCFcu5NHQnPOaG6N6sFHJ8eLQcEPXtqHg8LXIbjzw5MdpFQqdhIU7+qX7
GcKuPm3vOufRs1KfhbJ6KQnuZZCta/c6kiFa3yEIAnBd60eeGXDUl1px0xi7mh9Zw4M6OyjzS+qe
klSEpHms0M8OLLzfsdyn1rEjv1y114XlV9XwEyC2LTPYY5vaR/TriabZjC0KVuoMgKo/OWEKfFs3
FRvcmPzEandxhNDMCmyCSQOk3tQOEiD4xgQMBzn7VDSQfKFfaKwgdXiI4u0I/XhIPWgJsi73pqOd
n1qfZP7dY6avuqPtZqH0Un8qp31u9He1cZBTHdgo+Qua+KY3oJvpwtXlBkrIgI4m9GbEppARUHcy
QFvjJmqyG0ofcmvAJAyhq8LGZHhX8wCKUFg3gxh3HZY8Cbv9yJ566AI5SIwiJgoald1YoxOg3ffI
8jowoxvuoKoRBVk+hZ3dXTKzvpMyUAGg9zl69FonaEnrqxpp4fRcIBENHtHkAMyIn/BnzwsHBtJB
+74T7cPE7jwQFIiqCJB8CEATNTRnnnT3UwxepEqDiy9HiekObXm+baVnVEP9ujH8kk+Hqil/gP/C
dbcjP7vWxyR6EDKU8bZpDobeMf7VSgBklscOoOymGP0MW6QHeS7vvEeS6M1gFsAR8p1KJlADfOAp
Fk3aB8kAFOEUB+0QBVHfBKVnnMwCAN+i8GUJErmk2RTMC5o6Phhy31TinjVtQMS0aZ0hNNFdZo5p
kMYvLts5bYiW36i70bhL8Y9JzXyrynE1GcTeboKp/Dg57qY+FxVOwi8ojd6CDCOgssLixX4twXkB
maNMkl1GX5rpF6Mf6gxPHO/7BnkMgFXqmuxw4zzxJt/ZVuAQA3hbCMIJprZTUwd82hTeHhnXk6rq
ve77517/YAp5kGIAu+onEJeF1pDtXJHuSrf5ZFi5n3cmSKWPoiIbY7iTxQvgtmezfm5xLCe9L8FP
PYGKu1P91yQ96uq7mL656AukUebbEZae9y1jD9OYPXYN80erB+ZF+BXs7ZQfEEL5TTYG9WCBIGfc
pqZ7TOMnm09+WzTbimQXDMI+K6Bxl1idCoy7kdwgNQzGjKI5ZqUEie0vVIEC18Raao7mkG6KnG5Z
ZR/S6puCvrTosi23inCwuo1N/g9F17ElKQ4Ev4j3EAgEV3xVdZn23XvhtRvhjQSS4Os36rC32d0p
QKnMyDDhkatXTdXRgbGZ7Tw2oHmH7hXL58zAYw7C65R63ZGiXEDUmKvdPZeSZXbJI9qKQ93Y0W6d
hMP9qK01xpRaFqXYv5se3AyGEEt/fBBSB5FZqi/lpn7T34POBhUtHXfShYVDPBAwaNTSrpmz0zJi
PqGRdKcqgosWiaTARjxsedJP8rgTdvZC3V8gIH3RZppyUrp+5I3bTYj2MEykjqkKVIxJlO7Yujib
b/LQs8R5PFqAs0wUOB/2XP+oGkIJzwoyHhp2dLz6zWFOmCPA7yes/BPEdd3RWM5J+uVr77VQbjAx
JL7ovAIQWmSr/rBZzxscpzFThioNXJ4MTpM5ypJRNwVWQiXoZX6NQm6aObOD9Y/I3btrIHQ8ea05
tCGMWfywBoZkHsHBx/lwlxiOuP7HuHVR6EDcMCzVJ5tJHbl2AG/Jsf7HGzssUNr7IF5bUKYGb77R
vbAqtcccIe0RVCGQJUR13TXJusLdccbojyCaEZV4VZk1wS6ePjqdJdJKJGE/Hqs7MZjBL9cTPYgO
c/1PzvEa0ikNba9LTDfa0Dk0fzLdFjzBeaqLcVvXyNqcOp63ekbbn0vvfSk/4VTuRMHSQqXa3WiJ
YOuRtmWBDJnfDWQZq0r3qrntm1nvwgq44sCgpmogGQhgWgPG2aPe6HdFOX0MPdzgorXWfBXAFDQz
63Gd7D9DcOvNMwpjuV1Ku84WKG5TBk8cKjKvY9Nlndk/FLcZUn4RHIIaZgxdpZ+6emZPq+guIUGx
R5hK5HTLeiUlU7krz53dQZ3q7FgM9oFKx63MaL2vqTDhK+IP5mPHtv8apb8dMFbTaQ/wYpUfT9Bq
gI/7AnZ2B9saB/dXpEqc6KV/kyUof6CpJt4cPFXiYzENTkAoUcTcoTA2avLCkD6xoZJ4muJw0Ood
9Jakd8YqUfu+5KpRwaulQI/jHOcjFPqAqNtjBRfDU1N3MtOB88YZq85NzcqiVA0K4PIz93w9Ou4Y
ybscuSdDc1x1YnMBE5tWvIHogrzvmbxrD2sxKyzRM5D+0EkxFzAdwoIogjniHlcO4lq0T2kemO6C
y/ACnKC6lnvjXRpyEQssbOceDRLcVr+8GRLYIBh/PfAeUk0dFC18o8gSiJGwxNOhGh9cV/HE77Yh
XVpXX+2ePm+89Qo4/OMGcXG9IPc5lvimDmHnPwMHAPdf2EFuz/Sip1gg9U9GkILYyQKecKSDyjt6
m0vjdVmwIJt0AYcbflgN7mP8sS2xRa0eyoa/+azto+UhEAzy3MFfsh2GJFPQLBeBP4wbNVBZs7iw
Dtob9IBgAeHXNVnDfsPdeaba9gE0wWPDV/DKt9wlk6F+CJtRndU4HxBMnSHe+6Vtwi+xBheHqtwS
7q1bZOIuzZgRKKOcgspjUKpEoxWcRhNpXEaOM6IXOnld0QhoiQ+Bw3PTBLEDXm2HPHi0lhyy7xJC
eZ51gGZ4v4PW+7VPqSYnf73KeY/dwY56VExPs4SP8xUqt676ryI//gia9Z8bXsMqF2gaOvyCSj4H
PQzRWIaJ4iqkgx95hc0pHx5C28qt9p/fXNpluiAOEeekSmULd3MnWf2bIsdl48k0VYduPE58yFTw
XOq7qfdQ2By0JEK/Nk/AjsoclesVjqvBUS+LDRlqfYjI+/q/Yem/LFdEXo+Pt4VAmmI5uWQQMaCn
WOOJvIv6c+varMfbg2Gb2E/SmmOG96tGfmrnJ7TQTIv3Eb3rEu7IHf9vmqEc8i8zkUfIdsRNTu2L
v+zxjK/f7o/u7Ker+pRKPMEcyexVJMvC7+C9hL9W0EBvWFnJgteu0FIpJBSs1W1d7cynJpG6emAa
2jR5JPvTCDhcMyelln2i9skn4wsl8HXwwvAGU4YUdslRSy7eFsIq6zOc+sQmbtx4ZRJ6+W6FR1ts
kVLbpcF2tiaAZa1ix8FG7zPmkxNttveh1hYQah70QyaQ2LaHBNFJxwN6bRMUdFputQHVFGdoCPdE
lOdqgdZtv5aIxFPennJ2cKrvCtp3il8m+giZ8JExcwSnLkc1B8hB7HZK1xWGJMpJhP9TtZm7mtTg
XXVmwQSD9c6W7Oa3xVING+TY2mlUrX+rDQRkx5AkuhR2GbHPoKSkURumjThx/qVEZsqbPXlRjbaz
O6uujwM6nlmQt/67zAURaG0e9+pp1Va0rq8W+OMD8VDl3krfiqHwzUIYuHa46sr+fmDIoUNcbOCU
8V5f5xKKGaUuUrSXjSZ1z1JAiIX0NsxV3RTZjF+rHo93onlJmYCLwf62qjDCvZw0FO7AnR2NpR+b
KYBV2GHeqlutKVYQ+Fs4HtpUP13grIjWpSYH5QNscS/cu5HxNlHcdtbN5k8BvSntY9SyD1UI7wLy
ENafjoFGtxaZ7eZhD4Kg3xy1oYmy23uKfCL0rw+XEebHvXgMegwACv/X8r+2QsA8nufEIMGekU4m
7h4uA1KSsdCyYHtmT0+q3Z796aKoOcImFx4orBjklDbucLADiHKlSSbqxEtwXsf1PbBgCmZOrgVB
bZPBzAx91wdur2jd4Kzj39oBE9pyAQcL0Qpg8iAy13aPtgMfzKyB+U6rRDL3e9z3TVH3Hxvccch+
wLwzssd6Ndh5NFHI//M5GgLtQY30tTZhjGlT+VdXlPj7QQhI2OvMq3hRc1Zj+pqdCpEf+GqDEW/g
wxOwnaK4G5BhP25XhyD5crMi16muw7QeJowXrXsUA83AnuMzBkKNPnfPVx9mZkFRK/XisBdkW8Ru
pdPQ6yLXL1xwfy3rPjSEEtP6YV2O2zS8yL5JOljRdXAB2SEnk6xOjZieF4u+lCXJ6/3bzN7FwQRv
shAW4dtOssGcGP6qLnnDSragCDQH2RIfEVtS4hctIAkzWYkxp95eE66egBEiD/5nlzrtoI7AiFEm
iH8CJDYXRqzJAAiirIuJTHnTsEz43Rx5XYXtdR8PQX8zFLdtJaNqvA79pw6C3OfTwcIZmLlz7XXz
DStfIPKcpRtnD/PQn8zBRfEizZU7z+ChF6xacyYf9r1MPHg2TfbrZLaDJfgBZgQPzkH4Ig/pfmTM
Ou1+GYeIqugww/dqxQg5PqMsZNYsn4e9i+ySJMjIyTCivNkVP4BsBCMNk7oBVLrzkPD2bQOiAJ/T
jcBlg0+xhwzWFzgox5PTRlvtwLF3az/Chp+6SlzXNmOuHUt/yst2TcMKt+7oPDL7gYRTbm9lDPe9
Gpkw9L8+wKOnV1FZcKAmD4TTbLDYgplxO6t6TLgRaYM1yAxjPSQE1Z73auAB2PcLuklgQpyzyO/d
X4MMR7biFcs3B+79iHA5VaX1uwVWasIhGofgsWb7Y4ARsu/H1Ao+G/sR8Q6pN/4a/0XuH6Jxj03Q
ov999ct/HdiWLaWo9iHqhkRyusrcuR7icR0fVU1PZPs3Ky9zOEALTAncMz9TQ9NgGw/TIrAFr0Tm
MzSyXeoEZomQV506mzhXkNIqIpKqlZn0zPsWmMg2meby2tUDtgjIsWbqI9j66+7lIYywDTw89gF2
2cPV8XhqK3ZA/lDi0qe6L2xtx/79c98vFgamBT2Hcru0pMdusJM3rAIeW2fIyPDZAORFjO7Fqyf0
vn8mfN86+8Qh5Fb03wLkaJiuo6uzvmxixMb55sg1RjbqHLt2w6OqMuHC7xqDu30ut7yFQ5jqgrTu
v+2hTDtRQV/sfZIqvJRcxy3jj9X9JjMyrd0ne+YNVr6X3SsQuBt5Bn0LZN+sw2DK2R2aOnjD2f4n
0GLXznq39sx43xXAzObxFa69x3vysLAz4olirPAUWgEZ6hC7Pk6xMx9ZqWPFzMPIQtxENA7lxQoe
fRRAGgOmhTn3x1gXpAmP7RjmYzU92CNNGkxjUwmntwq/vnostxvSz1BgUVzdK3I8T+PgPI8as+IN
3O/nyTotDRxXZIJTgSP3VJcUhpy4fsQ38kRfqDPHrt6SZXLRKv5DbCOfSiz3tm81Ioy3KpOyb6Oa
l1Ft95nlOM/1/Ip7VDTvZfi9su9qubDwpXdg97NtcT+QY78ewr7PAa/5c0Ksj32u3mugNmIfcdfs
iTubgrtjtu1donqZDXCmI0c98AIBLHH4HPgZ/CwDkoFQcCfRhOUDvfnyOu73QXOJBw54tI9HRx3F
9ty1gDukhoeS9vMNv5Gwtphqjd+g4W18IRjuGExwqBgw8WAiVc257r3UH52jmyG0N3JIDGRiaVE8
nDmaqvpNAayqy1u/OtHjPoq8q2E/OL0sXXBuphkBqS2CIZ9t5xRUa8abj7Cmqdmdg1x1NrnywOr1
jNMQudsvB6t7oSSfcDh3gX9QBx3w/chwGLFx6yUKCy8zvd47r2yXj8ahAJTRE/pzpNrHtjSZg1Zl
sMOfFs5ynqzicerAYGuz3X4nJaxD9fYzV/+61kod94ixMl0ElM8YbrHQ7cbTAK9kg42tY15k/Wcj
URfHDSFaAtO6n3jhGBlVpr2DlGvnZiQqTzVENtj4taSx5X8yb0sqBCb5KKsbEMalA51mu7ZcFJuH
tc8AtwhgEtvWPD7BbeFQDzLl2wiYDDPQ1mD072Kh1mPfAedsrw2s0U3tgRCFxDMct7EaH7FQevIl
/hWMpH1fXrhq4p9luS+UbHayBpmFOgMMgtncjhjKURvM8fg3ovThWpKbh3SqDNgQela4RuKPr8SK
VR9NYZ1xzMohEIC1A1jqiaPs8lq3qadyf0KPw9HEDVdv9KOdIRztwPvqPDgDVttXvZVH2V5oiD8c
JpRnCvbxZgasQpdUAP6hBKAOPW+gNM6tKhr8YKRshLpNwlEUKhgivV2mGS7YFVDI4Ddw6mhbgcwh
8Hxb55z2Wy7uXdT0rzPvstqLploR9eBkKxDepkM3F9ZFsCaTLaISp3S1nFQsK9rFzx3fsth+WhGm
/iQL5XxxInE2QC7w+4JBUe0nDHc1BBd97nZWvMzvlpe7a4cWCo5geAxmOuvdBgg3x4POtBripl7O
prnW2xerVQxxbXQHfUOCchGg3qCqQw+H7rvF1H4c6J4FXUG8sxZjxLejXh52q4sD9uEZUGZ8nYy8
CLvr4h8s7DJ0PcaDmVM9qGR9azSCj6A7tpcHrPjx/zpN/tnpNjw6XMHBFWExqJzHAJ30tJTFBENi
eS29pUCWAkTEL5P3HwzxQY/eIru+dBYgJg5KF5wfSX/296sNrSQIARyj09r90Ppt19uBubrYljKu
EOSu5Prpho98t+Hj0qQYZdDM5J3PokaJyGEP8Etr7cs8wsm2PexgcpiORysgRWzP0i20Dv0Zromx
y/Zk85+Vd5wAz3IDtYN9mq3/CJR2FNV/Oi7grI3Nj+jbpG34r7v8deGLxBi19k+T3vKOfFXz8y6+
dbjmd0m9IBB7AlYLlFvY5sMPwWlf6mKuT3N1tLmf1XKEXo3HpB4QlmQ9bKWTSllhSg/AOoXODxgC
A1ITPC96jnDROah7Nb47OB3tSNjGE/DOLowdmtE/dfsf2XAL0C3eyBcTB5eiAlsG4NjdRSCZHZXX
pnxdRpUNDNY/ZPlvRC96h3stmvVAP/f92UPdWoMOG56fAWXcXYLYAtWO21u+t8PZb0FYxXRHvPa5
Znc3gPmgsDZDnF+Fvov7dV4ufax0FlZfvR7P/gYAJ/X7NnPIhDXFHgc6qbEDCky6IsdmAsW735uk
b34Rz5mGwXBarPM0vxh0Mu62JiAd4/n8Z3lV3MGGKpgyAEMbWlS13aSr89IW+b6Ed0gFd8b8rrz7
5C4TRcxJqumMYM4YcedHr7/CyfCVLTOYlDA0gvMC400BgHENYxpOR6+dojBAVjn5rCqDPu25as8B
4fHe128LviVWlkk3PE7kNkwv1HzDs+gggwmYCcQXlsYmz48Fh//2GFvLPzgnb7PmEUCeB+w+o955
LHWPl9ikPkIuLRmmZPvY1fvGEo8V5KNcf1gfhcqkYJPmir+OI33uPnZxBWEN2AFI/VS9tpipW9u+
TZOKoYED3LsfNX33F5bCIjDZ1+CJ71+6x+Eag9Mo5IMCgtlaXSLIkgLG3ZSNJw6rmal/gaY0JXs9
RsEmPo29v3UV0DFo6TYPS/ZBFjPAIB6GALY/dzB7S4Eih6t2cmBeob10NN87xkXavG36GjrJRvxk
g4fODD/p8m4yPr+7DbZQfvepAcyxCqphVz0EYEcuSj53HjmhSz8GM1ick29nzqITp7uAagH2AcuG
Fh4W3gOsB8KAvyn0/B7qIi3fwZTG4kZAh7bg3mrw9AUubZ6CTwCc23rxMHo31nFrVArfygRTZTL0
zSvFJm6Em9fKaDQYHS+Ozofh1rQvwTSmMgRUp2XGyy1u6zoyJVyGRPBSDV4U2jSv7P5EAHuTsC0W
/4OaCg1kVWgWnDVpkWj5uMOHx4yALzH82aLMKg533uDFR+RPE3x28/va+K+bMD8rAozDy0BoDKPf
SPpwVXVSAKyJUscJGv2eAaYe4s55Bc0rbZfX8ASj/usK621nvjm2geznpGYdVdAct+Xz6FxrUqmo
c1/LfSCgelc4lWjoAAarfy2TV9kOebVXOcxo3+/xyZ70HzUSQxn2YPa6HDbiJoiUSKb5V8omFYE8
Ccw+IF+cFj+pghoaowah1Fgn38v/FWHA0eyZGBh/DDbOosqD58G0F1nbDgWWPeN0qRzg5gHvYd8y
BdcLJ1BHKKILTj5xERbqB5XAl098fbD3vFZXE77U9LnKCC5con5xE1vVta3fmKCJCLJ9fm+6x6C5
bUjYWm796MBzM9JP01Lw6rCEmXwl9IA8IacsWlgFbciqbeO576IA+If/NXf7T9uTzFjo7CqaSceN
ySLhFuVhJvJr+CYCCx/63JqgeNz+ekKPPvwjySizbW3emxmWUuidsLkDpMsedXBDxE7a+897v54s
3ed8zjTq+7I35+HOI5i2pxoEglk2XyGymrx5RNwQEgR6EM8IIpUsB/jjZXf89L74GHfYwushbbCJ
nxXMvdBsYG94tLFwmHHDOh7aKNPh3TwP+DD4iA05P8LsBdtJLEWFgbWSTHwjC2m6g1t+Wvs/f0Ba
MwzvXQzO0qk+eoXMScmSccZSlKAMINO29B9qwYG4mVTDPLY3K0C9mwmsL86erXB4os4jXR6oDpIW
K245Avn0HaC574EEctBJE+2Z7zpPbLWSdttyj307pICjDe53ksjyz94+0M1DUc7e3XGOOfnPHkHD
Xb8gej6jFlAsk6cdk1t7WZrrgEHAQY1i+PD2ckSWK4kZ2FA1wxg76f+m9suvaVJ1a44EtBhZ7wlH
LC/7XmAbF2xwA+OfijKgHXc+hoO38lgHryMJYgl6QKqQpomsHLjc4ew6p/o/Vo7XekTDgry2brmM
/ffofQ46jJa++rNmXJZ9eQu5imv97VnHcPWQ0/VWMfu8jGW+4Nu2nD8dXqqdvKP7Br1ExtKqf9na
pYGaEVneAvsCpGmw/Ub+iwQLk1RoJ6zcxoV+l9o0lf82sFfe/0NcWizKaw84rHU30NsJyObYoLUq
1Z0fVb3EbP40QiSFbINolwdhKhCo+lh0Vmp3e7zTn2CSF/iX5X5ZvYzedoQL1wG+BIW9PgTqdWs4
oANgKejtdPju9/+8Ac/gCHFU1gADll1WDnvs4XadAavRDgvNMhIu2B3otcFWSWllvYCJgQqAEonX
gnFOT5Hnr4jBwlDLSLJ2fqG7C7xBN9T1pqg6WGuv5sCoPvJOFatVPcMGO+j0TS3WDyih6czW427v
QDOXfJm64w5fUWID7cOidelFyoOULiyDrugFRkh/rNoBXIBWAKsmb//rVF7Nnw0zmKvV1Yb1l5z+
HCGjALNBgJXRQs3VqgVaqTcvwJa7jXkHpRxIF8M8n10E3m3Oo8VoVhNENN6jotsOKxn8ivd1f7kP
DFjJfy4+nl27FcwJV3xfCqDXhMEHU/0/tFFF70yvfQjbxDkqn9YVUF5Jp4MX/pJ9icO1zgUU6k1w
lMYt9CRf2wFoFcgHzfretXbejtYfs1wZQ+4wTlgy2U0cEAopnH0ddTGi3aBls6B1cKJezvliYPO6
9Q8A3k+gWD6BQXeQYjzwqos5tKgLMIFxIjmyyG2pLyNbIX28ur8jQF9td18MKw88Fn+82AIduEOe
Xb6ewAh4mFfxzwxZx0G82P18Cuihkns2eTrnQXUaQUvEkphX0xmuqQ7KGbdgqEYYgH/sJT3tH9y1
BJ3lNG40IsLJyjE4hoZA1oFKA1f5pF5ZRCS2sf1uxSOqFBHLc2DWH7dcklPri4Nu8X6aJyTRxmE3
AMmbHxmutc0FJA9uLZXYbZKTBkCI3cJT2K51vA1lFIgoBPFj7dcn8EVS4cApC62E6y6JBQ9AKDMi
yyEfy66PDS4tYu0v8BCNxhZsHcv+wkIg6UuWoPs8TOAOYTsZI9VK6y6C+/htIeKBMfCybIJED4mJ
4jPQEiC+zxNkXCBFxDFpt43FBC0NsM+U1xi4uzH1Wv9RrWvGHHOzwNwob7Olog0NMyhK6rmtwk8R
cPS9EPnpV9LBu28APwvuyzX/rVZ0J/j4R2KnNUbHmZ567BWRP/uAbIf/TG+BgPIq0GzWDWSI0YwS
sBaWhy1zmfrYzu3bn9l/V8s6oGNKtq7M9gFkH4eKqFXDH63uuPdyHBx5kGjJrOqEtkQL+TbcTx6S
3Da5Hnb2LwB9aRhNLrY9GcE8Gtoh8gVI5CAHdYzFu3LeQPJL3DJIzNDheIbsRpRKYIMbtbnGaFKO
y39LOxZVQxJ/waq1ySepi2bpsNX7DBCjOAqA0ZwjcXiw4nXMDDCLHp0AFiUaH8egwWOa800+Lkt1
bjeTlHjulGLvi+FaAm0B1aL0GQhIfToFdQwKc2Hdl3DcekPRhDz75pP73llnrbh4dD95YJ2BeXHC
A7mQEh/3lrStFXX1euVlIYnKSs1OTs1Tz+EFCcHvkirigOiBh0QcgWt0mTJKcHk6ayxG/wg14bWE
paL4hrFotIIZeF8VAWkHLWj8GMY3SzvXbrlf7oAVav041V2qwd8KWfA0YDYvWyDNmAwHXyQjVP4c
+1AVMbEfLM/Cc5+em3WL5TgAQPik9LPe0YgyjCJ2wjQ+qb2OBweal/6NofkVigGbO7fMi7pVvUzL
cBRe+eNQnOLRwKSDqierdT8diVbJHfxcAoPpbTsV23J0lzafV+tiNnRFA0LuWwRk13bkoFeKNLdT
2TgJJXjwDqZw4BczImQmGC2IWV/qYItc4x4sDjAnqLIWU2STDUuAThyG4rr8vQt9ewxlXctfrS6M
Z2QnYTxNbnM45FMFccKyH5v9twWBzUgVL6P7UTYHhf3WRt+p9QdfzDcDBmM4fARkyyHNivT8u7m5
C09CUl0X3J/lJpMpBInOebEMKbbJBZ5fP06cFmxFjke81H4cjuVhhhlvg7W3Ax7d0p+JcmO/ag60
7RMBbhzlz6733z4celtlM2Rofa/AzPueIFBrEPnoeXE5VNjsX3b7iU9PjvnSA0AhxCOEmDtok2x4
spqA8OXKx3UP/hjcNgfcDGhlF4NDMnyNlYsp33uuen2qLA/ul815rK1UuxMyK3bgYUvses3DpiRs
yfQn6ZHqoklErRELGL+wsCgh6ARZmFvW2UA27CkQRVDMpn15NCt6Fx9Vn1FkkC7kQdcqCjVfQOUL
/zSrPhHQmY533j68Tc9wfX1cN4U5wfy3lygL8nvsOVqpoT1jQd264oKC6nnPttXDkxaal90s4Kio
8qOjJK5wNPsLyKH4GriCfma7rfv8PI/V2TNuDE9i8ANg1Q46I+S8GoHryv5RwGvhs7Pv3Zc0exNN
JV3idrrj3QI3TUbRqY2kf1AwXEit3aPvAHdvvrfWpxZplPmuMLz6xn4DTfyXt/YDBPifMB8Z3wNu
0nFnb0M4b/EESWlhI5866eGoQBt/y0uxARsdZHQnUvEnzwoZjxw0vjjE6BGiUSBaxtbYjE5V6jId
D6CDKnfx/ls1tWGP3aszwcvuYZ+RdP7aAeA04FYF3ecQdBkbm1uo1hqpTjXW9Chz+8SBx8GgJDZY
S+UganQdqkHZLokpXYYRa/kNEBSLpjEIn8oa1KQwBIm1GfD59fR7bO3q2Kwr7DNWIpOgZv9wDfuF
R6DBBhEroJScGOLX5DYYCXxH8LztpvcK57eVwAG9zU4dUBHCxo18tJN71aY22Y9L+WYhwxPwH/0N
ncsSblhYf/DuEblaJ3Q+6Z1+4bTTwS+hEZdAkrE77e8dOjg8+A+CCUlju7kGuC9DXjhMYfFtxxZt
YBnhgHvWHCRCho3J/Go62OhnJ/8w2PhigPxhk49tvHsifHsulS5PPYwnXiiys1ZH2299jWGxf9so
LhvRNJfZLBMMmbCvWtiPWlDCkAmn3zsfjklYbEWAIMJEWwNoLdVNOxNmw/WgzL0ijAtMN7uiDRc3
VwqySq8ya2ZVkAoaMBGjUWPJNbYiUY1c47LFese4vR9DRgj0WwJ+BAfVRXuJnbrfiYy7zzMoyTMk
8zbYBsSA+eiAlURuld2II8Q03w0AqUKPAniaUSYGYc16ITYY5mSI9npi2GO0Noa9wU09/yoJuAtT
NbwYMF82fqmxunV5lSzqZwfm1jcIn8O9jzgTOD+i9QG+ViIDLICGyzbne2MFsDCmkCduKvZhoCoU
toK6TuDsiQn9jifi+qZ2yjzcZByoEBgMrpMQ9a/DHIqImljRV5cvhV5wM1Ow+p4ksK6Qf8/gOQR4
W433ZfUdQJ4Goh/wI2zEYCRtFaAr+GUuVr0+ekMOKS8MiRUPYFEhUfs7UKhNIeuj8f7rhyUbR4Rw
ej8KnGzLAy8nRLouGPZ+ZDyG9V0YjRwX/wScvXBQ4RtoonUG6DM2c94Ne0ZcDN/1lMBrHhsA6LIB
mAf0Y/C+Gord03LBBSuml356h9EZOLXycOex7uNxLCnWd49jZaLQwq4n6EA0RhMLtkutMEiWcT8X
roOfY8uHmj2gbk9Y2vVuk7T2fxrGK4q8jwBtEcgBEBL0lfLFtwU2Nh9qALSLy1EiGmTZMS4ZXOi0
i3o8NYnteT2cnOkfRggLzUH9P1fn1dw4k2TRX4SIggdeCXojUqYltV4QaiOYgisU/K/fQ32zM7vz
wpDUrW6JJFCZN8+9OXN3H4EOzFXrXX2OC9uXBzbWVSSU36XnSh8bMJw5k5GLO654RnGa6YG7s8hO
SBhufPXQ6oWc8dHGu8nZjXT6vvsxmE+Nr1dT7q7Seesx2q6XTWrbKxUPtJ+H8J7FzMaSMGh2pWaF
A6ejg/Sc/kEWjcruDO/ADb+N0GZl9ifNa0Q6lpxgBZAfZQMFUF9j9XAfIBkMOMCPlfqsS4wHTC+I
WW9EsbF78jKNgbkXOEKmthNPDcm7Mcqp10eG/x4i4fbZOxtOeMX5O7wqNfBzrbb9kK0DINs7ienP
VBFvC6K0az40Oj/VNgFFQwa2jYLYvOf6oEoZdfExx+iBCNWYpAr+teJbc4uZ2w4cdqN1mQR1JCOk
eYoMLBXuacQp0NGjN8uTQaiAR9aR0Z78+MUCFvG531cSTq54KfPhKGnR0+Z5HjdO+3tRYPTWTaV/
VHbUQE5wRnK8zOHfeEBbTZpV6VRMk1iP163s0cX8LrYulO2894AnK0Djv6FmefOdceMibunMDbfb
euGXV3B3WRA5J5cAgr8ipTEcN93Cb0ELr6pj7rBdz/khpl3Mcdan+hjnmzQ+ZfmPimRSlzZUWtus
+YIEXVUBbdO+dgBrCgSjrek1KwyKUcmt2zzWSG4pyxtcCGXHOEzcSnrxaKiNb0DTmFeblkUHuxkw
rX03E480y98J1WzP9sS4fp3Gk/C2wbwTmd7c3zoLU/acFkgosfaazwknSLu1p7scdwxRNpPEXMH3
zdW2tN5b+cVByx7eYZtwt7SzmvaEd0OuV6WitDPJNT4Q0b14f/WwT4oPF+BT/akzuSaGEv7UK521
Ef+wG0ASlxikvT/oJfKXaiZ6jmHp1NyC+smfhd6bmq6kVcPveWySdW3h7jdntzj4Acv3ama1yq9o
tuiEtm5cpFhjcmPd3uk5o6sfJYM+RJa/tnB+eosBwjxnPWMJN34O3etIk+SbmfNqZOG6GdHaLcXu
llHNf1K3DF71QCcVJ+q97RlTZnXNQKAXSDVMzesABdkvd9MUPDDadn/03YdV5f6mKqxyzQ6NvAiM
R3YMJU9O8TuMh4IBGrcqw+lwKnmWf49h/yqb+c0rOD3Bw3gFH+sCsijznnXcBru099hspX+aDFZ/
lSqtVyWdgsM4i8ayQXPrueGzftDcpNaYbEsR9SPUzDUx1XXufwgue4cfxPYzJiGPZsbFAD4R8v8w
rkC4tZhIB1iixK9Jin1VPVXy3IczuCcDpuAryHe+uM21fJkxEXnVcmytr7hD0xzr3TJ+df6+HV+U
cQ6KP46RPxJoH8FE+xTzr3IEdfUwPvWb3kaIA6Vh7fra77uV5zxpQJIEmxI7iuGNL9X0Gg7OQxh+
GPh2jOF7sHg/HO1iREd2NjIdz63Db5OWR4lRGj7KH2+1GKq1RSPbZeJn0VoPS8n8vGvpmZc4jFxX
NaCxNbd5Df+mvcjzTPbVBeYf5Nad4/byPAwRkXnLTWX6QPI3pa+fcz56Jctha9c9FVPe7Dj53zpj
rQs1Xt3ezlfBwouTsFgkl0a4o1Im3lucs0o+ZAP3OzgiDj9zZGIlCantKL2I4SZ9QrCjrGmmQ6i4
QLq7zdhSLvzCmGOuEf6NBYXnmDFnM3Nz5lowVxZa41bZM/FhetoWc/IaNEN9sfo23QwyYM3BUpwD
u0e6YDT+FDsPDLCesqLz8cXpcW3fiS0y9fF+jZazMjrv2pZo5aUa6yjL2E+aHc3KmtbktlrRHTvW
09xcWPAFJ52zlFXJXyFbBu4FsbmjpjuEvl54pdZ9bbyksMKBvLZJyV4rurJNbnRMmMoPlssmNJm/
WGI6Ib9KgoXcZaelYpwti79IOHceByyTy5aByj2usIRFCczXOnNH3kM3frmMai+YEPyzbRtzvrct
8IzXA/BlRn0sGXuuFE8nTffsUjGauzglhxlfNUJCum9CYtIzlQZR2PpVtGgjjNg6i8gxkH7OclPi
AELMTs29O6FSTMSkt3TUeuPLFAIjLZ4xYuzhJagjAD8XBZpQlxz9rVn/rDpWshbZMXE4+ZJ0uM0E
+Jx9r+CJbDZGkof7virh6OWKPtVnNgsjvSRMpjn7zAzcYVI1lVucnb4/d5RwkCPk8zxJpoP3B1kY
mm79/uH3F78f2DU5H3Nr7BhL3j/8/mKnDEYp9nANVRgeaT5GN/r+cAa3qVaJiYXRq3My6GgRy65m
pqlFJY79/WHy4+Wfh++v/efT7z/9r699/2nXjf/325pqSY9Be6xt3oKRx9N/nIcYmMXUec4OTHQN
3+5uoUmS+pBR8K2aya5PhhL5vz4UpQ/bHYq2OwQqjvolaVgF1tenf/7A5PYqcCsExXw0iN8sV67o
5+M/D0Mer/JxgA0m8gUqyfOP3x81//7on08ztzmwAYF1XwOrIeT/Pti2KSMrSAx6S0eeXJArhFn3
xERt2YFGx9VM/rDBFsrvBzdn1mffH/7ra7EyioNBkljj5z5Hbeefvj+ij0eGkjOaBHqGQ1+zmrvK
traUCPWuzfufhPOZ5PmnHWtwi6CAfYyrbW01pJjzrKW965yCSWYt5WvmMnsdnZOR2//v83Rih3T6
9p+/8P1d33+V9QTOKja9arOIyTij4f7roV+a9vS39xk0xYKo9fvDGNp0Qv/53OY5YD7aIxw4+Bd2
Uyw+O6u1Tq5bYasJfAXQWrjPyxC8NV0Hz0BfYjmPRlWaD3GK/mHk7cNg+yxZyfWjY3fZkbHth4Uv
CEoMQh2wheiNjgbEbafikoyYVnsrPC5YxE8+Hp3NeN/04Jh5evZy6xNAx91qR+gVBguEVhTM0/cD
Bk+NCmSAPvSNOk1ZGfChwQ20r8JuY0Sx39qspNS/pEw66GhgGVgJzcbvTZMkP8hVVQzhJIuGGHAh
WFHHV8F4idvW2OB191Z5hsdPNMOp7QFjlCGelsETe9YvHcpqBCvQU33wfGq0ENC08WacyBI5zkyJ
uK3snestAGNCtZspKXxGx/01j536kI0vJE8arwm8dzXQVViLm+4si44N1jw++GEG6Jsbu4H58sZe
wq1pkGRkQ1g7VUZvZtNbdYZ1ZVt3hnAuxtWSGunRoutdLbj2D8HcbTsl7rOM7KkKkc300hXnOlFU
Y6W+1ZfF78goGoiQzlxUejL9LSY9yGSq1de0WH3/164mLGuJhXuqGrwIY7a8VDO2wTlmMsXe1xfP
wM4CmvL9F2eFjE7c/nCoLGgXu+68nVugtQ4his6MKYkkMnszqEwx5Ku7LVFrwC5tSGIhWtPjCLhF
NV/+bEXeb8y+VNu0pATNbcPbl14lbpVBceqrpdzh/1luod8luGwHJPpu+SnY9P7IysXCh2mTlp73
FmxauuRfZEGDVZumvJHRcxmWxn7jtbA2ddn4UbowmnTMJtlR0vZry+tAxgr5IutJg3LeWdM4+SK6
0z1ZoMJsbUccQv+Xtb7k9mwAYE+vbtnKrS6G+SPDH+M3VXtLOvk0B2XwZKIQNZnhM0vo/afOsoed
hXDU8GSnk+U9OqHyHn3IW3pDm7V8//6ayu+qtOVCUvVTf+21AIQU3W1YmN/je693OdLI7fuBKB8F
giCfLFsseM789Oot1jm27q7Rmo5VE/G70mYidmUTtueJzeRbsyOVJCNu81SaRkLGdFrualtPDONR
bHwOwi49F42XnKmwhX0ZpMfOHp2F9y4VSc2ak50b+s0Fcqa5qIQqom6acNMXLaoKhfZWd5NF0FZZ
P6guqHBAue3Ou0tqulX1JY4VNK/fA8S42FcSxPJ10/fTmYI/O9h5cenu70a5wD4vA/CH2Qewip3d
qcjrk1+2RDdLwt48YZvEiDpZzGcr4zJ0pj4bGMMnpxfnvnN4sHrBmLBHmgkuHkfKqTAz/5aaTE1j
YL+9BlEPMRQ+yiIVUdOa+HLv/5YqLRbeO86tUwOSUeW0j5ZBflTl4k4yxHrsHXHoZn969+mdmKT6
XC4/XB0ApeoYCw8FoJf3/s33XP0k/fitAERnMsW4h/9DBF0WuUZKgJrKsQr1gYWSuiSXvM9MsGLG
vCp/YGugOA36SbcFOlEZBg8JzteT6Hx9ktO8rLDUxptZiOGhqNXwMJnJo5fg5+aldtblnMYPtlTB
xqIiXAfmYK4NyJ19YKURFkXvMbHD16abQ84+2jpr8KwfehyHjRMcxMC9GRZ9PDAjebJ7jKah8C51
2Fn7aRzb1azyAr5ofhlA8c+Fi/iR9/YmXcrlswmal9HCBB7nQp2MrMxfwhaDDZIJL7v8Qa1UbmKq
iIMl5LA2bUgUZZSXhgHqrWKE6icvQZhZWLOmFktq6e56BT33fZOKXUTzsslBGVLryVPa2Xckz4wr
sL8eLyFeQ7+dx5MqebX7yR9PrpPJQyH8TWxCDrktRkK266Qmm8h4cwWpXJCDmYENSeccJUACm7r/
eX/5uHgMa+yPKI8QmOOUXjrjrN2k5lsyOMApVs3PcckFKzDANqvhWcTMgEXH0N9T/lWls3H5fkOF
EjlM1ETTuVmS7SnPD+MQyhPHl96oxvfeM1j6OzjV7DU3rmtrslKrCmrI4dEsrjJNk6v3nNSmcU24
WW3NbGSDeqP49P61gNpib1lYH8IYudj0OD4H2/YfuvtD6hYAstki/rmi58G5BLW1HLoeiH6qH74v
uGVkjJmX/LPB0GEEMfS5MSjskiFMQQhCpB4ntfTVHEtz3/LmXDEIww8khtc4l9aVBsa6ElBANVDd
t5Aqb+cVTvbQxV0GX5rl/3ykOxcltweGRPbfJFPMtNTlYR0a8s2etQkpZtnrwPWsgyQqIElbK5o6
gQuQIO/jNA3vLB6pL4QdlccAFU3aRILgnsnuExb5MHWDWidNsLNZF4Xg6k63bg6+dOrnOy8oYlYx
Pw0ij7cz2ephaiZrU9vbOBZ+5NlZuc6WAuHHl85GGNlWwSLvGYHdbMacUIRk8UgWk5HVGTMAHbHY
39OQZRAGJ+Uirthe/54328Fn+ZsglRADeGb/GMqAAwVFd8YH53ZxvsevnR8LEhhx1bmYtTj6Qw2Q
EIPn7nxn2M7leJ0sZ03i/AF4l0Jndm9Yop5Uv+x1GkejaZlbS9D1NV34tGTJS0Gmw7QbQaWPWfzh
uGX47JoeKFJLcHetNmEGp9nbLUxjmcZHL+6jdMaDVjmZ4K6yXJe23Q7SlohlDVl/g/tY1s2eVHk6
P9it0dlXbqUoYed6y169XWnffQGT8VZO3YX+s7+IO0yiAow6BjW/N8bXimfat++wyHCep8BaZ7lT
k3ERXJ2GnlwEWXcchxkD3XW2JSecEiRrSu7D7Q0xmGCTDh864QIenF/U+MW1HyrKDPmb+Jnk1Cx1
Fsm+YlRWvhJ6gQjHako6YxYOCthgnUeyTT6tvLCjiri1lVfFp3CwrL0R3I+d5deQ5AchUCSFsahz
b49vZgJ91pjLxVTjR+DTbXWaDWqxA78e9HC3guT1vHPUQQlGgw7IrZwwv+Wu+1RlXsiIaTQIP/Uv
bOodNmbmWce5dvz7RAmxQZ4J2H42rGQdTstfK0N6R2sA9mIdUpQbdbY1irfZI6kEWKGNhNDOKZnt
k8B8oLlHPtr1+KAdYlUTx3xIqrB9HQt267klv/rcPIbBQtKm8N1rQhhltFQ1Kjzk2LEANOW07mDT
ymEVZ4QDeJm11aQCoDOmh9Rp+y1jjjtNy5bR3g1/phaxLbNsz6GbqocYBR0ww9oQO4zgEpNGnLSP
bV4YP4XOdlbQPRepdW3aVrGFTB8NTH84sa1lLUKXH3fMr5Rr7R53uXHoxXisTEHySUmsxOguL1Mx
Vs8+XsYzVdtrb6eP3+Xfd9EXm508GoH1K7Ab8JPRo4Ctqx0DiAlKyN71d6OB8ONiN5szOxIsmHQ3
6yFSa469IGeAVdaXCWyQMRVZYWLeWN7Qbxm36mgpfolOvXopwQOxH2MEabvNNDzGuR5uQWhvMqup
2Ss1zbw+IaYautBBeOS9zPOnSGPyVcT0C0QA37/HMrehiVvWtKi7WI07rSFgaOTnhqvtqeCx2JDX
Ze/1/NtkSQmRRuUTT3iPrs+0ygnHYKN5YVsnhwvHRkjWn//Lrx2XlYp/lsAFwZqPnW01O4zbP02R
WGtZN+5F9C529PnU5+PPjtC1tVA5gNls7eap5vm2HIyxY/vXIIthPeeErAca6DF9XFx4rgwSFb+I
GogIViYxPMMzyarLzuiRlvP+hlGY4DOzfE9nsuQcn3WYeWOvSwtxqxSA9zlIeEyGnlqYzfXQxQF3
3HXYmXDkvP1OpICQb3jr7PxN00RsulypdYXy/iecb5UuftdWse99/FyVyYtqlG4ela7ZbtqcQVdR
toSR+aRnWK1YL0FjrwzExJQ8Im9SVeR78sNiifzWyX+GDFV3Y69BAnp1CUsTMKerYRB6mn9tvDSS
paJdXrz3bv+a1sk6nVFrHdd61iz4W3l6g1oq6qJ7F6311yzH4nzPPg0tjkFB4UmuSMGZ1RQ7V9n9
aSY4oTeJBnHiTSqLdtMpd+sOebaxoVNYLvG49NXP1GWIPrgAhWPC4DpAk8dHyQ2Q9I0ok9lx7vIn
i7K0rb8S34h3Va4c8neJGQiTv7Ys3zPWVW+DFHMUKv4+7Vkq1YSk8sxB8uWM1hQNbJ2HNDD/1h6r
mcQ4fZo+u0lHgifrinnNTCXjWenZZnXhEI7OAykLlAV1/cfR7443TqDl6pcKKd7jmRPcMNuPOabU
MbW38foaKgyuqLGpiIdBQGcggsWFjjwrOHeMiOs5rTYg3niRl3g7mcNDVRK5pFb1i+HRofeC+Uul
32l4sOrMnJ++TQhjEK8f3Sr/bAuF05fwSU3aN5TQ+J6kd9Nh7/9N6sneJQVKU477TNBFkgdiPpnZ
b5l4L53v7ZxheZ0lQyWlSxtlgSGhqRimOAfHl3LdeYNxlHn6w5A+Y8sup4KpP90+hcyvwd6mgLhi
rEVmbG1dZxKrKm4fc8tFqssVm+o1N5cAlTW8R0foamaCYopt22CkH/v7z5U5B7/BbhMQWrmZUvvV
YVnrynOntfR+t7L0j+F97Msu1TUT6SkgzKAQ7cbR6jWnGt2QhrGr2fvCHt91y8YNAiS7KLMhCQmc
yeyG7o4BsNvYxZaaijmzh5zrz9jwLDz6psTeqEe1Bh59zif/lAAOskGIVIS4Q3sbwjOqM8beWWyl
Mf9oFCb5Ni04b0b+Qzb4kvcwsxk2pG8p4va3c6c5rc/OJBm6VP6HtIF6/GrjTspHp0XMaPjRyjh7
Z8Hty8zRSfCLtw9SoTZJ7+9qblteSV+EI5/wmmzlVOVNev6lBomtaPpFfusDEn+Cmtc6r+jaWLTz
p2i5SHq/wbohzgoXAPEcxZG0OYD2+L6w/IlcGhENMSeahqJyEAya6nlsITaMKupNX+zN9E+STr9L
VCc2uoO2031GVQVyzm0OhtVUn6EGOTOb4nEp52MlxC6vquwlgxkdacJ4JlWUVWMR2XHJ6cKpRFTP
8NoRk3dIUZe4jBnOihKGg2yxdDPPxJ0Qn3JC+7IjqfL1JIsfTtXuAVU/hHgau+a5qSpiEuzWiYLe
juDK708MZGI7s9u45v4Tx85eqHTY9nFdMyVgiWae/gxkKFYuh9RK6+pUtGO5KbPPuZLexrYJZ3Hn
6VFkOBaseIBuJmiNerTd+Xmxp6pCB+b8brVQ227iSVK+sxNTtxGCnCUjxN3ny+eKnaLEXXQ70Q+S
zjUsDmXoYAX0npoGeiTI9d8snlf93U2IZQxGsUErzLGburbpgck9jlwCcdXizZDqd5HP3rZ1etIh
4memLHjDpotEF1/3PZMUNaoLktNjjuVh396fv8En48acaETTMD+KEDur6b2kgXuWnQHnMPVfimXB
a88cyEypfsu7689mFWM0YSBeCdt5s6zOXlVzlZLoYP3pu+IGOsfqXqpb9gonD9JG2KuX/Go3oozS
xN0aiffGD7kwIczfizktiUyCuZmd5UKwH3pZYKIacgHslsZc+y0GVly/Jz9kDko219hm0J/EnBJ+
4K3poqPmXuER4qMgWMieyszZjNgN8TB7JHvZDrVD7cPh1LVAGwFJaAzWdTojrKfEe0qKyNsQNtOG
0QFv5FYRvl03h6Kx25MhmV2Re7BUxbnh7RTY3riXU38OuUlZAHFO5b+bcX/i1syqx/Br9hjIEYkI
5UZ61Gw5zyhtBB2mNie3/FiWvt0lZfdQtP6b9GuiW6pdXv9iy9WFa/VDfUf0oE1WuGwwNJW8zRrB
SirrUuT9eU7GWxVbapNS7zHZJG0/xszDb4732GeI4kJQ4ZbpifxRpIFpyXpvfyQaqOF0JUDhAxsc
8shgVlfD9n6Puvkc5mAVMCHd2hUAde1c/TwZj2V5qN0AE0z7NjNe5QX0PnOfl9xaHL2eekEEPfV1
ZHBiUBMU9gMLXFmvYu4k0gRNoE4ifnMEEW/C6eQML4tufsD4lOtKU/6nphKrcAm6o+ZUpzD7gD0j
tCNxCD1ANjoF9yBpnoAXKPWwZDsJOcnresTFNgYNmYaW/wQwDEgCabEysvktxOpMivGq6K6jZb96
Cb+/SWnMNu95tfQEDkqucPqUGYrZALcCwWCc9jRrG9eEYRDN0og//tldWu7ABfvLc+lzAZGjs14K
R50okt7aiWE8eTCb2m9+VPSKTZ42e1mocDUSvOIXGUKujelM6tNiWL8WDGOdk2gmzxJHTUrxv7Br
YpPcq96n0mi5F/gFExNLAWNXnhnlkyoiL8iLDUEsKdSdpDsiDHF2yA4jNmy/jOGTmeIo8Ax/iUbt
pvxnKLp1p8kwU5CiGjCuRbWWaKeR5fHNegj3yo4JbDFo6frcIgokeCvNx9GPqRGJIFmJUMLutm/B
PcXHGuJXrfuPXoEYeB3qa1Fvpd3tzcJ+1va0PPaFxO9k8t1zVwLHO9OOLcF95K7ywrMe2kye4ph9
IXE3p2vmMNcmMeNoGgUwCdn55mhzNw2SzRgUb5wZvJHJsQXMnHgztt4JiVJt2NZ5tVR/sfWrK22T
ZL1hHbIHgeiIcpsM2QdWL8p+s36KERw2ce5f+jvtW2dTuyXt9JnVDXR6hQ3qGaOKz1qcNQGKMRDM
Lkws2LTS/MgXRvK2bx3KgZt535gHLkJuK7kVxan3p0nrmFMgITQx4Gbd6WSXZERWNihWRYB5OWYP
EAe3wTPsDjgc3LahUOOsDpbiibkdNqAQa9R9f2dfx3QELFOnHSXtyk5+l8iC1JQknTD/eFGTda1t
5GqBUdlZpLklJT1C5Wt2gYVGLPJuxtE0tDvusNvQCMOtAYEoekz8hsN8ms1A8sKm+osOmXx6umyu
+URt5Wog7CBr3H2OQlUknOxpy2IadqFTP+H8me10a8tK7GOFLN8zUV2c/jOvJWFVjwp3XETtgsna
xsGYWPmpzKYtvZ9cj8lnJWKgVxa11Bbya70QY1ePRDuwiWFd+AwkK4k6Y5aMP6aSjIqYVZpsGyug
FeR9uh5X/WPJIZ0U66aEgSNvjAH7qYxDudEDDKqZFi9VQNcGkAqmhK2boEZ/GU6piQEl9slhFF51
66TxR5SNgW/EZ2l50Dyy7f7cjeZHj4wW1XE2r/LQvH1/RlJgva4K8kgTZgprn1HKSmdjsU+4Zca2
6FaBD7ilZ8yOLDzklu7xRMfj1vJI5mkKRuK2yL86PRJBS66dhqhXWfpF9CSomxUs9+THPbzN8KO3
miPFXbX3QoCf3MXeZjUwTSwk77fCg5wV1a3PwJkSAa825/l2wY4ZWT6pgIPJspr7cZUJXjlWm63N
yhm39dA9mNlwhIk8DIacbtk8fSk6U+oCO/ItnzNT4x2IY+jsxp9Os8Qy5nYs27ZJpwWKBAnKOJju
bw+yWxpibe45OzXlnl10H1nfTVuDdIDWmcyok8NXtlRvQ+yUG9vYdHQIXKbjsu6xwzUWdf3oEFTp
FMAeOTBPGF8YFTF+CLI7o40Dgtvi0P0VInktSXw666X6KBo5Uzd1j8HkyZPXVuc4UKB2JA5msi0v
TMnelKhZNJSmJAixO9ZGSqV+gdBp7YXdhTwbeWm8UWrO5yqQDDUWutAgNZimcMnV9nwqRi+/UVRO
BerwPMUm1Vg17Zqh3FNGnwyWbK+NRYho8bp0zT9mA/fhDnX3nZnua+QgTUYM1z6RTEs27fKMf5gV
juvc9vHdVv16yMAsm9KRkU32O6BumWzQWHiLlMdB+Egzqbv2enI63Jnfhb11q7YndDDGjVX6owPL
N4PGs08BzkT8brguU2Gk3Hb5PUTVPsed4oSralokAL+0WdKbKHCmLFjEE0AnTvmMuyrWgXJsA465
absYyXiYM3KGlulrZuK5mnodbD3mDydhGrcid5MLnC0hOfnbGGb2VmZ2RvAD/nGVkBaEv0Np9t22
DjW2Ii2Q4Rrk2JDteuweGmfMOnNg0MM0nc4snCXGd8ie0hHyiCwOSdYtP/oINllRVtlAH21zv2FA
68im5PtzzIYqudESZnvHUy9ebdrMxNKdM3Fr7mf/oSiTW1kAtDiM+4jxoFVlidy6T/IChaQ+tOqj
yT+E6lxyPKd1uIQBeIH1a67dX07M76ErEl3G9J6Y6MqN7ZgfkyufdOXi76z6H62Ho3ypSIltCLGA
H+LOjSIiC/A5tnYGQQxlaD14Uv6Gv381Ym871PnHTG8RTVZwHeOaRJEJZ+hcsY7UF9ALWo3H2SI7
0RwAsqr+peibKK87BoXA6ttZL/2PydHEOdfzAc/MBWQfoL+vu42sFi/qKvBelOeVNGNOEuIGt1ZM
dgnv+yhPvIgof3Lv0NizBFu9ZtG8fW+uBkwLm2JJINb7YVcwGoxsnZe0wO0dTrr/jQCPpUyezEFw
tEKC+nfJNmhPjKumFcZB7uoSbNLqSHvqzK+mzeBci/ijzNLzovAYEMD5G7sCYCn5raL/yQxiDaZA
2rHozc0ovV9zMT0D9OCNVFulQVqt+blgjr/2jcfQOGobibSIEXsrVp6CyjR15GXsmmgLsvL0MBzK
OHZPCXV6FWfOMeWGApnV4RoAxV5K+mWzraI5IffB1WRDMpkJs+pnKRBNh7kzuAUNx2UMKPYNd9xY
u2xs0ihWMtgrgHyRV/kuFPkHenFDEgQ5tp07/GG9PAHfmPrEqMsdKeDxaiBBYyrJYSsrYHuFpQic
nF8JJR/+XWX1l1/EIRne8bLzR/mqgJDHsuWgrghOgsfZZEMKWk2o0BiECL3dTdZYBheXyaBXI7IY
SNdeg7PR4oU3QnM/mgEZbiBxvGCW4CWRnsTGKmkwoA8/M+wi9KC3IvXRnFrnKirrbWiBOZWyeCr8
sF2BWicoyMum1aaHX6qqQVwxHcyQldRdZk0FKaMMXXrlxS6lXoORcHDRh2LcwmkKNWYlQDIsE9NX
nZp/iqL+ocgSqywjP/UW0QI4fXgVSg0hMp08aMaV40wssJX4YBz57jmqPTg6+RQZzkqDTrjXm1qQ
hdN2zbC3XPEQz/6+btsX00KSZnRIgEJy6Wl3MRlVf5o2mQjECn7aZfhZS7baz81VBPlLn0JBS0NV
RCgVETXkTttEb42kdTBWYirvcqxy/XNpCFxEmCsZeI7bwWtxDwUSV0yTAzCgBglwmEYaGHcJ7A18
IhGJQmbvHP7lYTSo+mixQ6bEGNUG7nctS/XC6bp4NSutUvPRkDixJKSw6TivbacCXlS/iNLilxH/
LaQHbeSbGAhQKQkJxP3bCjbcTAOOlRQmKxnqUzfbX5k3/O4GgMO0mfrIr5stE0Wo6HCnSdz0DOeD
CeBnIoaYtx1J54QZlz5YbII9poopRbX6ZWT90bDr8ADPc/WStjnNHWVbZQ+PxoCNrzOQaZO/QCCn
fCJlLkyyX1iYXhcrM/AhGeDs/k9oMjrNWR1K7hxoqw5oLlOWFldINEwFyVjDa/hzGJ2/nmdxLg0B
1RWCyP9QdybLkSNpkn6hRgk2MwBX31e6O3fyAmGQQez7ZsDT9wdWtVRm1kiOjMhc+uKSwciI8A0w
s19VP02V/PDZwi97/D3JBIqXdIWFf9HfJvoULsscaWjANk3sS23shgu3rHtmVI69aEP1c996yrKZ
wL5PuQj8nqD5ZAVnPD0bPgixxXxA5E4fuYGRePiGmgG3sFNojJn1EPsISRmjfcdlsG4Ilyxp/a5S
8vKD0I2VAZlF8hIaoyD7GANz82wwZ+I790Zr1frGUjTdMeX4uJ1G/7FzXePYdjsF7/DQmOUGFFS4
F636DGoZI6p5DoOXfOk5Yf+Aqx6X2JCcUu7MoxfX22owLknnEcErcWfWeHOXMhkOGuiytn3o6rbh
dhKsbFt4yCRLKOCLGAMRTpYrs6Q9pRCA9CrI353ezPlQmHVROjx5NdnBVhueU6Y/8Ni8iy31W2LD
3al99xd3ZWbB1oQxhqatRaN1GJYCpa1onWwbvjaTD2WgZIzE1pEA3QVA6vhhwdVfxRSNLKMGrj3t
lP4S3b7dse1gLmDa4cry8l95yV8Qps8VeimCJhatKKqXndaCzPGrHfTEBHR5coh6Qp4JszBK3jBO
9NXvliHxMBi/Bw2uWs5dlJeAbt2wnjQjjhuz5juuJmgTREzkxKFMRHJd1Yzka6KSAyr6PNwzKmB8
iolVocaNm4LJbHq2FLDV16h0p9LlDtvJs8ZrXFi1R2QuUFuRFcV6oBtwZbLTinqM83nUgt8b9PdM
KmD9IDBsTGM5k52BeQoAuMpdxcrd1hM4nYIDxjqPtedh5KY1STgYxG8gPzBzc7FaFC2Ir2HKXqZp
GyfF73ZwDmbAv0ZB5nYEZcU/xPg1sBH+DKQsbUIpa/19rnlHIyL8lWLO9gKdPplgvOUK3oiBaWdB
qdmy0PMX9h76WrkkkHB0ZFjt234K0eZdJEWB+t48tXTp1diJgFcAcmpHJmSd9cD5attZBhD4Kpv5
EfmR4wZDFUusNU4/jDVIQilMVzBWTv40PXKnaRbJSHdAzB2dhmEdkWc+GCckEUyZbkaNu4Coxb5n
E760fRd+LRychW0Wt3Q4OiNYbRld9JgwRz+9FuGb0sy93eOSM3VOyXnecfXZ1jliasoGC4R/TpxF
UL2gWUgwKkJ9R6ffeGg9XDeJu56/HCVZGZSsDCeFUueweNNZIZc2ihPrfvVqMt0pJTnBIh6fo7Rr
l6rjzjLYBZz+ZRSC0o/VF8/ilEbOZQ4BD6o5AeF+qtoAtlO9TiKv31ELThKUmXZqA2yeguHNqb1x
geVtzB1yWQxrS98pwNrq19q79KEHNChqnkMXrqj3kIfDrwS6/qZ8nWJ2K2ULkNcp5Z2Zhq9sOstl
YdbGurNfuYMaeCKH69RqVw10KGYXxs7VHRfh0VFih4W9wwgoCdl4KPNDHn+VBmlnfBbBPEbQKrUJ
DY7ak4XlyPCYI5km9FQHkJ+hWx9IZistjFBEo3xnzWzW5Be1RcG2oa0e6BkJuD5kYpp784hp2EVd
ZQHX2nJogpJlSndbCQHOtwVRPJn5tJKz0thqz0ZaeqRnmAQFTRHutfIppdB7n0LtNdkysYmCMmIh
yqDibPUaxnM8cSfRHZsZoNEeDfTFsSc7ZQ1BuhzpyvKC9D7IxHc2HUsyKR5f8ojJ5LIOPRcYEGR1
OTChDRnvsMMm21fJZpdm3qkx2u5ItHQ+qANcZIp/dF37RZ+4xBMa79ax/NRsUH6eqO4GwyChEXSP
ocW8oOzzZwzwRJt87jET09ZFnfkrXTIzcRhHIgAMaFAOKs0Amxo+2oedoC/hP/jlBmybhKseU0ZH
q3DoY9gFTOSFwVSfbVay6hy4tnzYdXVFlMBI4NpfmTROrvLcDTMeMhY1iecG6EI42aupEh8yIJtI
BNckwMphCRFqTBhKWEShohw4kqoSkP9uyr134ucat+zFsNO08Xdo1S9xKLYcbO4VzSGl6ZONta9c
2T3eKiakoQu8LRSMwYkPuj51s7XbY1zlyjPMXSC4kByGJTlQ8yDK5CLNfW1LXYkL+9Raqay/WolZ
XbWOnKMd1vsMjVNmTbdNg/7OqNpoXRUchIfB37ui/FRIBNqIZBWHDqbgjtBj2l8Kglkc3hX4gFxb
sX/hlRqJsddt5j2QafbsHlemx8TZacxP3HSSN4n7ARUG62ZCTQemqK2KPP4MlXbLi/QhtvuXycc2
wEz4s/DMYt2yMStbscN38RnXXrLHyr5OydqZVt2uCBM1O3r21qYC4lWGH7QCOfBm8pMAo0qGznex
QpJcN4g5Qs0fF1lLeqWpAE17WPkRss6BPmmHztaeMOX8CqFVroOhfx0jhQYQPumAb5ddRjrDeJhG
BgUCk8eUZCCgW0YCA+O2STmM+NIU2B/22aRMXvyELXqNuZb2JePNrEcmQvk767vjfOWqfrJqtuqa
T2VJ3FxLrTu0CQeQQuXvsQtvMTPeXBUnXJII/EkdWutKRPe99VLo6W6qouSEKX/Z+WuDCPQyIdDV
NqDzteGjt4y3vG4vdmI/NwYbyT6yDlitIYUWK0UElXP7B5HpB6PG7dP0JhhREa+tAs+sgZbgyI6D
pKHfIRP0K5OZyzrijdU7u8BYkV9qllxN5c9jK8qDM/AfzIYOhhwuUYX/uwvg4k/Cv8aC+HgAUIko
H4RMQyUPne6ipTLaVO2T7zE6lQ7eYy9NXquC7oq4rNiIbTxyfyH573LT1bBxiLeQLBtnpgRk4D6N
TjLCwU4GiBtkraBCwCHZiIub9yjtcyjDrExgk3bx6tkMPsbxJRCgOM0iPAKEyfn37Gptdlfp0HDU
ISIIYtar2AcU4xoGJ/kxIJbbzSsow68hJNnemGtvlM+0psDNjRgaZa9YHqtNr/MvMRXBvY5zlOvH
lvy2bNR3PiZ3XuZVCzMb73osYKuojhniGr8wNGZH0yPoUjN25+sJq8MSmzAh9u7n8qJH6bPzwEzQ
24E1hYAcY16kOsothkup2uuUynLjsiW3WO/YXk5E/zWxtzJk3Sq+DPW8uRmDx95Ktm3fW3cCTpM0
CWG7HWu8HuKTE1G9N6r42yiSXdM80/D57oRtCGWruxY+TykbVrbnvJUWt5sKq+YqDdt5cFzyAVve
zjeNb39AAjKremUMMbOtDApSgFccY91GduIBAP1z2cFhAhO9yiWHq7zS1n3UvcskY6AyqFPbpvkm
71pzNbUYkp21EYPAcF3hrjzDei0NbUV3Nxvktn+Kdaa0JvVPK63E7Nr1IwS4AfcW9k9iN05Oujr7
ilHpV5HrmBsbB1MyW/GMbPyiCoWNR6seu2jivWOIsMDCeUxNMc1AVxLLMxrMASk26qWxgDYvjafI
xQfHaFtfWQ7TZ3NEsASbMHcHafsWDjo2hDXBul8BVVKR77wJG5pi7zJL6N1nnVH9tpRIjwX0rAO5
57yQ5RJHQw0XpXkuCy/D0QoyIuiilTPTHVIczqRicSePHoRWrXoSFdQSopydDQOli/1DFrJu67HG
qiSFs3DZjPgWrlU/Qvltm24XW+avYBiZbFlwB+mxzwBxOGDPmRuoWxQNuyFuGYDNFK8xsisS4uV7
VTp8IHlFKUYifgeDfJ9cunIKGSHvcXwOjYwlQiSnc4Egv0xbFoHCEp+j9xaDvTAJ06zAas0BMvMR
XG+8VDiEVhYe/pXSdNwxzhzYMiHHZTQetSiCCjzaikIHQn8hcSw3DF8625Erlss9q964sgJtP9Xe
vWYx4yWA4dX2Fs6Etgji5FTOvWZoG0TpU/eJmT4ex7lAvjM0puBDRUEJewWaBQEhAjRFsGM7WTm/
FUh4+nro6jGI1iGJo1M9qTRnCxPD/W+AdjIJbMWttb5E0X0LPohNn0l3ZSSfpctAn9aiZYqTIvLx
OnIw7JZeD7OLwi27lyk3Jbpvy0LfsIb47GvxVLqG4rBkS5eUG4JCk1P9FOCWwIdtbVp8YEstyLXN
aCFeWqa+1YvGgDLhXKe+MrdGAF2hmKxl26mlbWVXEbw6Q3MGjXKUAPXi6knzvxksXi0ze+AAG8Gc
YLYsU7GORfzUCTS+uox+kyl5NalNgpfYUbdgGAKkCgAEr582Y4geFEWludM164lqskJmR6cgx1KG
JfdXs6Szga9z0s680+o977hrj/izeol7zjGAW+FIn4KPKsBC2YwyR3ALn/Ku2XXzDcXNjlrdfQXm
CP+aN72I4dHg3VmIL7fUPozScjZ9FH+L2Cy3valjHLMT8BgTZ26WjnNWd/KOIedekAs8YBwlhOzr
7P9ths+VJNDKiOQ81wt7UGxPTeoDzw7fbKG9Kk4QG9kXz9g9HxpPb0mI3XtGU28ms/s2FVnQKqGV
w86xopR82dIZzIEfBPuP3LuO0+4RUCY+J/5xda9w/mQGfQLwGhGuAkvtmcF8YW1a58Evbl9gxGcM
zpye/Jjmrr/BmRfm+zntEsbjy2SkGHneWntAFIWUpZf7CHKSncltGGDqKr0jxgjMi0F5YJ/P0ykO
HWFLci1gSIES20s6BKYuuXrcSDp8jBlMaWu+wRP7nPxd3SW73sveKnYFkQqO45S80WO67DW1Kdy3
2uRYPvhQMKzwV6KxDn1WuTyW0a16E2VwNYyXwHrnijsMrIIpDCD4jCiD3gFLzR0bo1Vc1r8kMImG
ZsfhhcAsBX5d/+T16oxMvyrd2VDBU4Sb3A35a1XxLnQcB0RTH0E5JHa6zHAdsMiwO9W3qsU9TLFr
7m28C9rIWgiQEqlxY+PxXvf22vWvPqNML7BvAlJJbrFhmF0JUiFBdP7RT8EZR9kDCW7ldN+BhQza
e9a4GGjwGTxjL+N415nhiyjBOLBR7XhnOJG+Fbiu2cYvrM7cho56DJrkkCf4OKtrZ/ZfpvFkUHfE
3WSRR8k6Trg8oY7a8n7UA84o4yLU3LsuvxtHjkA/5bf/v3tWz9EnS0Xx3f40qX7+T2Pr/+Y2Vnrj
/66NtW674CP9cx8rf+T3x9y6qsl/GC5HWPb6yB+ubs+d6P8sZNUs4x8ooBZsIGGZtqNTtJv/s5DV
NucWVzn/jjQ91zX/Xchq6f/QMcvTyyuFTe0zXa3/D4Wsxp+bmoW0DJ6e7pqm51keG+i/dMIPmO8m
WwcVEHiQuLvyC714MRSTfWnMVq5T23tkMdTWDNHZOhblzS86sUe72ZKdecxxTLHLJgzpElkvJRud
P7yX/yqQ/WNhrP3nBm2en83gUdc9KXSHZ2nwxv6xGhwMRJSHeMyWGursJujietPoyl9UTEpRqHJ8
uBvO7ru+xsmAlBzf6sDggtXAh5WteXAmJMwsmjUEtcQx0y1lxVoDIfIxcUl5625WXUS+nwIVHqcm
u1RuPt5Jr/6oCgsJOQZem0GPX/cB0Uq9gGWh51V3CKroQx8NdZdbafBcpTFZqtnLFybwWyzjI5AY
Tz0w1td+sKw7iLTr3h/urWjI/m9v0fwW/LtRd36LwExaBl8xwxG2Mff6/vEtquRYOMIscKbzYW9G
0vTHn4dUtkRSBsg9YmCWKZvZwWb76YvOAABW3lBtJaO4ZVFG7jGJ4y1bAHUMR3a4RpIGR4Vo5kWR
diuV9tqIdDwmnenfHK27TDT6PRaS7AFR6m2jAjgQZUn7VJ5zAHLjYlF74Xgyopa+pnDrZLX7MvAs
WBws2mTTwXmZsCNjh8L1bLlssSxLJ5tmlffjLMP8/ZfI+XOv/M87ZHq6Z0nbM4Vpib80Wlfj2GRB
aLH74gapCD0kKfMQ/BLDPakQ/65v2dB1Ij5iK+VEgbTNOFsHcKt1YJVtKtOPntWe217clcybN0YH
JtxPVHBOgQHhrkvOsm3Sc5iZ72msMNfMP2ojbMcsQSG8NqXfzM5LVqmtlRuoNPpNzQ9shLFUM4HZ
TR4GX2H3yc1jQ2Iis36PaXMVeV/e6kk/DXNQ/idM//MgjPJfv5R+uabq0j76UWLf1ZOw7mCBRLuh
rXdJWBZgBd2CCXULbjewvE0LtjB2i+RdABXY2FkC6ccSBg2EpTrRKb/vXfgY/fyrnx9FYYC03kXx
IXQABQ0JMOU5KN+WVX5EnRZ+DNE+Cey70vHrk1+g1//9x2dyh/zzFxxAimVy8jVMUqWO/MsXXEs8
cBymUsvKJXhpYoC7C0PnytsyLjzSTNtAL8BfIdE9DVZLS5lbwQJqEEtDvVn7QgUbjuTiIR2AaLat
e19NkFfsaLyj/SU+lVaZ3DUJo033Lu376rmcC+qSQhZUVDDPsgJyx9WcEC/tId7+/Ytz7f94cZbp
sTBYCC/zS/zLDY5MbyIZsA0cPodftkeNlcpDdfZtag9BjZxDzjW9oQAODqAkx5zxiRHdNOl/hpEL
oVLzw9vPj6beAVApOwvRk5/9PGRybmWjKW/lj/o21ayIHivaZ/o4sVeun8TPWlNI3FvROrE7G+lN
qPufB6cf96VG+h0hY7zvil4eKpPz4M9vhnU63ltOyHCfFWBLj4ukyfKaQU+6ytqni8Ub5Ornlz8P
Tk3XVeG4AVT0kdptmKxLX1ryg07yazK64RPJlH6bWxQuY9tba54bvbkjm0R/qG660RVXwyqhlFTw
j6RGjUTtUaVoAo7LgpKwVV48pUUar5vAMvdEipCz0nTmpEzZcbI4N9asVhvd6e4lkIQL7tTgOSCT
1TH3uHVxFTzjr1sz9xf3g11+/f1HLP4PHzE3aWny9eXzdeT8+58f91EeUJFu/BdHexnpPiJT7wrk
udq5Bfh0HouR1sepeQ1yR7wFEx7WMMZMXDg0yc0PyHYYfnAukwY+KBtptc/jaaNRWcjcOLwJt3dP
Pw9mkrknK7WLXcbpFE9lUK361HwnVNduvdixT1lf54fRaY9RTe8SE7VqLxvLeA2nS9l55qmTJDko
aydhZNMDEjjdc5Ay/ycX8ysrhP2VFPu2tnZtWeRn3DroXlW5DuOG9mNtr+GJgGHiMUAe9ck/MO79
nwenkqu/fzs59f3HJeOYTBKYZOtzXf3cVv/H91NpsMbqAn/WoNahtLsDkVUmnWBtelAxvkxR7Pt2
H1IGHOdC3Kfzg2s8gpTXb3HvBHedW+06/ubjvx+qoV2Vysea21KKJtnUPNFyvS1iabyIihGbm1Ft
kgN1iXR6RkdcoFtunoeeKRoOr3UgwEe6XjHd4x9yVprlgzdWk3M27PL0g8qgAIIKGIb5yxS/umdw
iWgegRF8oEQdrC8oJnLHForOizlt3swPwuyHZdfgBauQl6s5S28YY7B3p/qGVbY6dh0lk7rh6xDf
ITmVWoklRGXPZqiOGqmdK+DFFpxod4gqjtc/D1TDQTvSwneh5nmQ32jnLrG0czNZzGPJRbapD8bf
jm6QhEnTtfpZMPB1m9HYeVplXp35ARsUhvLWQgsvpnaj+lxcshDodeyV3Y1Iur7ySo125hqIm49q
wrigTgmUpBcxq0GlmMEUvT0cJ4fQWJPmxfsQqdeuVPW9Csr8HHp6tZx8O3/HGPWIIW84NeEY334e
ignYV1SZh6yemA74jjgOo0VGO9Y+Xb3IP//+W2f9x0XsGI7jsf6Ylms6yId//tI5FEjnI+G0ZViv
lOjLe/xA5a4uQdPFfOBn0ZmkM7xY0VsB3DDMup5NZbLvkWuOlkobMsT5dy0yokUhKfpdEjkvfu6x
tNfhF4qgtg01+5aPtyIJPHpS6SxvmDbe2+MwcFzHSBSN3unnATzYsPEjE2hfKPunEq9lDaPj5e9f
Mt/+v54OHDbe7Ly4ewlhemw0//yiK68dOtceE1x0rPVj8fjzkAJYhIlv3g8gis+Bct+aVDB4aEO5
rKWb7Y2I/aboKYcQeGRPmu/hguxV9OwSjiXryzDu53elL/t9ajti2QxW+Kx8IHeYDASdJ5uRgvMn
Nw6xsTTrDj/wfa+nLaM3nbqhtqBRdv4lyVUq2cLQY5HUxbeyLRumLuvd2LrXmuZt/HcN5/V8xGDS
qmWOB9Po1UC1JLGrvn6s4iBghFx9xQT52RJW70Vyt2/C6MtNMM5oycj8zHv3BamvalqQW3wbLe+1
YUe77H63mvudE+qeSmzoSqPxKUzGd2WxoDEBXabkTajPGebo1vhRDRHpGavYOhLAvbLIzU3S3npF
YC6RkamxJ9zDAuBeXLit07vXwhgf8wjZC69rRhNK3b/FtdglTvLhknj1KsyWBkIB0W4c0qhe3MMt
OjT6wb2rXfI8wteY+FS3aJjIvOVhdNYy5h0xWleoAQIui+TBEGgavccuSvjPcRS/1tqjlNVDPzr2
PrbhddU5UPC5V6mXw4uWc3bQunQZVy2pN6VdYhdLfaeDlrcz9RTb81RoLk8atmY/PYCBX8TaU+iB
0g1zj4bA8pY4bblWAQZzA08fuwFGrEhqBfajRYWXcZPVFeZZw9/WZv6CJdXCjhbRbJyaRBhENaKZ
T+lO95oEgpTlLi1UBquOtpVhbQysbGBx8MBoldjRPIkAQxh1Y5XBpw5CT3Pcr0rq+4jWkI0ZUTVi
tJm/D+59z242dqohG/a48VLR6WujuHDm4e6UrVwnZqwLQD7zdGR1sqlul4t9CgFf4YLaGvUMsBOu
gJypazuTDp8eo6rotZNNhOKQC2LXXQFHGdgs5+mlkdLBAuBlQeIYU3SpgpNWJkdembOm2IEBuonr
uwK3jKNN26ajfkEI+A41kji9GUSbMExq2lDz+7rTH6EGASuqF65b7qSJwwXafqV6CBulOIQeg81Y
yatbjkx5G2tWtgktxMiBYjSNOzOZnqe6z9cNqDysZfycBdHZSO56O2GiVCmiIDaH3V2vhFrjxNei
/Nlr3Y+s8KiM2kHzOEsLYaRt9XarYFQ+0ir3ndb+cRB2eFGMDcaaDcZg83FiVjyjewG0NUPtakwP
lch/MerexiHW74lbSINRzQ88ezdO8YYYBqYP41wqjzkYNtGG+VgLwKObiKkgST5ruv6h2QNrUfCS
EgIYQ33Xy36RPEahgVOsJRpDfvXCMPqiDJf49AsqG5dh6b1NtaSqd9Rmp+OqnBcq6z2m7CAkW601
FAAPY7kM4HD26jeuu+It44kPCmOlVvTOLTsE+Jku2UjWZSCEsDArLuZRFPdm4n3IZCJpOgAiZY6B
6THAUBZobrBKXXI7TqQZ515HmitUscCdPz6JKN5Bw0ah9FgIIbNiqBp086DX9OgaVvJVJqFNkWMN
kiercAL50lkPY3XzCvoZJQzOyI5/NQTyGAlT/4urm8gc3a5jzykvSKcFWsE7rVh0n5Tp81TKa3bw
D4PLFVgPapdVXGnkHMy1wcRi0cOZo2gKMG3ym85U9DUUxqnN136e6VvB5NH1600rMGWQghx3VA/Q
ggrEczAZz1J+dMsSVJDAnsCSZ/47ii00PR9VeaCmhs3fM1sP7ewNhnZWDv1WPTQQ1v3IAzfU6PSV
Ysd/9Z3aPTGCueMD/45TnlcDWmlRmRq1cPRotFp3GxQGGSkqcpn1FhZvf3bkyD3dLPkQvG4HgRy0
MM2rlagPMt2Cb6wWXcJfkzn+K36odh+P1YYgF1pUqJerXC90sILtU+OTpkvMEvwffX+6Vf7uorNn
3Eej/EYYCjZRBA86qIENGBXGS8PPznU5TRvbH1/acq7gMQdccP6Q0GQwwG2tuXINjb7EPmqpBAW0
b1jZb9eN0tcM8gXwR/SgaMquuXUVTf5ELuy+NmW1DchCNN0tajfVYD3mhYnKWUYPTmufBoxmZRxP
+96cmq2Avdg2dbTJlBpWmlTBxXfUXFdp//aBn888Rhqm3YfOHcYdrdou+dsUaBg+lBQ7zrYz1RG/
hbPwYiy66Yh/MIfPRvO4mWIJxOl1r7ls9wrUbkW2Ua8M91LZj4ZNC1Pca9lq8tJbPNLFQW23rSXJ
magDqnli5Gsn30FjcNYMgPStqSFER1+kVap9mHJDHKYo29tVdSo6GrozVehrD3P4hkuhBA7rFfxH
2qfOtlT6L5rl6kvrB+uYb/kji+1z1YPq93rHOteRdhaY7xel7t960xnu4Khl6y5OfpchMTwPp8WQ
1s3SsZH34ogDmD6qJ5cj1yazik+rC8hqx/mTNdAPNzs+aaSWKKXCqlBkXGdVimY6d6a25qMm/K/h
L+uQ4oYK/kMFRsYSRGyETeA39MCmOwVWE7bFtNiXr8MAHCNvvF961e3qGB6cn+SsD0XziYh36pl0
AMKkoiHDuktXCQOsMsKV5ob+psz5UCZiVKuhT+Cnk13bFUT0TDrrs/HccXpemqk97GQbYBKyB5yk
ygBH4t9PKn9M9BEZj8iurLE9Dhh2KBq9FAqo3hjFv+JJXutYc3YebSR0aEFGFrl99JpqwvH6kc5F
SkFMV1uhzGObuNM/H4yxY2li8SszJz1J+jCuIYK/F3fZCQM7U8j8GCR9dsxTm7a2VhezYvLtYFhY
eBb18QCOHSqTMOc6OjERnEK5JumSZoC3Kgkh1jZGdNlt/Q+igWRSe4Y2eQ9yv7P61zgdX53Uqjcu
7J5d5CsovcO7b8fz1CLb98V8xG00nCOayJd1nFBJTiN0RJgtJePSeJAW8Cm8NuVsx6F23Ekl5gzs
4T01GEgulminXY/QuPBssot9V+qHupjon6tuErfQuqcfkfM9C59krXciGkhabZ3xlMFx4ysDNPmL
aZ/EhMs9sx4dwiQJ3bJZTitoklBgSH6LuIEPBumV4J2zsxsjXZmOvq2kPRC1xNkBxAzCUzlcyxj0
Z18fygZvTCd0wOM4IIOxuUM9ZBI9YT0vM4A8dKfVwXuI6SsGxxM7lHeZ7IcG/odxYB8zCgerJvQX
h+BJ031Fgdxpjc10uHgcpuQRiZXqac968hCwyfYFJKbd9SC1b7OdYGdAvXBMExyq4RBsLnv8jdU8
gT/lU0u2mZoxqo0PuEumnaHaT1+5p5B915Iw5KvS3Xo/0mjQMTwIONGkDc7mcJz2Iu2fJirvPEgb
MeC30rbaTVp1pPh7XG49TwmJZD1NOKBKba35MfMrAldbg4hVbGPyqCJsRPAP7U1SctR3TC7JdsrX
8tslV8wdiuAArnRYX3jBAX5Bkh864exHkIhgj4sNoRIQVyXYULZPZQzfmAk4EC8QBeGjqWoy2Hmv
rSeFW622NEp4c3PjGVRR9JMfARCRFEKk4C8wHOFA4482Pu3qoyuoWSbsPkEiGkbcM4rvYB/YCkc8
od8kNtbxVL1Efn8aUo+0AS3JWUQHYUdGUDRetNU80qSQ1i6JZr5M1bpounpHr+ClyPnc3KHZuvA4
6QVlVNDF/UGySq0bXW65NASYbxoQbK16H1xJezuFM3y3MYVVtt2h7O9jDaqTkfBt13x0xFEPP3Er
3KdFiau6lVhxy+KDsyk3nKhSKzNjQ0tqAxBAkmMS1ZrNFHNMSMf6ywqLZGXw7BYJVYX9cIJNdjdB
aSDEEvkrE7jWeZo9ZjnVApKlgVMQptxerzi+rXKeJNv4Ajg71/HCNqgigRZprJJJ3fByTQdrai7K
JWZGwoPoLRWWWNDYFwpaXMfpIzMGKq6C7lwJZ914zYwDDtu1bLA4OJjXcDhOB6nDCoND9DZSaJpB
yvCyuQ4KgdqPXYk+MrP0Ovytnught9rpfuybpzJM19oYTRvSzlh1a2rw7KhbNdQOGNqQHrQ6swi7
Vu9NbkaMqPEGZyaGZ8gKF398w31yiSvi3pQfOUuNc4E0po+UaOK6Nk0St9MpMlVEPIClyCy53trw
rg5AyctpwsLiYt4IIJKus+AMIvYrGknXZdLb6BYt6KVy0OfBRSK6RM+ZvmNff0mEFYCnVE82N5VS
5dm6zvlTrsMUzb8pTPv0ldxncAnj0brvo5K4sAztbSaTcTHWnICdxBvuRa7te49Re9KcDMP8MIN+
b4hMsvoRxW/zeKfb+crh/rKrCYdylqVOvKsiAA8V4A5H4wISt1oL39iBo83b7z6iz1JY4ikx7V3S
N2KlVfalVy/Ue1NZQ/cqTiIuCw2JkdQLyj/zhJGoQ2ieqIIytoUvn7qsvOIvnb5SqihyCRQeUuo1
bHkaeRicS5IfB1yBu1E/62YX8qZqADYXruDFKaBs5hTV0DKlsyd5BbqEpgWMWWuWueemtD+4wqJV
53GahdoyLoWOhRSzzkcaFGzNh+VkYXgiX9qUibNJO/8gUp+tJv4sUFbU1gYkiLvwNSnTXTnwF2gd
5+9Ww99WDFwHpF2hpE9fcVC+Yi+h9GjoThA24A35HISkQVXjZD9kmEtqTR/2rp8+JmhmYRwe7QSU
iGs2ySoUQCv9YHoZC+tRPTKzKlYmC/JBk5AX0buwQAzVBk4zH1A/sLrqb0Yl7lB3/aXrc7uauux3
wJa0Tjci8LNtO/Sfha3oUW9qMj76Jkry9s68uh12cybIzQZhA/hI13GTRDLdaxoqBKmirVaEJoyQ
gplHz8EyENdq0tcujmaesCJpxT2vjv+bt/NYrhvYsuyvdNQcFUi4BAZVg+v9JS+tNEFQEgWb8P7r
e0HvdZdEvZC6uiN6wgiKImEukOacvddGrNMSF1l2bLHyAO5pYiK+NxQJUF3l7JpOnljUPPg5PZjR
6NY1xsN1S6kHNXEc0bCxy2SDGvjBny6gFikPjFF5LHrM7QkMMjqi8TWp+m9dDzQYiiw5d264TDrm
FJwtR9bWWMvb77XbP5VDCfHXjfA7VN9DfBHbDIdW5+uf6jw6agpgJ47PhuqTTkiBgEoR4BtYFDbQ
4cFZg9Q98rxSEdAQDxvROfZZ86eR+WaO2ZtWZDQaYMR6kvcMp0g30Yum2QHQabAYlaw7ZyAlzZrD
QyAtLbmETYM1ZaXcyUAnGtxwOMarrkqfQGxj3sW0tU7wZrJ46RxWD6qfCV6EZ0UQzSceR02vmbXu
WAfTw7KkTcAOfa3GyDaWQZAw/5HDdcmt0pJ104pNb0DgtQ5SKlzYvj2tfJJHIhe1PxhfuXacpx+8
0nakQq3nkJ4j8naclgw4+OsPysd66LTQgiL+zpRT/nZ6wYqU9WvVEwvAvnZ+TmBSw6je8w5hYkR7
cCItztMKiw12Al4sINuRhtuy7BA/ZiwG1j1dZqmhRY2GuyCLDmBlBnKo9JWdUCKA4jAuq0h9H1hL
d86r5qTHBBYQYErEy+WVwJjXniRH1iPBXePb8cauxHtqeHdoxHnaxvZBr8OSNTVWI1+ln2s0SZ4C
pGRSquOzTj6H4bXpi47oFrTteGu33miteBWeEyuYaS0dmrPUPA2NhVAnYjFKZjOgAuGxxQOHb0/+
F7o3FVHIYXgqQx8dqf2ACDW6uxWdnh2KtrgVUX3WjCw5DkFzTr9AsUn9weNlw/sCA3AZOvAHnSrG
PA39KAse80o8ApuLWmMzi60UNQ2+yd4ir9yjXt0VFlL4qE+Y/XKSaUqQ9J1S1ymxMEALi30Ju9kf
3yUDHeRaQiltna1h1sEO8boELukV0Pkg66KUXs2tI0Ml1OiC6LmozICdW/wYSOIwsV0bbE7mIIcQ
aB4BamZeUvImetXpjPehibQDUCUi130i4fxyq9lITDoXHROLZHNAbF8lu9wlqCohWBGekrFwmsFc
DBW/lL9FPWUhzqtcpgM5C5gx2JGWOC2dNzOkA1yQKbAwAFmpMjDug578h4raBj2xDmEj3cGYlc3Q
G0+WU73g46IA7MEvBiA7O0FYyWX6e61w3gwW8dXGZIC36ojgnPRyRfn7KSP2HXm6c01Me+t1+QaS
6rQLgk1T31e6Ph6rpPTWTQgSVIspXXTOp21U56+JHnxx0H8vTC29AwUhedzDcal8414PG/KbyA8l
7fXVR6oZp+pONNi2vT5Bnd13/k4Fzqmt62+J+F7KQLGCZhAxQWlLPF1uGoJF7xgiYpQXSTauLZ2t
UFFG66pt1H0ThVuCGbGZLeI2OOjD6O7tGulKB5M6GQykd1P1GZphuDrpukUNf/b9GKpC4p9x52ty
hkLrKVOoVodWkrAgHPdiDdjQPOGwExp1f5EcSrqLbn5n0QgB1b01bO0BmxBLyCg9Fz17L4SH67wF
le1NVHRcB4hAfgL2mC9913tmImWUCpNn2ccQ9c2CQqDOGtunxC+H8qqNjGLZQDWJ4oFN9RflnU7A
mcJesNAxijMes8QR/bR0ivot7nUdrj2bwbixtw55pgEVl4WkvSDb8DxMTbqZLBJGKr+2N1kFLnLo
TVQCVCdMk618j0CFrPCLFvs5zFAoDx59h52Myq95WlMirqH1sSYOxIM5G0wcUkhRc4PPTL1Vk6YV
y9lkJ5i8FrkBegvTwbvuIjVEl7KjEEBWeG9V+1jYzkJpRce1DW/4xfYxhfIlqDaULME1hUzaYiQ/
RVbykkJqbrs0eNCtYd8jyN5HFvLAUC8/9Zo/7JsHnEjlOVwN1MuWjqV1W7dHsEqyyyUUgiQG/LI8
ie/lyvH4MBId7xuzrpwVW+80MVBXKyDZUB80Pe14j9x663nM+wrzu169MZZxYBrzkwRhqtzrKKJD
7EcPESuSweUBsn1Gzr7hBUwrpEOVaGm3eDn+tm5YKJS+oovI7HXNfTnYn4igMhGwT3JnT9rWrasv
TAcaNnSNRCmhLevaPVV5621pFn5vtOm9oAYI5aJ9E4I1sopiYurquxG9zKFGOZ16rJWyGZnA7hXq
g+Wif4jccwpOdANO4VU20yLI4zP0GySV036K2XjFwRnd3TOla0ocOYD3mBpdX8k3HDPRKsKkvBJp
DnSY9sfBo3zZoFJGwRnU24CAFMMN8w3U8nhdhiLeJGBQc+jBV6PBViSI4SDtuaBh8eB7LcRe9jT+
oG7oR0FapXcy2leSpRDwA9yHVZChogJfVL8ntc29SyllcSO3nVvf44ib+Ukgt2m0PCntBxEbr7HZ
lt/pQAQLnyiswB6Mu96dyP605HeVYJx2xdVOXDSuVYFl1WG5TGsT3U8ZAv6mpDWzfJjL/BcW/D6a
fDwNvp2eZRF9dZPR2raJT/1m3qxo9bjhKkjFrNDgNaZ47N1SPIo43xqsmAGlDrSXXPboMEBytCv6
eCdJ7MBcEdyYPpo93XqeASv0SMEdtCVqRP9is3C5uPqEpSmb+mUMhVsFo0dog95ciKdlbxbkJzAI
1UVzSQ5MenZY2jNB1t/JdYmeRW43JwZucp8rn2Q2Vm54/713O4yPwIerUwy2rwJhDBEdGTyww4w6
ZcGynaL6OjC7L1qfHzNnzPZGSFJIn4gKVKWwl4Jwi68xfrK8hDpmZvoWebe9wRgpzpVNTSBCmb+q
XL0/93jUbxAOViWrwluRb4FE1zcahXhRCYQuVObQlo7z2bpdcy+uDqEM+yZwuit4nv7qNk61a1zW
rG381qrGvovjKr5F5mQfJzt8dYkpv/34EnfEU4YWm3bYLvvQidKLz4L5xv4A2QNhCvADfTrSkV1T
A8rwr0QhsWOiGO+RP5t3bcpWQnzqUDUc4EhF9wkUynuNhexiaPx2N/+wT5V10LSabkxHdlxX4v92
C7xK1Lr6td0mcAVnd7jW1/VGekl98+YvVW3xDob9RU/s6ublo3/k4l9VQ+xpkOjmIYKj/+DLr0HB
npkmOTJyprMTidjWqjKt8oTQWnP6lt6Dn50NOZz1yegeVPo0ukV5Y0/dP4S6CZComCK42HyrTzDI
DCtSm9GT3/KWF3+pEy3oZtgkrerRSvLviZfpJ7esq0c3MyQ6RuVtfvwwaEpG7WB6HM34Bm3Re+kN
0VCQLtXOmzrz0Qb7SAtD3/guS1BwRwOYBwccbWRlD0bAR8hehFE5qEEVG622xEFvXZTF45IQIPya
D27+3YiI30HYqM6hDSgIJ5+zcuJguHgh4JqwDu+mIK5poMs3s5tF5XS4lmXl7qrEcu8ziybH0Dnf
fHbU86Rj8dK8DWn4OYj17qkyI4E2QN7HrgZlALAL+ilsLTjTsu1cPz2FEOgO1qzVU6VxKmJVIJDF
W1CRsCs1R7+5qOyJXNQ6bMcFIe0mXeKTZVIpt7T+MMXuYxiY8F81G+1Qy2s9VBcZ01ZuaLouOeNx
2zdrKkDVU9UE5cPMshDi3EZj95ILP0dJeYE/nTIdqP4wBoT7itIIjg3rJidDqx6hHFul9qMbm+QL
5myQYcXsYMndgMDnF1vzkdWHpJQkWmKctbTbBym3npuCo71XzbOyxbKUk82zFUTrzqEtZRHwIvzC
f7FZbh10O3eXkf29iC0YgHGu3ZK4ehx7zTiYZFhTdAMK1JhFeKK8co9dzFj5+kAYSjQYZ+S2YkVk
j8WYJ0jvK9McCVa2rWwYdbldldu+1Oz70UmzKwXozVA2WLLbOVWtkMcOa4INo3zjUkRaeLPIw2gD
yOKqXKuxuVXjj0aKQdvDzcuTOSn7ULYM+1D6EZCCcNEt96g8+h5wUbuNGWkhKk0rQ6k8fWb89Xcy
kQCdIwLMHNJWAs1TN4HrY1fNPczcecUV7eztAol00QwWbwIAfmG9xiwXLnkFPdPLlLud2PNv67q8
SxoEKkEVfu9r4V5+fMngHshSabsRieDad98JUmcyxXQ6lfILFgQWwlDQ7cylFQst6AR1B0pAW10I
5ViPhhccRiey15Xn7DwmPPCAfbt1HR7UQpMS6zs59EHQk0O7QP7i3CXgnPfMdVhb2CUWISqYMdDU
jhS67jSBy1lpVlRAeCrGo9Qk9DAnYi9QzlJeH7YT4TPNPlJyGxSl+VVl5qrAdK1Erb+kYhxP9AcR
QcRYPu3cWQkzBtc6f8kjdNJa8FJ1KruXKrBumRFoRPa+BghZwE2n1iECPLMz8vqznku4aSr+ZuG9
w3o3OvcuispF7s2FnYlCbS2bU0Yq4DDVSB3hiDqJoZOiRimmLEAiYsfK7hwdXZe0YX3pKQ1+NlvV
m+E137yrmPriljArW306Q+PhYVkCS804yhQNS+XCqlakNAQtEj6wXEq9Z0G2G5NpvBqJUzz5vfZN
K9Gqa/F4IXqsP7hJsi8isM8p2MrAsOOzrpHH2Zk2ftnMPpVu7V7Ai/KKjsV5CqMns6HD1yeBuE8a
zG8wkJKFZroQIYZAbDPQD2eMrXjokpZadGtSAEG6izIC2F2RTPcBWuRb5w7HKgfIYMwblEREIUEY
VnCWKBPdtF07RmevEzPwsc4ZGTU8gqLsUO9XCSPUFrfMeD8N1j6cCnkJhhraXJ02pxjKDtGK/Sae
/30wswodxMKqE+suzWkkerU5UZuHRVJERMALPOHresReKthUPgXFXFuPrf40ZpY8DpVBCEjR0aCo
LW3nwrp+Ti0yMkIjels2tujPwh+Jmg1KYyl0CcMq1Xgp2zHZ93maEbHDl9SPKTZkBi3VHgGs16L8
d+Mvrv/UCkUenZK0yxnPoWNBvyQggMDCnsy7jfCSTacC77F2au8xLz8ZdNmu1uTeJsEQn01tuumG
wkLzjJZxdMFvxGZwYTfP3rAso/t6N9HPD1JTgNDstLPQ+03bCvOg5b5JS796nuhyb0OXz9yU7kwO
bqk6lZk6uTq2Q+Q9y3FSj6QtZceMEhk07xYRomWRGZu0BRGIcUHEpNoZ9WOohupYJz76WT146Rsb
YFkY3HeYQb67bETLOlhlWQ2FfLLt1X+tc6Cl7umi/5gTCLE1Putte8hoqa8cX2ESm/1zhRsgMNbb
LX8NUJOjsYuDBP0ke71bT/Ap4BgqCyoI+aD0FoaFBU7kjnmoYXzLhkdvYJFSSXI3HM05EA9l3/Fe
Qf3GYbqJ9NbfqlSO69wa6w2/EBxJapbLuGnko9P5W0QN5L/xZjwHEyzE2jmYufOeeuNWDWEO5xR8
Czu5YtUPEiZwDbkjbckWrqSjaLKl3dkf1k7nPng0G/HU2g+mRz2qCqI3eANUAYOsOpXAG8+tTuqF
CHZjpT8oQcJSzwJpWb1WMrI3hWzFIywZBkRfowY7Rd6BpueywTUBAwk/saVTy14mvrcOAkpHqCpI
8E4VtTo/jpcT7hPyDGg9KYEizitj+iKuDwQ0nQrj6g1EZk5NaO4sFXQ7v8A5WYJtvEP2Rq+/ai4/
vjP8UsBh1l34HVl8yCP/zbK7FvnZ4FCbCNtdH075FnGguaS+WtxKryhuVvcNbWh29Vg3nIlSWpMd
aZ8Co+ALbablRNIWipKguzMQGt25idscXdO+C6z2pstKXDw/7R/7+NEIdePpxzeZ+VB4mnFNA+PR
Zn18Luw5lzievE9gWvZsYqDlqSjd1nbp39eEr9z/WQFJjweB48/eGmmb0jJMagSubWDVmq0JP0m3
S1i9EH8QEMHkNFHP1Po9ZGVvIQl1XFsxgGlvNkNEIoNC3QZQhUf8gH447h1PuSvy9doNU0q+SEoY
/AwvPWU0NCuh+aziIKUoIeRyrIgsqglwoPKS+5QXK/NIQXoWbGzQ3UvCEG8yac7sT/K7YiC2XZXd
+ccXbaAZlg3IaX58q8dfiohGvTJkd/QDd1V3db3LO9c5IsoJ91UURkdPWuZ+JFzgoOrPdsd01YJW
7jl/SDhW3LwqvFw/8nS6OVQnJIMJeKIYsG66rIN5yNKNaVLZNIlrQLOcPaVdYx/hS6KWyTuErb7z
PLQVgMN8go8wJbuJJQckI/SrbJqJ58pYz/N3rE+m9HaaLOYWnH5EwicWuRu7W+CazUs2AIwkijy7
FP1EwHSXkwcNP/TWUiFekVokNz+ePDMCodaQ2BUMr4Y/xM+0ZPBvDGlARsbLgLDm9uOLa7EYw1lj
bPJjHqbpJfeb8kSs0qqRWv5QNBjX//z8/CYalg6qa0tKx3AN2zEc8eHxySJJONJcHyFNc+lXxNKX
kZmvv3TJpH1qHaiRHTIckFv8nzhuAF57DG6GQZWqwGbDBxZvZDLAiKEPeA5dIIMMKtHdKCEOmSEu
XUhcPhBt60sOZJ2tCcKJ0EcAV4hXrybXLmuYv2pVz27fYoNrldJ0SYdcCPMuxDew//MlW/Ml/fLG
4Ej0QFKg1RCebX28ZL10Yd2XDSTANu+oojr5KvGwznc5aGRBnEI2IHKsDbbXRC3oJ5nZK732oyvu
4vga6QjfclA+hwg9XOE59csQ5dohL/VkFbC++NQGc8uju6gWWlM5Yih2c34vCJ1LWL11uv95ygqo
tEZFH7KskZHmw9Vk4fgSWq1+gPz44ib6QSii1/CgEAalUHDStYqP1ARe2BGphz/fko/2Jenq4JBc
z5LcFWx6Hxw+QWEYYdzxLGtQ5RcUkt4dpX0nY4wIdG0u0AvUAZ0dUI83Yej8+eA//EO/fB4c3XT5
IJB3m8LUPzyCVubVfRTBO/BH6y3Vos+DY+07SOaAZIFMJEI7EJUxEVpCE7bHyz28WalLgk2DU/7P
5/KvbgQFCkN3hOfyVhi/vg0Mg1qcB3ScfSP7NtQVK3vg8h08IQBwRycE6yGtqd3lpfH/2bs8m6T/
t5W5/s8f1ubgPV+9NW+/fLMmh6IZ79v3ary9g3Jo/pc1d/6f/6c//B/vP/7K41i8/8e/fc3bjH7F
7T2I8uxnjzHbvZ/u/vz3//l7lzfF7z22WVRHb7/9xj9cyUL8u+0RguPZQsd6Zhg8k/8wJct/Z57z
pOdirdGlKfnBPz3JJj+af8m1XH6LWZGPjwGkCf/j3/AkYyDWbY9fNQG528Z/y5P866SL1c9wTdjQ
rmV59NMd98MjC3CbFZKBEx564bW8pat8iWbgam6HtVgD0z2GfzPh/TJm/X7ADw9mqjKtxKZDQ9I4
5MgB9Pwsmm9JGC+lcZxr8z99Enf/ePl+NjX/6l/65+FsCNjzqOAyLfz6HjSOwWg1gwmnjIIL/Z9X
Hv07ZdEQ/28fyNIt3RagYWDHzNbzn1cvEJRS35ngZ7YpG2PMCSZwbz/7y1F+ddf+uBzLFDb2cduw
meM+WMhZvGmek3CUQumLGapihOnSEHcCI+Cfr2d+xH6aXP55KMOWumVZjsQ7/+sFhVL2tgw5VLcJ
H/ULgr5iD0hylWwNsK0Led9u1far9gRJdAPvY0nHVv7tHH6d4P55DiYn4Zgep2F/OIdpah3yBgiC
j/E53HercV2QFbU0lvU9SYlP41Vu7Wfqsjp+sjVrDbr4y7+NpOJf3oifTmJ+hX5al2pR5+LL4iT6
Q3QZ1/02XeHpwBJyGB8g9/zlmv/lJ/zT0eYH+qejjR0NrHA+GnVRYOOvvnY2zVcvif77Lwadtv+6
tR9eDD22Uc/oHCcBBelhRHDzx5xV8Z+fovne/NeM+PsHOJuefrqazNENAhc4SmY6y66HUxrf/fkI
v9qmfj/CB9sUAQRtA66AF1zPloN7HuJXmg+LsTs0tfX/eDUf3vG2hpLbVRzLBgOc0PSng/2XQ/w6
b/92Oc6HF7z3Dep+ZGhBArwb9NlvQQkmQTeB/EL7HALtb4cvf76Dvz1xLCIB0TI7QfSFsfThqki3
JAE1AH42o7nJJGFRsWjsl6n5+ufj/DYU/3oc+eHSGNCciKYWIjiUeJZ1aFimt8nj/8VBHMjPLHx0
YesfHmtFa4EYCw5iDQr1lgGnEBUXEKU/H+b3QWG+mJ+O8+HB9rVU71XBccxru8a+sctewud2Jdbk
aSz1y1+ONo9zv7xGH4724SEf25Roy4SjAYR6nY8WbacLbq6VvUxW0fVvc7T4bdzleDbtecv0AIGY
5ofjlb5N05fWC+QbLAOzSJRSyCr0ujcXI8Ui7qK1UYsnvaEcDa1zmUH+3//lmv92Dh8eS4pCharb
WWlZ6fQMGpOQPjGHzQ5OuC+zcXaCfZJi3Cm7pXwXvuq58frnc/hXT+xPt8H6+MSOUWY7DqdAVwe9
Mz6Q9j5Pjd2fj/L7TDvfbduVtvB0SiA/tnk/DZJJnXs8yvPdPjWQqZfBDu/vpcsWwxFb8LFZjyvA
Kwio9v0Jq9K2fsGXe/zzSYjfRuoPJ2H8OlKr0YfdOXAS09XaDivqfyhyF/4m3wfLcUV60OZvM928
8P3tqf75uuef/3TdHa/pRAUZqSs8r4u6TNzkAyK8dX721u1GLPu9PKhTtBw3KLrO8hAs9Z27/suF
/8sP+ae7P9+Yn87CiRzbtifOolpZB9zTW7Wrl4AcPw3LaSmfgcNqq/hvw8dvw/yHuz2f1E8H1dKB
uonBQa1tuXbvsbQfye1ZOXu5HnbF0VlUz+ZbssHEVmz/dt+t3z9qnifLmMsltqPr+oePeoZ3jBWl
Gsr0mCVS8WAL3AiiNVbQlxbD2O8M8j/CXt1GcH0OO1fbMI6tNycvVwc7azeDh6Y8araBuXcc8B4k
dRjOuyafbeTtYHTv6TCieVArhJqUS4OVauQiIKepsBCKuc3GLBk1gb6401aHiR2DAq0S8NbiwcEX
L1uXVpuPZR8hJareP3/iv3/gXL5k52SDEHOY+n699zZI1pCyKw6NMNrW7ez9zNbKaf7yWgv2Y/yl
n4dtE7mCsCwdI7sNOkF8GEYH4dS56OyvCqAuqSCxnqlHMyrEdOkKyvoAzFN956k0vXV9YqP70KfS
RzLn4Doo+yLtL4RxmNO9HU7yKouE9mRW5rNTaaK7sTEo6918UfohizfKzMswK5t42VhN4MLsRwGx
NIZ6TgWzkQWFoAquCPgISCctvKfu6c2Yha1VZeSn91Ojaccw1PUXBGdiolbmx+3OCdpRW3tCJCcZ
0i8xfeTJEuwIzZBCVysfaSL5SRVsgzKLuJdkCyV3itzhY6p8FJTx2C29aggeHOINYinCTakasQJu
Ha20YmyAHwLHjwYi5aKUyqMvZDknPLBXw2C+qI0ezHLifC3FGL76TjAnm5gkq0FfYX5YlnVB7bbo
AqKi0sEj8MhhLwiXZkgjt3mS4OnsbZUXJYUvPMa4eQZNQ05IiDdZok1uxDvD680UYW+Q3ok8wPUE
TklBMTUUfYDGQV7PfysQW3U1zfuysN1gS25h9aLDbFGUE/2g2Si/sK+Ec9oWJngXcBYxWlpEDmOV
loscf628EFFlfiqRBK8LmZD3JrC3kTzj35vNUH/nc6pvhoG4atv3HhXuvgIC7JtWcW8BDTtl/fBN
lgK/XpOoTRgTd+C6gzgQ4Efyw+SiHIr6g6NVl3rO6DYs19nEKIeQX3v1FU7hmUCQ+dkQyPw6/9ME
kcr3ikctsrkGrBALIxivZkk+M4CPDHN1UOAlsaO1ZQy3nKZeiT9+CEbIhFhrQDPyiiI8QiEmBqSR
dleOa54Za9mOA67evMpAXmTxvuttDU+RcSh8oF4T8pxlDXODLZu3dF0s0xUphVjUI69+zqGB2J31
ruaXHonud4CNaIExOYOw9Nhr6ZgGtbSZ1i3ypA3QljOgAe3Icc1tXKu9GWENTfyNTwigChv8JLV7
r3eUZuN0eFFkrd5a2qLcBoUOzsApFaD9ncmL4LL1r4npvVlNw6CjyxLqabF3i+jYyRpxAdnqVrud
MNw7hbFPxuA2H1ShcEiJfhrSHJhxI7RNbJFK1Rid3McZbewwMT5PlHHVEpZkyqYBYjsf49JIxBbV
L4XlwhnPNu5COOcZGXMhzCuaYsZrGXWX1u/Wfpt9zkn41T30l2XV3ultuVKes6rj/DTKDKu+n9+h
mD8Yg9wLleykjbXX9uH1OFjuRHyuuvA8JcjbnJg7PwjD2DtCgyhMTARBm/UXbJTuMlOkmFaStIGB
85gTpum3QJF1+wcwDggURPuQFqm/JJOGtUlLGd2E7Uuxs6UpICoGd5QHUtMwBI/bOsDYYXaEMmZo
zifjpa+TYjsk3XBKY8tZuyp68uPpM2WZXaiKdl8Ybb0tp+RaFJq5tEgBiuBehnbykrPlya3uFg+w
fXWiRgLvIU2GE+XplesjTs99ssaHldBSuTTckVfN+gaTCQo72WVZt+pNivC2ZX8REwLL0rurdRzd
hkkNNjfTCrwOicPZ1B2ilJ0XQ+stzOjCp7jhy27uHTYARhuio9Jp5RnaC88pxvJouKJnS5dVo65c
0auRaVuiy/FSDbuukNupkXQQKtweoYrdy1AhXQ5G43kyjY0DN+zcahDay4DQ7TwMA3jMjYb3kNga
5bx0TnYbrDDbEViAitSNyxtRbmAd8hmeZPavqcaqqYR1shpCVy5GvyjXNVDNo4Z2xGB6O+ZZqC8d
hnjSpNw9CM5daQ8PHfjQJPmGpl1btA4xW8iPHXPET5Cm65aRUyQIRnu2G2tQCZ81u9tC5/o8hOVO
TMlNShdGf/DqFgmInGnrgmzdk4h8cF3zSCowLoVJp2kw0S3oG/1g5Va7KILRX+AJWk4uj75GxFHo
TZfJlm+SDvRAlyqvunNIINYmysE9V8XLaHnLAXNNRV9hjXQlvJoJK5ZwIl5YUczcTCiaidDSH6ck
NRZxWRQHXSGOmCyoC5rw1rqTAKz1znrUod2s9Vs3WjtSHkgQz95qB3othbxvY5zvtJzcal8d7U68
1iXKiwowqhqD595ptr4bnaxyuBSRxaieelc30V6DwmQ+JHQrqcaLVMkxG8on5eivufDCDZbXTVLy
osOlAJDUjAwg4Ouv9JtKenTihNeFPFsN3pmL+aYu4PkAUVD4UqlOT4l+cghKK6XcWlGo3yJtGNt1
7HZv2LiD+5RbUq3pjYfxOe7znqkwMaplWI8eBs7RXlWQgXh1UcPAdBg3ZYADV4t14gHi4AshnhmC
Y0N/xm0bmOtGH0NxiF27enbxYkWLFrbvtdJS9H/10K5CA4S5neHCiOt03NQV+0AVZ2IJj6q/jHS8
tkZWQ9cWuUQI71cVD54OJsXK43QpQ5jmllIu+iFiqXHe5Ot2FAjUc7cYID6Qq7vQ0We8EmESvJlx
Eq76RiCxl/ThjBHuK34rwv/o1l+UWcdPwk7EytJTtZZNr++V4URknvsvAt1BucCRDMWo6odFqxRq
JzqP8TEKsNkPpfkNNw3x11ngCJJUYygRdIejz5PnaS+eZ8Huj9D6Po3KN3eaascIj580LiRokBtZ
+Wa0lAP86QydFFFPDp/CIqIwSB6aFgcJdlLX2mpTYC+tyfRXWelSLa2DcVsFCdh6H1xvXDX+1fOw
/SZNXH3zIxaEGK6n6kavOHsUeCa3yCwGH1Q0AAU0WMRvbQIw5dDJ5tbkIieHpVliBY60VT+Rc9Ub
rBUq6Xno9t2vWUidqCc9xpUg/ISQ31rbJAUiys1F2ouTOUqiJeuZ7I9YzZlueeLduROfVFHIrypy
tkVORmo6eodo0i1Sf1wc17H8gueD/Ih0JC047i9lVW0Gs36UzdCvTVd6C96abK9ax3oMpsDalxp2
JolqIVrQtYXOEqBnvFJrFg/u6KZbmv+PrCG4Neqbb7f7QJe7rE3yU4+uYReOYNHwTIpveqrn8PfE
Jbbi+8hyt3o27ePa3kaNv27hOqii2GS1hhrbQXHd7QvQpVROi8cunL63gvEvQAhnFbMhFGEzVAN0
L05TCSQMRHEOo9TXzBrZIRzQDck2yZZpr9kzEuooMPrvdfyZHCUsVvTYHicl37SZ8xdFns+2Z8BF
PPUw8szOXnl2NcBAbZ8FJC+X5TBYh+DVghYFDUX1+zGd3g0hrx4wd031N3gcG/ACK3r4574QpIYR
DZLDc45fcgWFIck+0zgmUKw2rtEIAYVfqBnyq3onuwQzjT4iF5L+vtGtipUIli4ziPZ+n7Eykud4
RiSpOCX2K6zviRcuF7IjHEsGIZZrrm9s+l0aZucu7zeEx2JoTK4JQsrATLcjGXl4bNvNVIFQJ4uj
9bEVR7Fz9nz3UAIiZPBEvlV8DfziHSLl54rFVNlqV2FW3cpp45ZUSr/eqt6/M/L8LfTwruBnXPpw
d4ivbOAojKmzJgkZa0iuipVXdjUJNqW5JmoAEkZNKo4vhu6UFrl7FpheSCxCtpaHxTn1oxzQAEar
hpAqVJxErAg0gwUmpobWrgsegFwHLuATiIzmCOO/WXogw9clKNBHwsnQGNMVWgKsPPrAWDzLP8gi
XFnYX48A6tuHyCJIOM0Bi5LW2TYFStjs3oEb8BZAqN5obnOXK5epNmWzDtAXFBnC/HgI+l08ggFZ
9LFH2kLc5OTXhWFPjmWk5oCKQmbgOkYfLUQPofFLUqYITeQ2qb9NVXnwmmZfYvXyBDAgm/QE1z46
fXnoq+l7FqNucZJmW8UWaPWkFxtDKXvbOim7nP9J2nk1yY1c2/qvKPSOc+HNjSM9ACjXjk02/QuC
Q4OC965+/f2yR9J0ZdVtSKOHcyJGJHt3IjN3brfWSpnAnwHF00cJ62R+5yS2cWtoyy8DgcQJ9ZtA
tdqDS0E5GbQ8yNEQ/qoNnXKbqlEVHgvttNGnqd160engTHD/qyC7Q808zSiwdT/KWXW2xYAOY6Kf
TkGcCU3jbvm8AGP10C9ywPhHSZdBnH4cF6BCReqMQHZ7W73F+aWw2zmlvVdtQClLuggn1RFV+bbN
IA7zFQ7BFY+m+hvha/Vldvt6YqQGvBF65xoiWZ3NdNkYa2h+AzjZq1G3MD8JNqFIQUO6o2Zv4nme
t8Vk0ePXsSVA1KPLmyvwaQcCbcSkkh5d7F4l07THOv3GKHG6y6c62jHtFSHqrLjDz86pm48ntUD1
N4WT45tRIxIltAVq5gqgPEyDhCl+LgyMJQfFBH3Z1ChRkWUCx61te1c1lndo1Sh/clTbOFDaAyba
jTaTqejjJZaJcJ5+nBhqhX5/eatSyU58BRSQF/R9qsaBycKTTaEu9eM8a6A3+xMkwEyqtIf82BiW
n3fG9NFV3ONtoXYpPBNm/jmnjXtvupBA8QCXW8A62psOAPnPqmgAoyLLNTqBpQ/5xjmiBGO6jSC+
Wdz+navONO/6YUDuUunbD4tuTAUBea9/dWKXJ2WGox5y056BBRXxKUAZUYXml8kg1Qd4MtJPcTpH
d3AjgwTR6sdKgcTItdAEqLvug+sk0Jk4xXw/5GVJ1SmfQaCRoW5SQyF90RibUIIGcoZbYmH1h9FW
7s4Gq4U/62aIQ9U54Qbl1L2H7vgA068AFM8qRMaZdtvCrbt1lzG5Z8zFY4Da8QKzPGYf2snTQfaV
KNNz/DYJY0iIFeEHhpbcwkY96baG+qUOesPOmJp2ke+2KyKOKKuOd+Mk9IOaEXaAkrGvdFQVyLyc
qfnF4K8LN78Z51sUN8c7m7l+89ZhLUBDk1h5RxU1++gCtRp8FDayBJIZr3QASxPOOqNXvssqIFyQ
2Pc2ab5NprGlKoBnPqp5hJSpqRpfuxPsUcBJYTugwmET1BzN6ngfNzw3kOJMNQP0edUFoNu1ADTH
D6Qh+iDq8jE0k6q7H+Cx+GBNsOil3pKp28Lumm8Qpi23AE4Zn3SQywBPdOp/AE3I3o8jyn91n4Cl
VUmZ91PlarsIfS6u6uDNd52Rq/fdaCYIHi34QjIiDYbnCiQnYSDouzrr4OKZmL0GyLxfck/Z910D
Ho5ABsxucjw1d4mjecFSL/nkD2YNQ1U/wcAmZMPBWhr3VpyBcOc54HxW/A8UJJ0YXV9H2ZPcohYw
28hBsMeEoujOP2hI6m4aRrpDo3H793adRm8aZ6nfA22rvw/NOO3nUVMeAecON1GfwXtxBLZfWhV1
yySZdiNe6MYDrvjZsxM6upFl0Uwh/Lxr8zp5s3QLeqSp0bV3meU5t4auqPAkQLnma3A9x4yhp/Em
qs3lU15OLUW5Tul2c9JWX4Z5NMKIaTfNVz1cJlUxx/qaAfW4q9oYTkqIX4+AiUznaSY204PKGdH9
qmi37+OUKcVqmD7Wagra3u36nxUH7naoTRM4rQqlArhnSOKQ4Oy+p/rJvTXnFJy9NTvDV1xC83Hg
Er9B2LJGjyxrmuMmMmq0qJWE+URiZWidJ/6oNwyiE5AJj50HfrTqTPUQ2/RVcHDgMRQdT5snaf0F
xt/5vVI6xffMq2AGzuoUNjAGHiBxXtzl8xgDWKiNbCRb0PL3QzdMH/o6n99kRQRqvIWrD0kkc7HK
2ygiXy5cWOEp45DdW3XaIIthIoRGFTS9tSzT7O8sMr2PYDemz4k7wJwXQ1MSzikDI4zyl1zvyR4e
e3twdq6T0+Sd8vq4qyje4OSsbLjX6/64V1sX/adCJ1b0EKNqiaId0kc4owC+oNfrpNHBatXjjY6g
1sbyyvrtMMNjlkWa+eVkOMd3lpKXH6qsM6FehRPB48lzXdiJGCNLofIkGEdoiAFCBizvUvRRGPbW
9Kh7UAYKRd5spA+6p8FmD5lGMrEHKJos0wK7oFlO3QOwMcAIozq1GzXPMxjDxxmSja7xqFeMfY1O
zXT8ZVnN9L0YhWphpM+oW8MeiXwP6E7ez6QpR1T8TuYUFEjav48q7dTDDy7Es9qIntweOI6Cxx3c
ihcnAscBi7Te2O/r0yhwsYmNDkHCuOwO1EHJJnkZAYRgTuQpTOEqqHZzrTpoy8Rs0ZMCFphqSXlq
W/smjy1bu7PrttAhfWh0hlprnn1Qa07T6OnWqLWEh8utpwlSHkVvdO0phx9La3Z5X4JJ8cA9JDl4
11SLf71e4dcuC+9M4WieqWpMytgAis9L/PwaBtRn1HIAJteHcjsjbLMbtvGjva13zDQu+7WWqSjl
n5f6zy1Kpf666ii9G6Jvr3IvjIbBW4hH3bl4NM0jFQtRtejDlWXKnQyDKu7LZUot0obUgxYsRvXd
GEa/IHRipVRZAuOjvqV1FMThsNI8kXtHwqTtiNa3ZuhMs0nzYnUBn2pVMng0Z0N6N00g3iEoyqoV
M9dW9tKM1KJKLdKNJCoJfKiJ5lPxtvRABzXtu9e/oDz6IFZD29XWVQvhEFUeOTersoMoEjOtqDJA
csm6VIiXoij7Cfh7bb+ufTyiV9WipQiu41kg5EXXby7btOOGZXT98scjZb8dTAVOkDzCr0pB3IeS
Ib0ZVvpQa0alkwkNngMGDKOWBtmDe1tCIfr6V7y2WS+XJR3DFKoXt1+wYGfxh5op31NyS/FopWcq
D/r8vlf/+ni61Iw3UEXPdQ0rQ5zvxfuZeK5vDahDqgDfipWvtrIm+ZwD3F1OnYs113sktWwV+GJX
Wu5rJqQzrrhJW8QTJvCeT9M8PS4pNbKuW97+V9vz3IZ/cepOug1g3cCOlqL82QHShdrGXhtRkcc1
ft8eV6h+GCrDlmK1L6zgExB8Fg7Q3PWH8k2/nwN1a27TTRxWK3tzMXzzbItGHndI8ITLm2N0p4XW
6pGJvOdhQAAv/jEsb9WtsVEOa579WdNFdu3OC2vSPqEL2XuRsNZtiofpxlG20y/EUvd5GIXUBLOn
5tC+y2/W5g6fD/SFXceyHZ1BbmbKpS86xQgtzqLViXStH+/bN8UGSUpMdp/pXnn38+bbTR3kP5E4
1ADJ+K+fmqtvKFicf5mXJ6mIkaGOYNntVr2xtgYzR/FO21FW3ED3HGqH1+1ddVMgN5g5YnjfkLEM
41LYyBByfuy6e9S9Q5+fVo7omgVpHwko9WT2xGvpDZ8N24XI9Ofra7h+MF8sQsQlLy4B6EY760Tc
MQVjmO3pQBy3dijOpZXtxJDs6/auehBPBy6lU0blTT43B2lPpaKqgUucso0G80RPtGwpKzsjaUA4
xvN1e2FGOgnIQ5RAYDDjfm2+Zbf5tgyPW+jLbuKDmA4Cvgr98crSLuaRZKNSCGeOM+MRtnDA99MG
1TnQN3uUuoPct990B+rZoFj/jEN+sU7ppZwAloONZJ1d7SExBQdvZn2DKmtlaVcfshdmpOeyd+2I
RE98TsikrakkC9pDLr09qRXsGtnaPV4x50jvZmSAOLaFOftrXfnVLzUwg+VDdW8/Ht8goXgA7l6e
/H6nHNb28OqF+2OhjhQrss7YBUjJPE8Guzv1zqjuVr7lmgnpTpO1oJEmTECXC983jLbtf2nBOL9j
Wuc6rQ6xJkXE9murOA9Doe9ev8ZXXS1cLIapguvg/0snokJkVzGow+A2YPgMuiBJfiFdEDg7Y2PP
v5Lt2s5cvdIvLMo4gpzOJmIlLyzO6Zd57wTjhkx7DhYl6MGAhWsO66qDdJH00HRVpdsjz14dF3Js
i3SXlU4bk5We1HfKpgu9Xc4EyFtnzXWJwy2/oS/tSa7LM5lzSVvsiajEuM12EzFJflMGq1/02kl8
aUnyV12yIAVePq9MDQCdBkZmEuA7AfWpoP7qZk7Yf1hTtLoY1BVe8qVVyWVpA2NOTYNV8UTTV4dw
mWlJDcY4fz33+/+c0z92Tzqnk6NGxVI8r3EOQTrC2vml2DHgtatCb/qybvHKR3VIcU2RyIPme/6F
XrynHR0hL0oFBaSHvhBUwJSGVvzjNRPMOuvgBQk+iF/P73ecFH2FF0l9sIntHj51ZPQgJ/vPYw8C
1X9ZsSQnbKRq1S4RciBeydA2VVolXXP0kvTV8zPtoEuoutQ7wAjJEXiXd+U4MhLo68UJAZCxnOCH
gXoNqkpvOlAOMQ9Mo9DOd51qCQH/N1+YrBENpXmEA65Sdk4Ks2B3mrTHuoKLIjiOjfXYaNpA102f
1ADtpfbu6H0R+f5AZepN2rrQoSpl2kb3+jANUIAkkeEXC6yqQrJDgwlPcWtYr9FdPZoTHaI6Vsaw
bTXYIqGARyqXupNSUyNdALIeEkuvtxWylzmewc1gDzVg2odvjRG9lP6ZX0dV+9aD3u6mn6Jkq04p
A8KxQTrYQnu7iRK3yLeLgia6l/fpZ/SskcSt1W7NsYiHRXIsLp/aJdcRkpCyywaoXRzVCapckYI0
74x9trN9a6fsmMRYTQXEGXzFmOytHecIMmfBWH6I99lNv6/utE27a1binyvVEMDE3DIX+Joo8Jxf
BQutuLrRuQpDpYxBlSP9jFbu7WwNX5cRVv2VV+/KzXN1xpBBIekOuG0pPKhd+AAY6YJqOt9Mgegq
+9Ad7RfKdQFNDd+Y/Wy7Nu69ZlQKGBa9gV9F6FBP0KBlMN0PQ/j6uq5ZYO7XRVNPFHoc6SHIqzSj
WcNV1/VivklpDB1AYLsre/W85+dnAkV1nQKcZkIigE8+36zFnpR4UerUX3T44OhMpiiBFtMXs+x8
CwFKZtda6HNKy1hxZVdegXPL0ifUR1Sk6Kqyb2+1rR3Y0yHeOCT7xgZy3eT78WY1AxcH7+VaTdVF
BYzCIw+BjZuWfPSxKmvYLQdC2PvTVsBfIKXftJsTTGRZCHvQysmU74FkTsZgnZxTZlkT5lLrx+z8
qruPDK807tfXz4l8qZ+taEBTbcPCf8hQdXPMT1qaYMXcxXvhP5jCOKj7tRBBPo6YIY/wwIryBQFS
SudkWma36I1GEAAfNMJYusIrL6ichcoW5POgnXLtuGAhqRYIKPvQOt7Y1afXv9baMiTfNKh51o06
RmzrNuvyUEPt4HULF7Hp8zqINgweT4BwnnRxI6TxRrfHRHpn3wBf2EWH77nffuv/ROYubAFBECQB
RB0XDQrTGCLPnYAlW+YvtC12XWrsx/nm9RVdnjBw4gKQDMiBhpTsIqaxMmCt59E9GuUdraLONwcG
d0CduCiblWpxu3jKfdLmzopzutwsYVjUAT2g8whyn/smyxvSojvCwoBsxZjvmKF+fWGXJ+7s53tS
NAUxXLpoNUocmQsemakF/QS9WL1SZnwOys7dDmaAxTt0ByiCCHz+y2qODcfyEbgnyKBTGxUHr11G
psZRUEPpUgx+fUPim5Yjj9yv2nOOd9aCRJQ+1EzWo3ALy/Z0BE2vK2UAA4+3cdEcfVrm1thBQ+Rt
ldb9mg9kQ0E22Na+KwcIdDOl+6U6y0Pfdd/55QIGZxnX6QzdL1DP8wFLTEEeL8zGjowGJMwnhHCe
lptsTKpw6vTqszu73g9zsfsbrYJ7plOZSWeaF/40O2rfQ61m7iBdgtoHxqsti5+gyW7p1i8zE1n0
S2mLF6eVL/kMdJG/JBfLIZInnr+A3JRtAVlITCdSREvRDdMu9ba4H32YZElbNu4WWjnceHrnBua7
18/KtUvAULJtMtWuu7YcqHkDnHnj7OWgMNqCAdGmmpnMnxrKBcySwuqt2AAa9NmGfXpi5ARes1O7
chGvuBbgtWgP8384Y1dG+CkxbbPFdFAs2AhoXblFvwT+3VBA1ssqWAtyVu1JLvnUNYUDQS2EpXzv
9n23y+6zg7cT4MF8l685TnEPpN3FY5KeWfTRDDzn+T1Zjg4TBK1XsDp0c4Jkk0LeTSlBxKgErRaY
jbvXN1W44lcsyukUalajZ9MSRELnnZr+aFX0P7mKRtoz3thuXzd2EfDwOuuGRv7mWADHLvzAWJrs
bsoRgkhpu2wgoQ2OW3CZfnU43tb3a2XIVXvCvb7IenUIEKGExp74nrCf7uKNS9m/3TQHRAxv1+yJ
GoH0Mc+WJ1WRc7WHYaF4viHv5pO78UpjS8XQZ5oKgXqm+Nc04q88D0Q94IpF/5hDI4UkppOlp8Vm
DNSEce4NNBPdQYdQbOXSXXkkzqxId6CHH6hSU6yUyR145Vh/GpM/Y8Jl7M7W8C/Os5j6i43qlxwN
kFxMoc4ocgxocdfN3htWPNjVhfxhxZBeu8Jqq7Qfezg/mi/u+LbxGBldia7WTEg7MpsMabhinDY2
VMZ+e7TnjYO5PL1+ka5a8YiuiH7wF4b0niJUNkAcx0Ky5mdnPY7jb3a0EhlcPVovTEhXh/ntk2v1
mHCWeZca5t44ZWv5zxXnwwqIa0QNE9CnFCcCEYztoWlFP3DaICt4nHZH2hHbEQWAcePBS+cFzY/6
pnrTN/5/Hs5TRjJUAjoHeiAwpee+YdA6hsBnSnBMnwWl95hPK6ftot2Jt6MJh346nC8e+H+xiy8O
dWekp9FrCE3TO7RBEAkOi7fJzXibI9pFz2cKq22LJOF+Leu6yGifDbsQG5H3e/oFD0VeN2OlQFjm
pwdqi35yYx6cHfHNbq2zes3BMn+hskxdZY3PVHIvlrhYKRTSVK2en2PxYPEcw33JdCLVYbRMx/vV
8vC1s//SpPRVGaJlak6YTA/TBlbT7cwMaTAG+rZHnSvUw3RT3hd/4jbYJnvIs0XqJ2c01bQkiMBB
2m/APgnuqMi+vH6jr1w3KhxcZsYyuAhyDpvmnVvU2YxCBEW+GKBavUbvciV8O7MgXeiMSU+3F0Wi
/NAe/pklI0e0e30h1079mR1pf9SmVnV3ZCXTjUoTJtuPdw291K2g2lC+xu+tG5Pi427N7kWTn0N/
ZldqUJzMvNMX8QWHdms9lYd6m4YMQyPW6/jVd1HjgEfRF6QizabZlz/XyAAuOgjyLyB5MwOR2rQu
+QW8p99ZH46h8U60EAA1rnzktb2UmhU6EaSew6mJRsTHeHYC4/SxGNEdezqhMKTQAVXGKPwv91WK
TZ1jn4MJEvU+IuERoCHYm++o+VJC2g0hup6tTfXMb3drMfiVq0EVXjV1R0zMaXIZsK0ZvBoWLwPw
NyG4+WWYYn9lbSKCkQI3qv6OiLsdbMlxVKTF1NJbRzTTzNYXdTEvYGz7zRLSTFslphIH4TVr4rd5
4TQZkp8zMOy0F6oHJz/+GnIH/iM0Iz4edXflpFxU4MicKaDqOtMgMPfLBQQEK+vjSU1Ln1jxfo60
R5shSsUooQxezU0vvuKzLdtm/E91SPWlC+C0jHHncU4iHwIhDuFVrwi2If/Y9LvlN/iBV3btIluS
7Em3YOhP1mn63Z4on+YhoKffAC0F5rbdWY/G4XV7F9uGOc8gUKAhRKdQfs5VBGUb1+FTennqAE1E
MK9Xv6VecrOo1j43ug+v27v0aJJByaNVpz4xOguDfTg+f8/I+9h/gsseGC4JKU9dvVPeuwV6Xz4o
GdPPP2jp5vVf4uLyid/B8qDKo8msX9RWHUTmaRmRH6Lt7iORmVffXjdwGUIIC4wWqwyhufB7yH5F
UUFjJ3A8o4d1owfAnRhB0x+F48zfTv5a/HBlQURkGqaYeMOnSKEzILCoa3NgwhUyq4MR+6dl5cpd
1gxAGZki9GP2CspQVXoBjwYN7BGADnqum5p3KN5kARC4jvEl0GGbtcfgqj2oUj3UzVkPGfa5P9HL
xKqabCjhF3RbX7jkLDB28SP3Lki2q5MH4tc/c18s76U58YVfuC+QP0gYxJhrPyNrW+qhusk2onl9
tH2Qk8PnJeyD42b1fb3iXs7sSp81g6PMaVCr+H2ZRogCXzDfFIfpIDiV1s7J6leVbp89Jy7CB7Dw
9KG2RdkunPf9vmQY09zq+2WNdPkyZpe+quQ8p9SdFBUtPOYP2vcGppKDuZ3v0Thac5tr31Fym52t
D8PxxMJoShJAd8HxyXoQ8TN0/+tR0UWoIq1Lut66E0PhUbMuc8dQeGD+soNmJz5k+RG+yy9InS+f
j/uTGxhBGyjrczJXHgn4XeF2FlzWxkXBEERloigualb53cwsyVi+bXZ2aO3Uu069U/fx+sGRJ2VM
TT2zKL7/i/thlWpeqfDcPwdKw0Ozq28RFdwinLviaK687ZSb6OUx5EkRQOb0dIdige6Epc3Tkxft
JsODhwLq/C+ve+grO6jjxDwHI/D0ycFRZtug90yTe0eDFPzevJ9tZfarOfqoIuYYLe1N3Xtg43N1
Dl83fe1xOLMtfUtPMU9dklvlc78yuumCKvA2x4/jxgiKLYXulddu1Z7kShsYu2HvYq3mbqFgWD9F
obOJnrQAUNq9F+orFZArrlTnlfBQK7Q0DXrA86OCdIyntJAE+WiUxx8hsF42HpImoSeweyuf8srD
ZzwT3ZqahXjqRQpbDlCMN1zE2nuDTgvMdHaAnnSxa0JNfy989jox3TWb0N7y0DJP49GgO19fp6Kf
UKm4mtiwTvcTUCpqPCdjZWlXviINEQqH0LCZZOeSlaxJujkpsdLEb0/556g9gCRd8ZpXV/LChvQa
DLHaQLWMDaTMrPZOm96vbM8Vr8wiIKmmqwM7lSofBTc6wSJJXGK9YRBI3yQ3WdDfDMAYDnQ2dvbK
N7v2vDH18Ex2T8DOxT7fGvDTmXM0WVCa+PEDos87FAX8BZ5Uoob1aZErTsRgBN4QE2hskjyuqI5I
SYF0FRerPyCodMgOxz1NjcPrn/HqUXhhRtomQ1O0bipmGhiAqocJKdz8a5KuOMRrb/XZYqS3uihP
epnqLEZMEbVvxIdjYOmmvV/z8Fe+GtVwcE6U98VAv1Sj7Bng6PIEGJV6c7qj97Qr7kT0kd6//tWu
uT0m6myHIUjKlJB7S4chmdGg77Ez3ZQsCfDt3tvoP+AAInVD327tNl3WSjSVd4v6JGNLDq+X9AWz
trI7e8AgtGaH7G0RMB+gBWgf7K2VE3HtoPNC0Vqg0MyogEzKG1lQ1EPp9HtWimJbcGJ4FalWCqLZ
Kt+r+L2l2FhMDIpQnFzpoozXen3sGYAJ/NLTfTPWmbB4VJQndewP7jAGr2/b5fvPk6Fzhx3RUsPB
nu/a6B3zVGmOle8k0F7mt84pDu3Tp75/87qd5xf+fFVASVgWNRhBsi8fQycqEJyz4P5pqNObAXxW
h/K2/5S9dQ+nt4PhIwiZ+0uIAFAYP0Esm2ibtamVy7IinkMTztFTQRBdXIVjaU9w+EG90mzG0Bt2
yf7EGbV2xfv0oXyHfBrhYxmsJR3Xln5mVroZTtYalWNgVuTghj+G1mMbHh+9bQWGJ9sct1mQ3bXf
IMwjREjC49rNvPQA58uWngUVYgiYqLAvZpvyuxP9RB9SpY32yQ3bTdwdxm+0SXbzI59+O719feMv
vSnG6bWr5JbwE8lOu4KQwGFqGKqt6iHKbi37vXlareIIHyYdrjMjkss+Qb7gxDEC0imMsROjQtpu
utOB3K7n/ld8Adz3tCuBUkD9r8rVMMD9g74oSUMKqW1Ndo/JjTEQlZTjTdIFxtqjfu0DIinDsARK
9ZorFxvyKPcQBkIjBQXkvfWpuocedPJN3/ahDvAzWp2BvVmb07gA/LBCntg/rIpY5kUCYoxNZEIj
Jc4MjHUb47aoghF2wbtpK8I8VQsc6pzvXj8rV94QjPJUoXBgMiMnl2m1vuobE54trCYw6vjz03FL
gs4AqlDzPYIyWu1zicMvH52XJqVMNq0NbZiPFqwqn92ds43pAzXhzH7CRUpJ4E/ac3mOHaLNi/ug
GMqSRqVdc3x4JAPtEzx6SFQ/u772Q/TgrJ2fy6AQXmHeZdewESaC6fh8JyGWMXJ0E5FipTIGuyd4
6jALioMe8kHXQSXXvJ1lw5yjaQzcmhcZ5YLardtbJ9ABb9qD9yl/6n8zvyhI3S5hEw6hSm+t/jDA
NOT47VvRSjF+oJ7x+kG6cmfIT+izqYDjkXmRPF5F4WVE+Qq56PHnpP4s0q3VrYGdLl9O8oQXNqQb
gj4f7FUuNpJfrU7KFbjWnUaI8PpKxE+RjqcFHzmkxRb51kXTcLTK1loysBbpcXg7Ns0+d4sfr5t4
BrrLNiBh5qeL5gg1/vMTUiRL05DvwWGW+M2vhaEhA4CpsnE6vyqZi1K3w0HwF+QfIjV43faVjYLz
GmEd8i6mtOWoQHPK+GR4fMQTTKbQkMEt+NkpVtzKmhFxQ174Mnsxergt8CqpPhgPS2u3v42eon7S
UiXbvr6eK6+DaL7qQkCIBJlNO7floLIFYyfQPnNX0jg/BmnooQ1wCvqHP9MnFfVKDrl4kWjNyHc7
574ryYK1cQvVUFCGp/noi2x83FjByQ7KTbmz3Lv1mOYypBCG0fRSWSSpphR7E41bVskojB/dt4du
198KAZZ2tSF79XM+oxGY3yfcl5P/uG/byvKwA/0T3xQ6do8DaX/+N53z5UlhWSBJLMoopDFyBx2S
gUktqkbsnvfZ6UJoE45PdthvYCoJFqToIW/8NxLb68t8YVfyJbC+Vl2vscwT+hUidxr3zsZ5K1qH
/wbd/WWCwSoBliD3IgYv5CrOPJuls2hgjbpN59JeF+oCBYFozMxFv+nea8zW+aKQulo2vozTzi1L
j21fZVGRCcstkbC4HfFNDlGAHq5TwFz/pghmkN3QS7yYbwL50TdRS/reMycYwTS6FRdD3Sq/zH28
qiFw6actlXiQKJSrD/5b2sGIyoSFZCYMqdGyt/UutMz4ccW3XL44kKOotOV1RrkZ2ZL9WNKVkzPB
idZtvDdNty2SAJ7NbUuZP/o+NwEMRv9eAVxsy/kDcW5YcmplPz7ru7BtvNRJ3X7OUU1lgjiYFkLR
qYlu82UlabnyPYE9WVTBqZKQc0tVixHf4lj6sfY5LZ9rs/pQ5v+p5hI1zDMT0udkEsBu5wUTrvGZ
qbG6NnzP/LSyZ9fWgV6WI4bsGHmWH7g5iXu7suyKzmT8EO+LDY3253optEABDNIlXM8Iw29WzIrf
Xd4xHgZgJpDNUqeV/HN+7PS51nGZKaWY/kl0D0VMW7+DhCxs9ivWrrhNYvU/rEnX2i1UJcsGrHUb
bWsJFk6KjzHFx3bTfpyQDmHWfLmNVhZ51So87aBpqAu7Mn8PmupeDb185TO7/6FUGK2Oig0iE6tQ
zstvqXsCFUQphoEEubmMHG2jIalMAD3cLVnvQ4vMPNDKYq6kPpbOHCFnkiYTAYR04Ct0udQWmVtf
f3vaandwMgdZAFP1tzioA0AO/3HghTk8leiYC7yfdECIUOpW7fEllfLJmX+4xi/9+GXlWFzx9gZz
i3w7ogTm+8QGvoi7lFqAoUSQUN4Z2+YGcEjQ+65fPfbrgcJVW8SRoszAHsn+wutmrc48Xm733r5B
C++ecYZ7moMheNaVcfdrW2UQq/7LluQ46GRBuuY+RwkAQDf593QLTTpJavXF/bT+tFw552fmJO87
6Ke4SWyCvB4yuhl5p7QKVa3zX9+tK0EBR5xOErAQFA3lwDWqStiGTaXCvzMlpTwszbveToNo+NUw
PfK6rSvvCYVo1FkhS3GI/6WzfkKBYDgNMZTA+o/c1n0reWuDJh7RXo0eimVlv658vzNr0nY1htsm
TYI1szz9xvgNrcc2NIy1DtIVT89EA7zTgCJdrrJ02oEkdIZWmpUvmEC1aq87/cqdvVLxRodU5d3j
7kKnJ0M76tQc3Rg+QEKa8gAxMT4iurMoQverXYNr4dNLWzKoI0qONtIw2HKexjDZ0/D+ER8mJNXa
nReugR4uGDB4i8+sSSeih4hw6G2soU+8rbfarZK9FcGomMLSEJK8P751H9agJNd27MXnRLv1zD9B
6224wKlxuWnr18gRGGsB77Wj99KCdHUVUgn8LFFh53zKYh2BNNgis2wN83mlWsfnw+lRZjbphsjp
GLUOvS0nVtIiyrlYfgvLYhVAj58kFJb6QJTO1kk2xPeRgowzq9Kz3yHtM+vC6nTT3zlbUUsftulD
HDA9/SdQVOKIvFijVMdy8jKeOiqEfvFRDGFo/ulTsoueGIoIk6e1ptmV4w+cW2j9usj90liXdk5t
oRiue5gVfqdGycNpOrihmHCptnDZrgq+XQ58YA/ElkcfFb8o52R60fSLbVYVg7/kfxCL2YdhW/8b
NYPLI3luSNo02t8ZklS8Jmr+lHkfq+zOKN+97t6vfzzKVjblARTN5ILSnFnL0OYsZgqqj+MdTGk3
On2PZ2aSlOOxe93eZV7Ekuh4OxaqzmyVFMtk5ZB4lZNXfjMA7BwGdXmo0ErbmOlQ7Z2l8lb88KXf
OLcnfUIGfWHYqLCXjzdt1gQe6d6fWBHocPCZ6EBf1PwLNzLt3OD0NRbSNiWghMTZKbUXJP3K9MjV
tbywJP78RYw2jUMHTS6WYOT1AV9u1KbfvL6YK/ES34vuokutSDB0SM59gfGnsexSHIeZQb88HPf2
gQKwDz/Hbrpd46670uZzKHnzBos6HJ0+6TzUx8UaDY3GsMj8CabDbDP/5j0oH0UvuqbFDt1+ABB7
ZZlXjuGZWelYdO5SxI1SiSFUkEiwKYEdcPzyN/0NrB2Bc9Ns46e2D+NPK3Yv3TBD7QQcMHcIdLlc
I7NUxTOijnC02yCXSIlMo1eyHUIb8Myw136smBPLOPf65+bEZ3hxYgrqccXsYO70HeLopfO7HY7R
R9DmofnONYca6EE0Mps6PE1+9G3F/JUDa9LKIBNjas24YCZ0BWn10cV/La34zBvnt7b3Rx8uZds/
7rs3CURZaCivWBVH5mLRpPEehReYAuRx3HyIOntB8Md3jv68JfR6S+j1YzJ8IUs5IgkKwcinvfW4
rLjSK94al8azZ3OQmaeRnqFisSu3KXA1Zfd5yL835o9YWUvTxM+Q1nZmQ3IBJxiirazHRhsmD3M4
vs/DY+gx/evtNFQv19rhV5aEaDaoQGBKV3D8XWlaUZQyOE0ZzR9GeI2g5jfiFTDoNaeDAQ/qCCIi
0gzJCcDpX9EGwgzqi9Z3+6bcRmF9a9RBk/inTQ4RqvL+9UNybWGWYxLv8RQxpyQFKK5pVLoXa0yF
t7+pcC0VCcvavm7jSq/GJWtWhai9ySSe3A1uj6Y+6lFc+OouRv78dIB+haQ6FMMDbSAGojIm+p2D
smb40su4KkvjHJLPQ2wlfc8sjydjTqijiuGr/okZSsgfTwGieqG6X+M+uhJBYI0xEZ1xWzGqIb71
CyeTGW6kjfDJ018QwZ6h+gW1A9uHMGObHP21kS+xNedXAFoIepWQLjN5i46PZK53zMhuitLPisL5
BUlLd3Ca6bSzNGV6OiJ+AmNoZjwkhlXexAOabyu7eunUzu1LVxDURK+ibMxkIJKSm+Jd/5iHiN6G
Fk9JePpo7wFprGTF15dMtYQBPtpvcsEkUjq1GiNS+9+H6fr9tD3u+1V056XjFCv7w4w4Vi82UjfG
BXp5zEA6sdXq+Dayinu3AtczN8jLVU+vf8mr5uiUIqDOQ4h+07m5dFT0WFnowg7QZWnK+znWwq65
seu3xWIGr9u6vO8sTdQDCTlhDZKxPJliqSXI4xLlHHcL9uuxLKONnf+nZHU02c7MSO+tcTL6IY8x
Y3lvho7uvfHb6+u4fNCpOIoeHqVn4L6yp0yMqXPnE1uELNhuRNcng2oFIaA+TArrLtXym1lvfw87
/8/3+f/GP6vH3+9W9/f/5b+/V/WC3NSxl/7z7/fJ97bqql/9/4p/9q+/dv6P/v6m/lk+9e3Pn/39
t1r+m2f/kJ//D/vht/7b2X9syj7pl7fDTxT7fnZD3j8b4TcVf/Pf/cO//Hz+Ke+X+uff/vq9Gspe
/LSY0b+//uOPDj/+9ldCzhefX/z8f/zhw7eCf/f0jSniv9wmfd/95Vv54y8PP8eku/j3P791/d/+
qtj6/1CKE9VtCJCZPxTQ6OnnP/9IsKjgkmmPizlIgmpUafrj3/6qOf8jGrM0TZjCFMUANryrhn/8
EWB1wSdH8ER4rHl//eeXONuzP/bwL+VQPFb8zh0/mL/+0m+64rgQCzE7qJqUki+y5LgjJ0vc6YTe
dL+dXGurON4DYjvomqVfu7r1u7HZI6S2g/jl1jBENUKMMCDZirzhrm31nREVezcfb3WtuOthSUMg
7Ha2+yDPVQT/hB6q9lh6X90aRN6gPfZIb6D3Ao/PcTO1VaANp8cOTcq6QAI7ZShKLdA0626OKswZ
tvpbbI8P5Ntf6hGJ3ikDqmXM5U5pFDTqUSZ1FC0Y8/kJfH84zO+12UVAF6VGJX9aXPX+hOKWEc9+
vyDKZOxLs0UAG3Wtut3/P+7OZD1uXNvSr3JfAFlgT07ZRB9SSAq1E3yyUiIIEiQB9nj6WmE76zhl
33RlzW4NTg6O08kgCQK7WXv9I7PWXWhdHBRvwSrdovDHY7vNT8UETLb2vD3RY6acN8PFG8/DtK40
kAZzqmH43+fWli5qSxwJDB8gQ3mwC8WXcTojuo4dHzIy40Ywfm2LITP9YhKtWbzk9lVYRbdI2TJC
rQ2Zcmi71T6CVV8eRI+m6XYj+L2V7WxQvksbDD7E+UiygaIcQ0ZEI14WkQjsT9jDNTi38/walpOb
qAjAGQcEuBtBslSJzzD3rL2478J12fx2HuOXiwYKTAcaOkiSPucrXeWYUQD6lfYp4KBsDY5uwtI3
tlVpd7hM4eN244sQEq59/y74/LZgrUtNBxLQMPgpsW7noWlFxUxq+aAEH5biqvltm/YSLPwnmPj5
Gp8Oc1C/ma+jyKTBHT95K7UmCSaVYE9jZRdF2e9m6YCp+dUFURyzIEyGhOenQ69vSdSxnKaOqO46
DDgzjvzW8degZB6kMydRzjetH2YznEaVb7IRjoRFrTdKw+6qBKkqKle6HZNi+eK3H4EgmwYkB1RP
4l4uG3iwGj9Kww7Dm16H1hfqiYDr4i5TxVTWw76qYfNtXxUPZXOrhycSPlPFY0PvqSUTgO32E/zh
uiXIaHDfFH9Kz7uHn76ABKwDZykHZN3Sqe2KlLtqpQv5Wtp23FNUgm1wFhd32xQYK7BhykeHfRHB
Z5ANACM3d3U43IsGMzZqQMldYQU/D7mLEWyhXnjnZwYYD7simYnAb8M2ETG9LvWErvLg3BJfHzyN
+Yg6yKbSTXsenanNT/5QHLSoRmBqQZ8lRZhnozvc9/P4J13K26ruqzRgFN9R5x4q/6GRc1LY1ZqC
vRbPvjw3gq26Gfop9EExnnMHLl482XPaj8WLakXW+JzHin/YFr3Wdv4a5ua9Goc+LmdgSecOhKOi
TbF1HcQi1nbfXjc6vK75c2XddUIkbjmdIE89BxTcsQHaDYG77+0bhb9hZveAJ73rXJ6A1r7CxGM8
wPOsBpgUIW0C5UKiFEwibSc1naFxU+Unq8BmVgJEv0wHMLVSzIldLRNPy6BEtwloIiCoB5+A5ozW
kASql1wzeOwA9o79pNlWg070wNeXLY2XmKsq230/wHOqQMrlORjIm2Ae4oNUFrDpvlAYfeR11izY
EYHAXEV1vQpAkm/bZox97qUhrV+UrQ5MXU/9qy1AhgwA44xr7i6xMsy7yt1oveT0rAK5JjVLcyAZ
owbYVxTU1jDZa1NgcXCvfnIBLrm9nUxuu1IOuSU52TjY41Q/JVEZJEvdvroKLowh9iKK5cYmWJ4A
TEtt6GwNNkzmx33pbFk5XMPEFxRr7FdecUdbPzbiHih5h19xECypyFM3AgqCDztv9OIS/wIFw5h5
dtKOIX7FigZXfQFsb5WvxTKlus1XDpVxRFeKQQbg1OkovMybvKQtHioUTpfhfjINvku0eCKNwwaS
WESCrnbTnEZ3pePECIUTuGFhzRtwY+mJFKcc+LSFQ57rsTzmFR+R89pRuthzZixAhj0nCSwbEOAo
5mWYNvQBAo/3gRiQ4OQ+cgCWiIbMsazNYvd3k4tRh7ZD9xslSFGeoAuLI9SxJlw8kBIHF78rRb8H
DjM2sBuGaX76NUL6V8Hi/7Qw0MWp8L/+iq1+igJv39vhS1W8/Vfz8V89f/+vpKnz5sco8PLXvwWB
VvgHwnIXaTA2flRMLrv/txjQsv7AQA9mUlAgpgEiLRw030NA548AXpZwS7xMkWLi7CLS/R4CEu8P
yKGg9UTOB0+HEP+JfxMDomv7t9MHBQ8EmKjyY+oMHXGElZ9SdS0Ao6h0u1paBfW7MbWEcSIXYXBo
CpfuOQ3GLHCqedWA5rAGV9uDzyYQsPmdO2vtZYWloM3VjQoTAyKbSHu2qCZ1WgucTkNmL0oJFrpz
CH34MK6k5NM9FZgIuuJtdJ8TM73aUy93CkZG7mos5u4LmcPyUpcPeVneiaUpyoyEAT6GDgcJQ8zB
nD4/wvAT/iOyBXt4U4dV5SWjN/twbIeTr8gEL7sLh5UQzGwjZsnceercrG8L82yzoa9BiMhBCDLg
C5N4ynUL418FS8jMQgc3Sp1BiPLWHlxLbZocW9pa+EzIdZHPhctjFCIMTYu8K68rx2IHMTgzaG4e
WItgScPiskmN8L1p5Y0tm2AVLqcC1p2NgDy3C/FI60pJ90YvubdsFHiy0U4YGyFhzK26LfxYhb4Q
t7Mee//WrsZC5Qmj2pGnXNQOuc/Nop0V1PhltV8G07p3RUEC+10IlHbhxuh05fQnPDIBHow7Ana9
G9tzMLErhyqj02AkqkD0bTuAEzCsP+BnPTNy2FV7vZbkabRMi1MACi/SxTyYtLUkWBqjsGOOZJrD
m9xqnQmEUpuFgNczdyhE0koMMGJQd+ou5p1OMQDbmNVUjZC1hmYu0UmtXD138KocR6+58rQMwutw
mYLyifq6FPBRrWtQsEEJN2dYlDf9W+lYSJtiKssqsmJcIW9vwA7ElB9MOMfIThTrafPm+krLt1D6
un8F6Id6KxDUI/Xmjk4nj+WkWnPnm6oAhQ+pJnPW5UUGuPNyUQ0r+BUR/Tz6gDVeuk44SqMqJPKu
bD1RIc9ZXHA+Ft/egkGdb4qOTioOgnJEU6AXotgwM3dwFgorozfwV67rxBkK1h2M5j7NJLDBwXaZ
QT7Oeri5+jsFMmRzADC9c/5sPWnzt4mHebn2RgJuPQIZvtyCuTfIPXE8AdMWTkiZ+J1d8W0F5qjc
UWcIw204YTAQeGnGLTQEEWWAjChCi611R51uZdoOBGLbIYGBBx0vLbzxoM/pSdWc4Ax1VPHEnXmB
OyHAJuM6Qi6Fl0gKUsRBH9aQWbgDDSARDLwFFnY6t0SyVFYOF1UY6Q041kUnV2XVMvtchHUL5akr
lwVESx5WvvhiWl9bJxk6lcEqJOjp9Y5ZkMTpvrezmXX1YRoNUhtOJj+dWx/uWnoqzYPuFrvOxgAq
/cwFkTTFK1MavGDTAzMNaSiF5XhT/intAJ8MwJmtuwYb1Tyx2rK+FAMdzzlRDlpIiDd2Ple9tXYc
Y6NABoZv6tmT3b1iDlKJtTCIbBI4znphGoCp2NbnfKh8mGcM4Sj3GOBT/UOkWW+y2qcM6Fm11COi
TFeGm3wpoWuEfW7vgpZS1vqMLFaVq8hVjZvQcsLCh9snTEAEGe0mCWbht1snKrkE31K4KP3WzLnG
uGw5xR3Sg2DTMFZZac0Q1h6tqa/DbTfMGFdqfBE4We3IEC10Tmv/qdalB89XPxdNYiQeClD2falX
g7+wcCtnTh8bNngfKvDlvOIGI9KHEJ1xN/McgFVjU4SN9WjJyDMbuJtNblyaMJzSWg5FDuiFp+TR
8c00JKOvQD6NZdE7EIyXngMZCaG8j/tLzz8eYVvGT66ExrAAJN0CVbeophlUcVZUMCbAS1rklkSL
RmEB23W35oJWbeIJG1uNbOei2nM3D5Hm5i5qV9Ey8ksebPc7ozqbbQTMFNRuiTQAP7GYplE+sBD9
nMwdmiaKARI2mK7CLEK4wuc8dQ+kh0133A9BgzE5rUq1MqQGq7rKZesfc5Tg/XRg6HXueUjE2Z1x
TGQTH/DLF8O6YuvRuROIu7xmWReTW43vgC5EOIE0sHz7QjQe/CvcEBd0yFS2rzjygulaCttfDq6D
RZ34IFBDVoa3bMV2vthW5hcLbhqs5qpPwrb2P1yrn/zMNwVqCq2dhxozGtbsuvu59wOEhPbY982D
7wx2mPDBXYaHUROBGJH1s0w7PUf9EQk6L9dUOaw/usZunb0FpcWTVi1k2qxik9wLbEzWlguvMzsH
9RENVRh8Z89D1JVuUvUNHp7jFchdtC3IsMaGkFs7r1OUZ3MoKppO2Jb6PXDOGivIMF5GSYTnsOxm
cCaaKzG3OBrjEOQJdBUgcskvFnYzvle3HU1sRVpglL1y4QUFqqe9bNUY6fbIGj7rq3EBdOU4eAH+
1CuCoTtamPXQAZC6IrgfQCvu0mVi3sdEZp4jDdSIgXMHl8msjrTFmVlEF9vJN3SIZ+YIvu2swuve
kSNSdDYDEuXZ5FrYcKdlwHqzOezOgf2dGKS1HcaQ13lXQHVKZ9NPO52XGByAvQezHqJOkCKzZm8G
pdazplYdHSLBf1eUWRXHITHaVYpyZZ6rdKGtKgHOGwqkBEWEUzGdltb1j4uR+HcR749HkGl5CxqD
nJrvAIh/FWT/f1qRvRhg//ex+LeK7GF4K15/jMDRS/8rBCc+/QOlIpA4LlJZTDEHiHH/qsNaf6Df
F2LaB8E2JmF8lOf/qsO6f1jwmYbZO/pKlx4BCsN/1WERoKOXhtpuhJl5xPbBv4nBMVb0txj8m64C
dsguZOYYP/jJExmOhcscCBjxexjowMb64PpD1ri78gWn+ZZLKx20XE1ede3VMI9qTQoPq6zSVMeN
N6NKUfqndi63PSqvUtttHCl6b5HgOq+slVHhcRjQYLQ+bAW+DDcbDI4i/wMqKo/AyxyAd+43viI7
A6yYaz/ZTrlylz5uQ4I4XmUiwoRS6W39gqx6O3rycVjJil5hJnrNXYJs902Zd+eSv/tI1zEc2Y0U
RdQ2qwEpV4wj3AOVis3pvNSJFfBV2OTpxYK9nQGQGviOtXZaBcGaugXOAETQlrda9FUwuQBcnxpM
I+aojM4hICaDWHs+ignjgzEP6K2vx3q87SUeT9XFo/taopxKoGxQAE/PXlq6ToyHHjsoKKgJQgOJ
6X9Ok6q8VdbZ6c/V9BL6j2Xg3nkSOY1GjbswGXjNSa6vyqFfG/hgLw2QOhLVC8wPLRFLKp+kdvmo
1BDnrEl1IKG5NbC/QdWivQ2HAqpHWNoKsSZuj+QoOOJXwjQdjFqrXnWedyhLxM7ea+S+ScCwEYQk
ljvFdlGcOvxiZwIG09JxXbaZ8ZuEsvDYlXnWD3pnbDSmhRMD8b6q+zmFViqrnOEo2xOi8H1T5mng
HzEbt/ZROJnFhF1x3VsPTf3Fg6QwsFhcuqfRQRpXjxjMfTANKjvBWxcqEKHKpKAstZxqReS8X+y9
yiFhkvaWLPkGpBKQkHD58IbUFO+dZAvXmzycHxR2vQUrAOAAGsikgP9GaWAtMw1YcS2Q1Yh9yzMc
7V9Z99zgVlkod+MEZ1raZwj3nmbEd5P/XKr+jTkoevH81BL3BFXOs1O0Gfoi11E+XZNRrPp+u4Dk
SRqd5KJIDZDjfR+tmCb3wwSL76JdcySChYA5GZzy/DekjZkZrBiV43iyIGFyrMRpthFo9D5OpsDb
BngcZgw3VVWsfYJQR74NkbrmnoxrUR0DmGuGoIpzkK2891wFWduBVwqTh1wvcR8COm9xlEJxMs3e
vid8m2uTFEGbajREuiqImdccwja8UepemwgRtUg7+OGoaj719rB2gyGZRieGB2zMpUIK6a8Rv26a
MEhno9Ics52zPmJFxURi8sSmqYcy0SD2FUppw7gemyezXDdDheLjgiBsOEt18iw03cU7VlMc1Fa8
jF+K/P1yPpHqiNRDVCotO3So+SvB/RfqLez34HaN1ZLZ0a1YcNIVL7pkJ4a+jHTn7aLeaVVkRe6d
Kg5sVd5kdLjtOlSPih13X/3iC3yiQEeBFkV5t2UADJZ9Z2GPkGOboEe+twKQ0QtAvKtTm+vNYG2k
elnyLnb6JpuRV6p5h3h6paGyNXgTqyqE2f6AwLEmmc93jge3iRqOfdUqyJdkQNxmLfWuJuO9qh/t
ED7ydoPgFc+gfWupTAeXnAxOj+Yc5E9VdQw7fAPwBiLyFAksTPeDy3kjkSCbBX+fp9rIlHtmt/RI
U9171NvRpNstpMSO7CCL+NJ6dpxjJYTjvTc7N46DNOC+CLZzyGEJCfvTbhvxIOlNlTlywFTuKwme
vTqKMdOHh3w71Qejnvks1/5MV4s1xmFJ8U0SANbnLAqupEJFGpMqtpLJAOMrgoSyHO+YaE68arcN
uRAaZSrEXc3PEYqcepkTNZ9QPElz7KgS67IE7kuEGOBBXdRp8O4phokMrKYZwOa9PNaFSPPwqRvn
ZOavE1p+Ai+gtMakLBTWFxRh0MIH8j6ojlO/JJ63blwB07s/m3BGcVHeDjVIl4L1ZwHv0pr52Wxb
SYTMzBAXW+yQkHyIA+MkvnNuOhT5/TfhbU0OT/TBpG351HUDYsP7QJWHfuCZzf5k+RKPC/LNnm6m
Gjaey7RrYJRdhlPCZmdXoYBb1qAUoVzsIdrrNy2D822N6kJxFbXXtsOTxn3ksBOHGxUaZi32uX7D
K2A5ipU1WC+DtjdlO28085J6MkhQgAUhKCLQuwAQJhG0Wz29kkZmfnRteY+2bBNrxp/k8jSPBUrL
Yu8YljDnVioa6/GtdE1SL/C9zmWK5CYFAEXh6bPYQcmmRElczHjB/OLJa95dgbacGrd9wPa9KdcC
KrugYig683gI7kLvntCdiiq8/nOvc6RlMHNs6abCxt1PedJHz6H13lUPxmYnX5lsiII93KqTwANZ
pVMitUqTQE17ZFyfaFNdo32DAasyGYMQvaPlRXdWiuoboDUks6WPwXd8KXaT1i5Gy8YqcTDQhpHM
2G101gb+rT8WJ9GgXt2Jm8J2t7kvVjAsizUq0LyzsnKYXwvSp43xLuvrWvRF2uswLUe+6kT3Wtv0
1M3o2ETRuu3K3bRg96pkArlpCi+wdJmBLyFOGlUPDlqw1H1RQ5k0U57aebQLvSdQ9pJuMGu1wEnT
XAfyS80sVGNQE+wtfBoynlHAW9r5qi4mQPaWtehMUs3nisiMdO2bhZOf4g1SLAEq0WXr0Abur135
EEiTaQEHF6yXRVPMl2PIzgogonA3CltO7T7nIewtm+iUL/QYFnliAvRh61suHz3aJWHdJS0eHPOP
lrGT0nevloBctc2Q2GgadREHjo2u5z6IFdmH9Zy0kZfgbCeB9dRW90v10lFe4iP3E/QkjHmanepq
bFYtchniYCPY+rZZ04ZiyBF1IZUgE101WiScRe/98DKPU+zPBLnyU0sh0EY/brEf8vE6z+2E9NgM
++ehe9HLdJysKtMDVj1qWWP4ZHSddjnQONGNQ7pNoZ1kttlhrMPUwzZdhOY6gl3ArKM1nZDV5Wad
u+yEKt9NXqFD4gX4Upsj7tZ1gA4DXm4Mu4S5fdr3U+ZxNPNkuNX2to8euY/DDm1GuMxgcwQfxs9j
z422i9vv8+hjCXG2kY9L21yFt5JOO8LGeNLeoVqWjXGGVBUWDm9f3xEkUXoI7l03f8uZWAWoQsaV
slZgM10XTYh5TDxj3KXTeMcc/XFvcndMopRUlvuuRxB3AQ710RODowULTeoudEdMkOR4zI6KTrDx
/7CX5dBF/VXZFid3stNmlGkbUVAeOV+7izhC7pnHvS4fOmjkc2ZlcO6bYiK8VQX6cCABimPuFyGL
PUe7qG0RTffDCrX89ZiLdTj6N/kkb4WGOJNjjUZd6sJtTWLjxtMoIogNFrryJvuRI/iV85zN7b4a
6Zrb3ZfI6BvHxwx9h0i0kmdgIBIx1OnsRzte9Svo/E4RTp4GjT1UeVB2bI/twpJ+wfrEW5rmP+eQ
nFh+0Ph/wkqtXHZAJSrtnQcb4EhgyldDeTNEsFLGaWQpuutGKAWnMUFbOrNx9rgzBAucP4AUmUq+
RHEV6uels5MBbUETBHtiryvfW8+0e+vVnyqykorm6QIwkhw5nKFQzZAyDYm16aopHrXe9XCjobRP
O7d9+yEZ/C56+VHkYl/a9T+28y+Zn+1fRDbwMwnoZ/W6lbs4tkP0fL/TgtJq65wuTkreHjbV1Z6d
+710YwL9MV2hMPM4AiHUw6om+o1i79OUz9csD+BVQH3gvAAj88/gvQogvKGspssvka/BU7ACCAJG
QPStOLdXVVatf6uk/3tv56crfmbvFZGAWFJ9veLFFgRa0+/utT2GwKLzPz/pT5Ld71cDFw8q+otu
6TMcj2J5huCbVql/hEx+U6946t1ChLm2VzDqXFm/m6f/LNT4mtP/cL1P2kRL2E0eDbjeZcbHwGu8
bzbItsaPaH0xH7ZhTfO7wey/6xO/3yKGYW3w2GBA9pl/hWEFGeSXRF1aywYIigRJQgL9Kxoul5YT
j//5kf6iLnDxBfnrcl9NCH9QXzaD5YdBh8vRHN1jOC0Pzgfl5DdX+aTW/X5XF7EZZm/goPn5rgj3
lq7BV57SXX0aYDGoM2fnJBSeMf8X3ri/em3A2KEwDHGcDa0nPtgfboqawWdl5GCMZFXcXrjHIq0t
DEtXUAc3Kw75VvbPT/FXL+3HC35SYEKMMdCZ4IIezIcJpr+nokoYovvQv+4Gtv3nq/3yaQIhCsIF
ikboFV7u/4f7s5vC0Jl6VbrAsAkjfJl8R8rhQkAUrviNbL511yGp/G9UfL/6yDFAglkKF0Lr8PO4
DFpyVeUwXK/L1IOdqbV+rB/npH6F6cmx/e1i+axWunx1P17uIkf94faikCwtpItVKrYXaTdq+ZgL
99ZiI3b/Vu31+VIXJdoPlxo8cF7mIqjSAs2UaoF2Vtw29v3/y/v6z/P7vEmqaWbSLLghL0aPM70M
7+U72LesnYzvfmtF+Vk99+2eoNKFpzHqkZ/Vc7QhwYDP8LJpIQ47W3HzchnmSzyMzap71BQQ4iX+
EwNcD5avzeafb/ZXG4oPlxMHSvmv2tK/P1FICkPejFqmtnVmM2oAKKqBbv3PF/k05/xtP4F4Cd82
psN/xjnLdgkKl/iXe8TE+6GLrT2Fmb+duo+/mx38NHn87VoAK0G+Crd9TFZ8Wo4FW5w6LJENYwBm
frrA4oN9814m4gPTKQea9i+/94W3f/7kfIg5LuZo8Emzf9owfbRcLKYbuBM8oB+GftzreHCz+o5j
RKU4XPoQOwg4kdsfwA5ZDXFFYNvxO1+LX8QTf/sVn0+HQYtONLmSX88/8QwF6LdPsTiFK3dT3FW/
H+L9ee/GJeGEcimjoyNz0aX87YscuUBnEvEwENM3bL0cmyPEXS9qC2hmWt3/zuXiF3vp3693eRE/
7ABRE01jOeJ6C1w1aLaUGG0q1uV2OUggIrLfuvv98sXCIRanLsStYOj8/XpdSbWpAXOHtpVi777Y
f437y15QZ/zmu+/Kv2rZ/E/TRcHb5IfN4Cdh1N2rvMA/vintv8rpL//+dzm8FVh/wEQ+BKECJ/83
N7DvbRjg/v6A5B2jLDAK//qH/6cNQyznD0Ra+MC/EjUwMYhF+ZcYynLRvrkwQ1zMiKFv4jv/phGD
DQPv9z/JApRQHiBm0Olj9AT9Ipzgf3//0DmJkcKx/Dxxjhy1c9J28o42RBsoRo7PFghExnmAz8Z1
K3KcR7K6wdD3QzkEV+geQnC+gdD8TY3mbig9NEkgIO9Ivw7bl5LOKIs2cWu6td+i2uOX9x3Uh3Op
3/HEDpD9QxiarypfXQVg4Y35Fh35LmYu/gGVYYpJAh5XAdvwVuEXoMQ+oSo+lZumqjYUe06Djg16
v8jB3R3S+QMkIcE0XBU+yfJSokpOrrntHpdg3BNoYy8Zn3dlS36C1GjbwHwltomzDrWVDSO9o6Cr
4UGlufBTAqMjlavMshIWRF08oTcMmG7xpWrL67l9ahsrQRPtaEoHmZy9z4sSyiaZzgrS3cG+K5ch
s+2nxsIvIWSJp4tSipVvNWZu0VbBrK0qb3IPf0KC8OyT5U4wfdvMFnQUKNTnasvAmcX4PYoirtmF
brvxFpZR3jy0lf0G8dKX9g4toFRz6066/rn25MZY9NEvFBSWPnpqhX3q2bMcrP004joSLOV6QZEO
5vtPISqNwPseiY86Eq2PRNE3ELJvqtI9DqO7w9DCm126t5HYKUfc8MDaCaEeSGgfe5dt/Ohgq/qW
bloJM7SG7iakjxDdbFQdHdkJzkRX42yv+CIf2gmEDYttQATcBB1elS6erbxOfdTLmmEF+fQt1sBW
9kDp9hIqVrT80OeAKrVsQx0vNYlt1qNM6TvQeDXdoYbiZsRBqwuIjrl1DAqUKrw8hX57X0vAq4z9
Nnt4I4DJYX0ZcbPI6Yy6O5fRNVVQpyzRq+8vHzhEzyY0j/Vo76bZDVDNKL947Rs0t8k4QM3AAWqt
+3fKICmu3DrxUAyt9JhSl8DUJkyjvszaWiUksp5sySBMdprd5X9ti3BDq/CD2KZHY2tIFMrAzVzc
4D30rX5CwRSLVw87k4MvhA55HcO5cK9dfnNZCnTaz2Gex5NLu9iDBO6iHdu7xl2xps9h6Ifm3iLE
eVDF49KwvVCOh0qcqCCO7VaLVz61ZfARMv6sMEvRF8E9dDCo9WA4BeDUt4oBn6b1rdZ42V5/5w98
VUTuB+3pyh42VdO+jRjiV6Z+4I2Tunq88sWVFOUNXGBjLd1nL6ghhovQHLQIlCoMXQxrNebmDf4T
22EMMr7Ac8UbsmrxMobK0cC/5NTZ8QHjZoRlUzu95Qt0G1H57ofwuakDa9/NaJGpwF5Z2lwKpCxt
Lmg3WdwoF5ReZe2HCSU4LLwY0rWddtyrqhWwxln7Ybd2FZx2O76yrW49keJmgooDyix6CtDUpRX0
ak9l461K6W29vNqUnX0gpXmDdsGKXXjDQc+Tx2M7vQRzuC8c57qz5pfZdndAYqGvRtSBUoaSZvtc
Vc1aQmoNQNSjLJyd5bIzX3ovbkqNDSSPUtqRJGz4PTgXFmx7+PPEIS9zxg16qB90CT9EXnxx9UWt
Vj3pwEfPAB63cx08Sw5TvEYEa0SZc1zX+CgsgZ2YLeyaGHwG4xheFzWAmot4ngr6ONjTxqrshAZ8
Hc7zS9HzZ4NHJSjZ5AoTRHaFYK0c830w2Ye5JPsFvsjB1ivoyzCxTWjUu0aJBs2DYWWhycLwa4rA
3i2xiCChJmN+0la5gV5xO7oohNpIVrEb9xb5mCDwqZryuED/hc6k8yY9dWtE8VxLvSp9uZ8i/Cgy
3FPtbaO2Xw+Nsx8HeoBAZoRmcjL4Fgu+wpTWKhgDhUolkzG4qVeFtA6i4+u56BO/wV3MdfPQ9Ox6
HLfKrRDqcsyBOC4eiCzgS8zsDFzAROfOgRFnh67FFzdk19IJz00vz5z82Xb470u7ugnOnY9PS1js
XM79Ovc6FD17qGbDLSfhFnVO9GloOoTW/vJX6zEbZCbH7urytSg2o90KeU+4vEAOvIKM6JmWwZWt
2YYKb0eL8bqw79tweDERPmqMGWZ+aR6nyT8CxnpVj2ITIPFCRxXgeffGWPIhsvUt/Ag30eLuIgxN
oJ53DAewlwJ00xuMO4y1fefMZNMFFA9FbpYZ50BurWCucZT9Zbhk1TJ2F2KLIMUQw3zrThGYJ/v4
SEXY7OjQH9vqivbh2V3sHSvFcyD9q6cW+wnUUBurMC8Ldw5mINdzj/YZK25ERa7piEENZd9MHw2K
6q38CFCxbgJyzvtgK8IBCqxgW0m9JgvWh9wONUk8bOVN3q2hxdwzR92OVnfAtT2c9h3V6667zLQt
6MVAVJR8vWO7fmj4CnLla7/Cgxycg1qc44A5lRpFPLOE15E1pKIoflMh+WS58T3uQVwfYVrxf1N3
Hklya9mWnUpNAGnQogvAtQrhwQh6BxaChNYa0/mtatQo/sRq4b33MxnOsOeZvSpLS0szMumAA/CL
e87Ze2006tdV1JT3RdRkiXSuxWgrVsYTI+515vt00Axa9fWmrcw912a7H9jWZGq61+vG0Qp9bXID
cJ86v+wav+rafi5U/zwh/IpkDRG4aqBH+bwRg+Kqc4UD6dx19ckstG3TCotOSN2u1T8AZhyywHd0
2uT8Mh5M47V8H7pxiVr3DuHfthFZpQJhHw/VKeNn00vmU57jbOnwKmUPvqyugzi/0Y+EjvPb7nGW
44NhkxQL7st1H82jlSDrgT6cfTM5lUXyjIDPrpK9kPTfG69hUlXney3wKZl0eQUurVekh3acfiC1
23dydvL4d3EOsl3DbOgnC6LONnWubLK4X044FhUPjTA2kHACMFTgRst8tBPsO5XgvvXHZVgiXq23
mmQtyuaZNZXQq4XBksk7cTUxoQt0pnotKppthi0KsbUt/fASeSUljYvfFOJHx3QQgZ7HXUXa3nPB
DW0dcspRwJ4lmtzI9xZmw8JxRD/KULddJlZmh37iyvN0CbkJ+uB1KETbogy2TaA7eTOs4qJdeLmx
l4SnoPbtvNVsQfDvLbFdauwaCOU8BfFmmsd0MtuYJHioMsbwonzQIoGpVI8YWNkyNDqbgca+gvaT
xK91qDfiRCQCYhuJt5Ca5ne+1S1RSN2V5Y+ALYRvNTt5uuuyH3oPJd7wGNmwB1oIyFgSnwQwP7sb
i2pTyuF92kf3dVluegmFgPVYdcNOFDnbXsQmF2tcfvlOQDsUySyrTf8W6zXOy6x+1cJXdfD2yBWc
Ca26wDtVpjwwoZrIcbeh8Hku9TutfpPM5iMKM9w+fXcsE2IbowXRRTa0oEXEhExSmOCpXbXnPHeo
tXiLJ/eCX568cHKFNv1eerEbxcoB26nb6fJ2ylSHwfA2GbqFhJDaE5sTu/i8PUvZluSBsxEIj1Uz
rpSRIb2lnBRjvu/8oK1ZphWjMUMtqk7oXCwRDbf+2AX+89D5294yH8pEs6eg3vAAM2obcD+pB5wI
5+FZ9mh2V4VxlmJhTz/rbIzjO22tNRNRucnQa+UVKtCuWwaeuq6LhxitrRnQpJzfNQiOplzZi6n3
1EbdXdy8hJ1o0+FbVlbLiOutNfqnxuIprriMoeF9s8J03bOzNzVmtY1dyuNjgtjNMMX3sToZpfkk
t5sEXafG7lxmVyUl7Hc3fagtm3I4xkG2DzzzLNF4o51wJ0sCnrX0LqjSuwhrmRVYqLU0aqunSVYw
iEWHwHK8bliNlbWfJGHPcuTOG8hE8OcN3Qm32n0/FU4nmkd6Uw9W2C10v9n01EqCCiwp14R7r1W2
elptDPUyJd2iUJJ1E/THioYG0Hgnjui/jTEfKiqHIl02zHnHSTswz6z1ZGsM/a62xpU2zdNvZT0K
ODcH9AqBsKDuQVXXrxrZ/JaH3ZKHaKGfeZMJmb6twn7+O7w+lAyaYzLnlAsw4krxWse1yyN6RGTu
REVjq8rO7Mdtkqf7MG7Xyo/SxGggPWKPJLViEyuFnW9RPj8EU8aOKVnP/5VQiUnK2kyBZab5gFM0
WY/5sJ56YWtYHWgy4V5uGdvGeKA7SOZCtUvH4hRrbkbTzIwvfRcsfIkIBb6K1PXHaJxnpc3aU8aj
Xwn38wLQJoBsfGa9ueXWrXTUB83uJg43fxdfsc5NoByI5GYCe9IKZMMiFnQJwg6f2RU/xdZfQV06
W5GEFEdaiFr6Wo7NbjRSxsR10mBFSdaFCAkpYnPe6u3WiJKlVpYnht3v/NYPmo6w2zD3kXj2pfwU
iKdYLHeGnLm5mmKOL3DD6Eb/1k/DKvfIgKmjN2RvHnnywqsuN7uA8nzwMQGVydro89dO2WVm9ubJ
4UNnYQqPf6Smum6pL+N6ONZT+ND48sFA+dlETA9GbBuFup2s6sSb0o6t0JlY7WLR/9mNFZusR8nq
FrhC1ib7ryBTt5LC4pcHiylEBqFR7SktPhgueQGxQ43XfzzBCFVa5BIpt0Iyo3snnX72OUkrSC/1
2jYSKrT4pHnBdiQXtcdd1dXjqh7NcyVwZZMUMRoteTHYZkaH6rI6oV8FB3SaJuvbkAh7QR2WENFf
B109ZHIMgqLdeYl6CIxBtH3Beowm/0HJ641Zxo7VVptUHlaAXZZ6JTliFCzq1nwqTesRc8F+yohn
id2hSl50nDNjKizxgJ4Z6Z5zeMFjfAh84VH2w5UqWM+a0u4iFrRgXBmdsu6H4ZiU/kOL1kpRB2z1
2X7eulbIjUypdTIew1byFrLSOkqvHqRwlYb9ztPRH5A5fWcqNJXNXEdVEzlpwLo9BPGLbsmHovBX
plJvom464nVYCpH03ibmUyZpKBakd7US9qpOdZ4g3OuiqrdNo3KFqDnR7EHgVqGXeEt8wQdeSaCX
xbu18zZGoG+tkn3LOKF5z3k6x0PYK9XK93q7CIR7TRmOQWudOfyDb9Y7b+De80IUIx5lehNp4C9D
mdOKKTb4oGhM11qUrsvnxvN2MV7e+Z4l3rDqee7GjzT0V13Y7XSPHZWKwG4akRbTPC5SV9W9RRz6
hyqlRpW7RV4/WjFyhqndMYhaawoKuLnya9DlCOGT5aNLbfXukHnWrkOv1Uy7VBMvVujtetncTbLg
1KmHfwDdRLTW9X6Bk3tdJDErUHHsPcm2oujeK1pEM4dYMn8iLf7JKOq1H7IXtWi2jfVTNcN1g6C1
zRCxmskzky/sTwr2wH4XDcarWDhmrD7KecaLi9qtRxzdKcrFr9MTkJOFpYUrPyo/9Hx9jxVLRXVY
vFQ+PS1eAEmR7LLExwGSnpQMUVlbKKHdJAHfWd91PkQtrfywsmCpdtKmHdhv8q4wwm8tUuBGHrHb
03JX9XVV88FmwuZHwTDJWx3zuBChETYLZKu1LpzF8RQYwjJGGGTExkKWip1VCD9h0rwGyrMWm2+G
FLnMt5dGM28lTdohxq7P+TpRXn/gny5uDG3mIejnzue8dzVRws//UY2rIaksd5pvSP2AJNo/MFrY
5pRe4tidqia+MYT6A2jw6Vi6hnUVxT3j5jlH+GqKUNQjUpzUYJ/MsmUOtDGy5r7DqpaFA3IUqCFy
hPMn2vV9ufPFgOK9RlDdLn2k6uAEzLY6FUb/cKPm+K35O58Ww80ZrM0G/roIaqWsyzJZG85y8jjw
niERz/G0Z3xRTXNPfcwzcsFJJGMIfKnLC39b43TxW3ha+UoN92V/L4Rsx9ic+/U0S3iRSHkU4th6
VjyFTha8/3HK/9EE4ZxDJEivyTqMj/9F5Pn3fCGrH/nMuKmvP2o+m39+1v8jkJ4ZSfo3lpD//q/8
f3FR/vt//8Houav++/9k72Hx49NgYv6IPwcT8HZm8IaF/WMOOvvFoq3zNyJWKP4ULAdjIZ7U/3GH
/MOYOe848si7shi984P5n6mE+A8qQJPnG+IfpDeGE/+RP+RqxvkHYpsTM1SQWIzcUIN8LobRs2dG
anxnJoVW+0NE0LuE25hum3XpCjgv7zBb3ESyq9crAmBvLOtgKVUGMgaM0c9HxSjRSIP+nfV+7XWB
rWumzTQOWeKPvD4n8Vsh0cNUk8Ug6k48vOGaXdZZizK2OlawIsYa5oB0MvwHIXpVDMAYGtocZV3K
zcWILTsu0XqjpA4imsvpIhN6t+2HZTnozkjBGKjnrnxVx2GJNNvpJtWVvXSpWNl9pisbrd00/v3g
/2jTCQXmLe7zlZQJJpgBJg+jN0Ns2E2/Bck0vYXVFLcirkQosffmGKKvftAi5kH0IFpU3VFr2Akt
N2R3Ci0h62aiwGfVyl+nAHtt1uNYoqpf3XQySKawk+kDhLDk4hBFK4AP1srOOlgsPb/8Pr7ot1w1
gH4/2tXyn8lTgiYVsfFKWo4x9DBb2wXuLE/zUVIRf+HUFOh2/DbeWHW/uNQSWjisVH8kWBHJ9/kx
w88nVuHQ0swNFjQfH1o8NY0Uuqnf3YEF0Lsar8+qhMgYBe9W8FMa2hsKmiuJ4PzlP5/CLCH8ZcqM
nVQJmw50HzqylvTTcaGRCHggwm4lueHWI/isW7Caj/to1yxEN1lPP8LHW8HTv99wzgKqAwsG5ODf
bjguRgtXJJJ4crtooY5T7wrTNmK3LhTMXP+5HH5xu/lEvtK/XsF/feVfDnZ1v9kAJ1hrESoIwyMt
tLWYibR+pZ2WoGMQXvBbHupMdMt0WHiS7IJ1sdFmOvrwpJTQl8ZnsYwxqiR2SncpNxNMw9iHlXPQ
HQTcI2aEstpM8IG9kXC1z3TKvUxflBpFqxe5aR5sjPx7D6vFa46eYZJaELpyueO9H40BdvRXXWLf
1NyjNrDDRnMQiG5jeK00w1dlJaxSiBVGpjijSSbQhJQL7XcnlYjp0Z0WgQt1D1s2smkEUImyT4N4
CxBlqcbKwrOGtR4PT/KQMBGLQeBIC8PAq9aAvZWztRSEi5jZTmkUlFxng3WqYmtrRdZCUD/q9sdI
HSBn8oOFuN+a5yDxcJcZwaZkVUM9QD9bWHdC5xoVhhkktarf3CdFx6jtLgwm5ikXIYTzWe0sDBKD
TusI94ZHvoEkruJU3gFcI/0bGgymuTF5a7z3MZ5sFdeQLrRMmQacttaR6pVS03pLpHQdwBroLHOp
jcZRUnq3xKDkyxd/YHoq6Pj1KmcUSMCK3wi0IfxRYvMscXNhxrJhAWNmj94r1wXDcL4c5Wco0O44
6bQAQjrZ+remZ0vThkx50qWUy5tQnvDpGE6HYzkQozsxmNy8LddCIR1UqTsw9N2ruedWOYI+76df
4HyXwNQlu8GabWJsjjAmVmXKVr9LF90kruW8/0GPC/KFIjv0h52xlG1waY7hfZdUzOdihx5LuExF
vhxQ9Fc+U04B250x7CS9cNRce5DGZgtd+FvCtrI2LdxRgV3jxqhzwe4kImOZViR5eJBS5Tx1DK5M
/IGNthwmbmgaOf6cuq1LLuMZO6WdOoYvUp0syTlyVQocQXWzUF1AF3B6CB4xpmBVeqz9LS84DAur
KX4JBqwkDRH1ar7US+sQB+Uq48/SOlhomIB8axnTJGRA5iQ9bw1JeewwaCTde6oYJ7kYtgyiHQuS
0KSarMKWawzeEj/8IQiiBcQNqCUSrj96WymOkDrdhPjOMPnbhlgsZSt0B3w/0yQ6qRQtk+qoSz+t
+tuYIg5XilPrZQ/DcNYtZvMW/0bVnEGHz7ApudAxZjFBDzcCRZQXNzsP1ELh+dsQ6XdXgUIz0i19
j7UJRarN1oG5E6jnq4n2/MzleMAOYJu4ckSmYkXbPFReh4y+Q0bRG99aJTrW9IrR3DOAG9Y+WgIc
+cxXmuWYtQcoUJsi7ldVkb10Uf691aKnEAyaolGla68eqC1PTp8mrOpGNjllTyM8wD0H3aSBLRFG
S4Vey5jGW18b4Jy9+Il6EnjI+gpxVjScSlrZJoJv4A17Xau+qVazHozB0UQ416jTazO1ozJYARh5
DPVyWweKy/hgqYmgBdNwEaGdF2W8C+UxarWjImlPnQBa0Ns3GOQTqTsOwbvPUlIWAl3MgobYD/gS
bi1udZa5Xk3tnP5NEO5i/KMBjiz6bkAxROiBqtNjcJnor5aM/HW2G97JawXHiPDNyXvRvEBKR0HB
KkGD4aWSvLuw9vYWrbpM022qVLT2JDMzgleU+JDT4IJo4Kidvx4x4bZptJgi40bBeCWC+/0VMr/P
fnlrMq5FWZG3tmZnG/kVtI+KGLQ/lk7gvsuP3qOBnIO2/BZtyLop7eLCuPtW6s2VBu5/TgKaMns0
Ar7nTf2vJ1HWYRf57P/abbvov804ZUQcFnpU80VzWsaq9q2Q23kzcP3m1Mne03UC/+Tf6PRaVhMR
WfZ2qJ77+lQN3//+1fzlx/PDtkSNKhyD+ecvlJaRLpXM/qEKIDYo3eLWNuNKU/fnJWNuCi5WBjwl
XuMG9aaNYmwItiwiZUGN0L5mqGzyOF+ntGgqfg8Ddsx2hDjG8pLc3FvP3+DqApJ0yW7PQDlJIurV
cyMGo+9l9Bvp5rp4yJye6CX40OW+22mTXSyGBYbqp2hYZyxydk6f6lb/Qf7tDCDyKtRtKNEwK4hX
lU1ETGQSF29gOE/Dmf3dmR6w5My5J9iNboVb/76tk1Wo/nQWsKCgK7v6umow5aLSvw8RuyfzlGTn
EnuxT8ZQ1t+KtJVvHetqajp0UZQZ/XuEh31hkUqnr5Q/sgyQaS+UP3J5kI0Ry8ME0YE/hIva1pd/
5KYf6lsXeb6In28z+n4VBLgJ0sD8jWrJjr+Dg/IhJ6pj1neZL9KI7kCaRHtQTBudOVGYdhjztE3Z
BDfKGfn37S3+E0w/KALJffvN9FOnvG9a/TI/YiCrLxOiALgxaPFBuIDm0vetWxy9N98FDrCtXqqn
8EN86fdsPf8Nw8NXV+LXk5kfx18WSt3TSgZsf51MiaQ0XPVLfSnvbmHQZ8TFb9f81yNdrYZ1mhhT
qF3UVXykZgYRGNqghE4gZJd096nLnWAb8J6zq8OtlPqbl/yqiKrkSZcs7dK4cGfYBeQ77CraS7HM
V9U6Gxfe3jiWT6kzl5Tj0rPNXbAw7prVuAlvRhR8UVN+vv1XtTMmncwf9Uu9qDYgCO5lLjn2LqoG
5JUOE4Ibj9sX1TPHI+oFHSoNVBpGn+9w0oexrnkX72C5ldsvJFdvqWbsObZRwRkBCri+g+rv/v2r
Qv6sN5hXcpk0C7o0cENoNWtXX1MycqXIm9fZSTD7aIrHInY27Ilx1o6Ocf/XkrarQTFHC2VzMzdy
fpyuf+IYXdilEtHAFbhaR3u98Qwj5/jmqtsX5LOGTr/MjpGNQ/tm4uGXNxUliCESTEQ/5FpdkXrJ
UEo5N3VwgcKvWt0xXdxzy2yhN3b/fOvqfrG14OoiW51zE0yJLtjnmxrkg8jE+Y+fbbgGNfpnSuCw
qO+8nfoGq+rGUzR/3m9X85fjXZXkJQxCSdAukbYvO7puqEWit79/YK4aiX89ML8c4updBJ9MnQz9
UiFu11G5fQsXgQsh4jE6jnuY3feYiW/kE9085NUrSRJa6Hz6Baiveo9m1gaNTYA9ShH8xPQtYfkt
b/0c6dZ/dSlNmekCyZgKhoXPt06fYjTcxvcZojq2zKBNfxs10BgmBueAc5MKQQqpTHJq0WqSbWnC
XawyvbJYn+TnKHyLs40av5tFCpkc/zySQB0TrD54dhVZy967WCVBjjJ1YQ4ROp6AjHWLmemh1+IP
QdRWdRVv2BE4JcjbJpn2vvVhArsNBOZrqWYX0UNMHyXSPyAu0AN4z+mAjUzNctVn9iudCrzMsdzA
ZfHsIrkb2nVHvISZRlu501ckmu68wHoW5XlCoWyKiL4sJ6pYwQIw1ka2jpnJu6yqkMlIdqSkq8Qc
NwzR7mGuoQAyqWcgbPGdE5Io5T64VMImG7QzPrKNOTGVyjtHFbsXNSPGT3rRVMCDMZVS8mzVPsjZ
Q83JTZxSm9Gtas/j9FGktRM0vRsaTDxTmmaQPjLet6hLN4GRHdJoQL+J8mM4KoznrKmmmUpzD5Ku
GOpOkG31immdtUytxz5TZjrAUmu/idMJIjCS52rRjs1KMbEssSlNBXXdS1vLCm10wI4XPffpUdbJ
iDYLZ0J4U3avMNUcBWFECmmoGY2HegK0HJl2V3pOSMGmVvAG0n3s6evWQOIT8kKy7sfimIajA4ZN
l0Dqlu+gbR7C/hSD9kjQIEPUcceZ0JkS0Wf0+LsrhrbJKhGeTLT2pg83Xjdp4cn3mYCXqx0WQSRv
ioJ6VKBeHuyie8nCbz18jVwXtlJbLTyVC6LQ8BheDbTiaaHaUtgwjA9gQ2TZBryDkzbJoVW1u0FN
783kUSsyJx+6VWNGyz7qXCm8G6niFT1wo4DZc7ycaiAeVXLXpcNWF7qXaQIBnbxLpAk28GPM/iUv
uq3WROugN9c4IV0PpXlZP/SBgcyrdbX07IXdOkyOUWJhcvf2IXPryvTs1MP8INxJEa4u4DeWdSpK
wRZ1H5gNWKjXANlmoti18p3QGbsvzjy9i1Djwa9rF2gR5wbgqrU2OE+dVt6mRAtoVns3ZRciCFbT
qJ9yo1qWpTbHDiAVy5izvjUQ5fOB1pOqr3B1blJElsr0o/dzpIAwO8Vj1A0wtPr3UZp53mQJ9KY7
ChxWJIy3Q4OafA9CGkbhvkNkLBrnAt5PIyN5iX5m2p2m4vzpDRe4Oo0hLLf9KSvDVwo+iHO6i0Bp
0wznoBhBZNA6Kp6qVFpE5n1OARMRTiD5QMA1ESWvD5pDMG0xJlDL8B4wqNk4ThiOjOe6Ud02uG+i
1pWSimH8pVTvFR74pvFtOJSA71K70SVIXjtkoLOIeuUnL7Lio4KgMCxit44I5JVhKIlHgUGl4pnL
wcKsRB+rMw+FVhOy0zoF23szLo6Nhzgk/0g6ctQHD0AJdgfkrkowOBAu4SPlsElIxaJ1SRiwjSbR
Upu1nw1PtCUgQGTH0upeJD2GflE5mHHQ6dHbbeKL0KGEf26bfukn4bLnf3XGpDEK6CgkFTvTlpGp
oIQSFwYhCKJWHYS4WIFSsHNjXHSdsA7K/pUwY5ZiRHT6XSAGT2E4kxerFNeciu76visViObKvirK
nRKa+wQqkoX2Dkh6Kq4FnhwPqXvNkiJrkmMY7Ubp0L0V/a5kVm8j4jqlafQ4Dsq+LmVMwM02FGAN
Kj2CnWbbi+ZJkYJtywQ3pOKN6OSaqYcK3XcSGQZ9mS4rFrqJ8JvcE1dtO2vgyFAZJGTQFU2l93rw
Vwl6s8gU7RqCI4Piwm3EZmsl/MbbyHw0TJI9jQZykgY4KJRb5F65WybQmoZ8WdXDJRG1U6JpH/gZ
3QTgBvOn16L94Vk4XxNY9VlOoyi1aZPaCm3TFIRYCwhcC5/TTFmpUv0wIQmMeZtZ6P9q1pJIg1Np
OC2K4iThjgjdRZ1eOjOyreYo4ioyQFdFuYy/A4qQpcBsELYd/BTJs96j/H0gn6OtCG8VVTtNx+Nk
jVB38o9YsLYlngUP77tLnX3yNa91UqsNbToxF2TdKrQSkm6Y7he2l4WbSUEbOHkPPX1KuKFOUz/E
WRmg/1CQxuc/u/nvY/nU0H50OtAC4MNKztIHdNq7QcP8ySNvGKcLtPkWQpbYGfdyKHxPysnx85f5
+ZpChg6868C3P8hVsklnuJHecCpZhM5HPIp8laJhylHKH/Kwl/ontY1XHWPHAtdDVtE/Aokz6jKc
i9wOaGyplQTROHHS8TH3ZRSF3kIYClceoeMo1R450NKcu7K6Dz6fDkJClIC4kurK0THQhLyo/Bx8
G78hcdCXQRRt4viioA3p0sbWCtU1R7r1O5E+siS+Gn0J4GwLmXSdhfW9X+mLUUngxtbO0GTrboBN
HCEVBcu77pg2yhFJP9V0bykRORy6nffBolHFhe+pBKPkaBKsu0QxndqQaZJPttkwP0hfkiFcKKxM
cfXcNbTu0DOUvMlhXg6Avbuah3lGVvl2mX8v5mc1emqHU1TfJe1h6J+k3rSTSIRIomz8SJstRbRH
TQBHKjCkdpH5hjOoHS36N8i/YVTSnH6Y0b1V8CRY2aqmzZsN7CXwcoT+WvethcFDWg6PtSdu8T2t
a4QvVf+W1W9Kt2lHCGXjXqHrao4TWsqLh1o4BRE1WLErwggO/MpJW9Lh4kcNZZCfmgvZ71dZNHxX
c/lFD6t95InuIAClAcxVCcNKo0JVezY0bbMvvfZbJ8L0MTTHaE5wUpEaIg8kZyJNHaIvF1q7zlKi
w9hVlJTOfr6udLLagDbljBRC/Z7ybEV0xKLRStBAOoOSO61t3FiTWAN8XkfxNmn5uhLzc9LlprFZ
Th3dGMIZjL7eh2l539flx+Rl68jjlw6WRY3OVXXHNg1+Fu3M8Rz3hNLATDStZqHo67E+S8JrAWmt
GwABmq8ZMTwiO7lmfAmn50a41cz5sjYxKeB1Q5Mk4BefN9Qd+RghG+p6gdPCNnYkYx5nV+zcUQiX
wUpwb3YJv2hlMeX51xGv2gltqlbqaHJEbzW8YABx8D+c594yTynNG2YfdrYQ3275yX9vv1L0Iaak
wKQ9+Vt3l31WAsH9ezdI3LDvRvHw9xXYVx8/w0Yxqs6V7HX835CnVQWPSS+Ixkl+6Orm7z/+i7YX
o2Ns6bhMRXLHruqeVuujamz4eGkBZ8uGcr/q+7VOKfD3x/niceA49G5VkTACybp6HNJMb6a2v4gF
Wx55q5XPGa6Qvz/EV+X3p2NcPQCxWerDNFzUA2TvI5kdDlvrfb+cwzopvVa3YnhuHu/q2vUEdEzR
cIk26a5xhXdeu66OjNoG+fdT2MrrW0/aV02jT1/wqt4f9JZFc6C/ALR9Gzj6T8VlQL3wNvmL+jIS
YsVP62ZTQ/69Mv500KsOgCAXWSIPl3arvGjLmmgjcWPdq8s52Ojmsb74CevoOeABIYNCFHvVFSuK
zAJMSEcwPBov00ZZ1o6/0O94JT+yV4CTvRafPSfd/f2D88VP7NejKnPT7Jdu62TJuWF2uBWZIlTh
ouqKG32ar1oan45w1fZKuiCU8UOi8VfuhveJexYuujUjIYoi+X2OvMce+/H33+qLqQ2T539dTGW+
sb98rSSpa+ItLrNEpT6m9G06W7vMaeb+482+3pcPCcmIJilEGqawq4cETmIhCuKlW6bHPxkIROnc
5ZvcHW922b7qYepEnUDLMQllkK6JEpPRGq2lXiAPtVsfs+luWuuu/kh60BoGfAugdqvuY8BcoPC4
srd+hV89LWDAVXZkBqrla+CDpU9KkegXE+p80b3X2cuN23bj862rpzEL0qLPvEu0H52ZwBW5JGx0
NsNeZ3SrrXCX//n0/0eK0H9P7vn/HXnC4Hf2T5HT7+SJH9XbFQF8/gd/Kjxl5R8wntHRSSxEEu1q
upB/kieI5zElnnP+BrQf8itu4F8KT1X/h2SR40LSDn5zdJesX38pPFX5HyTW0/k2mTHx17r+n2An
0BZfv7g5BZFJmSTNAlTO5epd0DZtNhVeWTqGRY9HbghLlJH54LutzLx00aDvWoNEdDmlCYcUXqmi
bq2l2aqjvEAnLoxLYcLNn+JNIeyhcrKi+vBHMl7EEJgyGiHAzTO8Iq9Ldvf6szlGlPMwLNgdSKe4
rzunCh/0WJAX1p4G/KqUu2ETFqTH+UAHLCV2y4qQGKHSHy26QaAv8XqlXo/hjbZS3VRuqpooFOPL
NCQEOxLTwrxzAALr/aDF9KThoF0EbFNTo+pdUxpAjgK1TiMTHPkkrsRkOBJKVtokzXz0LY2Gcs4O
GMTqwUoBSreNNzmyJwOjGEyc2PE5ycQJy5Wq8UdF4WZTBuzaI5oy8mblTIIYBWFKFho7lRXIyddC
VZLSIaIWIIkP8VTmGQvBUwLXG2g2xH67EAKkYRJQ08lahbVgLbRUorzIfuRFeaoEwyBRaw531Hmx
mFlw8fBWoAeiap3aYcBVQxMg65XeiVV/X+sYuH29b5f9SIyAN5vL41GYw7nWyA1pUNHxrPutVUTP
1vBNCKVj7Uc7a+w/Yv6P0ELiV0/ARdfH+iUpAZ3mKvp/aiS08QK2OFX+mXZeibGfiW5DMder3tGs
cC/63CCScNCdT8qlFx57zUQiodYhMFkKNUmHWlFgIWgbqLFWVy5TJX8rYSXYlLV+T0RdCbQ2sGpw
ACnTQqNSHYY9vht2OdRYtGLkIjbkvraQhsnX4YKHdewM3qHtpZVJog6xRoei+4luZ8378hsYDbKg
NXImUByodewita8dqS/TRS1MrxgBSTwjSaTw4k3odY+j3B+LNE2xxid8m2g1adP3KOoY9GCRxAUu
HfvwJ7ENe1FQL0IjfPQK8cdYZnmUYZPkfU7xJiPeFZRvm1gLRxsrCwzitCrpcII0V7SDJ5iHpkNj
4LnUoVy+toWTXergf6dvo4pBb6jplkS9ZzeWQC5qv9cz/z7TzKMhoS/pGaX6MtzRFOVLrz4G7O3p
DND+Mzys+Vn3M5OCzQDOlvhTCxUrX1lN24dKpI0pdatKao5k1j9WkrFp5J+Nn77p8XjKEu3Jx02K
/O+k4CPTMWH5PS1HLXjWg/5+HLYazRDM+g+GVLxXvrfys2bdgilXi3A5BE9qXy64eLsxKx+aEgkf
UXRQYex0rmC9rJJRJekHmCFnX9c3hDFSV/k6NH4wsjguH7jVjvzd0Is3OSr4aZi0A5RGeFfM8MWv
MXcWM8d11/pIwsXOu5gqgQBCA+NZ2uGr7dwG+wMRlAR/097La2XTjC3NAGmjECNtizCQ9epV6KR3
Te2+0zYkh9VwvIIlydJIMkBhaAkTbGdfsenW6T4PoyK2e9K87quebBU8MztZjL9FEkJAXaBdk4yt
LQcwPXJ5+J6WhAn5ABUSuUV9MMRva31C0anUGE0jRhimFxKciXmPdk7ekZ2V6J5dtx3tDqAhdn9f
SQoqexla6WDJm0ojGTLlMXSCYXimLj12xFTZreh/08eSqUCovA3BuEzqSCQkNj6XOvZCwow+psCV
m+i9TYuNoKoHK42P/5ek81huXMmC6BchAt5s6UmRkkh5bSpkWvAeBVTh6+fgzWoipvu1KJKouibz
ZDAiMYGS9Ji27OE6mCjESd5InuHf6b1DlC/yOg5+ewieq7p6I5DWXyk1Pbhrq98MVs/b76NPpnv+
dBgkrIIevUdFFlFv7TOYYLugji+pW556O72bTH6pwiuQdg7ORcDZQXzMjEP+Ol3tEC/LHDDXjNjr
km9BQ5an0WqMwaYBmZdVkWONr1ZYfKd+QiD3FKfbBaU8dMFVhaTz8n8Wkf3eR+27sJ03rXomW/x4
RPVwKgbvHBjNXi6vIUzVlrje+2loI/SP1nUM2zsvTr0tJyq6XlXc2oC15OhvTC/+tLJccxyzh7IE
u0rG4AqAxWZyWQr0P3p24NFjt1+NEzseb34bGw8pqgEs3VkEln3WvmlqS55gxW86ruLUfmld47Ob
3yLjUhQK1rh/WeTAS1aEMVvHoJUIMiv/Ky2xg4m+JT5hfoe/LzfFXF+IPtsOSGDTOn0Jc/01udra
uIl7BUBCtJrBZgc13FrXcNuVA/M4L5ud6jGqO4IZUHzXgDbytIf3Pat+8wS/majRTgeNPE8TBGR3
8A85xJdVrJaptYMYX0IAMkKM6rM5kbKURRs5R+/j4Pzh89v2U+0DGmaYTsAMq6RrK5mLNb7zOnr6
YRC9tyOrj0jOoLqKzHgd/UFjV5CkpcYhnneSEobUBguA7nPwAkh1cfrRDrgAez8E6B3/hsbRamYi
6ex02EhdXXl6t0QcVZskX+AksjgUHuF/uURpZ3FA2KV6CWZxtDOxSfqReSIYwFU5wocqiJleufKY
8ZXfGZZ6zCo+FnNIvDWJX5tgbE/Sz/Q6zNr3tIdfUkTBp221T9ZYvCiRHuZIsfAabWaN3UlVJCnJ
LO4hT3PUT4RwhbrYl4Jb0E1bfytbAomIlLozranbK2feGnG6LJEyXpQpSaEe7YToHtBcGA8JOBVr
N7YITpnPPdmEHG9GtXG3uQeESo9psmqmYTskIXpM/34sDRDvyv4LekXaRfOmUIKzplkCl/yzYQe3
yvAwrKQ/kJEZXfTmTmWztYuH0kFuLr5No+EBVla08agMgqoOD04qMi5QtsC4wvkVW2tbDsDK8+7W
Y39bzxo9TZmNEKaEWieR9VUr/PGxxrM+UxXE5CUk2XJjimdjXNTk3fBmkElIdklqgNFRERSIYm+Y
VcCJg3HRKYH8ZFjOx0oSIFaXLJCkectQahmm8049hA+kTaxtNRYny8KwHHZovsPZWyctg9eQI5cb
D+csO4nYJnVwjrjHo6XWVA44LSLA4UCSklQRUxMPP1WMchfHD4FNCmG7+HF78Y9rn+AEmGMLvSCf
CyAW8GXamXAQTy/hZgdXmSkbmIQ7p40QaIMgY93eGXcZ01m7Jdjb7KDomyUwnoFDbHHWd2N03yQj
6BX9TZbDFoABZYf4N6jp2IhmT0EwHkNh3Ujk2jGwQ7IUm/Y6ntmxZeKum4t+087w6POie2LWJTZj
0cHwYGqX/OVx+jB34lXF5U+ceA8BS+06Us/e8uUy6NTX2ks+EbwrmBU7Vgak6dXdlaqa2TdBGlp5
QCCibT00j30JIMOxKkJ9IgOSAwVrxsdiLYbe0vGPGm7cujLYbnqi4JQv0aA7qJ7HyscMY70mabGP
Gu+Fbz5aW6+zyZ9prqznnpvSyyDdpjWOge4yFOWXWXWwa8jRWIVSrMfapljVnFlJOj63cf5IA8XX
r2XMnIev+LB+Og8IghF325Hb9JSRuNWX2XxJ0umrMXnN3TTcR33rHEo11OThGM+qnW+z1nD4Z22R
dcGEGhbbXyaayxAUxc72SCDKLFj8Y3fIKAwtJvzoK7CEEVqOuRoUeqXLXdSB4i8GhZS75NotY+aL
c4baodOWy9pz4syFcrqsG3ZjlYh13gubsX05b5KGfZWb9at+Yj+BfT9aWzA7kpzFe+EXzb5X9U9G
yNudtI5+96sFGbqmpgAYkCv7bI7XcC2IE2qr6tCP+DaGpnA2MQb/NRYRsUYVlO2JesGiHTVXENsh
d0hebWySVA86/sgaFkWhA1epx+fBy5jjQ28ztaTQ3lupeBbU8buS8LK1WaV3HrvhSwvXl2yJhpqw
Lo6R6k6p9jDGWelyzFIyJ+6SlMC3KW4Igbaqf8oKOJOcixrwqAMl+fEUmxGrHHoO5+BGD2psRXk2
69nYydL5rRqC4idrJ33jYGRReQ4Dl16RNLY19Bh6SE/+EZtGaWPYgLtqtfbb3H3zGTihluVys7tt
ZGNkplQiJ5a8nKOx9ZpxC4mvXxv18guuvNSS3PTuwDacNw6VLwxuApQif01G4L/B60+5Ho29U+gP
kdrMWB1jP+qZBI1mNrcOixvdwZuxqgqHHQ6SbbP1JnwprdcdpplSoEHgul6CCSJjSZbLzPs68D5M
fwq3XlU9QXf+bDpCM3QBn0RNrH1763k24RP4EAyIi6GsC97NyUHRb3cYlWS/H23Wv3Z/CNIuZ602
1/dxgjYXic6U1U/14Fx9N+9PgVlNa/ID19MUOceuAnxvs4/3jPrRbByOBjX89pG71RXyiXbo8G/b
JhCp1MYOgdoIXDnfr8y20K9ALuiTZiPqMDwHAe4WvtL+yS3Uh9nPI2oGNyAMgKWiWLoPSzCGqzjb
Kb7DnVXIQ8va6zAnWPD9Gr5ZyZKwrs0A9KD7wC7ySajgLgnqmpxw/UT0S7EfMoeHGwKj7xPobgcx
O7A2xcOo2i8ZS38/jMaNMUR2CYgZz+e2urM8tLpJRKsn/iKQsKdaT68Ee6LrZLaLeoIv5jQyyrUi
koFdUm9Xpcu/m5Qe3IOQM9nog6MEHGkTOQCrrMbNR9ZKU7FZNp1NXXILRuCwOKbI3q44mHwbNHeR
o5QwPQ9ReP+C5zpMUO9SRBAugNXaLg/S09vWJBKl5FFbj8O8adVsk2Zv8GC6SBPcBN7wmN9E4aFI
YNMKUaVr03CP86fB81aApAubJVRxuhhZaKPhoI/3neLUCXZqU6w2wjXgnyvnElbyEOScLrnXP1eA
/tZmh98otOo/jWYAwViUrY3O2LkpKeKsYBbbq3OouZbX4DkwvSXGa2zvmtTDT7rEXi6Bh4jCOJ5l
ezeFPolVRQ6TJIzidbss5S2aH3pauRIxR5II9G81BzwLqKWcQRsb4oDZA5sd2WqqntZ92Iy7qqzf
y4DOEpu/3tYgBHENvRQGAWGEpFF5lvE2SDJ3nfO6AoueCUXpXU5LvUbYaa93tePWG9pYY4Uq8r1T
7n4JF7OTeEmn6Zw1tyX2Xd4Zc45H3EtwioIGebkxBoeUkUEGwWxlRvXJGCg6XVVdVW79myR72kaz
zqc1zQV4Uu37xC7Ei9hJdne9cB7t+DB2wXupgLa0PB5lVWt0evgfFloC06Td7ANxKSP/oyAJqdTe
qWxffTQp/ijKu67AXxOSJpw10DDq0eHL15C12hgRFO3ki7KsroRCTseAIW8EKUT2vimmF+E61NiF
3bOyTR7RkT//N5QYJlBEbVqh4qKJGUitqGTzpKRDRlOFlix4QYaHzm72PVLwFOYdsLGr1CL+hPNw
B5frNA/Z1e7qf8F8Dsz6wFHrrj2vhXo6jiSrihzyH+5ihlxRw/a/mDCrVcFwsIf+1SEtfu0UMmf9
dEpgQibJxCqoRgLVmcTD9glDimS2EPvFX2Z4HkVG5Mkb2qiEWyl6sfIB+ZOFC4znH2zruOuS/hOk
Soz/LfZhRAPEA81UY7A06pQvmUcgrl8wdZ+qZK2u3L088pYAp1jSoFo/JibEsEC3Qazyb47E0HUM
vhQU8Zxp0x7spY0AIs/ZUB/8hONr7mlcrMZfuwb/FQZ6roKMs0rW1YeMvP1YevmmrLpwLeZFSllv
Jt++hXXx6ZDa5+TXYXbfKNKDNZrYX3aaL1ahe4K90pcey6LjcVCU6l9aDu8BNSG+04wWpn1KpP9Q
mtkf6rbvKSffbvnJaVL92Do5VFWxQ5EJPshGRzPn050zeD/E+1Ipmc+zdm5L6m0KJo6LWBzqlny7
2kfX5SFDClp3HwFACZ3szezCePXf39Nl9d251rvJ+b4CabirTIcTTYbIFWV8UBNFjG3IjubHBdFD
w1UbELWKguRaJ2sCslJJ+UMgSiLNyoFIhyqRFN8u4+uggP/A6G0SrJQhwxThbOaUY17EXKyoDivi
uqgXI+xxzWas29c2Hfb1PLTbGaHZJuULT21o7YZ4/kh1SLcwetugfmsRS6HTGTk8p2tu52IdwGBr
5/YpK+Jvc/A/GyQ9E+7eppcAV+up35icdwbdHtLHpt57tb0MWEFn9j9mhTanHmMby13+k9Ja6Dh8
mifrKapRgoxARehg040wmcop6XUbe4mZMOfwLsy2obB/xr7/bHPu0W6G8ZgIOvhCpidLM1yrNCug
3kMU4yfkx8jv3md0qOxm2LotDOUAURgTlrhHMNctwQ4j7247dcemjO/JWjSZTs4TduXI2jXLn3uG
+S0EkdhaPjdDcyBGGUxOgFNUmUyFJRlnY9YzhAe2ZjNV8YT7N/E5eNz10TTwXtvZxBDxJendl3Lo
vHXEuJQcxP7dYLC/ampocd1Uf3QhXEn9RaDsu/S2soIobpZevUrThOE1E+gp8Z9rMzM3Y2idlOEz
EbSxwTgxV6dr7tIc3a1TdzzlSfQHneur7cdTzLhCzDU3VMKHoQlGspXz3S74T9viCB5tJLEz+jHH
wFOVBxsMxgcxYWC2B0JBva66FpV6d2NkvyZHgQzNh8aKBtIPB2KOKn3y8ug0O+RnedEEcEqUH4ML
okXQYxM5ue4damVtQA+NzeZh6AastNLZyOCMjTYlH3vEtFiCecjRsxIpOBAmdw65s3ZgdX91BCqn
58WOQxhg4CXSnBY+OXo1Jmq3mUgb6u8MOTp7UZCVFOKzVXUNUtPggRuU+zhnZrxjCMOskcFFM7It
aIfhyyj8axEkw8kSznaa4f6Qd1yBPpO/mWJo1Ph2syauCc9TY366tf8S1NDJyq7f8ogsYticPluV
1Bxh+lB0cBmn/GIKh8XuuETo5SiWgc6ue2E9E2ZOqVeLqzny8c9C3muVe+t6Zn/Sv/lmfFM5cxa7
tcw17zlPgLWq20W9N+UoYUe2xiE1FN3CHj0kKCHQp9owDsQSxlRG92YQt2uBcGrHF4rox5AsM+z2
fmqRKlwR9CRyo92kstwZqD1WfeA+NNJLF19rvR2z5K0A3VQI96uIiDJ1ObDWlMEfg5V/xY62YHUa
L4PHPqRxBmTTxFXw2idqOJRsUlUfSNiuqu+olzGzbRexHXX1f1r2V8YVbejCaZZeQvAmOACweqsm
MMd1ag0ZRNuU6tRLn6rG/dbEPa+9dsQANMqJ+Y7BoTQjFvc7ojYSJzoMvkdmLBy6vC+StV3SK4ZJ
gAVfI4RSBlZAZEebvlVMQRJ2z0ihgGePKN08VQJYbl9N0BEEWPLeC9HOd77xC5xwX9kVdenAFMDO
qo0TkiwfhQXK7uE7ZbPWstRKCuaHOqkC5gp1R2CYjwnd1G86R2FYIC1KvGnaugWZmbEGzxfRSXpW
c7LL0t7k7Ueayks+Te5eCLRvDF5XoP94272CTA+//hXGV5c/prt2bGe2NnlBwpbzUgT2RsYCN3jl
KvYzqY2Wek53zqUPGYFFs/idZ1xSxjweE4hSbVtQAikm3RGtldM5HNnJuWJKT3tJ0rptxAj1NVx2
37HwXJEa6cTWZ8laUEumklWaoOBs8ufMiB6FMb1Mk/+aD+ayY4PcwGxmnaLkoXFHSuiV+zx1yhPn
itLDOnID8hwlajMHgoLXZj8CdoMpPnp2BCZiPseLGIZ1zp8Sw7clTBJ1wnrj1LNYJTEnvgl/mvGN
Z2Lxi5CjA+xSenxzKXUpHdzr1PJLGcvXG6Ij0YVioC6hufITxKRRz6gkg6zboBy0PWaEpDQDSUBk
bPXyiroU0a8G6du2NUvRBok/NDpFIU70NwyuDFe0FqcqteJN3GE56FQFFdLYJRKo5Nj9RI3+CFWD
jq0JCKvMmMZmtrkPXRz0tTcdxxpPkR2U9xzNf3aTGxtTfGrcDGtoe1wqUv6jfrOaAaIh3PV1HPdf
czPSW5TyOW+Tf/k8gUqsPqKghEQWwzZpXKYrKnS2YwkFLZdXLaePBgTCQXc6OKkZoX0cZ2DeLOvk
R1+EE64RCI132RScYWR/5pWMaVty3ih/MPZeQZEVRukpDXgKraDEx0JkLxjAkqBSkHl9CA5wOMsy
eEoAm3FodybvVjWRCkxVjrWYYkrnpYPkMGVkpz+6ALcKdIue5SbuX2nbd66YnvM5+YfPAsJ82lNW
Nzx0nc8SxyvD78xl79FP5hs34rTNfX74XJmPZdMdjHl2DzNsBMGtthOy/JuXpE57thjo9KClAzPO
1tJpjX21ZD3r5Ef2tML1yE8Zvega+LVawcPnxrT1QbaxQRShP3OlPzQiOjdEmFL1kdNgM31gPG7f
opx1hmo9fyNzc5X0P74RPXcSIewIYt+s8/MSPUhy/X6ML4apq61kl7tNivGiZv81bg0k+nTvUR+Z
2zkOYJF77oI04pvlUdi2fS+2MofDafsDM8AZMqAdfgqbKGg5pvdYQV6zxCQSIMSdlqJ9p9L4QAn6
z625Q6i9uIm535CDn2Dr4iPh+qUja0/enDxISNQn7sZ9BfluJUszxiuzGm2TCbtZQgCqlnGnux2c
DhRHnt2FRd8dCJqnqXOaeBuHMw9CW/yWYfgpNyZCWwqWmCX27Jwhr0NiyOF3Z8X4WbfbHrdRMrj1
P6sknVLFDJbbVeFcIUGB8DVg0NKnrgZJdkMm1E3GyXftpCzi52iHMPAnqZxjEnoXl+Blp8fKbVhU
p+myYVz3ef+edS7PUlC8YPbhuWzH7DPuCkp+02t3SrrFzsziBz93NrYrDHIw0q2iTNw2y8zLVoRa
+1adbgh7OKZppG+tFe2ToZlhUDQ73zKrOzNwN+XA4xvO9q61XUaC+bUWVXDNjlrnxa42vbM36xts
q3JPv1rMSxtmk2sg/V2GwY8Qi4Y3D8brujeoWyZiA3ZyGH7TqOLp8abwpAv/4qUteu5iBErSq7Ob
us5qNGBEJGM87EdR3ysx38emjOgHR0DKwmM+qQIxn9w+/ib2c9qUgfExgYNIEgMJq9cjaw6yT58N
YIuaOFVGsi0V9MNshFGR6klTL3KhZzPrz6E/x1UVArCFkuRNw57W4YgUot7gfsOVssAZ4bXGTczH
7b/gsdpEXZ/eGsP311BGivoJdX6ymRpWi53CrBFB1ZVxHDIwv4yxUkwTEqvZxoXBOMUj3SHrnGYz
ZeQfxNCgbDxmh0qZIW0o01gpA+OuVvY1T8dpFclCscOrCAHDebONhijeJItRZbLwKVT2JW0m83FE
+8/ZSTjt5MsX2vyZM+AM3SNjcMVpPjfe3oxaPkOeMHZY634O7Z3NZmsjneoLK0i/K4eNL9wURf2C
EyKGhdySwu3kXWCAA8mAsaZYUjdhyRTY9+djXmevld3761jSFrkB5OCpCKaNHYWfjR9OZy54GF6L
QERqQFtFG1zyIf30EcWx4m7Wwdj5G4JRPqsy63gGKXQ8L98XxCZ08HBXczhlJ1Twd41no8kp/LfU
7HZx4OzVnATHscBCVJeALkMXmsISQJ7bHijmuOLfLghcpZ3Z44OjDmAgBm3dHtpxn8wz7ZTb/+Vs
zGZZY3VNqVAHq3yxIixduh1o5YeKv15imEsiPgRLIf6xW/yJTiffm6raVIk5YzupszVKn9eonTgm
zeZ+FNUj5x5uHiKhBfErcDgbhmntqbW8p6bno3Dm9g9UXrn2quAwmdPXUOlDNbdgayLEIHGt/3n8
mxtBq72xjGXRG5ikvjvFaynZU/a+9WO3jNz91nwAYfGaU/9unCI4GBKCf6/Cs53yday8PljJxaTW
M37blWF36DpQUC1Iqa3hFSFDVK6zMXitQk5cQxgvtalg0ViGtcK1keU9ROKuIBkjKo5iOPWDcqhA
RPZUBtbZ9I0HsDb/Ql3q4xjNKQKK7h1W64/wYfOnojgRrDyCdmGHui8Shq29mk7CH65J3Z8am7ZJ
WRaOr8nflwFwG1zCKSmmLIFbIOFZLeetMrg5A4PMCd1U13GhK1ENTjwnUbiy8v4jCHt/k9Q40DXn
yFA0RLS4v96rJabhJNzgGDbd2+Cz2/G461dpHt1rMOLbyPWopoL6kg3iy/axDzHvPMhokptKpd/N
EP3mYfmXegaNRzs/1YZD+Kx6k6ViBc5T5RU1K2mOm81k5r8x+y8jnf+JPp2PkmN7M7ojG0D3sTZ9
FzDs9Dgp1p9y8Bi1FvN3Qp8agrCmdukf2ynjHsotALbAQ1Y67JaHVvDQkl1sh/xfuaqILqLuwlA5
Y65zyh/RDsams8Z443fgSxlBiMr6KrthXjsSALj5hpJLr5q9iNvmqDreomVbKeP8wPO8LDOTk+hY
ooOVxsvYOuyG04KR05TfCukc0p7oiyW7ocT4sIYgKjCW7caFnRIkqFZCy/qiNGL5PmvGEgdla5av
mt1+ECQfC1e8pRdlbYt3VhRBtQGcRKoJiXFd9G7VGLiwRmFmYqCJea8AjBvk46E36UnymAQTydby
PDv4L9ykgyDihWuTHfnaVvifmga+riduElFd3KmNksSvx76cL3Zdb1SoyMeR92PsIuHxn4KauPMO
O+ZUceHZ0W/R5Qeu6cMsZgR6HlQnoZ9kZf2BOjuEInsYHZa/cZteCTR5aVMBMq2jqwfhfZlGazhw
MF3M7MwtSVy0o2CAmzjRkAe9eklD4ZqrLbt8dvz3+Dx/dYZ+Tkf8jSYSalNmTr0ujB5EzM/Ysjqx
IDatUqkVax27PRmvpjfVANyGU+blNYvaUu8Gx3nNOutf0Cf5Vtvt1W8Cg+pIwCca1TZTw6mcllGu
AWatFE6AEjanyJqDM2YJuvWIlG5Jdxy1okVVVPVEGZMzns6YLwOXtmJRJSVaNpc24VR21JPLojKL
f3w7+2xMjdW3qMQmFv1RxAyiRmBXpzSnS1Sy39pj2sJvrADdFf+gSJbfbjnfgkqav14tj0FRffTc
0deCWpLKearOWGFVrMzt0MeP7BHqQ0rXwVc3oAHtm+Z1SJ2ja4avdsnXVxu+2plTdepinX21RnFV
FQ2730CJrL2+3rXKc7ZM7Njpz49D8VhFZnwn2/YbqdrGLkLvxBqC+00n/1LlQfUKuvtFXiacT+zl
46qeaaeUHL/CRr0REJQfeaRxcXGa7nufjJZ6cF/gl9FsNEx2+pnnN21C88iJ/OaNMKmiTD5beU3a
DIc3gVr0KqLPH1I29NnAeK3THYOXGfouI5EgGK1tHOU2s0PI4XUsvyxBP8uuN4zU3pTtpSqT/i5w
jYFnbjHJSWmcRN+3W39K9LphT3tc150z3odj9Vj4mEwZN+m7OWViZ9j5Vx/gqE9c8ZsK50/a7ety
kmX1QWsIZ5aT2shUim8kALIFxhhQfDHQ3uVtlbAJ1Bi9emeLFGGSIb9pVFzCiRG2NtuvABzhKjVD
fQhpFrTdQc+ffUCWo/zo8zrm3suqe3t0951HKkbV/5BRv61zn5VcKNesMFaMUeNVyFBhnTjiLvLb
nbbGL8RKy06XLZ5EtbPqy2ZbWkHF+r7jjShYGc8cV7GT3vejvZoN0Z3butfsubotW33OieyQzn64
K+sQiRKusqJpw33nVxfHw44IRR8dIl/y2KGeo6KbdMIcvXtxuQRWXYmjZ/DiG5GPH9p7qKbRXZuw
/5d68yyb6txSg82Nc7AbBsBRo+ZNOTH0bFDn4RVtyZLhyE66YBf6ncEoilJuiXIKB8RhXUhEJVcb
pEfGsLluSRVngOsF7KwMlZ5UFO3aqrVPYTofhm5ZFKTLRmDRB8bWmjAUtuutRwfRjXpVGd2tzRG8
SMY7oYkpNUgCEkqGA5TRizuZR7RbW7MPSCAVR24XfdcrqqAWyZJALJTmWFL8ZglCDyjfNHITqPa/
ozx08lpk+aVk5GjgKVipPLzmfMxtzGQkY9zRstsQwqWPJqYi32tKABQowEJiQ0PUC90vhKDWcXB/
iD/okItCds90jOKERc4kX8CxP0a2+l1epPDLnR/kj0VjvTmueIIj8axRkXLhHptkvtZx8pwM0cvo
hmdfE/YDNjGvkufC/Yu0PLhzcnNT/aKs5NUpxEvZe08K+5yr3uI2vC9S9VJU/lkMT4wbjkAIH4UV
3mdRd69z527urTuGv0cjZisR0E90/iGR+SO0VAJseKFTT55W+dWJW9f0Z7CiW6ODMRBH4CDzd8PH
scoET/usfcuV508PdP+nsWCu1ryIIP+2AfxybbDvMABVTDHPX9rSsiYJ1Ywrb7UDOp5tZjRyZyZ1
wXc/MS6U2c8OfuehY/Jc6PWYHASxH3BFjqON/JEB0JHO/70zsqty5dPMtbQcCCwkW9zZ5BM0xXeG
6Z075c/PuXQnV776afyAQISlA6AIo6jvXCbYeczD6vCEtOZ8Uo2+9Nq4NXl9V7XTttVHL0pWoQs/
AIWcImrP3Pvd9+TdGbHzbjTy3m3j7dgkUDtndGrzXiliwUNEfml/tjmOk5qJ7OhUlzA2znRsuWs9
FjiYs6g4+V3yVjfza5TN5xHibN6qvyCwvzvfuvQYk73UeaK07ua7xoFmaPJfxvVd1Im1V7v/vEWp
aXhnRbxCEai3KTRuRq1P/G7uxgcd0hjVpYexGDebwnwfU/Ox7fNmhefuQ+TJW9IMX/lw77jTDcHM
V0m/l2eojpv8Nn/Mc/WvqoE5JjsVMxXopq3Dm8IjCHsi2+GC5X+rbR3FrzpGjpCNt7SJTmWTXolL
2c9usW8X5czClhegHpv+VhN8kIpjO8jL3ARnfxh3XqQPsT0dhYJbHqOcA5Ah+mtAETVAIXZkh85k
BgDNjIHYq3RZS3+ZdXTPTbg1R7ztGBgaO/nSDANWieUTwCEZvVlvrPgfazEwSZ+fMDxt88I6tHp8
yiz7sW+NF8Nn7Mbmgz9/Cz39FtKEGXyMSo0vkX6MdHtfa+eNpDls2ckzWrUHif3Wt3NYCuPNDvRb
lVePyv//n0eIpcRJDuVZ2e2H9yDd+ApS47HS2W3Mptc+T+/HvIaZIp/oRtaTjQAnDM6d1T+hx7sl
1fxSDOKqWVf07j35XhuF8Lcy5YuRm29mtnV9eTFj89GsEMgXy5rGP2OzvumEF6/He3Rc9ymbLEf2
u7EznqST3JIuujeLEIv1fA0hujQjCBpevZLroklf0inBIo8tPwR25KzdYBP671PzGHf56+SVp7jf
Sazdanjp/+YIkYlexzwa1MHFdK/rx94aL2jrAa951QtNzGVKscMxdcoxVSLZYeTQ7VSqzyao0yHP
HpXMbq2hT/+J+rL0tY6tx8SS960MPzpmZmHTHy2XZ4oVZPJoPBTzjhDdTSj1bTnmlr/KbuuZDdCL
M44vLdKQYvIuuEdubU/GDnsR30xvPoqxeIxfiX2c0une8jkZh/SNDfKjHIP7okhfswjLZ/tbSHmf
JNXjGOjHihDK5Rfr++TmGO4LyaZ+adwvryda3s+ROSVVWTU99UV1ckbWTFPxONVPhUjOC41Ed6dB
R/dJn746WXwPjfV5+VEev0Hm+9u6uQcsehG+8+YpeT8QmbR8AMu/Xzr9xRj3vhPfUBLdoUN7mRz1
1qbpmcAxRNXZu6PjV+WjNebW+0x9/8PzpqflG2XB4lDBj4bfQ9N8G0r3wdXxLURhH5UlVeB4o/mn
+UB1xJcvBeGZMacOhLo6obyZIT9L+vfLnxXkjLbdVycrtMvpq8bkXdTzdfmlZjd9pH3r7ZaMp/nK
yvE5k/IJhe7Hf5eOGXzY9kQJy2I4eUUa+pQGwUebJjev25KX8qhl/V116hTY4qmb7H0Sjlvrf8yd
x5LcSrZlf+VZz70MwqEGPcnQWqRgJiewS3GhNeAQX/8WgmVVRd7uS3vWk64yi8ogjZUREI7j5+y9
Np1run+j1680UX0OYcAn1TczxhLopVTu4cv8ETLs+m57VLr/Md9RHKsz3sFPSvUvabeJVXw29PFQ
VrfGVM99Lb84EWFbunpmNnC3pnjb+WRko596XDaaep1PcmANu9xAvkAH15WCXIz2GU0P9Bp1j4X2
CUnNR0GS1+Bk1yqVH8g1NkNsrbkyeUAkT/HovxpFds24QefnJOTVzexPSLgjy7i/+a166drobgXf
FUuyNIM3Kay9q2Ev4p8x+Hw8XvMkeOm09gw/9jQzeeeklKFKvkgz+Vx/cqf65q/92H+tsz9Hn5QM
viHM1Rsk5nPU89ut7pXh4XkW9zHYasoReXZO7qF6Btr03nHLCWkf6/HSeepV1MOd7W7BoA0oy1yG
zB/rcRo91KANliRSBlYoa/n9/IXnvz0+JwFgQr0Ek/YtJOWGBgJ13uf5W9ht/s4KfJP23nODM0P8
5yEIXmKZvBuh9injoqhh+7Pgv7adj2FkOvRIZrwlNtNX6RiXmnWrmgeMyeg9D652yMI1AvetW/Mv
HGos00Y1kq81/topXmUQvs4PL8OYd1krs86/tGXzVSchSrF/stlRMTwK3szMWnesoIEp7s1AYABa
s8KBZoKUOGs2WTGdcOevTaGdKtmtLC/Yxnm0ialJHXbsBDUdE0e8IKzYZU5xYPxxtPRp7cFZisKM
qjK5zU/22su2Xtx8DbtyUUTOpreDN10gmhK6vPhWvQjK7GQ6s5OlLa59/t7H+rcuFdRJBsti+TLI
/ItVD29Qmb83vbpk6WUQ3t32w41mm4Qyq5fYYLVN3GNpuhsJztdjaKEHd2vUnmxgPr7tbJ0qfe/G
YjtVgMDdfh+hrCQ6IEBwjv9MBxLsagCeaXl109ZFXISOZeO38gixaTcidXLycVlZxmI5Iq8k6p61
QS5yrztOaX41idwrXPvoxPopKNrjGO9qp9ugz75oDPKGdB1eeUhEZxqo29Tvjph9jgPg6pZGdasd
Iq198meue/+thA5JXOc9tT5x10eXKlpL6uEGbYprB0cZVIc2UAihyezRqo1GQiCIkNVMeh7tGZDy
FgTRsS+yBZ268yz/812D2bz/ovsMkI0MtRTeRXKKq+/MUCkvrWUfUMKg9dS0Yl9F2n5Ab1Gi8CyS
YT0f57miRJaoecERXfuedFHgoR7Lwbi3VEJK2CZyrS+x19ztLrp38XjDbIDkFb6QxZrGIFyV4FaT
q4sIEX8Yw5wJVSfce06At0EnsZA2QiL1NeAqMmJWpE69Fq16NgWyyBg6mdfMgmZIOiQrBSnLDb8u
ec9GIiAiKoNaRJtyGE8qzLeTRCF2cT6iwEE9XR4qWluD7X2XTb636E3Ylr4h9QkhD3hv75tznAtX
ADkMoN2NwXKmtO9x4x5ndWXrbGLvZFhIc+wQ4FSySBlSotOgleAvPO5EoylWYv6U/HnVQSUhSbCC
tWKUA/F2ty5LAOYPWybBMPS5vPgwAT6RxHjN3RHVkItQk+kre30nozNGQhn/rwt7nShjbfr2Lhoj
Wtju3hRwvvXppGje+o27wyQ1jItmNFaGI9ftiCUooTPjh82yNsj2uwCiW7kR1mZ/XEpGND5ZaE4g
FuXgAub2oUcZGHTUrsi0Cwax/dRnOxPqdgPnRbfGbR+mu1YvVnJcd6j3UJiukspgrojssFkBm1nX
Br4cE6dSvui1by57cIsbSPGVSBJow28mEleUAlynSF09c+WOd5esWo4AP8318nwWskDS/K+XLTlb
jPQIEB3eRNJsHE87eZ6/Kgg18fbRZK3pKkQ0RMlr68OtMAHYZOVHHs5btfCWJfIj9u8xUiZVyL3T
GZ+Gi+8MV5T9Hz4Nc3ZZJcGGnbt2tIPFrT8V46luhhe0ZEc3yK4KdUFZa4wAP6VVuovjZjNfBakm
Tqw3RB0XX3ubVg0m/f0kxxsCeYbUbHnmyag9W0fG5Xx9e5ScSeHt5wdeiwYzIB49GJxdndCw7wXE
wnpTcxWG9R0iGBOdODsFOk++3rhoDXwGUOJxNXz1NY/B8rjX+dQgiiWQQNfL2KGDn8HaorNd9VSy
xeGB5/ZS+f0zA5OrngiWQO1klT0iVQnEEDUrq5OJY2cuTauABse0xm186i1rPf81T/SlRcCg0/FY
w/6SOaymWbAecWCQe4+DkI0C7+e8B7/mNOb9WpE0ZsfbUooTO5Kn+Nj7q2wM6HKE58GeNuioV3U5
rP3R2/IEWpnENeKTml1CuIdXaZMuRTYu5z+eONjC8Tfcmmdm6YrFYJac2+OXWVMxImTEF7yZH4RD
lNxGEiNHQngHMrPhrB0E/b7wRkdgP8pLoBALFkj4G/ecSWcb6+Ulis2L4dYbzfc2cfhcMsE1g7UV
rHHQrVoaVqK59/5lGtkNWuVmFNPGnqqP0gxuJY+9qN4loXVE4EkHjTSswN3lItjU/FVTngyOqu30
CwFk0IrwXKp6iXNqqRCGmnG9bES98YkDNTP7aDMY7zNJd6tfGSLZuRoK1iE8xhwCr8czPW6JRV1i
23srY04cBV6ERH7ezbFjWcae88xI/1M0JfDRUIp8mS8qtwIAhiDasHbukJ3GkOw95CjxaH+P012v
MZwbjJWWl1t9MNeP3aFsnwO2MsB13qtSO7QRzCD9w/fDnezzVWnRxzOOI5dKzibRxeFsqT8yS5ya
jglQnZ5SO99WOy0xr5aBA1laWxOSpuzUmn9IMmiLaY1lx/GzWc20czJvk1Xubj5M7Z/xORUr4XDw
gKPhNXwccn5XI6elz1CO3uKyA89N53f+kKNAQBx7xIjgFVDic8efmeTpwV3c06Be+7WBJYoigP+N
I39lkFrkFh+p6a/twt0NxNoaksh0TYIHU7dIdMcKzyEdsgVrKxMEuY6k5Bn3KiaUGOG4HMJii0rm
qZsteZ1GK4FwExZm1altGG3ZQ3JMCJ6c12qNk+5pm4zuHrxOUsrJ5A7R0JaPozHG8PiLfN3b4dEq
uYJVtBGOTVhST24DCqWoI7xOO6Stc07ydJ8Y6rVkDJdMMCZJUE3YKmPS53FtHAhuRTHsbXwo0j5s
KTzhRDVY55TROFrFI+j9ddhM31ogeF6f0ZGJPs1XctJEs8fmMpXpqS/FzfaotSRCWpQrTR0eJ8VF
lxsrZtdbFGNAE8uD0bwbPaMq1WxyvVxm4ReHfR3kgVTzl7F7yEtYoFW9oZO0nE905SDdiIj/tki5
vU3UJEn6EpTAri150YS5QgC1d2p3UxbqnDvpHtbAth61jU80auC7S9gAh6oiHborL356IqjkGkX5
Lo6yfRYMgJTZ9JTgByJvV8t0h172mIloGZv8JkQ2E77OFGmFxmkY0KQak7sdc0amlNzudGzHYjdO
GL+bFNWWrOS31IjNDQqjIi4rpCoatqhrHecKLb//CnEK3X5pNmsCHd0QTm3JgDhjJ+CjqX9QMf5H
gJCX/4fIuPkX/f+WBicB2PzfySCvedR+//ZfB8KwvxXZTxlw8z/8QQjR/+EwUsUVZbhEuRnOjLT6
QQgR7j/AQ5CJrkMEYxQFpeNfiBBb+wcZSo6j6VInRoD4wH8jQrx/eLrhUGLohHkTEWP+TxAhj5SA
f8OhLYksBUSN5ep8Nlca9i8cGU2ZdBZKeMZpV/xphSYkhKG9sRldGewmrNY5Gs+lPwWnx8ugxSRr
1lZ2zo0WmY8K+31ZFtabgG1swlLc/McBvf74HP+FSJmInrxt/vf/Mh6Akp8/n02HmcPmOLqBjH5G
Cv0HnihJbMJVfEqGsFTtzlYKn4apnXvYzViNmb6gEfI3j7ePl8IwmRfk4r3qsYxFUS2ute4KoB+R
tSxn2IVR5+arAQccECTjycGYymWsJdPnzEtuJTFP2axR4rxlL/WIoCIkhnzXKgcc5fA16BttV9gN
YzVi7nZhRiiS2WYaHAGRMMey+g2i2ehL42MscXMGdDKVXworaC9Ik3tliLMRKPwdBtqdVubhLpCY
i5qpzd4MT1ztmmcJQlHd3jgjc9GhsxHR1GUyoj1PDjyDxI70b7w1YZiwnTLhLyr9cxLb0Ze4dGHX
VY55cHo+txegBkCS/ZxRErE/VYfIRn1Heyd5yzzouUYIkbZsmYqZ1YBO3OmjY9N72Us/RshSO0hw
//xuc6POwS/nsiHoZi/FcLXt9zGKgr3s6nFTdrZ3I5GHSSKYZa+KxBdBQc7C2n0nrPZPTdIPcPXS
X019C7PZjNalq18DxysXAZO3p7Aysxd0ackL+RLKD5jHJhJpKpomZK+APu06Wwc9M6oq7zkJ9CS8
dtzqoRFu7dZ+SV013SqJdCXXg/RoFCzrDL0ZYcI1VF4QbrpQG65tJoYrysscdVRxyeDd4ZOBVmGK
Ot2nBoLUx9vEDrILWnDvAhPbeLXjyr8w2frxrtPEeAy1bO+MwL9HcKt48z0MfEMnNhUxuKi7lm1U
hofEyHcT7hXbnabXuJnqjZR5tSz6AyyG6ZyggID9zEs+IZnrRXQamoAndclKsqd/UG6ZRg0ndqEm
tsN+fE8n1PSiRG9uWSBzHN15kUPf3ArSDK9JTH1lsVcrpsE9ST9tLmODOAeTtsWsB5Ok7jLvbVPM
hk6SQfBt/OibXmYoXDT3PYbYQmgSe62R2gx60XNCU+dS4hcFScr4szlyeqa96M0tTIKc4TSeZKZ9
OcMD9AELoVAiKL3LOGWGJQ6tb750bjxtawexFq5X+5bLePw68oOI++lDjN2SMgIWa9Nq91qylETS
UlSijJWCaCiSdexozRoBn3PDD2rbSXXDAurc7AwkSWnlJ3SV7dXwp+QkxyKkH2+nSz0w7tYwNYfH
uUuD+JsdvU6AYI7afDJz/oDNdr6D93p2y9I5gNZk8iK1Yze/eDmTtI52yNLUMwEMfZw2UT4PW+co
txbs9R8x5Lde1dWLNsSH2A0Q3wlNex3aeS8oYjK7iurKtj788pvF8GeY07xW06PikWHqlmmilPpl
rfYTNdqj09eA04nAGuO+OAYh+15hMvscLgkQAsKsDOs1UHdRm+INZPmnMipwB986QrQvFUyqSyA9
POtZbqBsw+tCZZV+HZ2ADVdhvbqpX7E9YY4/1wtV0Q8nhx7A338R8Fes2j+v6pjlHcnTj/wWaTyg
dP+xqk+RnXS9NtaLiY7aBl3WfqDuhlWgY+n3NXNTWcV0rK1Yv5porte9A6mgUlpwmmxGQQH+ykVo
q/g1KGfCRQJQJGz8a0LLnFhpE71o2+or3WNc27dpvMMHRZmmCkYbid4t+yg374+fdDQ1OfyLthPe
ps0M4zXkkbyEYKCvHagRwvXHzxSJi9rQouemKyedccdnCK8Lp9br2+NFE7Z3QITroQzOopNUnXfr
xfg1A4n4XrOWalrM3j7SP/SycZdmWQq8KXb8PkR03iNn0VZxf0EHleKIzL23riCjy9RbCX4m156m
2eDn1lP31pc6jw7ArkfNSb8o1G1XJ9eyXUNawJPU32rHOHSGbX1Ke0A5KBXcU9Qt7FwTBiuzPdOw
LbWM4SCHfVsky4Is9sj1ne0PrWbttgzg/LCH9d+TfqY6Wt8+Gqk49rdTi9TL7VgZkYoTp2bInYh8
49hmoBWYSme3yewZ80fKWyjkU1D+OzpqoMYw9OYO4Y8pIpJQrQQD27wzvoxRjRbAmcPvio55so46
IY+i7NrPPwkWeZ75QUq/Vk3sn9xgW9DGuFS9TJahPnAN2yK5hsjQ907uOuugzsuz1uj8NBMUKw8N
nmculOY3FzMtWWtTKvikfmsdbzfakbibzhQzJXaAS4BaWiMg0l9iExaH67OtQVWrg3H3vbUhcDJ6
uJuF78ira8ly2+eQeKfYXf79nfFIqP75xqDSMS3opzq3uPtrOdZVtqBch7NGl3uDaQ0Dwyjc41Sr
etdFE7ACSDVHWSJirNkTapohltJt1NZpfDAbue7MC3HyHprWh22B39H8+sNG9kD4BCCALhheycEe
Lja0aE4arGSD+Qz8R3Ru3tL2mhwbgXymEcqeqLTttUAzHyd296WjmwILpc12lB43vI5kT5hQ4eax
iV/aF0u5eCHLINr//SEx/7JWUACTE8y6BVLB5dD8XAGSAlyZQwX1LUvbbWE04Ufeo5tB/HucJt/c
RLgyF5hOo1usJ4iWU8jXowvSBnEO8po8PmroodamZmHEN1x6TkCQEis1dxpV9g2JL3oqq8+/8mTc
VGFRMneuqmOaauMyJiVsGMDLRwmND1819tqd5nDH2tSORs5j2mp9gEYCpVeALarQoaUkpTD3bWi7
x78/EhT3vy6btkaMOCunQYyrrbu/HAqlPAslOZ4vHpDCbA9VPKkXnB5kjFaOWvdFYp0hq3/g5XAX
bdZwwbtmt6mZbg9RHywfpW+uHG/7eOsa1UhqKNAUj9hEcgPzEmNM0d6HOjgZwQxea3Xxhoi0RUgs
CpgQvPXLci2lAaHKkrTmo2IBYtBboo1h7xDOzJIhytxFgdJhXRE2+q/NA4HrfyBT43pz/DXG147O
cCbvQSLk2bRa81VSCaLjXLOVos2pj9873VYhQ+qx2tR0DMvJHjF7oshBhW88aS1EcpcO4VzrtLX4
Znb+uH2syBWu9PXQe8WSxsP3qqxEvdLtMtoJG93V4yUXw7RWFINEq9IMog9Imzosik8JoG8/fM7o
5f5pasnTaDf6t7K0bwXREnEepx+DxHZedCMyzRDk9+AyXutU5S6UivJDpoFRyU0vu2fEoFRu790n
fR9FWnwvXZAAba+c5UDVf4/jLl0rUWkMDshvVBWaJMrLcNkwcQBkG3TBET5C9tT3oXxLR0orRB/p
LUtDYy0zFGLlhBshcsxr3ATqZXQaRpDArYgbaC5wEUF3gXtJbYAmTqsBhvNlTQZFTGEbhRqy1hiW
yvxWZ3ifgF5BygNIsK1thHJ9dfTscec49J2G9s9CQGe3jAl0WhYiQfzxGR2U4hSsqrwWSEOfxs7S
SMcJs2XQG/FBy2CTZwXcQenhi5lS//hjubWpk2VwerygEf3qh22HWgjHKI0/xfh+dCjRXZyXM0tx
fihekV2+m8mIRDSu37QgvGRlHHxYiTgrSx1FW17qqi1eIotT0M9qPDTnXwUj8/coqG5akNoIXZvP
OokxKyskRqZ9XFyP96pxL6zFOLMe38+1BrHS54tQL+U9KyHg2HXhoFFplglKxkM0vzx+4lmoFtmE
qqTxBAI416nomTsLHRPWSthNweAfmQoi2vFkqQIt84DqsKxRIQatS8pE6pUfAq1bi74U1xn0fCvY
mpoIvseTszcq/+aNpXZhKJNcasg6yIMxvD2eWR3X8W6ckxlUMDfHhyZdCZb6cxdG/cpO50KWPhaX
EyJPbAANDuC2TbZRUmB4KsodE8ALo4ZkXXiFdv1xZhLocU90oJMD8ZcMgspa7N02ANej9+ZCGFV5
DQ2hbacItYBToT5ixxK4Wv9GfmXKvQSThazZqT8Qs+PcooTbKR+Z2jze2pVr31QCTElEjOsMZqdL
vYgFgP5EP5I+4q3snIBZDYzSyreS4aS3A8uzeKWpqyZE/Dm5KU+/C3b662OXwEjaLNSitFQszful
yxAEOG6CMATFr/ThLlg9pehckikIaa0ptWLL1HbYhryLH3UkNbDDXekmKU4Oe5cVjCA2MGBI7tIn
6dzInG+4aWaFZXYuhqw6gWRh5GY1d9/UMLv7VflhaUzDGq27QeDfPrYqUQWovxVttUgjuJx04HdN
omEJclJGFFNjP83qMWrOeIjqJxHrRAjIAqWjNzqn0deT3+Co5V+2GxwUndpdpw6ZDT8zgvg/ivQm
Yc5q1FSNTTlh+26d5jDNL9Hkyf3oX8d5DRv8UO10D1IXxQB9SS80drpthbe0GfZV3MrnGgVnh7jk
Jm21tyAZvD7+nmO47bMWqgdzbjtRyXHkaexYzbVPmOvAYCDZZpMIW21k46RIHZxanBHMtQ3uZKYo
1xpV/amcilXVQhWIgzj7Gvn21Yq17I3sLuKKTPPcZjRk7UHPDgaSqE2juclv2Pjm/+Gp7FCbWNKg
SEEF8MvFo2uhZpjzcQodQ/syhrizx47EHDbv0T3VVLOwA2p3b5DnbNRLnr0dG/o+Ha5lVIJtAyAJ
26xAlKkZr5Fd20898rVdZYQIV+vmopT+J4I/e5uy0Kz6uPHWPIiDtczL+JCCGUSQSG3WSW7VwMX3
WUAzNbPmdfIC81WUTy4lwirNymnNxkk9pwmDzaLrh52GZP83NQqNyZ93dkSjufQytTkHlg7lLxeN
wpOX4BktFpayzXXRDgU6VMyfdqpzgnkhDw/HUiU+Kbf8prk+nQLTHQ8psa632k2zmsHgxgeParmB
vfI6fBC1B6Qis632hAb6FPYl0l4bl5cSQ/ubAly3fobLs8m2HzhnKnA6rMCHfj2bqSE5B/OOrwYD
HKMeODxeqr7550///jNL1flClaYlt6HH7qa1hiXiGutc57K+NXog16iWIUrGIoOGxlJhG1lxNjir
exUjJdQH69k0v9l2Vd8fb5RLqov0/Wb7eGuPdr03axB1tDOLXWUG1AA0Bw4BgVlMzlP94qY9Cjyj
dC8TJeOxDAeGrk1wzNoImAoOyHBhuR8KP/j2USTkIYYWMUWzV16EQAVYkvdJDPSodLq3lPFr8DQ8
aU0IcSJL7VfQDM475gTcNUY03kxRkFPXYmMta9QcWemxHRkCZL6GuVejjpyqZz/lDgZR9V19bIcL
mr3xkPO42whP/vGofAjqFbcI/yVFkVk58UI3RbfSe7e5yz77MlbxeLB7Y5XVkHoUWMzD4yWg9qye
fGO4Yd7XjhmUknXB+rxqzC570Y3g3A9zZkokvW2XFBbnBlaxpcGr4UE7W3/a8RwLuA7L1m7gP7SL
H40m/NCL0KA5p01awhAs5JGfT5IWJC2316yvo91sw1w8WkhqmKJdbZXe4rFu2xpOOnsGCDaiWQup
iVvB1TBbVpv3yh4/m3RWt0aXcljiMBr3JKjXp8dL37f+esii9KlB0D88jSGmt8JnMdU7SvMplV/N
AvE/RvJYLfKYnHOGEQtnYvqDHiPE1RtnOypPVEvWmIZLyEnDMbOqJZs47UDd75wiZBDrYErVso67
ZOulkBcKB3pF5lbVk2YyMTbgPPs9MpOswOLx9wuC+XOkx3w/wcSmY2VJxyHQ89cFYeKq7GAoZhgv
LQyNpbH1ZIfEq/JCouZSXrxbPbgrKZwiQe5Q5gcjqQpoBXWyn4amuTxWdjkvJ/QIsX4hv14qpr3Y
+Nz8zFP9gAPy1UVXclcVIALljZ/LAlNpODQFkgdtU5ZxegcGsjZIygIgQcmkY+dKwaavo2KKDrqy
xt/ERRjzQvHTVt62UaryUGC6A1PM+QW97os8SZqe2V0SM5Z+anKd1x8rXPDd6/P8BclRfymmDof0
MCxzzecW8NmbZnbxaYzz/BBMxWdytYZrlWsGTmlrqWd4zrzIgDQ5P/vDyHNOnW38+fcnTf51EfSg
2dNwlNK1+M8vn70XfSjKBjBhP0x/jLIFEJbAflbauqXZtQ9Hjdk+yJllkvj+Lc/pXLVhn29llM4o
Qix8vuYQbqq0du20YXgam+rlcQHEvmtxEffaPg0sbf/4ycjluAm9dPBRo9N0hucwXjw7vctmjG4m
0mTR46Orm9D+hLiFDXZ9DRuvfBt9bqnH0RWAuLWpSghm7kdrG3nZn0YzZReoNHDBSmRFBqYis20w
d/OT0Sb9+u+PmTkfk5/PN5c3EQCEwRlUb7/WkEr2kT0aSTq3D4JkH4XYtBlPf0pE0Gw1O7aXRZ2B
d5l/CjyTCLvM8IHuEWHs9NabSSF+dgKHxrzq/3T1/gNMmn8GUe+fx7IFn19Seabg3Z5Toa1l09gv
Nrj+JaVyu0Z/0jzpZr3Wpy7+VjUggUozxOwS2pQTXldfdTurT+U8wifB2sOrZCa/60/89dnv6QSw
S9slERbh2a9XTVA6ASCyhL0/gJMiMRaxEjOtA4MGrlYXgoOZrIfOMtGaxPJEegKQUZd9iTfEHlgA
NM9zo06Fjjy1BYVQ2CcdTNXkjMQrPjj/eklEFB/E6L/9/Tm0/9JrcjTNnBtNkk64BxOcc/wfJW/s
0sPIZJ/iclVUInXkvg/hEN0G3frA9/nZxLa87U0zvze5Ku5xOaOZhvZaY+e8F9LIn4osaramnLOD
8+zoNpq9sTC9kRYYJXdmTdDQRkUYj6eJLS4sjEXz1KFHO7WJdf+LcDP92DltsU/leIgtL34eKv8P
C0vboNO0DgezOTo5wjbXzJY9Vp19aNjNffS0lyYgFDTKt4bXOB+2q1kLHyrSJVMt80tZ3geDpTCC
1b74sQo1bG6CRLOeWzP3FyMTHWyP81LVTiBaaX0cHy9OOjsWm7pdNbohto+7ePSG8iMa8ncRd2Si
ZVl4YJAMyCN16coloAD+/sTof6mxOTGuqXFh0bXUNOuXqiyC4BpKu0QIkfnuih6cfE3MYDeM/VdV
T7Q5dbt+dUPzq9OTZaOF0ZpcsWBZOsr85OcKk3e4LEpsdolDBTzG+A0thxIAAPVv1n1rTun5aR0g
6YHSl+4dwxoLm+3P15BvV1OZ08uHDstdhzV18Wi7BROcn8dbwmKKTd8xx2miSD9Kx/tmNbJda6oc
D4+XNjRh4uTODMNhb1xG1WFKKn3DFrK5TFWwGBV00EXR1PG1V0hdBqktcifHRSUDB/J28ufjnSt0
70nkBMPJ0GguOLu8M0xB/dbjVOunQjDcRsAZ9hcMWfJiF0XHujVHWPR1faqHEZq93pPgMR9G6PlY
cUAXMdHjbW/L14hi+qS5bbsT5Hv8/Sn/JfedwmE+ji7bKfafmoSh+PNxNBoKa0NIkiwfD2wYGwGd
jHLJBRieugJ1lghsXPu1T2hfP5T32PEpLrSSCjBvXiDbiUWduz3C72rbZFLsHl2o2DrIx809kSpi
Ije9Q0J1UEjOVz4iPXnNiwoiL1ag7f/8G1m6ZGzO1Iv//vqNclGEGckU6eJHHY+47FDnKaiYkMk+
U9gFyikVL6iDyDFEagrrZ/zMqV6k2Q2gGJlTJrG9dTmJvTlo1odVoFTX2nZpOV2IE5nxZogMPiDD
98fyxUZE+tOnZpIfv/kqfyluHB3/vpw78yaW0V/nFGE9eXB26RCTQvAhBzrQqVLuIbD94axZGSjd
JAi+FuTIqB6AKvirp8DrSHEoHfLrEw54PxyMLrLe8sCsl1AQnAtTBMBzohzQgKZHM/Byvp0e/+b+
NOTcJf/5BtUB83FhSZ7TUGB/6aIzWewDegkxzF23Y3Qlk+Oj/2C/cSmln9SYH7qh2oo2C5HDeWDg
InkmZMNe9n4zLJTv1bfeiZ9pzz7BVXRvKWzuK+1GPOaNlR8iL7LRlEbtvcxlAHPOYjOQ6zlWGR3X
FevYgq/V3EZn3JcJNkG0p2aFpDrE1I7lxNOXqlURmjl8V4+djdm1/XWQxnrubIxNdlQjmrVh0i5G
Xdkng4neaTBUsPWy1j+KeGpODhL7saBYtIbRPiC1Q83SKdga6hwDWz3mCQTZPIaQDJxzOOVVduwj
3TwTwZdgqPXXqhHWSzu/eAk4vChG41N/GecP3tj4M4M6LDZuQZsli/lkj2YQqAlCRV0U2+kY0ZXQ
sFVNPfh8C3QshxXOnnoe5hcrheOBfw0+fO9M25Cl6QLzEy2EgYguHIh5znwsBHP/Y8xMAG3CB8dv
hupChbipv6nAFkenyGFmOCZ9RlVt/UIkJ4pWcsj7vHjJejzpYYcWxaVHFIPem+3XR+Erb+/TUf7x
UqYZ3OoxOyIDKJZtJesrjAUU2zIqDgR8astxGksUtQjzDL/0dqGatgjvUrS4wVvr5dgftris2d/k
Sfw+Jog9IwtmUJiAqe+LeImDOP/QhjHdGozZ16RR5x9VLe+RO12idIqWQnrVIqnd74+BbgExRtXg
7aReV9upw1vtTuvEZvRpFbH3TFxB+QHg0n7rUnTvWjkW5379ULbAU7HJY+/55Yzct48+Y1ihaXUl
dtGkCw+s+ctBVcmqpCbZ6ja+DKHaNw2NydNQ4cR8VCO0ulB/+wkLoieIvqknyzwHMrYPEdEKoWdi
QYvyPTZD9BIGZurKPj82kv/cTT71sbqQBSHvlmerc1tC/4qi4T2N2/TYNml3iG39pUjhugFJBv+N
FR8MkN2QfqrGz8U85oE5RRBsEkXkRAftTlrtlwR+14U0ATQtINSXLgOq7eMC6XJw4NDTKp281khq
4TOZDP3NnDn1Xn/LwSokK4hUX4YcHkpjjvGL6GhvKFt8VpUZPndmUZ2CpLlbHI3VfxN2Xs1tK922
/UWoQmikV+YgBlHJ9gtKtiXk0I2MX38HqF33+473qeOHzSIkbZdEEt291ppzzLoGXriOvbhY2Xqn
mB2E8sDu93m/8lwkq5YO+qI0MuNo08U/Tn5N2yoKxYFzu/aURT4ViD9+K534L/0pe+6f/c/Fa24z
UmnAlvJ8If7orxW+Sb/QgIqHiozMbq3oV93kxA9l33yEeGd2zABNZCE8wzpTYYxpayi4TNm1ZvK/
Nyrb0Ja0rloME0VOU76dAjWis6UebW1eilI3jiJu93Oz/CEc4Zl1nNIZHFOSz/W2KaFNGSYsKGGM
Jj2YCReBNkZLn/DRQ2ep7xZoIYSr0EmQXTjnKR+bVeRp4Z7C/wmylf0tyhmy63a9d32vfBXGsq3i
8YdQRrq1nevX7lgR3LUhmp67sGP0fn+Wzc80mBJ/2c3+fWTjfGHb1Lxsyob7ZweXCTN9R73kyDbR
P13dRz8QW+xj4M59XEf8lK7uP0SzSq1Q2ptlj+6uxuYCc1MN1sHO2P50NnHd8RjuAPcWLcKLcezK
672xWcgOymYVmpe//Ob/3stc3/fuCkm2Mv1elP5XwVJp6PWsaoR1WZjtooIGA4lpa8mCKdCssmvr
al0BWDIT92TOOiEaUP4/XYiibuDO+Pb3wCVJKSgitP5+HRZ7PdM2nArpT4KG/79/YePfgtP7ac5A
2+roniP0Pz7AqsGDl9QcgsrOFS++ycmAiYn5eH9mhswB83g6N1Lpb3HQA3Lh8ki6e32uXXA0Kknj
Y41G4iznhxHALIJV11zeEt3uXtEB5BiC9d2o0nMiOYgYHkENo5LjVeoZozazOoR6BrYBkUhhKPvY
NiB6ExNnN/jPAhIoX5sao6Mn6XkrMXYY1yJU/X2TPvMrKMLeKbm29ykY7nE59MR/OPIcVZX36JEg
4IXDdIuD6qCJqHkbfRWuoDYVh6rtunOIkfvMuIBJR84CN1/dv06iR7LNXFJdqiyh/2qk3uF+U7pd
zzxQKmMf06RC9RHLt06pZY9Dbd1WeJyGWdBQ2UJutKRE6hnaAJwzUroDExDl18E2Dm8Wg2fCvYJk
AxfWW/l51j/Ug3MhgsM9MIWAzOpq1XfM4rDX8uTKJMx+qieG1c2AVfJe8plnOZ+oU82w18CZsft9
rQu82D1OV3QCX3cQgmamHnOvO8x9hHkO1c5mNGt9R2QTaZXzwdYtMDFS9fEn4dBf5DJnlwiL7mI7
QOwYY9/0uIxuWTL+TVHy5+1O8iCNSNvQqfJdwR70PyuLAgnFkPdwedOsvWhdL78z+4OhOcXB2TVf
KyMcDrj03R3qYxbD0L6aVSc2Aey3DSnO7osbBq9jgm/NMbt0HcwzV12ZDlDLQw9P7usknoXpbb7K
CDOLuqL6Pkm1EbbGy5fOGUB2q4jcTsmcadz4L7M7xnR/7BP8jZY5dx/RdBM57c2djv9aGNCHjQF3
TgbpuHJWFCWrKLTZ8+wm58/qSITTqX++BG1aWxDrnB+mFLN1Oen4iMo2Inye4LNthl11kbgzQVTv
gXL0BVkAbSCtN/rHKCj0WxXgDi0Mz70JBstaASpibu7mcqC5WxdzkSnU1jfhpt81xREQ/K0qu+AY
TCI4TsLud6Ix3oKkypat0QcgEir92Qfl2wkokXIwzbWQPeDozj46bkjjBBnxvZobcp/iX0CmauMh
vxoJ8AqLYQaWT+4ic5pakC5gxZMMuq4tkO15VYldtyvfUUAUyBT4MWkl6dlp3J/Z0Mdn9PDqbNfJ
76ZuL2OZ97cUifiafqZ9cGQ5XXDSLHqRPXra9JQLmEe9jIpnGs4ANjNIbhMH1IHS/sluUa5ZkdXs
DK94dttYXiKfWY5WO/ljIHwggWYZWQsrnuSGzRo7jHTTTRzZyTfisSDBKe89M3RzE9bkfPirwSiD
jw7+Wp6p4oc3SqIGXu4tMw6VzAwi/uS5CoxbN2K4Byi5dxg/2fN9TQzbTfm80R4oSSYNQ/SXgt2b
b5v/PprMHzkHpRbFlfu/iDpBEXhtiTV52fsZZ4nyuwyCYV9DybqAYy6WHi0iXsFw4yNv+iyG4YCd
uDn60iDjZ4J1TZhJfQH6Dk0mHLA2Avh4tvPw1Fv+fjKM6q1UBL4A3DYetXnWkkW4lCXn0lXnuu/O
kHtHSDHF1hAx0+G0N1ZRbbvPQVQS3qVgAEn6/7tSGPlOglYKBuZSX8qUimQXVfjjoWWhT3Mjf47o
mT4ZBVxrr7VfB4OTtTKNz0wyGcpA4L1OTAb3SDObVT+rosQwnCYwAwR9Rf2xSrD99sqHI5MZ0zvI
AD5zffqi7Bg9p5fMzVrQkPvSk9aJzc3dM8bAq1t6wWOipcFjqxgW6oZxhreZrmIMBi84fOKFrwZ5
ui/FPNQHhso8GKWzaPKue84SLboOV30K7KPi0A9xq1IUMFwmgRj/Mvj+14SDN5xSwDGR5UGC/len
y1d9GNpCx+GpqeYkydvbhjXcknRoxGPb1r8bp8vWVpH69xqydnNtb4mJj+pUlsFWp5uKBLXN96HF
b0hk0I98ytJtKCb1MGkFeBrpXjkNp0sjCIq/WEvoV/w5mgLK5Ii5Y+3bdJj8fx37DEoOrRUozPzw
R+xCppTRmDzW84Mn/BHL4ZBxNMiTR6v2k0c1xukDSrnL/SfuXwJBx+QdzcscAUWb1EqKZTEkuOXn
gp9awdr7vfvrfjUawQNernzrtySFTZOyzlKAhtmHzWhdLcgl89vPPao9jn7pHeyLrS7VVLDd0u2+
N7//aIPT3oyXim1uI3RPPccMiNxCkc2jbXEHdkcXJAL+Y3hvecyBJkmHaWcNKcVdo7mvSMt+w4BW
pGgtmjjAE5f47dIdXALcs9R5TURM24O2PT9T70jns4hoAK+ctVfVI/OorOmd5qJ1RfJrXfMaPzVo
nXhfyKlBbN9IPnmMLO4tkhBtrgCb/uwbLSxRKhzu6AlkFP6RFQcQSUHSeY9JbK3i1OWUTW125JvI
7wJSYXiXgr3K4j2+GestTeUzgQmfcRsDrvGDX0WdXguGm1/t63DEWV2nwc3SSwvTvk5KWx1t7lKr
wFFLsNbtMTIIwPV6D0X5FDVrzXf8rQCfu0j8bvxZJS2uTcf+xtEKEnenL9tUhc+m0ojMolhZ56kt
9mhR0zXLLJT/1u1Q+PjfbS/tr/3YXLS+TdeqUQ+aMTs8vG3OR/GYpbpznMbJeIp090PvxCMDryUG
pfiWOk62jX1hLgfGmbtodKt9U9npXmo2/iYZbPw2rteTM/lvvTuP9jvaBl1nI5JrkvySRCyxOtFx
N9xJ9LbKoQLK5ZTkENU24DQXsleFSbWGprlsnOiR4eOw7+u8Xfbcwy+On4QPJrDURTtfehxqTcPe
G6aRIMAagv7QOMY/DxYZKvuq5EQwnxhqxnz0hGf05nw5zg+BmZQc3U1rJbUU+6VSFxSrxhY2HxFI
GsrRruqpL+NHHQ/wwkcvcQ79Rp29Ma6/nhW6r+ih40O9f9edfwSkXbFp5m1V6s4pDYT4lpQdbALd
gtwwWsZO88f42DV2uan1XGCSBVUcmFDvCfoDyplU9utk+FdPY6JSUFFtRdsGJ2J14zKtX92kffCt
tvrpuB2ZSbHfXro2cR6YPuSrJh/KnzhFFoZL/zLMiKbz7Wg6IjdAyUqF+1pULN+D+h3o+bqFBv4c
alF6qwX7Ut+rYx6iohgrPz5j47pxdt86gKs3QWD5C6N0pzW6xYemU+6zkkHy7FQerKDUVreM13o3
EClA+AaXgU+rwoBntOB0LndtxqAjnG6tlxpP9wcCDF8xEVWn+5WPOWoDT9dexVI+tcGUHfQwH5ax
bkAvbqr+nEQabcH5ASIeMTuV2ZIeLVxMwvW0pb8nn7tBHmL0EkWVh8Wqt6qWwID5aWtSk7ucLIGj
VvtSavvE8o4j682LrmyAfB12ZtX0dE9KjNoaLm0x90yafNKP1VAQ0+dpNo9B4iOsnlzMCVOwKata
O0eMgjalzGkqpjHMo/mBBvOQyGzHDOvdz42VbBP5yUgTSpYMvwe5hnUC1W4QDzsNHfUqr3rjPKE8
OrfTMJ1JDe31ZGM0sK27+dwmpFM+KLMlKq2LgQUgqO2aanwSswHQ6SlPq1ZUxzID5uFH9I9UxhxE
CafZUtCPL1ZB3IeWtQg5UJe8EJturxOhdxurcj/l5L4LWfNBAcyzKBqOGdMQ4o3gljQj7tBUi15G
SlPoEldj0iifwj1qtuQ7qbN+gh0rD9JLC2PkAJAwW+oZ6Y7atGpjn4GPCfVYQLVfmVVM0EY5wKKU
ATxhgtBIYag4eybUVLxzBBPfFC79sH5lO3NXdWsdkhCANFZvl5VO7bpMf6ri9pfuJ7uk8eqdbznY
1EvStWqvIRmFHF9aZ+9TmK6lckFAQsYyjRIw97TPx+LdmuKeAjTEl2YJFMxLlOCnIrOmLb7Jd3s0
TARHhbPHdIexdAqIAbNJ/4rNiWxltSLbm3Va0vwfuvKDTiFFS5XC4vDkm5+YTEnq6CLK4V3PkMto
aXjsOC7CAuNMhrWTJxqydaDwoZttA7RkBf/WEd7AFVE2H39Z/ib1UT/oFAGLIrXq9djSjW2sbuEL
6WMlY8rpW1Qm/sma9GzlpXOUH1S2Ram1xgqCDAqoGx5Jtsg64LSN3mZN+IVBmpNVnTPW+EXn60B6
dPGi+9S/vg6bokdjuYIilxoMp8JSIjdvMmRHw3EQoAgkfhzHtd+IezaR2IrHJGo+uAd/2t2uFZfe
Qi5rjRsE5zDGsZIudE0BqSbrg+0CSwQSNV8U2WoMRboeUhxLEACbleVht2+mBzLyklNZYBYcR/c1
JnDKLuhNKzbEVW13pzaHoojIrHugzZYxMe4su9o0Rb02iHaoFIqougJbIHpbW2qDbc9dfKjST248
eftuYn8cP5x6OKaq2wSk3GybSH0aIf1YJhQPQUpeb+CCP3KEtyZbQRwmHydsZAG6b6zXvoHjpIv2
kReerc1oSEKjaasH/RFrJ8ReFyWUCbrON2hDuLyjK4kvJh5ITBINQZlWTzMwJQEAmO5a+uWE5wv0
oBah0w2S41i89GY0HjLHbI6tTcxnKYgywAu97A3ieFq6Z8sw8H/4zafnOjAeMv1WeECLssR5b1pP
IpCCWslyb83NzXjnODPaEnsiRhv4pqhTyo+Yge+apGciomI+DvhDWH5Aei+JRUXfWkecIHTtA6Tp
cxkW7/DuyW1MP5VvTYCYr9QXwM6Y22dk3R5Q2+1RlH2zQiisiWNubA4GrBf4SEsKycaxkHffkgmq
g6hafrzpF2PXIRyg8zRxL7Z2O26RWm0TiVJ6bFS4CZmkbqDC5QSl4VdQroYsCnTaviy+ed6IScJl
xSzsEerKQFZW3mo74mRWvKXOClJ0gQKY5kzubayuuXRB+tn7Vc+UoqG9NsR7Z8SSWnN0WLotZoYR
+2OZERnVkrpakx29Ns2CX04i7h6tk+dGxM9A3uwVfM2yBqWhLOvq0eGah0Lst2tnKOAju963CJ0I
WXDuQebhxaQwWKieKLyh67c5061N7oC1nWp4umMq9wM1FGgD/SBk9WNK0CXMrFJTstybT6lPA78V
JA9M1TfAKZz0EFRw5tWPIWJ4Fk1FsdcmjFr8Ye3XwN7A/ftsVavYQjOX9Qc5ZvLQEQ+1HpsEKXpJ
HyTfRNhVEYFtEVEsUrKxvKal7cVkCxc2+GxQtQtX/0y0DXpC8nx5NctJODtiz1bDgMgjK6E5Jla6
lH6/EWUV7kxJJiqo1VogjUkn1mtCZUVh9NvSrWzQshNMaqJsdp2F2Fqpc13VzlIjSmrJQEkd+9E8
RDpzCOU2OCwRSQ0JXi8AWApkjuxWInJ80HHyM3Clv20pkebA3t+D7LuTIZ29TKLNmBhPYZCnC9Qu
JBMnDwUlW+wkZMuqYd/C0G37YBcK77WvyXoWER7oNJKQsibynxqG0ORUEGOC0XGdm/K9tC261HEv
l0Q4LubCd5XXyAIrEISsRbokO4ZDm1m/xgY6L7vTVkM/QhkaSVXJSDZFPFk+tpDYFqa3DXNHcg6L
P6aBxNBBGc4iyUmULLT+4kfVZ1Mml6SGNB61eMASCJ6++Vq03rRoggLLZ8mZQsNFk/ZwyWVukRyi
tXRXQWuAJjlwdhu2SRn+hFJ9wsYJfm+8pp64coZ4dpvZn9jbLzZrYNuQ+OTU4aEvEMm3fYjcxH83
pixf+tY3I0zWhhbuOi94q2r+xj52X7SSybjFxsNwHTZLOefN2s4vu/CcXeJGZE01a1um7d7EQ9DI
Ott7PplDjv0UhcjcvMGlTRaaLLMsg3BFeEtvTmk94abQyfJIHmLs3ylG0BJrpaEE4zjoVHXziK5o
m/SfdVwdHJIpTqz39s1pUMfmerHoTeyCjrTbfWnZy8GN33SgJGOY4JWutjkwsoVbJycVB8ceF6vR
bDmqmU4yqzLyngylEUd6hNg5N35EsAwWwbCOdaItmi6EDG/lpPP0dQO1RPoAgTGn6PEH50t7jab4
Aqp800z82o34dGdECf0DSdZqaK5G2tsqV3zY7PEnsRuLNm2HnSMiJiyaJMlOddYmohTk26PMNrRh
xh0LFnTu6E0iFVoSF+vj5YMQFaQ+zYfI2mGzQ5KZu1u2a05c7DwmY7FVtZKO+arq7Ls7QCfuB9qX
iQ7jIam/5x4HDrttKuBk7KOetQytnllm37JcTBYhnqSuDblaWYG1qwafFJiEyE0O/N9d0WGjIdfB
hYO6ReOFqMAIGGHik6vqcBkwKKzaHObPWBPWUGLnLcvws2vSmw4NeCLVpGNmvGaNJlbNQJipZ8W4
GTLnzGnUeghF+EDpuZIF8544JqSK6Ap4jxQeDktaW9g49cm6dyzbpPeF8HeITQogFNT31yVqWWet
oauPhq1/TmX4g1s2Wte2shcxOVcGMAmyr2dht+VuERy7G7ELYgcpGclB/OUjhCXraMQfln2sY1cu
SZY4EFjJnDKYwL8DQ20r9BL0AaNDb8k3ZMNMXUjyYFbdzXFJPk7BkTaKx56jl78i5ocLlzJs4XZP
EMFJ2UE+bOrdh+pasgxCbz0yCCaklLgCRyyFtL/5c7q6qw9vU6BZZDu58b6Cwp2pXH+yMW53noGZ
NfDypUaaUGwRcBlJM+Tk3IF8h+YlUmr0sK/I8HOJlSNI5/6/WD4N6HatE5tSxzBiRdupzZRP7gYm
6DWka7fp3brG5FDti5pcrkErfwUzYLzmM2pks5iLwB3YssZuqm2HqpZzT5Q2n61GnqAzaVvIJAbs
suemKsILS7C7cJwfM77BwpO9HnX0BTLNmqdGVzoeOcLq7pfl/LVAsoQV+zLWIcfZjvk8OA2mj975
y7DR/dfcxHd103SxM3jCwPr0x9xEU0yCAxSq3NGzP7Ej6Di1TE4VTV9ALMMNlHUqvREFhTotWld1
kzykCSEv2B756zAwqNiJD3dRFvColeYbZyJIxIY1EKZu3eBu04CEBINvbbyIUG9l8Yebs43lfikJ
H/0aRfT+A3hb4xhrw3NVaiB4J7yMpQ9S6suj2DrgC4uevJZQLMpKTsBcTAIsvfDJHgI4GHqVAplG
K0DX+rGcFMbpTE/2WtU415TNx2shPka4uhbZkNePZ4gk+nqYMRyjEt/VnQSAdZFk9TYS+6FJbGiw
ytxVtvYdIcJwbtvqeyRtmw51/82tuvKEX+OfB/B6p7ixnL8ozIw/O5ougyCm0xjIHc8EEPSHZm4M
G0U3gpz6Cq9MFVg4sHyXv9XuFn1jQ62yCxScljprppZByrTrWYmLzn6SZE52WsYRzNkhjvmLNNj4
UxqMbhOtIver6bvIyf/Ub6ZoA/yMky6lV9zuWoRrBZ2yN9sl7a7TR8CCQ4C7z8nbg2DY+KVfS2qo
551ODZui/fzL0N/4U8LGr+ThU6IKw50AW+iPTzMTLMeNcN/R4EU7wqBJnLsCcn8R4CJ3p/5Z78mh
NdxDmqkrmSzWydJjazkRj/GXX0WY+p/CY1fgRBI+rm5hOK4w/xjXdRDrwnGQbCIaY0ldDeeO96Fv
y03ToA9u1dQRARLCuNbrI7NtcQyNzNn4WSQevQzqC1S8VQbvY5XHerCOW78+SWKW7tMXM3fqvSmM
H3bTo2Ia3Whtl3Z9+RrNCFx7iB7SIgTNGOMtqoPOenEJP/u6zDTj1XP7fDamhBtWBVzC02w/Cypv
01nO2z92DSQgtoN83Zrt2ARU4rkpShQ6SPwXXhrSUPWwIOtZxEfTAJVYu+gv55+ljug5jBXeuu67
aq00IAQi90nXcqOffkuub42dbTtlfr4hOYjIBrudFck5Yd5SRCs50g77gjBhmvJOY9r6F31+yNvU
QjyJCdeWj3auPYKnnFF4Aa/r16A6NL0nh213ZkJhH07oe65LVYHOu1tsycfCMYBF8jh6WbSDaHly
+4k+Lk5jeyIEERum8ew57U2gXjmPY2k8c/RB4TnmR9Ah3gqbQrCKdE/fkPmbbvOAeWXQkzOv6U0J
hhMa7h3fMxkFKrtB2U8xbrImU+KSA3NrQ/VilNitKab8hyRNjF2lEwagrIaJIiBDiNfRRdHF3Xwt
ypNnRZueNIxr5PvA3WPrqCJhbTtOKSSBf2QqEfvANLwruLL4gG6czxyb7TL1R/BAdUMTSlh9fZpC
aE9NWDzUXlU8WGr651n00Giw9iwYS4spIImNwJnwIXCq6TSQIc62GjO3aO09tw+G2NAobpv7I/rd
kiBFaER9gp+kKZJ+50ZDvq385seIFfIioJau2sgWB+Az9oFEFokDmjSckE/WNJDpgbWji0hybhjp
UNQRdHo3PGtBpTYe0Xp7ayQBJayJItBGEuo8klXWielhfdc984WMKNB6lcy3qNnTeSRMFN0NyMh0
Y7KrmFyAjYjRZH/ddPMzTYyPoyRr/f4lQ2vQUbn9K5Gg36aqFJvK70AWlXp5apQsT8SnpVTrOLGz
mHmILXWC6fMApYSG6wuW9IQpcrSbq5wf+tw7fMG+giCmZ9+n/Wnw8uYxy+zXWD7ZKRRSK5H0Rf24
MjGNWuOZ1Klh5eRMxdLKP2IZN6Bi8TBqwlqVjkwBmQgdEzMPrUA/l/fj9X6l25z+gllnEQGTmo0l
jIGC8/0ZO4ezLwMdhLqDEDzwn1PmjavBbqPdZAPgvptT1dNYc/7v3Nxd63quPeiptI594WRHPOjB
SbNqsTTd0viJ7w0cdzeC4S6t9JrDS7nVVqFxQhbTxatbIgczbHXBiWlDfcQb71eLpumgR+VZwUuY
x3va9ls5e9hMzwFHk4+04Erq3ZWQDRPUJCGDfjJMkkQme7jaZqcDUmO/w4EYXoLuhxtO4yG2kdnS
UODEd7/GZVUSgEM41exGzf0K9Y+V2pAaLRxhorPP7K/wIDIqQMdVzroW+hW75Xi4U9w6bfMlmrBl
QA45kpfbaFPnqeyxsMTL1/fQLf4g44K5z4zTdBSQ7YyjNr2s2N70UGrv/58aRP44jESDAEdwqTI3
sWPT0pwv07GITujhIFunhCunud6cMrqfonaN546k4ydZfIx2zsI0jzma4bcK4jGitiHAoa61X0FB
ETx2/qVC7X7GUCo3wQDBKpmnayoexgerEh+G19Ly5pbXgh2CF/o2/ageCdck78Xjkzve/vNVzTOj
U8VSLH/SPhDAyKFEJLWxL+4eUMKWV4GIqi25zfnOKgd/iZz6u887/w2308JFsf6DmXoE+ukptXOS
fJNquOnjEK9jo2k3gT4ma5VOFZtZhxOibgCyFjkhrqJfBtmEUGJqwT1Dxe8hogY+3NX5vgsGwCtW
NdB7nO/AsoOxQaOV3Mq79KihKjgwnHnIpYuEUQIr7YOy4MSMkEn0pG/bnkarnLfqBEFoKLeGzQs5
jO2PAp/l0idRCyoYD+7/f+YLS7DKdODeQoIok8wPt4xaCxCploXuulEoXgH8gp6tnoLADHeDllxz
7u+Hcn5ITSx9pldtEtXQf2Ynf658DcgcEnr4fIxgAKg4RCFazAc+8bQuh87zroSBffoN6K+AcK8H
BsLtGjmSvrhf3r9B2vGzh01nl7n0q4lzN9IHD16MikbthP5TLSPS5cnpmGlplIfQchEXZyOybTL3
2pc68OplZVj15Wv/w5in7/77j5JkEC+6AtAjUbTGaWDRIepxfmq2rxRUAF4T60HP7PA1Lv3fXhda
+68Te4OJDei79hK2lfFzfqKnVnYJAvIICw9bQ+i0L41q0ddALm61kbYAesWehsS0sOiCLrXe4WRW
hBNAxByvk16VPzFvosHUdXpvSaKqS/mpxO+oR9LVxJ2xSxQ3Tzf51OOc8NeAH05d4U/ProgEPaSk
SjdCZtMJ9z5g4Qbwat1K4Aa6om0xH7yiNiFkL6lpnLnpLiZ26s0kk3qVjrZ3zEXroXkaXwJTrlpN
FgeHuxzB6H+ejj4dMam75AbNxoe7BwJusn0IUTSwUtd1u7Pvq1mt+2RT1B7xe5qttiOyi8Vd03RX
hdeaNV5E9S6T3HhlXjPtx4YdfTjWoVZfbRjue5BNyTqzBYWuUZo9S7cOh5iglAWCe+bWGek2b54T
bWpBa96Yz0d39kuKI2zTobReZ87YNgsdGeRCRpgWtEpFT5R1yQIRk//g3I/iHOSNY46r3CHTD74u
YRpV2B+yGYkS9YPJmig5TWJ2/cK7/Af00rjfA+9t7FIPTR1ccKmzlN8vM6ehU5EKzARTZmiLFE/g
1gkYnyCocldJBo03NNKPuwkccfL4ZQcvTXc46nH2Cl7eeDDIYb0JH3zQfJirRyu9OVzV/nAh+o0V
1unwjddtsK9qRkj3y1i5w6NvTN2umoHBWZZ/k4b+GQ84OL4+HvStqM7tbLAZ/DEgJUgLQsMTYxI3
OMoUXPrEQd2IlX1QFQ2xztNOQawBbkcP9aPJNDZc3+B423ubOyekzGrYgnmUfl32ole72BQ0Lqaw
ehrL7qc/KO/NAOdFrqE2hxtqh3R+GOPurVWRdQLHlVz9IPyQkTV+C9lA+RS35tauqvGbG2NxJ0wS
QQE/Bb/lZ2meoqSMT9JI11828Q6rwg+qBtotARsXZbPY+5hQNzpq2ZdwbF6iidYxbiM0BE4oL4ns
9yXWOyZOefqKkGcpzNZ/bEBO7Cazm7ZVGcXPAfQvFgPnQWGiPIeGHyGqjx5lllV7Nao1YjnjVDmN
ccpw5pzul6RwZKTnynfEjMWliNsCqmnFadmibX2/vH9Dqx/lneI0et1u7J0A7vmY/5raZW3k5s9p
GD4UZu87ZA+J7KtH6XRL8kGeOaCRll3FCTTJWcQI5E2uZe1Y8BJKtasc0imb0dFBf9UWv/k4rWXa
WwgfYKVp57Jwig2nOOaSChBm4eLknkrzwI36VT9xKqjXuhgJ+NbS8oy6TGwD1+SUX5fdPuyJQQvD
sD+VbdVsy1DvT5yrmi3hd+4mNYZfE3fZiWPxtEwbU72XfnQxuKNeujgzmGiYtEczKgPYmc9RRUBE
DqoWw8mMy8qdfNUWOpfz4ez+Xbupp52jcm3TosNe4xvt5pM9aE07MF612PldMFQ/GzDGXxmVrUSu
hidVDu1OYQhazDSYozdXOGjuwHvW6eF+df+6O6QWJPj5R+z/PPXQb4Sr+081+nvo+PrBGRtvhdB/
JCDPDY/3B3d+VibYi5b3pzE573/8+/d/Q/r1h9b3kNhms8HddlClWrAaStKjhxl3IIkqAAr8j3p0
pL1ZO55zyd3Uu5ILs7kP7htSlAetCQmNcEnUmR9sEmyXlF6LPC8lqTgJTfg6+hnMmT/kvq5HsAob
fQbchHn1z8P9kqMjtPfSHGgLBNaZQIrHJte1vXA0tUyaSjvCLgnXtkHGMruz9YIHKKSCLdeuBqKc
Y1l5ToTTLxOgYGsCjxNAFK29pvNFtrqwxh8pJHXunfHFzqsdlsAWr6ph0e7PK3xEgfPbaxDuuE3z
ZgMeCvNR7gbhkZI4S7RtPX9Jobwf6W0/MliMHu70Ee6CLVM6PvuGMZ5VEk7nAuj/WeQNUwvpX+f/
isy5kpQ+HMow0F5bo34Vsa9dPKAaJxXm7wHiKcbbzm8hkk9FqN5Limpg00jHIA6LuHZ3eHG7qxBx
9VZAwDtHXfzMS7vWUbJ+VDXlwswRmTzz4tipvgkqbCCuTQgkmI0aAF/vP9tt1q/zLEUxMSsFLcPP
dqMx6GAjB9roVMSRrCiYQnquaZWDwpwHm71ZfQMcn2ybGf1BuhCIszTy1nfN/ASJ4jj2DDUYyOXP
Vj4Mi7AYQcLljO/jwc5/NQQQJkCCXojT+1VF6i3KUooi3IAUkn1IByqXTyF8xRsbAnpe2etbfBjx
D0Ckd8LE/cuYlKBL+OCYArt7sdLwWz/02oXWMqGpd4StQZ9pz3hL7L0yvhXAmi6+tr27K5C9r4ws
qK8u2rADPUfQpyHuZHqkwc2J/PIVOXLHXiuoqeIi+s5tESw00kpZzxt/4ZRMNVQ/pDAuqoJualq/
RyM8/l7qr3pDq8Dk+EEkUfUZ2tqci8IrcH8Gci/cTJjbLhTbfK3SqcJTSI9QpFhZwRe815q/og5w
fzOYQfPmS5MeddrskpLEAauMLtb/I+vMlttGoi37RYgAkBhfOY8SqdHyC8K2XJhnZGL4+l4Aq7tu
d78wCErlkigwM885e6+dDOhjXDKonLFdK19ywMTadUol/5iXg9hv3Do82LPgPekgsDWsyFk4p1+Y
8FCkbSR7QrbnfGqsyZ2xkcpKLl2WZUR+VL+4V0HcGpGi1ZDtkqE7zRbwjzRP0boOkzqzPEcfpkun
OxagFpevVp3+uy/t4hIyz/Hm4zrDOP0SDqD/XZ3ZXko+ys6Phm6f8k/TVYiN7aI31MYXRnzx64hb
aZM4ZX5E+T6DRAqMHPtIVGrv9SlvMnHQ27Eak/3o2fJQQBB5H+jWGZR8vyFvYt8oxvxZ18frgBxz
h9ZvOpZl75zCikNbSfY80aNyb05Wda3cwdoObIWvgR95KzrHP5I0qp68+X7I5vtBm+8HvAm4JskX
GOC0+J5FJThTkE0Cq24dTs4x7hJquHaAvM1/QyzC4b/T3XLEK8zqrBY0c5si8KuTAU9LH8aESkui
KrvQTM6xUtaLGWgoqsv0zfUMSDSx3+wBeVNrZwWh1U1DWnE9dL+a1m/efF8Sz8matqfKP0RMx4gc
yzkPGUX1N+JPlsi/jZaqlZkH4d6q2mI3lCSDOlqSfef2xsvR1sZW/qtFd7XxfT+/TOCEnlJwgmvb
T/PPfzds3bsifdSenbGguK9r6v04dV6LSQSvoW+85WzXVzId1LUsLW3leReII8OnVjT5xXFAr9VB
o39g1tt0hvxYSNptkPcbsiI2o8iN1zHqXmRre29uoi5x7mYfQWuwArTGS1TLuz27GbJ86NaBGLc1
xt43RSqf56vyrKhvUc82qGTLToMMWJjZObRQK2t2Yl/JIewIndWxAs9cTV3zD2XT73tmOjWtIvpc
MGY7Ox6x4hbVbrkUC21WkVXzu3Sq4eqbaQidXzioJcsSEHDpca9O/hYUSX0d6k5uWFs5Ec+6fv4m
/Z68XUCxBZ0wGw79brGzqTT948KFtROImsko+GSCb11h9cJeyix4gWjmmfjOPaVonk36pTI6dZzi
5o3owqRCZ4d76IkmbnsMB70mdgnL0/zqJJ/CtHLeaQgQ61a5FWWOFV0hZFcfE8uvlrFuOJWMt2lF
RJkYW/vT8CGBWLWnNiSjoBonDbVWub6RZmpsMiv1dwWqB5vpoQJZP5niE6sA3uvC1XaJ0zAaV/y2
Ro9cNjHjb+RPiBvTa4h29WV54FOg46y1iFWRo3rxn9CvBfhDnO2yJSinKu4tAUlIQoiksdjJx8FL
iY13+df7uv3TjICu2sbpDqZBitNgqGMLReuXHmOlVAKuBydDpmyclZYHZogpB0npbJdLHNenoYVs
JUWP93kxPg9meMszcyfx678a9r/GjFZnqr54iEo9aZ4YMWSF6K9Tg9pyrCN/sxi0Yye3T92CcLd7
lV6hI9UrjRP6sfbt5CXsCV15/FjoVyw+4iWEKK+J19Gspq+4LTdeU4FLCAcCBajYUlqb8yc7H/P0
0sJ31nvUWRNUCY6mPWM2mV4fTy0tTa+ZATEn6Flu65jxeRjn5sMvxFIrN9VYedbxbtDXi9Ziauin
mI227WarPD5PeQX8cpQzfX958BPCtGx++PV/r3UgtK5ZRRqgTguV5jpDAAXic2PHg7Ux87HZkY1b
bFjQOw42SX3OB7PZ0Cn/XXUiuixRB8pqqxNTB5If5tFeYcgeM3lU70sP6c1cLYmECDvc7PVGiKi4
ND5hWEulP4gGepoV/cMcJOBUEcDMnozgzWo1U67TkUyIxR81mR56zygsN8tlZ0zpAeg/MfJR0OyE
7BXmamm8pU3VnFCKsK6PqrhXfRKcysQkGa0J1W+q6u2Ums4PzFPtrpvHYEVEvJ09F7c9N+L/eGhN
dcsNpvxTq//JOiv4qyd/+nh4admhTrJJNxWL8jk2OMEA7FxNeN7YybFG7aaBnBdnKOMDTJXo3sby
QRDykK+/di0OsAzBKqQBZD2ppiPucNDv0ExdHiDg3vV2htpk43va8iM/2ptOasW35ZAp7R925ma3
zm66555RMLtfePbms77r9AkQovn636cVzN4UavA19MprO436kywNSRBk659iqTM6wIqJYS0ECooP
h+4i5KTnom73BiygU9tS9S0lbj3q6Lx6Lb0w7HqNmtHng33Bddw+A9ggi2NS1j+MH1DGFTK6DLKO
L2kT/PaKhopUtuO2cQ1rlR5IPzD/1r736mr69N5Z1b7U5d/lz9dyPHrx0Eo6c8d1vq/vfsUqG23E
kKDrqjTn7Ppt99uAmb1qwyT7hHFpcqO46aknFWKTuIxe5qlDSqzBDYvrWbUmxQE6uDUeA2hIXqfQ
FHo4sHPqqtYrz0vvlyQGBjEav22G7v7SFkzc7TSMvibMY+u8FtY5gGn72vnUl07Y3vWKONpchZ8G
v8cHx3WGuvjTlivSR4ehzD+yQJdQA+FyetmfyPOT7yADYT2m2mcskmlrIRpA6WrXTw3EeKeN3xa4
dF9bv2N3GKGro3NKywpvbA1H0zO64InsI7W1Rlu9FFllQ02f1Eei09HsioJpRiYyYtRK8qVcECXz
OXDZzxr7ve6M/t3Q9T9a7s+nhphiVl2xz5LUMX4zSx9Y2mvzFUU3nfi6Jx3PKvZNByTKyjrmYK4/
R1kg/VqrqUcpPL+4fDk0bO9S0vpYWVOH//n/wKeXZyUKHdeTwBVrW8tIpzzlWqWdepMNm4pifsQE
Rs9lftXpI283tfIjNYP6Wlg6xquBTcVpWsQu8+XyhVE362HVOnV9bWvbP5Vetl2++t+3pD3D3GbQ
3nvIjrcRIOpRKxCJFqigbstrnhjklT/jHtQPITA6OIZED6u9W03y0s9i++VZ3n0x/ekInfAZFJSe
Jy9thj1QGyvkOYhEkG6hyQwZxr9nkM+PbUQbvhq0b+YrqPfiyoVdQPBrYTvRWfPN/PLfAyZIoi8r
93tpOIa5PgOMIarX/XkshXnuXUes7dGR6acZCfncc2zYdB4s72U1scsWYFSJ5l0f5FG1cbvOQm6S
KEq+F8Nc0SbiGKdgyC0dKOmI/3W/7ENS2umlz0x0tvKKNSrbOkJGr/TIjgVw9kszQ0CisRtwjJnk
7c6RKT4iofaziwbvoMxTZ+Xm2mZR/xo061YOxcQv8cmacgpd1P8j9cpr7LNQ9yO99UGXv8LS7g5p
GZgEBapjb5vuuqFyOLUpHMrIZ0Shj122Fm3XfHlhBiVDdzaTM1O6tKm6exIYzOwewDGKr6qHsu0O
ybU3/OYX2hc+C7URXhP23put8Z5nvQiOgjig7SJ+mah+VsJhgvFv75cafisFcz60Wy6do2FCDVW3
58THBiiDHsZ8C+K2Ev2zMSKd911oo8veuTTAzd7DbSPKP5rS/HPleGeZMGCjg2qfmS7/ztp6ZGLC
VUUgEGYRq3424l9B3AzYdXx/jWvvpM9t02YMqi0mL8aGkqGAAWXwt1byK9Z9+Zfu9j8SVsc7a2Oy
q22MjrT/Jdnz25rcxNhEjf5IjpgcmryoATj9zPvo2EXMg6M/1fg8+M3RXdjvrV4CAQTIKAhn7udO
xgK36xFkSdG6X6FdyI3C/XFpNIoPYyQR3i7j92Ho5f4x7JaZis+lOMm8cT66EWoFQh6fhCdC5qi+
jihKmYHTHTuzstFdz4FRt2Z5XfomQckGPeY0sNMZqre8lth/2CcH2BR59NSiS1n3o4KBWkYzs6je
NvyzuzCx7be523xE+gOpZL6MxyC92glnPsLWxg7RAy7YCuHtrFuk42m99CbsmvmrnpuFZ9FyRmH2
bryWgFj8zo9/+BjojsmAuo0RhHmKMc9ubLhzqeOm737f53urzqsjw0nnTpLPtCoCbOhOaB2AZBnr
TPUeAY+elm6FB35Fafa2l+JTmz3W/vywPFOeSBA9m+mFId4H0o3p3rpOeqttEWKLDsIvrYiKbZHZ
l4DG0bUwAnDLIH2/fBzL617XzHOn/PhdJwkCW6ZxWmQOD8+17prjgW1NcHRLxpuKtBvTHu3DbMav
IU8JtQ4SxhGhXJkOLjvf4cOTVcW/hV7s42b870C99By1Ih72+GHeW29kZAWUqD8WznAHL+Q1ZEMy
7u0hCoYcKObh3/JMOTXZigyulnbd5Brhk6OfB0d7Wog4TFZWyRRNK44F9qVKhyPejmYj59iuCNhD
5BrFvTN049jNs2f6w+C1p+JdOrhekAn87GvisJrAmPYLViNxOyirxgQBpigw/w86zkcrGQwQSXE5
R8ncpNFMfAhYL0OtLhFRhlN9iQv97NUBmkobauuhSXzW5apJL0XHTV115sFReXBqKcTrGca3fC1H
snSp6vapChohqYeCiRVBRyGFqOXktYQQdJ6M9pmGkpGN882bg5IfXf/YE9PafczKXLAZpZuHW81T
P5LIYEX0fmtj9oLXCNK5sI9EROEkJT93n5vhXwE2ZIc8YljZ1Tg+6XWHHCFJK5Jkh9A6ippIsBGR
n9Ly6OQX6ckgjGJcNZphHlM9+rc6db2p3z9ulUd8AMkLMb0Fyp0xG9qdmES46ZLKXVvMhhiTmnxC
JYNz/Cq7RQYYYl99ma8E6GDC0Eegt5L+xd0J9Xs7kGBgkzz9qJNowg/7pa7tnZBwK1OPNtE8lRf0
9S6BaNyNBZZpHQScTxjkxxdM38DW5rlJUL1p5Vh8pn7bInKIc7aHSmyjKdSOgUzesp7b2m77XdgZ
4rwM1b2QNkwIc+FYVelbkTU/RxBIz0aW0AKp9PKmMS6kdGzbA8aE/OxUDqL2Rtw1Uul/tI5GaU+1
MGUMFWcfwSLDCho/Xlddh+klqn9XJu1Ti0rwjfnRa2ZE5dHnTLUXeYAqiubofuEV6xlxdAsEoTtU
80C/mkCF8XNscN7JH33cvzy+PMEbyzQPG1jlaisxue0ReNgj6q9ztQ/k+sE+QvBsQYVxWtP5xmCF
UucY+kG2r42Z0zTbBCGd18QUtdNWczv/ox9IJSFUy+tMBPNGeyv1izULeES5LKSg7R6UaGQJ/qMe
d3o72te8ExvSLZtNkurhwSjSjyyKtSfaPfZaK6dgq1nokXvFmKlP5vkBUn5lIsPyEDs90cf40LM2
v1WedvOKfjzR1EEs0lf1lwkifbU8RKV0t4/sB4yYI22xh+gBTRaROJx9VtGsDx1r2zguzP7eZ0IU
MJsk3Sagf9F4pXG1tD07QPnUOubRpgF4XMBZzH4bOyz3WiAtnGb6aZk+2DoQKcaraQgPYBlrqFwN
WJ+9cZ8izNjGXV1vGswg2D9QBIk42vZhQNQMA/VHK6ZGQnSMGvepQ/zzI3DHDKqP2jw+RHDfksSK
8B9W4jMq6chWmkeYiW2Or7Dp91YzkUeT4SBaRhE6hoK4DAE29TQvtdz+7LU8+Y4ylCiKODi3Yk64
MPgD5Ka7jnse1TfkXFzb7bm1K3sT1pwi7NbpLstDpOs/TUYiHMkx8bO4pt0xFkjv4gApd9lfXcBN
LIA5YXyLfFJPnNHYJA1Ln0GBUs/YInusdkzfMj5tufXs+zr0oca5Lx+toLXYGYv+uQ02rg1VzpXB
XJnNN+RfTyb9d1jAHLYNrYcE503YKABePe6xUCcDNRdYBNg9xVrOLYnQzLNDm6H4rlmuVx1C5PMk
KnGIG6A6/TCh6qUmO9q62961CPXKcmlUGOiW6J8ojIxL3EHxgFi/apve+UAbcKQZTxe4HjcLoaGl
DtlqjAfv9K9MPNe8N1XD75Tmcs9b0zb+s2vkDNEXVWLmqBdZ+/7/uOQPoD3AO31eZjSJOOv2GaFm
pXKS89TU/yx3aIn0iqkGcdzE05Bh0ZC7zqwCskR5rxuPmX4vuuCYjPo2m7U6C2CBnpc85PELGwD5
eKzDTKwFjT4PB6pnkvXhD5F/gwL9h6bMvg/Rtbh+5J6TSv42nQD6xnxq6kP2ryyDzkxaXnlJVBa+
MFzdabX47mw8LIkl/rdwLU2ti4wZaBaNyag5A0zITw1fP64FXqokhp5h5TkZg42RrJTK3qqChiyR
WPZxcAq1ywNDfqoh3zJyTN+itsheASuAvkL9ENHme0inklSG58cnI59137KHuyA8YnGieaf+94Ba
0m+oM00cRU+GpjETxxsDtFxYDQm9+uy1D7rotxbO+m8lZtOSp06xsDFGT+aH23A4K3yfNElXDOBY
Oe7+97DIGZbLorfetTnizghrfM8z4oUYrfBNArbex7Vix7eks4tMtlk3AUGw8BQms1y1LUlrC1gB
C5q/bTxWDKKaCFjLCvNpbDBV92gQOzoMh0SW8U6ZkHfnJcmPcntdxEm0jYjjwgfRVCDjwTqg+6zq
DQFtE6XBPFRmrThXaVDuWyiIX2n91gRluSvLIWPYEr8abqn9FSAOWirtlVFYCCsQWtHLn5tUWiAS
jQlkgojAwmmhqdDDhir41MwyhAjGu1cZbBsV/vwQ8uyBCNhib2aW9q6Uf086y0A7Qe61R5MTH0wb
Qrl1C2tPGfFMnBKyb2XBOyVKZ9rakSr3vhNZb3XwVbVK/wv/8Xvgj/6kIR3m5NrW6wLw1/vyjDja
hm4GguujbdYkM88jFOmwBjXWeM9yR726HUuEnaU3blUNQSRD2nBwfjSVbx4WqlVk5ndEDuPxoSOr
UVnwiQ/PgDtsCITm+HNKkZjqg0Z+Ui3dJ+kUNl3AtQk/kP0g0o8QNrRNWiZfkZJEnQZe/cNzG+/i
YnJqnBF/rlOBpuQ8sluaTpY7uYdeB5fthHwgLdidOwTs1Y3sEPTW1A0ubvp1VBkZnDJUWiE5R6FK
uu2i2dIgEu6WZ6Fws13P8HQd1tNP5cjhWntZvA+iFKZCEjESVc1rUKE3G1uQRXRD3BPpUOZ+zATY
7YJBBcBN417miXFPTSAiLHYi6Mx9i8l13bJbHGOfgNplAYoH95dsHEiOzPdfct+6ulP5RydU7zkh
MgjBb8rHpUD0nVpucOik9dpNiXbOIpXj8OYf1DO//IF/4k9pMe4mK2IdpW70EmOT2jOgP5uoCg+k
69RUePHNzGxFHGz2vZAplWP9AilnHwbKWESA5BFqnIthmqT5n1R5B3w36Y8gkEhuhqY8VcT+rlrb
Dpn+0Bjo7OmX1IMYzR0AvHQYIDbXkbUyU0w6D9SOR6BPkTQ3+EdXZSnzPdPSZNMKzT0yPM8Jasit
9QBognxJWTEKRwCymYRvHxzZjK90oHdpiqrKBHtz6e2su8UVxjKdCJUtyhTxrsVkB+fRD8w+pMn2
1dNS27PAU0T1r1rxt5/VRLkx/2huTp9WurSUhbYHq/gaZm36lmU6H8zZQvNY+hxpvi8t8TpLSDMK
UFQsLXESc9e49veGXsujjDvvw0nHLQrx8acTIrFE3KYdNSn+aDjcmADr1s0JvWZjkjt45hAVvVm8
EQQ/3vTQTD/zLP6o8mT4mromgdKQTK+Wl7VbNca7QMmTq2wLKLn4aaNMoQndRU+smNGTDIyOAtYp
94VewnDFzPekAad9i1IEDmBtfgwS0ZfOZrfR/emJfeKlHmpaCXiZ73nooQ52XbWXwo5fM8gBVA5X
k4CS9egTdREW2tciq3/0Ccaq0rEcKqTBMs933jg80VDMdyjAya6VHnaCpCW2ZRrq9eB37s0BabzO
Rug1dY7JMkf9fxVaY92zZvpe/hbl/3m9Z1SHJS5mAhASwLykVaBHPMdJD6nP6C/CCX5ZHUTGLPDE
k27iK9IN/Me5jYixcBQdPu6ODadOdK0kcCjau+hVADcLZoUxGt0fCVHL6yTHJWU5OBQGEMNbKzI/
tchghBM3TnSBqOEN4w+bqC+lyv6gui7ZV6ZJhAC6sydJJyip8qd6iLttb8ExHufNQuS0StFlk+kS
m+ZxUOavKAMtbtZ8PFEGFj+gEU9g5j8Nu7MA7hJy2ttd8RH6EwZe2lc4d4ryxUC+vEozczipElSZ
qIr2kgT5PQna5ja2dX1xZd5uNIS4G63OvG3qD/ZJUHivhziAAk3zfN+4lrut/BZ9g+N8GrXXXGiW
tJfBrLId03lyi/2/i3NFzPaVHMjaitsnOGNcDTD57Un4y7alLcZbnYgPNLDVXc/IMzNN/48tiD0M
QnSHSx/kv7aIMrVdpWuXya7oTw5inxm1QT+ShpGmwBFiV57nGBlKdTesPn1cjAmNrlb3xDtVK5RA
z6Jag9ezzst8Oiwt+TBBdJvAowwpB+L5tJiVjXUcg6Ffe6Uz7MpJsYzOnU0iGuTa9EpcO3F20yI3
+gJIZPUp0Tda+++TtNjqRhp+JFonnyNcgHgCJdUfojeClFcGDaR7MnZfvje3t3wkm2GQeJfHqRy1
6xzS4ZaruLYEwCi73zmMMXZDVGavLadUX4RP1ZzjTjZCdWmmiZPqfGmQ33SYmG5v3COYo7qA1jon
NAyBiSCSEGG5h/bfvDHHZ/iZW+Vfob2MbPbrhx/nsRZZMetcIgL9orI831RgoN9EUL65KaMGpCU/
XS/iUJfSpalrRBMqrV6XtwYJ3BZB3pG1s70renKkR2UfTO/E+yRmq7aS3HBaPOtoOrlnsULzTC7J
W8tfZ+tqjrcjpAB/L6j7S0wAu+VHxW2xTFCSBId0wg6cihhtcVIoBEeF/ap19jFr1fBM3qH9SsaL
y/xZRyTdAlXpMC/cysJCY0N3WGeefxzzeLxxrHc3nbJ9rEodzBn2u73rekz6Hfz8TS/H+2N0FuDL
3YRlM1y7jOYXqodmz9nD2XHuHreLyQJczL+Xspvk+3RbAt6MDOVcMjF/iObMlyQs0tlZjlcoRweB
h42+BnnzF8+xcjiU2KrCKqSO5AvrfNH1Im2q114ccxidO72IrcQqxmh3TgSGeNKkH5DplnbgU7+4
n3Sz5/cOyPEMTBc1TsYArA1dOPVW8lN40dVWo/hm072S+7Kx3FJcFq9kUJNF2kzek2jwHBbFCDQB
5t7oMrwnRtd70XTKt8pmdZThMX9U1SHKI084Nv/D8mT1UXLX8d8gsNfVtsgthE8Mnz4ezxLkS8vy
bphNyjC7RDyZNc5LyoH/wWxefo6MmIMNPa5JxfztaqO3z8zWmmMX1m9lqW97tKqEXDnThtUu/q4m
hcu4Vv3JJVqbpqfPgqHKHyb01m3eMdhdutScIDeP90d6FiFS885jJCGyIXaT02AEu8ao248JIejR
a4aWY7htruMeKFpi1lvHDoO/TW2+VLr7FlZj/Wb52TcxU+kvLFHf/VADJTD6L83JT+xu1mcykl7L
qJGZ/BAl68hNNpAXsrsSkf0ajD4mnW7Q90Xp2NCfCKCbAeFBOmTPCjUgblv4FAZ71o5skX/6OQ3Z
jxrr4Lc+7J4kv5nDhJCfCvvRNdPDQnKzxxbUikB9hlTjyCNfHoZXT94q4WWryJmyD8pp3rmiaJ4l
OMWDmcyMFXBuGgfv19oPmlNIuPiqniV8y2uh+uuWZBy1tvuh15m1Y9L3EWI5w5FXi0/fJEFeN7Xk
YixhWXWaIwONYZfEyPY29jwUglo6Hh5rC7HWyXXB7HvU33vc++ew9IbVvFn/6fuvQIYc7MaJ+IE1
FcoE+qBC+5Kbik6tkZqvg0v3Ps16l0xBmvAxgDDo7HgM9BlyT2WDcHF+L0GNPXtoVc6qaqOtXvbm
T5W4Kymzck81jNJ+Jui7DvyYIRDqIJZtAjuZKEPxMualvhaBSo9h84qPXrwHIbyilBn1BguSu2/C
hKo+HtOL5fG7GoUr71bTM0OyquuUFdomqHrcS4aXjafH04Bh8ZZ2HTRT4IVN3HyjRgNfVBf7Dtgq
nnNmtfOaqZujxDby5MpKf6oZ5e97AjwujzewdxH1uwnCyxKd8MMZZNftpXGEta3mh2bGsffwa3Rx
8OnEHP8fAX5q6sX2oXOcovEp11Jk8z6s//9mSR0TD8LBmOTMVqlcDqQLc0hF7M/gTrYvuUionCpP
rjKSgM6Pnwz06yqYJUiL76aNJnC5ka423tK8znTIPeT3Hfooc1chuO2LZWXhIWWW+Xi2FEK4XVpO
xFV7j7zIOJscLqF/g/ld1ja/QKIVRePctqxOSzBBoIOnCkMoWomRo7aoFa1cB1rXFAUhMOopX1Ex
2b8DhHw+u+m7qvof4PTgqxehu13afMu6owKz3dSD+3uysYooW9ovosyytZeW7HWWeIoTXV/rDhOk
UmBaMJAJtbgwQLxO1YvIBWA8Y0ZTBKMWrgtffOuwxU55mHabJG/jfSYaNDxW2l4yQoKps4GhxqYR
rPnHtacWazBna6p8mgtnrXTyv/OTgmyKv2PandmTiuWV//tLGoS65XuWb6b9xdiX3PPScHhDpsK5
hVFGR5Op+BYZZ8vygOVdlNpwwduCNIsm1Be3FLZfIGzPvpe4z/TEKmYarvZFOh6Hsf8M8MszdzbF
J+7WK589jWS3hDbjsz3DalHqtxcBNfcdNWBEfKiKrnilgnNXlD8D6uXz8pDEJpFh6IGIP7WOKqow
b9WBdcQJQy+y4+TeIFl4T10QUp3DWq+RMnZdLkEe/QgGeJrbxuH4Rshu8WUlAfos5JOjrgXHbJaN
4NCUqzEB7Gb1vbhUJmKPpLH6fSZB4fiz4r/N1Ucmc/+l6eNmk+utd3CV/EymajilhpfQLtH1F0h9
5M3RNDeHrdOQ4koHNjtxQ6Yw2xoSC2z0FzRqt7IjZ2HpJrtuAnYCzzj3I1BEqNiCNDDBDVytCf1i
GG8qK6cfHfwchSJBD82yWNc0N/aqqf7xccj9HLUeyzbJxA+bqXSMkGEvDTXUau4GeFP9he7qnyDj
Z+mz/kVvYDBHPSYPbJgw2rGP1XH+PswXmuLl5RvC3k4ez/77Vr2Sw7Noi2GD3ar+xEy8WTDffmc6
26wZMphBWUP7rt+EBn1cnAI9BBZyMsk6oAfuwP3IC8UK/f9dS6vavra5ab7L9FmTvty4ohO3xh1h
FkTTn3LUWS8qTb+5admeNIhMO+BOEP0YDB8Gvc9Wsp0jHBtJRJVBW1pW10yPpjlPN9yWkkMuMNLk
U6/dekXw0HiN6zz5jGKykwWjIM/sarSx5an2w/SzIrwS4BkAmeW7grr4LQOv2Fc9pCbLJxLUmDeQ
5aELwreKO+ccpurflyrRvRCWF5wzf6LKjKzwjhMjvSzfn7q4Hh7esC7idiQPUL6SBQyEpiN/xJwQ
96f9k+PYCqEOPPncYyrJuSfdWPNrHAh/9k0GyqQZAA5i7WU+TtsupenDiBPdYV83/Vo5uI4gIanX
skXDY9otH5Wh2S3Sj+WhS7z85gkcg0mejrtC/npMHPtIRaux6rxvSFQWneS/dYLOi7eqf6vR4K56
3YwP2oC+xJ8ftF6Q92qHtGNwTqUFR4ZqNJ7jXLhHk54kMYBoOXqp3J/pRHIaaJSPxhwGGrrK2Oa4
sU96Dfcf6dqskXMTF92f45wJlqZr1PX+ernEukcERz6aYJT8Zlcm2XQeMpqCqI9LhhhO+6VVcuLP
kGw4A99LL+lvflIw5Y7pxICgIkmclagxC0yZJGwtx8vWMqNtEhGXY3Vmf1meRculw9ZgqvxO99x+
McgRscJs3/kvba0LihgelKims1OfPIY961qU1DZiTm/FMX1P8bvumyjskX6VxteobubkeD8Te2Ly
4tw7gEZXl+k+BhqMP6u+SaPd8qIWNdF+1BD1plVNCjqi87pJppXuZ8XOFNmw6ru2POXWiCU586n2
rWtcKWODfp+pjiVmsNDsFOsHRkXtykQE9pVqnnsoybxfx5WTklckrWmrsPLXFktml+fOS0mY+C5q
anFqg2C8OmaDWzAR0wd0sV+mpWl/W4u/kUvjF3L6H5Mu6FgWWItx3H/6JcCJPvefB+mgPW3mYXbo
w/4Y3GOHXXdlzMzywTXGY2WNwy3pbKatTFLGpqJaZsz/pJEURI8XPr/pkrsq+qQ9jS6QTVpF49pR
XXaKWxeyep9tUxoVr8Jqi31YgQunWvttxCl+BEmDrctHcZoqq709OkOV6azUNIGKgKSD/Y1Qtm6+
JADT37hZKfZdSDq7aar6jLuZdw+07AELqX4AUKrv2tKINllMrzpwrOIGijWGewPNyUpV8ysu7KPd
4/eTTLD2ZVEV+7EPhyPaLOemj228VoZTfydgGZsCZZmf+RfYT3ANh7g84t3z9nox2meje5kN8r+a
UQ82E5qB86AjphrN6di6SLP0lPEcWXCxrDBbuEP3aobhsyjE8MUuNTYeuua5aEZY2MxeQrz0Xug/
18LkF5+fda71J1fg6yfnMhsBP+DSnyMZeXdAD/Y7LaqwxLGEk6yhJxeY66wnyrKQqtiFhhNfU8Mc
jyZcDnik47g3pCpXyygafZS49AhpHmB6QqN2/RCWzwN5PXH0soQBMyfj9B2ojWbHNaYDFb4tDzqC
WZyXr8uFixMOD49h7cJ6ni7m8OPcUhm7MDXHlbUYmml9M1JARbr9n25bk3pNUlQTHSK+nCYWn01l
lAeNuTY7MZeCJvw6tX39nNTBBda/i7IW6Sx7I2yg+hhqI20Z6/eyKcP/1S+1PharURvlQ2Ao1Wwp
xK68cmZP7GKFHcc6OP8v0s5rOXJky7K/0lbvuA0txrruA4DQDGr9AmMymdBa4+tnIbJmigxyGFPd
Zt28yWQWPaAc7ufsvXbGFCDO0R9gXe/j0lIvhm4q153RJAui5jzn0L0XYkPbGRGKlMMpk3USTtQ6
cC11IFth8meXenlWjReHuGScPMo+H8rd4Ts2RgBaDzim3+taQ6lUwuT4r0ayxjH0xfnyYFzXO0S5
hPY9pYL8fOhKBrN2NBEwX0BtxShZKOqqzVqqsfNbOcFWqCfpTQW5rJ5E4h7BMC+91DpvR9U6G7so
Wo+mWW8ySSjdUu5oVVNFKsvCf+h0QoRCFUwhmYTmNRG8i4PjKVT8Zds1xb5OwkthGox1JIigqry6
cVV5olkVSDovAT3/9ftbGC9zw51IiCy3zgE9Im9tFWSZQautfi9pcqm7ORS64SSaDqEo3e9CN8HD
HMgUUmWnqtMrVXpOJ2gF1PyqwCfDvpiDpExIlGx2FqHwOhOgglG/nf9oUv898+YvdNbNlZLU953l
0bkwIpzDlupDWSuLp1rq2Xdm8UUj1+w1ksrfUWbDj6VMggudwUlMYgeHeZuRJoSk5WOqUE2ipm1C
W76otKhcj43Qrmojh4QbZ5dho2Z2YYzqGuPQnW7OjWmhCcgwgK0rIUSuMKNlIe3ZsU0K1VYaiBKo
A+YOdTt5LiSjoqLrldbmw28x2BgGySIoB932e39z6AFIDapCnFsIiKQplxaZkCAn7NX9vAUQcrF4
DU3h2tcb70Xy7tnI7JH1RD81uXnBHxzdJUbor2gshe7vV5o1ARHvapZZNRvVVx6qywCX5j2/d9tM
fe50pVHdJWMPp0Gs9DcVx6SBn26iv+lmvAvxcDVjtTt86aDN//4TcY43lBinVc4+QdubwKjPrFyj
cG6Fc2rK7AAp+u6+5QZZH7a7WlyoyzgA78pp+YXnQLpU8zbC+2Uau1FXHiLZ185UGeSAOskleqP+
L+A+wQlEZrIE/X1aUDlQzpdy6+LwBaGPt8Is2Nvp4P31d4cfjEaCaRZhhtMG/TMzD/p1o8x2cTb4
54fNbm6gYJU0TLZ96B56R4Mca1dhguF4FoeXSX9fB5KKjtqirGjpyu7wJ7HVbkc4LNWC9ApzF+eh
4eCrlR7kJHhrQEi+sXt1cJS4mTYNuBexJkUaikaU+z1A19nq7IVa7BzGVFqQkXUCBojRF21H+yTL
QgNtAdTi36WddiSZJEjS53x2xbIXwF6T1fKuTAfYFkEKaGRKd/iLiBY+/JGZjM6XuIVnq+w7WDHU
YuqzgzysNLORfZE6LEhrBYRpxDoIxWCcmbkG5q56WAxsZVSYcD1U5/lLLQe7Gi//jgZjQLxS02RL
bEDUB1tF4EolJDZjeRxTY9kDlTw3grbZwqGmrl525+P8V8EMMPeZNd1mUohcrACJCNVZGXbjWT1/
6dpk/qLVdklS12LQxoq3HQ2GTNVeVEnI7VzkbeuH8BtF4nJ2eT3x0hF4qA6Z3KGI4Jdt3aWcqt2O
Fhy93rmgE8at54gV2qyYcsYNzBw7nGcRDGH+GTKJF5+gkuXhu7//XpAGMg8kw0aigxuuMOft1qgA
0i1iE70vTQeBuvnrQPx3XFTGa8cfgoi/wVGu8SpLIR1eNnKaXguGf3UQBlVeVxMjzEoGbUJKfEn1
KCI9omz8OgAqcUyq5OdiNgG14WlXOjWXbSR+xWKwfGQ481VrotGyiSAh1DBPtQso0zRN55aojErS
qTuy7g/UPCGKNZpoDnhf0nCynh1lSZJeYCgjig3pIUcjZBd6gckX/xec8RIAtIS8wG/ZcOgT1ZiS
ft2ut9gGWlLmDqmS76XerK8jicYm9/+Gsu0MnJZo/1Mfvcst5jovLFCZtUx4EF+E88zo9rQRvPuB
vS/xmN6AZD9cHjTi5lhd+wlFloPAUO+zTQY2vrCGRxiMnguZ9qdvCuU2noE7QNcp6Y0Z8CqTXEJL
EtK9LghnBQ2Km9IIXkpJMn9/J4kIMkys6RTJ+GEchMMeadf94bvDlw6JnDaRqHv4zkglgMEZEGwt
hKuVJMNVMZS/JErXUUTABWUQUsIoNIrg7LPOsPaBgCCsZMX/zHrYKeZ4iFTo+UKsDHIEQbJLDy26
Q0o7iakZdUs19mj8EpChEgC+DQ2tXcrQzuRpxaos4b7W1F1pPPUKZhg3mrn5jdbr1CVn/lpE/4EJ
i85emqHoErWraTLFjapaD1hLE+xxpACw9Oz3jZk+ols3t/iv0qVCv9Uehs5f6XNWvFmm1eXUDNVl
24mnku6MT2hD1ZQtQBSGqorkHx4HWoWDJFPI4GaRy5GUqqDY1HDK9hW6zcvEuAvnnspEF2And4kT
ZfFjCHd8Z46mvs9ST7FTyVr3c8DKYdIvwH2vMespRHTyd62QgKmvznOPLHVfo2J6+FOuDvRX0MH+
dmQNxET+dmghIppA9SHvbQcjxUSFQVHthWglC93l7zp64vVuoao2qu7iR5endKbHgX5vlrfU8BEi
RfOXcQ7mM8zY2ALIeqcn9nSqOFpEwC6WHFpZZhTx7kb+1MJ8oFxbsEKcfWmNTxuLqptymTaAq2oD
XX+kXsLsjhdsJNTf+KJ48HQbXny2KNCA1dAjnmS9LGAPe+Mt6gi36VNlUQeFuGogxRwi//7zdfhf
/lsOyXv086z+93/x/WtejBXdzObo23/f5in/91/zf/N//83H/+Lf+/C1yuv8V/Ptv1q95ecv6Vt9
/I8+/GZG/+vTuS/Ny4dvFoinm/EK5/F4/Va3SXP4FBzH/C//f3/4H2+H33I7Fm9//vGat1Ah+W24
b7M//vrR5ueff8gz5PE/3//+v344H8Cff9y8ja/BW5K81Z/+o7eXuvnzD03/l0zAp2KQ3aOqhqwD
qOzf5p+o/ERUgEPrmskfJJlnBT98E/z5h6D8y5BERSQUkqa2ZYqq8cd/1DlqI34mif8C30rgnSUa
QC8Nxfzj/3y8D5fx78v6H1mbXuYIs+o//1COI+YIzNQtBJqSqYuyaukzLvZdxFwT0vVV0rRwJPFB
ldKLzEunZToEt1JqPetiZ+wl1bpj1aDDHy91N2itZ9FAYzdmyAEGH7xyLm9aoccwqFyJJswYVJz7
ysN3UlwbIzzQnHWnnSjpc2iOG6/Ml8Mg3kyq8CwN7UMcBevCSC+QtNCSl+P7aixO5uhxDL/v6PkS
Em5FxBVNWOzugLS4HPOs9O4Yx6jyk1bAkGoS59MgOaeBsR5lnzqusfP9hPkWjrSmPlElZxMUn4jL
PEBIP46vWpJk4T+yDDAGysxVfTd+NFV6kfaIP7SmqezBy28wjm1yIT+PLZ8MGrxPfbTsoMwC7nBy
JdoqFEth/0Lk0Z7KRGbFxgn3JcBf9a3vo6RKNuQfrZI0fsHH+FzpoUXCSb1HVPxr5haOo48GpnxU
dWsJb/fcL4PU1kRloQfjc9kRHhr8enff/3VjfbiRjuGwOmJUQ+a2pJ7IDatbHw8ybCi2dUNHmDiJ
x32vvQy4p7DUQc4se8N/DAIKGDVFQB+a3kQq9zTkLGJvc11Em6K5SblqVYFlprWWEZXiOsCXkJid
nRLMUAfkoFmaCEKncOKISBEwcCFOYPYZq7Iwlp55VZSPSfhTboITl2/+4B+vHuFiPBoygZNQLcyj
uydGxxpKGQeW9NG+GC1ClsJVbGpzlIMjJ6Jb+taZknQnAi6PYbKcT0vhuZQU4qKo/xydT50EUR1V
fAxCbttRy/HB2UXTsjTvWosOhaWe4Ndqxym0RwMqR4nqeeb7dLMYsGo1V9ab10xuV4r5oymDtzHt
NnKcO8nQIX71tbXa7jtYfGzOKXwPQolLvAD6KGER7bH8k90lWq7MrIDRfJ0Y+U+yl9DrhandtM2y
7BvXIEtHI26DSpArmcUiHeM70fIx5Sjt5TQ+RnlBZ6VfFmV/WQqGQ4bgYhpEAkihVguJutI67SWJ
Wuw+8BGlfCUC/yKmBzkoeRfCcGISmUHCx3fBu8uhHM2ThjXAljA5O0NyJndPcpuQmKGumjY6MdDx
Eun4MszE43eTRUbfIFZHBhJTJNo0tabCRhp24mofT/vzKDoTo2IphkmL+GhKMojtbiI1ibGY00yl
y5JbV99PCJ9o0YchNFHmLUVZzzh+s7DgyPvQTAETL6Rl0ZFF5Q7r6XpwJDaQ2BO39ApPnDvpy8PS
DBaYClQfgmE/nrwK4eNkgZdxaCs48DsmtyZUZNGtBZJ3XL1ZhI2DbfXUuPOvPb45mPvMWUjEwlk7
GnZSWLSNAWcTWbZNV+TJN1ESiRWJ7taKWN0TZ3a+BT4Ox8tMNBT+35C5kEfDQYy1wn4USQ10cRcu
s2W6kjeJba2Qh2zK3YnRPs9/H0c7olpPVVdAx2c0aXgw0ZBXAEj77krXz8PK2+vGnWB1dBl+VgQb
oQZYRpoBFY5iqDWuS3o/dqiTp1MJOyyJ6+8/2+dn5eNHO5ojLTMQRoUECq7pnqWN00rFwsqvvx/k
85P/fhBLPJoX/a4Ryn6YzzbNKbphEAZJ4JWfM2rZ34/0iWZOKfDdhbXEo0nGj/2ayEqG0kZWIU3t
9eC3jTtFnxZD/9MYMKMRIVm6Jil4Wl/dNGGy/B9+hKPpR/VEuj3yfLRJvAsm8U5Fn0k3xQ5RFMc7
BaBVEVyJ+hZ0pV0VJ861NB/hp1tbMsg6BnCiisdnIEbAGygTw2NvWhN4uvRccm6XyqJ7q0/cPPLn
Fx5n+91YR4fqm1AcDQNFqrmXXuPz9FpeeKWduNAh9ophM9U7vSufkRVrvKlrEKqb78/151nj4/hH
c3AZoniKNcaPzBlpWFdkLdZ2Rj3R6KgkJ9Kp2+vLxwVSnAShnmSB4yVa5zVqaUwMiCB1SwWwuCyd
wM3WykpcBut2o6/DpXHiRfN5SuaJ0SRT1kWNpSEbl49TMhpig7SyMMSpRtE7HX7ojXqZZMVj40uB
0yvR3UgWMmJodG/w/tCc00vU0aLEQg9Kpv3HJ4HFHHsryjuiqWv02D9+nj6QZFIKpsDx8uQ6MtqE
dN/BVXqaRX2Aaylf62ZJExFgWFjQCUhXAIrXKdtuDIxukHYnZvN5n/fxlrck2dR0U5V5ISvy8e6g
Tns9ZE8dOIaIYriFnKxokqtD9wpQI3eUMetJXXgKZG10t2GYAde5FoCadAkgdZISiYlx8BOwvofx
Sm8QJPfKCKUNMuWLpA1vQpJuYtFa/cO7l4/NroatFdtRQ5KP5qqRnMrR1yhfTzS31e4JC5EnuLKP
JvUfTwqWrLIZVpj6VLbMx2uvEllNWVMMdzogVlNIj34UnKorLzXryaoC7FvoM6N8pdXqpZhWi+8P
VPt8gWT2SQysa1St9MMFfLciC8sgkaWyF2yiMHdNmC4pj+KXSsOr0CIkS1DP6XAuw1p0DZOyLpEA
S9bRjkQYYB+rC/bwSCOFu1Ix3Ux5SZKnelDskQ0yplTk9gYROmIJbsWwEWDWmn9pTpqrg+KrYSeo
KnSn5DESnz3jTprLVNaDHL2G0uBQnaVcx3uiWnXE02vQ9InAMZo7gTa+D+TCN9blcNHn6i3SRoEU
nnoEfwn02Eb2vv/+LH3xnMsqCy8FSyILMPl45q58TwwB75AY5Y2umk2uqT3KbbGLSWzBjOaaYKPk
3A2jageKBssREC+UG6QanZpx5nnzwzuE2+X9Jzma12O/ktu05ZP0Dg92ZwdOu4pcmijOsDB0u1n9
8zfJ0YhHM7mF48Kva0acF2RZ6BJvpc7eYEe/L5a4HjbZWr0Qrob7aNciqM2ceBmdeBylT8u0+TPM
N6rOHlVXxKN5bfLlBHtDAwkONSh9yNBFWU55M5nzbV1FvPSiC8m7m+TwPErVW0tE/lanC6VUb1Lx
LYAA08hEI5npShdOZaN88dkoVTHHKejlNQpNH+dcpUSkJHakiTU47ydQc5RNbSrWd5oOz7voL7QC
90QznHhyP63cLOoRKpU0ttE6q/KjdXJgki3AK1awEbU7AciMlGD43CCA3T+xWf9iitDnAo+lEAIC
k/doIUrRHmNcykjBeBP2vauKIG6U/sQon7dUlqxbXGcqLJJI+fzoGo/EieVqZfnocsQaJar34k1X
RveYh3g7Rtwq9OBfYoTuUlXs0n66UJrkEU/N5Yln/fMTxnuTT6GwseGVdbzfIcxgqAee98M2qztT
Hfqa0bJax5tgjQQ0dE+uIj5VQ6yPIx5tQjqtmkKAU6yM7c7lCvb3kl1cdDscfq/CSrbDZbPSlyL/
azr/w4M9urap1qo+BPrQUVfhmqpmY7erfEXYrlNuoBx5rnLi9MqfdrHzweqs0xQDVTUbvY+PS6CZ
Y4oQkkXwYN1S16XYv82sYJXroyvUaIHayhFUnPaoP1WC/7rpuizexvoOoV1A3EywTcOYQgky0QDd
7zTBD1bS26SFyjpMPN/+3ffn6PPtP39gg52vriPoPb79jUkUiiJFpoHUZiNoiasHhh164amZ/Yu7
gF3vfOdpgGOUQwnr3Zu4NIwgD0fWko0P4oPlGKgDkI/YE4LbOaNA/hHG2dLohh1ayEsrGc6bsIOQ
hC9bsx7RFJ6rhNl1tfrPF5XzjkVRVMOYC/rHi1yolmIRQehzog02NnLdc5JeHfhphDnfEhj4QjJ1
6CqUvk/cK59nVgamiqMrOutHSi0fbxUhVMSu1DN8r/UPbiY31uCYS+YqwX0OGGpNfgMNIuvEhVC+
GJZrTfWBuUiXKYt/HBYrZtCEBmLDDgu9UFM9H5WzAdfFOLTk5HbuiChGC8bLWCB/NiCzDUIjXl93
COulPppXmnKhG54tW/c5ueuKTKJkfUuEntbkjm6seky8iWEsWt+DK5TbviyRTNyvK/zYSeC5OkEK
leI7aXSNMIcUk9ytq+uw//X9fX3qMI/mW9nADNSpHGaygWSyjlc9+6Tq5Prhi3l9fj1JYO14W1E8
P1pLY9FnWq+IjoBbsZiXKzFgDJct0C0WPqf/MTx9f1yfIuZYJTCgyT6IxRp74KMXslhIRi3SxmEC
V7cyA4YLwZnWxZpFvF1s0fmsTm28vpjUPgx5dKfmQ5XCJ2dI3aSEXwlucfIxlOff8XHl9/Gwjm5L
g5Zq2VqMMTyS8Bifj/ftqtshGl01D50zOYQRLConc5SNJ9moyM/am2zlOSdO7qkjPbprUKeCSW4w
9TRuj23N4cbZW3MxAQKN7VMytwNyi0+MKn+qJhxd0nkx9G5uDHkcp2ji2OWVtyKrVd6265LbiXcW
NQ3IotvuoSRO1B2hTNpA/1bZCnj3svzBy8QVTtWRvnglmJo5VxrYr2mqOT9a7z6O2kadZIUkjJBj
/tpslLX3VBqLV7AEPEDsGNMfgBHdE2f+84KP6//3oNZc8Xk3aDyZA2AcBg3O9NV0hv9rTRJU5HY2
b0GHcMQ3oJQ0Uk4NfCgafLrx3g189ACXejVCbmGiSHWN8GpS/FryDRIZIIZF+uFN4kcuoetVcxN4
qYt/Zx2lPwLstkJubizf3IvWojFlUrceysxa1eMPc1rMXAURbBGRQ/acY5toKLyJeGxlcSWkleV2
RCoERvcQl7WwkOtHYLireIC5yGwa1Nej8qqOBKOi7UnEfhmxJLTuNeoKxYTSnTomakBq1EWkrhTp
Vk43vXjWV2bpiK10A2HJIbQc6BU0TDVZy0FuJ2G+75Cnt/0vpR1uzcm4PnEBP5X/uInZHqCZk6gU
Udz+eAFNP667Sj3MS6IT/QSmvQ7Pyk13dXpJKc9z3PE1oyhFbYq1hCpqRw9Mb3ljL5u8fcgsWAoP
7WJyxbthrRc2kU7LebuokXjsAH1T3kI3cdS9dXtyIv5iRWPqzPuUx+aV/eFF++6O1bHGw2fmgOe5
QluS2wSCMV7ETjN7Al3Zrlb9WqF7jgLWxkR4YtaQToyvHj0xgpqZEjprZkxRYttKUF0+3clmiV5X
XgdajF50Q+/ahi0B3LaFj+EtJU9eIhpyTaHl3kyveoPweUjv398Lpz7Z0SNVyGrbtzPwUSX3dJDV
sxy1FLwD5Kex7tJoga5aVyeqGF+98OcejkHOqYnw4mjHWDd9V2oa98SYwngH5RGif4M5r0s68WO3
pUmecK+svz/Sz2X/+a43VZaNaBV0/XCnvrsJykAyh1xW5te/txJ9x39WN2DMVu0tQPPa+cc5rvPb
nzuLQC9NFsHnzK/Rd+PxQOD8b+fqK10yWmRUDu25zt66pGG/wk8+1UL66mXwfsCj9zJm9L7DMBo4
4siI4j3wehfhPE2GX/NLOX4lGWqZnzqth23opyfcUk1NmSUg+qEB8O44hSzTFYKruZqJzC1UrRMs
1mmF3E0azjRZ2RU1KltCyjw/cEF42Eop2gP+9gEzfpeA5SEMCdvs4IYDZaQsdVHAbCexsQPhSZaU
RZ6fd9rFYNwPJgVJ/cpQo31UtytNCh+awtwXUQIcNbmoe2OTadrCg/GIzcTNpxmLtKPYvAE2AUYs
Sm1CK+wKUy0kg10XCm7SkZMmpysf9Goe1k+qWL8ic1vq4a+6fdIbfc1j6k6kEoIRO8MF8BMNnJ0J
JH71uAkmjG0NUMMA31gZileVKr01GMVRGS0rUpmoOa+IK7TTQLzKBaCC4is6SKeSVLeiNCRb+Tqa
941qCISZeAY5v24A+KmR6hrVtPY0ihD1Bejty8kUHlO0AQHxCYF/b0rWtaErS1mYNh39FE8y1lNx
qdc43ORoHxKho9PuiNHjYt+ljPua8K+Q8bp5gRW2mty0KC5S7afVaYup8pHWak5sZE45yIscQ880
y6WlH4O0IrzE8bTHoesXXlW99JZ8MU7CD9WPzwuT2ilRaE5q9S0GhnZRysJ5o8NlzmkFh+lD7Jm3
4rQXxnhtxfJW9nMIU3Gz72qcJjoGgbReKBX+WaZhTPILLc5fvHZA/u1DNkHHUgnaCp/xahJTW8Ss
e2JSmB/C45vXoHOiSwqteuO4CKDEIP911LhOFNrmSnKLi2k9t6QKPAAOSCj31AL9q4f0/YBHD2nQ
eVZTTZCFUnXrAc41VmF1aiL46p37foyjpTES+hw9HwclmhpF8m6doAhJsotJ26aptxwpdCRDYoMO
WOlwP00h3Xx/Wr9am2MUIMVagX8qmkdvFToZBCu2dH+m6Zdc7rFr/LeuG/Vv+hSKoajq0QhlF+QR
TV76S8+8oizKv3g2ae8tqNA7XWwHi1Orz6/qRaZBIY7qozHX3o+GTDHBwO/noPQrwCiLzp1c9tQ7
WHHygo3dYl78em7IBmgCLryobxvAXHawYp34/dnVvjy9miLr6D4oDhpH9xAUUrXFWskmJFl7PGim
LziC99rVe6t7K4DURRVgNrlxq7lGMoLdUYrbtP3VDPhLVUAOgYcFX3MNOcPc/FrLG6X2IVlhcixv
O3T1wH4Nfq84CpeJUJLi9mA2WHuk10kCkqcLt5NHmR8dUpBfWTE+xsZOiWwUpXPfx0UE9M0KyEMp
YFAB6MwibQHwzcbI4ttGVu1AA5BHWrJsb+CR9ydOz+fuNlpLqtHsvOlkSdTMPr54haGxZKDJLDnV
tzHzXVm5nLxxUwI+L7XS9fr8orCyKxyCyw4O9vcX54trw+CayGqXnT/358fBCU7UwXC03CXxDc5l
26eZ9P0I/4/j+3uIo8uvx+ZUyzOfo1a3Q47esdAIbogdQrbdIJaAqPTPEiDORE02BYFzJ4aXP0+Z
lqjJkoW+3JCQNX08wlI1sjTSOcJ5HVXb7R7Tki1dYdlasrB9+u+MZui0XDRdFdHRfxxNVMMIQivr
9FnfBElhV94JzquyrbbV26nuzhdzM+1qNKwiwl/FOn7C8R14Ya+VAdip2tb7pwiDX65VzolD+jyM
gUZVZL2E2JFG59HylxiUKJF6qom9E06OtTZXqgNeNeeJssHHZ4vG0R981/r5/bif78yPw85bgXfr
tHhsuhajHYxkVve+9Iaw8tSd+bkyMA+hMPHK8yL7uIeb+YGnjlCeDpKp4bY8153sxnyKXMHB9iYv
vV2N7ECwpRMPHXPfp5tyHhn9N+t6CzX30U0JzDwMxnw+uFFeC1Ljtng08j5+wRTnpkTwwTNnjtzD
hvrZNM2mIfYpaW7KqVnGBGGpBJkWw8aakAUACcCHaldxsmgz7L9WgyHXtIk8ZLXaXvpYNWufi1Wf
EVoPcD09i/AYGgbRp3s49o5klTsTB9EY0Y8M0ovEjC646c46KXfqttsWWgqpTttm2gX6z1WasiQO
0/Q5GCB/ZSldnllId9egSqxKHX5kvARXgH1WuKixXIDpwLRhlWfAfe+sIrtKvNuScoFRBj9kOYtt
OSs2pWJdmd1r2CbYAm9HUsKhv68Ir1/V1HMHVqSxlaxytGNMGrRQh21p9HaBrStleRtB+RrbdJ3E
V3HcQC9R3CyfIYIknIWtLWJX8nGGAdKxNrKeXUfhbGgdkWoWNjw97JcD0TjTgqXzEqr5M5b7bTEM
BPDB3Lkku3U75cP95Ouuqd52DWvnxLuIDQrOfed2GhB9BMkVydIFzcqMNrvlixtF2Gqmf5/xaALl
sjXvnKACoDAQIdgJtHcNXh5i0mTCRnwSv+Ko30rhYCtJRe/zNprZJOGNCupeIfgStse6xUHtIy7N
hGpjiZj2ZI9svpuu8a5880VsgQnQemqGx7Cr9rB4NPmy6cmDMe8rfNoZuojkaVIAeVoeXm40CgkB
ljLNSUFfZyzeCyvY81c6mgl7zmSepNFuLPE8hkIeFTcSMv/RrxwtuYP6gfjCNgOV8LLObnkDD9bF
KJqw2kiuqg074s0pxueI0c0X4FG2kkdOBxop8G7CVNs3PonePRR9vT8rlBeCNe2gKBy49hBxYZQ0
h7MIB8TUr7qsJpkWwsiLgMpOrNh6Jd4yzs88JLCZ9wO9KrujOchI34iT7KTxow9CJ5rurPwOeYzk
oa4fcTMFypvGc2HGxaWaUt2MQICQlvCYy0tSHLayPNlGyE0FyNeb0xcb4az16dT0/G7huddfQvK9
Mr/fQcNZ4aEktoJ4uAlBASSeoSa89CVtCf6KuZFiYBAl94RpOrX+MyDbra5yu60eRDXb5j3pTbF/
ZaHGacsrqxJWEJGp5jxjqVzKXozsFn4znsgeOkg8Br9SMDp+FF/z+r/WmmmfBP7DEGfPiuJdAz+V
nFrqcB5BWQEPIlIgtEr86wqhtGawneqXhuYbsSIXeSM4WXlfJ2QHVOiu71LgfIQtkRc+lwsd3cN5
P8fPpNrdfL0PH2tACsyGK9cBMgmyq5kIWL1sL4rVCi862nt/D4LsXB71RWcEq4KNcDzHQw3pDl/6
xmz2hH0Kg/gLsuAm0Xvy8qoNwEuboLcNhmYnZIZNjNIBtcTmb9926XLMZmJOdS4DsO2KwfG1yQ78
eIGz0hXGlGigbhlI4rIpJ6eGagtYZ2GqP/qqdmVxTm2pNp0Mh65/SlZavkcNAwt8aI2t5pfPEbEL
BrvkvrgPGt3GCbsJQG1m8V06WhvFyhapnG0zX9iZTb8m4XCRDoCRYA2P8a0/ncnZU5IWZ5NEJoCY
3Pmat8/M7ErrrmEceWMD+oaVKf34HD4ljnC7UyjVmiwGerhbSlijdu9dAs+WsvErQ6oT5KJbW1T1
LN/uCtFO45uRqQ1JHKllxIeWCvQxzLzshSAXrVIzJLMISoEhbwP9SeCGSWNr6/MLA3FbQ8AlqvVt
kmROWbgp/VuSinlNXDBx45Lgrpou4kF1AIY8dQTrmiRMQY+fobarkYTx3nyVGh5GcFI1JO3J8rCP
Bnbqlddg+/e4as+okgE7aXYeYjxFSwEkEJMk6Jed4bFDlFnR/VTM5kePDZHcY7CJdlpeSVUHvIE9
D7WNkWsm1zy/owZpqXeJuFw3CjS46EntpM2kpcuukVZmI2L9qHlW5+KKtyWcJCX711hG3q/GxDAS
UBrtQYsL8sLsPDdLasyM7aJr4OtxZEK954Ddehg3lka3TksWFpm1Ccb4VCA8m4CISnqBvQrZPlPd
Hktwr96TR8cdgFFhxORczv32W8OzHN8fnaKLz4cK1frIja1TBgyC216Yb4xp3RfiXoF7b9J2NIv+
LC4mYEZLDDiOjx+lBoLYytPi+0XSZ7mqZchITFjAUBWwtONW71DgEdGtgF3MaljG57w5wwUR3m5y
ftntDAew4XJYdCtxLdymF9qJPrP01QKKXz/XC1GQqtLR0rCwWrJvTFqUvdPDrNzPC8MA4waF8sEx
7aTY+Y64xrV7qkT91Zr0/cBHi8O6CEXP0xhYrO795qKdbqz2RNX3i30Lp9bQRWOui84usY8L0EnU
MKDDwnQq/0URb/TsXkb1XKe82izotZormJGj5zzT0anz+uXhIR0AL8vuTFbmn79b+8rsFikicXjV
oQEQ/IRucVM0NvnStTssZLcaMD45p9qFX7ScOeR34x51P4Ie4Hglz9dza67itfbQsJi8gYPgILN8
g4Jyqrwkza2EjwWt2ZQhInalSadTBfp4pIUHR07yD62Ozh020rrYjUuw+Vfe4vsn5YtbVRGpms2O
DJRfxtHGTK87eHEynYN+FCiI3pYoimXhYjSuvh9nvvM+HRAGTMpJNDi12aT5/tLlg5zLLQFajqQP
zObxSoHhPln+wtQG14r7q0DM7r4f8utD+3vIo4chwOqmxORbOnJOfkR6Xs944aK2Te3EIzF/9u+O
7fgcTmwApp6BwqRxLTRdhhcuJGr2kaS70VCf2HnO1/7TcDIeITB9SFmOd+5ZnVp5F3MqR14bpv+r
Aw3g+cmJG+MLjSSnjpqcidgaJbF5dMX0nJJMXTGM0ETLjLwmwZCcQSiWc4pyVk93sIscC2VuOl4G
RUV0Xr9UEVxFsfowsTrUotaJcu06VroH2VROfLyvZng+nnEQ+KHqOTTr3s0Fuq4WY9rO/YpymQbR
jUH0A/lMrBi7MnEzQbtRCgiJesStrergpqggDdlG7QhMKMXLXA7vwIWpOkzlFJxY4S8i6fH7G/CL
XtV8Cv/+jEc3RoiUUqGxQCUiWpN0SHETsxWdkxVlW8U5ra39+pqpQPkZVTKkg4H53UmZ8kwocUgH
BHHhP0yvlfoW8ZAgb/Ug2aXhQJDELQBzXu1E7r0Mcz1GN3b6cF7JIaHoJas9sGFmop94+g/+tU/3
7LsPNt/T7z5YPtZxpM7PYp09IN13xOKsQcWvFaVjaNfATGk5SXZWtTaqabdoyVU1oHrfdaxLtEFf
htprID92cmIj9bPBgbOB0dGOXY75dVQVpECfGyQtjfDo+HuJNgTSN6eTseMA5NX6cWUJNft2EygL
0lYA4kM/OUF1DQEHHvvges1LHbEUCfCi0W3JtedQfK6Dn4W/032DT/S/OTuv5cqRJE2/Slvdoxda
jE31BcQR1DJJ5g2MSTKhtcbT7wdWbxcJHuOZ2b5oqzRm0hGBQISH+y+2OuVvS76uDMlmhm2Zu2Eq
XMXd5ZT9lKGzHVk7B08AWPCg1Wh1fulzZlbSFk1JGzDEEaYb+21YWT9mnItbbOTi6sb0h7sROXGw
DU9HQh8oMSnU6P4TelWFmVQqQCDRQyefbrOiwBqJTaAbH1vjOlJ/C5R6IR07fVxzucpdRDDcoEcp
XDg6BwcfBNCBuMD1RPKNz6smNmYlxh6Phj9iglKMx9VQ7nXrKlR2WmRt4HNgbzLYvWawEfaCq4Gm
RyPLU+Nj1egDAAg+5Q+PstoNKxPZKA3/MUeCxpdT/2qSwhOH4gblEbsHowNzfNehjq2qCS3U6rpV
mnMY/pC6a0cNKW7Im3haDApl2w/bM2uR1ZraM3W++f7tHTyMTLDcsghaDY3/z3PWTVIwBj57Tps/
idYjDiK2mMMm5qJFG9H9Pth7Jvvlu15QKMDjJKqtqzN2FixNTXumpXVbjMdq8CGTh+OqaVdOu2uS
zXLiO+VN4QKsOZa7HOjlGMDV0SkgHYTeuUaSmkiBU2IgehneTCmfZ6BcNcC7qxI2iUqjdHpAPMcW
0A8I7yu6sqbJ3YQLSA9DPpEGJ0enrVZFdwovpCG5y2bLoZZ4gWhNGExHyqqHjm1J5FxaWj0Alldf
VTJHodWKS69LEIGrCLagiW6iWMc2juX3rF8Jvx06OGQjMDmrQ6cee38Qy4lX0j2MU76Zc4gyKNIX
xvA0DLUdie0+CQq7rdpLRcTeXJVFrLjlI0vj0Le7dPbMheVLB3H5+YcdX4nKTMty3k2KR6mk24l8
tAJ/cKQLCFTRoVdRsf4comvYw2uVDsq4CZs9gKBtM+BhYku/J7d2uAsEm6NQvWMxV8Pq5DDCGIem
Xev2ruQido26rtN6YJ/s/p4q3LE+0aEsFoo2Fye4ILq27kSVjL+LqyVgr3opMAmrpEMnOLgzHVmg
h1J0XUZgDwEQml7rhYPoCgJTJZF0/wpFRxuJK7tuTrEM31PQGIPyyAo5gKcCoA6dj20VkoaxbtQE
RpRNvtCRBsBTWKA1MiVJL/Gi66SypQsKf3ugJRe1o0ueeYRJqB/YJ1nYsrEwUXiE9Q2rFsxaovgQ
OGlq4h2JWnp3t4hTIQRSGMJplgHmEMsKsEh4LRgDHkr5BeKVD5b/1kwSHjDU/XQcCtL7XtH3go7T
VoE4WAMqaDqJ8L4SQoo5C4AEs/FNno5IPqRvCpLn2eI7m7VUyYyNLlsniOyeohyHRCQ2vIliJ4EJ
ML4pqUmmv41IuAkRt68bMHcYVFeZ5WX9FdeZsn0y8/A+LSa8mvG06TtMIbSJv9YZdi+IrgWcPKZE
lBXng4Rje+nvs/E+A+wrN/5lPhVuSyFpTH98fyYcauIsNwY2IP6fZbv6LM1kzn0sZ8G8BNljOEfb
KTkxBAzlQE4Zaeouut+mh6gFwhfTtVaabgNwC3ADpWwF4S54K2HM3TC3jbI6CSgKIgbvdYq0SUxE
67qNWVBWtMRtKpovPtidAvuwwTCPLc8DGzaFBnQDECxlLGvlgMZMhTrIkLzTezB+cY47fbKA+8DR
RM2JgiCqntX7WjO8kcqaMVeeJC5qxpkdmrI3SdXd9xN7qKyEAgXJEBUli4daHe0G/uOZWNWBA33i
VLOiFA2g6UyPr/pg3gsZBtt1uhFIq8VGwwB4eJhixfUpUMYyXaJBuB2i/Mg17EBpxFRBKdElfyfl
rnuFRYQ1cNSmAmXZ9K5AJdjWsnvFID9NzVNIZZezfFd3A1Bb60KITSShgejw5TtH5mapOn089XhN
gPMWnjJ9S+Aqq0WXprU1zyVdrz68B9iNVTxSoea1ac3uKHpF7QzkB4F+IwS/uar/L3dOgoPh4HB/
r0xxGn0+iBKUBmtzJrggvaryiCK9YWfDLTZr/qReomt18/1o13vXOt4yGR/O1sUdSkH9gBaf1ewz
gOpV9pxGXHJpAbENHBndcqStpvbT6FZTW0gCVNieaEZ844cQbuMjAb7sGOvxLE/wYTx+mZstGnLA
LBKFrU6Lb4bJehThvFA1vsK2+1bLes9UysfSEjcBgtlF49UUbhECnzU0/yX1wg8fpE50eqHeyG20
zQPUCfpnbXwZxOuJfqqPjFxTda6lpJupxj18cYsw7sqsPjKa9YG9HszqqqvXuk4VgsEo0lls4g11
PRdvVPC/XwIHoyzUN4SyZG6Iq73AAmPYx0uXV6F3yfXR1s17IHxueUyGcJ0VvA/nQ6BVho/XST9a
FLMoDaSA8e9QO95nvWTjYUgbAJy7f+T8WPLTL8vtQ8BV/moCJZoYtG93OWVdv3QUrfT6MHAsyl0x
CoCiMW+kYj7y2g6Nk1QSpiggFXj6q9e2WPGNaavD6KkvDUE8E4G/VtIPC/GkHLO40jd337/BL4X0
ZWbZM7jgS1yc4DB+XvUJdpNZUeLzVCDjVWEMWBWvqoTJFsbLhfUj0unPFb9jC8vprn45EvzQLH8M
Ln8O3hQomAYC0F0VgWhHPlmkjJ9pXLvxZeaU3raivbfHPHgBsZTbY9nXl2PjfeyoHS11fMDOa3UN
pQ4nudZk3MDL+IZcp8J+un5U2x+otnvt2LtYEJ/UYo2KZTxfT2X4FEXtaawXR1jCh6bBZP61pY5K
PrhabPpc+D7Ofzj6KuhJVMEmqFVwu9NuSHqniOLrepA8K0k230//ga+XqFRwlylYFMs+z37atzE+
2PhpGJPsxdjF6uKV3lMWk5MjWYy5vMhPnxOlnHfKI9ar6Oqt6wF5X7Y4f6Is2OvZeZ/F58D8HqVY
eQtifC2kjnt5HZivyMnZ9K8v586/LcYOCzWI744FGAd7gPJcTp9nlVpPEF8oUqNs/Thc4CsaIKAi
+zkirlDII4AA6m7sSX2p/WxzmfQucwVDvpCUpWsvZajPzduhSO1hukcC/ySb4/tois9mMiwbzXOg
BulEfcTAtnnOHLq5KJ/ldhsqTiLP54MaJe6g5TsLgwklFZ3KF8h0B6+xDCxWqUHV9U9f7ryupGCF
I2CDgXpuydivYG1Q/kBi7Tyr61c9tG5weNWiCCc1KrLWvJvqgt4uQoN1X520Bi1fE2J4Yp2Ctdpl
cDUtYdxGSAv5U7ixoB18vx6+CEJQx1BlGXa4+v6/dcew1uF8QhbmTgHSqgWUMwf3pk75Em3yy8F/
0/ORpXmnVjLoJTpBEmc/8tY2wvRHHmWd9a6fZLXf67nlt2D1oCSXb2mCmqClAAs4ssd/3ftW4119
d/ScUCkEimQj8roTfgWe5eiXKEafhyfHBCcOx1IUDkFESbjtrfbZYO6RG8/BaSxX9uECZPhWfZdJ
qu+PQQ+/7mvLuD7EWm2rapfUkgnmC3GLeSM7ipt4GaxKjDy36a69D490ng6+rA/hVvuImcJnjjPC
qWm+SzOALa9icUzm6v3o+7yFSFSDOaxAKptwp9cvSzTLKaFmYCPh72ndELiqX/zKpgA/BF3zkNax
cSP2tJqK+/LJ6trVKFDh/M2CP0WyZyHUS/RmlB8p0u42sbazou+6DLpO25wHFKXC3HQ665gO4Zc8
mbcBXQ2ZFZXiCWfs521WU8wmhuLKg3c0F8yXMaUqGcjbaGjP1WNHiXwoGnUEOMkgFxFwWr8MUR3M
tudlzFFbe+rYbgfEm7Ppvkeoe5yDEyRdgUsgvAiA28/z0wn3YUO+G5p0O9ZLJf9OArxdJvA+kSit
hNDLpB8x/qm+8DOy8MNrlV2udyez1J8d2X+WZ1u/YuCY4BVAzn6tGptxBLgJTLDdeMnslK+LsJfu
JvtuAweWU3pret9H/HIC8mogFYDA53yC67zKX8kihWlqZsTgu2dLQeKG2J1Ka5h05/tI6rFQqx3N
CodRshDXhdpjnBmpuKkp0qjRaxr/FCHxoaerKlwa4ux8wHyuinlRATBAXVgMt201vjJC4arKFJty
J8iWn76q7AccyQJwTKKROXM3obOMezi2NcVVjKdfKhlegExrkOanc6U6y39X+U1Y/KpGhBxV1e7o
RRfUY4DPl138girBAyY8z2JTAxR8+n4CDm0SH6d69fn2qG6Phs74x/A5G69NoHrF4/chvnDkl1Pj
Qwxz6WZ9uMHljaVXmUaMeN+BkUDI6XRpdmKz+jx6nMuwpo+hMg4Payn8Lxo+X4SK52xMc8Q/DbuU
rrqCxmGK2sHrkXF9ufu+j+vvIMva+jAuJW2HplMIgu7qpsB6yws3Yr9HaNYGBzp7seUNO6M78nF8
qYz+NZ1/h119HZOQjUqa8HWML+0L1YzgAdKVF51QHwPuCrWs97AFugIAdz/tjn2aX1rr79FVDdIj
BAvS89WBSf1JUabsfdDmtvGoM2XPdHUc1mxyP19Q39hHd4pTbBQH3Nq5sf9+0g/NOfcD9L8pHqpf
xJmCRsQSNoDCO1Rn1gQvZlKPbAmHls7HCKu3mhttk4oq06sNFmp28hbg8Da3ssvvB7JsLOtN1ZAg
IZhgq2lirubRl/rAVOTlo1DlXVIrd1GVu0Poo6YnOvI83CXG3fcR37P5zyHJPqgGcEgvCszrskDc
4WqWhnjbIHwNwhJ8hB2ZWHIqrUUBpX7OhexHgy9WZNCrUzXqv/WIjznXtLNEfpXzcYctJ0BgNPR6
Ciij34KQT3dAhwfH6KtL0/gRhQCFzNtMAYspBXgr6xYGk/GjXj9GQ4z3anUq+TiE0ugsM+HelMNt
L6ie6RtHSvhfFCwQeqYxzD0Krsf7SfL541Qry0r1BNEe7VbfGrKt7OININ/aaVCx2MCRRL5h0QQR
9uoNnXqn8k7B5rjfT/mXJuT7Uxic+lBpeKB1diTPeF4FeDhwl1DtSL0uRiQ4Q9QM1HoTxjgRAciO
5ysZCH6Db5eV3KR034KodIck36o1GtK54cjim97Xl0zcCF3FUkdHHg13KZZ+/7gHdmom7e/HXcsC
zci51wtAix1tWYRO/STezzvB6zb5c3dW3nS3auMc+6Tf9bBX65KsiP4VmmY6jLfVhqaoWB02LZOk
AgL2w3grDc1DqxZukLuJjjmwFmxHrJa1fqsKlzLWISZmN53mBOm9iDQ6gFJdGuAwICw4/pBzWgf9
4zC94Kprm0rqzOlDRtKVW4ndL4TZ6e37aTuQA7ProVamkL1ySVs3A2LdnIBxMwCjG88VAWPGcSOW
b2DKAOWfT7B/Y/EmwvTIeNWzaWOaaFLrqBtF2PMBP4IEuzECyY4K2HZ450nTiA7kRQYqfKhYp5AA
vn/gg+/54wOvsh5ILUhjRwp2HN5IozLygnuf3RreuuSAqXam0+ZBPvpFft27l8OBTJI50km+V1te
hQmqKcUicAhYUNL4WOD6Ioe2JtznBs0982fVUIpFxXHuENXQIv9nNylPCqmuGYwAFXA1xbsX/Hxh
mjY+zHYSqU4FHdpqwjN+8RaSOp7B2k5SrooF4Q0oZwirE3SN93Ir7hKp2HRTdT30vrhR/MnDF+QM
OLu488P6vk1bTyu5bujVsAc/vmuraNeBfy/r7j4OCtcwBteI79SmPstTHN5Dtd34Q+7pARhPzonE
whl6lM7watwLzSLx/gpp3Ov9h3pR7K4HGLkSmg8I2iVXQVKAqGzOm1Cv7aHvSeXDCz+LHanBgjEd
LtCAtOHUWNGZKLp+JXpdMjkjzr04KdpDk28wTqcZO9hd/+aLO1EpHb2Bf5Oc6cMAEOXS8N/E9C6w
rnBOpblx2halW9UvUrewZO7wNLCVpQ1HhYQmjSf41qYQz5PgZ6tR3IAbIRdvRflr6EBIhYUjzA9x
fFqXu6iEca/dmuV5nv8YUv+80jVX6fZopLl9xYrSNEerRuBUshP0AMebx1CmZKNdzeHWx6B3jrwW
1A7a3kqTbWoq77ATNlKnOzg6U8cVXa0AwRX6GxVUlojkaoBplk9PNMtv5f53Gz9X2M2UfewoMEHm
GM5AYjfq7BjiqRD9xPlCEXTH1xlgzKRAtnun52gXgibbUv2zh+2VGef0szfD7LPhPCxqoBnNeVVp
KfujTR0XJ3VbYz2GCOfwWsyXIg11Xbqq5pfAL86B8XATg/Nh3KUqfFf+s1f5tH9mquTh4IZ7GY6+
4rgcj26zYNqLJ3G6kcCQmahEYd5p5SD9ssoT/djJh9JO+rcoeWq7RyX8jQvkXunZ61jlc3KpDXjW
GraBOlfHGmrTmO4xPDZA96a0M6GaDFw9suaBbiWmoJc9kyMNx9Kud6zv500aIzhuf5yp2FN8aWP1
Zl9BGxhhQEtDdy7l8YUQ9Zsc0T2OKK250uZUv4vkLgTkhEOQWJ5gWnRRm2Xm6WN/K0btlS+bV30s
nbdW9SqE2g9hDE9bnMcsrTPtSIHJhexQYnflUDl6m0B/KnUa3SJqKQEZ240qzs/SPkkjUksFCmDW
PC8PZZtqLW9MHSa2EBR7OEobQ0NEUci2M3XANPhp9CejdG8mSBZFiifX0wkt9hG+Yl9egdZu8+iq
zEuAsqPER9R5kWI6UW5u6Rp6ftzl3NWiNyQEc3tQBJIbGRKV6eQIT2j8zty8z0mTUGsYm/s5uQ+T
XzM1T0xWgdFktEZ468FFp0PFgbymtI/dgiQIWXIGshCk7Kqvsr4tjGB+FtE2yk+UWoFRXWx98XqI
nsFY2LPRnY0CLY5k2g5d4fVaQ+FSQzmCHAxwFTgCe9QQ2pFPam6e2pgseqS20Vo7vah3tSV6Jf7Q
XYwDSvxaAUEOi98dknaZea4gOEzNzRvMG9I0vYFJpp0YSuA2wZlijogRXzZIaBtK57ZKiU+yddpK
yOiMoFVx5q174VHqghME5Ub0p8OW5VfynSsFJ1kh8FXGe7XLcTXLsIg5iaWdUc1ubjyJqeaN4p2R
AFcc2cspONf1pWwa56nauj6z3BXxLl5sRcPzRMWUNEOrwWKPKwEqmYpTIt0byKbjUzPKWviOWE7Z
WRlsm1S+7RRYywqy3OW0VXSuJtTq0yp+zQd9W/XKaWuILv5hrgkXJqhnuwYcTOrsilAE9cbyYjW5
hl83avrd3Mzsr7EbGMmjlZIVGdFmRmE70Vs7kh5FJCxUKjcixrUZU1rRSOesQMlfsfsabw5es5H/
UHxyT/kiLPhTRooyJ3c5gjyFaDrygKcVLrmxeQuyn22rXkxA3SHAvwZljamRr335AVfMGzlr3DyE
q+l3ntzGTsS3QOffzYwJpcQLGU2sFk3gQj/HlcLVc93To7NJ+51igUGZvYl+1+Jdkch2284bE0ks
tZpcv9lK6ekwbrXsvJZ/B7q4lTN57/d7KbwpTZ439O2xDLfWdKN1kafmldMtSidh7aTNb+qKWWva
SQ6hFgVJiXNKrR+lBKvS8oeUXqnjw+y/5iKub5eA0vgGBZb+kx/cLBJYmXEWig2YlwsV3enZB0FO
F09DO6u+bCh6wYeMq1eleMj0H/l8w1gsiii4zTIE1U7ja2G4VxD8moE+KXnNHlni4wyV60qqH2o2
8KFD+9vsvLKdnZ6uoRzJjsiFxxcMNw3RCBRjd+QftzgOxuVFr2LeqSEACxBHXUioKTBhuKppgMhi
0mzG1NyMVbpJfTbdFhoTL0sfRMS/slNo+2xGtx3GGM3wFFXUOvKnnPTPoNZX128KjxMml8g1QHuN
NprsldzBWiW7GUS4qTdgYsAjYj1oWWQT29p68DFxFQA8t9iwiNl1nbdupuLNdqbGHLeiaQvmU8nK
jYbLQZXAPPeclr9qiq6WeVHVl7r/Q672Obbk6pkZnipd5mYm/RuFfnd2MxkPJdmXKiHGSrKTj5mL
Jx+yJbeTwsvQf4njnV6/BhIOgMaJaW67snNNTOHrIHHL/rFOZPIBWJnVi4STUCBeQADU+8eZaRY5
e2tMQnoj2kmJ4sp6cKp2iGiX9/CQnaaF26mbiAij5pFfZ4Lghrq07aPgqdYECQpn5hR416h4X4pP
BsAzQwq3ivo7t560oPMK/G0ghCLZjdZS5uMPm+yiaIb9SzOr12Cgd7ZGyTCo8l3WtJtW6fmuREeZ
fhQxVSj0izXTotfVvvbCaIH29jecO8BzK/3XNCo3YpY9y11HatchBtICVh3ouNQJm/GYJjjT+uxP
OHyVc3ITCPEZe98xXPFSe1sduVBiOG1FyBwKmrCfr7BSlitRVpEvx4hmNtsee4FF8+9YX+JrWq7S
PTLB2REL0MDq+kVhWpmrrid1q3Qy22A/G8cqyF9rKp9DrO4bcAloHZaEUM87FCUw49sqN8n9i2pL
juii34Tc/bE7zhojT8v207BWlc24ksRJqYkZ7ts9Np1u5iyqysfn70BB7lMkfVXfDAW5kpWKSK07
/Za9/DLZhr+12HlZZMAKtz8vnZhSmUXy8/8zSLDcOq1b2rRfbp7ZZGKHKTZUOdpw0zbiSemP11JQ
uYGcb7Fn5p6JJkLkb4rCOiZBdOilfoy9eqmCLtVzJRE7nW/LHsJDHbptMW0KNMLAYzmGCo1+Ds50
rLyFvGbnHH8INF3VkZRZEb3v77RfC/kUWJYqC3dwevZr0IChVsMQZjUzwV1JjfZ12IO4asmi0yMF
wi/8u2VlLehpsmCKJYgTff4uY72eJ2MiVH7G3rbzqWVrW8mjnbX7fkwHOoafI62mWJJTI5hlIjXW
oy564wxJvz2rjXMD8+UQpa9S+F21z9pQOrJ+SvJ/JL58YAf6ONLVNyQGWZxiMb3UCZRHkjakmLPz
+Le4yb28Oi7++X20tYSi1sncBpdXiL+Rban38aA6ff8rDI69wXf1y/XO+mFc60qEGc2zUVVEkq/j
u/xO2OCLvEPv2Yl2mcdl1+F2brov0wbGT7TtadBmj/EFYJzNAGfZaYwj3/HBT+nvFaUu7+FDJyEs
c6tVDeZZT+BHNHe1rDlgio9E+UI5Wy3ctVwhhu+FGZkMG2f7524Ligd4+uxET/Iu/98TY9+jqXjW
YDeCtPW6ixebEcL9EdGMS7wcKDKB5T0XnBY9RsVLf5o33y/WA52JpcSqgPNUKWF+kQ6nfUw7CIgO
o1PLi/MZiIkXeLqrbZXMrlxx09EKAhXpmJvQs56EI4eceugc/Rh/1ThoDKOK1ICXmKUWFl9vMyIR
unRPJoPIw2UIYmtOS8dUaleDPlVNPyzjOU1emvS3lWzhhHjk3mLnu53Y221G4aDynby7mbg05mQo
PRXNPAofMATPualyZemK87KnSJ+MzuTntoL0SnutN4o9FoZnxMJ2EoxdRz0thQc1UwVSSVF8wziy
Hx4b92o7DArIyplWkqZUuzh4GtVj5cqDX8eHF7vaBbkQiBPaqnwdyknSNbtG/6W10xG0xOG9FteP
pTqJUOD7zz98g70E1t/MicLN16DU+Dt1q3PBazbdeIpoiXNcbu4A+GRZsX+HXGb2Q0jdFP2gsool
cfhL+Ko/nRHZSr3o8pgVwuGX9HeoZY4/hIqjZEIhl9GhV+yUWklicAQtt7zm9Z6KYBk4JGo+KAGv
IyRJzHrj88utywiAdZshZsvNgvaQU8r99vuv/dB4NBH9Kb53oCfrt4XPuq62HeMp+jMEUvhYhiPL
+kCRXEXk7e8Qq7dDy72OTZO3Qzl1sxTJ2515xXJw1U184jvFLjjatj42qtUc1ko7+M1AyEQXnVaD
5HqsMX4wefk4qtUuZRVzOKshExfuF9bxuPN36D7ZidscyQ+PjWW1LURCFChCRCCZy/U0pW6td+73
i+DQBenjWFYbwzCnmh5XhPjrgtTuIJlvjif4h1f23wthlQXJShCL7bIzVMUPkYreLJzXFFmqsrc1
Kl7fj+ngPvRhUO/H3IcvVRiqOA/wAKbicl7uFTc4kW4CIi2tMVt+pDK4peb5fdBDO+zHmKvOzDB1
s1mpxCwl/LiC0wJNdEvafB/kYPrxMYr8eQ+qwxEqMKBmu9/0brAzNtm1f6dc+8h5FhRarr4Pd+hC
8DGa8jlar8vhFPmMSRGug6l0ZdSkYhP9HP1IY+vYRvHeBP7wxsRRnrJ8iWTdxnfz2bAdd0ZjF+ea
V+0x7F58Eoy99vr98I59yO9NyQ9Rw0noTXlmNtVtcoNo2H48QRTr/LicrXQ01GrP0OX235tt6v/U
xIem1E60nGIz1gAyLiOy+Szp20a+a32SSXSNfWpYSHQ5ff0kyMFmKvqTApkvy3qOolspvzfMl0hQ
aWZj+1xTfBYBC1QDoNIWNdkLNZeQjjB3I0R67JFcK5zcBAijGCublA7xGF0ac45+10zxtLgtlYeC
0l6r3ipy4VnBrebfi9FdNFE4FJ6TMbbpuXoL+ycVWi8Tr8EoAj5QPIkmo1BcScWZoT4pU2GPyaao
8cH7KQjRQ5kM6DMpToYPizUjodVWV5JW3QAG3vdlSiFpONfLV7oW+yGfnSlqvaXxFlvQi2gnIUm2
oQV2Hne6XeqBp5bpK8qy1AwRMbR9i/JWIgmF64/NdpCqqy4J3pDs2HQF+EcEPQMTDGShPCXKw4yi
lMZsRvN9Ud1O9N9qmmSTIp8gBLPLy+I0m6q3I6tr+Ra/nub/2fPk1e5dio3hj8sxsdAv2zuMVLa1
p5xgSHeabo8dSgdgEp+O2rVbQW90lWTNfEF4I4DWQJ+BdvCFdSk7jT3vqMQiRpFsrWfUpwZqKtm+
3ekSPsSFS2/Y+37oB88tSVIhp+NCBurx875Rmq0SST3PIkyt0yV0GrsjN4WDx9bfEdYoC8PEMUbV
iKBua/w8kLv5H9X1Dl6ItA9xVru6Ekwyoj7EWbDN8ZXiLial1XXk+a7madvJzb3yXN0sh39+VKr+
yDRqq81epu+KlCfBE6TWE79wNdRQv39TB8/lD+Nb7fBlLbSqvJyUXXMW1qKtBzKegbdB9xsw5feh
Dp/KC7nSOsjHQQMnaxLMhez2pXfNE2VXRhs60NJW2NYnaoujRB4fyW4On5cfYq6mUAcHLY0FMRdd
XB1fuHh2SQscnRxHw4vvyLJ8PzG+fPMf4q3mM/MtLUCcfUmn0jtIrE/BL32rIe/pvAvyQvnxIN2d
tV7lqvvOxQZ8k13m58d0yo6Oe1laH062LouCulz2Hv3a3+buovutuxLWuooX3f67+v1/Xsb/Ct6K
q7/G1/zrv/nzS1FOdRSE7eqP/zqPXmqMYX+3/738s//8tc//6F+X5Vt+29Zvb+35c7n+m5/+Ib//
3/Hd5/b50x8A+0btdN291dPNGwrt7XsQnnT5m//TH/7j7f233E3l259/vBRd3i6/LYiK/I9//2j/
+ucf+CZ8WOTL7//3Dy+eM/7dbfSGlP8/zt6KnMPhr9/4n3/29ty0f/4hSOI/YRCK6Jvh5AH42+RV
DG9//Uj5J/d6rOpktFe4gy33vbyo2/DPP6x/grmjAquaoMmW++Af/2hwQ+An+j/RvKOvsjQbkGRY
cLn/b/yf3tTfb+4feYeVAtZ8zZ9/8KkvS/LvJYs/Hkpz1L2BJqBFjHDYaskaRtcGaLbjgzRHT7UZ
y6+WlasnsVpQwVPGvveSNDN24milG460iD4WRNGg0tQz3yjQLA/DDm3c/tfUNOJ+7ma0jxLwwnoc
x46BLcquNgaqOeq8ryV52wpAVsY5PEPj/4rcKwWCVlt2WQ0ICcvUvQMrxO8mBbiWprD5ZaUvPb0F
Y6mFaeQoUf8rKDLRCbMhoRudPUiFpe3Uon9Gb/kXjDtAAFleO2KhyY6EbuVoToGdjSHfpK/dd0MT
25LZXAdxdC12tL7DXjVdhH+APmio4FRd4VixvKOugF2RCiDOgKYYNf5t0ql76GxLx72QH3pRxB/F
NOPcQV9xolIOyNWbcXb4UWuJuZ2NLIs2Soc6Nh3u3ADNUNNYm00ai5Ulh5ctPbqdEQbwqEyttJ4D
JYpbuwll9UJLjLq7ghai/p4LmsCalE0nlQiGqMis8EIL5fJh0lp2kcCK3Kmd2icR/jSysGaQIzXr
02GWZJ2ClhS21sYo5OFSiif5xVClLC7R2e3D56qxQmUbhPOwRXBDqewuSEVkNoymuJv0UbshYZ1/
VRH9RBqi7UTeIs7CSaGN6c2Q6dUpNToAd4IkAXfzhQLy1JjqaMRQOcy6CWuIIeoF/CKEhIplN1iX
wdymJyHpHZVEWWihrCkTfaxgkNy2i1mBUThiAqL5VoBx7DxMTjog2o/2od97USSVr3Gg9BUyrUPA
pGel1zZBeoP/Hsi7TOrReQ3SbK9aY+1VSddeaYE11TaK9g9Gpiq3Q5mgxGxE2hPsf7ARHH7STZwa
2o8hqnDfEIfyXOvg3EZ+Xu2tJDPe+HYW3mLvO8jYoDiqBtZOpZ/YQjJphBsBqdLzIg2MTVX00WWd
maKjtf5JohX+Qx6WxmmTC7R0jKy/Ywci867MeHImqQkQ1BmKEzzFZSQxJtMzBW2+zzR13taVOZzE
QqRh/A1yo1MnjcTeENSHyp9NR1XSl8gYs40aKxlCqaYY9U4eDcqvJBX7txa5agwYhfJVqvpacaQ6
gWuGtdSG3FgLbD01BuxDUzlQoUaIMmDU3FeQVwoGaqxGvxnNzDjtqorGsl5kV6nY7aI+0c+UNJMn
JBCi6rKeceZVx0nYir5WXTdpoL3MA+CWqheFrVQ18F4DYZ42mlJGJ2laangkSfOtHyKsO02Uz5Io
iTZ1LQa7kkd/DdMqOEtVEdMDvxzOqIjjHd0E8iXeneUDxmGSY0RIX0IOW3Q8WtRtZWXm3hSP1JPQ
sNJssDnG77LLq7dMwrwB8Fu30U3ELWZpzt1YK4NfaMoGHhXmzu1rqzgZ9d56BVc+VG5XJ9AP2nza
SrVcn8aqFVwnBd5LMCkr7GQT2fDi2NC2Ie6rJ6kMjFbRu/Gmj6M7ABFPiZEA45DTm8RMTE82+v6s
sIZyF+iNiIdDXte7OMbjp5rr/i6eQKGEpT8s9NAYryV0nGIIh2mRq1uUPSpQXIkqRde4z7+qVTjT
OunpoM/YqyrnczgIXpbH6HO0cYUaj9KPLAMzRxi8ykRjG1hy8hDGidg5+vx/2Tuz7baNLFw/Efpg
LAC3BEiCFCVLlCzZvsGybAvzPOPpzwcn3ZEoLrHd5/bcZK0kTopVqNq1a+9/MKP9pI32LVCs8Zkq
c+WG1QhOidjerwb0t8mge33cUrTI7it7SLOVPfcvoZzI+y7BIYkfCARAa3MNpZA+c8MJTfUsbeWn
PGv1OysfagntDlV4ACNwhJdG3Z1ltdoXkNp2aicNtxKaKm6R99BhWwGyDp354rYRhgS9Emm4G9to
YmLcXJlfEPSa9iCl1Ocq7+Irzc7okqHxt4kizG20vFTdsCxMXO00f6cNfYagO5JPbijpYlfPmvIJ
HtEAIohr4Dm18V0dZjXgFMcKPOA0QpHJymK3raR6HZWquRmKKrjFR3WK8GW24cIaZZjt2SfTDPTS
Lh/mrFBudEUJy5WP3DJCz1Zlo58/i3hfiUw/9mUOvLxJU9XkhgqDXY48NaC9WozbUEuNu1bVuYnQ
XbaidWeFdbCu63Lo1701j3TL+li+HQ1Lfg4SW7rmkEVXeVym36uipGk3cCm7Mvq/EHHJhK6iqDbd
AO/hKxy2EVCOFxC03cVo2ft1syvT+KWLtNn19fEOxZI9PtCeNFBQjsBwtGjPy+Onvhmewz6/GhRU
d6L7Qq4QLMRixOrdIkhfOvQnsGjvgsGNi/LKmMW1XzZOXjzZgwAhRTNPrY4zwD9a0oA4tQj27Owu
MLpqCB9rq0HsLwQJ8XXIDHeYWldKe7aI7GL4UazCKQ1WtaJ9F8nYrif/KcgTxx9wkG/QmuQFELWB
fdU0sYfqcsJVhTxzZLgxd6dV9hDm6wNioGtTwou0qVzen64Ztvt8SJy8lFYVUg0Gpiyl8g3pI7dM
Ob1GsqbksO9A9mWZDHg9ApL05Ns4xkWgj0hKZqVc1Z1ExxQrX71iq8igiJttNJdOKYfrtG42KpNV
ctTVw2SXzJ+TyF9XPUi2oHd6XCmG4Ndgs/OsxhkkXoWSdbBVALdYI5MXuWpuekB3nTwbwfR8jutC
rCZN+0mo2KUUOiTMBNpEd4oUeFEQb6nZr2JAPlkUe6kiI8FPh6p7SWRa5SpuhxTS83ivKOWPvjXu
+7C6I+UHMxXJsGG+dybo4QbXUUTMdTv61MRkcfEzZJmrqCZPmG6haK4aRd41ob3SzW/ICKBNLV0H
ldgIaNhFiOZvZaW7Sp4p8TSTuTFtbrJ5NHcZALS56D6JGkijzJViodMdG+bB6roXaYISnom9GYyO
yfevF5Ms2Xiuqxaj9eEarexdJ9j9eYNrCO7zKqmTYdcvHaI2AMtIq9wEtPlW0wrb67FLfh6lInIj
tWzXdlXGmEdk6o88sZtDRh61Vro6uzWstrNXcuSLQx8+RFtAjbHslabq+IhZaA2A96HxshRYXa/v
iJo5XgHlRjf82zp8AJYJLHtYF4rtdMJ3ENXyukpbycjVJTni7DMoysX29x5GtYPDhFd3fGpZSr1s
wkROOwYN3AgpvxvZmVONWIgIvtfm91Jv3GigFCXn3A1qimazdL/ECKWM1zneXmFjeAP7MG++GIW4
CctmLXoUqoAmJFn1ucsQO4/Z0JF47LvmEeb6pqkyC4GiArl1KTjmTaWDXMzXKnmR1P7K+wEGFEZy
HCbZxzsFCX41s/d0rlZt+ZKP6U5NJHcw7wafjq4F7NV6qkBdVka2CqBfwIhx9K5EbgnxLOkhMKdN
JiyOmbUilq8Vv3KVQFrHmblp+9Lp4GnOen9bByMcxLL4KVm3eibW3SBfA9484uyxkfL9gExhUFer
Of8ZleRXCtfjQSlufPx4lK6lvMgFECZuxIfq/WPVLMfyaBm1Kyu1iy8B2gnVJh/wSxioq3eYgdV8
NNSdP41jpO+Mxr4vC3VfKnd9kT4pQ+lmmDzLbXLoDBwTExzz0I7KVN8Tjf65hyiMi40bgq6sDMmJ
g4OK0wmu3SW4Qj1u8euxRpK18TmZR4jTkxt1+NhZ/TXwirtA5cGDLIwePIWJsbU0VLFl85M6BHsD
6cxA0m/b4LFH4KzT7hPlOtXupzhxQ7ldD0p6l2CfUBlfJa3ZJmX34Ef2lQnoVOGZgpzuF4RDtjK1
iVAemQ8Vw6wi2ZAwYFHxpNGA9uOMoOPJ1z6E2BgkQeaCj3QsNfGqOn2Si+YqRlNg5IInItz2uJiU
KGHAlLlHYIHog8oHUkNA4MdHuF9XsigfsTm5sSaFckzjSlVLhu1/QeH9sbCLdR5S3bXQAu9QXSpS
+2ruYFApqgH+UUA8UyWwgUh56etWVirAn4XxM/Kzq1QfHDYtLtWzhupQYVifm2r05r6SwWegVVYq
xc7K9G+tsOAJzIg+dLWpuMYYtt5oJTFOCeG4UUrlSxh06o0xGcfKSvA34DpEwKFA6L2BcjErrVjz
sOdUDPbtrDbGtLIH+34eOgpzI4/JwvRvEUZbeIFasZrH2Pw0cClfRwotwtSu7mYY36BQE2nX2JWx
jbMQkoZdW1f9gJqvbPnpRg37h1GA/w10EueI9wzSqCq8c6XadrFO2KkzJ07VgeNgW/dqBX1VVZrO
VVv2PQ/OjGd09K20lRsrLbzWnK41C5+aGbGpdTXE6jbusk1hVVSju7Vm+7XbKP3DopopJ5UTKNMP
yxfhZo6hi6LNgTFr6ij4bnRh7Iy6Z8nBHn95R29wH08kzzBCl+zA6ZQj2Dqw8mBImp5jLqWO0Ydi
M4f1rVbItzYan/eqPIWeZUrH2kjBm+rSPkHVcqD8+cXWkYFzJz0Kj1FtiJ06+/a+8/vi3phSCa+O
Fq9Y9qOD0xjJGpqUHKcRs6tRRsAt9LnhFH52OrcLyeFXIMEoUi28z1Q5f1G06clMxPferr4PhvSS
zomxJ0T/MoyOZesGgcdhxXEb6j7CiWgGtcArWA6429iX4wrLnyNBd3CsTPs0AWQtM7ofYydtjLl4
GjhLKzUoITGIAFCC7iqmgfGOlV+3c+GWSfi1GQaSMx0EMlBRoM8WeUbm37RqvOogIgS1eUMhwUAh
13ho1frg59ojD0yetTn23bHYSNRGzFlsNWMicSu2dql72TBCLTS2TfRpzov1mNfXCw+mmYorPxiv
fY5Oi3h2Kj+PvrI2gnyTBl+LvlvjqLSLwxBM89w/lJKB1XE5/Egm+lI+Np11z0vGxjjGlIHNYy/R
WVQWTc36ZFDX4B0pGU6zPBLqMJYcVXkuyhiy6PBYp4PXR4OD5gGcXLGRpR9j3+16fCOGlonZX/zC
ogIL8kYzBlQ1EG/26yRxO4nAHDRObAmo+ig4cUXX4qjl0uAY4/iQTyD0wz48pDZ2lE0mx2s5olM3
j9elmmzlNHtQZ3MnaQmI+jklWBgr0b8MZXWVRnbiqWhQZ6rhu307Ig2lf+eZC23qOBvhHaWUTRt1
D7M0H5RJpDyMu0ezLiDsJF/QXtqNNd2vls7VRqVTFfmVk0j8zDEJA56HId3eLMbWqDUOeaceQ11c
axVEMn/V1F+meKZl2pf3jVTgyUJr2NY05F5ir4rxQmkTeVgVOkG70UyOu/lrNqyllFDm267Tt7Rg
iXSQDIeWhlTIQVlVyEtFVnqbxvLnaa6+G+yQlW1b37U8fipTsJQA/tWV1Um3RVg/BUhe123mmGpx
0FWJAIj5AKS6IPiqk2124+wWYJ0Kxdya9KuSTDnIZveY+VlwPdaAk0gWcxkgVBALoDappu3nPjYh
8Zjiro2C+T7UU56Wfk0wCEweaSVi0pONj3MALaFJc/tLHHDlk9h2VrmzZCMqurUS1kDz2J16fhdF
8ShvxjxRs31WCmlrV739Q8tgBuHXp3Ago1a37l5VUP+uUL6pSFLaPKlH0jaiwAnPkQbSO3lLUSjI
PSPo/rdoqdMXXjr8wghl16/L4+Iu4+RQfi9xKxegw9sy6NthTyrmlPswVm1jvMji51jJEEtNbUwd
k1L8SLMu/tyVjS2t6mG8hB1/22Rf6q9vB17W41Wpnvdl60vsuyRK5W3SoGja2L3AT9acvWjIokv2
c8tE3k0U0A/FY7jsFJPfjmfNUAqlApcNVTq0GZYDk//t40947gsa1K1VvDW4R09hTJSioL8LTKtl
cRTVsK/N7ldiRxcwA5dGOemo62bfdVWAeVx2ZQi01O0rmVrhxzM5922AQqMFasmLWcjJWvnUy+fC
zjxZ5PWajvODRAZpSnPpzeV0AexzIj/610Yw+Czw8HT0gZWTfnFMjZKXUuL9NrVB+XhUsUDuN/Ox
ccMjwNmFDJStiukwk2T8EdLj/dgnMKDY1qN80OF/oJOTUvYqhxh+DRUkyf14Rc9+tVeTPGkNR0ZS
0URg9+m8wRSU2rd2G0kemNr/KZC8Ws9TFFA9+lJWkxWXP1rNUTMX7ykvuU6v0sE16g3Pa2/yUgdc
58czPL9n/vMZT89XlaqhPGuJN1OKj0Ls1kjIuhL75ksGxheW8rek/qvAYYxRgm9O4mWV8W2kweUA
6Uf4oIFt9vGM3jaJ/94ci9CTKghVqBe9jRhhmeh6UGCiqz7EpBmzoT/ZBTmhNX2S5vhC/D8XnoCP
/mewkzhc4/xcIMzsGWX2KIwA/LFmXep6n125V2Ms//7VyoXo1elqmHqJheRmZWLitRj1jXnhfLxw
l8Y5CVEGd0rOw8NTGoXXOq4X1bXZ7z4e40Ta7u+vQyAysJaHvnIqczmbtTZnc0r9ddUeZre8h4Fr
r3t8sHqxQkdhnzsQrD8e9OxHejWm+nYB6ZZRg59SbzSGZ0WN7lGmuBDdL41wsufqOexMU0EZpdV4
a++04uXjGZw9pa9mcLLNsrkNR4VVk8LkKkLsNOC0torstsn/EllfDXSy1yIcoPK4J5FvbKRHoXD3
ZZjghVMqq1H5nw4PerWL5hfql6cqGjQ59KLOMkq+Ke9kfbyBvX3/5wuHDTxqf4qp4r528mEGVSn8
viy8BHp6Gfq3mWa/gFPdRfUlEcNzpwd2kCajy49S0Sl3T9XwnwNF5KlJeWNQN4RXmAmnMssLX+js
OHCeEMlH31pYJ1cSKqRj1U4FtTzJONTtYuaH4LbbNXZ8gQx0blOLf0ay5bfHxkoMdFr0wsNw4FAo
9Y09tk8ff52zc8GyQAc8gB7MKRFxKqLAUKvSm0Z7pKJmSK5oik1VAvX6eKCzUzHRdaMYauraKVds
CvMQi9/cExT+eHiaD1NQXaATnBsC5ylsclCFgVd5knx1ZaZUUlsCH7AOlAHRNZHwGvp4GufW6/UY
J4GMSmfKnii9EUlrkch38wRv3wzd/7dRTs5MUlED6czSoxJigk7gNZUCR7aM/MvH45wLaq9ns6zo
q3tNilE9gqvthUHz1Bb1UZP6qyJDcYg68v8wEvJlGjkxceAU4QeBSGh1UXn4Rj+b+fhkam2/jrX0
xV+y1o/HOvuN/hnrFOtHHMoHqa68aCpf0P4EXtIBp5KT+sJXOrff0NnHcZFSlXgnNDW3E0WnMPfq
qj9G8/QLM6RLuKwLQ5xOpWl4P0xm5iVgXp2iDfMdVlDDhXNzbr1ezcM4OTd+oeSynuXeTM9r6Pxv
WtDvpC7/+fFXuTSVk5OTCL8qxjH3iC01dZff6haXGCqXZnJybiJF62vLyDzACF8BSR1yqf0BmGDz
P8wEBwqE+FAjtE7fXU1eVqMaFKS34tr0i51Qqgu8nrPzQCQV3IJpK+9KGkZeVGBSCm+acq8QoFuw
uRlWdpleOP+/f+rp2x5oGLRgGWDZOx562gVjl9k5MgQ3YyHWpZfPd3J2DdCyzqM7tD0QB4LnWjar
gUceVmu0D/LVXDWoVoqNOW4/XtmzT9rXv+fkWamXoWVIfQ4vtHcpqQTyNyvfSpanWle5i8aMM20m
OkkR6j2bS3WV35YUHy3Gyb1Osc0fM3aoPDfZ3ag36F9FFebmvvZramNrZTeqhRzsiP2VK0eJDKVa
96tq1bc5+vtDQ6dp1SXajFZUPuL9ojRz9lwpLcJ9XE0T8q1JmBROO6jtsdNiCt+VH2vrCmV7xwyC
+AERhfxzzRPVWtdZaq6jrkwoEyJ9dEOXqhcv9J9MeYtNmcCXJdOavVpR//74G5wQdf96H9igvxbj
DixgTkkOWjJMRZUVfAN/i1pVVd/UvZPe5huLivQqGN3qOFyn9+G9RukT8ZIbgHjpxl6nq9kZduym
q0Uj4yJP64Ty//53LZfZq8sqR5YlbytaIejkac2ueiy/aF8CT1lxPV5TF/2MfXSrP+gehMsLN8rv
JPV0a7xek5NSiyGFc0u38nepxTKv9PXooa28RhEF5XPjc3RRxfBcBKCArMgmKhTv+e592bbw+Qsv
rqWvCJLAOg8pOdfqoF0IZpcGOjlxfjMByuxJAdSkW1VDdxzG+dOko5H18bY6Pw7vGs2kLmae2juN
AKYAu5VeEWcP+iQ/NhYEjrzw/ngUIeNwhqIhzxmUk0/2iGHWzSwqz2+fxbBrzOd++PrxCGeuMUF5
77cRq6ZS5Hs7guKTDgSMYGTYSonYLvcqTelL7+UzqyUUtL1Bhsu6qZyulm9npZmUjVen6T5QmmdL
87dVKtYfz+XSKCcnKg504Vui9sJ69OzZv8OF7Ckzyz9P/QTdXQPyP52ld7rAed0DYKsbz/fbdhui
BJOsRn+KHX8KunI1ANp1P57W8rNPDuvy4LQ0GR8J1u8kjvNS1+UybalN1k6cV3dhRh+11G9LMXz+
eKSzC7g4s5kW87NOTY4yuTdmO+y8UeThptEy4alDaP0SkSRd+FTLMXwzJ0XBppk6KO8b9MxP32la
MvYCGJcX6iA6Rho4/C0inDjA6ygfJaO/pdl2YR1PSAFEXAY1dCycKP5r72k5sy+SLLZkz0ioeUzp
sZdxuBKtOwb6pkH5zM8xgbHTK82atrGvYeEjX0oIluN0Om+kVoRtqYpYhHTfHrfUaqTYVlQvtnaz
/WAN5sqfVLdHzXOs94vLminVtJj1dTX9mT/k37NHelmDgCK/N6DJc9+QJ1/xRDeZV0aOhJM/JPZT
IJTswjZ6t2GXdUZDxZSxkGbTnqSt2gwkwqhUTzNAYw6fkiJw2paO+KXS0vtrbBlo0a0BD0vwOt2v
lt4YMJ1p8q0TFC930d52ooO5jQPSqUucrve55e/BTAU3Upk9exopewSd7TnUvX5jfpmRcXpoARD/
XK5Ok6vTTnZjvg6cxP0v2JNLXeTdrrH/GfrkrTGXsqmlpuZFCnFGMUuE+LR9EwQPSlG487TTckVx
4xJYmhFeuIGWDXkyNMUn9HpxZ8Br87QIBd2/6Wf6qCOBcC0S/2sVkiIWitY54Ow/BzRsLoSG9wVd
RaFHi5rUYuaOoNRJvKumxpcDvirOvAjU0LQvaD4+dA2YNfleaz/RuJ7KxxyNwrj/Kc27SJkvHNMz
G1hw6eJVKeNz+y46+YENkNrSvBmMfiM7VnSbG1dW+ufHBO4LUYAbnlv+dPfWYzkB7zc8w46nnWVn
5s0kNfFTXAgVnzF5bP/0Xcy6WtTGllU1qJOfxB4rzlJdlMIDjF9spl76KnV14xp2f6GeeO5Yvhno
JAeTLOB9eis8eWttzU2xzQt3vEPQ3skRswejKl+olZ/bMaaNIyT1UMqL2qlMTKCpvpQOgnQWCO8x
uYK2u0mcxkVQER+bVeRWf5oDoFEhk8dYJkVmvJ1Os6bMT+0w9z1N77+WnXJAX2lYGS0IWSGHdx9f
ymc245uxTg5/CJx/VmDpYidRz/dm+1KroGBQS/x4GOP9QedOokWGSRVf7zTL4J+MEm4/6LP/itJ2
NfloWcJu/niQc0GUUSwyQQzADeU0nERt21Vx73uIm2INemh/VnepK62RHMR1PXO1PTQAD5eewhkv
JLrnNsmboZd1fvXeQvirUpTa96xqo+/nnXKVbOmXo3mM6u9eZZMAfP15Ybpnvp292L3x1lraBadH
rhNjGHca3w5meLGqbijlXEd7/bbfd19Qgt4Xt/pT+su68DY5k+hAuFMgyNFGpDR9egHPg6gpw1DJ
uZNQoox4zmbXvlc/4sbWerJ3SaZDWSLy20vi7XjLI+PV0kahr0cj4yWP8QOW9phnoZQvf0W8KIT2
ZW/Nfb62dyBvQke9+S9Uv97vXcY3hEbFBxtV/dRlLa0S4HVquYsgv5UV8hPzAzKFF9LHZRKnk9So
KwnYh4jMn6ZuhpQbRp2iAwhKOMQaawgukGfPxE0VlX/uWHo+S46xTPPVMo5kGGLu652J3QDAbk9y
0qvGpfCyrreYz1+Yz8XhTg5Ek/ZcfQy3RE3dWdpLq+Sbv1tkrsZtjevZhVTi3FcyZLI1IfCs4Gp9
Oz016KZ6HIudrzc+2LQYbtBKk8ev8xxf0pM6OzeuA1tD18dQ3jm3V+Y4mU1Y7sYfwdHcTJ+Dvb+J
M3dc91tgZuzCjw/6ub3xeriTpdQVo1eSoNyZdp4eAFzCpJBa//HjQd4HE6QSX83p5P7OCyHaiDmZ
XVOu0qx6Vo3m0whabDUM9tPHY537Vlgn4fK+GE4huP/2W2WFX8RN3uxGPXeG6daXvgfYNH08xrn5
cH9iPS6rpJanQBHSlL6iMLTrZPRwRL7qzBiZ4H2l/3GTC+Ok1wOd3KCVYYfceM1OqA9jPa6A/q0y
/UJydeZmYxC0HG1sgslaT8uMMsDYqa3aXb8R22ktnDpc0ax1sq2/adzJBQW/T7/9FxJ5Z1fx1bjL
v38VNKKKkseyiqjo30hPyR3+B9nn2vuRHWZpPe3SO8ltyB3WH3+73x/nNBqimqVrMrUphQ3+dlgZ
S3A6q+NO3gY3mVhZL/Oh/gpma4Up073/0DvIGR8BXPtf4ivZs26i549/wPsNapA7k8RibYrjx2nI
j8ZcDZp42I223H2rOkX2ukC3P/m5/+dpOiMRkblOEetEGPDtTH0K23YyDzsfDHGW4Bekx8MnuKxf
laK+tInOzIpSHFZXPD2UJZ19O5aq86q205GrMsa0ft7ojlG6sSuRy+JSrjvA3l1j9/FKvt9AsOug
4AEywGMbm9K3Y04+11GVjzsj69Bh9f0f1jQ8G0ODxx6sgI/HOjs/oBk4xIjlEX0yvxypmrEqx107
aW5bxxtRh5tQyzYfj3J+Rv+McnLee13BxBNRnVBSTJfTvrekCYvfzMrQOwwvJFtnp8TqEcao57zL
PXJ1TOtiHne9oAIg+Z96QxxkY378eEpnR1kgGrLBPnyn4zyX45Cn/bSbYfKo8a8QlXIpvqRpeiaG
8dK3FBJ0kg+epcuveBVLcEUI8b3QONRYBhSr5qbYU1M5pk/NBncCmAmH+lt+bd1IFz7Y++uTZ7ah
C95SJna1p4e5HLU2w8BhF8r10Z6B9Es1pgF/vIKMYXGfsYI86U+OcdHWPKJma6dJi3iwouVtt6oh
d3z1E/G3EOT/FwRBEIQ98X/+LbhxRhAkD76XRf3rrRoI/81faiAAc/4lYxRMyOahuaCN/i0Gosja
vwxiHn7VhKNF/fE/WiDKv4AD84cpWaARAhKZ7fO3GIjyL0Vg0MW/4q8COIbyJ2Iguni7ERfoCN0p
Bl/ESujt/H5YvToAWRIZVVRL+XZARMzX8MFD8Q1roGlb9tK6MOEc2bVdEbdwlB4h7K9Gq7y3ivmq
sRAjw29n1gxvoaGMTe4UKAJ0dnpoAgN3l0hy21TfWPj9bINaYKqRvuTSyP+iMhDhqFxpRIdAH8Um
NmP8BkR6KEzdm5V0XUYDDNiC7KFC6x4FDQzlDAfCubNY5YxRhlY/zcwa3/IhOVZSsh4gnWT1fYJ4
BnLz36wR3XDTV6HTKhVQTAOLY2vX1M9cCVSdAJiWMlq3Qe/mwQ+8qCQMszJnMFNEyUqxypJgQ0Vp
0+rH2lLvNHTr89zwkI7YqCZqAvzU5cdUkGdTX1rPRnuNUavTWIYDr3JtsZBG4BpQoPzIouOdOwud
HZrDnWGUX0Ra3Of2nK78AGHMRFu1Q367/L8k/LnMJv2Gh4tXyd8tM8MZR1ontnIHheNaTM+Yo6wl
KV3nKKzl0Q2JHuY7n6doF2jHVmpdi6a73B5xNzEm4YyquZMFVLzQQBnuqBn+Pg29Spmv1NCHZqbl
26pWUhxw9HQ3hbgKjDAb4SThw6F7y9e1OpiN8bbw4Tj5lhvjJjLXneUWUwTHXG2/oHGywoXvEMZY
LE1D+bXpngsZZQoTDaT0ICeL8/hRtjNHgOXjVy6/XC4VR9GrlVQbji7pnhEXtzThb6fpuPyj5dMs
/+HUY9sg61ulSdfLj5E0ZWU1YtdWwU8RG3e233xZ/nwvBXBPpS+JlDlGRTEl58+icelkfNNZ9tdo
3OAGQe8/UfKl0LPmRwpV96ahdykDO5F8TLtjXhxl9t7yIabRXy8bQi7YB6bk5A92hCSyrG7FuKhD
hFfLOVF1BJ0UiNKd2OhsB+jpW1PfoluxW3bMQqUCY+zEOH7DHiQSgMuLnDFW18Li7+0dPhHL8NDk
tpKaO0qfrkUD4QUdnmW/B3UO44cxanYYKXwNncrUHXOpe/fHoMudLDG8YsxuW0XcADq9rrr8mz5n
h8ZHCW80H5QovJqq1tVNLGy633siwZO9GNgT5vgIu3K97A/kkq9RIKZWtunabN210bqu/a1mBVdB
ypcP+U/MIlxNhbSHBL3NstnJDYjjLUm3lWvIRYzXBK5NpCPD7I/r1GKuuXnTwpY14Ekus7R9Hz8u
a7N8teWL4gaxxgNgC3ke7AVYiob0Xe2vlxNTdkiL8B1sQI0YzLo971iCRm+Zu1QSm0LJDjbWyfir
bKZA9/A02DWAbDgcHdS9UrZ2vpXf9/RFutx2a7m7FiJbK7r0I7PZ71EJFUyX1pz9quBoCwGgCap+
8KPAJT3pjtrUuXMRXvmR2ITBzZT0u8zMDnVt7WK92kQEd8eaO9QchFlwGMTgJMkEmbwm40pg0mex
+c3H+WM7ZsYhbjwi88/G78MNAfkg7OwQZMW0zYoidTs/dFMbBn3Of2PXAZILZojBXYcdkJpGbibC
nF1ab1A4QVivSZ206MKNohY38WBB7w1hveMrn7t9UPIX35EUzGb8ssQXyG/x/TM8tRqe+xm2s7II
9ix/1leiBrdJNB/z5DbUk3Ar2+Sm6jBdN6p9zDNFg+ZfGa4xqIkTROo1+FUBeVx1DFBNTuvT9rEb
YwU/ilaUqd+C7cANTKhe32TIschoOJSmuc7KtHNRrwnw+MG/aZnk79/ZGvvK5yEcoodjphUeOJng
6d3nLyKHwZxK6nWqDHiZG+F1IPtf0fHIXTh+E25pAvUBg+um6/aWKMuNPQvXatt8q0qR7UZ1+LXq
c5Qsi2hTDf7L0M8jlD1VwidK8voUte9MDM9pI2ubLshHiNG+GzfIldgTEVjq5h/KDMcY27ynqedO
C5oMxmCOYayVV2ug0q412psSJn5JfwwZGSeto02RpD+yWtllWuLM8KnLNFgX2XiAH4knMuRd+cqv
4p2kXnrun5Q//77FVQTCdKANALVP8n+Ug2xIygPmVxK1n4qQSwQxCzA1RJM5V+8W/QMTHS29d33T
X0voOL3Kem7/ege/JfGdyyQ0ms2AKcE8kHe+TaXpnfdm2iXFFqrFNgNWgd4N6h0lwvEIVP6+j7m/
Uv97gqoTt8PYmHCbcVOCVX2daPF3quePcabeAdPRVri1YZR3Vw5YPBrGEAIYAt1iF7/UrSToYvNm
+NTMqrsEaI6tGVe3ZrYyF95/Nps3EYzNZZBYxc0je+jlHH2Smht3uVqWoBggbNVzEcxTul5C+bJQ
OvUDrDm2cpnfJ731YOjPWUnZ/qlNydSJtiP7HpfGHXZ3zhTszD7/NhCVBKRvE6KnTqArVYjWrbnL
leCq7IOrePDX9Qh/PBKelUIY5+/NJABh9T1SsHAnBsbjsUYFTUAeVQYYRJO569PnYe7dunsONK4/
bLOQgr0VsXAG5TgsSRfXgZlRw+f/gcbb1vfTw2ApsLiKe9tKXhB+d36nCoq0rxHyGcWN3Qw3Fbs2
nddG0h0CafRGJGtWdWXf5DaXUIZue5K+DPJ6tjFynHRsxMjBcLiaxA792+m6zfxVZxjQtHX8Iyfz
YWjZWlb8EgV5u45UfLl9e6vP8+OSSAF3YWlUskZu4whaj+Gvl6nUZAdduvaJ38tKGeR/pr7vUZEx
Rf7cZNmhbfKvhTGvdf25mLEgtIxNkF1q/yzPn3/qOX+dGSBGgCYXbgMb9+1+7UdK2hhsF9vBn2T0
11VU0cOSgJ6u+TmhdKl+c9KO+WtAAAI2Y4E9pYX/dkC5ifoumK1iKwrzpouaK6QkVqYF3E1Kvsm6
dkfXizS0dhei8HL55QluBFxnZMl3H59W423/4t+/ha4Uj0/6NdZSUHiV9ttNoKNOJIrt2OfO73SD
THRKytuhpdfcBZsKdZoEC8lC7KXoPg2l/ZwcZK191NXsEKvo7+FDZaR3DWjSwtrZxc8pJ+cdNkPJ
9brsyvAHQMitQLsqLZOtj/JQat5UAsllRb/xpXpvaU+tonv1KHZVa6DvZWnXgUCsQH+WEGoSJFUN
d4OKWXUfZmsK34tH3QouZA18JqcKLHLssfRnbazuS3u/JM8BCnjI4/zOtj9eMu3cktmGusB5Ka2y
ad4uWa6oKELIRbFd0rrU52ijGTHgsYp02Kovn9jWQ/o8a8FmOYj+tgu+yCF9hpEsEq/Ctn7moJt2
th6F/zudG2PdW+Jyh7qKRXKGQsVmtJw+zrbNl0ofXboH6zGcbwCmOvB8flPzE8m8URHXkCwd0krv
XpjkuUNh87DBeR4UC920t5Mc7EBO9I6LhI+wvDjG/8vceSxJrh1b9otAgxZTqNARqdUElqIK4kBr
4Ot7odhGe7zXmrQ3axoHFHmrMgI4flxsX3vRd+Y4+BV7601DeJsgF9Szm1GaDSXe7U5xUo0vW1Ck
JF+u7ZR3mdL7U/Qgt/k5J4MWM0edl+vPI6wftke2VVC56AK7gL4SHefRCmXjotKvnm0DXN/gJzPX
WK3v/vOn+wur9Z9vPfID2aFlrSnWn27Q/3jrtVpi59WYeeuz/AuzWWPRD7YhB+zANm6cmIdKj47k
s65FoUX8490ajF+aUG56QV2QEdIXKYjqwleHDhvH/Nzwgm5Bu5q3F9M61c1/a+39CQt/jVM8EBQM
OpSHv7WotLzRzBb8xW6rgLYSb8ZFkGmdNxX6fgtbSzn6ohjB3vkR++voDs+aUgayY101iyCaXyes
nSTdovJ4G1IO4GBe7Fs7f6XPEQiFlC97pdLKdC6g7mEQUA85/VstP4nkErXJS8WtuayKOzpEI8x7
ew41xgRQaPaJRQnNj8qJAeMPRhCnI1b43yoDhnn3tp3G//IYt0zib98IvUe2pkl4GHH/+0uam2sk
tCKvdtu3sJUDW1qu8hRog+Ff9yX1wgPBSUI/TYbXtqqb5aW3VaTbR5Sr9yl73qKVnZQQLkxvoGb7
L7/iFgz+/isyY9Fo1jP1/8s5Muoa+qzCr1jP5p9yhFsBY/ivrSzcatCab3GrgZY5P2cpqPstT6Pm
1IzTPH80PMI/7QCDMMiNLS3eViTNFuVhnAf/+Xf9Sw90OxVsKSBTNi0FAZIh/+XrXPnmxmjlVGjJ
ae21hwoz14InarUUWlz2U7zsVXnyUmun2FIAGdDVouGyNTREf9Un4dNN/2/p5N+zSX4pnq7mKPxu
oAX+/RlPDQKXpTV468m5+ODe9s0VlhQ0tA9iloS3epu3dQuc57Wu7swmPknTf11K/fu79u+/x1+i
fqPGc9EoXJRibb216Dyc3ndxQRPGfuB5TobiVtn3lkGWJjkcj3F7EW3J3Hf3YuxYAheuANq0vW8D
HMp2/ajEuegUfv6Wzhfe5aPVfc3T5PfLsTa/trNkgyVs6m7XQHBfOusatRhscQS3DzvySo8kDIMx
/LPj/r/q4T5VBf/+K6f53/jO/0/u8/YX/QsD/f8HzfkP+/g/NG9zIMEi/fyfvds//8g/e7eq+g8S
Q5SrsDNQP6B+/lfv1vyHrdO4B9mgQdRAKvSv3q3u/MPcBloOsUk2tyvo/3ZudesfFrtzBC1DBcKB
8+D/pnOLhvUvd7WMzIZNWaopNmUZYfy16KvX2EI7gfaEdVmy6qgtD3EE/TjLzGutyE9ZlTm7QajT
salb0Hy5ytxy8uPRIuPrnaumTFKYswnvgRwu9mauP6UiM8/TML61S5MGlQk8LJ1Xez9I5eo2cddf
O82mp7X0p1KqbU8uU9Wn11PdVP58mlKKE6yFIR/tVdvJfZ8+KeDU3D/YvlzPMVGauX+0BmJ0Uo/V
IcTV2D4083TOc36DdplObA9tzEcaKmWjrUG5aPjRz5K6XTiA5NVFZiY5PVrydcXmc5fqcLPqUSMm
Lb49RMdicX71xYzPfYMxKbjfvANiObdggVNbnBZIHrkcv4iovNfz7CWGn7hLcx2FBBdV28TQIoue
WKzYfquC9Br5aQqmPvJ63SAPUqEIgwe7pHVzjmMDklC8YMxOw9BlfPhoWJG7iP49zoafXF5+x1r1
PWjcqKK+RE6yL6ssnIrqoub9A/jUU57MJ8raZ2ssGhcvrZc4q57rzjo41vCt9ZR5S6KEed4bYAbn
2KtFOMrLnbrEpNkRKItsfovSlAqy7nlCDky/5nvu7Ydi8mtdubYN9LB0xvFY7tMI/gYevoo6BvMS
moAgQf082PpwU/XleShJXeuXXmL/aciZ69nVU0uWP8fWe7aY+DU2be9VG1HXGMtgyOmcmaX0IaLV
3I9F/Vin6TFFq+hWaVJ6aw3Uq1LMSyNJR2VMHkWSO2EHANZ15rVwbVNSQruACTuYpPjQm3cFcBkf
pSFohghEaFGaEKBmvO94rlNjynu1bGqEc7DwksERADyjIgSo7TfS8GSsC9VJ27+vMoBQo71PY+Ux
j9l8WyFMkY561thjSawuBj4ZEyk6hDYd093VWouTKGcJJIBT+v04K9DPWHJulRhyoWOkfl13z3lT
OpBFsSAe4+kbhl93jMGBujmgtSR2mGYM9VslLB+Na6DavadPAJNipah9bWt8mSUfpElkb2GrITLS
02I7qVtF0BGLbgSlqlxSNJ1YQecNMKjirOdA3yYZWT7M3dXVKvvDziybJG9J8LvTwrIE9W1WM9g/
1XyIWiVA7WeH8dxTywrxXCyA0NKijb3Zjm+M//j9YwPH5zgtQqOoJa+QD+Y6RUc0BL8SKFKZlkq7
pEt+7KqK91PW3sqC4nixAPeuiuNmrVbvNKG/dfVM937iuTYpRtAbpyyAPjVetHomy2Jd1+RHAnmA
PpZCzjTMGHdwWZLQ49XvzdaWyZdmn4P49rR4CDvQu56Uy/Q+WQ20kvl5WsUPOF7o2kB9sR2mUOKp
3fGDPBMRMRuhHy0i+sOLav5aoCi5k/pZJnbjcxQAJ875TVbb1tUkLQkr1drncavuCOWChvxrW/U6
UBiQfcXbPJP+DzSOXTygCadSh/nyMu9jKxN8jq/Bogc/ZMV0ZND3qUzdHFgJ9Nk0TXYrKzPQvvk8
Q5ZA+DaTIJXWxBshH+4UnKp9oY3EMjXPd7BH2Mvs9XwK+oQkXS3vlHWU3REPUm2l9Fu03t6ZFmLU
NGkppnrz1AnKECcSF/K3AGZ7wzju0pjDuvEQXX1ZjmqaGH6xlI9ZHGBeS5cMbqlnphUGMDS/ea/a
Zmf2Gw+VVymF1el2NuTNKBW+XTFxaPHRJCFtrog+ardeaKAqWefNSg8v1OlYBSSEZHZpX0uFsD8t
5yQqr2L6kKfO8BsNA6zemTzZEvcgwtQD7HY2thNgmLVmP8DeTW5NZ0PlsZ0RNjWM3kgbGq+X5WNV
ivoIgtJr4hZ0qTK4cR5BnU/fswYpjeUAaqxoQuX7qRPOvjbEt7bq56LmTKZqovul6J6SDnWYVrWD
KxfleMcWVPygZlm0BzCJ3i7JfLbxj5LdvnYtMhNdOc8b7aEbytSPYX5DrQevlC9XoyrvcrvETX3I
sB9f2d0sKxGFGvOFFaMqhk/crzGPytdsZfKIn7khN1QY4ppF00ZxVW9Ll53VOTrPqwz8VQegbVZr
e63rmtOzNL5dK8IfpebY8C96dtWByUoTsqdzS2T7kunTj0TPH+gjjlB4xSv86W5c21y7cXKzq+Kw
rhSfdVyoOyuifSaX1s6YlZ9qWYxABrAPJJJ3qVxN4ctWQuBPGpVOSrZr5PSWZhGu7nSxXXukR5zo
GAMN8uApsRi45kTO7TZ/JXz+FpAui0KTRtAYw7TAi34y0u8+HwK1axe/NRO/XHIdMCgmuz360HIA
W1euZb7X6/SpU9dAcZYOEjUobSXHFKg3aQ4lqf6rpGqk96lTe23jGqv9XOFFhpKe7kRsfrInRU+w
KHixStOLegiWdT3uRk2S4d7JYsekoPLbnplxNUqeAYsWi86IULLEV7Ozm1M7vepqp9+v9jOhdtPI
8nflo8Oiq85ZpWWaBIocY50F58tXeH1NeGXAlCdsqEvCAUhPX80jOhx1C6G6WCzmV9PqS0zMXUFq
5osxpSTr19/qkl+kjpo5VwNb4IJp9AShTEmYUzeIp9rBZFuni9H/wHyv63g5jQ3ePl0K0bqmNjDE
JFx7o8HGVZL7RW8fbRmE5ywrT23W/aRqhCNkwQgR1TFGGVF7tcb5KTI3iHobY5dtx5DxTT9vjFDJ
nJ9htiu/LJgEKW361efyRzUuhduykHiXrs0xiQA+dgMpWld/DykTdSCLllv20xfgBTixS5OFCSe/
lecfGTXhflCU5VYYBq9uz5xXhxLsrUnkR3kt7/QcQHE+Cw7Qeo3bLiaSq8V+FSCLdRtu1DDU0yXr
q9QzUs3tyvi69ae1GruO3m+rtjwlsXGrDfwBV14TqcAmrM6s1xwzhwOENOZjDeN+2MlPi1b6kjLc
JWX2KSS+1JfF2fjuvJCragZjqmb7Wuk/LKf9GUemipGlpe4YEyJSuFzG2ik7CNtfaqqCcnQwAFdh
DDAN41CvMH0Zd1H+9qyEehITfoIpgOLGlECrTN9yXmcud8Bpjozf65AFIpWuq6k/zwyIPKlgeyDt
oEM2TceVtjBJF81OpNxRmvOpVtAYgZdXgWndN3mfeQn3jWMAShci6Bj7tVoqM4O17nWTTM/uvjqO
H+VihLYweYmchwVzDUX7mO3X3Ny+2htpbiZjFpkgCGQ765Is33VxMYxbld99ZfpXln/aydvU3q34
p2iEjTTb9WylcCP1NQldZrh68zmS5lTt6mbqdx2/1FbiKWYw5T+NepiUGyzYwvGQrCnMAUehYw3i
zwayg/U8D9NJznlxMih1berKMZKD1rpbE3snaU1YsfSgiYcWs45eXg9VrV3yvL129rK3JuOQiHE3
OW9SDWJduWZmIPNniAnaawKSlulV1wiePF2vIfZijDVUd1zUQB7tEORN2Df0KLLPHhU3uYk/qlmQ
mjOo2AYH4Q9t3LFTacVf2UDgUj4ki7yzu3eM3FNT8q7qywZY7YyoIW7Nw6TV5Pbz3dBn7tjc5CWl
yVz5erSEPcaRVvFcjrGnF62bU544RbjKr6NOBlow/pGSB55U2E8ZYhJxGXKssEXvhauz35brW/zH
h0O2bWdv10PqzsWzNdgezj2Bbb2V0+ROCWbPBeqA3/K6kq6rD6BSQ/p+gVMme4uLnvQmLzclQHcq
pHFfGdkR+4lD2bMNtpJUkOQl5soQlAeDp0sWLa4p3aUZ+c/y2DyoeP3d6b/BXjEcjAY/+65xhVFF
0E8g7914OI9gAJMgyv019svSMxefHnxtBX3GsM1fh0ONk+Y4EZmeIydQmi3r0yCUMhKGw85A9JKd
9cSLPrBsTh8Y+ZCq5MOuE8cUM78umLugqisvO9v35Zu6BHD1GQ040S1WLqbYLymJHIZqayDk/Sh9
AgFP5KtsQ7nGmAhtQJgdJvMkDID7GRhbX9n6x3YoMSyD7FC9jDlJ5GUk+yRb6aUd5QeKe+HJ80OV
3Cbgy+vmqfJUZcdiOtNZcfXyiAapVXyMh0okCtKFhKAz3X4+peZpnF+LT14WuIHjs1E/EVpbTLXy
MCp2jdhr7b5O/JGbwcdwSyCribZUMe6pZENN80o45B2VHj3S0F5vcn5c4x2s7VjdtVzTXdg0P3Hq
Wfov1CEaHco+4JFtbhfSLbKoJbxYHNIH8kc676gtVIjQa7AmASzeVXVrPInYZzXEuT03n+rRRh35
mN+NtxyN3zuBNTXcjgu3xxHEmxOXIBEvXmSfzNgz0Gu1Hg42EgWJ6jayB6hOVAGR11kBUvuJCTgi
Y7ho+fr9gOtC07sDIP05mJ2Lhed74lnWzsz2Znnq1n1JjkuvNztUS7CIIxqjbNz4tEhjdpFylC1C
FfVLs8It/J6qn+y9vlXpvmTtAvTG3YIhyTN+GVr5xBkJpBb9QGDoQRld8oWgc7amU+E8yviD85fF
cowdwpHXqum+hLKjb7ZUPzU3NrHDvgd5riF5EOXviecFayQ7rN3bxrcs1CNvneixmpm9aN2L/FFV
dsyTeBH7OxMhMJOYjw6JUENtFPL+cUSTHqVK0DJTzg5zGAHYin3oo1F5V5Qp7OBQ4rfBV2M9WPZu
wAwFK8/Gy+bH4tq1oNNpBTyug9tFd93k28ZpMCgId2IJMNcsyh2u5s7N+E5Tj21e+xgXaITcqHEN
NCd+L2HO4UIhhZBuMgvWHrDraDUC/HscBbIBTQpBlFd9RvEF4r29tQgPdv8gfYvCd4p30SJ58Hre
4MbX7vL5Gr9gw9N+O84Rp5+MFwxVAkiYCOsHr4uCuAy4oHMsRCXMAzzYdebwyTnXes+eg6Q7auVN
iYO13VuDi+DMrD1zxqvFE+sFmKJl30YRpq2LGKX87osH2zi2WYDtVaucl9FvSiwD/BqvLoPeple/
0TpJfxM7qpeCDL8NsZ5hp5cvJs4ODU4kA8fCk6DTa/5AeOHpI3LrzmZ57bEU+lzUnZrDg/cdG3sv
gvvc3RsOHekQ6V7qyO5ahCQZDnZl2E5c+Wg8W7MLJSNQVJ/pKsTuYTibw5lpF64n5owkkNdeetac
HU01EtexPSKEkp1gMe6ZbCQibPJdr90VfOzYL8ojFgngkotPHpyoTzU6lrByp0A8wFjhHElLWI67
FXAC6dGKuULA6Y+lx5rfeImuSy8o/S5WEqBngFZqdfuEYFHuTPUoYDs7u6V9cVibp83Sn1XlYo/Y
XlYicHDwxP8nO03Sg0KsTtIH3p8GGQ6k6TwjK50fHe1FVZ9sC4nmEiQx8qiXnu9S9TUBfHoncx8k
u64M0BeJAr7WmRuCQ0ofQsgebZ7MOcLCbt9l8yo+GjxklxeRBxX5n/AmJgWu3LHK5EvyY9GEEUNR
rpUlYPpJ/XBopIAHYr1WldeuhFRiGfghv8RCc691J/5b/mglN6wgzTKks9Zxx6SZXyhhga2K5DIs
FiRXup9UGGl4NE4QoXE0FvXUGD6DX2LGsLmneMS16UP9bZI8la7a+9V4KfpbcnOwNaOpRcrrKZLH
kSKTwP+VOsGgssVE2fnpFz/PHlsASRUKEI92EpY7MlrMV7zYXCDndkkKuFdWn83T5TKqPlMZeQ3S
YvvsknTDzIasqFMO3NxLFyrmj2EE2bjrupCvt5h9xXZDbt3kPkvuWjmUq12B2m3IXB1oPAO1/NDf
CfWAhGsTcVwXw3eEpzVBEWAxVzq7njRFem3WoI5uqry35hOilYTBs/57xFNFAyq3X4zQUfxOuS8T
3ExQl/JOcczi71TfccykWXhSeeNB4zeBox13T8e9vNnu+tTg9G4SrIJ9C88DeS9XJy5fiesPtWB0
mcbPpuOrh0/vS9m5e83EuVr5/0NW6Bz7Jl4j+d5HVJ53wbAeyoOjBVV13cpKc70Y5t7pd+QB43zi
Y+M0IytAyY7tQvjcaUzgCN5QzqmSvjmK9Qh93fHyIjSzq5SEWh3Mr6Z90htPeeK7mNtDx9pq9qws
YYU1D2NYDDT6IB6/KnRynC5Eu5h4iD3RWnNw9niqxCGiv9WGhFyV0RqYlDycxmdFCtP4ohekm+Eo
hXykoWXwviOhgflkYZCicwKCJAuh1DvFpZo9Gih1qK673jiwntID8rQuA+7vNHL0Z6Xzvmj5aSt1
v5d/c+fKDvI48nomPl5OdKL/VbD7mz/RhSE6cW64aDkhZAiK8s0+q1dO13gBoP9AFos27VGKzwb/
iV7EgEuesVeycB5ezfjw1doUm954S6aZWRh3F13uRNxyDJaNm2mfMSNoPuT4EfgVvodm84wdkdI9
Jvzl4rZqz6pxjWk3ELzonAaLhoDuRDuGdO1baS6ztTedK+kVuUleu1zQJgvsMmZuN3ym7V8xkbj5
pRJRlcNwwU/ng/RE4pDhQzGcebzRsY1PLZLH9aT1+1i7lBSP6kGXrgVVOU3N+lShrtH1gKqypqWF
C5yN9A9PPRCpj1Lt09hsqoB3xFheR3Kj/sjMvTBDGuxDTj1G1eatWPEibnMQNTMYJNRvKVS7OJgI
+kWNyxrrnSP2P2uQFB9JH5T8GPfJCGfF5+ZMP7MUKyuXUbWivBgOLgH+CP0EaFk4AbfsufiPQ7nD
SktH3fyiyxcSEvJYtcCk7o3Mlp/ilykeuKFha0GRzTWXIp5GhyPRzNqeN7hXlX+C+elVfdHpwZ4Z
0+O+vO7bb5LOWVl+Y0xXk0HqXyVnBqsbUkew3EgfGaV08k3WsLco1FDRbzL+4DScptDIn8o/GYnd
PaSfeBFpPc/uIToMD3rpp6U/vSRv/GGrZ/QBr4f5adU+maAsfLy1lmf5hcbz0a5O9Oi4E7Po1lyt
b+gexUOENJnup+GjfYWS/FwwbiHUXkkZKTIYZdfsZan+XCPkP7GvQhydqQQfFGLIqjSkvE4Yjzmy
uBi52uQXVRPYOjvSZApR2h0017D6TVtMrtWqrA7ZAd8YsoFucO41+l2l0iMh73Iso2rC/Z2adYe4
iFqXAnFwtr5wtx5qw0QArz+Tf8UsCh9QoGaOa15wDAInNj1G6wEjdR6eowcPM24yP/lb6bhMbNUL
wLf0ZVGQMoUkT6W9U8lqa486joiB/I0EnzJcbd3xLUsfsvcI5DU5OpkwyWy5vZloCsiw+UYS3zD1
EIPSgzbM7sBZjKhM1IMGg4GBuEOs8UrN75pwbm9jc8Gdxt5+JTsKctVfEFphKpOpSHC1DKrHozW+
VvQbjVXdW+rvQTg7VU9PswGsbXhWxix80bRv6LG8awS9a1quyMaU/dIiFFZOLHtN+s1eHtZ0l0jR
/dq9t4wn5EvGG5X4c3QDsoMPj2snnl7+ttHx1XSvmh53TzvySmq2zBJo+5hlbIaavjwP7tBmmLmP
58Zur1HCmUU+GVsxmnivsYNhfs8wVDfcyrMW5WtwrtNkPTUr/FFq1UgmjbwhAWpINMxgIVFNNeVe
HpN7zeT4yKn/mF6jevB6WxyHZn3CF8W3lAj3uZOTDgGd6cOwZOe4yW5KC9naGM7GDOAUXeGQIRpk
dlXUWEcVLq2NgtYlhX9YXTcLV57P/IATlMWuJN61Vs/23QGFORZJ5ZoFDRmlgbSX5EBAaZ8XxZXV
4XekdG2Yzw+9I+Nu1EQPaVG8LCqdMMOQ3pzkvc8jZNOLI51l9AfMwbCGYr7AtKPHaFbmMJUlRO58
NI5zj20Ocs1rLMFiXCfkHDoZzaTKkmdmar2b0uy3WmtW6NTSp/njEGvrTMWgbUwpmxRWV9L5p7YL
1gyGu2ro9lKWPPcLAulFyVqvXD5inUtdlPIp0yzqwpojFxNxmo+8ZzRDLCSLBRDQ0L+kzb+lP2Zx
wj9HkbTnLK3V/ZqswCCccQ0ZOwU0+IzTiuYuwKE186qlZsaT/hoxjmUzJnsWZm4EWobsvFNTHxHg
o6nGd7H0u82aZyvz6kQ74WN06Yc3QyvuhgHzugqTKjCbnoyhz25wrDul6rBWVOUdeaKJ4KqUwkFY
aCrWTKPkYdral86xLkyai5HCeNkcYhdCI/MQizDfVCRRgt0Og/2boEnuorF3AmtMB+JYl3mQC+nJ
c1vbMCBV8Y1nre2bfBMMyTZ785+kTY37brMk1Upc33qb9kgnnnONjKlPATs2aDcUA5J/Y/0SSa15
WJeyu4GOe14mvGkbLEoUtvVEv+YY96FrXnP7OavpoDalDc+LFEm3yGAVp0VHbKQ7ZHty6zxYk3Ng
iID/m1kcRpZeybqSVyfpClIJLvpF4Lar9W2xKbmOg5q94kFPvJYQyGdFPfmsigl83bSMCY78ZHQ6
6fdg6EyX2uvqvNea8V30MmLEnIosaEV2djT63hKDObCjtEDLbPIAYX4owviVl3BbWtruDG3qjzVl
E6dx4pHZbsXxUgcQr+O9pieJN6BclHKGrpKhBcmWr2nqlxH3+yLDkXVYyO+EYuJ+Z1iuktHPLpNs
ZRCQRUfc0OhhFmGeiBdFq55T0w4mW0fFs1gzenBMJ+NkoJSLaLBiuYGPEX53omi9quLGoFla9wXL
8WbHfS7xOk/2y2RTLTgtx6wZjPfJTg6RJn/JKdnEghNkXUkH0U+UQcbKDTqULHFKq5/YmYw0XHmO
78wNW1vOG459ZGag0rFNMvT4ciafAJcWLK2tdRj185MhInrDxfKTtzmryb04ZralhkKxFh8vnB+R
KyX8VFYe1C4Jx3Gpw7bKyQkGegSlzUIcQ/vnaGpt8kWM5yrlDQ6G7csMYELFCpZ+PhdDr/pdn5fh
NM1nY/vs1tx+rAUa8TbjLq46ig+uOTEWL9ZgPM6FFsYOl32FCag6Zak/9DhisgByjezl99BQvTus
7M0WU2VzKnXCH7ufMV8WNn5cGIgTCChmgrDIWIuPTnpWMYYhyP020/agJA2FHexQr3GI7MpIBRbn
GtOGbNct8cYSsHdthhpShV8TowpndB5gQMY7NrN3Rlc6zKfxzs6X2zzSZBI4ZU1c3Glu2XvtXknz
FwndUw5LCN9bWjTRwq80tjP+Z9nBxOb71CvL15Klu8koEj6ZfDXGmFbKIq5WN//WLW6OXo9Z4Ooe
jDU7tZYFbEBJ8QqUijczpVHASB9P3ZdeDfQUlYSYSfVrQSRJGOi7AvcvjVPomiPGm4lKt9iy7FAb
7qLNBzRJtj6QlZ70bYqJ2eNrpEuboe1blM0d8q0k5QIks3YuVSRH5GNdy3YSr5DZqild8/RcslRV
LEqBpVQzsE+J0LSoSSyS1sWwVyDrrkOzZDKUGMmbYW1RW+kaV67b5xU5eg98VZ7Fo6QtFaU9jV1t
EJx2wyaq5isbkdyBqjndoPvRjp3Kl7U36mO8lC84gdEWpE0z6FWIPDnQdDMOpoXGEWinq21uK0VK
qvl6RefdwLmrQY+vtji2pon6KDnSB6t1rkrVDTnQxVf2KBq25gyhv+Bif5s05T3ph0/DKo6Z3O2N
mXyo0IORdUecKrJzLTOp1V5bgw5wm2iB1Bg5R93OdkX5rlktt9BcfgyCpiSSjeOUdXdtSYdKsKKW
1fUzivifT1suPxRMl5NIeS+TFEKhcLhma/E6C0r+shZ+yb6iq5Oo5THtKVlQbJtVs5OXkT3H+2jR
HF9pHMhx8lMqAyiZUhYVLeREklZ9FaPzHKuNdBzaS9JHeDRUYHqiwuDIyEybdSNm5dRJDoDxYAYX
QDqcsTxXWmoFzvIxqFYVoNalBWe0+2Eqet+wi9uwSr5WKazEm85X2efGnuFtlc5VUE3t9xJNPZF7
pIbOHplD3k8LSysilnzmJ4rfqDR2J0w7WIgw3VJbv4tktLehtl8k+XBQ9PilVYRyUEZkkKZeQucV
87XOECUW401wYfgi4SaNV+6AxTbOjlF/z1N0aCuET2pDH4td16tVdMOu5PjoegJ1R2fCl7bNnVL2
2CiqvqrylxrbnlRcUe0MQwTor8VgZuk9q1L2KXVS0dqA7FcDRYQ1Y9eaGJiusTk6sVDGPhmtmTu0
m7gsFuZHVEr3o6bt+rZ+jeP1F5IKlQELAwt0VXbeuUuD02GjtbO3MuYxFZQ/ec/Uo8kfUc/QIhEI
mkbH+ixmXfelmKVgPMaRhcpstVFuMHQ/57L1MxkRKgQ+SeONFuNAOV2FbyrG5PbWVNPq0rI9LvOq
b9rzkxMzlupr9WtKlMS1hvKzQVyEaTeN6m6ZAnvtKJk6ernY0DNCJ7rN7AEGdblgpziWL7kla3vV
aJ/0ZoxDzGqva1pxTzbfcilGdlzIFdAMvuqtfkoyk1GJgsdqr/TDqSicTdnL0SlbCYpNifUTksE/
tWsps7uWrVgAR9jZNVL0PNinKrZ/R1jer818tlqomamVqN7c176UdCc4QK0r1mEb9PYraxLWTqfT
nDN40Yz4Iy9/2Lkt8rk4xM1z0lXJQWqaOVDzGmWg9AKhlkVbFS/nuufabg2j91DT2DtRcH9l3S7D
FBc90b5yEFBPSZq51TShKykZzi1LEu/yL30w2Y3DbDpOU8mTFfyyZe3Tpu5VJSUN5pWzq4lNJxXb
EyOUKYynsvac5M1RGgnhfPxTa6AXzFiTGSDqQ1DS7JMkipozS2asGwuyJa137iJ2kS0nVpiFvGFF
owQMRqks9ejVrs1r08v0K1gXd51nu6Td2vb9FyvCw0Alk3Yva2LgqL3cbGuhR6pWAT6czMzlLMzW
vWZgITrO/bvQS36LyNpreKZSvSnj3jKaYKnpN2nt8zh357Yq3xG63yYzOSNN+sGxIpgw68rLU1/S
jW10OiWxMb70A+uHqA/cOW7eNJtschVq7+XmW22M6HkYmja0b9Gf1bThIiswRq5uLB3CJVWpbnUL
PnnSmOz7ek7H0cta1nZ7XbtUJctomkyrwBgzzruk/h/yzmQ5bmTLtr9S9ua4hsbRDWrC6DtGsJOU
OYExlRI6R+uO9utrgXWrXpJ5n2h3/HJAM0mWjAgE4H78nL3XPtTJb8P8zcr6eqMixF51/iUpT5VN
du1kMuDzXeb/2lQUvc6hcZctvjLl1sjzVYGecqVTklF7Kte8VC1Ve0iLc56f53Y852Oo11bN4TlL
xe+j523c1O4Y0tansqoZrjuWid5s2pmd89RN/a6YPf9OFfT6u7R5mkb1Uhf+MbE5smnBsKiw1VZs
pAN0OSgrcwMA92uATcZGWsUNUWAFjaeHKCbwsQ4wLZsMV9omODWNjBi0TBujWqIjgdgi8OcwEaZ7
2xudHa6HdZ9l2X2vQvaqha1rMIZxnenYQ348B4MkO9M3ovUsvH1hIZDR7Axr1Y7fdeMDS3c8Ak2j
kClNUauTG5N4jrbJ3xj+/MMrVHmMfPdglbaxN1r5Ovd1uHaGZpMbETb73t2aVkkzvWhbtHlc66aN
jJ1I3PY0jYbazm107gjuvnoeYT3awcQbuEl3uosQGnI+GwEHjc0hR6t/ynX5KKr54Bqq3ogJF6Ix
kL0yyOUcflHWTIc17l8RHtYrNKzjPulqKoXB0CvlVfWWYy3pybl/jhMadCgMbqLLystAlw7w5n2e
muoYlimCLDDbtVu5O40K12iS+Nh0jNoC73tJpuRRDu2ADzA4ETw+rBPInXt3AmbmzvNTWAzhdowp
uBOW9FVNKjLKW7XvnYbwxlHoY9XRaLNFLh+TkLNWlqTmEUlaJ1/iGhm/GDOOdi6hTF5AQHiVJfuY
VkY11OLRE9OwR3YM3Kl31qVfGhcyN8NtENKWkCnnH1exoBBiuceWtvRekE1lc06A+WhvqtC/RrDt
LgzCdz5A/Gu93N8Ny1JbpWrFet1slpwmHvaMwxY29LeXKMew3bop40gOj862yM+GI2bar1lzl+VW
TrJ7Oe6ksn4faju/r1XzE7v7IwJNLIoD21LmFj0JxrlPzVt562lmjmU1MuWpZLGyPauj42RDzaSJ
HJjtpjfVdJiK8ZhPZrgYSw+slc3J68J13E3uqgzQHtZ+TakjCdHz+uC1idyOxSqLSFFACzgQ1lpl
qbuaLR+z9zz0Z9/u9zF+0q1v4JkehuaCMtumKaOrg9PnrwERlAdw7vHGJGjXNJKVYQ7Toaqi+9id
GUXmkIrsKkOFIZFCJax6fpEchmyQh2o5j/WLBHfSDkLW5ndjRPgwDVmJPnGiHrFBLhdDsq6GxNzk
yqzWqQrHrVuTn2tMAQJeGdXrkqSGjZcK/9mlfVD44dH1hX5VXbrDsr3zOsN79RzaEaUtXh3kCEWL
Zkx56XAN6qw41XGruUTlrrdycXrzdLdOx/ya9pIsJqbIeJUcnxZvz2/YS1VU62EO+LvUeZ5Gs39K
S6DptkvVKpG88Bz/9Cem58r/aaNI3y/gyGLIVk4Git4Iv4YFfUJpLyR/4Tz3jfN9QEabwzaphQlf
eoyPrJECWXV65CKiL2gIrG6C4bktPb1DgHXtEAmYcYaeRA/f2mYixN0n7bMQPpyQjstOrYLWCA5R
m5/7iARda2ScJ5z5pxeU4SbRY06/kcKp6qqfScQRcWLR28bqIFLjq1Aio5Yusk08BptZ834bXxSr
yEb/34fdXrcDsV310aH2XzledcQsN9MsoCGWjnQaSnGsa4Z5cogJ36F0Tzy/XxW84Wieh2sm0Cf5
fvtdJfxbHzr0OTICgvFRJas865aDjFmuVSm2fs5MG3IHuc32McSHv4oHI9wZkX/igNwCjTn5Ip22
YVGMex0yIclGi/ORlTDbIeF+5c9Mee1UM0JHKqxz5BtMrb2w6q9BPDJCYbDaCm6tMKK3UUbcji7U
pkjuu4Wa3GVrWQzVWhpMCMJe3mYD5Vnaul89ehVIZHBjT/naSti5PeZikVbRPvVeXXO5aFXd3VVx
dDaLDhS8KQ9qMzRFztufOKxE6hriGb4uGAy1BWGwEz5900mmxsajeYhwxfbBayQ2zf4A8UuE3Vo2
zbbpnEdo61SKQ9TAzKkPMWyGrTB87j6kZ3mJplt5yQH/88ZnPDgHHTkFDbHajYlt2ysCXGJRYCP4
C9EZq3nrxi0alAGAoDlAJtDN3DA2BCzjjfOxjH90Ki6+sJntrGYM7vzSW7SHZrl3OafasnL3MmEe
6ZecSjOPe9YfHnqLkOd0jh/CoH/gV6MStuyYAZ76yr4fP3d0ySNCrdiZyzCOdvgFypUpGVZKuDzc
DOPMLMMkRMSM5K5WLBLaTA/t1JdPY7XFhlDefHiRtHqKO8PvvoWtzBmux8mmB5iFIMHo7yyhvg4J
/fIckSPHuFqs50y3m2ygXxC1AoV/jQQO4wC1oY3IxwhWhohppyMh6Z3kt9T3UHS1xmvScZuafQ1m
1xEvLAdTPWuOGqYDfIRiMqhClATWzi0U2JeMXSJKKRxcgrK9FMNW7w+PWRIDu/HNx7rhoK7T8WTg
zkI2jrhVjmqb8lYkdiGyl907XU3EU1fFY+tHgvbjEr8+kZdFgMyO0YH5YvSmdxEJFyxN23nnOQUB
r0wBZqhGzKQQA8tiVgcZMFVIQkwv6L+j/+aP/f/s9XLw0//C6lXJqqjK/yDm+rX8U/3V8bX8jz9e
lf7P/wPa+h8BR3cP65bleITd/a/hy3X/AVLCxCQZ4LTCFfa/hi/D/YdpB/jC/cDCpUWMBEatf3q+
DMv+hwNdbnEc+6Bu8eH/D0nsn0wNfHLY5uIf1T///FfGxmLK/7+mUjBgHMit5feEApY0KEr+/S/2
ZTEmk9dVU3yDJ22BjUAc1pYMqBw+OjJa99/LLnx7OQeAHHAy4YQAet+/HJ6r1AhkktwM6V+rqWFI
0JX+J0bPf/WZHHDiS+ifK/hc719EFqUxUx8mt8BZUsg5698ltu9jSUMnKJ3uv+/7/+clXOBtf7uG
vm+7C5LX9sF4vn+9RHTs4CzVt9YqkL4b6IXiieNnhDP/zqOFfmf36JTA38hjaebRZZrse7ueEDaj
cF27Y/ZkjiI8Tn52+8v9+C++3fd8gbdvNzQFyYoCFoUHEu79O4sb7VmFbaW3lFJqy0H4OfONe0qS
Ye8B4cTSJL4bvts9NF//3RcmCC20fPB0YLvx2r5/YeVlhUU6RnJTJh3/vASY5ImhP4aKhX5kO7Wt
yVhN2vxippHxCUfYWj7W+5uajwrBnkwsKwhx5b9/9Y5ycRYyT29RoeVGeJwhi6492fSiN67FLH+m
UcLQt4ayReuhi6rPApT+fuFdnmkRwgMlA8E1l3//y2MFTibUJaeA29RRJ9UF6gftA0dnDwVGSksK
ZgdevnoRYvBX//bFJzIdYyi1LBDd8IPPecY0EClPZbek99KnGeTquo1mSgBSs9eUn5u+S62t0bsJ
Usf6+ycv/t5Cutxz5DEsgY4coW184B+eBstRpijdOrvJkGZAHNtq7QoDKSY62kHzBTzyRIqNsDq9
r1qUXSVAKx0ebDFQCPm6PanYeJhFj+fK7k8qmQc0CBmgDqMUpN3a6lmG+oEuwy7qGALOSV5jmGT8
PEDb95ynqSi6kzNm9o5+X43u6UCTiSFl7ZVfe+9SNIOxN3M/O0100rHVoSFyaq0f4zrxN22h4jM4
s10rELDUeXXpUxgNUlESpnFcnwBZUI2VutpYfsQBgwYCnS4T1VhBI3HmLXbENG19Ha7GxnhJMbCc
4uUH3qdhY1t9jaxq4hSaT3R0WoJ72l5TXqAAX/yEZeuZj4jZQUn0aCnHMtiEWIGU59fXbEJeL8ee
3irLtL17MvvWfmK4cfFbPIbRiMJGJAizEDT3AtWEl49oPmuOwpquM6M0k+5KcvZcICC2tNuDHuRa
ueafbR/88evb4G1pef8MekseFm7lJXLF+hv1Y3QyN5mj7DZM7qnQvoMQOG1unmu2u86OkHVKWn+4
hOWlFXkN4Sd4yoDdIWYN2mPdmdAGkxakk4W60KUtcgB9FNypxHisKts6V8KMHq0mekCiLp/wto3n
pp8uoAO+1SLNvrgjC23u4uyvjAyzLkOwQ6F+1OhjkP4muFwi+BRTtQh8qMlPbitqLFL5yerx6oXZ
eBsDS64UftnnaQjXkc7LW8WtBVXIReJZIqU23pwBEeKc/NrR9cvZI47TYk0YAbCdhzg5TwGayjYJ
NgbfLqflYnzxDqlGKhL5OcOsqDPu+9ncY8i+mXIRRQeVorKmn95gsENQ64Zn3V8tVyEubxWTUy9a
B0GM1o6EJa4H1sUZHYgV2gMKyzr9JKTD/vtu6gGyxXC1xLGSN/VhD6HYbJusi7ObCagGVecMsrLv
7iWoiUMilxadiKOtFxoZrZzuC53H4ZLUdEEs3NirWbcM65tsPNYt1XEp8NAOsbnV4bSO2ASO+ZD6
eL59vcbz0O+F7ACpVTx6U6bPdA8+y8z6gEx6W58YqgZeSNMZmMZHPK/XdlWIDTi7pfHDIqO4YzkO
IDoO5tZupsPYSoSbooVU3doQGExYTsXOn8d4VzGBRRYcfPv1o/Ix+IEVk6Aw6jyYSVQslrfUF3/Z
LJJyCu1cm+2tmCJWMrGzaze7zxuPsYZRdAc/rZHoOkB7LGdl0Jk0pbFJ8858ocd0HxjhkyeKneVZ
4zf8uI85/lpODHPwWZ2zcGU/7KvENoGDgxhjC6Kiln//yxsdUuABhmSwY8Xtg+OUTJMc6zsTRHny
/do68kbxS873RuchPHMid1tV9W12xcWgyXew86a6f/uhYoQIuaJ912OXelRGYezaANuMr3e1h92q
zBrzaMTG/BgMD7Kx05cOoshaxdF8i9wAtgnB4W+bhYgQ3WZlTSemNG28EIjDWWA3jodK0stUepKj
oOWK/4seYURLq/H+aFoDGpbOd7Y5NYfKxPOO977fT3TQ7/zG9h9yDDLdYvydvOZLaTAGsxvru13g
xbGyrzr3umdCUCO8KFKuvbnon+eiaiG5qSslCSseFrMTFm8NtGYZLxS2d1/lorlU2L1abr8HJ0Du
ls4+JlDXWbGOFodgOqOU0hdjwIVSKqnPKujQ/aXZufdN2vwzB/0szsS6GY3h5BG9ttGam9I2F6lj
GX+pJKLpOPzaOiZEkKLHtJHl3tmSw0PuNdBGBwRnhD3Um9lgFh0HxiN+nuzOoDl/LcMGVqXw7+NQ
I1VGvnEjSqla//p2F//iLgLxH/IqgtLsb9WZTfJfNJiuvhXACi5NhkfRmVW5EyZia18W/UbNcoCY
WNXXtqbVpKpggRzKbb34AKUNraRu2/qgC9t+MbUF+NeALpbFzk0IassmzsYvnZdxfkEuLVPTfWxt
9vegj86qM9UuSXSA1epuRsi1CXRcr+NI2lu3i757aWcc3dgxiHFk7OkGyCozErBpr3FohmhzjWyM
VREn6Xu/649uWopLabgI1FNWewObzK8vl7VUa+830oCwD0QIlu2ZS27a+4fOshKT4WTR3SyvEDRe
3W/eQIMmXgy2BQ4Idd/qfgKGHBt0hX86ItUXSJP9J0X1xwTYZZUiFQZQr0lQAIDnjyWtaVgt63F3
C/LmHGjrwQdRehmj8I1Z+9NvkU1ncvihYucQau095vV4TRSSqTmPfp+c4Q4qirkm/43WTiONs4iL
bTfje5hRYI/T9GzFdnhfkSGIcr2cn4xgempDpzmbNXCwJK0++UTe3yvV0PQAYHkhADZuyA/LWVVy
+9eeMdwCjSsIZq2zL1ShMWc17R3PlXkSdSx3bceAyY76aaUYiGxrclcOgAZfUMGwc0W1dYIJm4Is
qXrnzvTc4VxahBzU26xUzZ+NSZPMVnZybzTpzaxgNykY9L/bVvWYKenigZvjSx4FKJK0PW6DNOkw
+S8t2tSw0ZmnSBRm/NEpvsmInum29FH42tnSCO6C4YsDltWm0Rc37tGIlLMacofuniQXjaeJMXBh
jSd8svnK57hwNgmGu7OdGa+IwlM2uQxG+8G9wTaOniuFWEdO4WMoMhNhaj7v0zpv7hTZqlcz6+S+
OTUO82F2fzpuNmP7X9/t4Xs2Ersz2QnExYFoCkm2JGXy/d1euWbXKiuzb2mpLBSAaXFEfQQSYAy9
Xd3wjlN4adgQkHvkuzr1jZVvwtisjdxgNEhxIgvjUtSs6GbQF0dAkn1fIcEzfOZHU52sSr7FHbsn
Mr3gQY0zk1imMOxbuBhVNTwVDr4CUlUnOcy0aHFetGyHL57EWvj2xwJPiRehAHTGGh9yME7finhh
2RCWs5OhLdep3zHFKKP6W88d5davYTT75yrOn7og/KLL+KszwGOMRFCjXsAL6gx5f0z9AZsEaFrI
vTlCuHrRzEy03/lS56M9MsZm3UzQiYRX5crw0FmZ+6UPmp/TltLC+xYPClhI26AqxXipfUxfXhP8
3ujym9M74WPcE+fUOz7jxFmqnTnUwJSr7EvVCfNoM6peDXfFULbLvYAtlyIU4ztGGVGM404oY8YK
MZzAp6a8m+Cz2I43xNpfFzpqMoDxxKbS9hKQkD4cW7uqC0xwkeqG2fXRYIW5k50Hh9nv60tMVcyY
FZZDGtdPcCvky1Sn5ynlyBTRSipNeNa2qx003EyWbUNU+wQtFwpYLEpCYhyzdbK3QU98gjr72Px5
e9cw+InMCq2/0w2jvvGGwejVDahCgjSk9pHoD/lGzJ9FTf2rVwpYr2DhWsytFj7UX6sv0IkjCAdH
3eom+9aMB23QFW8Mv/lkx1l+z8fvgaYBDUZiugSsufevIzsFG4RF7uYqZ21zMmZGH7efvMjySz68
SEjRC7Q0DJjlf/wwhU5a2VmxvpVF1q7GobB2U4qlz5qHPXQ+jMJH7ZXhJ4eZN6Dm+5f1KWDhZLmk
JXlwhd9/Nkok2l7aQ5rU4Lm2q6485ujK0ep8cXmSHgp2+dmAyJtY4GxNo1ibxvhTEvmOyWD+NGDr
495Of8RcUk880zNdVpEPe7v0xl40UBNuekgONSP3tTMaeucYWq1KN3kQ1EmrQQtjL60acgLrN4NH
sSpT9fDrhXdpKH/4QijFlmRpbjHbpcx/f2XC0IJh77bDrWod2LnLvTxIjKE6eCiC/HXm7Zyhr995
yRRd58r7oxXY791UDcekjp7cZMRbyLh4bQ+gMXrrVLgJZqt8uLkEEe/bkZlQxIz9fmyab0OSiIvI
VPtsw+ClxvokAugDWDVYGk+cT9jZbYvWJ/DR95+mzdMx92I13ErHHtZqzMZNXpFtWRKxt8xExakB
mL4NGwNHaw4n3cqjhwbk9TVvpksaaffSlwnMrnwGE2y71zZNvOtYpY+1pX4fZmXfm2HgHsps+l6B
/Flb4yAfXK+LLl1PrG2vt9SJ4qoIugCmniCGjmW7D0fHv85BgWrcxshWhy2tjfn3GEYScC4LdoAd
7X/9xdLv+/DNAqp/y1+FyktHhjLy/bWgSvOEoeb+xgxgOA6WS1TBtErwGJxzd0rP6ES8eu7O1DTx
GY2UaovhpCM33BRD+hgasjh6TrauqnFCLRoMO2b23tHQaXum0L5GISTFUtXJazc8MJW31nMyZXvR
l+kucBt7Y2Q5kTdBMp+H4mhnlnMLxjFaJY0zbMGhjA8of22yQhSp6dq/mjlwTUGfZp84OYoxiykn
ac96bUjlH8cFGiLAX2wK5Tyly+DQkLW7n1tEWl043tsd8zOsmuWEioPy09szwQ9XVG1yLUXeHbEQ
cGAOcLUaaBuGvP0RmHmH6b/Gxdl3B5m7p4Hh79ZrEJ9ZoZWt6FoEp7lx0pcs56Cd4tVRo80MQ5GU
mgVIqSSmP3fUL3QQ0h12CCbJDO+vdY8lRIpK3XeLXcUpzXqDojzdaWVepCjz38IRff4oKuT6RQg6
jzGFA8z4WhcWDtdQb9thjhjqkQPbLt9aOjZng4kBXxmtiwghySmacMGZVXGMcxezpIUXtmgf+xBe
v5WHd2FYW1f67uM6pf2yz2AF3QV+rDe1mZ3A5iENnDxAcssP42uBUfXiCexPcc5NPioXidbYj/em
pCM3Zcj30unbDHBmB9twi4LT2s3SAXTC94bbKptXARJ4BEFkbfi4aMYiONtN42xGFx2Tdurgwgzk
6NgNhV3GmlCk9MWZV+8Nz/o2xh11qkygBEFJvLWDqjap2XebpN86y/ZuVtJ/LrGTMT6voL2PLFDH
AGchXWDrGo/P41j0DzH6ch/0vtMXxn5ovedaZEgrxdSvjF5PHJrhiOmxvakieyEeINgib8GaXNnh
NhfAeUA5sAMUj/Zg2ZwEJYK70BpQlTvRzrCEPOnpu65LYpSr2L2jSvuZZyBnQhS2JDrjifeDaN5M
TZlfwccjYtA9RLW0bGgDO4x9DSQQVvgj6zOxLRr3IlRn7Eq0yUV2br26A0Dh0PFE+WrmP8JS76NC
PmWonh6HRGw8wFPXmPYWugiZbQMnLYmHqXieleEwrk6LS5mzeHWD/5hFOK+TqDrGru/eYMS0L9Ku
nnMI/qDZkRwjMi63kyyJSBOhPOaFX2Ja7/UltXFlGQYhOwNclzIvup3BCOnC8zytggknLpoPotcD
hcpXIzEu+v4P1wSOl7kd52omRBspS1Q2Vhk+5cPP3mYdrIio+kYM4oPo5y9BkFQPeSeTHXKOERcn
K08s4yuSambrxTw927hNth4Qn7LikFLY3ZZ4+cEejC8lI7er5g5yFvIUkrr4EQaRQKfiH9CN9idS
oWnSAy5QCoO2E/vRgTo9Ocyj3qo0GekY+GojcF72ZRGeAP/Vz3En61XWps3h7Y99rtSOtfEUWNH8
bAz7dgiL56yrafwmw8/RytWWR3lpvKb9vm435QLNSMQDaKjkqXaIB6I0xMYYTBjikvprq+2TsfQz
4t5w14M5zNvp1IyyxszNE5yUkKPIQPMvKFnwkt361E1XIqs00Dy3BBAJZkbFIDtsTaq2jin0bS8x
j20Pd5i4eohSvWffMFeoSyTcqzP1/ZrpY7tEDQ1QkHCrx52V3hugNqEm6T+nuBww6u9E2ViMQ4iR
wY9OVyv40lf+BoBfefFU2tE0QsKIsTA4uQNaPd2rH2Wd7NMqSh+kja8Q7KZap5n9kEQtKpU/x9ro
2fudHOEcXIaQBfEWA3JIsrjDN+h7R1NDpWtQYFiapmZS1ChvI6MjVabuT47JsMVE/VJ3HWbqAU2G
wwl3Mh26WEl1oy4vH+1OQEnLT7KH/BGQH4eJZWfiQlRc+aTzkz+CHO4PAMnXNAvlNcnCg0Je/0kn
wfp4amWLZcwXgBWmuGQ7/djBlVY7+20y3ZqC1kxkje6O/B2iqnQ9/jaOdOjqNP5p269QrRaGZtoc
OQTHn9Rwbw2Lv1a3b28jtAIhmH6bBJW/3+mtopsCfA3jDXUQITajvc4Fg58avtnBg6NpYXhz5ra/
tSFyU9EAD2z51ge6ICcN0mxdkTiLVHIyH5Y4l8k39lGffm2o0w9VANYgbexiayOaW0R8CZsaaDQB
9jVT87Bxk9Di9F2E9zKes53Tyt/jbkhOSgkoj2E4QYAFCWI4wbPoDzbqo7ULMCI25y9dHfrHuXkh
82F6lKUFr6tUN9Gk04M3xMPKwuwFxDPJN0FnQZDXzp9Bie06whC5zozv02ilL17sriXHjU9OKn9r
wHFVfTrenFJ8C/LiR81C6oXzUMXkt+piGPZRBzQiJovkt1o+pwLWTTSRdcNlzGyk/VoyqXQjS56C
bEo+OWt+PJk5RIvDJjc5kznC/1tzpLT83hmdPH8YMivYsAwldzbUyPWvK8YPEGB+N90C4suZ97jE
EpDa+f42Co1G+kqAXkwDVAzDgAMgTiKDPnmHqDxFVavAMvQyJ1moY7KFKheQnYvNF9X1sROTvdVI
rg9ZmjXEo7WwzjrxSYX/djR6d68zviHwlusBCZ2D5IdTaieaOLH472EsTKTcJRNQIrxx7IbmdG4V
XOCuukdVLJlx56xqBEasQxU19xMOmHu6Rq37vbFD46lxPFoLMXa/IUWU31VMolPzz19fUyf8WxVO
uizwcVYHjxO8+LhEjHRbMqtOvdukkt/zzN+TbdP9VmsCrvyJPcgycW+5buR8DS17Fwbyez8UE0eq
dC9S2ziORaoPrQkOQtCPpDteRE9dhdMoa6P8PAF939sRhowxzS6GF92/7Sd5Gn/N0wSwZ+yNR+im
ZIk1ACN9xyj2FjhJftkrI1imTQT2bUU55VvtgsGZAwWtrEQnIpLK47B0ZrOEDZG8cv5zQWRCh44x
B93Cou8gPqqHyTR7isTiB+k5zC5HWx18eoRhTPREENcz22gy3bUzfq2ZFt+l7l7KAp5Wz9nl1voC
0LruzoLrsYf7KO/CyhugnIclo3IAg5TbJNwRxBHNLAwV9HrXic+cQ/WLHr5ofEJznqUn7GX4apNA
bRApkvMqs2TnNmmxaoN5y0B6WlVtnOxlgBqzETq+dwrAKzx2dN4c58mr+uwhzWO4WQkVvzfpfZfx
QJd1wTaGE+Ng1/YlDqk3q6zQBwwB7pP7NUnq+h5LJ6E4Av81T0jXaxQHaPnvMznPjzqL3mq57Mj1
8l/a1CYIb6GA9soio6M17+WQ/2HkPtFYMoclJarwMIgA6W0ZkGYBBm5VEykAsCEMLxFGo3XtRni0
4ATYZpA9vv1IA2fF5PWcJF3/FCUY6qwsATTA/8w0sH0cgoCAKS/PTwEQtabTDzYshfu3JTsZ+/lx
boefjpfc916Lwr3AQKfDOr+ERQQH20VhXqa+3Iexfc0Tj4iLRub73oSBNtYgbZQz6FONA9RjYnXq
evnU0k2/zdoiNE975lk7z2XpkE+TRvPFmob2VA7yxqH125KqC+9aoVWFW7wvC/gdfhhYlylv/DuZ
83YEJLbMy3aiQsY+6tLHCeH04GPFE7MwiEM1CnZgt/NG9im9UX5rR0myShzAQpWPDdZSxdeOGvUZ
1/A1wJCHhbKNnhow6Cvt1hX2Jy/6Az5yLdR8b9lEqRkIzbNOkKzmNO1WmAu1RJjJEzvgpswM8xJ3
EAcSqS91C7PoflZ4fqPIPPG1DRcj7SkovXw3una8p1RlfF700KVbb4J2FTZHm0MWp78E5oIFzUM4
08prZHYqffD9afXidXLYobOg85vY48ZVnrUVAllBbzrOsX/xG0M8qEFTcvfeT8/vxj147Oyo4xil
rk6PgpulidbSMvtDRqMEMTFb8zRC5WnTeg8C1sSeynNF2nq+Cn38/A3q2rtUG9VNBYQ83uHJitaW
TW4QkZmYmMwFQ9O2Pqw6DxmwSZHoDmwH2Ey2tIV/qzuqt8Ik43OpRPscssqQiTP2XWW1e0XbhNve
MU/TgEI9GwHuxgZ6bJELQKoozY8NB6tVo3x9CqvZOwR+HR44gDSkp1yhb742eZBsaelCDDQc/1I1
nnsCa403YGofGjIeecsBh69CNDvCCFHloCBp0MocKd/iY45m4Y48GlBXs3lje8qPqpAP/ZDad4MT
x2uvwvxfI/zE5tsN5x4rP5GVdXWKquHOJjjnXrLBb0Hc1hCoRHOq+203zTd69qLQ6pR3xq1NU4J5
xrA8+v2BuFS9ap2mp/yrbvE4TqDDzWmn+4vpJHxgWTdfw45okS7yfqPUqXcJqIkdY5nFImrA9JzT
8JhxRNpO9CNXHhmkI98dN7bJmlpn6qflVo+2K4BIcqxlWjaP29ycrvlyIDIg/VRiCUCT4yaty4UY
CU1vKs1kZxuud51VdW/p8VEhQ75TtemdeZnpFBAGhlkveSqiWW+TiIg8E7XUUohhWPale80sS6zs
wIzg21i70mxoITjpb3mUzcfan7ZJqoFCkzkFMcTU+I2ZaycWwufQd9s/or69Nuj8N4pOys5lCrN3
avKYrZE5YeEBpuABLZ5kaWDdpKuWgsjvk8liT/L946836Dc90vt6wqc5xt5M8cw5yf5Qwk/+EBNU
YDi3uau2slX2KsrgP2hHvqBZUgftkehSEw5rgGrf8717jyQ5NAz8omPeT+KMEQjfW4PBTKrslNSz
wg5tQuEK5XcvBsQIQNfddYkrmC9j/RQKUxqTnW5no9LGpZvcyvpmgVx/mjk1Lz7JJ+HAM0rnrzpI
NuyaIF/C/ASAmsLKucbLD78Ec2crNa9n+UcsLf+VTmuwtlJiBKcp3/g6GxlUm8knRx7/4zTCWZSu
NvoOhnWuTcn4vkg0m17j2in9G9EB3KFvc9BAg3ScOzcDseUh7yEYZ9TFFZA47ZS0wrZQJtXGLmCf
sJSpDZmMHMAZCx9F31h3Q6mLXdkgtipxDXX00oAX1zydbvRgZoN9MDumdm+vpEu6WD3+k9ekGb+R
TJHCKYcqGwVN+mL9F2PntRy3kjXdJ6oIAAVTuG1v2d304g1ClIH3Hk//LfC/OSInpP9iGJo5c9RN
Eg3U3pm5EiezlN6a/N+5HG3YR1Vw0sOiYxXJ7k30ueAEYwaAY9vNIGV2r2qdol0twfiVi/5SGB4Z
vFE75am/7bm9reLJry+t0fH+PloXVe/fz4a/3s5REKSvQzlD9Inz8FArfQBEULhL1ycXCXD1u7D6
dq8pcGAVH0egmY1BT0BZR9nJEoB3LYCQMBxeslBPnpXnb6pu1KGc69//fpF/McbyS8OPp0wsKLMz
U81z7H8MPNUYUwcbS+cKBYViyrhEQk3094rED525vvYYj+mdO83zF6PYZtJhUP/jLczDw6fPmSUZ
onhx1L4v9tCmwf4RKd+/pVP8lPBWyaFqTyTS3zBRpLuiCHMei0IBWkWD4PB6pVjOgUQ4PDBXn/7+
blg5fXk76B3Mdghe1J4wU/z5EwlcVI6my+JbozrnJLX+UYRDu9XKylqxumTA4tq6Zlk3w02KFqIM
ttBBA3cYWzybVQuqXsOmeR9Kgtmju3OFXu5VLY//T9d3TBgsekqjakcQS/fU2gNDYAf2sOfM5Dx6
rCT7oiGWVreHIHfOxqhTZ6vH8qSqVp6KNvgdpgBmTby8q6avqwt7sW6fGdGbLtryVIycPtQ8YjdT
Gn8r2R4vI1OXRygSxrPi7Nd11kNV2M03QRgU1aR9qlqYGcq6Mmm331SMCcaWol8OejHzwBx9V7hd
e+OvA5sotEtYatrVnYJgFaLbLzoumSWc17DskpMQQrvJwX1gJwN3wE/PqHePZV/95Mj7vQWrsZOZ
LOh+g6jccp2XwwTYtRvDa92QzqrFsx1zEu0NdRyaMN2FATkxy4aiNAmevqTqGAXI6+Ql5t+YU3F8
8cJePdh29xIKVGG7gdlpNiJ67XtkF2cMk+3Hfw2k9R7lDExZpYGWHX1mrt5udoZDc0WUQGKO56Ws
mYLd6Jxm01oK1Sa8d8gmUP0dN1tRa/I8euzlTT96/HAkmLhbusg28RTHzgafSnp0NNDXrgJ1IgHT
2Z76TtXguuyscsG/4hPg6bNz5SQbzZzCUxpk9bkb2+GaGLec+OmTngOe8koYqJJmIfxQSyMgm2Rm
6QAP5GebqPhESu/V9nF4IvmP68IKnf3EEWlZhJF1Jl/6uyb1R/xM/Zx6Od75QyWPwEWeKChbhNIr
3idP+1kzX9w1UifmGnbGyXRBXIx0HMx/e34hQqqTeH2QbtLecTczodx2L6qeqvP8B5ww+dYRvXus
n8qE9Qce3npfhxWuGI0cmsqMI44eecgj40z8Qi4rCxwAM7zAxQgjJc45sWZxstJzsvp+Z/OLrTSO
+LIZF32VUDiRg0FSrNCuttZRbeU5iAxDlqyiDlaGUwwFre2tsR49fhBaCwsICkF1LVhCZwZ0+ioA
4zyyKzWGimnDHVMC4d9rJcKzPyt2ccwytUuiXUWW8RQOGTIz8fnV3HKwUBITVe/UpN5/2QbKjGjj
cyX1Z/oiw9/YyZf8PeWPOg+x28GWYndVhFt8x1CBIp3OP9GFN8Msf0RmfCu7ft01EwBLy8zuIjxl
q0n04ikVWBKCaYIEQ5Ic5UwyKbbBvdZqW9D1ydlhPAV+G2TbuUr0CFtqJu2Y2v3goQzFiWVuWjH+
Ul7uHpQJEkMNTgO8FlyYSIEpMno9lJoFU6wzmy1d57eU5fYxGtr8igX1CbNC+qLVfYBVyMRGSTHk
S6Hr7XrSKKktC/nQkTi+jn5FhLSU7Vk1Tvqo8FNiO0x/INm9lHmePtGMHm1jx0/3RIJBl6Rpc2Sx
NDcaazNED+evJHh0xA7BIj+caowbFrtHlZ2dwihfqNFYZpnhP42xpR1DRljGcYDv8xH+44sWNw0V
OcVvYi39Jiij/M7MeqpnfDeilx2B0a2dinBdM+AegCwwgcMCsFQaF5VoZ36B7iNSOWdeyFgwlJsS
rnKcHHNWn0us38sU4ebUc8mXXVoTnVPvsVGXa0EIlB+4hP/QGqs2gJnrzGQaDCubSYnoWoS1vcpM
/Zm7Wnf0iN1fbII+C8ekzJQ9wiuLYo9Uh7giFqUPvl0UgE3DXzirxEkPftvsenIl1TWKBgvToMT2
mdNMpFGXAILPGFbct8ZdmvpnBxTgnW9371z5xrEe9F+xDp11zPXHhuT2PuLcDgq7D1Ac2a1wZ/0h
0N1WMpnKfSv0qywkFGG9aheOpWMrpUYTXZT8AmdY+/7jT35lPrKO0O/iIKuA61u0OFjwC/CaDLtQ
n5PTGTXUwv8FLU7e+ybk3Wl6LaYBSn4PrYQDXdmZyUlrKWwQsdXvSfVjMDJWuiQaPlbiV5Zn4MWM
RF597UfE8uJcBD+LBvBzPEhvB+iIytWppbTGMlt8UxmYBLd+twQt2r0zNIfJgDAeTdVVa/V+W4j6
fnRHm1Vs5UK4LY2jW0PRp3cJRupkJDzkJBxaRrhlUJvwWlh1nKv5S9Ke+RWxVXE052Sb3RvcheZQ
huo05j7Uv7qON6kIm7WwSR4LhOEnt/2mC394zgOjBuFZM7MWfrgfh1Lu3K4gsjuCHvesek0tV7hy
urx6SMemOriF+9qU8TVso/5nZrYPPi1VubjrOWlAFKPTvCLIvZIRt6fatJpzN4ly5SfkChBQbg4w
pHWUdkClU8e5Z38IsG6+JZkhM3Hb7QcJ2j3zf5OBfdWdSr0QKHifip6HYZYae7eqs9eQ7DhxVnGk
Uza4c50+XdRamd0nTfsobWhl+RhR71HYEUB3vzv1tX3MaEHaVg4LKF8Ft3CWe0Gt11vV3HkDZgqt
0/ptpoxh17s+gnVAXTNYwkWQsSjsHZBp8+4jGWd6W28PUI1t75hEU0ndURtce7ZiOz8YgGwGw31X
QitrNBHv1KRtsVBaN+CRAMyBVEru1HZ+X6ZB8Q1z6pJ1nbePLZN7EQflVTRkF0uS/SgI0cGSxrY/
0MV5AuY8jN4rPJblFGrBu1+qJ0eLz/XsFhaRqLaHwrWie9Mu3inRhQTemRq3SsDbeUDaN+N/u2dQ
WHPnOAyW/4CnPjyFrbdyQrdfdSGZXZtg+ab3uwuNUOZNpPf1O7jE8LV2OvcIO+DmV86vUTKO//28
+lUAoFkT2zQJK7Y+1udgG1HNOGwCld68iZLVSNjV4f/D0mZ8tiVJQ2GhcSntpVTQtD87RkbXq0Xt
eemttglCYBGtVxhlKEUv636bhzjUWwHoMRe0jYpRmHP5j4BKHMHwM1fohsUa19OMMwXV3bo5E/44
8fFCqF25mTU8+txFSgpd43qK/zGYylnk+nPA4CyPQoJdHInE1D4N8hYWWxqEYnRl4tiYek9lmugn
C8jDAhxWtSOJAGK2yhW4TT3Zj6wp2qmYFX3I9VMTc+SP+2774eQbm2+6UQxHlLBVWrvlTs9tnBF2
bkHcKCGU1+5bQ+8hyoL+Eur5u+N2tKwYaX4wXf/Z5QS0LDvWuf2PFtH+khrRvajL6kFl1T98PngN
/8c3zm+N5QVSpItf/M9RRuZSI2GVRrdIiy+mRXeBU5r0/OWQyLJ6RyBhWNGRQ/wvopI4DejfdsZ4
nwGj2HdlXe1sc+CcEYpTy4LrVA76xaDKfqWP+Y6/6CmuKn1T49z+ZjandEamwDPsqA3Gagl4ulKK
YqLM6FEB8AzaoCpWOZjJRYMb2dTd5DGpqTZIfe5bpsYq4xgHwGb1EaOCTjXw5PoPhU4/mGsm5ADq
BIa0af52QgF4MxTxuu/NA9ZsH1p6mm5grMwnPky7XVhhKOB2jZn8Af+Kvu80se3qfDhUpQfWyVt9
OHgjc4Z9mNLbdJV69DQYkzwWh63cyLpRz5P5bENv5Qw1Xcv5BtE2YHybsD4QTMIUXXTbEBbMWnXH
KNXoGFfDvTuYP5NxwvAeN/W1illtpro4hkmgUcE9AYyQsCy0pA03eY+zMUrBksFPyBZkM9KdhLOU
Zz16IaIIIdmrRh9H6GT3HiGckxmfGMKNrQ7n4RSNA3y72XpM/xxdDDqXFeocFZZZR+GcB2LG9jkF
amUDuRg3woq+Sk61nJpXvQMzcaxczlep3h58G+uGlSDtqbEdF7AKnG1N5HCtsKqsWW2fdRVD+kEs
W0YJRD9p0FHbx3F2F/KsSbpy+/e72hdXpjRcbJA410zTNTVNzt7E/6wlAmuM2GB18a1tEsroXOM1
m8chHVuRV4CT8VQCQVBgJcExgKnEs6Z1JHXif1AIwc32/3pDX7cCFJUj+CIsouzjIvzzDWkgNPix
ltktCVSPGR410RvSfmENZb9JBNoYymS6arCj9B2PS1cNv8MgHle11n2j/is5eljC6OuqjY0YEKtq
/OJPIm7/pU3/j42Oaxp82g32Ka6Ogf/Pd4qzxSQLmJU3vYDI7UttXEFcfac92aV9BtpXjhBHW+mb
jHPxSlveA+fvDce8cw6+42g2HhV2qtgQNtJvvhOJY4rNiMhZRxtbFPwqnRS/hYyOBvLaoci8W+OW
UPK7rtjCqnhInaE4CZZzR/xXbzYj0txk5t5rCUVcWZQ84ct5Gt3kgdY2elBYtuyoOfSugQPuJU4z
qgbCwd2zUcBZmFzaXIKlrOld5bHhvo1a/YtOTwUGNW+O7eiatwLI6YblMws1Go2Ba2Dra8NkMxos
abuCzcSo9c9tEBzNkVuN2bdUx+uNtrLG5oXveVH4oJMrD1S5zm4QFggKFGnKCp4QMwgdBM7ggVXm
173tOvDERNQ6f+t6bnbWB6oje6e4BZI5zpv5gqgjNFZUE/h7X7AMdfV6RzvXpR5J5A5xR7kh+TT6
44CTaJa9I2X2FiXJqyACAxUQznTBNWK01g8ySZRu4R8bkqDZVRNzfYWZErKfcTEHKzwzZyndCXZt
7Ev07Faucm2y//H4/Nhz//H4nB/+5Pa5t9oa19Mn8Z9dBgy1qK1vvpdNW+5SmOjGYpHBuqZcCe+D
pax853ftcXC+yTSnkqSVxqqq8p9hwDOWNthmBwvvW2W/4NG5xMO0lS7Wvyqj4IRIb7DnQLiw8avt
/GRy9sBY/pWZ+vLxZcFIJTLkBzyIlvqstQuhAl8Lsu7WMkysW9C7hI/Rxlj8Lgo3p9SJfWeVadb+
7zeyL8cz7hnk2kzuHKgI4D7+/DD6hIRCSI/VjVZROrDiIgGXn7z+/UX+xzcngfpKBl9Dss79dG+S
2KmDOh3bG/vHaTMRJFk4GHG2Ujv4zV3kjtOlHZng/v6qn+3h3A5NvjNoBpZhW9bnVH+JUc+tS6O7
NfrPqZ6LbskWNlFIqU7haIt0qt7//oKW+5niwEuyr+C3N1tQHGl+CpypwhE2ZCOCZmyIj71WGRSK
jdcRYv2ZJOSGf8veVchhDCM7065w1ertpoIIuxmRxBYpOC/g62qPUdJjmzGYa5gUNaZYqO12Pfff
kNUp8lI/FUrS9BmGJsVnrbO06jjaCQXlNCicN6cvJWVCiXc/ARxdDGUC/0yDsi0Cf+ZJpuPVD8lk
54H8VjdxRJLV3Wq5VhzDOn4sB58NhS0B3bnWoTTG/qCTY8l5onW2DyNJSh8nLDswc6jOoRtG95Z3
DBnjtMG9Db3adY6EiN37xQmMunel3w+sD7yrIFCI2qHOztgSaKHHThg0GOztYPoVE2bgWOOcWxwl
5IkcOIJW2e7yrkagcZMdfAXsBxoVu2iud6CngCeSuQuF9nOAy7YKui7cI8uto6jastPkEVbskUq8
9aRr3+oIwBFe0+TkWNqa9feCNkuxJK+7YvCj42FMKDbBXBoM9oiAzWLfIu4L0U37MTbBydKN516b
hout1z97JyqXraO6g+3/dqfKf1bEEDdE7QJdJNvaG6uXKeSkAmTRBVd5Vw39cA2LIl30g+thTO/l
ng2lxptCFkUYcjRb7hp6j+1G2isIVwPe6CFbMdpzju/pzUEF2Thl2DHVSm0bpeqNuK2EEFY4y6Yu
LfytcChs6qlVsW7qoT84KkPMMWitkPlwbNNhEVesMIVvvRlp964rmNcSSO1CyyjFcOkX3RSORSl2
3m7ToOWSsWfI/ATP1A48Sr/Cp2zkhUaH9iXHzA4RgiqIepYM6fTSW8kPRpR81eZst/2xRVXmuxwt
5IKpazr8n9rScDgYdjEGTbuwsFwBZY/rVxFSKSUXs/98gQElXJCEpsskDoJNP4LwlnrSzTdogBAT
tWZBSH+qQy2r3zMAp8DT8xaTg826vsisJUBIAh6N+UgqVF605oInD5ioBVnLCPqb3pfuirA4bTQR
TWMRaZAslfHBmIxyp2q4szQff3PDkd6ZrLvkFk2nhegfWkfLn8agOEymQLozteGUWazrlUHDRJU8
4uWjX3suVxsGdaua7M11qYmo89Fc5Wa1/rjAbAwjOC1SnvLYjPjliblonTXW4LxPCOubNnXtjbQP
RV0W+86n4qzUdNosyJ5BaJU0/Hapf5x6h8O/wIJVeS4r4OxJjvaliuz6KDr2b+mZhy1nFx7+xBU2
JMHaF4cYROSXcg89riTszc+3pJsqKo7OlDNbhbRUWOlaH/jc27r6gSjLUQzfZDDpJ1vPOSCk5rtG
Tv7SyN8uvN+F7ZEBrB0Qnxa3OQgUtrUMk/jWESjZehDAnkYj2VfCqN+w7lJZ4IHK0IL7j8cvk8B7
gkMm57NICWxVoPMnyHmyzjYpqkOiGUxpkTOyp/OLh9Hvr11CDR9HKm8zRfZxNAL3GvEeCFywurD9
4r7/VfUFhiGt99et6jZ+7ExPdIu/6rioEazliy5QOsn6ngrs5Au2Eyl5iYjAQN3Hh742r1rf089a
VuXBr0lTtxQGnAIBUyGKz/aGdgrinD1+9iwrnhqUtMLo9YUz5GqDklwfUYU5fRX9SUbttEXAW/uu
NZ7tnLt1Xgjaws0iPjVgMVYjAYFA6YTCp9qlF9B40X0ULiZ5LPB+fMIxSYn34KJE1UV9i8CDL6xA
LIwy85FlHb7FjsVonaTvoih+Rfn03ufowQGXDq0Mj7qtgZq3u9mVle1S/B8Q1Jy7IJV34Sirk1FQ
Jq419kIaDuHzwsdg43aXKAY/m8DP3PpYfscgPHo1TvvYVc+jcKuzMXCaDXvoL84U8NFPFPhFKnCn
zg8XpaFvBn98CVr+EStsNNp6jC+AHugNQ9LHk1VdKWanY3Fgt5hAZF02Rdmfcqt/D7mnabzEEj/k
SjSUlomGHSJXGiyTUMddEmeEdJpsFXBuWzJTQUvByNFGyty68Qz/lpazTlp221mWZGuI5psRhBWj
gsmq1tV+d9OYn7HHYuHFf5D1zS8+G+rYmealQitfWIbwjhE+31vSvNkKI4WX+q82hHk8bj6FeC1q
oDtTu3H6xWG4iWTKLzDU7hxZvGSp6bG97/3taOUPU2U4dKRQZ+ICCNyFJFJ06+Z4wdEZfRoKZPE7
blR/15YsDUOuj1IkaOm0GadG/gAaAOqnzTZmLKt0qfyqP3geTYkaUYZJufUK42CFt2wvhMHOd06F
TWP5wF4iFH19iMSUnmQLvDQgmzPi0n/11pHJGigmJLgDbfkzUcDaW9pqF9FsASY3UZ3ajCIhjx9S
298FFkA/N6WeyiXRv81ZILNvFqfATry3lM5E/GjZ1LunIH2OfIqtzJCmaJzb/PV0q0U6MQ7p6fmO
FPZdaSk+joO9cpxEzdrbohKm9iIyfPFhfIpHLk0xX3pjYz1ALfAvdsF44RWjt9GN/mNFS7rWDXbC
JOEQRt0PK0TF83XuPLHnn8YyJQXMM2ZgpbT26CgndGuOC27pVHtWwMx7WzgbYZD2YOSpmY8SybqF
tXqq89wsJmdD8Xe9BdWqKLnD90C38bD2Le0uAnf3rNoeKS7PX/PWmAM/2lrU2bgkQ/AisZPtK0Nd
BGAnY7DbH77FCSPCYj6hAh9MVnMHIyeOPMRUeTsSpZBjPgcQGI/NOO1wmj6pmHCQGcESIEyULEeN
jJgI2TVpMrwDxFxwmfp0ro3UeHYmhgeLhbenwldlYkIp0Ky3ARU2GABfWllr7OrxD0OvjhZ/P+Z+
sQVLS2oYrU0cmizvPmOSUo7yvhWJ7pZIiI3KJSeiM43mkEyypN4ou3/t0wz/of2vODE10Iwjf456
sxODpQvgP0aKz8Z2tv46C6Z0uFVwxLO25MGFxrYUg9r55HF7NvG8LdrU9CZDgMjxvJkwL7vEzy9h
F7EBlyWP3cTwL/ANU/LsMH0kRSrMI/Ezh27z4GgjfTYccyp/dBgda51bP66p0DPCTdtTgYoI+CMx
+0fP6a1nL0MbwURNRSIz2hrYUP0dFbGJrOott+nFlF5FCxR7uGe/kwhA/HPPG4gxhEZ+8ur6iaW7
vk9IF6+ikvyKHJrgzGlyNdbWGU9OeNe2ESm5oWi2vaB92PAMDjJSEYvBQHzQ6wxJrdEkUTdI4Rl5
QL1P1BIH39UN7ZvPbH/Nmcsg2T9UIsr4mOFrElZqb4fCbM45RgyRkP+bnw5u4vhHQTCOcUmIvdf2
490kh3UUwjFJSbjvG4NqQVCk1iIeM3pBxE8r98MzW0OMnDzf+t656ZO/I60VrQW3+seSH8OKK/YW
T+XIX6LFLzR7RSurtf0zB4luX0vnwTQ7+OnupeWTe0+Sv7rv0jJcGqOMd5keypsp+/auA2k/DYG8
6q7bUedGdbdscF9EMrlFUQoKvqc0NtO84aD2YE+qFxb2zt3oUuhhcmO7GIxvC/YtNNbGafyOvXLB
p6Zf1OReto5eUGA6I2ubCJsi0r19sAZalnrrLqdNCJN5Eu4gk1svmfPm0wsX4gx+MaaEWK1qMD3i
ZnM97aSyFiuQv3Y7FV2GqhfLzKcARfcL80RRTMgAmNQsZSlmj8lu64XTnWIx51dD8WxS7bN0IGZM
elSjm4RiM8R+spJd0mzSZAR6qUM5j2iDvzTVj9arxC51xmpll255/vgSAdj2Kxw5EH6cu1w496kC
Z0S5CkFVc4h3pQjzmz2ft92GNr+Eqk72nd+t8qeNJeEocODqmV5uU4Zn9s75ctCKEvcbwwmK8uil
dL9QVj8GtVhQqeGf8l4jdZWlZB9pRYhMNbHLx+rrpEBym95/LEOQFTQdwdDth3fpxdbJ8pmQ3IAK
Si7Sd1qnPT+/12CSHGBg5bsqaPdhp2qaGjuoWwy4Tij3mSCzV5UdjQ+euQPtQR2wrX9LhiI4QZx6
BKnHoG05LyWIU1BxBsOMO/3CgouJMdMeQosDmwiE2rmuHd91+ZPewnwjjMkwNVBgbpMX3QKkop13
3qlHoX5sCSedAhVuP4R+Hav9Qg/xLHKn+fbBLbLrnqtxtGgWttK7Ice9vaAFBjcY0s6mcZLy3M1f
4LoUZ/KGIFpink0f0BiXvg2bbrwhCwZsNsiPfemc/aRs1zQg6DzUetogGGcz0hAnEHTb0uKCGlSs
vk94jajK+pHa+bhDGF43CUNEpLyMMYh5nU4itfPkMFOrp7lPOgzXqggIOBIq3Vo8xR4LBmhul0DZ
gtjVHv/+rPiaRJIocvBRcKkqpWPO/3O/NEE671ReWTfDBTpFpGNXFhUNuubwWPjUYmmtqy1bt9rN
DHNwef4y74k2M0v+/Y18LOT/fHLYzqyx4d4x+c/nhFBb2iPOvNi6iRxCfhf2GKNd1z0SWwqBEAYB
rgm4w1VnUJcFwmbdBMN4pFXtu8L0eMHoXmxymWBp8gp+9pyULOHir3aveF+QTrCRGlqVH4OUfSjr
KH1TCeZXMoErTpb+pptM6xpqnB2T2D8q9riITOUpiNS4ryrz6uFNX9A+QyV66LV3Xmo+/f0n8PWx
jY1jBlhoYDJIIsxLuv8oFlOpY9OUk30zrfQyRI4kV4H66fslEhmEmUVot8/CVMzuafn899f+QmKS
ko2Jbc4v7Eg4up/kEl42w4hc2Df0/wz0i9SWOXzAvZXAAQJkMC7YcTRUkv2O7bpcEt/M9p6XDJSe
UtuR5Ol1IDG9LfREW9qzMJsIsXXtqMLCHr9BG+tXw6D3EBoXZU28LKnbe46Xyckzf+tphQQ2x77+
/k39jx/o7El1YALLOeT2SccAw+h3BLCcWzFoFQJWS2qzTcxzZfn2ugCNAX2TnFBL69qk9Ogf2019
/uR8uqBBuFiAiR1Tcj1/2txG0eSnFT/pW9t3w9biQUApDWjO6FmG2nSospKDQzqhos2FpVZ+HlU5
LIp8pNVxCB40EIn/WMST7fvynhwLKRc5V0qMqZ8XvWNm4ExwVXA/VKQIHEGC2/6dh5XDnAldX/cn
aufmw2LfFpQ0FOGhJJZ1iFv5JvNSrDoj6ddJPTUH3ekfpjz/mbXpujIS+0w4yl+BC2iXjpn7V+/m
ASd5AKX3Xju2udYqVG60vupWdRScz14wodAg7emSqCC8h+FjPhYFsm+ZrXu9rbYaXmLCVw7rQrYV
3JCyPRscurG64MjhXl93aUpnktfJJ+LBc7cPveAu+UXul+BXMo6ctMKRqgoeIocNhzBYvoKKFlfj
aUipRbfwMFpFeC0rd3pBfdH2vZ8cRcP224iH7pQBLtoYev2d8dHe2FOHWqv3PWQBb1wO/ISvUUG/
LmeYtdtCrujjCACBcl/4vyNE2eKUK6feDfVA4ZqNhy2tLOPIJzlbkqgtdl5PEfco5tL66ZiUMOA5
2VzmkraVWWI56vscp0tBgCk3/T2EEepcu+/t1HmsD9/L6TVn67vGapssG9VEO9Jt9TrxzXgDq825
uARvXJcRTbM75wiWp132aOYzFCLb1U4GV7FAZ0wm8AhpPkpMvS1xrK40d3z8edq05YsTOXA2nG+T
L1q2VDQil/WwcfjhaVZh3DMRxQvfCFHHjfB1VBQmsqV1DtWs/rl+jJuWbqBhap8oJsluuuJ458Rk
Ylo/o90HO1naYtglEFDS7pmtA6IwF00jY4Bn26d7UFC8OjNtGwpi5i9pXcIEiBVdMkZ96OM5aCeU
sRlqmqtyL3X35kCZpyHT40hwkPpfVEEP5IbVx49FP+gnp6l/6tG6Hupm4SP37bOCTpS0a3xWH7TQ
TfrAQBdT6FCkXGwVBZmgAKHcMrKKwD75ZvGMKB9eegWlbjCpQ7aqxNkFtgWRI85PSQ3+NUJRgAYr
on2b4iRqEtCPfhOYB63ldBi2cDYGsyELJVuFpsqTReXJcLR0u6E5KL3Y1TDsNZbm627NQzdZDYnK
NmXhkPSOAqoUKpPCIZM6UnSZC/da86SLuR0vVHATCmul0cs8WZxBHfZ7A+pCIygKMaMJr1VVHvuc
ULbvRWqRCW6+YdC+Vl5QH7KcPAkwIC2S39vsp+WM5tnpE443Zfy79FkX2uOdNlnQGRLV7y31ZMbN
tU8899Wj3E8XqXGyK726QRq7cnp9HiJyN1U2jPi8s3FjimHu7K7yFZZPwmFJfN9hDDiKkLrUuK+4
6ko3WVRAMddO3fCZjU2c6By5mgLNodHvNa0HuqtUs7dLlAlMyea6b9MemATSrDtj54WNO6QJunOB
lzGjRmjf449dgzq6i/FdgVGZsEJHRXP8+KKic+On47E1Gkq7sZEhCWE7sRyXpVpd6GAGNPNAbvl+
8O36QWswilWWMO/qzM73ZfzIYLQIkg7dR5dvlY+NFtrHx0HUSO3vrtY2Rzx0+wHz6l5GkA7xvV+I
sjdbj7gs7IWY9XLFR9mPQEnYBhkQnB3uDdyGrmfaoe/p6oG9/D3UG/Psz18+/uQmlM6J8R/5ha9R
7Rlxbmg2OStA52CP/jyHgBkHMD024b3UAu1NZShMCW9Qo+zELbgHp5m9oHZzH8R8yseAalI7ZfSc
aIga2sYmY/DQtQ4uMq3S7yrf+sdT/as9QfJE56TKkoH4vPU5VdXoqk7xrYf34fQtADa2wVKvH8rs
4gf0llc+KRR9yNgpmCR4ZVIV/3iwfzlWIALzDqhfmGPi5scz9j/nNKu0pUHIe7jPBS/VtjXHwjRq
FyL21kzNb3HHPbWmNbGd/rHY+XKi4JWR4/li8+qoE3/+ZizRcp/Py/Hea+v9MBb7UYOt+PdD01fj
DHsjrKqwEg0gV/Lzi0xxQU8iJGwCxtVVEVLdCPBL0P3WeulkuyRMbzFWdxEUVx9Oy7pq4d/hg3oI
fR7Tf38zX88rFh3Ds+UO9/LsQDP+/I7t3goJvQ3GvTOkTw22UZHCxO4aE0iOuqBEDC+cHn8oRnef
SctnBDwGdugjHluIUd74o3WzmJnPeG58nIU5pAMMHpY4FVPU4Qqx/pH5w8vz+Yhl8TnG30Mq30E+
+Cwxp2qMAPTHJpcHL2isvYjWJhKk7iGI2MkSw9C3WjQ+f0ChbYcR2Cr35Osq9h1Jua7GCWeBm+qc
c1K5wsaKnUpM7slpSYhnbS0oByXlhw0b+pINvqJtRIymF3o7K4zZZiX1BZ97nUzdY90GDd715Mq2
X0fgAkqdOkCrOPBstEpOP6kmeuW2x1amtsdNqKzojBb3hPavEGdd6nHh9bgZDyls3MOjZRtne64F
8zqvPQBsWlrV8CawKBAH7s4Ed8BH1T/9nsmWgLfCUpJz0J2qLe0Z5ZIhpNpnKcTcDDuerqaTWYU1
bUqCi2w0XyZjH9LNdQgD7f94O7PduJFuS7/KwbnnD07BAejTF5nJnDOllOTxhpAsmTMZnIenPx/T
f+OU0obVfdNAoeCyXRLFJCN27L3Wt9LD4JCGZADXzBTy8ihirOmAEh2LnjWn6omW+Ee13eIULV+y
Ea16FgQ0DauvxICTX90hL8bKoSzJ0FurWPaYkzMYqNVx2E5KcIGayVoWkU1fuJ8GNUDAPpKoLQNl
H6a9ti7n7dCou3ILWJpiNdVJBSNGcEnk+hoCu70qKI4OSUC1KPKSKMU0M7ddNqVbTY3P4RAdG0BD
R2eesSR3VT9Gp1Glb9EW9UfP3G+qBmEZMNvRpbImIhG5OWkIOXbxYIXigSizEv11SrKWGJ9x+c55
WlTEM85S5PmAJ2F6qChDl39/T39fErkA8ld0SOVYXm+VHEOh6DoEAYGWv/s6ds6XIEKuKYe4WKYh
3RPdKZeKOEOxFx+sEL+/bRbxeMzebQsDIK/e+wVCBk3skn4sHgxJzW2jIPPx5ldTdtcEuyoynzOk
FH//YX8TAwvbsTg8wU8mzBjYzftviZgaqHBVodiuzWTrpu6egRYltGMsQryiH9xaMS/q746RwpkR
zbM6m6MbO8D7b5fFuV8Tpmo8aHYGZGOSJ1MZs5XRBvYqkDYUb6XYSUf/PrTlJ3tUG55fsUWvD3+J
4ALTpn2QCeSdsEB86Tr0rFAOyIKsLHqApLMtaxSUC5HaysGqjUcYswAHo08p/kmvd9TwuaG0XJql
oyz7SCPeqxLwjKNG7v1YfQB9kWGpbXtvqM3s4shmvHPqn4E5wSHMAYwndcn3LHVEaPx9z7caxmxD
/qYCKyN21ELyQ1DWcgpUjyDg4XjVXmoZAjXC8vaDmTyD0kMaS7zl3z/HP91Y+KqCUCTmJQwt3t9Y
l8WFls5oPFijtTOlSuxhlAA3r6tDp4ZfC+fDvVWfX8Tbz5JThKNptmBvVW+2s4bwOvyFvfFQut0e
rE/wrS3dpQkMwg3IUB6GytpXGRsALfNkUVMULkYX+jiWreWkEAxqfBdGFOxyCyIL4beeEznWMez1
ZCUmjtRB4TACS2pCT5A87P5+v35/1RymSlw6e9qV+/j+fiFz8u04tYyHLObslPs4ThzoqoH5M6gw
IKn9eLG1ZPv3b/pbEBKvGHo7BLyIxVRe9Ju3LfSzotP73nqwMtFDpMv9TVTgsfSZxBSVDC9Ck0dr
aCeYplnv4bcXS78DDZPIkS6mwLo0xN3abzCNfXBpf7ghwqZYIokPWBCZJO9vSAzSEyMfy25J2LON
c+6xcAjODVX52CVG+wA7+ejPiZcEXwXryBx/ArGiKglVmBl5vVJNbXx0OftFAEJSpgwtmX1fP7jI
26fcFJCXdAKTiMaiXXq7fCSBZaZpb6uXwTCtPZeLedSZvtfMbQkQbG18TtrbxLnoToyjXJdIENft
AGgQqeBBxVf/NE10VwD+OCtapxTaGWjSjy7ytrI1xZwkRYzjLEJEdnyzgxmd5sS17TgXw4rcU0u8
6yJp5A7JZbp1SJsiQRPbkYmiYBFgxNyWQyUeJ9vz51xvJDIXzZKclcM+2lQq0cjM8qfVFcXSk+mX
V4ZFDjKOWVJGLiZPjmIZ1nMLbxTwhLOLEhCEqQ8hstLC7gk4brikJ6V78FSQK1HN3esIFCHMfaZZ
8s3PZbvVtMlcwq+R97otvx/rZnhze2meZlbKPPcLiAXoI2rN0NylVd9sqgqxirSN771E8S9JOz4w
kAaUPcZn0ss+hZj4N7VutQsUmggCRgaC9RBk351I3ekKCj5/2hcjHHGYjwfsBShfTQXRej41rAMR
Srg6fnbdXnuRcXtpVN1apy4GToA4yv76L4riT5YrozNJn5SSFQdpZmeL2tf8nTLQg0U4uOgqs/qR
5BjaJmXfKGVLvg9yslzLkn2DOH5ZSioh1EubQWf+qrVFglmUfHTDuh9ipXgwiinfQv0Pt9Qk/d5R
dblvREhnqbDOyHfTO7QfVH2h0+7VBFkEam155CV/mFLcx2XbfR5xaTOfVQ7KOJ700noVUje+AvIo
2iUDhPhoz9Y6qm9I/6RzdqnqeIOtRatQq1FEJNFRE6277Z3Xa2ZG1YtXSwwEp81M2rjsNjE8tKWi
7UN/uNPGErhSEdR74dhf9dZBpuA3zDVzeaxKS1safWSsNZt4URil9KBo3OyDaHiJZgpS7Of9DuTA
mxv1pGF2cHVMxQ224VA8l9Kp0cV/v7o2ETXVq0IyYMCh/JQ6UetB1Sf02BmR0yW7yhefVLOQKG3A
ZPWMOKVC8Ki1eA1m9lIaJdkHpcWVTP3P7cjkREUFw+YH9w1t883aShPA1BJETw/MrvTOj58c7M2a
ZdB+cpJvsGSPQij9CTI0UbH5eN+FRbn1h+ZZb6tTy7KzpZdIkE3A61oxsf1G+oijkhTb5a22Ngrn
XkXQssgiGexq/iJi34cxIq3ZYlFahrl8kNmk7Syy6xYGhgPUPWn5UTrgbwsgPyQAxfksix6Y1fpm
lRZYt4qwUh4yC40sIM3hKLNvI5CFlVArf5sqRExnWp/TRO0+8QlHr7JMQNK7a35z3KUt/gw/0XG6
xGF9LJB+r10d07fuvwic3xub8vbQ2uYuhqK5ayTonpho5nneka2LLB62hByNiwSvITrQArfEQHYz
LFB0XwbcXFYMryGEYd+7+WcSl/JgMX1RRh9dVYIMiEF4gzmNZMNkXxSWR76o/c212p9tzwj27wvx
7/cKY45wUZvTvZ5X5Pf3yjenUQjO0GAxLGPfuKcBJExjxOuszYmFKT4qKX6bkZg2OxLtFDgZNk+j
Oe8L/+ilVCMsX1tvkkd1CgBJVN20svvWPA65vQHQpu2taKx2RaBu9Mp1j3V6DKdA7FvRJqvQhL7q
I0L9YF+3bgv8+aI0TSe/w6QyFPZNlda3odU3JKQ91kz2FymlCZFNcb3vMMygpHNP6nXsryJCJu+M
8CFtXYRAikNHTHAWEN3EU6EuWe+KTzYpCGPgHhomjdAb1poP/spFZKBJw18hrZgZo0a1Cwxw+DUD
ZMgBCG3HNt4wKkxXVB32vkN5vbdSArT1wngsC5XXzEiHpXSC4mAryFpjJR1pW4YaZuVqXZEggEKG
3KHazsyz4zfe2KrRo0jjPTN7BcdrWi104jyWDMmq+3i09zPue4m4FUsMhizX5ue1HIlnpqlWzvfB
H8RSndMIpGsQ1OUaO0xg9pMopXluP/gAfkOfXj8AUPqYpHBb0IZ8/1R0paTP3xrJY9nQRk9G81W1
MY5hs63EcGQ1C9ZmL7dKicC2w2+pSv2jh+CPTybxqpypdXSYNN7fX0MfRfi8cT0+SldZVKMk469W
z8GbGvXKQcutdWyVcHPdapXOBiRGGAxHBb+YhoTgp+GDe3J7wsYdgZwKI4jDoJYR7c0ziSQ/jQxL
0R9ttXoZWv2+sIut4xDPl43ncazuFAyFRWR9FG4wz0j/uUXwfS0GgtSGLAxz1/H9bYjcGQ5GN/CR
c2cJh+uekdM9KpXHTqe9I0OAtIpJr8qk1dAM4iJkix+3m1CruNTksY7pgCf3326c/2+5wASx/ijk
WEVB2PzvzVtxfs7e6v81f/v/+e33/0kA7r+vbvXcPL/7Dy9voma8tG/V+PBWt2nzf7Jy57/5f/uH
//F2/SpPo3z7r//8QUhEM3+1ICryf2YAawYr5N/Sg9sm/A+AE29QnH59wd0recHz//Xv6GBD/Zer
zwuuBn4WbBN/Qn7SHCqsm//iQTcxOasOe+acxJYXVRP+138azr/Q/84MM5WDBGc/9o264FvxR8a/
dA5n6AYEbR+aFP9PycHG/Gb/z+Nmg4mltc7V0VpxLf03+aBINCuYFCW4H0xs/qKKY6/07QnHA3Vd
YLjboKgBceiqV8806xnfokLO11Ooz1rXRMs+RjLFe3hO+iFa66xgi6i5G8FURgwt7vipon3VKKSU
kgK+bobgpyKb9oReeWVUw0PmS4uGYJRAqUbOFyIWZu7kyC7Zq909cJVw0yTasFXcKTuFxgfz+Zve
8fXHpxyG+0FyB5qcW5M8x1n6QE0V3Ks6k0lGo5SGAT0UMiAI/QYpVDmeNikmSqBI29eMTot8QKgO
G+Ibk8S9EeuHQVfvgpmZoEorg8UXfbQUXZe+9x8SuzXUYpYhxKWoTN+vCU1ZYN6w6SqDJkOrmQlj
bbqJvai0Pt7nwNJEIfVFGowK2GoS392MGMtu/DmpoeKF/fRMTEa1DatcX5B0E3/QDb068d5fHg8O
uzf3cP7FbU0RRkNdBnpd3A+aO8JV7ArcRP2LxsRrVSsFOQKKj7iw8o8IjbALNd3B9TVzL6ccBnk1
ouwrgxPqS/086rDd0mjdxUV9nKQMnuTQrMo+f0M1j/EiG35aKX14Hul4waOXbdATMv1zy4Pie0Jt
Xsymdk6qT3BfXiTygf2rhtmfwSRyVJuxtI1StsXNZY12SeplN6dDBIRjTYLEiCTIPXcKYFsYzs9/
rAv3v27HPzO6bwIi50cNg7RGb4XBP1Lh28lKRp+eMUWe3udVp50RvT/bdVesdaOGv2qM5TIBBLIk
CwmblQRNFLHhfHatolkbSZqvBzdg7Iq+0rIT/9xHpbKMW/gdOGsfgiGOPyhMb/ARvy6XCZBuMfND
T3PVHf+jUKzVKmYsWM9xqUax481Z9Yp1bFosGtM4RpuMUE+hphLJNgaeiMRc13/KEv+nhil92zqf
egkVb2jSw2SzusRB6mEaiDboNnPP6twvGDDjDxqM5vtymoueLaME6KC4wclErPr7F2WKGZgKYtLu
bSP/omS5tkTi7Fxqw3yrrDJ4yhTFSyfFOczHa4BNVvzUyOqJ0XB+Jlzrm4C/5F3/F4ff8gTkwm3p
a3JVuKW+JLr1czhl03PfkPY12k8poolNDzZSIaZNC0R4gByvnQ0aiAFSnVPMUB3UsX1sbJ64ahqB
pcf+Kjd6HxBdnD0h6vKUtj6qaPEupU2o7uDoaHWiZVYDJHAGilySBKoP7tONBnG+T7hA5+h2uur4
hG81iELhvMTo2LkrpVrsBm3QziD9vJrBu9fDWFtrGqPFLO+LHU5y/FPS+gKlVBwIAfnI53sz/5wv
huvQHQo2lzErQ4X3H1qmZ0o9Cr++C2RnLgP0PgHKuF2LomIX9V5EH2Yv5+scY13b9UrwObJoYjha
165txf7xwXv6vmV8vZz5rrAhchaZD+zvL6exIfCniujvRj3nJXSVEzKUioWMnmGlRcB95UDTWgMu
2vk8JLA7o6WSEVTi8qsNCpqP7pA+H8reLbDcIoLIkfhq9lwRzI/9P95Fv0Tqp0hnuNP78UG2aoH+
d9qTUZZ2hG6YAMEdWC/wbUEaVJ19dItGfiOWxLkQF70gMZx9dnIXGo6/g90nmMuQgii4DecxorTN
JWKmYdEoRBhrYSY+qKT/8LRRqViMyubChc/65nSR8URJ9jD1zp4XANNhoKrgL4AjsBU1/hhk2xFU
xSE9SVhSa8PxdLWpPR/y8t8/2xtf/PWzJdthtkn8UXtLj4oMOpNhNrbP+CjMblgGwGQxvHfQ0yWE
jahWp5XUg+mAjWJjhpCeC+krG0mXu8jMHlx3iBS+Pwfj1G0hDHHz0B3vwoyMGwkRSYmJzmVWv9Ij
YWyNKDbv09D46Jb+vtDxaBqWASzCYgh4yxAq1doN+5Kupd2A03YjN/Wg3rxOysD65Q4ZxiKCcOEC
PhrGE/SB6hz42c4WaDOmMc8+kT0OCSAALiKkr+1058MAAn0+qNw8tPNtNphecKHUuO8fWhR5iTWC
sL3jKoiup32YNW6z7UpxJobG3Ff+i62h56EiRiHE0DIrZH4KyIOp5PStqszxMqDjG5neeFXdZ14n
cndTTjTswoDiMmPKdX3ZiNgE2pwiQNETPfQYAqz+/tj84fV795PcMHlaaIZdQmTPXZaRzxhGe/yR
H1QHN8Cj65NJdhwjF4pQdt3bFZnFLK6cwNHvdBecOgwr2MK9RlEXm9kqASi87kwfv2ZYvtCv+po4
MRw5fpecB7nQYXQsA9QOi65HqQ9Kvd6qQXWOiBBZosOnsZZJrK7z4dWgWUjOw0KjmbWTtnyeX9xt
h1+vNOMMgVZFO0MM2yGAfGbgKlEL5Vjafs7XoImdKcYHL+XNwf/Xj466SGVLYtv+beBUx8YEZTw2
7iAVN59i1X3k8I05sYraRTdF1LN4eUACoJCug+olkJhyGquPvcIdzYVuE6015ZX5QRvTeH8Q/3VZ
HNjoafMP7uebWkIRzaDjZDLvcts5lr00PjVFEpBGrYuDdC6jtPSDkfnMCkHu3JcJySqctbCz4zoj
QgNAUmsi920R9sAev9Y+RjK9pFYb3/t1NcPukaA4Gn0+h3ApOb8GfcSuomq+OKAZxIEzF6Wx3Vcr
Ewwh3YeRugPdOCbkwP0cEzxaNtn93x/2+aR6+97OSjSNsdAc5Xn7JE70RHqh19qdntI2jUbprAu1
PzYlWgqjo9fcYiuz6onmPMDFNb1odUEmFyD3QpwZtrqrljbTIuwxnhp6fef6kt5EpMMH7UKvJRjz
oJEfzOzXz7f0dhErpNOv/TQuoUvPZBctlz+udyyu9ENmK/nZKuOLJRS5NkMSqf7+I/9pW+DsS0Oe
cScZibdqisnBpAQIVbvL5Oe4w5HloiEkRzxUzv4EboQ813zd+QXKt2L4js3lBy719siBFgpWaJyi
2P4RKfbOhpJG9FX/Ka1Mx+tAy/BhUkgB21tUNV1ngsrRFAbrVkrng8aRMa+nN+stPXdmC+osl9Bu
+2fkEM7+d02/uz41fFqYukolOwwx1m9GXfA95npOq4gG8+Eyk0PygO2u2Al8Acl431TkNdCf1/AU
WfYur7MMxGRRrzVDe+jaViyyto69JiHInCXx2Wr6JVx5+rWx3mzHAHUXqph4m+JQX+Sc6v/+If1+
fqJBfm2XGEyA+TFvqggxqAY+75QYPHvaBBhJD7S5+hUC2B9a59CgtUCEyjH79aSKzF4RTfV9nHhn
hq6r9wX2wMLvvoxw2BdDKyCHU2lhfjHEBx/FnwoedGRcLL6O+dh30zvsmHoRUtVzqUidD8hH03s9
mePnTHCwrZ+Q0eTn3LjMfSRREL+SGkSMJLdl+XE/cb4tt48FfX4NHQsaOfP2cO62WptWCnEBtqWs
K21od4MqwPMnYod6+2QPZgCig2UHGfu0TXSUtGGEfWCs8ZSoU+1uq2TAYzuhA4gLe0F/e9hoLXqx
Dz7fP607zqyyxBwFQuwWguXSPwqAW5P/Z30NJbA1FO7IXYEV0WF3LtdrZP/UDmrbf5ny5HMVt+6l
rXFCQ7y4hOXHhevvWwAdNmKp6EmjzNVue7EEQLe2gTvgzlDqDku4kWxKFD1MvCGJ0+BiuhBisphy
N/OSyOQQhcbmfO0iAD0RwLWnahlMkb7Re6Nb//2GOb8XWFwd7XoUt1wihP33BZbda7Kxc1O9y1K/
9bIet4hLNuW3rgO1nrapsWJTLdfCba2lXxY/Grppy6bnTJo5mb1Pa/8wQDuC0tDMRq4cq6WdrHsj
F17XD7CRO6Vexz5wdyf5Yiia/DaMqnaO6mNUVAOpF8NdaSjK0qyYNRs1sVqBgHRaYNNeFODIvl1/
FTCUW3QGlgUjLisP6bVNcfojpPWyDrO8OHC23NqZZq3NpDppsLiXvw57IdmcM+QfjaOyiANLWfQV
LUrSP08luzcRR/tx8p+i+slvtW6rTi1h55yAAg1E4nWpK7UecmsYX4DLaWtbZvKbM6XkruTGU6H1
+C9kk3ogpKalZiY0ggKm5IrswQaVuO6VaNrhZ1LAa2vPWhTZq1I3NrTnobnOTQwnBHYcKzpEIt9d
xZEtl7UAsPn3jxn/0h8+aD5k3gvGI8gkbtt/wAHLJGj7f6/sk4QCW6pb06b5IMrvtVCTRWtDKLZz
i/2zGY1VpUAz6RL5lfQEj+RL+TCUFsLYwD4Hhvhq+mzq7XxQRQDULyC2qgsIRrN7c6g9LbMNj1l8
vhh6E8TnaIUeEtE5Mge9cMZdC++IMnnDUlh61J/oJ/ISrrUzQvpttWJXy/IZ80Nx0Dl9FoCCqWXu
W0Xctahfd5mfZbtRH7pD0KTbICnPTTx1F7IKPLuH06ERm0V7syNzNe60ja9k/VpxZwRwErir0I/b
UzKWcmeCaFiUc18AIZ0KAscHCzTMUpPKangckvg4gFBJqsLHgiFHirbyheCUdNnXg1zBcn8NUxsJ
Y2AZyylPSa9NOggFNmP/pvLfrtuoro79DxOlCH9fqOsoKsdV7r4INyd5Fq5ECuoZoL2XV5l1zukB
VKCzTyxJuI0zXINnKMYrEYgEDL0De7XN7wm0rD3g0aH36+KR+HCEZOQlxp+yV6atY0Y/mrzrT4Nw
3nBPrUfICJ/SRt3DG6YojMeCoyhNuTQl1VYS6OIC/FrqQxyiye5Plq3wqurpa+OX4p6ItS+22jmI
XGzt/tq7gH2DjF51u3vdbNtFH6pPWXdunGH8qvvt55483kXStW+OS0mamxOdv/FHNsXBzurNV1gi
KZDdKvdG7u2uKXHaWBi0Nmh7pRfXSgyHvBrWDsnScqh3oYkwMUsmjL/UtU4Sa2etpqHCthkvLRQy
B356+L1ItdupkvcoJ/OSFN5eTTgXzktrh6L37LgLPRizHwhR1l3RrQYz7/jEeA+v77oKn3xTu8pS
FzLZ9GTjIY/hgyFM5Xw9JSIlrvnCaeUpqK8tDlDnMtX13ZAPz5bT5Yc8IBA0YpXrmiHaAPS4jHiC
Nl1aiYVSQUAokln07urCKzvCZXp7a7c29zUInA2Yz2CimJf1paXrqKY5PRVNPSG5tC9D2cG0Ti1g
n31kemHMqHrQxIFRP1qQdQgIcRFmPv4NJeH9pYHTqt1Esyn7XJIsvQxNv9gZU+fBQKg80qQqTFPR
eLaZ+C1Q4i2IdKph9oXZkiaAudIJtdpAeOyXcxlqTL6/FGkHXLvRhi/GPf6ckIZuk9AZCl+MLBYP
Q1OHO6VIUy+r8Wa1pjgIqYLZJuqzAwiwLtIkWYcJDGHuUOCh+0csRdZntHFVepQ2c9iKfWSh1I2A
nKrueEoJBSljonbMNoHZpn7JY7MiHsLpvOtTKM0RmYca/kDInIBCSrqldH0m6H6mPkxN/GCEw9mg
QbSZEDOs/LmsDJDBw2wFbxDGzXiGk31koqCdO/eOb9U9Mdp+HWq8RL0FZAFnuefuugkAmoKP+/pj
hXWjLJrAjEHADYwDzsKHBJXQAFkac28TdBvpUkyVIUGvg8H6aldkOfQTpkBeqTs/UE7XihFjV7ew
pplxObmHPMEAGaCsuT5qJAn4mwLcHRFpzYbELpNIVRUsA34O3Dzfi/arO2BPc4J0ez3lYNxR10kT
7or5wSc8TknBovBoX+mpTtr9dMrSazQrOpakiNRxaWAQYcRxrS+7MOYlyCp/g3dqoLTUP4csTY7S
fg557zH90hJym90g9GKVsu7RKmj9NREHG6xVTBUKd3Nd7K5HvEwF6qNG2V6pgbRl+amv7E9JSSjU
0MMT8web1O8g6hhcAGeGc5nqPCvjr8/0+ipOkzxnRqRsSoiAZHmZ5qVu8y/XP+sdQVRK3WWwcGFu
Wln0RuLSdIrb4DBI9WUQ8qKSrf3YEVm+gIVUPebIopddb5h3MI7V1fVK81YxrgAAd+oyYhLq6XRd
TFWgrl1D1vn1b/lJTtq9059sWLPLZGzFwdTlF9WIxSVJ3Ney9+nnxcUbrfg1PcoJRlKkojOqoocp
FN71I0jV4AWWgESHkcmzOwCHM+em5bWXyaG98pwg5A3wT5WjwmRotK3Ok7TOEutNliI/qcDflsKU
nmpjz7quWGGonYIiSe7ztlnnjpl51+t1w0lumspkVJBpn6+Pa1/U96SIL7SiKb+Kya5PUW3TW5x0
NtJx/KTmlvSGrIUeyEU4IN8egQVa+252n3Ou+IJv93MWj/Iwdbq+UE1l9sDpnNHJDNvRtQ0WkYq0
oXbxXGraAQl2w5uRasMyy/Vxb7IiTZM6bolo+FEgOl8YcTYRCQZha45huj6AZtmMC5maMJnnR3FK
nmH6Vsc8NA9j1zzYwTTuKzhQUZdEezuoq+U4gQZhrppv6tawFryp48JqZ+hbrjIOTJRHQMeYm+Ea
rfSsJ4qkdi6KMhwoK6ott4jNc2BELKCiYJsPv1gFyJJFyK28F3Fxym3xs86Etr8WSX7f2ZhNsmGj
kz55N8ATwVFzXZp5uYtlLqB92nwJlg0b0ElwSdIQmlphkrxHOARO/Djd6xFa8a4bvcBEVmQVhMIP
ilJsiVlWPCmS1mtrlzwavnRciHAN4iRZyw5rbTMOX3LfCB6SKttpBPIl9Et3WV4+pEFgbKOSx7LE
KMTuQVecSLWqck9mbh8jIfJlJyYqdsKb8W2yIap1vNN/8kyBBQ4Gf1lEct+Rxzk0/rCpE0cse45D
20KKOZuoWBkil78+Fxsx5zooyIbJaq+h18aOtis14n8rV/qwcKaVZSg4fcqov4/iqv8BTX1TGWpy
zIz+MhUZLA8rHvdpwevUav5KUZ0tQl7NHTCBZb1O3HxULegT3lcFstXUTxe/Fie9vUA7SI4Dyc7X
ExuKhzZeTm6bXcwser5u82opodIMyKeaH6wFZLcxAr1c32tOP7vAUn0EuLTsr6+exajsXpnOgYkc
dUDTP9uw3F/LEJve/F8tvy39Uj0JgYyPBgyVOmqiOyXHvFT1w9v1oHF99SY7JAG1Jvw7quHZkN7b
rvr+uxVy2kGYzL/g6Sw06YXIcldEEkTb62pJkK690yv14pYcsozSOmsy2SVql56coF6ofYhzui3G
fU/JzV6NNMIsCTZj5LqdnEQ7j6X2mrqFtlJ6M1znfJhRa408ShUruVH5HpxvQXIHgA75PCrsrkBc
K4/a/5OfM1nHbbe+blzkd8DAg1rZSgJ0syaIVyUsStYi4MxzzBoTo+vkWW0aQqSdmV8zaIg9yFAc
TWPTRvMEae5XpNBe9tVULQaui+jzgCQNemCONLfXe6WZPVtIJ8tD6prltjExCjL4X6gsoRuLjAqv
kEF2yOrOWHXZ1LLnaMkxp3cUaP1wioJvwlCYco4EMbA8mQtVtN+oJ3/gJIcVPg/RfLx1EHXEtlHu
/Dp8Spy6W6JVGe7B8d5rZGnhrJEKSJi9zCo8aUnwBitT7mozy7wBj8sqsXgppENweJLVwcp3R6Da
WDv21wcKTl+1xLCXLAnga9BzbJu+185BIw9MaIEMWvT/0rB76AOVTwo0CkkBzYPrbAnONCuJ0T4m
+sAppe+Ap2Y2bMoHcj6yU2760Tr3K2qVKXkplS+TlmGeYBZ97hVeCngIHEAhJbQK2ZRuEO6D3rwA
cY48WUOBVwMK6GuBRP9fWdcWkTXzfJZaRPeKCGbE9Q/VALhGSBS8B8T8VeSKAS+mnOGLw7TWpz1Y
6PzSNY8lGP1Vn/VvPs/QJixLanfB7u5m7mvBODVEAbBT+xY2/Hx0Y0poJUzAyBvVPBNFyaoT+iMV
FdbxwrW2VObt5tqn7zUew1qbXFCCaNgZoHgyb/0NJYe6lSqxLfhunEXfCFz2brJJm74ALEFTOErU
5mGy2wKn4AQ/r0W7h5Qj3CQkPi+kobt3seN+us6FNAPfohNn/f7ae7CmyKvrCiZl2i9jI+P/HmEU
ol2E46HqZC5O3zPs4pCbinBZ1NaxP11PHBPmZSJcNkkYxFydvgmCJNiRYvemjOFbiqp6lwwZZZQG
QjhwGPwqfrHpQOGOtqr/mlE5sVst0B93cxOjJBahA0h7qGtaqNzlb0Gsgyg0v5Rc0bk1hzfbtJ8i
Zof7hjIGoIx7JkVSLmJDJV42s76URNNt6M8hyjFMyY0uDK80xnvpRKSjtGF0joqkWfj+m2oSWmeo
BNfmovisia+Vu54SQOTkeSjLyMCt6wfdOvEn+UmJPoUd0S5Z9CXErrvq/Tx9bBivTa4oH65VY83o
bNGb7lGby4EA2upy0pVsdb3jgqEdIVvOqiyL5NeJPTTie9Hk5lklSsbtYGHR2/SkmYgFc4Bxjb9N
APUPX0DsxJucoF/k9C7T3EAjviUsMbnIPvSgQPe767ODI9ZCWdti9ah0cx3C4WaWXgabUjV++EoK
plTguC2C5DKlhbGLCt6EJte/Ure2lBEMtgfHfhVks1vpQOQxsy7b1AoipiOvMtE0/1KZiOQ5Gvqe
0K8k2V2bD2idSaSKEl75gichy+xoOZp5fjRCJz1z0zATOWdFDsmFEVToKOo9C3qAVE1ZU28ZHOhq
0CqWoGoI5xg0x6TPFTblsgentWoi2e31TL7oonLvCuG/JrCFSJTk5Ntn2JWAxtGzMYMzR3NjETst
jUvMGsNgr8nxq2GSOvYGC9OjVIJnIcR4bjlXocgFAdvkNK6vHyBC9O8ahesleOhHx18rStPsInoG
INk4sge1WDaQ6I52d8+0H+CyCTpaw0jTOaKGPQECszdNRhUtlhvdnhtxEkqoOaWke3XFtpmKo9kS
OWZi+7mLknOpOK9p7CSPept/E6rrL82xwe4bm6dyjLSzGrnPqPkWLWkW30MBmdoKnpk5JE9OD5RO
Kz2iWxrOApCVuYFnpbEOv/ZPWIxxq4GqrkbtMa4G5Ar4O5u81mmUaJ8Ls34pyO286LQyEI75Zxg0
o2eKnrUorWl4JFr0nBCFQjIQjJikkxfwDgiMVOulN3tqJJ2dw28wGoQxn1fXTxcHbunYqJBDRRid
SosUrjJNaX4H5bjjx34M9Kb0lN5vHt2Macm6Dwf/riSFTySdOFhT/Ro50DJ0bDJ2+myxX5hmkn5X
1a/11G1kYVivzWQ9QyJ2LoWFaRAx9VYlI2qd8VJ5kww7Gl/pV1qf7q5AHceK8t/sncdy3FraZV+l
XwAV8GaaQPpMJilSpKQJQlcGHgcHHnj6XgCroyXqhhh/j3uiiFuhUjoA5zN7r51/QnGZHXjWd7uu
5yJL9B0InozrJi92bdp2EMoKY5tpJjA3uxjOxmS+3k5No/QAWaIzoAFvF0/JHKAlKk5ZGXsbMT5U
mRV/F2CMscvuGi3OIBaCd01RE24KdTCOUMXpauhvnlS1/D6n1mHmiUj4HkmpBd+oGcNTn+Q4gW0C
uxPN7Y8pifhc4aQynWq/ymUc1boN50cvL2GCHEriDtymseecMqLLhn7M72bd+BlOY3XIwX+AEoR/
FufRzQHrC6Glyy9kM6WEtNjNpumm8btaKZRMjr3R+9o7DIO+Dynkc9QObHQKnavk55xX99AFPibS
CswY8EBYtCHZZl/BvWcbxU5IaNWVf/hiOCUYaRBeS7U8/ePAm1aoEpRIHCbDJYohCU9KSKRc4pZp
wIR40wzmhxZ9w61NSQzNh0+dyI09y+IBEWX7uWzTchM6hXrleMKFMO0skWiQOTRsBUuaEAaFLYcw
TOKwkRsX9fqmGNPrpNUfiEEft73EaiRFflpYCWnh+YkZkrdbDLc50skzrJOPUi8+1oXJ/KEjlsQI
72XLMKoz6FZyhn1qctcv+RnoLMpNVzvJzqjdU+Oa3RZBKKoJqFLMk30gJwqkZ0DRcc7oMCNoz3DM
l8nKi6DQ8jio2WtbSLB8hVFwMOX0TaYSg1PEQ5yPX5qZW3toK6jlc3JVYljXgl2hHZAWDkMy9HZ9
H+qbiptvX07zUzl6945QftTE5fngnARc3GJX1Fro9xxggTKzC6uRRB8Lla0/V5pHuunItBhsqa75
TN65doEvFExbE1KBMIJ4L7nu7d0leAjdA37DpXWdGrlzU+KZ+9hVkTepdx5w2NGwf5gDsR9TqAWj
Aac9zNlqud64g95gUSJpaHUoylIXuwvb9JymCx1BTWND4mUVxy+ISA9qzd5E4dHjdXWF8VCUgeoM
xxAm5REJ6k+5IGmrnvAkpcVFN03OeZbmY1aBGqqcsvRzQBvgJIprKJhIIeor9r01HuOxuEXusY5j
VIoOkPmsDlrhIukkN6gcPHNLtp1nhC5hBMMTkMqfTAkZWTWf8CnweyyoUtq8YzMSoCkHI/TzIj0L
8AlAfCWVrhu+8POI3dxPTwAqvs4OGIbC4zfulP4WUdjTre5KLh3fU8KM7nskuVBtAtvCgdOYPzOn
/hpH2mNEzkDc2jKI1eRTCoJhk3r3On9zI9wIr6ahPfUoWmE1luR+1vHOG6xPdmvV20nVDeTQtXtw
YwASsZLwxk2+wQ+REzscOeW9DJNkk1rkpWdqvofcEAbTJyqJfldpDoEBY0lCevYYzWC8gE186pZA
KaJrxN6YHWWrt6Az7xIK063lhkOQWOZHMaqAvqY0YVPU/MjT5tiOfbpRm/anTfjoYSQVSfFCA826
OI22+KgWNpHbBR/KaWF16W62ayftwS2ym2Mk1XEcBRahEn8j9fyoIw53zexIuFbCNSynbTyn8HJ5
gxoD4pNQ7G9anPYnLoWvZievxDvklYZfjUXRvhvKveX1UP76BU6r7zKm4MSCNgH3vx4gG+/2Pqpu
NUi98ajTwG4j3W6D1saCOdsWDHA3cs4pn6qq7lryeY4hp+OBjfeGGdvOVtSIGhi0bwL3aFNY8eeR
Wwt2mn1WSqXwi7ArD6n3qIwDrU8DD1fWToD0l1qhOSp6cutVGna+TL91huTSx9bNjtCekGN+tovu
PHnH2Un/kbH+zcs1FnOhum8a+1ukxT+w0OW2wlS+iLwnmZNLoFs54dl2BDw7TfKHXLqnSes/Z4ZO
UoWAK4nIWcNfN7BSruDAmp137ixxSplQeJ1e7xO7DQFht8O9ws5FMNmDEqsfcICPd7MSXlMli/c5
9OlgqriK+S6GXV+AEQsloZTCNCKfuFuNw9v4Ho99eJReTIVQpRf6rObU6MqjNbTqk8B3yiREJ/C2
xyhpSBeedoKObMrdC17Tf6CtF3fkZcjQ/oY9lxDCaaex+Tk5Wp/vwqLCf8M860DEfXGu6PwzJ4TU
pxJL15nxvsHgdxjIrBOeGDauwXKBfEmBcGZIgrSwnPvYjdH/jCqD7vqzZsCn9rmd88UxoSI6xqS9
/lGNIiLM1FQJTSm91/9NK80fNqFwp/V/qsMSJFk/T0GkV9Zl/cOhZ7+0VZgggA+d3eBJecpN70va
gE5lHDv5FUORwB7Z7JWmSZal1Sp0cXitEmdg2zdNKSPviLkQ1MGdSRTa4Ahk8suoICF8Yp/SJ7PZ
6P+Jza5/YtvmDdkHgobJMln0sZk2gapQvA9ROz2irjwuXoEN2aWg0FgHDkrxM4JueY4jnmnedG/N
rf7RFePXukaTVkUVW0kasskYhit2LE0jVxezRO6vk/9VcN2orXcwaFkUBrNQoHL6qOSlpqg2Sl+X
hnsoE6vyJSC82G3afzRw6Fotqr1bV4DaUgdOC6c5M2aN8SkcXzaeMPv6Z3dC1g2UbmWLdWTVra/A
qPERyEsFv05BdWhbgMcbLuOGwDWRNn5FLCGTfyrbha6n180/nVX3JyJqN3mrowO3jLsOEzPZNi2l
rHhatV9VSO70Av9cX2MclB+Oq9Rbtfdg5pI+vYd18rTKjtGHGVdVTRAAM6M4ezoemdr+CsBWYao/
nUJVvzdDWK3tAKFxnTiXXSyuLprPVx0aq5Q2tqrHhYS54V9KXud9UcI2eMrGLyUbq8Bj9HOCGxSz
1ANjHXkk2IRkG1xsj3+W3ODZb+hQgwyA0sFSSOF1leYxzWZBjjI8X6kZyo6Gi7U8C7Juds5Wx7KK
oV8nNnUrch/hJrp505A4cQc2+WI+quzsjGWzbVfVltTaF4LKmAdo2X3nYG+zJToyGyYXEeLL6q+1
qmPUaTYJPt7d4KEYTMq6pjcV1OkEbQaIfcqN0auWL7kmUOdCBVeE+UBVne/WbU3lZp8a5H8bIO/W
IyxczvDmbLohdSeZJqeypIK3K9fadxN78iHGc1NMuyG0xY2h0cluI/ec9wl5PkslU8KzXabgpFP3
QZhnCzzWze5IriXhL7HDHaBP39DIfsU3wT7GHh4LF8qD2fQKOrplULmsLCJaeL0h/rvqz45xdWex
MzRHnjRBeittcLxDySGuwDufXG4R2+jiRyAvO2WAH+kY041vFPyn45HmEc9E6hjZDzNu610bCZ0z
ly8vcnRSGzui4cbYjB5evz0Yc7eyaO7VmVaMYHLjowUbe1g+EX6Lu3insHvgoLHkJSmd6jO79/is
SPM4QG04jxnTjNYkN6swG/MQtggATGPeOQDqt0lo0z/nrxPdSqLLUkNSyIfnQek8dnn0w8u1U9bi
ZlTjj6knT0YH0Nqm4Zf1aTPPpXtOJoksKYx8SXYkgwUHc16nYTgJeya18JO9sbmwmy+uag2ZoI1a
LJIRctg2vrljvvVSyXxjDEqgkYC25y8uoSxpxs9WkhB8qib0WOuoQKcef2i1cEvtuzzwojnXmZ15
2d1k0tBy6zEETwREgi43R/IMO1SaqvMQLp6r3maw0ihBrl4mxjm7dRVGSpBx1tL8ZVxcTjwGrHPD
V7Sp86bCxl+wj1xEuYmVoJ5U+2C9V7VUWufZqndxiFhFkjM3wKA5xvTgoYNUcUSn9xi3qNPLIbui
ho18I3b4YS0bBUERcjCj4ts2reNyM8/Gfr06GSUUByZem3UpJaX6wsqi2a3avYHaYDMLgtXXy4Rh
jxuEDF5AipHz2xAavU/U8RvkiWe7MD7ZWp1sZWvTPy2RDox5R80dXzehjhAsH0JJrFGXEPyS8+Fp
sjdcrVtqiPmrkVc5iejkT9jS3usg2/frp06LBjXscpXmZTkcnCj8oigI0JYLpNNM8glnr1ryYIot
K4Pqs5Oj/ohmbw9Af3icLJSZU/fBoNs8ZCmkgTGunS22pX9avsVzpc/8bKPa2Ayo+/5JozdbxYBO
otVBp9Y3UYbxdt2BcJ3aiLsM+v+UHY2JnUypxFLq2vdOX39fB1rmXABNDQUBBKaYN3qlhr7qqp1v
LVoMifnhqBrA5Qrt3mGO5YfRHO/AwLEXWD7jlBrLGPWpbGorwHefxBtXYpWYZb1zFtEvFvdiRz57
tOOrZKnN5bHY1hqUw+N4FnZGkGGvV+g6czswNZa9GrNopoWjOJC+wiaVjBWr0Q4sjUk/rgqmRZYa
8Eh1Kfg0j0FuwOcJXfRYXjToT0pRXUKrP65vPUoYD4s+nva4oMS2LxJ0AjVGJ92CzOnIj5xf2qMV
sTGPrQhGaepRQk3ltleGbbUodKIZ/x9u/kOqe+TBaK/KZuQI3+Cu8hhlsLoudRJN/6IwXghKWzrL
bZcfE00h0nEqKfMS9259Wc9NX2Z4vUj9sa1MStmfMJtddJQKPtaLnqitmYingSduyVr8WDJoxKVD
clH1mEVuzqbW0Jh3yPZj2GS3Zkl49BoXmL4iAPep431umvcufNTUJTmkmn9qRsN8o7CHb305fms7
K7uwIoJ6xi08w486uJn8NtoZoTusIe5ThLoXq2JFq+V0qoQzlVhEPDv5Gkt0H0oFeYPxAnuOrNDB
u/ANmVXK8yu6ovXaGFUN4ZJsBl863XSSAwmMEEEovJaLpddN9aHh9sDTKZ/q7h7lnXaXl2fGZM0N
NVuyq7ch/ZHOeEKol5xjM/TChU9QdPj5O3vXZS0p5hVbCFtpGr/Te35+TsV9h1j4G78RnZk7Q+qI
VKIx5Bc7a0hmJyAGB+NBjEZydhuIsjRid3rotACfO0jNk7lzQjvfi3wgQldp5h0yc7AzA5tPUpC+
OYXeBPy70TFn7+cnhLsciphxnDv9TCOvuFdr5q+WTghHkUz3Q6X/MxAucdEbhCWlJEPCzjoqjVXK
Ior8A0I1gSwntRCZDMZ8mL1BvdOWP4y2Jcv8Q6Qyinez+DykHBhR5IGdWRT2YyirzzDT5UavZ/dp
prPV3C59YYlhbLsRcYjGLbtFjiQf43qsfTCIx7Dh7k3jTxjsu6CxC/rl1c8oa5JpwiQPHIUvqCVl
txzltMcBXR2EJHe16my8uXZzxGSwRdnMlsWYDkQ+GQguSThcVNlp860YOiKaO7YkOSuLo5OfJJqx
gxWlkE1caJKOgU4mEq3p56IqgoiDBZiSV27c2LT2+szGxRL0qZXjEXRLLYoS8Ozq/aMW49wz9NTw
VQAW+2kG16mY9Z3SN8/rUUTkZQ4PLrePWkpowjy616zaOt7IvkR9Tsjn4qBqjkMFAilaalqtta4i
1UhD6/vUj0Vfbci4+1ralLcGBMtTV09349yfTZGbr884hGEsOY3ku5L07oNdwmrNY6W5I5bwqzWU
tz6ySIcPk5cpNsZ7VKjnyTDPqQjv+aAZiqjQr7pGu2O4aG4cSj427dhFaHa3KW04YG3noeXz+3MG
CQctL7EY6ByyotW5BfnRG67BO09W1rmWDQnREQORCH9rJzSGrZbA2FdmR9Z9yKYU5yMXa7ZnIUke
iKiWSo4SEp8aW+KiGQM1lhnFqPHYGgqwqCXG1U7vihIGv90yIOkzTe4R3HybZYjcX5xk4VTsMeTz
uoONDYBXlWOmOw/QyyYtG+U4EvbmS0SbJyJ9Mp+pKX3l0mQBarfO0OkIv4wfzdgiu3zelw3U44ZF
n6t5L4baq+f1AOtLOOK1qEH8uK8vtRbTnkihMBlyXxUrOQiV8vLLsrNHWaO0B20G86ToxzK0zXOu
IgZBInTnfFkbOFEFCqhN4J/twqjikcc8gWSxaV6yIsNTT4A9rEieYb3+3AOt93GJ0IyFSezHzlQc
ckjbG6cUS3PyIEUfnu1I+aJ5ITxYrew/WjohTrIzw4McNLqNSrUBo3CzJJZNcu3SDRQiHS80QK/a
4NC11f3o6JLEM687KMIx9gNgWzxwwpeC1Ea7yOsAZ3XLHUlHmltN59tLYh+/XjDhETyvS/PUVZKj
jZlgUUkpu0jtX5qlh1yLZOnM6sGwrgZGFcRarY6Qw+jxOZO+nuZM5Ci6gMUk29ySjZ9G1VEYhAki
Rv5QS708pt2AnqVn3yiYmA3PrRbZh8aNp63D428QRO4NHZ1cLlvosnD3doPMoyuXEOCiDaox6xKO
ISFa5nCZR6RKvcvDiQc00eMpvYnlBQ2k21zx0lPl6fhVqSpNbew3VYhQelBLk57ETB8S1YCaFbV7
ft49yIOTlcjoHKfp9yyF9N2Y7XhDohJlrISEHX+LKjcPBG3zKR5jFCmE0qayYchb1ddo1C9KPy1f
Q/g51DQmI+OEvakvv9rx+H3WyRo2PcLhJodbLGRGD6U9dNR606iy2U8y+mw7c3Zp7CyIPKc4FDNX
dkf8vMmt9mqfjpBZ058xr5ZIB6UyoJ2KXJQeCEnVal9grrpbyLtKZN6XhBd/WPs4r8FdZLPDNa1F
YhNXz1EeO+dxnAThsQNLNu1DiFHbN/rBQvkWa1QZeFF1CohDorNfQZ1yWRUQ4agUsMI4bDXEZAdv
gMcXSWviXaU2VTEKT4MgrbY0mOUQJgUuonvkzEGijFGewURuHvL0mCZUumP4pTQI5Ex02hW9isju
bGZ/rrcDAMqTPY/tztbzdFfr1Y3e1WPaoWVEZcckc1tnTNBfQhmHwXui8j9cIThowPtZrgak6w9J
uWypbCbRardVcZilUXiDsYSN8tTniE3bnsYNfODBlhodsB5Fh1V1oNWZs3dzBs9DWABlZyNWNhZx
mdnGdKLqxZ70l66PlQ+tmmh4x0oGMWzMUor0zHjHMPIvri3cLK4KE9a0NcN5axjpxppJD6GVN1Vf
wISpU+7sRFTXSNL9zO2GeXPEygO1bFj14tqkabft61jQrIzmwQgjohBbY/zcGMPmeIAizSJACX92
TnoL4XB8VRTC/ixljF+mHrqUnqbvSPu138NBFosh7BWIMDoZMIB83zIWktob+i5U3FfLVmmEIgjr
kN5UcxCRlZ5Hh4zKE88CQRsGCIawbs1NZlbvOsz/NL2Tf6PZECpgVsJse+Mw75umT6siUm5rd6iU
Zv1cshiajLIPZFlKJBxT6atjW0FdpwooNPBU+CuQIzkgAYcRwam2HKERUu26/pInTMcye1yUQa3f
LyYdmAPuRjrmwVKt5vHv1/MKXP7d5cT7txZOu6ZpuqEv5qJfHPL06sx52lm5VUa1nXh+3sKKwGdX
H5fEQAoOZjtBjHyYKQQPTy9WlO3a5WsYQDcMwk+KZX2PKpC4ZWO+EFt06nTCnsvqpSRsblc6L17d
17uJkOWNE4fJ1mvmLAgrnlJlKkrUhBopKih3j5FIIzSkDiFcaUvXUrrvQGv+RHMAYGbYghHChtJu
vUVThblV2oMjzRsbIHo+VMZ3Qzqf5qURXmu99UckiClhcKAdMwk03oOQtUMttCrtSvbH226YjwYY
tXPpYbrIUI4OZfzDtr6v/YjauuIdnO0b+uFyubu8a0j3oOW55N+SUZlk6nlLEtWthhKwlUkSOALb
PDrTR4PdzSZsUVNbhrePdNntUqi3W8LqxyMBX0zj7edV+DHxV8kbZE9pmZDoTIxWR8DKSzNXWyh8
mkVbYoUEXHqLZ2RtKxut4FdLdLY/Wnih4AEOs/SvllMrW3rO4b3H62Lw+/1y5JOCa1AX2qPnvWVI
CJPVe1ywQAFlXvtWgphqqubveirhVvQzcMvFFpoO4db16pOqmAOpnSQgNpZYKJsy3qvjwJiFhx66
WAfU51IErWJWprxm4GWItnL2lB07kHdupT8fSrx3MpQ0DC02n+CNeZGIo8omo8S84dm+qCJhyFgn
uU/IXhV0+TKqIfKRXDlOxzZpBRkaju+ZDY36YiIETB2kKgksSGesSwoY2S2oa0P2bigTc3qX3Pgw
F+bnqpI/kVZZ7OpwFZZ4sHeY/I3NevVJE7+YwHnTDN5pLUL//iH/xUzqqpaOI9JSDcuCM/D782Ih
fAyRkujIv1umLbPsPmukkG1xULUsfc2Q2OJAj04xqMn7aDHcx44vWN/txVwhr+yy+lS3lkWGfPIx
SqcsWJNu4faP71xL/3JIuPwOy0ONm8dw1DccBUXtNTYhuL+SnFs46/jKMMP1aCtcIjfSqjopJqed
LqeO5x3LcM8qc4LAyRF450v70w7JO3HhaEMoAEXlvuEgDLrUZ6XP8aFpiOcA7v9svca4EpvWGGpg
5ZqLD21ujkbCEJvV0jnjQJbFcX38242rbPja3iNovkF8vz5VMGdyteoquGX7zfeDIwuHR8lTpXcY
+IIgRq4c+9qYzGBAebivt5pWOgGafZPKc5AgPUzuLoud7xTX30WHxRF/XxaQLwJ6QTp7SA3jVa9R
TIJ+/IllHbsIdcg7Fcwb1Pb61jXs2vyq4P4sW31zalHkCUsdGvu26P2R7Z7AoJONXOFzW+8mt6cz
kDiu2Tt7PwTbYK1KzNfRKnluj2LxyudC/Z/XJS6PaQcH1lKYGG8PGLzcilmMmXVbb0bdqbCzONrP
cTY932jxbZgL1oTsblbji1x3nfFpJc3/36+4fzvpOM8BYyyP0uX4+P02VWoNhDWrl1s+p9PeIHYj
TI0jaSIjK3dwGHRo065ifT3OGVX+AuYRVHMem3MfpZyzdQs95LyuAM5FChTi0NIx4VfXdVJhyYFD
RDhXsyGW/p23/i83C++c1tzWwB3AdPz9rRvgAKlFbPtmm1I/O3J4yUvhEd+s1piAqDEANLGKiotv
5ajG59DFnNMMOjMExkEKmoaHcoAuuv7nPJkmBLx82COaNA9Z94k8bBNTVjhsG6k9lh7Nq5J26mnx
tr3zQf7lLOOLtwCGM/2yrLelVWUahRIRRnGLVcCc3qT0T11jf1irJyLkXwY3vgHEN2/mpO9ZP5AZ
rbItElcxYChZO+lXTpLoD6WPGwybqZ2Nd8PZwdwyjFn44e/v+E9cHkURSD9oSfCSFs3b7199Cz6T
EXpn3VaxZG+hjTQz5kXNlOzQlLDYnu1vOBRCjEvFbb141ci8FhZzMdfojCVtPb0zk+zIjjN7Bzbx
JnZzvelxWvIUNfWF8/mWY9B1lbDn1EzuV62mCFlIoh4wtkrOy3sT/dboIM2xHSFJRB4eZRkf1qdB
6EzPbBAHaO1G/FjZ2ouO1udU2w/ISwdEnp1yaSpr9FUm4GpIxd1C2+OlXtd9DQS2JrOmB8VRsMxb
+9UAk3ntN0rZcjNnRDHw7WzJb9wnWucenUVU985P8y8XE32OiZ3Zpd2hf/v9p8mtgUCyqk0ZWnM+
qG70VOK0ZGKgm0GM5mUfq91Hl4iLszvrIclsLD/yzPTuo/QdvgsPWl7rTZEGqNqGBOXwfigwfn8v
qGAHc270+H6tqyKm48eqgOUhhN9lJRwqhs21wQwrm51bQ+ByzOkSU8kl1xHOODbLidmXBp9PXXyR
KX6a9nPIvYh29gEqa4L0Yww6qT7nlT1sbYSFu/WP2UAop7VkzVFesC4j+as0GeY6fT+TKkda6pSQ
b7JW8WJyO2aryIazyngyFnF2I4j0nO0JKBqWnS4h95dt/yZWnRZXHRMHlaXMyCNPyYBTYpnTrfm5
iI0v67OktLOveVIykKi1a94I7S6OCDeRnULsUGPgVskbP+vOjia+dj3dXMcGYLNOUVQTi1UqP3n2
hAc3QUU7A5TYZHFhP4yD88w4BflkCsB6LL6XZn5TUOLSLDXMWMsLFknjISrd3arkT1uctqkpAwvT
JzuUTlsi2KJL4bgfor6nhOeXY42BJLnApHys8JNiEiYfE5HdTzjiMBpDGlEv/p6Ug/VeJNu/XKcg
JBffNEg6mMRvrlOcHKTdj1yn6wRWK7y7wrQpXmP9u6uOqJuyiSGNNk3HdZ+8PkPcrqmPPWKBd+6Z
P1lfQOMtOiYb1gNP4De1auSxtWWlntyPS/KLVk72dvXuV4N6wkfUH9a3sKJcfuj4E/c0rNKvM+3o
FfPTyDg3qJsWojqeU5w48zsNw58MVQPdoY7S3V5AZH9MMXqrMcqhtmAgMX1lAuRHRaN/rgtsi10l
62dtDrfxiJy+gAgJrhl1eMx5W5kJXCDWlH7lGv/ELRaOWFSa36Xx0enTd4ualeLz+/3uLXwfHRoZ
tCnjbdzv1IdeLwgcvY8JCkVWIi7K8oejTfeNaqN349SSluDNmgQhxMg3sHJIXzd74dfe5Fwx+uF/
1aatmretTwIpf3/Z3a0X9NpoKuCCNjDqrY2KotOaGrATeae/OPNgkgffhg8WMEVCpQOhV/Y2Igxn
Y0+J3Hhl8gzZ3z07Tf3dK40fGuf6XjWIiqzu7f7RQIqyrcI5uua2/jQatL9DRa9hKg2i7T6jFGq4
OCaGmYQ5LiGgBFa6RwNFta8htz5yw+dJVx3trn1elfeViWNVkRHinB7xgEw/aoJlZIbDGvlzXRHa
K/aO4Q1HSjzNF2neMwNssWRVVXhmAP8D6kO8r9NR7Nh5s1WJ7foay+EOpz1fwtiKD0JHWKqTa18a
Ff5jiRXCckfjOjTMtxRArfcdW599rpCDMvOIDhYz4wjcu6zua9UeTy4694Ag08sgkAPnKYbF2ZPp
phum+c4ssnPdtt2hj/t0Z/ISm5RMipd1iFz1mXmtrPs+KZVd4jTNUbOmL3mDynJcqA9F1RBOX2SM
kxNMltoYGye39h4mtTxNKWPnKZcP67JjHIzPqt6xCM2jp2l+mdUQkk8GYR7ou0+pwTqx149Mtfar
2Zi8gjggbmg76GIgFmyesJmbKqqlqGLrEp7cJLK/k6YYtfN7pOA38X1LccFAUQMy64ItXMaiv59p
0SBMdte5uI9i0l1JOzCJlCHZoIfwz57j1MbS2riTeWYZod9EJFXUaiDfO9MmMEfYrIXrTN+X44bS
Tnn05tBnIzbvE4bhAaiyjTOwXXznAfdnqQxqTKWx1KG/wU9YHsa/DO/sNpdzrqTynoluy6C9ukhQ
RudJm1AzajCXLaR3PuGj6BFQL5tkw66nFJpUSHb1R91qjY9TEn/8+/syljrxtwcGKxagU+SLUX9Q
KbwhTsVoQvOCvfADmENkai7Rt6FX7+xGObHLRtPldfdKJjbr/dRnNRtPHaPkMgeJlz+cvDrYZvWS
8xzZqQtphTZV29Rq1JzXv4WWqzhAUYsRCCwIodAJt13G+jkvMAOSv4OwImFfqwPQSOoPdm/CSLCR
IYW53LXQehClTKt0XbuzZ4t6MWQ8qQF42vz9q9DW0I5fvwuT9ZkDe5pJBOXSH8WSw56fBMCpu62D
s7X4rybrQD/vj9bQb105eTulFZ+6Fs2Iz9jLvUQVe67VLF8WKC8aJ3no6o3UHlqeul5iP8dx/jqI
mxmhnmIvuq2lmGp+EmbbHtaHaxyyp9Ukz4EwbcxgKG1U0441nlqq4AAPTnEVX4dQOa/lbG/FLOec
Gq21q1C2lPGIERcRuIX46tSGBanZUHZZmT1SyuGFTCFQTm2OTKMtnVtOE2aW7QE1q33XD3YUlHP0
bdCn8XHSneeVujKpX4a+vaAF9PzC6thx5+KzbpjfDOKHT6ALRaBm81YXUbdbjV+p0zIIMUYMGz21
WtFZJYNPEXgOZ0dsuE91hGTRQD7oT+6EVsE19k05+F510hSdNCGhflyvj8KT5Y7W+2PKmp98S+2Y
JKZE/8ZFsi4KbFM56ixkrmulNxGT3StdTQKz2BLOxboxdh5YEuYHPkCyk13CskZeVQfleFNPxlbk
yQ/FeYoM49QgJIGzZDgP9cK0Ek3B/NHcli2oVrt0iD+TWbxzcMSx82+gepIWpxvjsNHjyidDxbg1
TQSmzUYkl/XZzl34Luu/IvWqZY1cy9v6oaaQqjEqBwVHgoDlwtXft7p8TKCVLS2ahi6NenSuMD2M
X/E2VduoRU2j14W3AQbtI7tPjquswnSjRTmVuyrvV3LWULyh0UXMQiLNhQgW76Am8ePoxNoRujWg
G/1e1zpz79Tth66rD2ufGlv2kw5Z/KlPfqDYUHduYZMoNXEFDiX3c9RdFFPAzBvLWwnmGcBJfinx
up1L/b0B0dsWhTmsSTAsVD8bDtkfE3PLIw8n1Wr1FnZDfGgcsKfExRIoZsUZ9x2eYiNu7moNRiFH
1HBw88Z8Le/+f/DDO8EPJqfQX3If6uR/Xb6W2ddfUx+W/8tr6IOr/YdTY0ksZmpFDpLDkfca+uB4
/8HOQVlOgIO2ZExy6Pw39MH7j0saG2oOcDZ0pWsexH9DH6z/eBqFNbNCcLpMwvj3/k/kxf3rU5q0
DLI0oh/iv//9G4p+OVD/78OcIxZYHFM9a9kdsfJbEzB/OXCHeVCrciwJzto7n6rdeGg30y67xxjk
w4b8nx3vy4Fu6mD0WPhgUAL0/WYck1jACArHrLdy2wfgkq+TnxyavXmvPbAI3/Z32c75n80Z/nhN
783gUMap0NMcJ5JzG7bmVuzJntprPl2HD2vqvdPxj+/z90/ovZkk6GEZtXXBq8VHMnIP0cnzm8A6
8ZAO3v8+f69K1o9mLLPZ9VJhEr+0i7/8eG5ie03jTHKbHqNDdgJ2tTN3+iF9r61bSsXfLpIlmWQJ
x9AhZi/X8O+vU6RRh4G8kdvBV/05QKiGUMMH/xpMQf0wHeR7gM/lW/rbC74pt8g6wvWRmIIXZPfy
3O2LPakCQfIZEc97r7X8W397rTfXZOnIXE09A62d2OTIkJJNGeQ7xS/PRG/5iY/TgB7Gr/coLPfv
frXLV/eXV3+7CA2xqDkWHoVtGyx3BFkPW7LaNmmg8P0CI/Tbh+Q2HNJ37sQ34/T10vn1J1075F8u
HZjfCCv7pNraV3evBeDqDEKD6fc2OS9r+NrH6NoE8phv41PcBVZQXtLr/8vdwjifep9nnQ3TcGkH
fnkXEzwn3cD6s+132k7fyn37wm7tMm+LXfPy3lVlvsFkvn5ol8WQAV8aovHKef7l5ao8m/VES4FP
NNix0KGr0akoMrGPFL06dmNF2HVpO/GDpB3EdwhwFE4DCib3f5N2Xr1tY1sb/kMfAfZyyyLJsuMS
O3aSGyJlwt47f/330AOckWhBPGWAGWRusrQ3d1l7rbegq6hFMso4iDj8DOIsedXA491EcTeD36rn
9knuLdQWEROJbqZR0V4yNRmgaXZVeQBLDYc4AarOAzjz5LkUv0+1ytNAS0HEmK2BF3cR7zNtAUfX
el+odtYK2l0it2F0SMqs+mlAK1c9TMYGJAzJS30UaLCw4MlWQ2iFthXtZiNCiCyVpORtYkCej8BW
bsvypIOrnekVyllrwt2TghryWZRkJSDL2XyKUh2bmxmpv09aS7kR2eqs+Akcqb5vIkQo6MoivEEi
546jXzwVmaT8UMQQX8GOR+hfM4y0Dq0cpLL2iY74mKfNWY8UatZDukkmXsQuUjlh9SXIuPH2otH0
w6024SriTWBJ8NqVOaFtbZj8g09NyLCbgpayM/Sytg+TBlA80vIPeWvpqo0fItDXvhSMp2wUkQuS
QSx74oA/GujMEclDqpENDM2JQnYUGfKrX/BWekRFMvwWFV0AbWdCsMU2fGVaDF8w2HQo/0Zfh1jt
7mpDGr8rapTzSFOKzz7SqS+dNqTQjvQaSaa5Ux+p884PMS6jL2SN6aHPUNvJitHwqqlKVahjOWur
QbQJSjCwgy7R2+NkpYmDXj2O7C0GIwkAOaeEIeNGrEdPRhHIAToY3aml3vDsANiZ1/D0OrUDaLJw
QpYJdOEH1y+LH9ETMPnyIUYf6C7uBLroBaJw9CYNt+wQiPG1Zn7xp2DcVxVXkUj/4k2NQPza3eTz
ZlTkfnGX8wdDvKn7pIAMCgH8rjJ1/NOsUkiHndRkJYIhxaDtIjT6pd9oKiu6KyX0u/GZFysNEHIn
GH+aiQ/CF8YutXvN+TXGa4d4cW6Du8X9PIBpCTNFFbPUbcd0yl0ainO66wazgrdXdTPQ/dTaQ6GC
JddYBjL1QHgKT4uF9ill8X7PJ+xlqxZbgopGz44XGHThpDTNn1bawiZGrgOZ2bqBXA7n1thlkQ6j
dQDU9SqUkF8/lTmVF5fdvVAr4a9PCphTGe3RB9Nf2Gy6CWsvCyJkFNBvABYcAjbBzLlB/MJTmLe9
WBUITEhq3CkHU6lLcx+jM6S6Zlpqdi8YhqfWsfocKBB27VKAstrmcfBJTSTlwZ/w7UYUXXah7ub8
Wgt13gTsLG97tHipDdS1gLaLmPrTLpOSGjYKen1NgK9ziUiFizC3dFPIUfk1UjJftXtdkbyaNrjX
tzFegoGf36bdn1B4RL1/FuVPVmfAOsyr+hANXS89h3qoI+UMObHGGNE6JL0AZL9CaTp1RLGZ7nCl
MNDzH3XKLaIaApCGrgikU9df5lBSMhtasLW3RvFOmMs4wS80yHC3N5VmdEL2PfQgKkMvUNeVYwDo
xtNAVRyh5YM9FTjf0EkL8jtLo0Iw5e34s1J80Z0tabDBTcM8Qugibz32ZQ3LzTIFl5zGT1y9yhIY
WLM6RIc5GhOctctCfaQKUH/OC0j/Xas0sLLrxVCRgoSFPLS52ApXeVk8ZJVSoyBdC0gu5Jo0eDmO
vJXX1KnP6q7h5CpVQiW9V1TBJfWhkVxqrczpgxJT4ShyGaPsAZTwJTIQhUK/YihdjGYHJ9T91qVe
OHgT9OCdZQkKMCPtaWph1+XyXO+VMMyPWDF03+JRGD8JUZPAVKM0a8kz+wwxWzcksYOoJb4AoMi+
T6jUuFXTDEejBEbRomFQDYPmzGwutzTg3VInBXCe4vLqY7tr13kx70crfVKSpTCdSeZNTB/wdrTK
l2YKTKfhRRuVpu6Wknk0W+1bqdTIwCtF5fgJ9UIsPLNiN8TyAjw32fBiZh5FvYdmHufak68WdJt0
8GW/+izvHkMrbo9xbDW3ilqoqDQguZdQtnjMUU7BwKOaPeBWWNWX4tdR8ifObEo02lDlHGc4o8An
F557gN1/Fu05V5CsP7OEVDs1WbR+ANk+d1kPWA5928iJ4DJiaUUNhffSaPsm3230JfO5qLrYrkf/
M10PIOtNZHdh9SzD1Ee8FTGEEB6Mo6mBeZRGAalFs5oFbyiRSpXkDEirxsTrJp+ljzD+hL2FETMf
JlZ7e8gi4y9/WtQdx6r+3IOuxv0aRH6qCqjAzUJIiR1c5O9Rbf3bjMv3p2801vg4+whsPakBurZ3
adRnyM9D3t4jKveoxrAggTymTJyNv/MwcS+k9T1YlNJN4IN5A0KQXt+z/3NrwkyvGEGizn2P4NGY
f+FoXTjJ3FBRMyWO7IPBtpKh2Y20+3eR2T/oU5hSsa2f9ImWjkFJ5lgjiurI5kDzBzU+Kh/U/ftQ
Tf5E7KP7QCrQv+y1icMUNMrPjmrFU1Qr/qsRz/lbAifoQMGkcfpebjniTcNWqqZGMwS2ALgJE7kF
pXyEzDcAVq7jexgi8y0YzxD1srybhLsinHwkk6wWUaxBiIGKpmP51vZ5eB9jRvmKkFUCqVCz0vpT
1VX541TrgbXDkRQ55kRA2aqtO15pfh1OB0zuEmgoOBnv8YWmtF6U1XGOy/RnPU0wVfoKlPsd+sDI
8hUV15DmI+NjCOYuClBQo1KZe6HUNuOhV/DenjAt9E4e+49/p+rXX9A8jk6TylVPbmbJ5G3y/lYZ
vNlNXeCLva3a1Q26kbfK4/Vwl14rp9FWTzFc2GFjVqiWyN1nn2Km5P8QWv8gq7+s6jEPttDh712C
9fuEB58s82qnT2au4lEObViopMyDE90bv5YcHZl3uwSH6NQ8oLceJpcDEkfXDVNSVXF5i57k6MmQ
5zhd9xUlgnmnOrlbONQBE4dG9416wOpvM+LHJ5gm8iCgIkECqSKkfx5R6PKxkIHkUwKhM5V/0t6q
v/xvqtt7SAe66RfEQFNlR33/21Zt4h0wcz67hKYyZC34e0t77+GcDJaqjFlmZUSW8dC99jziw6/p
rnCyPb32/Xj4BZbgbnmNjV/Q4UZK16V/+GhFWyWSj+/785+xFDVOfkZWink5hhoiw6CCZRcAt2e6
jcuJJ4M7d2WbG3kj5rIrViMnHaWjYuFsaknrkRuDMpZJ19FAhZiDH6Kn+/FT20yvg9H9ur5llkfk
h1DAlmiBKSJTuvq+iTFiw960k6cZxddJj44+fFjO7ufrYS6MyFrKdTpIHuA8awR/opHxm5k/okPn
20FUu3502wjJvgSQcT3ShQFZJv1WhUIgrdB3NsTJ5+rATMcISE9eq/3Kslsj5gNN++sxFlTDatKs
pVwHPAkegLF+mY9zlJqqPE7eDBzDF/9kzUaAVX9yeYxrZxFW5+YA15YeHxEGJ/hcu9IOpuHnLLPx
uTYO44Eeb2qn912287+2TrTrbitvy+3nfWtfG+VqaRRtnqJAxW9Q99R9yBgmL/OCp/pb7C6ln95D
UxiBC+uv6L+pS56Pf1XjQr+yCMAVTR72dnQyKUyCqNy3PwJHtJFucq5/T/m8f7BMtyGiSIaPp8ln
pTl8vse5epWuGPPc647ZD/VPcFu8GphqQelwkfdy60OKAhDLaUfqFTgTP2Gr2vOxWskvwEKLkrUO
jHB9zpoTQl5lzIUsHoODckj2HdXK9NhtFfQ+lmDP46wmVp2aQbdC4qQ32q5/DnfL5aEc1V3sRQ+b
5cOtaKt59Vuc4NSAaIMzuvPdMpejnd5OO8WLv28u2I8ntSHCWDWXGYQ5vq74Wrz/JqQ96efv/f14
l3iBh/syMgD7fk8r/CH8dH3ZrPyL3peNsrBLFM5IjR7BanjqgJRkpxsYoLJWeBgibmn7rmr7D93j
dMjerof7eLIZp9Heja1OTrYoiRGDUYlWGLeZ/AYHJ0j+xxEpqwp9KFLILv8eEZiM22bfH5I7vBsc
+TDcmhvb7uMxej6g1c0ahrEEQ5YBxfOfJNO/ZIPx1/UpW5ECPnyhdz7UyZx1VZj1PlKF3nREQ3Y3
3ja78DNSPlzam6nSx+zzfDjLcE9jjbOhdymxQDU51C+dEfGpaa+h/+1RnnoNyAmhe/XlTip3CIpu
lsu35nNZQCc/gBuDF2XFDxgxgrHj3+FgVw7NZ0fcqRDkl/CbqcrWHng3bDwJGgqTDAGQj7i0P5ZR
d38t1flpZ+7i71vH16UtQFOQDpnCic1BfT7CcazlAmMpRojOtZl91qPPw6BvZBCXpvE0yOo7lpkc
yEVBkNT/gr5tOn3bWJQXbhtIKv+MYvWdYFzo0OQJsOTUIO7dX8Kn8CAe9A0C3KUFeRpnlURwQKoh
xVMWf/6sD3dWwvO9lJxhejQ1ihFStpG1XNxtpwFXGUMTdoEqobTOWkBc2yFVPmr3xl44QnPaGNtm
rNVF1s1THJYDg7M6298jD/xsOQlUYgftMq/aOHpXDJT3c0SFy8qqI01essvzhVfkbRvptUUvBgXm
whZf0XQ75m/WJxQEH6uH+MfstXvjZmOhXFjuZ1FXKzFD0igbBxNVIk/akXt5sXLQlBtq+oZj7LFU
3o89BYm9Lx+uR76UEPG8lOh6A5FTpfXNlsUj7OuJyOo+OPjJb0QQBIXipv6kH1WneQofEid8jR4D
Z+SRZuftl77+kT9tzsDHXie9m39+x/rOa6dYbYSa37GcLgS2xzfDE0kfhMf/Jn04i7W++4QmkMOJ
b9zRV5V2upN4DHM/OqbdPCYPW/E+PokYGixBDdy0jOHgKlxS5tI4diHOW7j84UP3JWhfkryx1R5+
2PXP+TEUBq0Lf4rHJPj+d5bfyRkNr7enBgrjN7C0XUyDwYw8MUpvGmOT+/Yx4zsL9b6wTkJlhYHK
kqKVHrRi7MHyGyk7iC6NzF2J8KpvPETiLuxuhfaX0W9sl4/n9nno1YSWotnHlc8oARUaVEhpWvvK
sJGzbEzle+v4ZHz0FQOxQRLQE8vIVSeYXV2A53uK2lqBRvf17/Zx/5+PaHXqWL4INNAnmAKYr+3o
OHpK9/16jK1ZW50xUhrRz+iYNciKh4DqaDw3G3N2oZJzPo7VhRfyskm7ZVFMpYPEmYVJmp3veD3e
KLuGSwIlFAfR+kP+ysfTbeUJ+xdP+pJ/kv/zW+P8l6yuxDTIlBKBf/zXbqJD8RS6iaPt8WJ82H7R
bX281WWYzuOs9QZ+RlP1V4riYJj9pjDuXv96W8txdQtWtSA1ysLlD4tvQoLIeEDZ973a/PV6oK1l
snrqhHncR3DpGI1uHUAmvqTR9PI/hVif9fiJAHJf9m8eSq+6WH2ajGwDKHhhFAalRCprJhQMClHn
13gCwrKspRxt/xaIIM3dT2Oh7a4P40KRlgKtjEYEVQVdprJ2HmTqQ8TYu6rh1jafzCPWYlQvPKqV
L83vxI0ehC0SzvKRzws15wGXM/nkTCoKH6/IkYC1Kx/9ffvC88LzvyWUotlI+/BedDM3/E5P9T8v
VJ5HXh1Qii90KV6PDRpYXxZn0LQzOOMxfBq+XZ/U97LdaoyUZjTR0KgGL5fZ+RjBWvgmMkcoHTiD
R8oPw/IZNXJ9H36b74yvIVVZ320BtTqz4d6l95I37NofwnG7hLLs22u/ZHWEYL1nYUWm8ktQ+YZf
yo8YtWPSGW+iOsYAB+b/fF9QBZbNpdooLqv3fOgmirBKWBtUga17NQjtuPlxfXJXLP8lu2VOIfmT
i1gL33I1uaj405HS/cYT91geG7+UXf+CKcEu+CR9TvatTaYHO/gI8Pkh/4TVyn8RfinXwI6Cjqqv
a1+Wn0pxUCXte5prPExedRQDJzmGO9rfpQeVQTl2NznYIJfg23ivSzt2wQ8v6ESSTV5m5zMs0T1H
DrNsl0onJBhnPMjfesfaFy7TLYGrcbaKBcvfuF5EJxHXuMtMFn0fTU/6+rWBnA7gmfYp0V4Rji70
+9H6WppbEVf8/78/8mnI1bGUG1KZo+jfekkWvOUBQpRi8jvSVdQvo2OJjxtd9ns9/+LH2NYXaWDn
wS96r56FulxY7hNJv2cCpwPudPtqQoHi//JRaGDkMYqZTmaAW6212WK7cLbxaYA+cWDzAFv3J2Kc
3dJKr1pAcPkLLgogoiyRAxVYt6Mcle+DGzgx0ig7Tf13ajoX0lkTug38aIO1gUrZ+crofc3HwGVs
vbYafzSh/FyK9d63mnt8oH8j/gaGR6juEfqktImWijIn9zry19c3yKXFosnWcm/xr7JuNwiB3M4o
crVc8g90ixOmoSh+yFAfBspzGMw2QBquh7yQvDDuf0KuDrkyFXvVlGe+bE399J5SvDOXW/fW5cn9
J8hqcsOxQvKpFVtP3hc/sO864E5nD5HN3gcPvLUBLlSq6COejGmVKxFLKeSccKlllzfL+Zb/bG1l
rxwlL9n53vUZvHRNnEZbnSmBMiQdbwU+mjR97cvgHvXMtwarRwxi042vtaKW/r23l84FO0Vdgq6u
iFHI8RZPusYDiPqSfJZp1CRPyV+4rs6fsztwstT+gCAgEQ/UaX99oBcPltPgS9J1kn4gHwkOISD4
cjVbIYwsF4tsbMWecre+QXjPXW5m3a5np8hw2LXNXV46Bu4cu60S6IWdQpGG7olp4kXPVXL+U9CH
Ey0Apg0HeXSQDvh+78E/HraGfCGNPAuzSriGWYIrOhBGa58HpbJVNKCvT+qFvH457HT+Qa/MWKc7
qObjLjfMRMC7Wm06WwoeahHAarCxCS+cr2eBVhsdtcYiMyqRDA5CrGHcyLN52zb1sxnu82AXFxvh
Ls7cybhWW94KW3KZiXENmfa7yLND2KgbIJALRxc+XRICWhzcJBOrEFDDsCaXSJcQMn1BAXofltOu
qeeNp8TlMO9MPxEdqPWhjNpKqZeF3HiVqH9WRmDTfXSw2m/X18HF+fqbT/geZfV5BtXy1XJBAFhS
fWcJwEtDERW1/y3IasaQmcOfypQaL+MSNY0vUXdzPcCl84lv8s9krY5eGvZhrRdEaF1YBNNrcjvb
/s0vruz9fPybbtLdxHa533qgXCgTU2c/ibw6hg1pwGVGIvLf7YnGCY7+ziCzmw76xom/0lN5P4VP
Y2lL3f/kINRxrYOT9B5L+Zqgfw4MnbNPfqRZH3/OK0ffVaE9vMn3+a/rE3xxF9O7JoE2KCa+J7gn
kUMMzMIR8VYvCACr59l9JEWeOkwviVA5WQH4N+ukzbz94hZA/wxJA9VE5Wx12mKBhDT0zLMBIQIb
8ypoS9qu+6Q/wmaFJ4Fa7DYn5OKGWPBAAC+0j31yqYdsDBuw8TopuBFlQOFNtrHn3t8bq+TcArb2
rxir1VrEShQUeEiTl9Q37R2NXbt8RmSF/kLvKU7ulXtkhjYhABen05JFxCvA86HNc758AktsuFis
xpskAOISVj3IG2dD89/s9pMwqyOlMFKchOFGecL8JgKcDKD3Xl+N0sWPBBtTh86r4Jm4SkfQHuub
WuBSqd38xirsclfs89v+ODvW0TyU+8DV/qsT5iTk8pNOdkAQxlEFfaXx4jvruW/35l72gqP4uNC+
sICTjnjTfZa82BPcLerM5e/2z2hX3w1V70JRU0bbz/e5/KtUvhXal+szejEdOBnd6psFTTUIkkEI
3IcdfFScWvqRFDG0CP94PdLFb7eoGYp8PNP8gJ+KayNH8JajRN2LwxfzmBwXsE+S7manFg++nbkA
9H9uBF1umPWOQ7pvwWvxX0h0519Phn9hJTyDvXY3IUhpV7qtI2ewa/btQRx3XUcalx7x3dthfLh1
R1xarUidWLSZoJmqxip4K+ewM6qY8oPeHIUmj/C4KzcO6Etr5DTGanlCX1EqXwt573d3TZ+hk/IV
VMLGvrs8EOTQDDLGpW13Pou11EtUHlNsqHGBTH8Eo78R4FKhhJPpnwjyeQSxDlNtKrLlNT6ldnKL
AUK+893FcgxmALdqvo+FraCXFsdp0NX3MYWpFq2QYama6LTl9OzXGQuyf+p40Ai5ZqN3vVNbcTdr
zYNvKK9WOh6srMQONs8/hblyj1btU5tOG1vl8jf9ZzJW39SYhBgSDL9LTt+K4akUO1vtXq/vjMsx
qDuAmuQ4FVfpi16XIDoa7K9G9S+EqB9RFdyP8VaVZSOKtEpc0NmIBb0gip7joWU1riWpLkDQjS+5
FWa1PouukaJ2EhpvjOsvIS7zEeIxNhCqaiPQ5RXzr1l7rwScXAaFIkhz4BNIyWaUpqQ33VRpn+O8
HIT5bRQ1W2v048gsA9o58EFUlXESWC3ROtAq5J77ycMDCLuh/Yy9YKm+/adrgSA8aESURRDRXL8J
Wx3eZSmKkwcNbqfXFf4FoT1qGy2yj3O3RAEIDPQYqdD1IVJB1YyGEuQllvNOOFWuMSBiASViiibY
NU/Xx7Ss3/OD/zza6kCB4IuikkA0eezwX/1RC1jTjKZTYJIiiaqb8lIo/1yP+fGYJKYhiygLYLSt
r/dUUwWLhs2MdzieGCFqSN0m7OzjfX0WYr2hFnkl34pQwPLVnWLuZ1w/nWb2sJjd1bforLdHqJPY
jLyE27DdZcpWU0oyjuob0kYIOy7CCaeZkKAaWTAP5gIdbl2jdlVvvjW89g9+Rg0lly0Yw4W3nWXx
1l46aqgEi+ueWhD1yM2FzeRhvCN+1x54p+6Wlm57xCAQsT/ccB3R1X+mpM1bqdeF5x3BF9WPBbu7
6NqeD7btyTQhtk4e39lJxnY/qv0LqvQ3aENCJbvHhO4vvP9uul54Azv2+fpKurB6LW5DzVjSaUNf
D332Syllu8yeGgyOBkktUF7UqkMaEqXwCXvVUt7Botw43S6Akajw/RN2/c7sCgWnMCtEOwfJLHj5
v5unyhl/5rda73au/jWIbbO10/2sbESWP6xrHfiIhjQFEGWLT70cHicHq8ntbww5XAgA/PvJiT+1
u4LN+iM5pG7Fww9vgPZWdSPMG46BAzodwry403dwRkVb2yj0fJyH1a9ZvdOSBgxGPKi8x34ZD8bX
5j47YIM32rNhz086rnwOwmGTaG9VGT8cIKu4q0VXS3Ws4zY6eYKAas8geJmyVdG9HoJtdT7RMLGF
DCdhTuFgtlvz2YJgdn3tfszlzkYBx+U8BITyoTUyCzLiUdphpnxQAlu8mZ/+Bpa138St6/9jfWSJ
uNxclo6m+IeipjShLhsGxnIyFa+8axun+is7hhSHR2f0mtL23+r99rv68jo5ibus6pNVq1lCmVI4
gU5zjA4GpNjvkVf+HDqblHIXH8l1eFXgde7+NzN8Ene1WwQVsaJq0id2C6LtEfoVC3MDXd30dfRa
R8Tq3rke8sOBtJrh1Y6Q+mBuuo6RxjftzQLeHnbhIdttwXA/nvmrOKsd0IKGpw653DFH9QhQ7ijd
VXvT7R30CbR7Hm8gxmM7fKKLWW8hsDbGuL5bs84SB78jtqiMTu4jLZjeZJq2N3RE33eRMtrKFmL3
Q3p3Ptz3W+hkAYXQiTUMQ8m8jHSXtrEbU/elELe1YD7kXqs48vlCzUNdhR/FgjG/z1zbhR3Wrn4M
bpUDbU+sNACR+BbKtWBchU0SzPvEnSUOq+irJHbwx77tZKLHN8V9vusP3S6/x55zs9D1scawirSc
fifzOct4Kik987nwJtLf+JCxM1RXOg6uvqtBC29uxeW8XI+NZzFoWgg2CPOtDrscVjwoSHK+Mf0i
lrLba9Z+Mtj/qHCE7feyj5w6AL8eKhs78tLSOQ28+qRpqpElFCTtCdezeUy7H+NWFrIVYvXd/K7J
cmUUeHz4/U0rx9lXrbr163j4ff1w+VBk5qudDmX11WRkDlD6I6ntm6fZBNCJGAyKg8lOmZ5lzB6m
svt2PeLFO+o05DL0k4UijVUkSBlLUiwd61nZmT+avcAuMOYD6FIYtltMsM2Iq7siDE0T0SEWCoYb
nnIHFBcHYe4nybFexTtxk9SzTNrHhUlXAHDuu0HT+QhT0BZFYYxgXorM0zN51zfm/vosXl4f/4RY
LcGgzBQTP1YeI4A6irZ0tPJWVTZkwrfGsVqEeh/6YbqMw69+NemjjwP0/zaK1eqDlcQRPPBhfLqH
uhF7qkrxaf56PcrWMFYLrq/MuK31gc8x9LeKUPc22jnlxlAu3WCIKP7rm6/WmKBaXZUsT+yqALHX
fRZN3NfHL3r6WZzv6oFEIdlKlS8l7qchV6mIFoy6NEcTrFi3+CEW++Z74P1VuaOXiVBIbfmwfcpv
hVzlIpjEzXKec/LVI1pZRfiGa2B0B+Er2pWFsVGL2/puq4QEL7UALDbjk1R4qu23RbTj+sq4mL2e
TKGxSslLBQEpPJUmL7zLUlv7Gh2mLzn+k5/Qpm69SraHu2KHRF+83cS8OJWIFavI2b3XZc4PCZ+S
RVcZrEpatPdC5ixW7Z/Rx3Cnu64HTkFd3uEs3mZ3XZzWk8DLDzs5f/NC7pkSxjxoqSvhCYjJ9Mbp
9LHbtlwrFmxndB4xd9FXS1M3ayXTIzY2hg6RrdFH/KHtpEPi/Ep/WPsQF4x3ONDWSX9xE56EXS1P
yC26AcUFDnfTHXuoK9V4qyfhQ6/MdtMogp016evUj3+uL6OLM3oSdrVQk5mMFc8zUrzwpmlNqp+D
+z9FWK/TOAvB5M4sljKhTzSkzlh+uR5h65MZq2xqSrNJq5cQzWQXkz1/1RHHsbun+a2+jTCz2lU3
EFmAM2JkslWDuHhDo3xBAQSwJn9YHdHlVJlVoTODC9zIx18UPRFerwZwwCZzjB/bu2Az5GobIJE+
xHXNEl1AiOMLcuU0IJzsRvHkNyn4N1iVHzFVbApVRPcUwg7+J2uhj9hPigYH32WQk1d8XmAL+l2x
l/8af6LL9n2e7LKxFz6n/tk37NIF9WVb3+aNa+Nivef0Zyyr+WT/D71apcNSnqUp7Slu4AnF0dCO
GrBcdd/b1hddotHv24WbYXHkatQzsRK25b32LN4b0X0bbVSnLz4dKGouLlYGlfA1ukeMYi1O4B7Q
nixyL9J30W1KB6q3K9d/blovi7xt0ME79WCdpVmYevFFIGN9UMnosOksk4o8NL0bnsYd9Vz8WJ3k
UNxnXsN7xXcSGyG3BfSG+OcnALS/FrZv4iDLOT1PC/ze24Jofqx9skYwoaT+CUoMicjVLsxQ6Fps
6qmdQyPVbgvCAd+xAdIctypel1LI01CrFBLfgRF5BPZcOlQ3fsCrVMyeEkPZop9fOpRP46yyyKEV
prho2Wisrt6Ob8qb0byxsCQG3h/tyz/5j+JRkvbSH+kVl95tiOjy93/4zidTulrvVk3zKx/ez5Z5
h3jl3xWbzp1nntyls6088RGUihEnLmk0XCwdrc8PBew5Kqu0BMO7EC1DvEIpozTkZSG7+mm7Fnbh
+ll0kakfU68n4GrNWCIOO43GAEU9uhUy47uohFtOWBcWiyRJizkiai8Lrv/80JDLIkxakRiSDv28
+jmKiBkn1dPGJbSsudW3OguzusDLRJ6CzueIFHC3PAI82gfflc/42Dl6DwV4awt8JLHxpU6Htbq5
dbRDKVosZyGCX7CbkfF/GF2sxl5Tt3+TUKVFxPI+fLC8zkXX7MnS3OTXdinjQi54+jPWVm9FYhZa
nuhsRSuxq0B3iibfI+/lylN6uD7Fl4esoqMD4V6mV7YacpmBnJsX+Q5Zs9mTnnRYsCDVp9BBUdkL
d9gM7LIbHwFgTH6QqC5c6rc3xdv1n3FxPWmo4C6YTvpaqwvfyJtqlqzlUBAWgTtVhgupR5YdJuZ/
iulcPvFJpNU9P9ahOgQBT5bKBMkMxKZLEevfeClfyiZolYFeg/nLFlw3Ufo+H2gfaMtbTNrNN9yg
t8mn+pYvuCt2geBsrdxL9e+zgKudgpiU2YRLwH4XHPDIuQ2ewGzcmTSLhH32EFf/TvH74vY8GeVq
7VToWyqJRdDBob3gZEeUu+gJLiCR4efmXXjh4D4ZIm2G8zMnSxfcyzLERWhmUWIxioPv1h6CgTdg
LhvJ2Qq5nGIfjh96fhhOLXzCtRSFoCXtIKOk60nFixbcT0Vnj6ppt+Hz0P3+LzbASajVraQJgVAH
FqGqcbbJGfF/orfYhs71MJfuBgxN/jWi1T7TpdhMsa9kn4nagyFWb1mhbySUF6+70xirHTblGGvJ
pUIddhfQAAJyvqv2lgcWJHhZWBjTFnfm4nF5MqjVZaRriYAiNXPXZyL+Qt/n/vsU/tC2EGzLFrq2
GlZbLMtETctEwhSC+UjNN7JLmQs217wICEqnD4ds3DqeL56LQBgszAkMGmqrpCzTx1ZWJmI2VuMI
oHVQB7UlU7KvL4vL59VJnFVSpmTBKA0F38z/oimIMKQuphrCa+8Zx/qzfhvttmSjtga2Xu+mEWh6
TMAq1u3eQsVpzux52KKlX1iMGCnBWZMVDOx4T6wGVuvtVCe5ttD+hteMN+SvpQ85e4sfwaaSxcfd
tbg2kXxhC6ziTrw6D8XeHMVehg+kPfj7fIeOWkHjc9EvXB4H+LHgILVxcV4e4D8x160yAYnUMc8k
cF0SvGDtkH0SnMmyFQPS3L9Dsfr44WQmksbuohaJzMRqQv1hDCVFQvq3GAUkztEgioDeDjfXF+Sl
mTyNsloeSaQPWSryCMeh2BaFByV6vR5g+RTnmxkpOAZAq+iSypAeJiGqrFLPfakf/26EyTt12zni
4xVyHmc1EL+IeYpU73FGN+8dbIN4YgMOpbI37HCPwIWDkv2/wYq4MIUG/n5oly1QJ1NfHfXqGJoo
j7MwGqMLjsDwDCcwjcjGjcV38lDAhbOtCN3ViAShEz/gXycEz4guJ7u8KasvlpjOB7NQ+o076NKS
XS5UfHJ5FH3ECLRpE856pC8I0/hF9uZDAH/dhBJY/zuvrwtfAIsFFVACLCuqj6vbIbdw3QyrmqOs
dcobxa0qW/xWUY3/LT6r9khCK9yMeFoPdritRXFhmWG9K0K/4mRAc3C1W8Z64CKcCa7Z/hNYndYd
3eazXFHR4owtHMOLf9Svwe9wRnyREv3WMfvxzpLP4q+WnxImPt6FFfH9pyQNASSjpB9kXwMMbmUF
qehw+s+vkiWkiiU6zADygPXzs1Mj1S/bnhMX/HCGXi45Id01hfG9m+psASIunEik2QiOcmBgELUG
w9F0g1mfxGhV4k1V541lB1J448NO2BjaxzyDkf0TaF117cskbZM87SlAJc6QV8faMl+Mspht5N03
zqeNQa3LrwhAx/NQJb0n6D+sQXUhBNjiVr/j4tY4GdAquygLJamnmSDYbTlT8QLKDrXtZyN/87Nq
Y9dfOI7OJm+1EwQlS4zWWr7SMNpyCs1xy8X40pQhcaDi+rj0Gd4r2ieFzNrvlUoNIxZe8iwbj6rQ
unmeu9fvjUtTdhpklQSGuVCaKj7DXlo/+SAfxxZx5AQLdp8/8//Xo1141mHJrCATTCVUxa9lNWtG
WAVGmQY99KvgM+4qduiaiE+izLxbMpjt4tHlSfwn4OrA8KsScEpBwLh+sqyncBbsqftzfVSX9tHp
oJbfcPKhKtMoVVMgRqGUbiSmT2KVuHGWfxeneaOCdGnVQRMms2X69A+YkLTK6k5GwcSrtOYprxUo
DEX3P8ZY7aJezBSKtCEXjIa9g9w6kxBsrLpLx7iJPRAGQdiDYsB5PmO1buU8DhlG4SuOj+XGYPR3
YvpDbd9Agj3E/bZD8Mf8iJzhXxHXQj1mHFZWPRMxL+wOG12QZoLn7yoBMv3khre104mbLJ0LmDOW
+0nU1d0R6FIvYr/SgaaLZffdiSp2o32FGt9N9mmpfc+O5iDQT7awkzZyzgtbG5AzGS0wXwh660qY
7lvGEObN6KUZ6JMRmZswr35jf5Q5Y1HwefFp2jgUL3xXiwSNJteCLf7A6Y+xVAotyceWzcq1m1FK
Qy9Pwvo+n6X8Zha12O2LIDgIvrZFbLnw4uNWFGF14kXHH9YVKlTo6nKKgxE5gfZO9AYkNlwLnWBs
6H70OBJvwm4upEJMrcbRjMCN/gGSL8laJoVCRcDAP7YV7hl+J9u6Hx2x5PiFe7rvhr31u5xxG7t+
3lw4BBC84UWGLjnZ7ftUnJw3aiWADM3F0RuVjgwhq0Tv/0n7suW4kSTbXxmrd/RgX8am+wFrrmRy
EUnpBUaJFPZ9x9ffE5RKlRnAZJTqWlm3VRklOmLz8HA/fg7U3X1G2/uK5wS5jSQDeYbutkUYQsgj
Z6lJRmgxqXZblx6IK298n5l6XwEpEIIL8KWgcwM0yDTOzWggWQjhHAI5lXftVrUqK0pM/UT4Igsb
FYxb/5l9MayUoi7NUm5OH9KZq4hZfkcoYEEQ7mkOsRjuWFHrCkzx0hZ17Q3KKKLDoUY6oit1cwwT
b9Ygt1EfS+4lHTOrm4MnKMw+5CK3+f29cj651P0nQNw5FVJY1qoXzRftFiLF1y2s3H5EZwFXOlwN
+Pip94g2K+qk6iVKehxgkGLL7zpDuhunPNvPDSq+162t7X1kPnABoqCKMjN110rxUOuRiFUrR0jq
8P1zI2qslsElk6gqAfQNIU8CXIGgJmUkk4ahCKOYlPR00Aw58wHiDb5dZgDqF7vqPToGnmx+pIUj
F/inv1G+J8nfy/c8+QQI2xGhURTbqB2DZhwRshkcMNeCUplDqio3M2Q9N6nYBIdmGIVj5Qt4jBSt
4HXi7G/LcBx/+5bGN6BFBnEuySvQDxEx1ZLcEDMcTEghW5KMdMIQuTIAvhCogVgthKfGtGIYXXHk
F1bpV0nR802M3mTU7s0O8itIxvDQppRNzZu29TFwFYbB5f69tEfd0UKt+fmMTkunmmQ7Q1+h1UBQ
CKAeTTRTHVil6xt46VYvzVFup+nUKVD6BK1HuvZYBvFo8lnoCK3Gaij8PyYSVTCQsYBBkBYIGGSu
LA05B2znqL1IB5AqWCqUUoM3wqr9N7jE10f2yx6tfBkMcaFBcJHUM5C2bpCaIOxIna3pVgV2O8J5
ZZx+/7FMphNiIMjA4JFONxiOXZGEWYDpnHMJ5cv5AB0Q0wgL5/qqrcCHLu2QXXR25zZDKXPiCDuE
1hj8QG6teOJgQjDbJFAS4Qn3hiMNJn+fD/9ox/w1RMrB9mXPQVuJmA5eNGCWiZaY1MgMKyvX8OUI
qZfgXBmgAhFhhixfBD4mPnFIwZTkOiBkV/7MdmS6e31q18/fX8Oj3gItqE6UsYGzTcWbwt8UwXMU
8mYpMVA467vzlxk6rwx1P2jQVzjmYNzdBaK2H2fVDliaMcsA+GISP4KOs20yxzy0QTUMJoPSIJKO
pTVPlet3vscV/NdUCXurV1nkH8s78dIo5VIg7sUFQ46VG5PomZMK3U55mZkHW10n1AFI6QbZP7ry
INSpVM89JhDyJp5amRoyzZ/BdGiVN1KG5HxtGVvRAwixYp3xD89BX4ZIGqAVgrx8IS17efgyH8TI
fovLUNDj5BD6XWCFdQARt1aYfIuPfUi91P0nnSQvoPh2zMM+saS8eC+C8g5qbxNKTNAfzXwgncJi
LO4QhEI2VAAVwCwLD2rF1zbH1YJppPpg5pmWQpyshohmWhH1Ni6wKlV+5Ec4ajlNfKBKp+w5zCC8
Zszt+AAm4tmcBKX7NvKocsp6Xm0DbZBNCOKEXhlx3HelVA3GW2v5vENuCIJaQNgiPkeMfjkpfBq0
+jQG2NDJt8r3oQw6WYVem2mEBsIWEfT1Y7qCYoM9UMyAy++D/JuyN2DiZiXpRpRaK1AiBbVxU4tz
4Iw1Nzz4wTDaiij1uzSQVbfJp9CsyAS1xqSfGr2BAnI+TLelUQascG3tZOPxQLhAwbCDCsHlRACy
XkfDOEMZryzNvPS3QW6YhTIzJmDtlJ2boU6ZrqoJlMXw6pLGqIKWUau7HNR2GXCyNQdyboWK+zql
LwUlEPC2SzlHBAygKl8VULmrqtOBTHJ4ur6qa4canZqSJhOAziLS5TqtzDpeHB1RxEYFK2PaW8IY
W1XbM8KstVVC5UDVRawRYlrqDBeIM6uIn0YnEO74VDIrA1kYffoHh0KRgRJDfzPKMTS9UxJNILpF
17+T17OrQei0nI6cjPTH9BxkzAhrbUucW6O2xFzrBrS6YI24RLRcQHQbqVO8IgNAO+UXwQK4ght3
rM6w1ak8GyS1R7RO0Ee5gNlQQog6omde180qZ+zElUcrwilVBL2NKqNzms4fVRCOH6ofsNUeDyAi
7zQcMpfddbHk8sV768wSzSwr1qU4GxEG1NqAKc+mZJcPYPUgTOcNOBxMoCxsY9t7UJdyApd7vH4G
Vlfxr3EalP/I/LyIOT6cnADkyHhd3nC9+n7dxGosjj0PGCNIBxSwVFz6qHDofAgh4gYjO4WoYpTD
G1KAW6DQ7CZyW9mOZcaBWz3a4FPQ4LA1sDJSJjm544ZRwustBlqA62evqrUHUfFBY+jfMYZHpoi+
oFXCp8ZDWQqUbtThjpoqjNoKw8sRyO0iP6o9UZzqp7bQKnfK0sKWZzX5rrShsI2M1rjncIAPDdfm
b4wvWbsVgbTGk1nDo0ek3818JBtRpui4pYBNnY76q/Lsck4foH8ZjaiFqe+xlWwREsU5w/WsbSMA
mXBHEp1VQAkulxiDTIqggivVtSn6VAVJcGt0qs5YVTKT1EwDe4uUI/jWkNRdZFtqpBwFVQSQYBD8
kzBVzddpDprvIVSQY7AINDhEQhSCfBP8TYo9KlzlMqaYeDX6E+D1EHjgxgAMhVrsbE6bPAAg14FM
lZtOYLzmdSfI/BsRJD/5lNgjpCwgn+w2Y+lFinYPlW3v+jesrLKAhDZcE3KvpMHpcq6rNtfUNCK5
1xHC9FE3gZC6KG8mLdhHSb1HSzmrz3nF515YJKt/Fti3sxCovVwjG8o9Q4rXbOL7MmDxG7CGRR3Z
UUyL2C8xrCiGm8uyNzkaAzMWP3U6+DHqnGlwxUeg/ILcNR4QgMDQdZhBCsGlquSAbk/R6JSd0R+k
SuTuVKC7rTKqWNq6a7OIjDVgEiTZu4By57kYyzWJIfOJuwV476nWcRTrGKLt1zfIqiFUyjVQ0IMU
jt6jIYai9B0MiVyf3qPJs9pPPlcUpizPJeNArBx8pMjIgdDR2QNne7k1pBj5KkixQyeU9xuzKwG/
yGHpY0D//W38n+C9OP04X81//hf//a0opzoKwpb6z/8co281eC+/t/9L/tqvP3b5l/5zW77nD239
/t4eX0v6T178Rfz+n/bt1/b14j+cvAWt1V33Xk/3702Xth9G8KXkT/7dH/7X+8dveZzK93//8a2A
5Dv5bUFU5H/8/NH27d9/IG18trbk9//84c1rhr/30L29Lv/8+2vT/vsPSf8XiVlJ9QC3KsgL4KqG
d/ITUfiXDrVx2UBBQSFqh/AQkBZvQ/xI/JfII60KOiWkkEEbhRAcRVLyI/1f6GkQ8cSU8ZRAEUuV
/vhz3Bcr9NeKnQtJU2lkSCwLYMTkRcAXDbLXaS+VNOAZinWomPM7H4wzqkmEu7eQ53SJnHRZWf3T
4EN1brrlXRIIaIPFChWprM7yGyi/BahlLkYqbCdPGV7pm9zNPOnYOoITbQNvttIb4Lddg1E7oh6L
S7OUJ5uSbPAHAWa73fyt3hKrRW7lzylK/cOW3wyayTGOIYUt+NMmZDbQJ4LiI+3MAtxLakJE40mT
nQDd7mhn3GgO6YOvzeoh9QqHNb2Xt/HCJF1V1oIsNNIQJmW0MzUIkSXEqGzU00cJ7K8rd2mHii0k
NZt9uYEdEiBLvll5wbGC1ld5akDPpYKFQnbbxpyd6FF1p40BYBZL14kKYX9+gyCitQIVbVwVlJur
C13tU7Kbw226HUHRFd+CsMmcv/89XCaFqvtpD1SsiKUICpUGn4KsPMxkdE2aDQrYluhEuzaDvcFW
rC78G/Xc9f0jg1YPcFeADOkeIJ+rJUjtlKqZH1DQPZAGzel0Is05wjFzh83d25kf++kvzv3D+gjR
FKgDson0Fk3HPcU5CMxjjDDeNq+kASC/7Te9NdhZabYeq6Xi8pr6mE/ihcgAkcBTJGr9smRW57qp
kK82Hrh4toMqs68PiGWByiD7QpP0QwcLUqof9XTax+PAUP66vNf/HAQSJCTwXErqDCFQruIME3Ej
WaWCYrRQlVu1iP4/7ZDA6Szcm6GWnXY+7HRqetOA/oTPjEe1qRgUAGvDAQYG5UwwaSzxEgGK+6Nf
ZThTQq2AKD/exqUaWhJXbq4vzZpDlnFqoQoCwALoSaig3deqTs6ylOw1kADIYAjhARltbcWZXN5O
7A6UgpXXsyCGVFPwjwU7s0t7yCw2Rg2i3KopogdVRVn/S+0Kt9GN5iZ3xacaGgtbVN22OmFf81F1
20l/qzi14qgxfPIqBMZgiQ5p6lHM0ByvAkopbZuJt4eosOrpm1r3ll+Nuzi4M3rGnJPtTjntC5vU
cRiUCaimmCxuEduNWrqGeDAC2W3a3kwK3mlFRisYyyC1xnPZIEIVMMgxRUtfARiFDi6CU+4/CHrl
pCwtlMvXyp9L++ecLvqXmj7JM2hpqeYUJHYBLG7aukkGNus0saF+w6jfUHiNn+Y0YPUl1PvERaWP
iyAHGRkJ2cEfPGH7ebJHOEtCi49H6PXzsubKCLMyiqeksEjzmhttOnStj7sgiGdU24oB/Xtjy8yp
r00hnl4SgUwhUKXhkDPuU6MmV47QxbGjpkpfmUaVS9skV9GcOGaVG1UTNBoiTfaUWEMhAyinTabP
stfVov8kpWJwTFtDseR0bB6jMZbuwmya3q9Px9rxOf9OMl1n7jDXoxSCKTWmo/APWhZ+zVvpO+CH
bhDLx6GKbNBRu0rD8vZUCvLHmp/bpcLIQOIauY1gl5CIlAgiSTFS28lMXDmF1PvTkoTqBpJYgkGD
kMrMl7Kmy0mEVTzJO1Qzphvx03BEKwGkqPXQaR6b03iUHDTOO9cn9/8Y5V+2ScLlbHbDopl0dKyS
KLIBiVkCbMlscbvaY+GQ1q4bQDl+DZJKm6i5oLR9BUNg8zD97jgCnpMIrOFcJgP/nErC540+AUQ3
lBtqYhyUSMOmJsHq+Ej40AcX8eld5DIrgysuFjXBP03RieMYslJ53iOCmtLITtT7cWZRrqy6HUlA
doQQKaDrhAqb1KAslWHAFiRl8e4G3eF2vfmg0diErIw7mX/6xiClR6iGoUNu0WrgCwKgRzqijsKZ
XUIo0++jY2vyLzLocpo9z3KpaxcGIelGrwHB3dFBwTxPivbhwUWvA6wBIoxvCXLTIHknUS/aS7zM
rk4xGHhZakRrrwkICf8yTccFzTSGU1LicpzQ5TVvKwt6qmZnj0+wZg8ma6Osxj9omMEogYlddg+B
7ZcvuAq3x2Dpd8A4eLHLWQSdMj+JJm+yixqrc0uEJJCaAAcSnYjmSo0DFga3Y8rV71NWvs1B+NKH
yolU4kxAOCeg+UtGn/bqAUenCqgS0Kq9yEEHSdsIaYOjp0eFp0s3iXQyuMZj+KvV2+DMCuWv5Fws
s6KHFRHwuCYhvT8NKCAEz3exnrYO1QoSxWUP3Ck9VowghyoW/XQvqEGrkFJBao9+xwzgpuBS4sRq
W/e6m2SPWn90196GbmQZd+OTgWZq3tQt2XuaNqwOagoHtLROBXVJJCdR3H7cE4ODqnZukx6G0tEh
tTJbk91arZc9GCdWpmHtsYjH8F/DprwqmMI6UUlhWL1rt0ZrEuoUEv5kb7Wnnbof6caLbOP523Qt
/gFzAXppJAIwpj1D7gugDoXCpJmrzQOX9QAAR4wc0dpePTNBe4Akq7mSi2Ei1GJUMXETdS8aS4NV
WLUCYRDgw8BcINPHEHlAbU4Bn8RezbdDaPle54G9dyMdjS/6LbDxTrhj+vG1AyKfGaXCJanMeX7I
4dxae/peRqZ6HG9BRO+VbrBreZPg/ovA03YlQHFsQbn1MWPd8NhTiFY7dWX1ct8mco8xkytrPgCr
g8J07BoOpBEdH/xdCC0Mm0WqvrplVCRddbR0kCzKZRTTj62SACIOqzkQca0EOEhjMzzPWmiBBAb6
GXSsJVzcpY1ATVsg3T9OX2/HJVgo8mfFk5wZkgwW8+pfH9Ff1qgkgBZOQpgniC64yq4PvhdayZfk
kwHIH+8KO62y2KxN62t3NkJq7Qop1ThJxAiRM0Yfr/Y1cIwMi0f2jOEp6Nyw8oJJt7E6UuTDkQ0n
fp1+hyCHbRQoj2DDKrqjNQEEkX8PpfPDceIe/GWCfMJZkBsPahdMJFQD+rU0g8HobpOq8+818Ney
WCHW7t5zW9Q2kTh95jMZtoRANrsBTlIUTanaGyMI3uX7/p+k1s7tURuln4UknmpciEkSPegBqs3l
yLPwR2Tl6eDw3Ai1M8YywN4nKfUeMKcIoNp++sJX2BEKshlytmUctVXHebZe1EWXxok/RyQ5SWjz
m3th0+6FezQEkv5/0uY9ffVvOuaRIzN1bZCUE9FqkDf2EawSnEQIZqm8sdLWLDfALSOkCG4JPd/8
WWe1Faze6+gbIioU+B+6LS+355QimpLJvU58ZtxbSmSCfKN0lX2/wR6yE8Q4j1FsZlALOLLeZav3
xZlxKqAaw6DuJFJG4HfBBqHUNtmqbuww+RzI71nM7pkd6v2nFEMiQSuLzC44YOwIrT0WWU88zkDL
17NYz1cXEykUdCpCBX1RXfbnTE8NkrERmxK0gwO6jIs0RBN1nWaB2xv89HR90666MbxlUL9D3x1S
+JeLWFRV6cci7l1findTPm7CkHEs1ixACwDMnxjRsoA9B1k380jOmKOfykB6cl+rQmAERiwb1G4I
S0XLFLJKYq9uuuAkZLV7fZ7WKpMIJf8aBrUR8roYiqzEhsvwT7lVXvJTbmejGTi96XwjfHx9ikg+
c+Mv3PafBApAyMioe4jQL6Zr87wa9KLUkd0+VbdqjhKo0U4sohSKB+zHfXNmhW4jmcNaGecZVvpv
hCUhueNeUCuz5dJUDwZvBdvgUexBRxk6vjXfCiWaBkzV5cHCxgzd187B+adQvkXPB6AQyNVHEiLz
Ad0DUGaMbcjNoKlFcuTWjHdsYsA1p3JuldpGc97noc7DarwNNtKGJGHCzd+IWNacyrkdai/FozLX
MZlo/6jupuO471z/drIJN4KxZb3j126lc2NUFKFBMrTQJhjT52yn+xBmbFtTrljN/avpiXM7VATR
BwEax0fY0W7jU7QnvTPhM/ogTNGWv7JDTdawyA46C476BKxjOtkhvjo4Uxp7g9Dfj5lwf/3crw1L
UQEYR0wLDNlC5DIQ646PSRaE25TbZFOhYs2fxAeEs3gGNRvp7bq9FU8G0KNCCG+B9lmwfc48N9bA
/WEWIZ5tNNBVypm6nSvbHG87ZBnB0oPeX55aqZGHg6l8kC6l2wiyM4fuVfmm7uqTsCfNTlAY4I6C
hYKqiDtu2kgMcrCVow2kMcIFNCZ8lLkuF47LIOLJI/1udjKKOqkDKkC06ZwUyCVen8q1YaJ4Y0BH
TUAKl3aak9p3QYy5NtMBxLWqbCKHaJWpCsmz3sZmASWnGfOdfd3qWvYTaFWQ28gKAqAFL6YUpnM/
EbNDCELMufisydk+zwWLKyUzryez70VLDzh8Qr+BnC/D/tpFdWGfikKzMMPMB75izrfTTvk2kM79
YK/tSWpUuVfuhs+K10Dg83N/BKG4UzCSTSsbWCd9oIqINB7KQXRAIUn1MKN+i5gbh77d6gOLeHRl
A6EmCRAjcqH68q0ulJysTGDXNoUhdSI8IaQo21alYKpKzZjMlQcEzj2YRACpkJePPA088D36U3Sz
DjVX5RQrLROT17+WUHye0sfrO2dlvxIELh4sYJEDtHAxc1ygNYkKXGbyZYQcqtKEmyhpTTGJPDQZ
uKKS37YC7123urpeID3WsVoffeuXxzHhxXCGJ9XMRNzm6UuRsZqd19JwRDVOlwTwDICDiRoXwM9x
3jc9mG47zh6yGCpXIE6p3vly3IpaYvaFf5Tk8nWuBLdOv8kaKzO38rZF+lrViW2i30v5u7Qu+3GI
JWyYWXVaZL3MNOW9XJ1NpedDE0Bw3sQHMiZ25YICnyoYkMCwANgtXdMBCVFZtQp616umsJoswplH
sV5gXe8rp4FE77g0BDwaUKe/XD8/lgLwtMFMJoFzpJA1CxhmWQPYqeVKxnFYKflB5wpH72OzAKpH
BS6KkBttKfoEoybd5oA0JZvmS7ILHM2R7qTaFB8ML3emr/oNi3lxOZuksZzQ3yhrguBglNSIuBfy
ExKA6WJsdjE4pbjavH4aVs1go+pAQaLAQ2fLuFoE3ayg4wnfVNbQf574yOwTjWFlpXwJgnEByuPA
lghQrqd2JLKNtT9rMShMEtnSuMSLkmpX5BI0buUj7oud3AcWl6gQLWLRuiwPg4Z3DOFthi4ZauiU
6bbOu1GJEt2cO8M1DGxLcBBUPdoNpMSKwdbZVqwSy3KLgscdeRFU57BEy7oOxg9ROLzO0Nh5A/6s
fQCiScvo1S9yCoPXV3Dpz4gxoJ1w3AnjI3Ue8KSG/FwBY0lSe3L6OVEFRlzBsEA/kyDVW7bDBAs8
EuTdbBbh77Uvk4fYxRho5i+1iMemIxYCrTCL/LUM73xoLl6fqLXDfD5TmnjpOZKhEOqshhXyxpKR
uAEvXbGfJghyC+DjQ6QyhffY/xLk1If9zGr+WAmU0PWBMgOS0mhmWnCyKAWXp4VAch0cPCMqEV+5
NAKVwFzkZh5xX+qm2fKl9pT73UsrxVtBjRhYsrWVBDOfoeFyAvqVbn1D86bGzxWy/n1RWlr5ltYs
McQVf0K4/35ZoOY4mv14nElRSJ2MraYXVjqBkALqBYy1XB0JQJGoSaukQEPdsaLKaZzfYy7JWor4
RzDhuDaSV77+QIcJjCie/MLLvBgW78wgFWWGDbpJ9JQ8i6JwryixJQmGN0iHsOHMIAzt6+Nb8yAf
zTMo5gHbSt+lchV14BKQ8WIxpruoEb/73WCXerH3eaZ+5drIMDSCaodUF2KGy2MxxX2exJ2mIG/5
nI6KqekZFMbvu7REfzTrRl2J1sE+emaNLOzZM7Zu6iiZa1iboEnvhCe/BB3naPcyZCeC3QcXBL+t
kdoUbjndwn33o/TOiiJWbgVFQd8i4iRID+FuuvwMsQy1Og10vJVEyW6hAKRHp3mU7TLprEz73vCf
ri/oMtbFZYCdisYBHP0F5XyjC/nQjlA/UEu9NJMpPoRB8GA0sser8y5vxF0tI4k9JcPrdcMrO+nD
2RAGWwXHklrdgq+HoW8j6FcOpb9DwkL3UjmqN1EA8Qd10Eb3H9jDTQ8EOPrPABu5nNjYjzlpmDHQ
SeNPcivswyJ9BJJln6XB5vdN4bmJ0jM6F6HoTfkAvQjVuSgFhEjlzFl6J6jbFBfsXRqI4i6emur+
t+0BcYN3CnhSEH/S3XsqJO1qvUdbQpP6JiB5Fm9AP8MQzeY3JeXJhUj6VRCIixIo/BYZC2AnCpDR
4U1bcpPZ6Ad+eFYHkXEhLn01UOykX1+B4vFy/rhIqriplgAq1nhL4sFVWn4WOcbzeKW75NIK5Tjj
eDaaoZVBBvtJuxVcNTUJkVYOJj1HfYAfIIqq8tf0mD1fX62VMumlYWon6uWQhaUMwwK0u8F9sIug
GN7vpwHS3bxb2AVKDQ+s+snyXrow+uH+ztybls1d1VUwmnc7rnsfExYelLFoNAhRazJDnBHlmm1k
c4CcxcW9JDGmjmWDusRllQ/iOoUNPUWKNgjtXL7rI40RVi7vncupojyTOIut1JON0XHIHRWeJEeW
NmyC6aT7j9f3wsesXN7el7aoW2cSMz5tkaVBC6ipQEkPlS35U3qrn8rnjjPzfb4h7VXFQ+HK++m5
yqEyzrr5ljfO5SeQST/bGWDMHJKywWlTk4fCf5qirTYdUGWxxMFNFEagt4Kpv7RGroUza4LUGn42
whppdMLRbh+zDe+A4dZ4GW4ip7Air9/NhD3vFL0hpSS8Ri+JyyrjrIS8l59BuegcnaJBVpJ5P6Ad
yCIpOcOaoJwu75Xt9TVmORqRcjSZUJZ+3cFW48i7evsFLfSJmRzlU2+Bhs0tP4WQNWNZ/cilXNtZ
lJcBqNQw+gkTTTR/ZauBnrFvQwHc0k/RkUO2edfZg819j51pA+WcV/8oHpvnlMkfuOp4SHYbeTuS
jKQCGjS5ymmKANacoxzQGvChyaw8+krshtVEZ9BHEz+e09QWngM00+tkhuPD/AIqoe10TENzBJIO
iV7B0QA2k93M5UoTRKnhaOIlOuxZkdsKTPPyK6it3dbAM4Hzhqxzb6PdefCaTyGplDmT3T30N+ze
upWM3qVJahujDzcdEOuQ00REnWNb0EDrBT0kiLIpJ9bNtb6nzuaZ2smg7ghzuSHzvB0PmZPfFrv0
c3ec99EnpXBkG8cVul3tp/4+dnxHAXDLS70WcjfsQ7Xqtc4+hdreatGLgTLhU1q7t2eysT/p4MPN
TPFEeJ1UN9wZpwBFys/RLasounINgd4c2S8SoMgLHQtQNvl1kuFoadKh4zb51JkcKrDX3QbLCHUz
JIns6xE4XM1YemtVJzHee/Xhuok1z3QxEOrcyHmS92qAgaSHUjSNl3Gb3IW2dgOlqxrh0L1vxnt+
X3zVGNfeyg17YZc6KeIk1RFUknGPj1BWxf9v/PxQqcglstwgaxapA1KoSa32JWaxaSMrq15z8CeP
NQOLvuLiLoZDHYsm8NGETm7QRBwtFWKx6bS5vlIsC9Rujyde7+sIFtoUD/zosWCRvKy50PMx0DJn
cF2N4YP7xZTv4tPsqp8gloUYy0XPAPB75WTFr/FN+zpsgayHMsT0208Yohjw60jRCSCx5vq6Ijsx
auCyJTDt30ni56pjBP2r2wHwS+Ch8ORciMJIYTMlKricoWp2X/t3fFaAdIvx0GTY+Eg5n0U4EJtu
xhzzadZKbCrJbVM8lr9Hpf7xDENp79c4PsKbMxuD2MhBWWMcqLkexTDwolhiRMFrdwvk5vCiRLYf
TZ4LXGU+BCOkiBXU24E9rrcZ+BQTNBwiahBtts7eSn0fjz04U9BQoJ64IMGu+DSSsgr2fmRBUxuc
MPrJwN0N0TTXB68XYzOseaFzg9SxTQQemlHEILTTbE3ynUA9yY1iG2kANnyNgYxanU8RjTHAcYM5
Ho1al5FvpCZGyCUwNyTPYgJaIzHxUOpDWvKRi1B9a7tPSPy5heAjBVtuAd5lJpqJCSomBC0w2AWQ
YkJTOo2MR3t8p/og+zPH8rHckp40f6OXwBgUJwDx7es+a3XAZ9ZokHzbtJk+1rBGaEdRco/t0BYf
NE+0fcFiY4aY9qgJ5toED1xy8PgaunvSJrQjq/yOi4x0NvwNaBR5bV6ZTYl6jVZ51YZaSw56vSXH
A0/4DjrhDXQFkTtkY+PXLgHwhGjAihD0G13Q54yM89MMh14SA5NHbr5jMYCuuC4Uh9ExJqHfGGhq
8vMztyIYfYCW7lRD1n+w8Zh/0majQsZcZvgWcr9TM4f8JjB0gDmiOETH63qVBBURCDN7RdlEReZ0
fLfhIQZkTCwUxkey7cKWSIgDgHCR8MgA7xIVAXCpxJeoUOEd9ICGAhu9y1kGHDeeQxyEnz6WCnyP
ymiPr2zegqVTo6xTPiZLqlBoUQwHwgdFHagVAqZIQPiCNT0mbrdnVdiZBqlIIdOURu1BMvbhRaWD
+PECGa3mILs6KC+slLGUy+LVxQhBZXm5Z/ouS8YMrWQf70zjZT7Io5kZTuwSXd0JSr5med97+Rft
nX1nLDw4ZZs68YXKTTl0tBRUb1XP6N9nhJPcMNnFMJmiylRCXxx4Yg7oWWA0CKSIDlJ8WfQb1It/
5i4gHgZgpkNwkARY1zFCvtWVRIkWb1pFAikkvXGTsJu4IQ4A1w1sggINduDTEh8T8L7ieVN6qeW/
Mjy2RJ9LDPDcJLVb0ZvGTWkIk7XdKG67/aE/K0JX7iZHu0/tMfMwayt4bpHaromvVooewaKQWuEJ
XTEthH2/Bbv8aw9pQKJzW2Y7QmESuKrDGO3acqIMjpWURcDA6AJ1HqklypGRip2reuHn+jOBtUYw
2/QW+62+8K2YW1RYgCeEqSWhEl+gdUSKkVEs5fqAKPQmjEpc9gEj+ly2GFJ2yC1y5sNzPdbDUcAm
le8KxYWYY31QLcHMvPDZ+CI+DLEpeJMIWkokE3uPTaXOGid1h4C1fQCrKLEfNVshRMyotnu5MhiJ
xNXjcT6f1Bsy7tSs7EPMZw7xHVN2Ci+BYkp1EAlSGNc9s3tycf1SE0tdJDqk6yCMjIEJt7NbQEzV
ItqBspmFkJ+WsFMDm0lFRQ4cfXmdD5I6kBAPT9OBTCaRLpYOdWRLm36Dji5wF90dPvug2vmevqNg
wCoXLG5oDBa5DeCmFLQ6AxtA7aIIsGhFRjcCiTks308yi++mCdT44r3AxwzHsza1wIMBNiWgzrto
jROlMdDLugIyWu13YwyOsaH9fP20s0xQ20WIgXsrB5hog/QBqKraHLmUN68bWZs1pIQItyOoWhZP
Jr2UwSvBwUgWzzuhD78bc/oEwE1mKnk5sm7eFd8JUBveaIhqUJajH2gJKMG1AWuH+JrksItdX2wz
xc7eexBNjM60FUs7080JAu0ZeoqvD1VYGeuFdcrPhCqE7FG1/0EfJiBFELthtetJhyghSoM01nPY
fukVO7CZmdaVewpaldASIxQNIM+mdqeMkmPNzwL2y7HeEra0eUMaEmYreovRBMF6KAorPg1dm2AM
5REAgDeUfM+ZT/X9pigylNE/6Fv0cDend+qWkF0Jzvypy83wSwyudd9msmusXFHknUbiV9ySi25Y
MdG1vG5EssTFK1jLXMMS7jS0UoJnYM9c0tVpPbNGeZtRC42mnmGtRdtc+BK72o1sV9vcyY/pLrVY
4iVrVxX0xXhw1BCY7ULkq5l8mcvggkz/yxiZ6dt0zB+KT9FRPCFjv8t1kN+16MRvvfBuaNE1wTit
ywcjDgccjoLagQYKRprjUJDGqUoT7gdWp+8twvRH+uWyt+ozO1hdOTCwJoHwESxOYMCmglU1bvSk
8YFo5Jtv3LAL88eBC12gHTbXT+baZj23Q/bU2WbthihKuhl2ivAu4d4K6RRLjITn0vMQ+jKwTxKw
GLCEVNRW5uLUdnjCoWugHM1cVG9Rx8S4Gk8z8MThoSV2fUzkF17egzh0SFroqCEBFEPHwpkItn4/
6gxzkLLbxPdfR1mE9t64GepoO0IIr+6/1kBpXre6XDFYBQABFOLIlyzYGuDMA1+TYDX1y6MCud5J
Nu6h2bSVh/7rdVPLRYMIlYLkECA4hOOD2hxCNPFGzEFqXki+NPnXMWvMNGPVyZZ3IIyg3YPwawAJ
TUNg2knMx65TIDDQteCQjswkYCW5ljsDJiDviOwEyAEBNb3cfKMP9cWq1WFCADdupLi94m/KsdiI
9WQFwVudFXaVvAOHZAaSYYJKxU7x76J+3wyyV83veZ8wAHIr3hvfpAsaD7pgAN8XcH6g3ENlCACP
cXQPwvRbDVhp0pUuedlJAUWSGdms5otlgRmCH+dGKV+aNoaMpAaM1rb2TXMLbzpl28DKdxH7OiRP
bPp0nNuijuOQZoLcjbAle+pkaiBq0A/5aw/OImaPM1k/2hRWFmk0QQOZAQ1tmlS5a5Km1Ex0eTr9
PNtJ0mzLAivZxZaYxV4OZEZV6aacBdYspoy1XOIlMK2GgFYi0NICPP3xKjhzbr4PGpEWmMePgBgI
J9RYveq9SqCypd3g7WYpu+mgyWby0h8jO7XiQ/L8+ycVdxKYCJEhW9J31zqCLqlrNTOYHbHOwYsL
ylKGjZXgChlwHhMMakWdFCsuj5HftrhCNHRq9G4FlU03ddsNSTRuonc0oiG4wgsnMQveZL44VnzE
uWWFSucUWdMrYwEsWfake/Mht4WvCVAZnEVosCAmEzosAoK183lhkvIZvsFnQNpgsDUgs5oLVpoG
/DC48AHBGo+Jy22NLStPtj5MNMMg3EG1gd7HnZ+PM+ePmslDq0EUAkvSfhs7TqoYRILupwnKA2Ql
unmUACZSPJ6KEMpek2iNLOzfysVxYYXaKXi9tZqUgkM+kmKPr2Xcxp/h3p3rm37ltX0xGBo+FncQ
6swkDKZxlJf5RXMrQpp0p34LN6Q1kVk7YAyLvkfqMer5coA96SEOHNWLNqR6UMVO8Ohv/h97X7Zc
t44t+Ssd9Y7TnIeIe/uB0541y5b1wpBsGSAJkARBEiS/vpM+dftaW2rvqn7uh6oIH9nC3iSwsFau
XJkztqIVXc7QPtsUaOqDCgtmI47d2bMUbsFm6S84dYufVMhLh+rbn5/jxzYrNgUKQ3BeMUWzTia+
P9imXTtOVWEJSIfdQoLqboh70BeCl+Ek3uwyNjejSIwnKxNJewovD+t+di+9+wBrzvNbAJ25UXpj
gP2i4zFRV2K/SkRoKKX9C9PVn1wW79Zak4Xf1gp06U52h7VmrOVn6hGDQhG7stN2Iy9FzE/f3W8P
9uy05aWzGP36YFe606pHPLzlyVoSek9YDx1r++HPr/LTsPX7qzzbLfZsBdS18e34DlbWTlwn5X13
UE+YJVrD8+14+n+qfEFvcjBWgP/B3fM8EZZGSDgS7/ViMLMwy5ZtFdddJHYWlEQxR/fn7/jZKVwH
EnHRrpOX5yVLWIcs70OCgUEPBX4Vxo111YUXB9bXfXCWVMCp13CB/zjuWoq93yfCpiTgCyah5Bwt
WbW1HsG4ZE+WjJDJIMrQB+nEebcx6qi9CEF/snFWjvHKn8bgCf7//eIOdJlEOA3ASUp5nOd+58qX
Pz/Fz25zLIE5KM/1fp3890sMTPqePesAZ86IfbBWf3Do6KORbseyS2AokdLr5YYfgwtl2key5Trl
BTuAvwWnPgz2kNwwIUI6w7U3A7MUA5a7IQ42VhqaccV+QSZjaiQzEJtnkaidFVX37W19Ucj/k230
936FvN3aWDy74OXok2YuId5l5FeO0WS9+RQGl3bRp4usvAEMC6G2Ob/Ru2G0vboKg6if+9ikIiLC
3GrngkjhZxchJgb/e5mzOFMWvccwxYR32cZVl9U7K12vwjJPB9B3oUVgXL4MP9uiOPVgfKy2MR/G
ZoUuascasCaIhUf55RcOlAKuuLL3FtSMLmP4H8ci176IufIp1yFTzEK/37F908Kiq8bDdHDzDidv
N2cWrlzE7QscjE+f5+8rnT3PvCnc1hdYiV6txgdyn+/+C8irssskgU9KejR7w7VChS3Yh/hp9hDS
bAaBkn5A8p44M/iVEEtyq1tg3BBSkQvGQdIL5/8jrrYuB9wCAyE+6qazECM6nxB/KsOoln6GpBNC
k6GxMRu1K/Rba1VbTx4Gw9y1xb1PoewJG1/HulT8f4J2OQF6TwC64OsBVYszEHO2G2p0FF+X7bz9
2i/p9zVcF9YxpsvPeb38zkI6sBrsWYzaAGE7vzmoCoAjVgrP+Zfg9SrgYqb95lKb4pNDH8DW0bPg
TgYTtvNxtJFB23lBsw3Zb70lw5Oi00FAk+bPL/CT87dOjiN8G97aETk7DeAUQODY1CG8AZYd9614
MC+ZC312R2ANCDOZsAewgYm+P3FQ9rKlniYgXLH+2R5HUKxgxHfbbNqtaiLG9x20ZSlkfr5eqr8+
e4Z4Rbjn4YSOE3+Wx5BZlWHTzSFY0aibZRG1zExEeGnU+uMyq5Obi+4O7viPg2a6K30ozIUh5kN0
GhCSTELHhF9yjvuYS2AZCCiYQJ8+MYXUooUUIBxWIq/ct83JrWVszubLJOdN5YlLOaD1YZtjtVX/
AkJhuNjOGwN4YqU7SMB2oXXDIQU4em9mn98qP380xwJqkgp8UJ7aKoSBq/1ojyL789Zcw+P7c7Zq
9KKfDD2c0ML3er9tyqX3CBtxqPueHRfXT0gb6pja3o1hzre9Lnf2MF6I2Z+9SbQjAsy3gc/+AQOy
NXPBesoRN9uXUKJ1r+rIKC65YH32InGXw9TIDCFPcx6ubNjPMmPBfplC71Y1Ygd216Y18pMeZVJW
F4P0Z69y7QOshxwv8rwZQJfcg6cfXuXaTVt7Siyhj+Zm5R6qr5ckpD97bSE0mtbT/msc//1rE00u
+Aw6XgSZiDQQ+SO1bwQMN4vhStEXml+yAP8YwdDe+G299cv/Vokp5XkDBrTwysLmUHNI4Ix58ued
+EkEe7/G2f2CJyuHAc1RQHNztR2HeJUDhA/sw8zj4LrII/WwIq3l40Vezkf88/3K67f/7duZveSs
Z9iQRVG+1gTDNbZ7dGUXWROPCvGNVGZmDG0kqgui5x+zifcLnwVt0x66hdR4jYVGCwIHr5n30OiP
xtyN//x0Pz0NLs6aBXV1XBRnV5BuakLGGbuz8XHS5p4l3kzSea5jshSZHn7+eblPj/hvy51lZQXA
qxxQCNoRPUsLdMiCFuqj/YVVPkn+1uf339/qLHpRSaTh8F9nbukhHwnN2Ktlg62imyjcW/+Cnt0n
BwFXHCgV63A1GgJnpQjXlk2lgRWC0Y1pSE/+1F8q99bfcRaTERvx63HdrUTbs10BRTm2wJMw/5X7
dNfNZuUwm3F+KC8OV/26nP+01rpDf9v6UKSEqE2PtcasuvPiFQ5YropHSLOIY/Mcgid6w6PVQ4yD
D9BByiQZALMGz+Te3dWn5Z5ml5DVTyAuvNHfvv7ZVnUp3JNyiY/UZWKGUxpHiWQ0Md37d+Ix2Fk3
68Now5hvWcrf8viSl9one/fd+md7l/FcLva6/lDt5jxMmHVt8IuaGZ9E8NVAFFUEjBrBCjj7ltVs
0l9BB/maBbXjwIFQKKzNgsS41tmqSScwgYSL0ZRrzLsQDX6NDJ6/dozSeajuQ0CV5/2Btvdyoasq
j5znIe12+mS7G9cE5tVXGISqgnSVXMYscebBmKuK6pP/Da62beK+rE73ZEtXT4btn2PGx/k3MCN/
+1DnrYMyJ4U5wWJ+TWHTBTdoAeo+PodO2Nbb1pv8yt5dWPKTsIhmJpSQjHX4D9XG++2vLQlRewlX
dmfT7fIuao9uNp/KDIyzH7CxbPq1VYKFNY0uCqV/dsyhfYbpCPCxkdie7YBAyLDLFQNbfy+uQLHb
hner3QV0OL/al9pen4Wt39c629NjS2wFcRY82n2z9TZ2AcJbwCHgD74NGH1g1ccBCCnNrslI4t7w
jbWt7t2XIrvIEflk3yPPNPyVg45q5fyJOyoc6qZo1pc84jNsvJgnkE/KYSFgfW9T42blNgOAcSL+
SC50l39NDJxt+xWjg07TOvvyAc/qCzfPna5FKgGBjr5AJINfQlrtX8MiyngiYu8HSN11JE5ryF2n
LotvL1DTharYRgIiFdcXN/0naSOo+Ih3xsqXx154vwPtQEx4WvhIK57Ob+AEsHdu1gaFuqfoP/55
v3+y3d8tdpbGTdXkGKWFxST5yl04Ck0sZgyK2mOHOddLalGfRHK0Hr11YCUI8cbP9eJYoGdmhljO
jobYvRYMoY5EVZqTaIABWhWPezcF9lweoCfvvV56th83PWxr4EISQvYNypHntc1cGsxnFhQSJ/pi
0J++/PfTj1WBBO/tV0b1oeYeJzP0YcyVw18077IOJpirMQUDt9IHcx2ShtmlvhambM6SAzR0AVWs
cDC4wAGaQO/3y1AbhUmt+cFZ5jVTpE6PmnB0S/fJdWQQ89IVGBvLRzm3W6+lTfgq21mbKnJImw+Y
VdJhS45jq0txW5VO61YR6LaWuafa8tmNbseiPArIelU/4VGjeJ96gm9z6HBZSaMWpa4bu2X2wQ5G
dDztXugu6g2LNt/GZVT2EA/DwNUQ5UG5tAyaZJIsfQpa2OA9MDlKaLdTWZZGdwxqQf03aqCyhylF
vai2e3Z6DXOYdDKa2T8JTT2rTKUQgcliWOCKUe7y1rZ768pGQV5bmeaOGu1Nw/yhSWmX22Z1X04Y
lWqTgRS1xtWVl7BFjafA5lAIpJMKvFeas3KGKEAz16rPNO6Hyt9afGFF3ISkdF5yI6c6ApsdRJ2N
YGVhp8gEBjgu+u7cyDKBukjuPi50wiUakar095UH7Sue9vlsdQmpVjnuZIKXG61i5L6+cSJ88oYs
1NPgdnHgVxOMjHmLiiMqq15MXdTk3C+2QpVV+9MGX7BJhqEdWAgbRohIQqxWtErEQ0C8dojh2JQb
uBj9vK1/CqML2m+kL2CKNmEULHydJT7mtfKL3j70ZmUMoFp5AZU7mOHNAIaqXgeGjFyrDuwXwSe7
GRI1eCPGvzs7mJY5quA5B39AVzZVmXZq6gropldTCJUxhcf8wBdiuVPSwu4+9OJwCYqxgRmeNoeH
glB7OjZM1BD+cXrLGR8QBObF3Zpd4JLnPhxt96bWdlN9r4pFeIdRkpaW+C3OaO1oW9i9zCAyrtiR
9Y4t7HgEFyaAM9JQl/mz60MBIpvsZZrg9codHdwxSfL6sTZDXj1q5RRNGc+lWZMNGY1FHAJu1wjr
AZCq4YCtPLkpMGM7Pw4t+Jpf3M4a8Uy1wmo8CoaA57fCLz1Aqdo3pys5dQ7y4qbKnaTyS2e1bAlU
va+g3z1sagasI+ZTYZYHSxMveHZUW7WZ37Uwf4xLVRl5k9Q2ePU3S1tLbMOKUUft/KX0rqeu6xNK
jNz+6i2DRpPFpTWBjqVkVhdsMSnO7VM1V+HSRCNVXb9jknFOY5xX07qvFjDtHPzE58XJ7sZ6gDpu
obt6AxHJFvu+yU34S+YG0r1TbdUMo/XoK9dHDFatCNMCpp8GJX2spykuPZpbsWlpqTezcjmJpqmy
vW3u87qzYkSLtn/paNdyYidmifcXW04e8gw/sOSRt10xriJw06xVxBy/NV9DAJNLtatLQldtel6w
DnJ00pzbItaNQdHUWkgzFp54cs1W9TvS1Xoy4H7gM6djDx4tGRDBg62g3AxJgN53qp+W7VDfggz9
OE1PspOlfB29xTJutZYg8lXMF44bw0hEo/WoytowT6wwnQrDPbUUzk5pTwUbYjs2/doHXC176bmE
IJoYg44FqQkMB01MJcXtOM4YKeOkN2UZB7mxWJAtWiDICHoJaawS7yG36uYJ4At33hppF4YNQAtq
SviWeS7ab2oIe+Ou1UuRG7GBQ0a+F4EqaGZzYGAdhvA0GR/KEiitXIhd31tVZ1swpe9yMOz6OuD8
WdqN64kVmyP9qZtKzr/4alBQPZ544PYg2TvzvO2Hgc13ENj0Kp7UfMK6kT2qmvGD9KugH7C1Oxn8
cJg/m0+g5OtBR9ge3bRtl36yXgh13WVbOsKFJVhjB6eKeWLaLBBdlV9qiML2J5+O9jJvfqUl/9/f
/R+/7u//+V8+6h/83VOlX/qiLt5Zwq9X/j8t3q2/oFaMAg2Shuaql4V87W+Ld9v4CxOJiCsgsYNr
gpmg/2PxjrD7F5Brfx0fAJMSo1/Ii/7p8U4s/y9ooqLcMdFcWXup/5bJO+Y632UjLrBOzJX9yrFM
AP/oiL3PRmzsBqudkM95NcR+pTWpcrugJ+hHVmPXOMyjhmruXEVyFCD1BtRZUOnUA6TxiJm/5r0M
fxpuOW5cjKqJvV2HXlJoBAwtFoW/btVpD01CyPvaVTQs/Ws1jHPstdBgGYbAOipayWjJwz72uj6M
cQzozTyq+45ZVjwbsBXZycFvwi9mY7TVQyms/EeHKlPFhdPz5t5rWGEdm4Gwk8uXMjKIS+dYaENe
0doX8VR0/Y3RLUEZLbSEbPNIWxGg70CFIU6WGIICBOmgafZdQVkN8+KQIMN1MFdURXoM8y6Ze22e
GmbKI4puMiRGZRf2t7mnJabuKwteE21LjToVZRWwhDmuPi2lP9gQYrN1ntju0pDtYoZyuLKKRdnp
qHR9E3ZK3wnHK7N8COixUx7m7BFwIq9QAG1GxCdtELWFX8CwrxcMHE28TSB4ekOaLtw5koHqNfiQ
3+0scT9NBuTEpY84a5Pd4vUv/cCs1AdBc0MLzjLEnTYr8MdbuwnrjOFSLgGsVyEoKsKzaigNOkYb
y5l15tegw6jxoxP0RqlwG+CRXpHasWX1dzXzb4WN6/YNeVL39tafXtr/WP/p96ad14fd/6/3f1R/
/5m+NesxfPeHtO6Lfr4d3rr57k1Ba+P3A/uv/vB/vP36LQ9z+/af//jeDHW//jZaNPW7071yLP7v
AeFeF/3y1vGX+seHf/V3TDCNvxwIRHsADlAKoBENxO7vmOD+hboAfClcqVCrB7kHP6mbrmf/+Q/H
/yswXDQlAGxZ6DZZCCT/DAmO+xdUOTw01NCpR67w70UE8CTOChRgorZngAuDjwZBZOShZyEB+0+a
hWVFy1jFLnZPFPQNS1y4iqNpPlwt5LWH1FHUB7m558FoQ9CJAXnMcbOOxlXhPFDaLFcyt6aoqDsY
0E8utGU8ffIteDDxdRZKJJ1r+ql0GBwzjeBHUE5fFr9imBm8n0cv307Nd7ZII61HGyP1vfWkxqXZ
de2w0SVkEZChdBFYyM2GG0uZGFxjGH5V9bY6L9xAVxB3uBi2rjMsp4EumekGVeJyx9+YyKxIJ6Z4
bGY3FjVx02KypswilkT3TsdtTW7aIndxZBHlkG1vpVf0ByXFZkCKJqlZZSOpgLLM+RA3sgeNhzQs
Mi3xuIqr76UCHALzzCVufYUzPU4Jg0dSdLAg+hDDf3HI4MTzCmDvWtN82lBvqpNpce6m3HprZQ5T
P3D009l5wISjFdvVCGlOw0isyYPhOC/fYJH3XVS63xcOOhtH0+uRdCrfiKw+2I+eV9xrMyBpO2on
cSik1HptR8wSdN+S6nWAPv8W6c3T5JF20+XzLqANiTD4c92LEp+NW2HsdjyTg/oylfIbo/YcQQg5
UnKme12hu6Nh8963xd5ghpk0Vn41VWWXGo6u47FfdpNbqYyNkU0H/+j6L4U12od5Ke6ptPJkqsIT
YKU+CYrCiD1VJtrkNTT9pz5l8CFLw0A/Dl1QxE6by8jQREWLDc0uXcHJy/FioJDoD7jLNYLvdvCa
AxXAmWdos6cze3U6MaeV6dxJl0+xZPlBYDYrFDA/1mYGRwaWcFrbGWttTI3a7DE3ZQEhYI0XXphX
fd8/dKqw0hqKYS6lc0qfJFD+aLDVbixEkAVdN0aybu4DNT0HQi1JyEY/daxqTzgwRzobNM6FoW4I
KqqemwfDIrjaQHTZjJMzbaRPocwpwkM71Trl+XxlG2wrnRydd21jXnZCVIegJ9vYunbSUX9tB98E
d8plaW+WfuwGs9yHyro3YdZ4JVvjSjEvM0vHTRuvxSfQzhg5wGELMI8jo9JFYtUkz5Bbfy1mm8cF
CDLI7+mVcp98Z7qH/iDKzCZ8rFBK3rrU/y4WEuEKGTYz5myYLUDM6aENZKEMi+lSV5k9OMth8u1b
g7BnSW6txZ3TXhlfrFHkx8LQ92QeM9XW+sCWXse88650PfdbF3gHCrmpBTETsLyKRx2CwugHS+IO
ZI6DsQ+2ejctGhRAYR4KoYpYjRPL+qGpT5bvbE1RZZA5AfroQ3Ush/pNXrfzrYDQP76VGeWutSSs
uyPYOaYqdSQmEN48N7djA+3qmgTepimWb7kByjRpJZAP7+BUCkzYvr31S/U2iR6cPDnZx9Zd2szs
K5r0DgvSjuBVdvPRJE59g53W4zvTw6Lq5sRBV1/VXdplSgbLw6iHaye5N1ib3NwAYaNZV4dOYto/
UGzBuyJnzQF9WY36CSPokiOG9NTSUK1DslLRzo2lJlUaqGE3+fmr7fEkHB3YpwbeY+k0V8IlKBnM
5crNSxY7fbNTBoPTj0hdDEUXbjJJY3qB00NqBZLGvqVRfiFk0aUvtvCsggRSnaJ4lejtYZphKew2
c8zhqyjbV4Z/ssO4M5w+rxkZJY59CKjXFdeLUaCjYvbPDfWaBKHHjmeF0f1wRIANcjcZ8Nrm7s5F
cVPUFQiOxarJMJZbY7C+yGovJq73JMi9pKRBnobzpDJvAkVxsIxo8ko3NcXcwkkEsUHjtZm9VW6R
Tv3wTUAtHpcYaV1SP9dsjx3GIl6nVtO4yexwI/Gn5qsz5Le08tGW8dXJlNO+gF9b5ePLdGHYbYrA
vCkKgRyogeAq3Dy6JFwgzzH5N11nsg0L39oSf28yXRlZ/vICZHRMedjtA8HGlFAH2mjj9LXOt2zu
YTHd5ksyF8G+9v3ievTIjd81CrNpHDBiP+w9jOPh4RfAEtEaSR2ziBjpkTDjesx5e3DxH0JshnSG
pFNUdjn0JLwltfGfG5iAxeCrJdwuQoTxMt9zcuhro9rAH27Ft0qCGRBQhXLf6VKWww6iLngbEb9P
Qo/Httt1qcupHxPRuRtDzauG9JAyQDRR5U8kKqUXfvPk95nM+5mOJxHW5C6v9XNHfDdu7aGIis7u
76sGWSn4gEd3AdcFP0uCUu2dJUdXZ94EoOLEOqd9MrVmB8SkfwrcaYewqBIgcUumOLkbTf1jPe8W
LpftCNvl3M7ZBpSghBQGjSbTeRCB4tlMixOMGPTKzXOyclRA/UizK5xijGYFgCtv7C9Njq6WMSuY
0pq6TL2l5omyg13ZIJO1T6NQKPoxhxYNwpmjvpnNSJk4zc1sxBiqTayyBcfOK8Ynu1s2fhcPlf/V
6hYjnsoeL7jtwMy1gyt0+SANs34xZYSxMw+oiRaUBrx2X5ZOZ7VTLxumjbeKYwAJA4h9HmgI+PIU
LsRthGEDa2MUNMkXc4wKS39hTWDtZ2uqosDq3lwJXVkYsUR54f4su/7W9eftiD+HbV2vDi3YA/2S
oPG1xP1kixgVIWA2XFIxo0Ob4K++lqWz7ZqFYMLOzq+agB4MMJHgziFpQqf6djLLLoECzdrL7zct
qYeH2emXyFiIzHxwMxwf+3WY9n0roAGKjAz9LpFWAG83Qyi2FtFjhlijwA9zd6Ih40YXy/1Mp28j
HpdUVWrPDnAQr4EQA0YY0GPHy8tXd09tmBuLISeqeugY+i8asSexkR2ALuFzskcp1qVLYDxiOB+D
ELrYM2UNKSkbjnvPs2Ov1GwjuHmzuCeDlOvFLo/SNUeAstYpENAHmxngrxAAUxBstApnrNPkCFEO
Kq3Z3w4LCyJvvSBFH6YFIlMp9EGGxYtJFmjcMoDXvrV1hfHKg3yKO8yZRrxrkCH4L269QMazrcR6
/18VgHH3VjAfPWuatgEAegPt952tBU5zEY++nVlWqw6mZl0i6GTGiyBxCWTu5JHmKFEGjgAG89aD
+MACMRc9It6Dqso2gehHhAG08ihtMb5/xMo3OIsIse2IstYBkRkQz0aJPqkK1cazFQKNE42ATry/
A5xV3HXceBhH8jrkDlT6FgKrU8Hz2K25jJxR3bSAGhHwPDx8+RO6+sGd35IgmxdqJfUc4u8wfosc
D201e1ZZB1B/ZtUprI7MDNiuaBqk4rb+wQpw1X3zx+xjTmuegq9Dzmtw84esavW9KloQydEfzCn/
6rRL/bUg470DPJNtzPWUckb2xjhvvNwjeJ/9dygPRtIX+zZ0v8kAXc2xtBNhW1dl4QaxCggucM8e
0wquLDRczKPny3TGaYhKq+4SL2/aje/tm0antUMfXV03ifbwr2xvpGlR29uWF2bU4ap08mfM+uIS
ttSUoPRJZ2PhcTWB9Ai4FvIv/WDH2sF/Gxfo/ntzdQgcMSBvc3cGBS3XbvFG5zJtMeO9QTIqNk3d
jBHNgxfVsDYGAb4+hGZtpQ2UYLPWDZuoRbF7BKS9xFRoD0MaY7z43ZzA3IelCyLrnWzdO9Xy4SAG
PCGM5xjp1Ln0BL36Q2/w4JZc9a7YtdKtDg7kHEbdDJvJ1bfMnBPKff8wtT0uWWGkOdC9bVXa3w0k
iqNfPwUeeQt9vnFF1yIUNS/mKOW+U/W1Mvh8cPL5KFn96ktv2JRGeNNRJbbLJF8CtBMy6Hn3m2mY
H3qXVEkzxEwvRgqgEpBrAeVTEewXQemNlNJKkZXcmqHxvFTjFKHKx72kJW7C8qrl5v3I4WzjMzfO
qYnKS7vzfkEKHpSm2oWTN0XtQOkWN1rhOz/WcnHomoN0kmCu9a3jCwNF0oCKxszJFtzGE2l7hVNp
/5A14VceOkxObt2Y/eIfSl74CSr1HliURkpkmd8EtnnkM6h/BSPxYxFgStWEzGkw4MuCiUJa/0gN
lfjUhrilxmeH42sWcGnAg7m66Rpj2wCziVjTYSjLnJak5csj+ioJHaGBMRrGF2ZyaBbWFGQwXE4D
iuYI3eEwXdAZD/1xP1IdV7OUW8nz5w49C+gM9VHtjq/AQzyIE3eoceoR5R/DWC0gZCRW+D1jjm3v
hHExaHtjjgtoiW7qKmgUoZnyk/VYpDzYY3UcfdmsjQ3YHI/1iJFqNy09TCYxirKu8GXC5lltuk7v
B2Ry+/mJlgIiyQXc67k/fR0MvfeXW4sj7HVOYkxg8uGIgjMCIodJMYm3ihUp0VwLzxe73O4PEHXA
p8BTd4chzwarAJJde92Rzf6XBju50ApdcdwzmB3SALtd7AvM8X+TDgWaNmBWGY5j0SC7AfABonjf
XtvoHeym3M1Apb8LDPa1EHrtEflZ2w1B0kz93gigGYtikjNz4wYTiTkv916gMRNFgu8TMSAFovkS
LTV2Qst/EDqOUeAC/+/RfZk7bPSOB1vQ1w+4uR+pjwxhxI06dqqNJmWjlY++d1zh4bRBAefA3gXh
FEc2bRqESUkoLs+u+q46VmZNuZvdN5OUcWn11zWNK1JHgEKmjetqltgEbERkQBOuu/IwdM51I10n
CgrjqRPDA5pyVWwyEOAgzPiTBAglIfdkyj32RMAh7OrGyDx32msOXLTGLW14Jw9TWckgIWk9mhgJ
bqFXOZfbVqNxIc0Dt7k6hI3/XIk7Fb6h3ccANe48NSDiFag02n4p07pZfpSKNzsOuYXEBQgFE0g3
QNE/7gbjEQ2+HyqwfwoEdmvpWNQZ1U+nmu1NaeN6ZoOIFVIjRIMpbjt9DFojq/W4ZGEHeQsyZTl8
F2Pdhw943EsETQISoXOpktHnJ8cqprTJyx7dXNtPzKW8Dvxp27T0Tk+bMnT7kyWdfT2SH2iRf4Mh
+sPgoqNpdiYKf+A9UA3IV7wW0mD999kQL6HVxh2OUtnDLTNon7nr3DRmWWwCmkjXumlakrSMZJbq
INEIHRGPGACnwp+opNGi6akX13kRwhVLpM7Q3uNc/uyVByGLYhwTEvRZLZoFHlCeiPNCvCnD+46Z
nBLUqq+8wxuGzvqVjzKjppbM0AFDborLGtAvutNL/tPM5+9KlM9SD0nQeA+1q3JUoNau8tgOeWIL
vSN01boS2RKB+RelOYRlrlSL74q2r5GiJX8N7+ktLxCCC08hEyaMby3NjrAtG/mEorcuHsMAEut+
QSboYPMvIwtZOunxh0cXKOQ4+YA86NlWtk44un2TGKpkpm7WqaGKgBOStCRHOXjeEXgY+lUhfmo+
jkQ+d04AKe36hN56G8O+D5P+vW9h5gkeUTUODcfIUlY533kdQFPUHo6O4d2MjdGc5hoxgYZWl2G0
YOTOtbR+8Ll9mCB+mlWsST0Az8e5hU5gowC00DD1EBJqYdZxwYYHlRpi2XccVRGGBFNNnc08A39x
OMN12pU7rQ0eW1BzWgL5sHAB/k01Qsel5Tfc859x7b7xbqLAmRwVa5det721GoWZPjoOQx65koPA
wgqNTLZCyU3IEWmXkRSNGw/U5pk/qt1Em2QyYuJBt7Q0+JcBHKSIDMuLm+toFLZ5BB61Iar638yd
R4/syJmu/8rFrIcCfZCL2SSZvirL2w1R5hSD3kbQ/Pp5qqWZgQTMBe7uAoLQ6nO6dSqTjPi+126c
VhDp72n7VIYa3VHSngrPKLew42fhdeNpnFxqHdZq24jxHYZ02Yts/U085vsXTsEKbCefq0xu1bJ3
11Y99JVmkZvdCjyhmTcjFVaHInOg1HMmpcSaojUTGyqZGlaC9Afq/5BV5UkU2b0cVLCfXZRYAeuB
269HyZ0fSyRzyF+BlGyzv+/m5DaxVAJZAOzUec2Pw229zz87nDUnYL9mdOA8VBIX1lJv7K4Jr1KO
qdoIb6pVX4WlehOLW+wyQ3DmCmvv1495N66nkMNe1PV1kZ/9sS62skimyDOdV1Ia+800l2XEZSqi
ZZp+RkO8r7V/L7FlR7Z6qMFbY3AdK1tfqgTCvSX20O2qHVKrkj9ScB8m3R595nT7iw1t+tnxYjuY
91Zl6uui5vKZzAE3BPVNcpY98/LKS8Pr1iJejeZyCeN67rYcdIgG8dTGTpk+lgYCDSB44gcn80EG
AaglEzo57EQ7oUlg2eyhaXLbOoyGe5dNL9Jp42ZsYdClr6M3tv4GbUgz/fVcWUPRxWNBoLXp+FFK
2VgkFnmxSj+/wgkGSpxT7wSsFTVOzkNJi5aiI/omLVi23d8Ckkm2iNlWs9laed2y0wkde0lrRqUw
qs1qq/qAdsfe6l+A0HanbT+l2a4qxnKj2u3QJuWuNb1kF87G+Kscj7xkuF9b+WiF2dnuRtIr4Mpx
SzZVnLdZnBb1rQXlzME5sWfm/X6YCkadtH0Oku6rkv7Lak079AGE+kp29KWpDlAJ16IDvLfh5Dap
dq+bapf1wSvwD5RBd0/YAmkzIozQ1Cxgf/LNB1Db2Hq9z6yezfF32AlumFUyBjp3Jyfr3beAqtba
ppJq6mKxrjPTs16jSjqvRXfHhntdr07xKDwNGMy4M2mUnrX4wULVRnYavCoreVgG4UD+Ey610k7W
JMGu78W2bWczNnD8tsrcUQJ0qq3rdPDtm3WurtIm49vTVXquBu+SAIq2o9Ucxlz8oPmNzY4DzQ9G
VJ+u8bKmwy7xCGxmTUX6079W6696hJ7ARW+0xtxrGvqto9/RDqt8N0+kMsEkjmyH4jTX/p9m9NSm
7TWmdVNOuyx7Eu3KfKYurO3IPhp5AvGsotajPRghVk6e6nBarW7YrtzHG9eT1c4xQbanqSXctUH4
4XLyaKoaIuaktnTrKJWhjdOqvB/mUp9THdwXjSBrQzGqTG7CWTPzZ8M/z9fZPqBOO1mtfLVGceV0
hLmGDbzuuWs0D+wUnI3FWV5Nf9zqMv/u+kA8mMJQG1VP06YHPSpSOGC+W+Cv3I68bJw+AdCUW24F
d0ZS4rLWrkw3ifGbZljnxV5M4jnTHf8KxFZpwJFWr+85iiWwpemGMnM7Kiz1jEgQHecyZ1wcvPJO
6vdRk4MomQah/iyL641un7uynfaTLZ+HvOLxpsf33ivSp6HuP+cfBIU71C/pwcye2tCprmrR82xY
mBuWKmh2CweiRVTgHZooufNM3XJ5jedQqZd+dLKTwTK4tdd8VyFNeVmy+ZzOo7d108bd1YaUkTO4
03Xbc7I5no4Tb6oOYl69baEJUbWg/jduqubXyiM2L8s+cHVgUS7/rAOJzjwdw41OjHjNuveqsWKg
r+qqHSyI2/bQmpW376xkvC4vFttnXHSDvkMF3mzLNDGuy3SMnIaPJC+SICqciRBXYCzMfGt30KXz
DJW/W7zueliTo6yaP0U4JyxmPFcTwf9x1Vu4cyb4aeRdVADll0SMKfzV5J/qfgTpyQr6ursEmL5E
glNXa1R/CHN2b9opAwL6QKo07TB/f3o5Of6Tplc7DytoI0SFRVdgQuhnk5VkOPjTsCvYsFzQmhbL
eNxYyw/YjbGZvOaUsIpHNsWbO9PslkiUYMyZpfydbxsHwJPuWunxoZTAfILBwVnkHIGXP7tN/1W0
tYv0pXE2Xg7A0gXUqncFc0oxt5c24cydfcSe5fLg6No7ejkQoz9xBmVJK2Bt7lpX3+D2fOx5HTdh
QswnrEN7cm6b7MY162XX2hYj2Gg/FeWh17iolmq1Iq8VfF3cwbV0ZIxa7k0bIPG4rOqo0VW39eCT
al6mmSktQ805mO539vsGO7kzcerVcYjgMiZmxeJwP0qVVPsudx7tavGjal5fHNF2UfdTOO299LpL
XVFdUDDQRFYhPqf2O/8F/gzNsZwVsTDre6F98P76YuaMNvaV3ZT37Uw2pD/s6rGB/1HJm9W4FmwQ
1KeT4c73J2uzOO2jCstpk61qjGCxr4IR9CRM9TMahW0n6mv/jQXENg99EvzBCbs3WZSX+l533lfn
Nwzryc4M52PoL0fhFwecWWTE9e6XU20zB50DovyV4WBwqw/aJF95pJeFGiS7B17yLqNpqS1ixI8k
CMe4b4ILZls3NGLe94sa109rkXFr5pemttSmqqafcp1pbfRv57W+HRDhcaFz/Dp1cQyM1LpMgnUZ
dmYotNyVus0Ohdcbt+je2CwDhdDO4+qgh5jTqF2fRXKaNfntVqU9IGxY77k1l1NajG+67eI11/lp
TADXgCqvFX/QvVnlRwjE41IJee0Gw5sZ9uVJsmIM0xLuDF+G8Qg3xGafNbuJzvvURXXrNulwQGLC
GE/pgCv4lEzwsnPfB/V5KFL6iMeE5CWn9U8OvaixGAaq1Q0xnPzcbyJstsQ0d50B+vUg0+aDAMt1
1zndYy7klvZG9+It5rBz3Yz1E1iOepJi2KP45sFP0FEW7jXjKqGWuWPs122YMRBJz1SbNChO/TLf
LKVz55rMxiaz+LEL1e3k67c1iORIV4snBzIG25kJyOHFGLyDXqFUSs9ipWqQ4k4iYahxi9j2Joj6
9OLO63ZpjHUrHQumz3P0rjdZPQmFu9Sma101eZeCgAp1Wgy8M8HAtAV+cGgb049MyTU/+PeNVRfx
aI3WNk0hvcN8POXO+GRKXDgjN7pp1EU0zIERJyjjKi0MZAykkvWzRLG+qDPCh4XDiPdp4Wo4Mww2
m1nVdlyadP5NPOEFvY2bRCZiI3L7Sc0NzEGBATuZyPi1WSC7eY6zwC6uUlvDLxSk2JmQrt00wtgE
xbZir2aLIaDLnNY80mmTXkLFqT/bxq4JqofMLPtN77Pjt72VbskaS+LMMz9nr262Tg1HCm0vDjwU
B6c0uPKM5Dox7PRkcJAwZR/cpbJ2v+ICscp2azUdpgjVPZME9SCz8XE1hIo9T35mL101wrKi9was
nYc4Ndm5y+LTtSGHRJtVm1Dab97QH1fOqQR1K5Tv0J6QRfjflvFTNGYQUz6z8JJ/ExbxAl9QwAGt
72oI6Bt3fLVZ2r1UKZSOXHfSamKv0N6dO497R819bI+5wdMwb7Ms7d79nHFQlY4FnTl9L9VPQx6g
X85PFpc6AmKKMJKPlvlixS0e+53PgqvyHeNmvy/1cG8mfNCDledHOKDnym8/vLVCejZUf3zSgxvl
kf2u7CWWhrPy8/DTmE7zlNga+DoHhc26F2AZtlwnfe7N+rnwxKNRECK/FBZRpPN8FD1Wbhvl6iYH
edogVUmPZm5wofdBPJZpdVPbI98Z11diOZ8qQD5e+H9Cd3W3xejGhhyCw2/99QbWkV4yI3Z/4f6F
z62ey63ptSh+Z+6JAmnchKfjsHomZOtKZ0RDSZkB2DkGBRClRoknVv/RK1wVORSVby2DGMo0zQ5A
UFtXzvAiXWVDag8sbfm+WaDLO48owJoIFLMbCW9rkiNjc3DgQ3/X5NCwwfy60kJoURcSfhqoVqnQ
Kjj2N4lbzimviGGflx8j7D4bENtNr5h8dYoMd5o8HLXqT9XY713CbFn/Yq6hS080yJiT07EUtJ+q
Tu4Aiq4NNKr7pcUJU0L8twmgmq0UmuUot8rsIMwUgi5MdilL0oanijoSP//Gwj/Hlci+0ESb8LB1
CrJMrK9Zl1d//RdzV3k16L6IZpIKgZIqoF3VD+d8lH9sCX+z9m3OouTO2zFT77aXHi07d66y0I7t
zPqDWrPcmUlNZ4HiN7oays+YrOKqGGFlzQkcHZ5s3E4rdM1KR0vynjEsX3VVDWWefDDNbJZAJ+e0
8T5MpH6iSx5k41Im1M9MJumldXhfszmevOI5H23Oj0W9db7YrRp8SS/PSlQqKoPpobbd/G7gC2f7
uR1za72f2uaSVFm9c8sO96QT3Lu64c6xO5tiKU5jR6Sf2NgVmzOOTsW8FK/dVMTdtOp4VpCYqhYX
T+v0HE78QwUQQFP42a2dgk5rL0OO5TbrFhmzPvRdcbaN4gVVUX6au0FtW3+FnBcsY+GKOyJ3BThR
H66x2TtZzN590F55N64rYKfvfE9UymymKlU70gZ2cNQA7PN1QxUK3D4HXVdGfSY0hzyfmlasQ/7y
YnEVbZK1SA/+EtmZM+86S3Eoh95LISouE9d8oLgDBp4Z69gNAB+e3iHgxJYDnxRVNpHWhtXbwCfp
4aOs8/ymr16M+a4BL9aJ2ceyWr7JP6qjcoBKt5hdVFd95YtxwXV8bfZSbbVFNgPEzK2uMytKBTnd
K5yrWoB3LOVhrcpueMnL975wKLttkl1bmnedU4+b1qFHpDf0sdFgMTyjvNHm5B4SlX7kWY/t0b7v
KoduAWLwAaZ1vV1bN4mSsj/4ZqdfUOefx0K0sH6pxRQ8F+ela7fp0t2ynv50CFv3YeYmG3BuIKrK
sDkf5EswjLhm6vVcEVmFmiwZCaEEpcr3I66DK76/Z6xDZqwQ2UVSzZ+Vw9I4ifIdDZxzSNbmaZwv
lbX0d0Wnsr1yTZMpqP5Q42KyWC4fazCWV3myOFFr4ixr47Yz1Cmz8wESHMA4Mn7XemvpDkJP71Aq
1JiMNZhduF7b3KmmPa8b0UKZykTJTTJWh7x17V02ms9qCf7M/eieLJy12ykWecjPZqDJqizik1y0
/R5uouuhWd9QsQMHJGI66cloDw1F9LHWj+4vgpzVVwbCETLBFuipkROk6Gqo0i5Kh4aDroctS4AZ
BPh0GZ4bS2bvLGkAvN57nmINJjZD7Qwk/maJnkfmN0PI7jlq7weDK1afEZVRX16tomZH88yzzi5u
Tu+4CSgUh10Zd9Z4N4Sa75euN5XgRUSNOET/3nhVt44h9NLYIcsx3PC7hux01PQAvYvOyX+RBU3X
Dbphfq4mcsxdJ5zHPKyv1nQFPdc87PMvgVr0b0aH3OLflcjXfCVnZ5P6qDhmYus1+yyPOVWPjH/5
BJZumOmbAsLxJkgl38g+BzN/qILyFj/lsgkDvksnq06iTBHqsCEqWPVNHgi2HolR0Z7vbJposcS8
mcX8D9/i/5PS97Gp+M8/a3r/0un+j+D3OvtCG9P8jP/X37X/01w+ANn/9Tf9k3j4/xe1MPa+/10t
/MhRAFs/fvyLxJh/6O9iYeH97TfJ27esABuA+Vfy19/Fwj5GAAfnuQtNhfXUCzEJ/JdY2PqbSeYS
qUS2RUU3Kd3/LRZ2/L/59AVY/M0wdIle9//tv6TSt3/32fK5ocFGZP2P//1/alWx29bj8B//RtbL
P/sHUB0LTAzELvFHJNrKNv/FkJrYnYkLarb2XRdau9z1kxd+s1BIA5PE2uG3qbcJmUALNL0/6p3j
pcYejLqEPQtqCGXTuYOQmfbBHIrnUK7pgykx87D/O8ut9GSwgy5K78bElnSNl/11UITgOsrzeitG
CpyrrT+P9XNlqBx331LNBzUh7eTs1mTlu37LVi/7T59p9DBXqbMjDjb4mGFAQKvH3gu3jtslUe97
3hgrMony028xnBd5JOugU0qcs0Imz8hfLkF1QLs+p1uu2+Yw1RX6JvQq1R3qO6Z5EVKjiQzqOpdg
ZXLyclAubx4RIgbTjIxarfpaWZ38qnnXXmpECttkbOwN0xBbEK3g1tEdU6/dBFWbARys/nQiUVtb
cUuq9RNCnOHVRV5DdnW5ImAqalvBECWdiIUmximabbXeU0c6oVG0WbErMRXbviH2aZOEWpzqWk/7
tl+MQ4Et8HYJimbPjZXtwnKWXMoj0sx2MraDM5o3KSx4sbHW3nxupSgu6Bg0WoDBPWJH9J4KgCxE
CMrnAJ7nk4ZxeJL88ne2ZM0+l87CbNsY6nNRlfG2wvqfq8rS1z3r6A4Nb3qVdAwmlVbBFrAsfUKA
qvcOKX4A/JNZHLM6CU79NKUvhKtBvXuIX+95QnTUYo2DDpgpALdrzl2EdFX6kOolYThts+HDsTxM
Zm0Sp3XRHxKjttGA1MB2JdoQRq/6pviVC3qrMb6nzZDd1DQ2XmRtjufaqPBuz644ojSXamPweMWl
1bVfhTsKkp2W5adqQg/NqiHFnV3ohOfMzpB/IeyPW2vRV0DWc3fqiBx/FwVSKy0SHx125kMpOt6I
us9JSBWyR3msJgO7vKOTqz5tm7gwzfRIgEl5rsmxuk4xmTyPblb++OkoO7TWpJY4tZd9TSiyerTG
63ILs2kTzoJC63eFsHRc6Rmu0Z+DTzCo4I7MS7Azw29u/DpobqTr0udmDS2zrdW7aKFyq7+eKrtB
OkWeaVSZqXuVT/yVwRoGsGi671lWW/lmlHn3ZbfZfOf3Oax5agzeyfJEd62LwH+l+XJ6DCFEt6MR
iI95CWU0p/DZ0WJV2WvqIadxYTquMLQm3wivEP5YgxHgCpyz80rye+w2VfeNXZNGn9Jhq0u8xToZ
sFI3gzVVr042ZPtKif4wz0EVOVPundqFmK+ZZ+PcaCTHcABpVHpCAn5Ds6NI8LvxinC/8aa3uj4S
zRpG6MnFmSdtvB4XSE5I1qY6j3AO36Ja84dCjP4jyQ72l+vl6rpX5nzguQi3hrDnZ9Ru5tEbTedU
u1j9wALK8Wooc/NmJAoAy46f1ffIr3+BwrwpvhcIUdMq5q+w1H59PcnQ/OysdDwbXutdmW5qR4gX
KOMu5wTphOV/UiJFjEGel1t7MAlL428aGxmWuKaMnBU6dI3upk/c6q2cFd6MRPJ4JkuPHXCcDaok
1bQEb3Neh+hNi+5QhRn4cmNX82UJJ5JXErTAc7U2PyJs2nWDNLiNwmLmvHJnPxCb3K+duG363yHF
9dO9HtkS0AyXx0G6xtkcLPtQCbs+evSOvnC0tNtSyGrfLyuoUeW4+3o0xaUSjr3rMbKpjdRkXoEL
ScTNFM0aDziGjZNcTOMQMrcdUYOonZzL7m7GPv9azd58349g8pu0l8E5XEL4rDrLvtZJdleo3MOT
03Zw0L3h3Q6u08Tcd+GuDzGPtaad/fhzsz4jdlTn2kS3q0J7gb+2k4dsmKqPiS2CE6RCeBsNYYuE
sebX6MmBZkxdpKT369o+W362/t5hfAd1pWB3shEFxMTMvYY10qraCfdIvrPHxG2K2OiFjS6i9PA2
OND4j149m8BkmQ//RNDAcOy4MF6cxk6vUf34d12n8m1W5JTn1A2Yurkk9RGKotohF04ZzUPzWVt9
+8mD662bpcvNQxImEM3YspNavAiyAHbWbCY3qimDecN9XxVIWEzjpNuZnKhQTOOd6Wk4q2Idio/Z
z9xXmCWkGwyc7c4uyqyITDcnbxej9PAClTkT1ZP5HN7N2COWXaem2xR50f9MvhqveWt/3SQeV1WW
jMm2ckQmthwM8405huJVt5Z8bHLXOGIlk/Ae+XQEFFMHpmLjIpQPVGCvyj40yHL2dG44u0TMLh9Q
6honb+qDczmZ2GV8qOBdHQ5it4ig+9bkMsZcwHT7mTmLex5k062tgRx+FUULyF/RvpaypW5oML13
+GpUJIbCROBx8mHiaxDhe0hJFnPB5JKM067pV30MkdBeydBNyMVBwZdG2nSUccjMCuA3DUlk6Kpm
/nG4ht+dJHM/DFdBlGi/s/Ha9P53otz5NksKxR7RSPeStMu7Nkz32bIN62YusnE7y2W41q0NHb0a
Jp0FnWF9UDBLKrVn1F9rTcCCPRQoWLo5vQSFIbc2nOmpGSp0361n44mR8EqDVzn7dU2qs2Imu2SW
LZ7LerWeOIb7x8ZZgV+gNL1T168W9urMDX4TABcjknVqeLCLKZUiTr7IB1+71Jkko++dikxnd206
YKn08DD7/NVT2g8LRgRFpHRZ5D9OV4a4YmhjdiclDlxAZsNmrrpTJkv5JhJwrG3Z2NO9JZQZRI1n
dubGq8LqpVrm7qursgogu85x5/PlJi8NvaJnHk6gGnRynHXeWJ4HW5IzJl15DkYGllKBQqOzdC7r
sq4TqmTD/1mqEbFKkaS8vYMzd3fZjNYiLFLn7Ffj/Jpixc02PpjIfjbaYmelJnOSyV13l/fSuU0V
LU2GO7KyD0x/KLpDgSE7KLc4q2ZgYC3YllB3z+cM8P2tMcv8NgQE1qgAnHHfY8tGW2xZkONg8wQz
cmYKHdQPtcCZ/RdM2toTr5NFgmse24RzbZepRhElhHrxdJO2GxgjCP3GFicZoMWsdLidVBtembbl
brNRu/s59yggTJLsYlEndjv6JNjM3OpnoxLJKyPTcKbV1Prs5srbed1QnvyaPbdtrfTQu455UY25
fiwlrvINGuHxSqkC1cBEoso2sxL4HJkbf3nX2/YBm2mxbzuwCtmhY5oh1G69Do9Myrd4s9Sm2qa6
sp9t2Qd/Fo7wKqrapTz69DjvcMUjHgeRP02D3Z9ISvVvVis3d3aD9SxYTRsKy65vO9MbmNTD/FBV
hbrHLDFU5I5Y7Qexdtz7uWFuEfeLOMWpEY3NmESlTpKIQ8i7RzQ5XiDj+NY8IzlbbiojvxMAJIme
IxFAsmWeXn5qd4LpzrBhfXMQOrd4vIyHJi3CR4W77DrV/XTTjZbYlx5LsgjXAcraX6zHBjTLRbPh
aWNjL564RUTY3aG+K6+cPi1epaNg6iwVqO0UpMk5EctzmUIAXJXTUBzJSpbyF85cgxtTNFTlkRty
rhFMa/gi0lXvlqZcAazSdnSYAJuMGG4ZOvd+VqavGUEZLv61sEQHFyIiStLFA6voBgsnEaMKAS1w
nEzFpovCW7gilrmrz6KU3k05LOACwdS4ZVRzxLhxE3KdMjaHO49uVNriJVZE1oHmBmmk2Nq2H5zS
UMu7RuOW6BpGVeAll/gsE0l96M3SvQILzC+WbJNdodd6j/t2eLUrw/nCqoF3CjLgaBnd+DnTQfe1
6qaEc5tSI917edvfI9IGsgqMEIzC5+CkRL7M5mcRVhnylbLoL6nLusDYQXl5Dpz/pfFtkvrsBihY
60QZN0Muy0+Xlevsrag6Yx2mjKeELSZXnluXSWyxsu6LNvFtmKM5hLQQhM3EK4Ar/9cukRKbIXWQ
ZbqqIza+wGZzmrwsVduh8Z2HmqQFJqxwfpK5HTyKYuGKhKhWV7XK7J0uxvahQ49nRJXV5xC9afjs
dwU3HcTFDkSXaViMnDtbpCniNfU1hi8hpH5eHUMJklDyEdZd2+dpDZhWFV7EEiHzvrE77w+DTP3k
Glrtae6psdHwuhNVkfwqPvyl+k4theistpKbqc3dZ4Mb/MYbLAbVtUKgLps8JBQ4h7pBO+g8DZ2X
lbuwW7NHpFv+nkucC1TbeMDQ+kxbHSi+r9pyj3XnCtoYWq9/6MpSb+s2MV8as07f+rU1rjOSVb5q
S5ffWdvpKJvbJojLObUvCiMfyiAhku2S1jVgp2q7M45E/ebYBXoiKp1vrdYrLzSDGUesNwqC0/Vm
cqFqn43OH1p9DgvTQBVybRiklOQ6VqbdRFUh6m2mKAj1KkKAVhEs56Uuy49JM+84plZXiUrMS+G3
4uzOeAY5Cr3lujF745SowQRMW9TFKKr2zuxmlMv5YNBFBjgmk47TurEc4vHm/nFou/ZpsYicRL62
Vh/rCD8RCadTsSNzSOugBuKzuEHRPxk+9wyxRKQmib57WC133enAKp78rEvO2tfNOevcfmfXPCpT
aFgnhlfb2tR+Qia7O1nORhfufK4HFNu8xLMHLVQv3Dv4CTB0uVvZduIhbRJIzNrI1GPbOP5L3xjY
bvgRnr3JQ90FgElSrHJiJ0/lR7JKw7huJk9U1+CYIeoExXg+1flr2S/1VoZIjiSFWiEffhaOG3RA
HRkk/sqR76diusnN1e+vFyIeMCdysRZbbBfwuG7C43dsiRQhz6hNUIXkoR3Wm5J+mf3Yi/k8NF7+
RbMTvja/lvLsu6yMBNO0y06VKZE6mD2/1vw3zsjGlzW7Sj39UjnIs0P3ra+ZFONKzSWqjNT6xWby
wiDRJi3RhDZI+QdWrajMXHmTBIZzLNK1i3rMbXTMme2NnljrWAzxZBclisHd0gbVjy9mLGTou5/Y
zjg5xywdtuz8DraRaTg6ITvzlFrzCQ6OdZfv/3uofXGD6EnukzwEmhlDyNJBOwC22C2fg1xjfLNW
ZpxNWcn6LgjZzaVvjnfhUNXfZEmTM8cM9VqqYQbFt5atociLwhWy6FsRFs6hMGb5UREyii9QunfQ
DdbOk6lEDyocOsADBy1UaA2PhNFAAOqgSQ9WW3rHxrCGb29M009vCuxy27dIh5SP1RGfef81m7LE
e97Lnw6xtdxgosuMqM4wk3D8DSML+sCxY08NirRS5mWMvtIhCan99YT647yRqAERGvEi7FIc1E8l
aQB+JMU0wY3OeihiS44WE7oOiJHAkX+AVuSwbYL2vg96Jrse4VgZpPV7BXv0vlT2dOX6y3pt5gBl
FbPSwjxNXcH61E2SluE6cV4DuU7PZJr4eAQL3A7oQa4G3npYXjZn24WoAgaSCpvSWmdXuZGbt2uX
moCIRsMvme30UBYNJ0qqh+5oDO18K2VXXDvdBF+nnarBD6ckFGtFXOdDFva0jrt+v1DRUMPj+aHR
fvlWMByJIEGRlSm9C6oixFJcNzc8T6hDmHCIB1sLp6+ifl6yg8OVsOPFyRFH63Cyt5z/xtGkzPWV
f73e5gt5k2NFjNRSDoQD+FN7MYCvdlJa833raPU5BDK77SCbkWYxQ37bjZ8ig53khdAfngRKT8Ln
NQ3qp8mZp0dT9uVPakCGjVzkd5Kb41541XJwerxkQlvmrV+PzjEshvG+r3rqz0DyZ3YAN9nn0FLH
qnYoByXSaSf6CVEIEpsoTFb1MRLMtW/AGXl9VmZxPykRPkM1JJeq8c2jJt3rnR7uADDGd9cbhRT5
wSTI6SXJ8ZNFbofXXo6mfVqnGmgLh+C778CybvLEhi6mq4w3CFZdxnntevB3HqtGk+vfJXMultNs
OJxMqxee5FooMw7rZfld2Sky5ojvHkY1ogcOLXO243YoyK8dQDUok0XYfHDWwLhB1r3urSCo3oPk
V09Qz+QYVK65a7NFnEZU5YdOC8IQu7XHWuta/8neeSxHjqVZ+lXaZo8y4EIvZuMAXFJrxgZGMiKg
tcbTzwdmdiXpyaZ39m5sxsqsurqyIq5DXfH/53xHfxxDXTz2lMovK82Y0aEun19tT/lG68uY/RiA
vtc2bbGfYgKI4UpFxkvZ2sGhVXQ+iQAx64Jwqmx0i+3wozNn1ophNmFLNJGsp95g6xO4Fq2uPMuu
uU9DpmyUkY5obQQZGvMmmCLKO7i/IcjnTMJ2WT/oEnYTKuf0lcC0bWk1svgEHYjgtG5UN4kt/5eS
+iosK2UKfhCxZ11ngSCzEVaVfFDojO3JO0IX2Qddfz6GSjM6cqdFh4HZCxZCGKLEbfrYJuxbnseG
KoW69G5xcT1PzDRuICbVHXIbErjaSvKbiJP8JuchP5dUjfybWpQSbW3MYL7LvJ9fo900740059Aw
VkjX7U7JLiWTdGrPYE90WVkS6nBmB6pJNNfcqFKW0FaUZSCIyNXx0Yeup6QrLeq48RA4tlRPV+BD
4r01m9q5adHAzgK+MIn/FZ7UUbmRtKg6aAWPXU1886kBnZghWA0oC8oRatciiaKdJvftNm4rizNA
LFOlsvLpQg/69qUUGecwKQ+Lh3Q2kvVQ9pQQAqE+KaOCc6YTleTKrYmlwC60naLjqUBVWiDStAu5
tbwCVUbv9kkBIwgLz7lEe+BJ5axg7tIuVH+LRPV/SbioNtHUal7ZxdIaIx7QQj0P5zO2ILZGSWm0
btjtopXQSlXx12NdZ+vOQJea9cO4bgxFdhQjqd44EVLflvgpVTpPN7Q0i7U6mIBBKCDcy7AOqKoh
gbKplnszOIMLWfHLbQzOYtvhy13LmeGfIVvLtolco9PR1PBWqxDSJ3nS/2hVMe3l0c/2emMmiZPI
YBXL0k6vaFLNdxxsO4oXaBio6XPkwxxYLuIHFBac5MeaMmY+b3ORFZFXhUO0zfPEuOIkLCdeoJo2
hhg93YV1AsZvkuS1VMnS76DXM/iMBeyXIQBFNGrqLi8QdFDGZyXPKE4iM5djwAomquWyy6xdG3c2
e5ZepzY6Se1ex+Z9XiiRtWW64OPi2E8BU8b5WvojkVHB1K7jWsNQheyS5kecP6tl1RyWl9PjUDVh
E47iS4of1h2cJPkmtLruekLEfw7ULkYwFPW3HcWUaKVKZkWAHktNtbbbzLgm4hoFz4xLxkGRgDQg
iGr1JlErBaq0r70UmE4RXbfKPbmYhBTOaviYTJK95jjbHYZpQAKUgIA4aCXkkz5VsOakJatzFUYB
Ng+F6kGE9DKke97isAg74zqd0+lyGg31xQwyxYvTrDU8FXnqjdIJ9BupEug78I/KlRYk2RUm9/J8
mNLiHA06M8acJvMORYvpRfxJp07YVfETjPumabIf5CzieJLNmsqLKcNyAaso7keWDU+3MBniG0p+
B9NknFFzQc81yfp9NKgIpoeyebW0oly6NqUbZPQQgqCt9xrbmYuim+tzNR1mt7Ci5IoaVX7VB9Pw
SzRivquUhEypBGuqayJkdMqoLteygdtnFYhU8lAzl260GGGzGAbXKAWV08565oFWL3c6hA59laGS
Oug5ZfZVPNv+ASdpuUHQZ12VKCJ2LWXIQ6r16cHoW7i/arR4dMtxFwcme8l6Kp5DHJc/6OElFz2O
zf0wheDYgyq5j60aE77faGdRGWB/D01fetSmXjzxxxCqa1md7kaksqxyBbjyWhV4woroGZFjejHz
FA55H/iXLTJUL5/K+SwrUV+LWurupqaQNrDIxSpL++KKeqbVIY4YzcgdaTse+tT0H+JoRPIQ6snA
Il8bt7KR9pdzWLBhk+yweDFmzi2SIg+3ilqhyUZxhydU8lX0xDl8oKVGPmBbHKM2R7QcRtFZFSW8
ekEicJTLuga1TAwGFPZS9x2s33rpSRSu910vZxdh79MDCNIIGywiY5xUmuWxzfRfx9zGv5zrivFo
MA/cyR11a9fIy4YichrsJmS/66kS4jVAYndWx1N6Z01W/tj11mLTi6xqo0tSTAOI0vYtXs2KrPSR
irVTZ4X+k7zFlNkFccOFipQaBV4mjZfs2oOd6dccpjjzgHLCIqa9NXPtexBwqRt8aLl/1cX+DLxa
etgmnXDVsCmMCYv6x2fgFdkRSUjp0d4YCp8V5sLQckrO2KVTtglyRDZWzZtQCvUpy6sYk1liBquS
VtnNP/4h3FlNManykIGnmQsP+QPLv4qTma5JF21D0f4esBFCvYhRaaJLEfZa4b/xsklSKA6n/pll
dbybuqBecYKyvRCI/4Jsv5PEoA7KKvsPRbb5/z//jAiz71jIg7HRw1F1aIvPTt8O28kwfxJitSij
7BfAxN771f8jich/T//xfxsyzuKF+kYDEv76j81L9hqRMvHrnUC3+/m//9fyZ/6QgEiKCirSslQg
kUKFe75kDP2hAZEUA/abaiLR4hu2VSQi/xaB8KcsQUawjd7DBuimkpLwJzGOfyQbqk3YFDO6wYHI
+iciEL6RT+8LEfC2IhRLkC0GxQhowVHcRdiz38NUc93I6t0whPOqHnRExZUAAiuiyhOEArCvkp7l
umYqbnd1P+GEVydAi33xCl/3cZTFhczMsQr09l5ojav00j7xsb+zn40Q+rWeVYltCBMh4BMGtIQF
kd5JurJpvdBiw4fJKv9aQZZcaRNWuaKlbQVC+jaLq5+tMAIaTACG6lp1MDG9Mn29JglKKG14MbT2
Z2LhX5MG2lQ68uTyEkxPa99lI42CQK9oNReZoh20EEFqxAHnLjGYh0fdVl47dbIfQy3tLoemkx09
SfJHIxw5G2qSVF5LwIR21Eb9Z79VjcvBRy1ANXSRieNLQ8pdl7hJ/P4ijKE8AjLpNSSBEauvq5to
U/taHzsoJQOaDoye0Tqy6gA9SBZGXmKbwT0yFxWaJEqN0pral2DQ/VslnmIQUH5KvbWS4jbYRjDM
ngoj0V/hufMrIxn2gTrGLE5EZayVPoB4NAb2gfUf+Noymff1uDHNkaJ0PlcZbFCWotUA/ebBnCrl
MTJLFYZuV/Q0E+RYfg1aKbyIhJRfG6yjt8E80PaFuMSKrc1W8tLm/OhViagFt41RTofQxjGFpE3I
Fz02qsugCfoDbduRPp+OblPSpeiR3X+1VTg/7bUKpHgkWh9ahMlBSk6LLZlwCJMn7T5W/HBnRZ31
PIjEBLk9DpB7DDWbz7VGJoqjHiTXXJqRhZm3rDldw9kIqYu1HhppeC51dJcNhgaX/E79LrdRdvag
bnZVoItNV0+dC1EcGlLSY/sbgkHdTZo5uLFutJe2UMNdHI4GBc053ec6FRenkcNyZ9Vhv+mDuF6F
CXV0I8AbgCOrrDZp2c070czJeZwiLo0zfXC6sEkOsxHHz1U0SY9loyjoOOPEs3NOYAY9hNBtdP1x
8IX0SEEb81HczagSSqPYaQJ06mgZ4lHM6SI7B2F+NWRa9UiuqXnrp6H/nKmT/qzaOQojnRTgnT3L
+DjMylQKXKaC4w/lvqlwUw4mv02rNi9UXicOx/yZftXF2vjMgY2gbq4GWBUqmP5CDc2ZtUGevQRN
1ZUPmMWjo25tJrltujVAu2GlqQnvo5khNLTthAL0EFN3EAbSci3vtbdk7GxwR00iPQw1vbK+wOmP
kEM5iznEuGqVjTeAGdpbZqLmOVR79ow1InEtNqd7C6vWgT4c/c26zK9kNROXXdn450kxmldpFKMQ
T7UfxBDjD7RkK+To3tIMqFG4WqZP/+GMI5TG+upv/bw1lT2x9ZgmZXYalOCrbdl1yk7F8LbUQSfU
RHQAfHp4T2M0XKDZBcSqB1XuSUUX/JLM6EmT04cB0YLeLuYGhcnP5yuv2/ggd9AT9VFxpzwPNyLq
95SE0j36DHKRK1m9VcuEm25xKkqastiMvk1uYhG022JS5bfGF8mlluX09zik8ZmU/j6RemhLafYa
KMGvUMFwx/Dg0PSu97JeKTbGkIobDWG9m2jyNVIWirq5XEJRyuFTTlNlcwZtpyt1iZykCcrtYdNT
Ukp0a7OPvDSCODOiTVnJgWn+Dpua3XcYN3+s//+1mPCLZQRBA/3ZJd9YpxL6edvht1Nf+/503Xit
WCGUJ8koxTKx0tYtqUWnghiUJVrqr13O+6r1abijzRYfijZQY76u3YT22NN0o77NZ/DWKy92ba/1
9L0RYUDyyG1fImROhS6eGv5o0ZwktUAsOV2Pve2WFA/MdsdxnQl313fmrjTUTSkXf2C6/8tbvFzS
d5d8tNGti4waKamAqnnpw3YlT+DUM1z+hu9GOIrEQZwy5T1XBfXFZY4iE/u5crifTuMmP634Ptwu
se3WiWFPXdfRhjWk+hJo4XwdRxThaDgh8Pr/e9N2WvaZQiWv5pvNKbWYT/vS9//9f25MTXamKClR
GcsGvbzlr/rPjSnCZcPiMzYQGi//hI/5T3WypOj/0g1VBn28BLugXeYl+nNnKgnlX5rOHIw+nr0p
20rln2xNBT/gw+uoL2x1VVdIh2JPyO74eGfKDiE3qnDS78takqld9dWjDOtFxsQeQUAZ+G82htTB
Bmyis1J05WNMTcwo1BCOlLCuKZ2uyskTuibd+hYHc3jCZxaJJS5m+/IK1WJw4hP9fPbiFxvLyUtw
9lrQ0OI4Uwrgay6qKujuW8NHFFe2C91AVt2qGRCq9XW7VUwgjqFdBCdCPZWvhlZUxSb+ElS9rR19
RTlF6GZCuXyv4w7cZhNa6xzJ3zqesC1aVM4OQymeySi5SXq59eLYB5rhx8lV3WjIF+DXuuDkhUeL
B3p8lf2mtmecDemJyMXl1fn8UC3F5N3izE7oEiTt5aF/OCVn86Ch9PGLh0mwu1s4uReUZYptFc7m
RdGy14MVvxlp/Hj4a60yM7y20NCnpGPr6HMwnJh9xOeFi2dGbq7JW27yr4XovfzzDz+Im5aibFWn
B7UujFs9EOKAKnkXK2qzaQwf+ys6AC9MkZDIWLtG+CF3+axVq7zpCWAWSEVCLCJNZb5pQT099TYV
nQa7zoVVyrAQo2GfV2q5yTnO/PObSTqBxjdiAW/U5feb/eG3AyKtuTfK+KBVAMVavPbQEMJkLefU
gLIZ7Eneh3ezmh3qbm7YSqqwo8V0sDGs2VpZux9ml6s/VoqPjgL9b/eSHYDKV/uea4cs/WhVDnvF
n7Efdg8F0Iw9CKGVVqfmaszS+g0FneaByH/pe5M9i9rmZ51F7MtYq8rGt0V21vmTp0dW6wgjLh8y
5KcoFVUKjor1JGlycGaFSb8qKou9q9Q0mw4o9o3k2zE99oKOXhKVnA6FeQXblpa4LtksyGz+EqIY
eKXt3puEFeHzbh4rVASekcR3VamFV42iHuyxjpFmzeSSjfOutttNNQ9ou/VmvgoK8zqAw/ljqoGm
IAEIDnBHz9lYrtPSrs/IHz/1Wh5lpfFaciuZ/gxEGZpKc/Xoe7b8Xgjc8P0D7df2OcF/pkTZxmI/
vo7LUaw50L4BwgXxMie2lws/YN8u+xuEsSn+X4S8oY+0iGoXiQ9BNa9LQ7tUU2PeihnBt4/yWQ/U
+VmxupemV5LrAryIY05E83R+eVuqCJMHEzdeWCn6Yczsf1Smer8+vDGGwMzCZACV5/NnZ0VjlMaI
Jx4w18HLs/X4Iiq17kwKp9GbOAJdSPQIgk6Ld9+/pMgoj6cgm9KKjp2e/F5WvuN1ZRi0WsbGbj9w
/NvTFn5Ikti+0KgduDXex1TPD7OESlOZRtcoetLVTbIoFPqyK6kx8kMJRtsl37hbaQOGlFKdrxqU
h2CWKOkFYRZ5iqgHxG7E04wzvrdGoYZaTdrAkRXn3hCN+mYQE0KzduyvspozlgXqymtaM0awg5KU
ZNjovEvza8kvXyZEOQiRlGcWZ450WYUuBLSonFivej3LlzcaGjwPN3oJrIKiizHHNzodswqz54Lj
QKqyoB/B9i9HJ2iAYMzSyF5PsP88QqbaLqj38yi5NQfclT0G2k6VpR0HXWvT6/NOwai5oi2urZPc
2lNoblytBI9YyucwvMZ1Sq4ddev+Tio7WLWyuCwrjZJ0raabxLcXLFef7uqZD5W37QYoQ+NFMoQu
3FWoFrOu3RILmLs+zQjXyioIUPjMXDt+VlNzuJIsbC0B5A2zAiDSytzFtOp2EeAeOhxFs4XWziHX
isyzfvk3KYPDpWfzraGolEViOB787h2wDflWTe1z1p/hWQ/z5yhMzE0wGHgkZwlOlDzvYRF2Nwih
XasT6AGss7Ena0lr0mbbE8uxiLU3lciae2x5TgoALbCnZvv9C/qeIffXNnz5NMhyIQDd4OU0KBoe
LZF2GVfzVDf2Q2aTLWDHyRMbJPo4cbFLpOIlHejoS2Nw2TW6BVpisPZlAlGr1eUNB+LuLBrb7szQ
g9rtShzvXWauw1SlqV6osNjzvNt2gGMovABGljpa4jIZUngolPtWvSafA1h/KEeb3icDzUTK742J
1weS/9xWQgdYIGMoSKRbyRoPyoIerHXemO/vgfL5ULDcAxZlzGmGoKKPce3oKLJIY4CG9Ch61Ki/
mclqPSt7EyiBgmi9MVRExGWKWNwqXiY9lGGDRuVlpGeNSysFvo2GjtrGQvX9z/p8QPrzV7HO6oTG
Wzjzjta3Ps/hBvpF8oDKdzHyq0ynKLHN21Br9hW47svvx9OWc+TnV4FtL85eobOntGCBfZ4lR7QN
XOIQ8yr4+VnSpMiYwsvWaOMdvKFuD+t7vKJZ8zrran3DybtCjUHpsKLQoAIRJckPkV22M4ZJOyQZ
3ZiGCtoql5UGgbIWerFAOW4xuRyqSbqKTeAtsRE5MFA9v+cIXSLMOZsHAf4+mXY+ZceoMYtH1QcH
C9CVKD4W4K0SqeWWCMFpU6sQU23UutIcJodMEf2vaSy2kSmlz36g7udIC06sJJwq/n6TOIloFk10
3pTjNN0OqVtVzVr8MLfil96Z0l5o/K4EQuqg3VSNCeKpMICd5MN0S8QRRUZ0vO9P6h/1P/7ftMjy
yn5zAq2jPPr58vM/SNT5j7vi9SUoPvZJhOBP/3keNZZkHfHeOwODvvyDP0+jhvgXX5zGdKjqHKrQ
CP37NKoo/2KGIAAUVZO+ZGr9+yxKTo+sEeeKW9WwZGbSf3QUPTq1WKqFEMIAfqzrpspfJy/1oA8b
bWXM+w5Rl+3I+8CgvFVtfBfZxrr34BpfRGvf+3CXvthJf55o/jaecpTiw7pgq8i/bIfMRCRP1jpW
7sOCD83/9f1A7+3Rv2aYP0cSdJoUnMWYjo8mWsOGXxMZuu0gvM4O+W48k1/Sn9N5+Efpx+vhO6y0
N/3H4JY3iqNd9p7qhV6zRaIdnjg+84w/zHZ//y1He14zoODdT/yWNr/rcOnb0c8Epvv3V6x8NQrd
NlOgtMHzbB9dcSXiqBQzPEPjh/pm7FEGOuna2pHZ89a5ysO4gYd14nEelTL+uLKPYx5dWSJCdU4m
xuxCp/CA0DnCU9fFg03V0lw3G3R+Tjs5bBNDAj5343k+rk7VLPlS/n5/2VawdhmURzGkH20s4GKB
5WPXDc95/EXs25kqUC8nRBokdXqOzQm5rP3SlXTyaktp9mKGmq+K30HbAldRYL+IqNvQlZw3LSjn
lVEvehejc0NLPOFgfqjDCdhtdBtPtYc+i6aDCW12sPsf+BBgnSQS3ab37IvJNFatDs/FTlGL5M19
GhQVRyv+soW0SeCUHbttZt8XSEtJs4N+LBmmayeQwxvrXIUlJ2NZt+mIaI1x0RfWrgOdXYXta8SR
A/IZQRoJXBH8sADmfPBsq37uKK+31n3TcSmyjy9RZJs8JYRHpXUkMrV10ko7GEZCHHwqAcvttRtf
Ts61onsMZoyUc4jtpbEu4674rckx4XnpoSSDg/3QdejXPyuDrXJFeMQqkIs306jWjSKvO8RFaKd+
W7L/JmnpdtKCR0rwgL+6tZoFjmxIt/CBR4B3OFwqQP1ygZXFFPE5UpN1NhFKkPBqKDFdkfYJ5/pz
F+gbRLQXfRVu9Mx6sC1p0wC5gR2RXwsbi6MUPxIpUJAREtBKSy3Muol0BjJ5CYAZnqoyAowIpRa7
5crWyfVCsECDStM6z4oLxQkbpJFR17kty7o1Icqklw1zqBwR62s7P4l/5DrGBFEtIIpgH/fqRaXk
axWI5ZihmR2IGLEIwFv1o3GZ5fWvuAbrYY4/hckEU+uUmpILFAx01+z0MYFklpfpjQJqN8jF9eDT
a0MI5zuWgBhAbeOHivcEuXV5FS9ObI0qQlYMUBqzRw2MZmxl2O+1G1uH/aUeUmDPSjc7nAUDRJIh
FNwBeGhXTV6BRXRogxC04LjLGvjMNW5BLDheq0FcDYtNUCJmQhrqpWmzT/m/GHkJNDSDX6rZPWGq
Kd9lOStjQYSZFbJcVUpeMiMj1ixtXkfsAECjkZEpPyO5e1CUyMNosAvbOPCA2cVoH7Of+Lt6t1Sx
eUSGeqPE7SOZrxZYRXIt7F6+C0ja2IQL2a/OCME4MQt+3jS9z0gsaYKcCZW9k2wdzQV1kAPe70v0
RDt/322SDcb191bJsO1OjLWs3cfzOvAJVndF0RA6vO9yP6yeckX+6WhR1xfn1BiecL63z9o1sYQr
kJuv/aH24pvaw+t9bzrwXZO9vA638iE+L7bfX/XnU8UfFw1n1FDoSquybh8VHeYKHBFGWdvxh/vB
f2sJy/h+gC+nWFtnO8KWRNZN4+i2cq9VbBm577Susal39VW9K3Jv6YcxwVyCNHzD+fyADpDCzYmL
U8QXt/nj2Ms//3ib5yy36OD4Dthty6GhuredcW/Zq8CBoHw41YMTn5VX73eT5gDdA4QSQiaA9PN4
QV7CNqkD3+nXk2eNrrVRzkysZLvQ6c7DdeQtiLRV50a70dOQg25P/YKvtmUUbtno6QjY2Jgd/YI0
jvEcmqSkxGdUcqB3rqzncjvv+4fCRaV7IMPnxPP94h5/HPFvGzPFHpvIYESIIf4GDvgGqyNYSUd1
isv8XDp1tvlyPMvkXdKp7fNafb7HrIeUTQPGW3pys9vQjuu3zbrY9RuSENcnru5zcf7PJ/rXaPrR
ttMMSEiC+uY7HPFddQ187p4Qbic7szftZng8Od4X21zCA6BFwae3tb9tSHw7m2oTDxVXF10AkaMf
vgX9fZ9tyPiAzeX018aW6C33xHV+MQ98GvfoS+nAK4N5YFy+FAda3Dq9NHatZ25UByvK3txZpzad
X9xZRrQ4xDArcMVHm06lTcfZ75huG29EHrXSt/6OIBnH3ti/iZV01asTl/jFi/NpwKMdZ4BSHuXD
+4DkJhYb1Q327NhWdbMeL8Tjqc2lslzA0TmCA5plceSSaUQcz/HdNKhDmDZcILN7x1ZvO3mktK11
r3wcr8MXlWUe98ZF7iUnT0viy+e5tHBUOks0II9nXdkEdjzwJYprqd3IoE26G+zg0pv+RtTErfZs
O/Z5WTkJZqJgE7P1NF0D6LU7e9nadtXdiZv/1dMG38RdEKYQzEGfv1qdVTfu+853tGtC8tqz0FFW
2AxAQDIV8rhPv9FfPe6PIx49bom+FuFcPV9S6IRXSPecbBOcAdsnq8P9b4z31Zf7cbyjeanLfGOc
YsYju5PkWOkJ67uXOeKqwkr4W14rD/O9tOu2p9oGR4XB9ynKpM4jdL4jpJPHj7qy69zGob8sOoRw
ZCtOBw2LTblNdpNb30RPMbLrnyee5xcbGFOmUcgchVFG15fn/WFlhTiEhJbAOyc/kx3NibyYjfYz
ZcY1HFGvRiW90p/1U7PUcg+PPimTUqO5zI/867hF0sSSxE7C9J3gIchc7G29qzn6ARDTBhKuU2LQ
vzR/LCWIGolNfGLK+uqaaY/olk5VgP9w9ISLcGhTS+DhVwEotgdNrlexdPP9jf1yDCBoVFMVy+Dz
/Xxfo9pOcrtjjKB7tfOdUd350onG+BdTg6l8GGL55x8enZWYs6XGEkPIl3Xze0Al9f01nBpgucYP
A+jWOFuzwTWEOgkT723Jl+9H+OJbWzpkpsF+0kBDfPQkMNvDaikDySkXHDW2wQTVUSx13pTY/5OL
sQWdRzhBqIGPHohKFGSeSgxFLuq5ZAc/Qrm7/f5qjsq171/wItOn+QYJi4GOJmuD8B7OuDyReEc4
rTNvfReawwbj4Okt8fJ7jz6hT2Mt0+aHhyPSKOxg8vrOuIZa6S5bUuunybqrrTkx3v9PVt1P4x3d
P9IBApvhlu0/y7zLivMrcqa1tKk3gZs9fn8nv3gvPg129GpPIxyCcbm4hlwOebwJxFNKuSUzHr4f
56tt9qeBjl5xA0FyndcMRHevQ/+8wvC8jc5RWBr44Lf1pno8Nc9/8VV9GnK59g8Pzgd2UQwRQwoO
11HXwAD/9f1VfTXC8g7a6HVQo+hHa7QvWXUxdqHkSJKPArt3CZrdfD/EVw/o4xBHi3Ism306KQzR
kX0Gas8BPuJ0uHe66cRE+vXFsHPXFUwoEJs/3662KNF7Z6lEzBxycCVycuXH99fy1WmPhvlfQxy9
BDbC7wgoKbNQIXYGWvOgxmOZp9ux96+luvo9C31BRx/CCdK2Ea+1sX+ubdSXrf1Q5wDlm5Leeryd
BrErCZ4BS3LifouvPndURXTmWC8XFerRbUiouABTYfpyh9/BNnA7B1J/ves22blO4slq9trD+7nU
GR2AXpdLKfvkVniZwI4nHRUPDkV1dGvWsRS2xJ2MhqmEi+SaK5kprjmv2Z4Ya3l76swvllfo72MZ
FBtYpWWhHT34LDUbDVKN5BhpQ4wPINt2rK7t0H5h4r2Ieu0uJg5MJoa1SYhRM9LsEGPjpYxmeEY3
NQ78+SdtJKOpNOBwZ62gumfA9V+ksyVuYbMjSx6GGskn2r1PRvKk+tvUnK6R4u2/f8W+KmCQV/fX
xRy9YrU+ZcWSiOCkZ/ab8KI9gcXXg6s7EKxPli++KtVYGvUYCwMO1J3jzYdGhlMMl0ZyxAZM3G/F
xQnr6Tfxo3JNIohTsqcqXPijN9nrietcXsPjh2ZoAtePQSOHl/XzazrLSq9UFpTp/gmFBZZMJzrk
brhWbiqXlJidcPtzWvXg5E98IF+d0qwPI9tHB/zChufYjYw8SilGToni+bQzwvJCSNEmGpRrCDUE
MVrNbW0TSJhmOlEWsWdmypuQ5bcwLq7IaNmFYs7cEzfli2rSp592vC2w1c4cq+WmrJW1tCK1datu
hrP29KZgWfT/dvvR+tFkRIlo/22Tw8SjtkFHrsRq8KRV4wTXhqutyED0wGme2H9++YVSIUPHgdFy
6Tp9fthNJjJq5YyGffKemi+mJ4AuzjBrZJgAhhh96zmyyq1l5NskK84x6G7A2ewRX+34/WdtJXcb
exoeCL7/DYMGUviQnxFUejOawzW27t1A+BFwpfaB6uNLXfS/ZCUbAUJKzolH9NVkAyYYeyNWbYgf
R4+olsJAZGYvOcGLfbbcPPtJeNmeoAXrueU0zcG6vmgdwKWuf2JsmkjHTw3kA2645Ynxb1jVPt9H
mgDw2HsqYWWTKp5fFv5jlTSKR9CFDnWqJvHMRImyQWXgkyGUkco4WcNLp3ZvWl8354MyaSu1IxaL
XgZpgITLeK1dUmPq5fEAYSdf6YmSAVwjskLBrwtmVO2fhyr/YRYmYdF9RssiAEaZRtG0B2FJeHoy
38OWzTxgIj7ETUtzEdxlK39SqlvLoHfJ/0zgdwdr3EMrm4IYpqcdosayjNHDqvE2krvqFEKFDG6T
tiNiaaYx1qD3EykQcWvYtADLr3s55phXy5WbDRaivA4Nr1Vp6S4tarK8Qv0H+i8YXLmpXdrBeJ8l
hLUmFaV2lst1FJM9SCzrLqXD1q/MWjZcuSe5Kad5tm3JNVUDeOsiCNx2ptvcJmS51tJQy6uGhhGw
AaSEQwukvetnfSW37QP5wNoKpMJLU8Xe7Beyg9GwsYi7EPKuUkooIoaVmg8oRcB6NgA+i/hKNqZn
oBETObz8oIY447jvIP/7Z9GsqYCh1PRKUsIlMlFWB82NwOKRh5u3xtomDFEhh5AsMXlyxyKIHSPB
9YddoEUGMxnbjLY9qfRtd9VIkUUBvPbDOzsjA6FKR9PRobWtaP1M7JE6nvrCZcZHUYHikn/1ffQr
izE6Jo0pryazJRnWOmjaHOyyZDwrNO1nUcdvgYGTSZ2mjTRX2J8JpYPmzv7UIgu3rbrQxY9DUDyx
RQ5W+HtSBb2+jSgb2OGOhc1R1WoHAIEoeqN8pDnpWZ16QYblLQqWYG2CrdsFY3lr9vJTMuYXRpxf
6JIKZVkjjQheKrnMllQ7WUUkkc4xiiAIEhSD/qnKjIsl+liTSLJI+9cUE/Yq0hreWPp9RQmApIgv
ZuJ+Vq2CSXz0Y9R8mnoYxAAZ0LyyrOiFLmC0Em18F7WARaKBBhyv0YUuyAEAuQGRd4ypOdTiltyt
xywbX0ZrvBIaoRNFHZyPcvfCFhR2yjBT9qe3RhkUghu00syX74wyIpmFj6CHfbIaJ/MhLIzLWOds
NMVk3bfGY1kAGRMwGaykJDHUbBPHmlRyXFWNcLPRVrwRDrgHY5DyT67mV3n+kzPsdJ3yRkINmH/U
MSOGUsKXoHOZKRw3j6A4aIQ16JMkGy7DXt1qOp9XPN3AssiJlx7O4WpcDK19M2qhRnZJu+11Ik+X
ZEBAUpcw+p6TNKBTHPf8veod+VR06dX+opCSrZZi1Tfr+ieBqbtwwgY/88lrs3Spav6ev+RC8VF1
huSO8PatqpH6TSSfJYHiGXm+oZy5GNXiDRGZV4UxOpWR7Oqx3zS1ch7O8W9JS84jA9MjWVmgrDPp
RdiNWAkzg3YFKC5u6DKbJGEhixxugSaRlpoH7iwsCwhYY++RBiNczbQ3qRxopUvaWRKC9oNYOjht
UisrSIoXKZW2cxlUjqdG+dYfpjP4z4/KKG4y1b/tgxkxxsKz0yBadHeJIoC8ZMRsyX29J4B9Yw//
h73z2I4by7btv9w+csCbxuvAhSGDLmgkdTAoSoL3Hl//JqisKjLIqxj5mve+TjUyK3UEBHCwz95r
zbU8o4j9gd/1VjTqr4m6GtDG7ojVfKfEM4raePQR0QCf6IPEZgWVnBf9MV9gCIF/3Yhh5vd5M7kd
Ae2taR01/Hl5kFwBBiHjXCZ5PbqUwbnYCdXcoRTMK3mRIJzqlyncegJfLlTFfMpHI7JJ5C73SzEv
LsiOK946jRzrfvb1ikhAEi5ER2lxlMogYBwhadhPCx79Yc5+yRLO4HTon4ROZXBWyrpfx6Yfy4NL
QoafRNIvSKEilvr6GScvmB4ZYAWxf8nOBES1D0K1YHysK55R41VIqvpZC1sQhJ14G8TidW5YG4XM
yiBvQPERrmIMi7xD0NjbUpkO6BbamsCkEfFC0zxMIh8Xm/Cb8IBRULEtqfzOx8heavkJIullU+mb
XFtkGxz/Nm1rgsImHJbj7OVMs7Pe8LNu/iEY0jWyuWuyN4j2QK1cN7o3L5BhGE5nnJCKXTAnPjRx
BNcdGoMF7EQfxwuBIsYNWZpUY63Mm5zMN2oiHSCuf+sBgPA3hvIMjh4HN7zqzNphtuali4zH0SSL
IigzlBu9iBYiux3LpgTRWcJi6jM3SUrH0JB+JBZ5n6IqPYc83Re1FRVrepW2YgrQL0oKL2czh8Mh
U4B/Fyjyj/MYkJtmWIE9D8RMw2b025GdWAmAP+uJcawVetJa0G2Mbomf5LYI/KQul63ZTNDH5WY7
m7EDzelnbI4/qoZMLql4zLJ0T9rVrg97MplbH0frtdku3BgDJnM5kh3EUKEttwYptDxfYuF0ZrmJ
xe6bToTwhRmx15LkyX4Sh6C0mmk6xtFcHeqJoN9CFDqYWahNJL19ULvmRhWj+ak0kZSLBPSwj/Pm
y9FwztK3FkXvSl2KJrpsGr5+lcCI06Po3EmwffOJflT6Lddv5PEi745nqsIPhRnzrBVhwA7BU8RQ
4H1hlsRCqY+8LQ5M662gNWu6GJnjNQB9cuvKX3k9erMFWrtGywYRn5w5gZia+GJs0NCKHVFAk7jc
UE+cqRnXyvrdxZ/8xU6af0tUVKGY8xdD4rApfGowX9vzWOz+fAM+9F7WZSSuntHean07KUwNMjib
hV4q6bwECy2SB935zJV87JmerHHSDpuhVsfJukbrST4NhU2wiy+FDQSzi3MivI8TlpO1TpoocSal
E80VBGnu4M5XDIEdahqnvCTMiEllfDynjjt7dSd9siqUJr4Orz8UsWIXkcvRjGMwlPP9uePY51eH
EAWrlynSoDk5joUDcN+cMwZXJ/koo7TtGO4h325kX7bVp7lDMEWvw/7zM/KqC/jwLCoSXSFL5KS8
UkDe9jOrccnYZ3VEhxX9e8C2nP93YAxsfFnOIhEyIbVXkB9xmJzRkK8i2I+vwZulT1pEMVh7kVOJ
xZDdsKubzA3ceo89A8ENe46fXIBA3Grn5s/nVj15K8p2icN04oLVjblfdgpEcD9yU4fmpytsxl17
RKg+bs8NzT5951fOChgeACmnR9QOyzynBS5W3YTbdL9awVX/vP/788fozTone4tipkpfQAKieYSV
0SvcemNWNpJgl5iEW1h9u3r750foo1J3fS/fLHnyCJGPMA8VrlzHPJgPnW82hFc5il/4yNNuECx+
kTYVsxQ4nKbbujmAf7uxl0O0V3bCzdkd6UMv4ORvc/JUJTNxlRHgON6j5rLbYSA5tOg2ZgVCsBM7
2OQ8cZujOKBuYNRzZkP80EFbV8dliCTc5DU+HU4SZ8aP3AmWM9NodUayNCuTYLtIfCZB/esymbd/
vvmf7vH/We9UGFMU9bzAbudTUtxHhNcs5uOfF/jwoX5/QdrJR1SuhLitFRZYo07n+ssE/aM811/9
9J18cxUnD63REzM6RMwg1umUEtvJ1+k+YTsANOyNRPxdwVfxzxv8P9+B3qx78uQq8iIPAlw9Gm7W
NaC3G83vN4kb0XTT7fQ+2oLmO69R+DgNOLmnJ48oUOqVh8zlqpsOqbNd/FinjWBe3OGx8wQnhWhv
M6dw68vwawt59Jhet6J9bpT1urd/2PvfXP7JVpjNMn0bjd+29cyN7rUov+u9cRleBZvmRtsx3Eqc
2aHf5EIYzR/IUKYi2muNLWxIvL+VfxC7wOvUX8fuOZ/Bx+7k6z2iM4K4DGfFa8P4zZyN1MGQvj/3
qHGTHRyZhkgN/gf+UXw1kPTu5FtlC+fnRWVE2z3GUEV/SY8gY4dn6Ve7k21QOWc6pp+/Cv/5K51U
A6kUp5KyPqUkIBnGQcGPHqvnNtP1kfv4m1iagpgDQdZpN3Eu2mjMUxZZC6pyscsrHWG+QZb5VeSE
numqR5HIVoSTfLLtkMPGZXUrbs815D/bVyTJUNZhEQFTp2XBwhZaLE2EbAfZSt2NdmGeUxCeW+Lk
LcgCOSBeiSs1D1nuhFsdbVDkYwt0x8hblaHnpSMfLRY8VW8v6+SJVw3SE+eeF369u/NCkZX4gUvP
8UvwJXTUbXpMDue+j59WkeiLVwHa6oc/FV3laSKT+IK7QUMow8nfxuq8m2nqV5uza30YVqwX+Gat
k2c0szAZNkQh4weKt8RWevFm9tcv3rnDxceZ2OtKnCqwHcoqLM3TwrGKgnKVZCa76GbVm3LM3EvO
+uJhTD7zWf20rEGq/e/V1i/Im+3AzEROi+arALSJyZBnOJJQjb90qMquVJ+Y98NZzcRn33KJ2Ygl
WmB7PsictD5NSKBDtmwdzY3oqZ6yzXzBW78NBBk/Lo+NE3nlxTlw5Ou57HQLeLvuyYuRLDTcwSkF
zrzPr8Lcnr3JH73wIvUiX7lS6IVsWnf2lcfIw+CxyTb79CbzhPPa0M/eUMSv7AHAKLQPB8hkgUGR
CDQpWy/YVJJNvDB6fBp6qyB/+pa6MMzPDY4/fUVRsyEXQILDIOyk4Mi6Co6dwtWv0un2btwk7AnL
pnfLnegGF6lruWffms8v9D9rntQfetu0AEhWgXrkAMkAnOzC2qUAiR0V4phb+pF3rlD97ECgAkVB
00SX4sN5bxKaHFYaN3c9EEDS3oz+//OBQOWjJa8MGICNJzVOBYoZGy3XNjojH/hhp1zEB5UPt7BR
vHWTPfeZ/KjKYWcgXXQ1Gsi0d059bEVfEWhhlQj02O+GAbUrKXxbg8BwRJ8hjSjv74P6PzK5/s+E
fOIhfVOvu8/d8980zzWq9v/8133fpPnP4mPW6/qf/fav6mSzoiVa20CrF8Eim/VvA6sm/8UBBWel
uaoM0FPyiP4r61UGDgpGCdAH/E2IS/xxf8OUFLJjwQDwR2rIBDjM/hOUEou8q3cM+LgMbA3UBpBu
EAl9aNIBZZabQGr9SAYsSbkRENthk5EaoOxQrEXaiMlExHLTTh2Htoh/dh20IrS/slTn2GvAP0L1
Bw2iCPZAGsUBhyD8A6W2JgW4v9jeNoIyaeRspWFF6jjm1cexrcbSC0RlHg7WYqmkcHEryHYQzaa9
NaShwJ82TbVYe9UgjiOFnhnI5U+ycLqW6HTN2pdNLwRbIgiq7m4oYxk7VmvCDiSoQm6OKWOWkID7
Tk0Ct63hWeHM61qV2FMLiRFhaakwPjPRJZXDFksC/1KnqQSjuIk7IcAC30odYdtlvs4AMPqpM/m1
tCW38OilBamLMg4bDG6YPeIcq+Jja2YmhUVsknlN5ipYFRjTIh2jdCmVep/yHHTXqQjlw5asWnuI
cNExqJXE+I6YE7W61FtGn0yFA7H7aSRTbJHDRQrYXg/p8DnlWHTmxkjnmk5Cm4/jpVwkbfFFF4jj
cEczyweXZNyJM70O9HmZwdIrc4BBDfLBSr1Y5nraZRMqTietwuRHGo5TD5Mb9L2WbEDiVNODNlQL
5KKIFDjRC8gpwJmpSdCvCVNXyyS/LcAYzrY+REKQ7blBE0d4E34moC1RzbPpKR0Eaay9Th+IIM8t
AlAOoT4s5KubNQx7FAJxuk+zqQ4hbcWW+hxoS6/dt8I0GkRd90NjeSEAG+sg5iU+PIJbg9zpeXRT
l/yGRvb6RZ+070o4i/me4hWda9TJxFQmPfFgB+goxVUZLyk7uThJ086q0ybxsz4OGTjNdVdfT7pU
jrbIzz/YM9Mk5WlJc1hKzqhjjjU9SPCjudUShuJbsxa7ch9VCQwlSRvE+Afw80FwM0r2y0o0hCOa
iHIX0OePf+VE4sXuyvKqDnGZisqVmGSd5PShrMXOFPPnOtPQZOOmjZKhcvqslUgp6nPrtgZfj0dR
LwPtqo8CNFWZzJHcyeU0eJpAq++yyEQ8B7NzNi6SWk0FlCCpomwyWWw5G5ZpDe2wFZpwvMq0Er5s
1sXjXZZKevMlTuJ2uAsYfoIIFKMw7b0q0yesAAVZkY4FMxaMuTy19N+CvB23EtNGqpyGhK/ySASQ
xvBQmYvHKkmU9TQMU+ibIM4AusgiZvwBDymQdkJEAPO+5JkrLsKKP2I7oCGfNiWGQvLM9TI0fBQK
RD0QSsKZl6AoRtETjPJnmB7YrOFUSg7QCEYEoQ6Lxw6qaOZgns9kcGHkmKkCwn6BTN7PWEvTSF2e
8k7MDIeUNMLVM8buT3MaA+isA5Msh3DIip1qLUu9hn/WRXcIkqlKYXOlXdNcKCiaDB84jplvVDVk
r1FIXSsOECNioieCpEKX2QH52sXIsganzuHEe5ZRMLIxGyuqSDUajO4K5fgQ4GFJCK63JAoNIuXM
blIEPxoEq+NK6XLUvkak4YUsJ1rkL0or3LWUt9tcXARt3Y0YjEOpLbY6T1UMmr1RD1nfB7emacSX
RaEjpSm4hU4cBaE/NdZyO8B+MZw10bUGJy9El2FvDg9EKquHfrAmPKsx2KykT5fwaiQZZ2bWXVtZ
fNXXKmE3NkDcCUsV4bUL2R1l2BYyGGONv8tFpZlVN1/AMpexNCtRXc/fNYhbOdPNslUQa6YBgzV1
JD3LLg0xoP/QJSnbuGDKBRPOnMhTm+e4uSmDIpPdEHbprsWIi004g/DLjzUEA7uxrsBqlo3ypkds
u6Ud0l53BBNvAZd22wwCykuFoXKuOOjXDcPqIJ6tF8nqxYEQJb1uCCUZZSdoY/leJiDjjghSq9my
hECBnPXdtyEUSaUZhSEv8YBn0JXjkcG1G46VCehqUhL5RsS3e1PIcXuTLLwqK+QmeohMqbsPhpos
Lm2Jwg2Uo/bL3HezF4oaQWlKYgK9F5Ki/aKOYhsda+j71lEigefHiPGXHbQvl4NM0seXRloM7HKU
oZTuCREZL3OdlvO1UFnpcEEgRbj81Gu1vQkMsqm+suEHT1UbZ4RP1QbWYd1YGk4cUh9dLTJ5FWQg
Wea3SqnEnKl8Q+5XmegW3zkyZ7daUCsdgRbkYtpM2IocrvIs6zsQTPLdEsMntqWM/ICNWqDkgoOY
CJeAg5YRbIuQ6E4LFZnkwaIaNmpEM9uP8xZbtJZYD2TIyD8UtB2NMygWgZ0KG9dWrBvjyyIV/Rcr
G62b+fUNHoJIvrMSqTs2jGUvrametoFe67eNYTIXjiJSqexKSVCoJGPh83lbELiB6hkM5Nc80GtG
uJRnB1z6I3lIxmz4M4nPP0k9LA+Ek+UvVp5Ft4Em9t+0ejL2Uyq296SICDulyVD0JlVuuZLSzrf8
C4mvjhVv6tEKjnKctkdzlEvZmSYEWEpdDIe6iqwffUpiTV4W7KVkqLX5z2apRJSPWRNclQPIJKDh
A1/wehKE73JAaU8aLi5Mgt7MnLAP2EXAb2C+8XxFemA+cS9Qn6la1iWXStHTFC9zkMGyOeAxE0ZP
jNow9ASyK1EI1W3LPB3Q6rEB6PxstpnKJc/a91hR9W7DLpj/wmwkNNslJjjJFbJmVYhxfCYMss/Q
eINCh0gIFFBm0DxSnbnlsCRICeCkFxcAzYt4Q5XB9wVVVUL8Xjdd1EHJu6rVXQBxq+Tk60lFDiFK
qeLqnrwHa/Q0MUFJpxHPaDlGwsze5p8vX4pJJQIcPlFGumwqFKiYhgJInx4q0oMpaXHshPqcPXVs
n8e8ssrLPMgkwkaIZiO9klBSO7dSTbtVrHmVfjWJpvZbcHyjsB9rMqruqxS0AyWU2mjV1zCBRQl3
KOzk6VcQGfMT4LXiqejnigTUylzW0JNRkYAOkGyYuDy1ibYjA2MsNmUcRnBSxG7EbGeMWcu+oczK
XZjAnCAteSE+Q16IFLmoq4ksrwUeuQoYDBkYsxIozp0LEm8YLibkOlCU436cwQh0EhLB0rZGaRpe
yKOrus0SBRFRdVrbWUC3CRwnm570XzvVyMk+gidter/OlTT183Ca9QcJb9502bS6mjxAMYyO+dz1
pPlhVEcAMKjZk4HikPhiqM4Kya3ZPP1EcDMASjOUcb5B0CbBZ5sWFbQxeaPG3ZwEZuCabWzNsOjr
Fv2wFIjJ1zmPidqTe7N0S6G6rxoq98t8aNJhO+fW3FyHspS3TpbqA7RyQJb5dpLksn4ho1uFTxq1
imbr6NhmuMpZ2ms/ZFw02iVujGHxwr6UfnYlyenQlMS+dMqJlKqt3DUL8fP8y+gOsATcsEysqUcX
KU1lf7bMQrDVoTayDex8CU45LPTia0vaeXw0wqlGrWfJbcLnvusJ/EwcQU/LfPbEOIT4z060mA5R
KSRyJaxEUdUateKJhNAWnq7WpXSnComVbpWxndRLaUbmbquxbIU+B5OxfdKmNEBQrHWidNvFpdoD
96uNR9iUemXrnZDnNhiT9DsxYXxACqVrHuOZ0wYFk8Y79VLrWZjv6FPl2paAW908UB9I0lU4p511
HVEvB7ss0fPEe3PKvPndjHoL1DzpUcGq54xDZ5jPP6dDuLIn3b/AKMyZRHI6CG5+YVwf4u3k9t7i
0iCipcqH2pbu5pf4fm1UgytBL41R0Dvrl17bmf9plfHXQKZmEQ2BA40B5AdkTipoBtkvo+a1crF8
B7cePslGMDRPVhi3Fg9QMPmmIjQPplJVrtqgISdgrNxqEgLZWCNt2+5Irzk2Sa9a6OlItuHQJjJI
qzSp+TqVhG7++c5Jay/p5K9MpsWaCoMP5KPGnogpcBw1qTm0oEm79pat5pnXkoNdE//tucbp+84W
N0iTGZ+oOrApbtXv4/ebvikhVnVrLoLlSeoAyLTuGm8ES3/uotam3LuLYhl6CcB7sOLwZJw07Thw
pvOiEzhNfNJ0qbWjfDP16rStE4tcVQ1T7jd1apU94zbxOzClcZ/HUvWkdqFRnbESnDYU1iuGwM6z
SesWF8WJSoSdJEGgaVoe9MVMsRuhRbW7lGTyUc1Ql9r/9Pd8XW8lBr+uevomVPrSIg7UWE+fyIIP
k+EAeHPxU8sKCStgFF53RuRSvA+bDhcDtQVZ4ZSoGoIz2ThHAnzftP79g9NHAUNEww+Gykm7L1Wz
VF4iy/JMduz7Rou73RoS99TBObqooiW+SdsFMdyf78Inq2J9pk8M0cygVXJy02MR/Tv2mcATyWH3
4yCybIN+stOThOu3YdQeAk4h5zrlHx5uGoyrjU3EdU280aldZSa3RShCiMKdCKl1LjBXZQiB/3xp
H7aY10XQbRB4g9rtdSd8+wZBvdTVgJM5IU/2lHaZTXEPyUco74iieSDaN7eLpTh3Rz+9NiTwtIYJ
1bFO76g2c8MScOZeYGWelO7nUD+zh3/4zdYLe7PCeuFvLgy9T90JEysk1mB1T/kyATlKSHrcEweB
ij1VFnKaEs6C+vOfb+mHV1RHOClpFvdTgURz6nPhFws08hFNrxKxu2ZebqKwNc4wqD+5gaq0unnp
YYKBOe1Ca2UDH6nQTGTWmP5sK6kp0MIyVs88+if+Q944rgYjPDB6PHVYtk72vsKMKxqJo+WtxpPh
cryyXlSnua434U/jAXbUc3yjOfl1/1Qeja/n9vf3yonfi6/oQRHZCXOqU7Po0OsCUI+1bbV8S7qj
HCVETVwoSIT//JOd6MT+XkizNDyMvOcfvEmxIGdLoGW4RDb6XtkKiLQWZ7UP99s/r/TpFcFFpLVM
3/qDLSnqljYYO9DRpSaYThqBApbKWNhnRdsDzW2WM1P9T69s3YwMvsqgbE4n7qqcJE3b8x6gtCaW
rt+EKVHmtsq8z5u3Sen/+fpOEkJ+38m366034M171xhLrQFUNT3jOHqyV29w+j5O6S1Bdjfalery
hXbX8Xd8lIJf09880P82rOP92Onj6ic7tU7vKZKb9Wp3DIgPf4+HL/7hGO/3OiuXQkTcS0/g9PXr
ylmlFSOaFIjqRvIlxt6R210QhHQ9c3mpK7jq1Zk7K59WIXSnlPVXpOwBrHk6OoQHpfQqwVhecMiv
iOdBdhbuojuNiVO2ac78jp9sYms0GdEKuAOJpDj50IZEKeU1ZlrPzI4BlQ/nKDuYXv58SR8/PsgF
KKMNXrxXQdn7ZyUypiVJwkXw2mR0ZoWXu7zO1gT67LBUmEDq8JwU6+NlSUx+RBWdAqOiD2KFubIg
+45N6K9cJ8Em1YLwGpryfgycgBTDH73lY18+s718cp2o5ThNKLgRGTed3MyR/MzAApXj6/k+goyD
jker+kuCIjeLJXq4hs5VrO+FEuvzicOe387C7qqsWOv3d9YwBysI+iTyE94DBXIJbHOEEsntOSXN
yUB7XQkfPwAihrBsL9arPOTN+95HSIZGPYv8zhWdLLlbS36DcC0y3bYaIU5esent0aGt9udn52QO
+7qwzoiOERsPKJ7vk1fdGI2xrGb6tVimb1aiRewFO/NyJVqUx9A/54Q8u95JQRFFMbFeoRD68m16
pfnSFk+XDTJz4Wyzvu/Vmd/wYwFDUOub61u3ujc3Ns7wBfdAQXwzQnVSmFsc3L6cXFW9cd9ry5nV
PtYTb1fTxPWBerMaj1Ke4JgNfSHTNvT23SC5+/MPdm6Fk0cywc42hbBN/KFq7zVhvgbK//TnJT6+
3VwE2Q3qOmwF3nayRKkqvdUx2SK0Wt7HM1bFJXKL/mzo1qeX8maddad+c7N6UIOCRNOLZz4sNqJj
+MJ3UpTIXMW67TKTQEu6tX68Xtz/VwH8F5bwN7/zJyqA4Tnr3/Gr1//g9/yfffwvkw7rK2wauQmP
xG9+Ndyevzirq8AZdMQ9yHz+Pf4XiFkiJUgiK4gfEY+Ozob8rzAl6y+qds5CHPM1FG2K/E8EACft
EHZFkGOUCCbDIvhsRH2+f1IKZplCRHPnWGTGPq2jmqloesW85KJUCyxWygEX6LWpb6wKjadoqk9N
p5dntsr1Ut/0L37/LQwgRlDwKL0+5CMF5qjM2dxrxy43KzfPFdvUryQzeprnlgR2Iq7XcMHngmmu
TZo9TkZhtgtOFI0AYpXsBm7vIZ3Fl7gq3YIIEbZz615Wkm0Ay4LG30AkwG6QJkcDsTnHxU5LZ+u+
iOILSQljJ6gkWtJ9cua63n9WXy+LeR9nV3Ft04Ejf39zYZonZiyKwdEsa4pKcKv2GJdrZ1G/R7Zf
05/PSRlUs3rz5vm7+dgfVNci9j8NIVbmmwqbi/AfhRYhLuz3Kyc9kTtiuNT3TU1Nm2ArHZ8NuTrS
EaNK0vZCqGIsTPw4re445zr5NGrkscqRncrJbakplxoJjXlLWHgZixdlUz32lW7ggNQV/O/cTwJu
nTjrR7vJzHvCBe6CUj1MZX23SDIUAtk3iu9GI99Ho1Y4YiDvqQeuJUXY4ml3E0v06xmvIpnnMS0N
qn3Gphixv1Z9S6CDac89Zrw/35RTuTk3heMh/BcAGzQLaM+c3JSWkVAU5em9MCDNbGNwu3N+SaXi
5g34ZiW5yKpoh07gy2QofivmL+qsHiSTQPF+2eh1vxnNJTzzt3r/FV1/KQM1FipOHlF+KHHdyt9s
1V0i622p9cq9ieFRKDDg4ielydEFMKKhm1jFGQfOazPw/bPB8YdSnfEpDxkdiPcrNqkYjjPBEvc9
SGcFrUVrPul98quUazAjCVqLQkyJ8BSqfRO2+qYPu6c0R3zBHHt2iqtJFL5lMtpoM2EWhA0S414J
zZs0UdfqqnP35/237PcNwh3FZsgpRtJfs6Xe3KDJsjBZ6I16HwfC/ViotbPIN9QXbAAI+CiOiSSf
mFaYQi9vksVXRaN0zJwRGzwHk4EDwB3TGrYhCdypBfYnN/jH5cz/tMERA+cX6FyEUxDX6w0xY7xp
AhbIu7u6V9tdRpwiOqLQF41kdqQp3NdmtIsxuxelWfixEppuozBTE9L8QhzNL/Pc301F9H0li2MZ
f2S01vhKu47B4yfJqHKn0XJ0+5a8G1scqcALYqJozYd8/BkmKWIaelpeNE25LeCa6VAKbbImu8ma
uHHnTPm5dGm016rgwK/0YLREI4uD2vijimGyjrFZZkZc2fh4V/QCkgF0Mg55UEIn5htNme7//Fa9
ps68f5yYJyIVxXazSpJPraRDrBBMG87yPZ6K7+jbXkge3guZuYu0bBum5aMcs4vEpbZjLrNBK3PA
LH0BfO0+FKTLVpQuxaq6FLLol1hLF9jU/RLKeEYGX5w/xeM2UvLNUBaACqADGKXlB6Xkt6r8Upjp
bdiT3LHIl7q6fJUJMR/GtvDFXmidWFIvpwexDUo7JWyvevnzZSPd5DV5d90qHFWVDzsnXs0w+A6/
e3HzsCSTeIyihwyY0EU7Pig02Kd8/LHQyduoPXajrP8yKvl+FM2nRs+wjddV7yxTvp3LwrRjmEzt
ZZI6JfZ2p6IjY4MyGVwx+iGnveyIY5B6CoL1LB/RY5VXptEyx16QWRFggxv+3qjXg5rYtW7d1Ec1
0/wkG3VnoG84V4UIXIDTYgdk21VSwc6jTPIZ3LPMUGruwAdxWenvwUugZBp5a/ybaGlKN6TrESPo
s9lDrwR5bF0ZSZ9d6sn6/6oJj7uq1MTaTMijbMMILrqRJdADpm7PS+gQoiv5xFE5MFXCSZQ9OdUM
dAKorIDg3bfFMDghSaVyjeNbI/XeEQuFSLW577ek6EIZSLxIR3UA4nlA/gVuQS6tyAaIecVgkwNV
uBSIR2QSb4ThIAf5Q5inI4327kvX17otFDIag0WM7T7TUfi26ksequpmltrFF67DOfdkrVLtpOTa
Gj3ubLkDI1Ll2mWWk29uWOwjbdT9yKQ+dI1WMl1jUgvbHOjvdV1Hvq4hMCiPmL/hZwDPI3Fn+t7X
jR4iSduAlUUDtS1F5koICndqhXUnFpPGkVpQ7nP8YIbKlzmcLgwprRzO5aPbmYoTrFLLCOv/Lp+G
0F7KGqFONZEGbCx3mXIPeWLiz+mmfdhWXkhg2C7vkMSLyq21kOSU5IPhUWWomVHt4nTSHEVGNTSa
LY64EEVImSwEUpPNJZSpa3Q15Gi537ZaUNixMl/nY33mxHPSbmP7Vg3dIqqTDWI9kLy+Rm+2bzUA
PSOnQ/OQztm3IGocuNzVTYoZcFII/jIjNbCXFiXKlGrY/nOrsC04JZUfiEWO3q/ZUBN+zzQVrUvy
UhRzsYPSfG7K8FoQvX+b+WtSnSOERZDL6ez925x0pVZEhtY8hBOxl2g6b+O6ujUHofCmRNGdXDCv
53I5JsEsb6xGPAw5CehpLOIOMBZ7DLFFzFX6JAeQwpaxdvs2Kbw4YmivGJozpnkEUYK5zCjy4VHC
5mEsBERf6kKQZKWnLshTwj4YyCP3aQZ0o8xKY72M9kz8mFMHP7NCHbxSGp9ktbnjMXqMu0pxkNOC
XwHpgeCRCkrJHvVXQU8/bl83vH90uvtfGWSksvH/90FGDyEJRs/vzn7rf/D77IdWGwACUTKgp+n5
4wL41+FPtv5aR+YU6eJ67EHP8e/Dn/qXTJ3KgYGERzqBxmpf/NfZjxzdNfKWwx89VvIf/1l6EY3M
d98wKGF0N0k8o9stUXrSkHv/1NP3S1pZt+4iI2SHbqfWyhxx7skdbDCmHHTNkYf4WEu9eK0RRO4Y
YKK2UivFF+qiK7dq1NfXetznt/KU5XdzVkZfJ9Xsb6iu5Pugr83dQESYJ8ydxVEtR7Un6XG8abNe
vlPNNPKENLX2Usyc1JHqNVM+RjPzyPyDpPgcBeRtz+jFmdNl2adFpW4qJSvvSrbBQ2z0+Ll60r63
g2S0mTsY0ag6BGEbKC+7Jt/lRo+GOGmk9ClCuYcoLlSX+pIhUpWX3qIhjI5ukTBmaQz6KusWwkuM
Yarvl6EcQNFEKLxkCRFNV8/HrszM6mIgoSW4laRcMn01bRZ3zc25Rs6qOn05VQ06UwLSxjBTfCxn
iJpCYdDuFHRwV/SYYQj0iKJvxEaeU6dD2PMsmkLikjpE/kc3Mo3joNDczn21TzTSTzOrWr5OQTpv
R04ubiVk0xYs0ErhLVJvlKfu69iaUJjGXiAUVVo64bmZmvlHJwMddlRZEJ6GbCwdFOwd2rNKsC2q
jllr4mseL+1Q1l27n0RrEm0FNTTcVikwWqeLOivnHB3lmVtyMiT+phKQic4NHgc7QPdFVkxiVajC
rDVwMpSsl6HQSH1L+8GgUgithnuRWP12AFUd2mMAOcoXlmT6XnRVsks15LOtjPJvQEbAs4HZNCB/
BWa6PTJC2GSiWlWwENrKumjLNik3qWIOwddeDtIXKa9qL1XT0bTFAkbCMZYzOY9sTZ6MS2A7OWWY
NdpLBuPErvpB9OpyfJpD2CLODERsp6ed1PnGPDZ+ixgICeCwlltdcmtMUq0+Uk0UiSMOo0CYQygr
j7NcpNdh3pZ2RX4ilUheLEDYEHJdNgYyRTstGyr3ZqqoHqJB1go3NNWAwhP5asPebmkwDoSJPyBX
5+VyFOr4y4zg96Ezs8wncC9ZNooyqZM71FKHq7TNxe1SLdFVknbzVyMJlq0kmCnDgFEdv9LHIQzI
hOyK9q3Uux+VFZCbKRSCHriqGVVfxVYV8HFAW/iW5j2yp6U0Qg66oCZMuwMNejXVkrSJuwadWAth
jowpsXxU8c27I/XhRYyADJjUQJGKFkqSpoSf3+Ab01B8VTaRkdW+6BPz+5h1BgSeerzPMCVszFFY
QtsKkUHa7TiaV40sA1gbLcFqXPRzaLmadGl/FW3V3sY9qUfF/+XuvHbkxros/Sr9AmzQG2AwwJAM
H5kR6c0NISkzeei9ffr5WPpnOhUSKutH3/VlFSQxSB4es/da30Jz/F0pc+U8Cn7pJkX99WY3LbrP
3qFEs+obs79HkKrewtHIiM0u81nM5cohdbFrPZJbkBe5Ik2q4GVKQif9CLMqhb2uDubc7cIolAEX
xQIAVDxoFqGyJHy7eZ2LazOalcZtjL5JrrR5wmaXkP2ilexQK2KTPBhnau+GJcACMc7VKi+FbW9J
f046r06a6RkI31yfLExXFbs/tZq9UJHHzdz1xtWIoJQjV5ona0wVM5NbOjf2rQH5J98M0RTthyTJ
f3QCFWDoRk4SmBuAIJxTzWas91Gu5CD6aiFt9ClM37ouI6xhkEArz9HQeghf0huJ1//YFVr2qjAX
EYM6Vtc23+y2GcLhWOVm62c97phxqoddr/cabQhE2mKlt2QjoVxrV42sVStpaOQ7vBwx8mBttHM3
wwPzTZb4ZOi/IcyPlORelZ9Cye/Qibq5dBebT7SP38Yax4mFn/6egGtilyrMBV5bW/F9VkfBNXmL
00lACWZ7pDofBmFNh05U7VrpnO5gddN8y6esqKu2dLrCT2STpNpsTGfIs7opFK8ujMin22ILEuek
4NHp9Bm4o9n/iHXRHhQrzHGHVPCzckHmMzr5vjtnqHy8QbL1bSmLEvGt0H8MVRgfsYJUmZe1aboq
so7BKMa8e1VktvAruY1yWE3qvJkJ9YJUFNlz5crRX5FhYqo/ZN7zbayUzWtHpWtLeAlVBjuQzXPE
7PR9bgzM4vY070Vkyr6eSeETS8m4tSJhfZtbGOO8JLdFNe7ViLAeS8nsEICreYcZSkzvsOjSvUPO
cL4mthZxtjDa6yyf7FtQlIXuNhV6Td+cJZsU4ZJK1kZp2+kjMjGXNMx8ieieAqnBpOJxBkn00iUH
NLuVhRVVbldSA0wKOTmPo4hPlVU92jmsRosxQjJ2Q2haH1uP3dwnd5Fh9X43OmT/BXqT342q1G/N
3gLBCv9roxKMRTVIC/f1GIePxH4r+1DLSBvNyuIptDMy1tQwT/Ea6cEObXrlKVoMAWSKxoMmoB6C
girMVZZ0ybpEso9Yfs4glqW1O9mO8JJ+ytdpHzbL8ZAjVzd2q9C0kk1tGoUHb09y4TeYmxYcl4+7
G9Vy1NmrTspMP8Ju5+K3Mh9MZZpXCROsb7fLmNGDYdW2NvBNpLr+UlNCFC03VLUTxZ8yI+foVna+
2jnGtlOHaYt3ZfY5nBRXcRVBapxV6TSYsbyKyupHgubZkwhWXockC6/GRfsBQbnby5GpPKuFJd3S
VEVrPMaT/FrPoj3P40AqcWwxd2N6iCw+CVO/CbowuFNaVd+afOb3RD8nwbdUlodD0CZ28t7xPns3
Y5WeweMp3RoTG+HpnVDzV4TP8nPTFmIrCFy9MRgPN1XDIsR2jQDmaU5PrcDdZ5P4cmZQTh+iIES7
9pJxVNGHD1n6bWJ+8ESbaVui1eXHEinnVjSjeT3NkXacVZGf9GaYvdm5H6QbjSyyb05l9+OuxDGl
retYHt5RerK2NYaaD8TJDeOIzjOlEtFZ2Y8y4RlNpHS+dFBpN82o8+Mx6qxBVPegNoI6JzI5Men+
GpX8OqnIlYnoc/SjIKa9cCf0w1daSV6e1IzDjc0/zOIesdtZjZO29DsbXYS8QKwrgSitx7Julbcs
x03Fvk85GGzNHojb0zwOzNaB2Af1xtRrC9JJImq3iyuQjEpfftQ9SFNdsVPTNR12uT+7Af/WCep/
qEt2Cd75mzNSHrXvb//xf+pv3/9jlUX1t/a9+eXEtPz1nycmw/xPFCQqIF+ilKGnGZyLfrbLDM4+
AIZpZiDfXbplnGX+5ZZVaaQtNYbl71CCRAr6/09Mqvqfi+2aPT3n+p8e2//9v34R6zQX//1Zdn2B
ksAti9JrEZ2gCVmKf5dU9UhO696cAdBOe21drilM7p1N7cGG+VKS8Vs7f7kWuhZZZm1DYXYpLcuN
REgN/QK/WSXXIZ5xBDWm368a6QS6/p/QOX49Df68u89XvDgNxqGhE1mi6D4WstViipdWbOJGL0ck
UW7gIdx+GgV/6FJdkNZ/v+BFQyY14yIceQo+O0Pf3mdbVONYvW6Gq2KD18SzNsnbaB8E/1c/1psv
5etLifa/ij6/Xf+yNpXAvYmHgOsj//D6XZW4C/MIHOh6fP8H9JNf24H/upzOwY2BjAL9Uh+lTQbn
Xm3JoN6UR+Ne7OxNtF1AGrYfsQCdhvW8UrfVd3Plf/Ggl+rVbzf66coXtWo8YibtAa7MvmEtV+9L
7tQCs2nW0PTE9xpoyNeiIvWPj/fTVZfx9qn0Z45hULLM6H6xwlKmC49IT0TZAzVnBIyNL5/6j+C5
3I8PKlEoD50/+Rk6la80mn8eZjpWebLk+HIv0X4OqG82fcbyJY1+IHFUeOnRh8Z+hOrIdJ19cFgO
SMquCzb/ACv/ay/252s3FQ0FM6sG9cWLx9Brc+bomTD89NiuzY3kakcKnX7viicdlIfsaw/l5iu8
xR8f/uerMid+fvjZoAYY1Jer7rJD+Sw2HTefrWj5HuLnvPwLroHla/Stx/FqQdz/g1SBPw27z7/h
oqjqdJk1zw2/oVlNq3mX+u12vGl8MjwZcA6fwT8g1fzxmgZegGWatlA+/nrfYaJZvRGkBlM09Itj
ua684JweOKLfgzx2Ez/1+pe//7yWR3n5daGE+n+XvMx+xGMVNXqRk9eqFxuq99i3Z/e/d4lL4VDc
Q4lkDPsUG3ZJ2LiVkn0h2P7jgvP5Ni4mCUyClRFm3MbytkzUapkXPxGNgnxM3lYHZff3t/Tl9S6+
C6PFFN62XG+Zff9KRboJVwkBLIPfndV/E6n1r8/w01u6+CA6RZpGoPOGLwN9t9WOYN/qq1v604z3
+RFeDHizrSQ1z/+6pXyHbtIvvMTT71QASV8rYH9TNi47BMuEaYkPSzZ+Y5WhS7X7fHR08hVCGtkq
DWPShV1FKCn12+lMFROud07HDgby2zwg+4rxXnexZHmg31vowrHmobh4+Ps3+9v3wHaFHRqFalqk
v4Ob6nHqdPpxPOk62kqd9RpJ8/3fX+JCy8HbvLjGxduUdCy3c9Qbfn4cmFoqUkGCY/Hc+eY6YRVZ
iHjArb96v7/qlH6/6sX7BaWSUALvliHb+9W1cjB3C/9OX8d78ys19W+7seUOWS+WvaZCguYiHPm0
ehqzpgUtOeZ/XUv1lqrXIuFmwaIgvktfvyKK/fGtGTo+m0XFzT7w1+ulnQlNpVIMv0YDkXbXnIC8
L17ab5/HckuL1o1oXtwFl/JHil1DVdSq4cPYfV6yj+VzvTL2ZOpA0fpqBfzNWPDXEPl0tYv5DBeh
VY85V5P3wb7ZtNtot6w8mPy+UFtd9Dh/DgukNLwr4gpR0V28KitVg7xI7J8z2fKqpg9jPe6aR82f
t+HGuZLqdXes1tld8934akz+aZxgAcX+wokJlfPFe+uxx1AxCE1fOc3riAC2ZQ+rbZbM2niVe1/K
jH/VPfzrZj9d70I+FIsiSMec6y1Aq/qsbFuClbtddveVE8W5XFYZLZ9v7OKpUtGjLZ1yoX+T0PXb
tvziOhfHnnFB60qNZAC6hFfrhzftOYJtHcGa7veQkMm+YLsSrKQtvfMvvog/TSif73F5Bp8+clt1
tD5R/rr2eFRUb4GtNaTPao73D+DEyxP7ZaOy3CkSf11BKqHR6/71aq1q1xl6JpM7jbYT7I49t0vy
mbVagGSBm6ITH8hVQRnxxSfyx3e5oOyWc7P8m19ZNqahKTJhshtdDpbtduCQ9Q/u8I+D89N1Lgan
WSVmGFvcobppd6AA2HH+wyv98Vki3qOtuwyQy7zZYEpks2uXO0rh881+MNwuOWGW166KN5EdSANY
DjQtB/V//9y6vMdP176Y2aS5bIJ+4toLGLCyAHeO22hBlfuD/A9CfZcZ5LdhA7GBo5yOlPWvlOVP
g9SgfjeWZWL6Tn3V6NeWRnrO7Rcfwp+voTtkBdAvpxX969DMHEdYw5D+HJrGNrkhryW6kgnf1tf2
IX61zto5+v73F/3ToMQ9aCBcW06pl84zQddPyaxouaax1rbO6h8iAJfXcfn8Pl/nYlAGpmxqRRKD
OQUKKid8cgChll3uqbHdkAPJf++2LuZNbQxMpFzclr6UFzY/b+trRO0FE/TnQkDyFlUwzM7Ob6Zz
zSwcI9a4Trorrh03W+0Wl1LnV/eUb/2vj3YLwOjiSS7Kdxu1POU+RUbDerHWyVZHH7EJO78mjj68
tsDcuElq1zRCwHDrHvje8aOeCQXxZnAaHF2qLn+Ff5M8BYGtn0Ojxi5MhJ3THmLbnLAUowbKr6Kq
i+7btJkLv6XRQ/2ZIrgJcTNXxty37QQd1qRXoDdrfcw2OfoNw4e65bzGdtxipohVfRP3dn5rNeE1
M2C4zXuFMCJYOu1Gp/lxFYwJ4WtSxlrjmuRssQWStFsrih/N3j6YVQ9jO6qbk6roDSClznkniMta
xUT8bLXCaVYcztKVir/9SQ+m4j6jESrDOpnaozVxX54zVTYtR5LEw4ZO5yz1NtFyc/khkRDxQ1ER
wEPaS7dFElxXul2vxxkMlN1bmg9tBapyjUpsVXaqsUtypbvNMQbcZrN5qLD8b7Q6qVxkS5zfQ2Py
y1QZV05MsjoxdcF20GYLx7lZ0V6YNWKk7IpOnN3rAzOiar6bInG+VWIWlq8AVUIOKkkGuVEikQKy
02ojcWfZAN+XZkG2zdlN7ZGLxZusrLPNmE0QBBSjezL6QNsEGGs8K0tJmJk7dZsbBBOtGwUhhQeq
zbBWTZ0Tn0LCqMRrNESwC1NrPoCVmzYjAJ/YS8Mw3PeTrG86KZ/W6jSmyqYfYgt5rGU/11M7q6uR
JDY3JyhlRUhLfS2iKvHMoDpaqiDEqg12BAqBoq1C82AxKK6jFA4eTKbuSH7XfM9wY1h0qb0VUek8
QJ5BkmtoT3JqpAfYGEgETZXqiDtBn6oI55SIOYsm65iHYfxUVAIBgoaso/HKvCpT0rVmRCF2U8z0
05Ruq4e242d21CPQSAnsSUR8rTcl0V89FjDfEmmAhtixvdqOLRpvpgBQQpZYGVKEyzKj3MsCCaYe
VUROQJveJsqY4oazZAUYI4jrTg8pbLfYhfLAjv2RJ+5NwTzYXjQpBGtJXiOxxmUz4WKqvAaeEri2
mO/VetrqeXpQysEzBLFVhYwqtT3QTPLsvli1I+3XOL0V9XhsJNJh43A5jVoyZ/Lquo5S5CeNODs8
B5QUhJ8NMykxKFCawDfCfDdKvW9asU+SHMpfxKXdHL0gSam92tSuerwghMW9QDdcS2aZ71X6kkve
3XOvDLt8SXojm74tLGOljFhNkllyFRqVSmnsZjn1srL83s/jnZ3gt1SIAZmt8iBroBn1GXlxYGF1
60Nj3arqJqM7ljmSL8zchzjlNw2EOyXz+UhCt5CDkTGFKoXh/t4E2SpXtWd9wnIsqPjl3Zs6ovzs
xvQqb3s3jrOruJh7d5R7hr2lTce8k68giX2Y0uxRu42Q26sHddLekFa85PoSITh80zAw4IPxLDP/
Ri+QNKu6XhV9v7fApal4PEoFBXVMwtJYL+A7+yTJDuegebwSirlrUmczdbFX99m3fuxeLMhmqpp7
+pTfDH3zY8rFOgiA7cG+qoLxIPhXw1CFJIm7MBs/TBmThyTvlLANNgEgMxfj8Y2qa9/ytG5dmIzr
MVdUN1bzvRENp2a0TkYakmHZrsyBpiVRSm6aSByQGlRCUogbRPbMyXy023Rn9NZ9EZfH1lD8OSdf
MUQCDgvggAWXjJDBntxZk5dgKcnLjECF+QFkqk/R47Rt0PnGDM+sXdBowLOiXeMgmkpGWVwbg0L4
1FhnYP6QyfOgEPq6kRoppEEK7dTFScE7gvSkq9NDRYP52FkF3V4geRuIFwhspe5KiXRI1G0UkQSG
NG2u5JXoNd0DjrWWEJ67Qh5Olt2tTKfeF7J6W010M7NmKveK0z4bNpIeVT6N1URYZSqlfibTGKYd
QQ+EWdIrK8gpaRGc1SahSu0kL5Pq7Lok+aiDtPeJ/EhXdKPms6Yglakl5wHSY3XN+Mo9JzeCTUO3
HXn+LdTHwqtm9b1oxhFYFMYXJS/fTUVCFbBQWYe+Q1wWbDqBRG8A5oEhBXaIduj09ptcqM99HQPq
K6RmPwBi4y2uiM5cdRgKaFMTn56MW1UpbA/YVuQGaUaOFiCQQhCltswq6ZitJUmqPL2U6A8r9YNa
MBl3xtrq6ucQ9JYnsjCF5SlK4txmBQmwU7mVlG0T2uGuJadbyx6/DV3Hjy0tlfi9Qns1zRSBFiEf
pMg15p3VJ7nfpgZtdVr2u6Cqd1FB+maf0dtwKJvKJLMNL4HKjl3OTZOKv3lbZcFN0Fr45OtqLdUS
qpt8N03WWxIYL8j8vNwADFk0j8Rr7vK4Ws8wrmCvKTdDUq3LFKhkTns9JHXJls+K1VoukjK4i6AM
jLwez0GR75ArbcuOg5UUHGOUHm7Z6M/YbXZdqewtVXofWxQhSjvurDauntD6OX5vxNdWGWjwNsfF
E9KiqydTLyMfE8KpOzQoZrhVTpDC1VrFZePhD5q5KhLU7KV0lhFIiVDzbCiudVM+5G1waybomsoc
TUKlzCurQAuloFV0TTPeJAOmFJ0x3NJoJ1qNeV6eXbXXzkan7+PEvo9hNvpx+mbq6RrRzSPdlntC
BPZdqnE8zsb32Ah+yHMN0TC4lyrsg3Yq6S58VjifIryDCHYuNc3NwupbZFlvI++FWf6xGUkrnPt2
U2CE8GH5afcFPN4mJ751ZvS0KdlvQPydHWrFcvmTvmkThFoFzbptxWpC+tioLIJBURyxWrn4SNB0
gY07yBWqGVov+x7BlJ/UjUwcJ80HszAOVW8f65R+m20/zH33lPXxM0L815lSHOrGmr3Z9IheakOe
ueIDNWL5CpGBReO3urbIaGxgRGhq4yLJuA6K1qsMBfhdeVTCbhsSwepaarhlN0eOiBV5mZa9i/KN
AvFaU0K6bpXf2As4uQHaS7rksq7BidzXESt1ZW0wsl9LITvRNkOXotmeVrPA2mj4I4fNYzfgV+iC
Qx6mh9wChsgqYbD/VLv5OdSzQ5fl6Nba+jsBdausisxnpgUSXTvNI/P+Wg+1YZl44QxEqb1iyzte
zzbSTZ3n49VC9Tol3kZlvMasedcLG1GnPCCKk9StqIkjzMlatetVlYXrrM/8Utf9PBevXVPvRGdu
I3kkfFBEqgceZj0Ws9+q0TqZ1QJVlnGdqOKxVEaSPutXa6o2QzjZe82GclrNxqGgK7xNcuOhnKS9
INo1NNSjFqVHay5w10TPGM9vlE56lYAguyBLKzfqA8uPOmVtOIE/oiBS53ILKW475vIqluutqdpr
qGO3ICqOcmhthry4x9B1Mg0Am2k6bzLNuidox0a4ZIyrqu6QolW7yDJZk7Wu9NNJL301qa+mRtyq
8XSQ6uAQmSjIpqBdj3G1yZvMB0mIUifx+pgw7Lk91MHzrNZPSjCvC1k6SIQStna7qvriEXED+8dm
Go597lgu8M5hG2nGbnLYc+n8oamcvErB1DVJDKzI6T29ah71UDE9HTTguu6iypNn5SCXBYmvmrNO
1GLT4VdTw2ATTvD0Jmc4R33K8Oy/lQyRdaPr0ZZnpO+tYhaTa8VRXHqKXR5hSOFS0B/rUjRub5S3
dGe8xsR1NFhboILvkjPvAJ2qrg16r2zmlyioHodZ3gA4I9+W3HAKyALLWY5DLUIaLQ+ObwGSabTm
QZmqd1Ob1nGsjKyLhnBbZz5aGombndZeFUV6j2jHz20NcueShRyKewiZuyir3yqOUHh7t0Os8cCs
KMPca/hmEJCBq1xFSkZmq9hbqX3VzSRLIkRGTImPynKyl6ZpkF0K4H1IDH+A8MUd18atWwvmD2dx
P6UKtG/1RkqtozyY8rGXtbuYTOVsyFRPmusbRFDfMSqxTR4ZYok2kGeo3ZlD3rhpA1ex1PeUyrdK
WOSAmMubsJo3UjaedStbKbHtm4r1EQfOmi396AVOX25zCGRrBTabW+fmVeZwWnNGC8G7gbM5R69G
MHR9kyJX3NYL+1FSXAOviNSH5XvDPCvqZCtC9Fa5SSD9ZHhTRBndnk0oZ9KHbIQfsZTfas64GecM
Gm5/G1l24JlWYPsJ4M8yJngxRn4HPUXCtoQPam7cuu5OhFlNvpiYbKZpJzDs6ko0r7Vy2OToi7cm
5zpfDMO1Vle1Hwn5pMVG5qZSsyXb8EU4FRtAh3PQNLCHkGGhS9K0QfBNfLRVHQutUY92rDzoENnd
uo/PuSG/Ga1cr7SRkHMrXENzOqRCEw9DmUAzjAmAKOzooSjNVZBI27gJfpRa028N0JSuMw8UUlJA
tKwQ6QphfORZArqHas+cHfSnIpV2c62p7oBi10fNt9W76bWf+txj/YTNXXU3pdTc6EmW88ney9V4
23fyO4jId63GlDcvbkXUsyITD5pcO74mdzppplp9W8TpjoL8mjZm6E01u12Q5dZKmbpdQRwopMxt
75S3qg1gSFRHgPfb1kxbFjLeO2LsVcv5Yg1Txi/M9DZP9G6jZon2zhR0IgOXukYf7CYdLVpPQcMz
ZNJNU1Pb5JH9w44NTh/ZboxQILVxvcN6sGmaSayimAlIVLD20nLxXEbumGnXomjv4Rs/qbVyh4jx
mU5C7vY9SmcrjJfLHjTZWdlldFvL8nTFby9Xsy5uY4mZh9JG6hWatOnN8SGP4oadSj1hWgqkzZgk
j/WIuLpM5fepSI1jJihLqkFae1orvU/lTFRLFL9VScpBA38u3kyvNOpNKpnbiVMOa7V1o9YgKkCt
BzbBlTUhRGaBOv++qvIr03rQcSL2+Kxy+9s8pW7UMCVSpTlHcbu18trT5cqbMJmzk+ekqe7lklJs
AxEcko6H6wRotjn75XQT6topzb7LtYEF30mhXt815o3ZHZC4bnBeQ+NgQ5p5gFl9xshKkyZ/8TMm
6b1ZvnQFsvudOoz7XMfHh6nLgjiaqflKteMMoeoDanuk2BuVEkNRn8eKUnrQjFgO3nqF+JbKfOjJ
HiB1adeMd3EPsbN/tgvahyb7qGrlBMPDPMU7iXWnCoY1BYVtGDjnmSlsnG4i9lJZ+WKx5c2dZ6RT
2CxSt0lvOZ76nY6lzvDD5Hs26iulI4JdZ17ICact1JWwg3XNQhZBpQX0fVbs4Vm1x4Otc+CYah0q
s4TjzHlQl6CxUmGnak/r2ZJXvR7uS/t6yrH9y5HF2WYiersmx9rhcFmU2wECQJvcyI5y1Nqkubbz
4NBn7yZzGo/Hjc3Ii9i/9k3nWROd2X7wovpkDPeDOBe8uHh8CYt1non7csoJuMt2aTRRJrvGPuf2
JUdlfHCGOazsxnyoqx8F2d9zv5ZHI3hs2m5TV5I/De0qpQ9c5dSVrlTpRR1w+VhrW93ZhKuH5Sm0
X3Np13Mu0YNTZL9yHI3C3i0ncR4tghGrWlBYyIilbfqbWbPIWQsC6zHXDNtNzRRQrFXc17NMAVCW
xMlwGtwh4e2sWq0XN0V4jkV/yidOuzHWqThkUyRXJ7vHLzCeRTegQNH0Nzoz51LRd47ZueFQeY1K
haRhQ1S4c6dtwHzfyvIBHTjBxmzwMUuPKrYpREJi3OQDUvP6m519c1BXt7a9UtEwSKQCsstyEcIQ
VxGfHUk+d+N1NjpXnJGfkjQHmo+OI1Hug8Q6EpFBWsQ+aJlndHQq7EAqy3qMesaBZdUPDsgNTIcu
lD2vMl8rc/YmNbueA3Eb2vURlO4Ky9pjLE83w2x+9Gpw6mMJQMeMBbm16YlryrUld2R0YJxCHU8B
VjzlzaS4HcIIN1Cqt6JQrzX9GOaTi4+3ccWSCZAHIma/SMm1GjJmWWT/2bQpROrP3RYf0aEx8n0z
pd/nmKmrScX3kQpNO1Moqn6E8jP2003o9PfGYogW+yo3NjaGLpDWMakiPlXfxEuC17GtPlqNmOix
cGFIH5ljPQ3p+NHJzRU9Fb/kxDSag+c0wb7VxkMydD31CKJNEvLC5oQpAD5QVf6A2L8Zi+cg1u8C
a7hOZGozWfahUk+ql+Fj8zN1Sncu5ZM70NDo1WtelxSdrSi5n5ThDqGsO4XTUmN+qJ38rpbaJztF
gzg6fFkBftLMnp6aKTrBURzcioeZYI1o4+bVIPvdNdXwu9QVb0tOctcM1yMmOddM4xfe2rvRs2dg
Kai15hwm4Y98wH7Sjz1FWWnESD3AaZbDHa5nipldFkLu/67GbzjG1v0kPSR5VrkF+A+O5CZnTDbm
hG2ErLP1Yz48K92HBkCWc704a0bw7GBBo4aIqRnvTKycc9P2B5zMnXRF7fiD+umpV07D+Nbr0lEk
zYNGFcFSXgt1eKzy6ooj/Zuo36bxsQO+4NZTdDPWymOSMFuq4gMuNtnRvVpRm0q8LL0fnVszn16g
r0LW7oxTp1gvSvZDm8p7szcjd2ipbEujErt1uUSNP9m1wzzcmbftnJwqx3lz7HNiq+9hgKkReGzo
KlS2rfSxxNoUIkxyc1WdiJ+v73K5utYi4TZmtzFa/klH0t/itjzzAR2GmppG+qEkZHmbefkQdxxl
uyK9TvkbUxPfz5gnHCm4lbrp1qL8JLN/1u2S2oBF1c9ywjuVgZKwFYJH0bhtAPvcqb0CM9nQ41ar
yn0TxwcM1O+qzZErst0ymLyaciklU+u6pDgXdfjuy6Vo5wB2L55nuBR8wYKDy2Jq6exTlda+MY1Y
rwkw1tLgRjbG77JgF044yynHER+SudXPpBygLTHxNzTzNSysUzSLe8cZ3zPRpG6opv7U1r5kOvfo
GW9LUf9Ig5QhPkQrtQr4iHh482Ou2luCXipqj/220rOb2Ab7G7bRR9kZe3YQ8P2ZSTzKhXwjuvoW
45me9eReMc5N9kGr2G+zrVwyFQ4hxw1cMK5CDn1YUEXW7UekP/C+1fyBBd+zCrSbMPklWKquVQ2H
xD471MtnZXDZtcEHEfiq67DFHhg/BoHsCU4RulK/4EXxx8l5tztcgJp6Ug0cKB1eQcXaTGLA/tj6
pVDWSak8CRW0MD8jHdmYmBQh+3yH7Y2pHusCJIS4gyiQiHcwx9jFgok6NxVdZT0rwEcIJLqZew3m
gWi+zX3w3WzUV+qBm7RlOKfZuC7ift+mQ8jJlfVxSMMrwmHWpFVMaws/qJ6IcxsXDW4ezOeR4azz
qN9Yjlg3suq4FO53VgGGbTDX2Ir37ZSditlw27m6suN4XRfCK+fJt535PJbGTQWudM6EvFZiav3s
w1Rdf5AJF2K1TrYp0SZXttSfOzPfaSLm3FLfizZ+kdjMuWSpJDhscraH7EpKUzmkRbyfteGmn8Z9
CfKZMvj4Iukxh3Zei9yad5hojoqhHbjudVHNbElt6SENEw4aE/tUmnnj+BgWSXKnRGqyr53sWmlC
Vj2p3eAoXGuZfS3FRFOrYmu3NkFPiU/v/QYjC83Glp1fJYwfGbB3tavbm6QXXejqg3Y0jWTTtioO
I20tS8Z6wGDLDmcta5IXzcAOu/gkiuTHkLXPkwIeuQ0p9LeakxFQIYsd+CIvqJytMYe7ICNXUbZP
7TDdm3VQbXC8UHowjy0es0onsjaYN0AkB5cIgu2U0E6wLIYtOcyL2k5rl++LOwbPUNMXpNhgToXk
5Wa5LjWQO4YcfRTadGOXaeOPGg3M1BYAeq3SoxS6ptO1kYd6KRvdF2Xx1uf9XkxkLelWW7vEGIye
FjIJKaZ0NZX9d2kIWx/mKsoArX816xq5h/RYliyHpRhOsxztgiJ8b+xmXdCqAuLUZGsSobjSwmdv
u1b17aInSppaqGtp1rgqkyhcjQM7FI5d58CQBnZzsVukRCgV4EWGgp5WrER7EynE0Ck7JR/vqqoq
4P83Wz0iNXaOJhdWJ5ZSkl0mMQ4+/YytbMw/QlxhlECiQ9aVuyzlIDiUp7aJffIpbodmOsVNo60K
Z1md29J1ShbwlEYPhYGGU0w/f5MwnmNcFp3/f0k7jyXHkWVNv9DADFpsCVAzdaWo2sBKdEFrjaef
D3nmnmYiOUTfrlUvsq2cEYjwiHD/Bf5EloMs0JOY9g2V0wZ6Rmh+Qd/JoxuF40Doow4iS6PdSmqy
yV3zIQq46+LncS93mrXXalPcx1ln51SWRLOgSpMOWwErna0nSTd1aNG98CmOWkhuNE2GJCGXcjlQ
do1rFjYvynVSIcCger1NRtlKZrWdLIeRSEkkO8+lIxpZjhYX936mVbR9ix5nhTpasVN+J034VekS
eITxr6S2KkfX3DtPUW5TYRi3WekC2ElKWgQ6ZQxZlYu71C94Qbk3YKWkdTWoXzAj++WN5I5YZjVL
r12HkZDY6nSL03Ljj8WxMgbMM0WMVXSJGmRMbyjDf2oqtG9GmQQH7/cvBXuB2DDjFVzLt74xJ80Z
7l4uZ1MT0QyBXji45Zq5Q1kQubYIUzhJpVChpMYdSHyn8g3UKNAqobtOok+qVULdflrqXwcROyye
p/cKsk3PXUhvIjKwnUm4oqeGxgs5xQxGD1r/UahLXvlewpNAgbQleQqs7hYS8q2J19WxG7Wt5Q39
NiQzcTldKRnyNfS8j1Ug4WzfRqEDKgAnXwpDdueP1oPCUR4L7UkoKJVJuK4IlQmTUnaiCt30AjUA
QLMPgdoZL3XFjtZGK90IYfacQFXb5pKGimLXZls3LG86HnmlTwGjy9eAF7ZZbf41iBmdHf9H7Ql/
RRSnYXCvta6gZmM4uOIB0PU3kR78hBKHtTJkNtXnkJSbvYQnXIqtF3BfydH7Fk4sJ0kq+uraTBVo
69oXWbKOvQxeOuSRqQzr2oId67epUyF0ZautJdsyKJquoAnkReozRMrHIqRZBR/7yZBiSNlSLtt5
Rzczjtr+r6b1h5+tSoeosvi8rYJsCU0nx7UKCKeWYOti+SVFpaBQWE7iwMtfl55gCu5MFVPoCmMi
HZM2g0eZ7xqvfJ17IXR/aQmdoBArNmSgjJALufgcIvC1iYPxJg3G/HYIeMaYHlB2K4EuGAKvcNRB
fhsNP3QGP3G/uoKyiUND2UcSppWRbFAnlx/1vlNWCIFyJYWwZN2armC+VoHItc+V8xZIYl4pX0qY
yG0CeLYn1dmQsfFtHSV7jBp3g+bmb/awuLaG3qUCmurbTqhCGrOe/DBqUXoo6RikUuZIQ587RRx9
UdwA27c8s2URwxcfnkgvGCfV6o4BrzubBt1XvwrwDVegLXuKyt0jZ0m6eky1EKIpWTi/0aTK2sup
57CMkRvL13Ke7xRPcdtVJVJbB2f1Cof9LZBqZL/klmu91t/nZnTbu8oPH4jUJtDQjYrBGOgUfXCE
oYPOd1SG/oa7PUWAkn5D+jj02QMc08DpkN6i3jmW2PAJ0cGiGjxwa9sWHW/eLu32iYAH2OA2O3TM
s1WQGo+h20t26uvmum+NG9MabsZG+GVklOf5EqOiHkHRy6s+dyuKHNVjCcMe6n1+FyA4Bf68FXlz
NL9djyt7NwaU5lr4Pk0an8Q6hHSvhfsS0xq7To21925R0BYaYhyCS7mmAZrQi69ZzZSQWkSnlliS
Qkq9To2pkIQ9r/1Wa2l/1Xlt8wSU2O71D0jlte0BBvjhi81P6M75qjG6n22JmawW6UfTCL8nlncj
lt6RxbkvAu8tF/ybMOlO2ST7qCX92hx9Dl2/ztax1lD00PamXv0y3cbfp6oONDJ0X93OkO1KpGHU
SSeqcSOW7Ogr1XV8C8F1gMpNH7kHVLHK6VW8jnXXr6XYPPZdeWiK9C0wgBU5kqy7dPPQADtYVfMq
FcWGNmf2KxS4qZkKtpkgNzSOGMwnQYrswtJtVjHeeWuK9FQEAhfSoYAfr1hSZlNG6b6N/HitV4Ay
DIi929KV5X2rxU5Tl7/6VkQFqvdo0VUNmgmYGSZDlG8NIIYx3yHu3wzDT0m7Y+DgYabaounf9GZ9
1wuxW2AlliJ70WanTCpz5PZqGcSB4u7Sol/j7/Oco5G1kgTa9G2xlbgVtEJ5k5rqHhtPbY1iymvZ
Ric0HlRWLqaEZrfORNZflIu3fuOLN5AqHygEIzjKW0KMYPN3XDxSoY2/xJL7oNfaSajdp7Dv3kiU
do+n1g57Mep3dE0j39/JLRXCsKAijHtxj5wKTQTPt55jUeb171FGNfR17tJIMSMHo7L7Bk88lM6K
A/pptjfwuobr/hhSOOFfOWSS/Cr10gHzP7rlkec7bQg5upEqSlui+xX7k5eyqDLbM7NnPRPBmITe
MTCCY2lSCh0CdAZb+XV0xzVqhXiwZIeSWq4kCGtUQ8ifWaWtwsiTbMvEKqerhYMZog5nStKpbaSI
t2cBEge9BqmhFIfH4QG8wl1XgDfyFMBTpkrwsBAbJ+mNkuXKAAZT/VoLCrOIOdXWyIP+JEj+K72o
NQ9WtgNqHk1Uu6cEr64HX+PEQNKsXaUgtNI0bwI7KuT61gNoAg9fL4WVJ3KpbLwIXy+jxhsyNzlR
RuOtiKmWwnFvDlEvwyGJeXVgluh00fBdavpTkrQHL/G+CbRM4rC3K0A7EuDRrjm1rXjje4+KPxxF
6UvAydeZ+TehtV5xTuWRUmvPZTY+WFZ7Uxf1MecRKuQPQTAAuNDeDLH/yUm/UyHqq/4bciibIUL3
kM98QObASS3x1OnGJucm1WqYREns5+6kUChCDWFlDh3yGCBC0lB4aWR/S2PdCcf4FFMmTi3zbkzk
u8pn6UW6MTgRrb5a/JmrUbhqgqfUo19Ai87lMlit26mOFir7PKlRzihWo4r4xNvoCbfT7SHKmhuV
MuoeTXner+bwYCgP8STaJyol7fvW+qs3wycpiQB/SiH4sWQdyHgeSBJdjJjdJJu5XQZgKsfGOCk0
2OzRoMc3KpgDlvIKken9kMRvuKiR1wTPzlwAUtGvJnwz6ISltypWfqvQHF4obSmgBKxJ4ajgoOpr
8E4GjKFW2Ei9BSyIiqb1Fqgv1N1uR8QKY4z5ClOwkUJ6SaugWxdVReHFfCHBb9UwitbJkO+LKlqV
1YCTbvyKOsEvHQdQT5E7fvFB7GveNYgO+fFq0CvHi2m5i5W4UYDQgJBYqal8EMLhJjN4/qJ4YPmd
PQrABpH25VL4UyDhhLlE9jKogqgA5bayC5XC6ONN0Q/fY8F4LNx6tPvuGfVAmooA2STvzsxyW4np
9abho4ls/7HBCvDEvZT+cCGMN/gt6jdRSpNI8r6BCPir16TSGQO6D12eqJi0CSe6nb/EiDOwLuJi
N4LvMDyIU6XYFUfXE80NhqjNpgXyt6pK8Zs0VndZ4HJLl0YALwgsASIFiEjpzxYFABRj5LZ7oVTY
B5T2tSr4FsrSCXjkuoqMDWU6xOFdmsp91z8UyUA3MPmi1/1Wt6pHGU9mQEzFSW2KEl0ZxWlM1V9h
uOdQKSXRxt1tZfR3lBa5w0bWiSMTQ2LVfDXTeB2b7dc8pcsigw7yok5cZX0d3ItZrH+Ra6/7DsS1
fdL97iXzKZhMblwrBBDqfSfWDR0q7tosb54KOW3iZqxXlZm8FHQsna6s6QjgKStlt4AwO/wCGoyT
uepMT/5RS5/o51Kfxgt4kwu8G1ep16q/quyhyYx9hR3iakh8UIL1W6rWGy0sHNRNtlqpdq+qXmeI
NVLsSAv/YVKBcCxkrVAt7nosIbU02IhBe+uD2qVjgRVKTxZ3s3uZ0hIpSmZ1sh/EMqfEbml02smN
bRbF1G58K/yKlGa5862kOiGMiAGk6J9qL38J/SE4BhbX6zQJKdkavLgahEHCONmpmS5TMJatrWyY
qLpIJf1ZrRToxAmb0VVASnRbM3Fp/fjGE1W8fpPix7sJQu2bLtJY9AItWBtoW+18VCx5niYqZQWa
Az64jGglGoNiY1Vb3UpcYFFD4tqCbpROUjJ66p5mYZx0tAI3g4ymEPUjHiQBkkwKCFWatsN9I6Zr
borHWKifANvdRjU3LrNqv4sYo940dX8/usA+0sB4koUcMR4Z1NmYgrUJFMPf0kzPnUZq1oPsvXb6
ZNxVb0h7v6hdjZvYbV88i06eF/7MpLhcpzFXMlSUxFWrD9/iDos+Q07p2At+ui0DGvpJYz6A57Oo
lHJ9UHtMJlP1hCjiRg6CZKPqBvhmKcQJG4FHvRP0NRBqB5vFX3Hs9Y4ohhZyQxRQS7UhZeY5zzb8
nTdhUKJAFD+0VvvdU4N1DtsWaUmFB48rrrsRT4A2ATttas2XtvUZXouRJSo8pZOpEJUkd69hT7bJ
Es3beGyck+kH3wOBkrsm4E4sBdr0XnbBiFbNpKIaP4vp8KPqjFsMEn9kuYXJ9qDCIW7Y2G2CZqU/
pNYKjtnUu6+NbVkZHuVmlG6i2gS/W0uvYsLpm4nlN7/3n5uQ8JZPRy7trAPMrRauTRc9NFrOMwhs
8gosOF7TqfIdaZ5NThFhVY06oqf1g5wKxQ3cFgttJWqMYqF/53/+DtD3W9iIz1WvqrtQM49tXj7F
lGvtTOaKrJnDEcjvHiz8UemyfdIkiCEFJzWu2qnyUaxHKYvWY0unpay0G8lCtGwwg7fMx4JqiMAf
i2VagVOl5CFpX/s6/9Kr4m+QuTV0Z2Qv8vpX3+VZfkxarKhDx4J+Yz3wj46dZtOW16KekmsG8ue2
zgSB418U6B1RPeEKZYh/xb0rV779f2JXisUGry9wG0p6r6nDI436b2IO/kdV9C+9YuR3kVA8QIR9
4VYmrhMZKHVSFrQ5htikyQ0NoBEK/5QlwlGpFER2Rir7CRLX/SA5noA+H60U28U3xwny+r7yKNvk
tDVJns0PMVbRaPUqMmge/ugt98j8grEIpIOfoShP6/9X5ePOLFa1svZobNmeUXZfDTfNcxrguZfZ
rFiS23U6xyd24SQcL+kW1QP4pTAzZ9SYsAYM2vWB7NQbdduekBrcFttka6zzNWQjeQNWxRF31t5Z
YlDOGaHvgQFLiAYvEqT3Zhxb3siNUQ4WB7HWrA0RAqq5WRjbnHs3DzEjdDRmMeb+FGKSZige8Xz6
4Ts4OK+49+55XzilHR6EezpnXxYizwlH/4mM5oWC7zIcoBlLpmpBH2DpLjvHaVJ1u9i6+7Vx068n
y8zJsKhZoOVIcxrQPOKMZ8gR08d16cnQjZLH4jApQDSb7As3t7W3KHpxcXiWosr4O+ALqcy+XQQG
PBsLJjYwM0T9zeE2dPWdl/nO9XlcijP7gLFXGyj1AZDEy4cC+hBtxw4nJgnz6uuBLk/f2YhmLCoh
klNqDURKK4S5TMeVRAcvT965XxOhgfuBzwG4Y2quffAb5euF+BdX6ln42XpJcy2mwUp4K35IvK9A
SO2qz7EHBLzwNaEmen240/c554y9L5azcLPFAk07BM9EOCiNgAXgkzxfD3CBS0VaOYswSyuUn5V+
bFkhxt0kvuDvJ9dVB6DFAe2HfpUflW11wuT4nXA+HuS9dChvE8yn0NtfVmf4zOz68GsmDd1zIqyU
Q2DJEn4NIqc7QZHBPkOpCDMfNW6VDlMULjhtLUywOlPUGDyxAXHCBGc8icbifiqIXp/hpRWrTgnh
jDcp+Vbn6/40prfB9nbN1nW6r+aTuqm3lpPtrkeT51Ti2YpRlY/RBi2T+zFnQOGei7JDa20N/AlI
2I7TAjZz+FIeQVM3jrTmqdXt5eMSyVda+oizpANPQ0xKoEDvek7q92Zr3uu/xCdaQNoBdbe1gCqD
v83fxiVXvaWPOctChVGGcZNNa7kuNmDWnTxbX5/e98NuviE5AkWcxKRJzXy2XQa1EqIsDGUH34V4
lW+8tetAwHWMLUgXp71Z1i26lHHOIiqzLdGJWEHGASeULn3x+8qRUFDC2nUVe7Cj6p2f1NvrY5wy
6JUhvrv0nK3XCsyT0qQEDPzxkOvbyn8pQAc3o7ywMy4Gmg4l3UC1wJgH4rGtjyHdVUfVj6GLylf7
0HpoWgiP1wd0+aMpEnRpCNoTT/XjnqAMYiFDmfF+W2tv40ldF3ZmW2v9CZbeun1GV9RZiDj9i5/m
8O+IxuyjUbmhZ9fkXFyccQPVrZVXKTeaU7BLN6EDac4Rxr3+Zvz2eSms+AH76z9gWumf42PFjdUU
tqviLAukNXA23+Ib5sPTML4p+X2vvl4P8clxdco0MsAdQ4SvrYjq7GyqPA3V1imGVHUppQKlLRy9
ajXgsu4AjDSRedFV1r2nxv1PMzCR9B1j8XXww3wzVJr5rR1rcatTf+CRjAgczXqkwAPFL1APTA6j
Fh5QN+2WrKIvrrqznz1bDBAYYxMJaNkR/O/g/G41qL2xZTgwiReklN635qevYGj4YyDRjqLbLFRP
UynSfUVyiqhqNiZEG+5GSPg8xF7bPfdKKuUUlUdjK6Yd3mxgjB69Tkw2VLvqQwHwHcnTQj1SkgGX
bTXFuho9SEB1Bl88EeVnLUN+ehBKmLZ6ypq2hsARMvSd2wyQRC+V4U6y4LDJBtigKorVv4TQo9qq
G4W2sJc/aSK+rwYT61a8UCZn9dlBmhhZr/ueOp07wluKJiLtHBsriyMv9oU72MUTlQstZkmTkAXp
4+N+royoxJujkZB3iG6NTb+brtDVafIzXeabS9Ne+fQVcUlW0D5A2GWephKtoNys9NPI+uhk8jDc
jTu0+vaK+6TY/0iqbroSXAs5/f0sBaPm5EbmSMjxp7tt76Apr8gY6MjbwE/spfm8lCwUkRQ8LVJ8
CmbJKmuDCvMeSYLd+1PQD2LwqPQP15PFpU13HmK2OgrPA/Yj0c7uKLOZA1c6KIaKRJ25q16uh/qk
CTWtxPNYs8kTM32YMBDT6oj3gJr31dZ34Fl/NeyAx6Rm6zv/4C/s9YtrUuEsZhCIUAOY+PjJjAII
mz/I0w3av59EOkEd30n2JDXnbZZeIf+fMf4dbTZGAL2l4rI9APcAuoR4spU7Or2FF3xtFOlHnnQH
SMY731e/SVZ5r9NBpV+dOzTftzFsNwD5kPfdJbGqS+uWJYSjGNBgTp3ZxlTTMq7F1JVQdurWwipF
98hEhsjYmpv8xl+4p1zcmOfRZgfQMI5gjKdozbtyHEQcp0e+Q9uGu3wL2XO1sLAu7pOz0c3SuSr/
T7xpdCrSqNHaDO9Nh6fmb43cgydFbC/Zq17cOTJ2TJNyLe4cs3UVSaT80eM+T/+V+kda+k5WwSf3
e7qDqle9XR/kNIZ55lEQQsFUUjVNhHY/LmN6zwAayYQkOwx5dxFyMqDlFlX4Lh4X53Fm384QU2lM
p3f0pLZk/ZgU/7SttC6/ISz/777b32OafTevDVQBw6upujSsATlHu1pxYiSW1NXEJgfwYFsv/0D3
8vJu+G9ca5ZXa0MM20FijJNylQq4ZQMj0Jbs/rZlmEtZfGlKrdlKafSGLtj0du43+G6pB1w1duV6
hLxx+AcfcGlw09/Pjih5yCrsvBjcFC32Xv4TrV9b2bYU/4mK6MWNoIjTFUOWEa6arUwjDlEQ76mb
NQeTpF485idM0RyUTLf576GxhS34ibtqwZf+4p4/izpbpyiugI/zfS7ynmu7GDZjJiqnu+ub7pNG
3fuRNT2BIBXztDRm1/W2AJ5Az0VCGgiY+THaquhtymgdL73NL27vs0Czp3nlg2yBeyUh1gP9aBtt
4Ztsks3S8+PyaXgWZ5rWs9VRDCRnpSNOteYgSGzkSt5fPeJmRH5yOZ1cXhx/T+D097N4fdy6gQUP
zxG3g60fzANvZGS4BJu+mMMp7Jiv/0CAa1pyn5Ll2ShnSzJsOtT+VEY52PLB25nbYY2KztZbW+vC
qdfhY23X7PTF1+XFvafh12sYeA4q6mx2Y7YIpk7ccKSgQM1EOAlpvXYFaR+EwfdUDR0Xlx7FLF+j
lOQdYyRidQvnxMWhn/2E2YQXhRqMIAE5lvTqJazML96oHKIm3CqJfqvmyev1HfJ53SL4zp0CLodI
NXtepsuksVGj2BqdxH/wG4hkQ+FY0g8pu9fNxwCyGct66ZUxbe2PX3eKyX7UZCpW+MF9XFOa3KmB
VsJqnlQ+Wcm2HjrJswQ6yTxZD+WqtodjtRM2pvlFMU6L6fxz5iE8flx0XXg5fvrIBi6DvVYJo9Nu
vF17l93gAgq0e9JoHnZ4TPwOt+nNYtTPS+tj1Nl3rUxB0nIwSwxa2qh2vIEOhyqBrZIlqnq1GG86
Az9NMm6h9F9QgBLN2aEl1YaelLx1SEj9Kd2Y+ynzgUjcVEs59vMzjpHxPckCqo5a2ewWgEmlUNW9
J3JBlzbaJt74DtjD03+GZtwLm3+xYv8Op80P/1IVU9AnIAW2KKqgS6tshe1ypr24Mc7CzOavwudI
Reh6dIzG2EkATrBVAlwkK7UG1UBCysiC84YdRr6qsnSheH4hzU9zShJif6gS5bWPW8QAn1jzTkfW
wWkd1a4A1ttTcavY60fw9kuioxdKTh/jzbZk0Ike7X7iVWu+IToUt9PMqnfWehIIjA/h93FtUnFA
o+oRaONSVe/yEvp7uFPGODtlQr+IsyonvHanUdfLHqPDVFLHe3GSrP8HZcRp/j7tjrP5na3ZLASb
3vQE7GzF5BKZblykv1ewzPA1XWUnQA8rJIyWr8yf0/uHiZ5fXQ3sxwZEQlB0eHBvoMCpdn1PgekG
JKV8H7/E3903ZAKO5qNwur5tLma9v0c8v8TCdCnUXCTw5DCrv3uh8r6T2j/8lNbs+trD23ExSkSf
Yp/01P4EUsIkkthsAC7tSk7u9Hlx/VxMrmeDm13zjHTAqypSEUX4PawNtCaDv7DaLleIeKAPmvy4
PpUXHgQfP+Lsslcjm5PUyrRcV6LNnlllz9oa/B3nR7FwTb5QYv8Ya3YlUUVZUMIpE2irArZ0oFRr
0R5e8g2wH6eT1BtMSx1/ba6vj/HicuFslKk/S8Yn8Un8WjEoM6XRsVp0Ca0vIDLBHoar61Eujo7X
qmyp6OUqPEE+bvwq06MwMGOJ0UFu7r8XB+9grFEQG230aOCX4puxeDReyjbnQWdLlDpOmBcWQadk
59sJUAHcA8mu75/wx9LT4EI5xRLP481XpxZgCZ+kUwVrzFZUFyaJXtehZahtBgd6035pQ0wLcJ7e
ziPOFujQ5rKG2AP32CrPgaG1D7GAsNX1j3cplZ0Hma3MVGzioUsTvp32Q23vyvSrJ+8aeGagC+3r
oT5ZjKjKxymcnYd9hsaMoTAg8vVP/1d+ot6wxgb9tj66m+7Nf7QO5i5+8J6KhdvNpbsqV2OD27HI
83ier7W0FmBPMcjK0ydVE+RlDSoAoLpblEJWWThAwza8hWR98fw/DzvbF0XoK3IyErbdQGI4TlWc
6MQ1B/XhdPsv6jjM7tkgZxvCMhoZuDvR4jf5Id8rDvdxhNlWsKAn4eopr7H1+6/XP+qlFIMkg4SH
AV0ubW6OC6sL4rlHUwUkcH8PdhFbIJTu7qquXEJ7fLJyeF8/3E2pGYnqZEL9Mc8IIvQIsyYWFBhp
ozgWCmBmCouYx3P629hCuE1VnOGbXbBZulxdHOd/YxvzLgCGOJY6YkLp0HHJHYCvTiG7DRJPS9WO
dwuBT9te5R4uSrBLxHn7JkjlssNHUnKEtk6dLnPbzeDDXCH9oiZYp+lOUYJih/CtcKhLvzsibZqi
DWnlN4Oq5UfJDSZSOFTeNKqCbezleMwLfoMcRgMnr1ESGwIoqgcVergGWFcAiIO+9bA/hE9u4r+j
Ve2pLIX0NJp1dQrwkN0LLZI+Y5jWG7cxUMiCoYdEiYvGLOiT++tL6uJu1VTDlEHUiZ8MEKywBPdb
MdVA/tUNOkz1UQYS+Zy0urv30aA6KKB4d7XY5wt54nKSPws920NVBz0nLP6zwiZ7F0/RX6a6ZPMT
YLMjyPrLP6hXTGng0wc/Czo7WRKp6yw5DCQnKqY3pDXuKjqaVquAfhe22URJSMaos+O6dsYyOJnI
4S2l5inGp99gapNDKE1x6X1izu7uRa6mvuYq4vsRzmUItXQUhigBT7sqv1lKyBePNsvimYmNPASP
2UlgxIXK+72dgOI+ulv1OpH89fVVNDmAfxoS2weDCwqH038+ZosWSn4wxAxpKlBMry/vG0yKFdSM
bfwqPShAUqZaAcKON8oXpnjj3S1dUi6tZLqGAMioN5EdZw8y/PtKPFdH5OZjrbitQxhY4Jn7jYeY
wxpv4BTlpGq8Nyk6Ln3QS/nqPPT0084+KLw2I2nGQeR6VLwUfvuXavt2eIe80WQY52e/PRCV6WIF
9QIO1+KuOTna6BoFMHn6XWdxm1KzuCOCgw337V7FJxR/n/8onlvS1p3QHBvL0R/KTXHMb5awuJ/8
vKYT4jz6bF21WVV4pUv0yXZDtVOneK7Mtak6SnVMyyeT9xkIvelniLvqhxjcZdq2UvfpcFi6vF2c
f0NCfV1WdHTzZ/OgFVHjCVLJaazokFYL24r2DerY1xf5xQVm4jhgscroR82iVMia+S78GKfQwh+a
h3V63x+svNlh7fuI2N+6yPtf10Ne2rrqWcjZFMs1umWySchA/1K535R+KRddnLmzALNNU4gQ6PFY
plhdGYh4JZDuUcn0nq8PY/qZ84T33sKjOKMZKGt8XKc5LveYtfcUpxH9a8GpolK6gty6ktr9n0Wa
XeMDz1ThOA1AcjUf8ciA++dXE0NdI1gC+C2NabYakJPqhjAiEqpOiDK/yYgfSNJXVRkWHg2XP9G0
3v4zebM1ACVcAJPO5PVK4uixgXw9tFJFWVjdS2FmKyFFgAfoFOOpoXhoru6M4p1bCn8YZZYpKx2P
4rgmSqnoCJchhdZ2q8hfuCcvfZvZ3RWdv7ANNKJUwqs5JFwc78MCdr66NGmXHnRnC3tu1ym5ve51
3UhKyI7m7wIdpKR6wwx6hXL59YW98Hnmz37B83DrbojU6dVB0IpjgZtZn4tP18MsDWh2JytCJcvV
mJkbvNpGhBBZ8W9R9BjEd2Lz+3qohY+kz5KCCvE4rHTWtWD9bFpzpWbfJi6nCMPseqClqZvlBAQd
YOF5TJ1E7a5MCrsQ/4pqffNnUaZfcXYWS2jLIa/FzMUIIqDOCkwefSUrWF8Pc/HWfL7kpmk9i9OK
WcBDhDhigF8SSMGvmp/8bAaIu6a5MfpxrSIQNzSmM8btd3/EJ8RC77+IpQWEzdL3mycMg5v0mPND
tPG3gsigKr3U9fOYDc71ES/FmaUMxbWisZlShoJWZFd+zxEpVOsHTf0XL6HziZ0lDYRB5CRLiVOh
axfU2bEc4edDVR6UajXSmkbI5PrIpn/xyrE4R+YWaS6Oo8UO0PKHMnmOw3ptqIUdyMCoCiiu0RHt
7IXq6OUbxX9PE2N2UTdTwUJwmlF6vE8b3VrFSIZeH9bCBzNmOaTsmkpAcnjaCVilo5yjVT9KaSdC
O7we6OLGpsREaxLnNW3+6IDxmrbJyO1oFA6qH8AeRIvdTxZ23MXhnEWZDaf2YlVPM6Ig2YSHTcNw
ECigs4yn5fXxLEWaZUSut/0oGUTKypVnVg7ChU7gUmQwFoZ0cRGcDWmWEasuzvVOJlBC2tDGGLJo
iPnmn41m+npniaouXDcTa4J0pmjjKJDG7iow7vL24XqcpcFMs3oWx2zbrkY+hosYbNUaiRE1X6rb
Li20WaoruVBIPhLvpIbvroA0ZY8M5PB4fRxLQWZ5Tk8awfB15mtAxKDAIqfxElROlnbnUphZmrMq
vXCFmOkSRlwhXW+VBypuK51zfTSX17IGJkSkd2XO3dMEQ5dyBKSoK8lIiaG636B65WIe0KP1dz3U
5RH9N9S84IwkgRWXIWlUkgW7QSO9KvH27vx/k9YAs/y/Ec3bgYLohm1lMqJCT2zJSrYS8mHIYTlm
tLCiF+Zu3hD09cxT9WK6GSGQFT9buYSz0Y2Hy8efTdws34y5Io+Ky7Lue3/tdi36GzfQaxY+z8Ur
5dm8zZINbjtmp0zJRqMv1giAK8cXXx2coH7lJbO5PqSlqZvWylkyUIqkaaL3IXUcbWhVJbUtQyAP
9PIPJ2/6JWeRzNAckTVjWD7CtpjXbNXcRBg9/VdZ9O9VN0s9fd4UdVCyFoZWtsf+BeUlp1WPIazv
P5u5WfpRGuxWRpTyUfRA9iX87qFe2jWmbXb+H0aaZSBwVX2rvp8+TWlXwU/Y+yu3fqqT5I8CWfM2
QoR5nlzKzF2d37UatFEEvF39LssWsCfXF501x0WPmhl2RTctBXSaG86HRPtRY0GFwMn1b3R9K9Hl
/rjm8O1q1RIpGCcIbpQcGZGmXtfFjy56ruJiYX0vxZolh6hJWlee1ncZhbacPuXg6nwU/KnRBy/X
h3U9gVNU/DgsrUrRbEMc2Umy3wIiIIqEJBDM6T+LMksNPZrSNepy3HwD7N31VykF3dX/vh5kaSlM
fz/LCkOdeX4/EMTHn6wXN2J9UydPcfZ0PczSjM2yQpmbplzqbNZoQLYCAx8aUrabl+s/CzPLCak7
KIlQEAbhcaQTkbqU0lUQqH8YZpYQTMrYmTBVAroyQ0ztodZz28AV848G8w58Pvs0CNukipmwoGsf
Jd9JWggDKw19p+thLkJd1P+ed5gifVwCiZUGkZEzGl3KjioK0a5YboxIuMF1wIkNjDMM7ylyq22a
G8+Yv7l/OM5ZkghrzYrUKeu53Xc0qG2FV1EdLfU8FlbgvIdVwbHLyuntFWR/WeouQUxpqaU/bftP
z+OziZylBSiDrqVMH8zjwqU0v0Lvy/VPtTSG6e9nKyIWKUfT8SVAa2Bb1DjGkKNaWvzhB5nlhCYs
qtGQ2UUFz4YSbZiRXVRX364PZiHzvDPhzwYDr6S0PGFa3lrvqNVLhC3QYPwUtbvrcRbOhXfcyVmc
OPSR0/NYXoHwqiHmWXHpzhtUvx5rdek2t7QCZonBL3T8cqbLj4KEZDUKN3oiLpDlFtbAO8zzbDhJ
ORoo/jFtCQLIaH+tcKXDI+p/T53iWPt7Lc9LFciEKoEYsQaSyf2lQqAUP2kXh4T/PWPegrU7sV55
32vAxD6u6V4fZSERa95dyVdl/GkN1AORtRUGbyHPvf/k+fY8izQXA4BzjdjiUFGtMIM7sU7sTsy3
RU19NbVQtqTx/ahCTxnD8TEqmh+62W+QsvqeI5QKXh5ZNA8p8K7YYjh86ip4Jl3+lCcpdVPz+fqS
vbQ1zn/pLCOjPxmlg8mctNpjL+BEYPoo+WFQKMYLKKTLkbDJlU1LVwHqf5x9r08Es5mutl5+20uP
CuVftbhT8Fb6NyP6O87sYC6Lyjd9MNW8qG9ob0G3/t2jOq7CaPmzQLPlFHWer8cDj94cl7TBOtW6
tA2z16JcQk9enzkEkD7OnAm5KalyAvXVm6DtcY3ddtF3keV7fUCX9rsm/c/MAfv5GEfsgqCBg84X
AtcxIKUdmCguozV9PczScGaHcDKYomdN2zBGV1ZOkcEvOWKSL3j6LZwuS5GUjwNSQjUCZDKVJYZg
7Wq+M4y3eTn5BSwV9JambnYei7Fh9cW0jTQkHw1xYryI2Mlcn7ilINPfz/IxZouKpkOr4faUrqxJ
/yx8nOy1rkdZmrTp72dR2kZWw6wnSpwQxf8q97e+9qXLpIVl8H9Ju67lunFl+0WsIkESJF8ZdlIO
li2/sBwJ5hy//i7I544oiLUxI8/DhHLV9Eazu9HosNbWZbm2NiEepK2e9SG/XWIVTOsJeJ/1HzUF
VL76kM4/zp+J+/z7ePxq2UJMSNNsYJaJMyVOiDr1nWn+CslDAiomvesAEff5vDiZCoXIgPWHTq90
HK0C5Y0aqFEGMmLMjjOZgUt0KObtIDkBmmKLc030hzFd9XHvTeWTpqM3acu6a5JDibm7Vs6l1XNZ
jnk/Z9c1SfzIvseujn9eeRIrfxlmXdlfVWeWCYoV2IUB/mW8RRYnAZnr7/NSZKcRQoOKkXub8uBt
AQ5wptdU/W0bl6R5OC9GdhghLnRo92gFjwtgjHbLGQ/RJPdCMBadFyOzAyEy2HW/WAPvjsxpBxvH
1M3vxfwSR7ejrEcmOxDX6+rrkArk5qBTQP01LdwKEbsoHtLyI+NEq9ggJuzY3gENT8jVZlA3A0zn
lAGVeR+1QCpxDhWAsc7rT2YNQnyIokbPwwLWkFeGZ03g3QIadTneso+Uc9YHEyKDXjYA0OQvkSL8
Vgx2oIL3V4vp37mQmLjX7QxGaJOrD9wnc/F9dLKdWlFJAJcoTczbq0ohrc7TBQsc6ECacJUmAqz9
njSy9gLXypnw/TJttzK6qc7TJiugNZ12QZuABA25SYy/70EYhhQb3KIyODjZ4YT4YE6ADxsVHE4F
R1yaP4GsGzQKF3H8fN7yJJ5LhAARpaD9BGIEol2EmnJ+qEHJAJ4yt2ffzVa2Kys7lBAmDD3Ru7bi
NauW7xkCpHi2fL3uQVcn28WRxAnCf8rqk2kjSs5jjU+Wlz8ngPX1hASjVR3Pa08mhWt3JUWn1UQK
HdpLrcRbzMZvQItTJU/npcjUJkQHmrAqMfikYRjehs3toHaokf2KZUkK/9TnrFyIDVEzxPYQ4zAR
8P01DuG9SA4iMTbxWRoTB/1mbtRg8VtYCbAqgEMDL5jV32b6gUbdKtLpwmNiDssWvUfI0sDr0loA
dSedVyLNA6Hi+c+zaQQA0bdVm++Wic+WKlqA1aBgpgIEqS5DL0MFm844RpI7QiaGvLU1bcTCWVgB
GykEfZxFn8Kk3NXpR8LB6ixC2BmKEfSoA5/HMn8ajXGawFDjTPdt2wRT2ku8Z9OuV8KE2NOZVVNY
FYSR9ke8gMQl3tMyAWmI8peq46pduSk21a080TFYYyTELfuvZGJ+Fn0k1Vqdhp92JQSQr2Tu+Pdp
azDOlWDMAMNm68hAkGVKE0IOy9D5wfYTBmuW2yoFuVnxYwQ1o9qOkut1MxysziNEnUkBQ2/Dsbi0
+SnE9mnthP7fOY4QcEDP3VpdAgkTsCqjBCQ3mKpIHVk5XKIx8ZGSJyCmtnLAYFT0qRt/g7sIZCYH
FtoSc5Y46LsHSlYrYZHjOLT8vrTMHds96GclX0V2GCEKJI3S9SpGkYC/XmPqGIj/ebQzsstel9SS
ZYKESAAqWxNgDBBkLrftckfi7zW7sIdf501AJkUIAVgkHcZBhZR+AlRw9xj1VWCoD7n9eF6O7NsI
EWABjUSrEESANDuFcealFfiMI8lhZEL4YVcRwMi7SlNaGEBe/kp0kGQgMzSsvzyJ4P85Ft8arYcQ
0/40sgeK2bC+rCVWJjuJ4PuOAhJjwq+0pEt8k4FgD3mNUX9k4tx8DTEvOzQrhVWE6HMOZnufVj8n
9XtVPyl/+U3Ep0gPAqtYT6GuDJcyGZ7tVAWdiPN3F4z4FElmx2pMjiVY6LdK+iu39iUY0s6bsMRV
xEcIqFNa0nPPB/lQU14Vmo4U+m6yn/5OjOD35VgbTTJCYcNyWzffFgV0HxY2psCXeV6QxMbEl4cZ
zpW9ODjPAnLzhGFdE5hdhWxXViaF//nKxEhlGnHX4TgKNa87tfPnqrgzZ1lnWSZGcP2kplixsxBf
tPnzVAFJxQbWKIg6/05lgu9TUpe1wtkpHHZvpLcMYO8NVlvOC9lM0l+dkgi+b5K+i60ckE1ZrJ9i
Rwfx7T2zTiRNH3PwbkmkyRQn5ACpkmP0LIMVZJnqKQ3gH2qgyMeyQ22uoK9Cjfj0wHMwqTJu1rre
/daAzEjiH1ae305LfmJ29DT26iklgz8b3a2pht/AGCnJdiT+Kz5I+jmfOifjjuV8Muk3uwXOeQHc
T6mVSD6gTt6afEdNB/1MBKNcw/q3qYPbpXYLdKKckoI1V3IfyY4lxAugEf/PjUPQoBnpU639VkfN
TaQzQjJBhnAspUyyOoL+aA9GxwGt2uoqzL8W/Qe6zmtLESIGAGhNGCQssq9vB7vx5lHxwQMtiX6y
0/A/X8WlSC/T2Zpxmta+jvLDAvadXLstVdmGGtfKu0f9qzeLcIhTOmJG7CVdiM1HZQwP9TxKLEDi
wroQMPplSVOqICrV4UMPtCUjM9C3kc1AyqQIgaIHWWap8OdIEX6vsSyGJAhsoR9BNzB1jiAH3AEL
0ApvP0sM5qgKPIpwUguEtKrjgWjI1T9UhX2VIi6XzFasjkbHPXS8j1LwA1gPlvV0Poxv6mslQ6h/
JFFck4hCXzmnggdd4DR+Kx0Z2MZmrFlJEWKNWTjpkMU4CQGBb2FqXj0eQ5W6I/pcJJLNPW46DUA2
ACaPpWpwHL39OtOI+WFzhKVFNYZtT1b7OzHuyPKRpTQMxv8jRjBomzYgN+Xro3EyuVH3FVsmbjNJ
vEZ2FsHSFEObNWIgzAyx6mlR6RL2ycGnApiG5IrlP/ddCHg9jkiWUoE82gHmNKof0ZU+M3eabiZb
d6v6IR5tD4Rmh49Y3j/qE0EYLbOig1HC8mJwxJRa5CWg2GyxhfZ3YgTTq9G/zRe+yhQ1KMV3qptr
1xnYuc5LkXwmkSelZolC8gbKG9MQUCMHsiSBrgAqJJGs7G3766vWxOtN06t5sSHIVMtTHiMoUP1y
CT9076yMgf+M1b2zzF0CMnJuDMmDXf8C8UCgkMI1TVl6vx0ZXs/DFbsSNGQ9CcnMr1HjS9wkLuZv
vDlMfaP4qjHZwrdMeUJgKAeMJlC+Wu7MmsfoN4zguHH7fN4UtnPIle6EuFDHSx2aYLwG8tUYAM8B
uCDKkwlk3BQoO5Nk5VGmPyE+xC0D2m8J/VWoW08OVo6czE2aGRyqt7P26fzRJPoTUSibrtayhVt5
iALptMSoW4JakfylFOFKwlhqGk/8kVS0iac6zMWOiwtsr79zWVMIDO0UaSPYJtEX1Iwgnx5V+p06
OSgFZkkOJ9OakPoaaNgmNQ90NlsuiMMCcD4esKlxf/7jbKZwr2ZnCpGBmYwqOgzbN3NwW5Pl1Biy
kC0TwU+6ctZciwDOkENE7lTfkND5Bms+sNy6ulRNIR5MCdOSjJcvNDrcW0tyYXf6l/OKkn0PIQoU
YxE5Cx/wVwF8H6mA+wIfkQI66PNiJFeCKYQBm01dNHPPLM3SVY2HdlAPQ305UOV4XpDsPEIIAEN1
Pjp8i1sxW9esAEVr126i/DovRRJoRJyEVJ8tYnApZfZ7qG7sHnTK09ewPTIZ0qREcSJOQkuXqYpr
SArRYBxo4xn2N914NJMPVfxfPYYKEWAw9CGtOcaEkgNkFjTJeACDG9tjqfV3IUAESkjL1mIshi2M
aPaYNPb4QEWIpcDz30hiCVQIAcYEnpe5hGWPdu6V2CmxMc5jUnV/XozMFPjPWIUBGlmJQ/g1arF7
sEU3oFwa7Xs2cdp7SVCTnUgIB1o/KFPG2wug9n4AXOG1Ove/FSP/UMlsZQpCTLCAiWy2IeTUM96L
VuyZFDT2sWzcQGbaQkyYLbUk4AjGO8ipXDJe6V2GvbljK1tnk6lNCAmLkbGo40AIRsVAKgxmPvob
ZC7nzUByGPF5Ws+Dgj4wdJaYvyhrT8hK3SX+SbRGYtYSexMBD+ZFbcMwwmma9OtkW4DaTPwKi2wD
3vZJ9ZH571dLEKEP4oaYucHLFCXmPQHOUnezDypoL7MT/7z+ZMcS8oJ4zNNY58/UCoNJUX4dRr8W
p3THuXYraUNQJkwIDV2RmlPEY109faVK5Ua9DfCrz7l9rw+yFgS3rvcvSWqD8UUHxq0qOG1Pxzw2
TCQ81kgCLDmcMpUFQ6nvG5uCL6VDX2V0hgBc2BKNbpv9q2DBi9WiSqOBV/H7Jt4ZJAFHbdrezLP6
oaj0KkdwY4OWObELyKk4lza9jjFZXycS99rcQsN75B81Ck6MPeshL3gtuix+TxguBCSr27Cvevqb
gON+fk4IcEqXiwY4A+cNc1ONIF2iNuAkqSYSQiS0jTG6jfmrCV0wBTUHXn+oTFkCvmmSKzGCmXBE
LCufMa/kxIbL0NIxUuQv3a8EYBNJM0mCiOxQgm2w3m6SoYc0UqR+bn4uyOTZUmznzZi4OpNgGYvR
apPlQEqtnWb2xZpmZGSxm2ET+/w3kgkSjCPKHKZMBgTF2l2cf9YL4GEjHBahrGe5iSLLKbj+Zw3i
ow/Uk3ltdLCG7NguwHb6xoqvhV/uLQAj4kdgAyP4Axv/oSLrSrDwDlwG8E2/YMOMxvNCdNdsvn2s
Tb6SQd6mMrOahMzkI/CsV5+zNjzmSnfFDFnfj0fXdxFxJUYI9UultrrOPapoMF8Ya/d930gGMV5a
1OdkCBFeZwWOwsf/1FM3uIr+pGNLoTAp+thAlQQq674LJvwrsA4WZB+s/w70mz8kh3/75bgvrhJE
ow6NOmvxU+gMSu0ocWOAYy/Rh5qCK60KAWSqC6xQ8Sll3UzcFpO2zmDgQ+aSyLEZiKlj4CrD5opD
3tWTq8QZqNNylEzVA7C/G4O4Oj/qgXohA3rdLB5REKACDQm7Z8ALequ6eTKdJc9KFRjYy44EcYAS
LDlyPgogcH6WEeFsRREwwmhEN7ByCMDvt9IAgs8Gir4PgMfM57D+ks7TvumBUiGF2dvygLUkwToH
e8ZAZ9ipfpqnrmF+b8KPNE7XEgTNlZR2vcW/EmrIXqIuAa1MrIbpbqcUwfngKzuMYHhhNrVGr+Ew
U/QpAz9B58jC+7YEsPTB4ogF5t23HwbWGJczUgyfAAXOyrTACCWFlq1Pj1FUzABSiwBhVrgPS93A
PgQIy/0lhWPWfbHLFra3SYmqXrM/r69NnNm1MOFaTNJhWIgDYcpFcZlfo5G5XMZTUD1Ed9WBXSsn
esGAMXTBLurH5AIclO0N6VwpqybfQHwTInGLWdjpBNAvP7EIvm4teqPkQz2hMhvuy1Pp5V6/q647
OayvTJLw/eyu6EZbgSStdOznpgeunwYOM7fVrCJ3NRAjHNLUqY5LSJNgmpXlmpRT/fu82t8ZET+u
BR4dE2Q6OqBH3xpRpI6THRINP2Iqv+TmeIFupiQ2vrOiFxHI8y0V8wK2mCpGy+gobblM/mhWzEuX
+svQKsfZqqFh8p+RYQVhgtuhrM5aXVEn7Itg6Tpuy29moT/bUYq8Jy8lNrutvNeTCf5BhlRrDKSo
wAWlX53IuWsT2f61THmCV1CjUaZ2wXnU2nio6s4DU/p+UYmndJLk4P0VJqhOsEdLISOe0DCFlDag
OEq67NDG7QTUzmW4xEtUex4pS09KUQLtuydYBIyVEkPwvZN8/ohR/qNXMZ3UsJxvWQr02uPFlKvL
TdXJ5rhlpzWFzLFr1SkHfMYEJr3BB62jG+HC5sjsxd48nj8ON4N3IQXEpv9zALGLkM8K9NZAFJmx
gFMAfGC6bMmPhGiBmloSm3yfHfDPCJx/zszh4J/CwZyeUADXQRpQyr8ZwXT4Ybjhj3/HGMNN4t3J
VrKE1NipR8PMsTMOyrHmyLlb9X/H3brpaCs5Qg5S4Tbtl4pMfvjV3ne37XUcMNDEAMoDyeoLF46s
0/2yl3fuaPwnrfPTyJ4rYDBNSLK6SzZ4/X1peZmvBB2IP6Yn1a9ObeuHF3LGTOkXFGLyzKw8RoUW
ARO5ZPdYIC3vd+Zp9lW38kxJc/D9202wFyFiJsYUK8x5kWabLvoQbHSd2XFzMEpb3hDEmulzFvBY
yjfEz/FOxQ4xkLpQTX+H5475uGSyKn3yk4nsSdYGYQoGp+npvPdtejoXgUIF+AI0semF2K8NnR3P
GAqvAZKjdEb2WIyO5RsoGPtaEylBo1SFl8dKFShxnn2aEWRRs5kVWW13U9m25jjUtkwQn4sNnzyf
5jyjENsGuHLxMD/kQXgcoGad7PEM800PVal7iQa4e4iKtnn+biCNs6m4wRbXUwoElBxDdXtz94c0
p/VnHzylQQN2dyKZP9iKd1A1JmuohSRK7Jkkitb3jqZMvl2m1lNNo8Ez2+WbVWvK0aj16FQrhiqJ
se8Js2DGtgHWLxVEpDZy1rf+qndDkudhOvtp4/YB0CHBzZ2XHthZsBKINyw5yGnst01rJVQIEmUO
g2u5UPUUH/KvDMzjC+iWl6tqL+Me3wqB6/MJQQGDZLNTOLDiNKSH1Mp2ZSdRIU8l3lmJqdoOyEcx
EyXW6imYUdR0gISY3GjOc4zaXvNZc4IUNQKn7HYSo9w80EqccE9ZBOs5RcFmMDmqnrXDky+jIP/q
XJAbcu7PMPGUcifjHNuKOfZKqnBjDSmpc5Wr0Ry/tBiNKaOLmsmemS8D5+dUKRgj62N7oTXOZqSu
dmP17mjswqv42h798M42L7JjczReOJbiy7yv3TR2K2ziJYcpAK37Toa68h5NnDsHlmyIbYDQytH5
Pb66zEY9XzLVnpGoBsuOUwbHYGxxvHbHE57mSvaI2v60/4gTx8TaxSzTgiF/U+beugzrtAiUcpSN
AbznPnt7KnE6DKiPM3abcao2aI5sP+3ye0wL+4o33qoPXaD69ALc7t6/4AXbyntW+jQEK5qqYigm
A5LVPWitL+vrcY9CuxG0iDogzNT34Q9suSSON940V9mVJrmztz31Vb+CebVaFg8gvEZ+bFaJOxT2
qbIHLzTVA4AJMYQ17BWzkMwyb2Yl6zMLsU6ryTjr1YQzn4zfhpcGQG4JnylQrP34uYq8SEZaIjul
EPGsCK0HrYBANJPBNWSPw4liZ40Fhj5SV1MbomOCV1F2SRV3ksrH9nVCNTBAG7qNhFrIiqhOE9Os
x8lv/DGwf/f7Pjql3uSRXbfvWy8G19cH2F65Qa+E8ot15aZ9UdbEzCCUXi275hG7LD6wrl29cTGk
DL5OWQ12Ox1ZCRRel6pjJ2rCoGKeaQ7hJ2tX7im4l2l7qHKwmJseAz2aKxvo245HK7lCPHLa3GwA
ts49V99Nj2lQgkJcCcYd4dTwU+hle/1Rct/wL/YuJr/KtHk5ZqXcWLeUOVch09h3xzhYVDdtLs35
dw0O1nkHkub5aKuxy4Kk9z8WgFfChctOTdW5ciwIB92Yec+eUep2033rY09tCXJf8WUqlp1WiFBL
ow9NxO13IbWnj7+q7DoHV043yMKCTJAQi4zBNiKHf8rk2B05UEdPRl87OMGERIg1KBO7rWl42DWE
CSeTJ7vQt+PSSrVCXAIZh5Uo+st3HcH+Wu6BAOxqvwneStFfq1WISW22mNmcQ60dy7003dcqxrrT
i5jKijH8+5yzViH+jLoT6ZqBUzU+bVxrtxyor3xF+uDm/nyQMWttXtjUVi2ig7AO1c+3vjEuqQp+
ALzEWm3JOcJ+ZHlNVkWdf94JN43FQpcErLYguBRLgRb6+jYA9fD0ccr5ihWOqy13wAgoDsNSSRx+
M9NbyRI0GCkN6ZYIsuwk9WuFgGjjc9xLbuJt67M1G1hztqbaIpu8WTYkV6ueR5XooNhu8sLwZ7vs
ouzByyaN2DxQvLOLlTzBr4FbNWoDhTz4W7g3D+Hxs+EWKE9bx/OfSnoywbHDpu8VkkCSesp+licG
5lMDr5v4uTjJSwHbLynbJCbgLA3UBAQLTMA1qJI/Xpzd5sFw+JEeyc44RDsZgeD25fMqSqwuTk5s
FR13rdHTdnHkMm86gGUcc4SB9ZvX/+a/FimEf1stkqVOEDb4s99AGan0EvAcKy4PklxkLmvdbFr/
6pCCnYQajUDqh0OG/bcGGw3Y13I74P+cNxL+Vd5bo40HNyE2uB6EhEVnvW6lWfvnTi123aFBExJc
x4e/EyOkKR0rFFOL/iem3XeHcccO6kF6lXCTfnccB61OkOEStCqE6N6RRKsaniL8+UwoMj449zGy
Pv4epYkns4uXfbb3Ak2MV2oWRetYuLuAVFD3oYb8qzDN+KCCnPU40l691qyWHofKVv250x7Vnvae
MtL4NA4Y343nMj10WKhWwrG7HmvyKV2iexiY4+pzSa+LBuQYY9Wi7JtXqW8qiYreHTU8s7C0PZhO
n1TqpG66JNQrbVPxaKfUrqPFP+JZYUcj1TUvKetfXWLkAQMTuT9PRD2xSiNukvbawTSx4Xr+C29e
QCD3+X9FCJq3ZxYC+wYvRkfL7zSjvO1S2d7upkesRAj3wUiLLm1rPJpslczBuFRaQEJjX0dDLrnl
NmvHtoPOLNVMlMHEHf5iLEFH1+M0LNvx5kLr6Qf2gGVkd/g9+nRXX/KkD9z03n/XIugC8DCECeM2
EoKo02Z5BbTuyUe7y1OyX2mU7M5L2HwxrESILCyVY2ct4/ddPru86F/s8n2eBD9mpO7d3vGVy0r6
Ltp6CK5lCtEza/Pc6lMcy7Cs53TcZXXydbbxCDPAv6ZGWDlKJc+/TYkaQSakghQbXLNCPmQN6TJ2
9oQ9iSH1Qlthl4qqlE9ZVjeLO5Noit1x0sIAw+GDRPbm/QRk5H+EC0FhmvRFswcLLcxLbcdokAZs
xwvxNdsnbuqPriwMbV71a4mC96UqaHToDImsOSLjfKx2URB7drozZxfXxl4Wz7fSQEeDd6ASrhNH
RK8uZkvpKw5griTWxThRD5jvTdN4ed7K7HUrj16JEpf12VCEemxB1LDTd4WvXYS+49k39dE4OL5s
0Wozi3GQ2mLHzeaJrGCpbVoTxTB45VtnByDAnvK9XmS7rP9ehswLI93VxmBk5DbuRskduVV0X4sW
LnwUo0Z0353Jr7TxsVmwpcva3MYSgY7nXxXtrEzWMN78iqvDCk7ClkQrM+B9AxD0a9TexiFz5/o5
zCQvTNnBBHeYh57pFYFOc6zQKqzcpakRge4geSa55gH0RxJEt71B51vbaJUgpAiFAqcLtQhwCpOv
3zg38QEtGiS+NfZz/AZNMNnTa+taApf1P9IEkxlB+VlRhvab6nT2tQE3dHNwLhycvtL354P3pih0
SDAsBPJuTReytcboizQJ8coz8s/x8Ojg77JdjO3gZeiU6ngO4fYTriBFH3ulZnh1sWNxpCd9V+20
C05WPQRgaJWHkvcjjaiZYeru/wW+g+SiM6mBysMrK6Cn1k/hFf4R8Ga+8gm4GMCb0T17lz/yxlrZ
uWBCk33BTT9Y/QLhC9omQJOIjV/QOJ8qVu8UMCAmqulFTJclFpv3kmGpDjje0dwXZ/FqsxrShE+D
tAHdF48pOIiCep/ux+cfFgBHdiF64exu1A93svaTtn3KV9GCG4Y6xtkVPh2CNu3evhr86JDt0GDr
E7cr0bVB8/Ky2ZudlPB922pfBQuXU2tj+bfpIdgZIK5NtJukLD02g5DivHvwE4jJuLNSLtfAqkA4
dlFj5YwPGVTJXqvNm9mBtZyXsZkaroUIPhgOSTZkfD6p8+394uNu91mIXUk3jw4UAIlf62PuF3s2
nYrwoMugYLdj2+qM3MBWZ5wMQJKUmD/HV9R35uVyMFUvupx3ejAjrffMR8lxN63G1B0L4ygaOvBC
OGB0KYaM4FZi4VV1rHbH0nM8tXfd9Fig0IS+bBL8i74sD9HvPuWrWDEoDHU8on6Bq8lylm4fWnZ2
wBPWvJsaYNjgQZRfOlNsMTcfpsUnmNR0u7wJJW+azR4ChjP///Av2cJK2Z1VhUWT4leM3ogGmEuQ
ysWRx+At1l4LesWXF4g2b8uVTCENqJdIt7KQIg2osRUdVTXWCSt0UKpLZWl2Q08/nf/CGxEJCzwY
lETAJxgkFJIAJ6cK3pvd6DfgPvIXgDTH+UFXwh/guGSu3Y8/mnqQcOBsnNGiyB7xSrdVFCsFH7Jj
vXSsuRj9OE0nxFp76gJ9MHrXBovMZ2OowotaT+L9+ZO+GI1gVBYKpJQg8GqaKrYbmyU1WsuIRw45
2xvLeOWYF1NJVJDPj71L7MPQHEma7EJDxmm25bYW5rmwD4XSn4W/3rotqZdxCluINvbsFnvPh+pz
66sogrDTKC0Gb93hb6QJQSIzVcXUuxdp41Oxmw6G32JYBIPGqKk7xw+8Wt+IE2IEOggO6JEhriG3
UwbcfyW1/vPWq6GuZYjNH5Qz9MLpISNXez+bLxfTD9shkFjIxmPjjRQhEwCXohFWfz5Tfs0VN5wW
j9/J2B2XTk9tXFcY+kZI1fHgh1UIngee6mphcTT6yQyol+lLFGWS82wE7zcShCu/iylNSy4BnNl3
TVK7dvao5PRQDobk6uV3uOhatkYcTCE7WCcTrwnHrkMn7pQBsNS2187tp7R3TqAVlkTkTZVZBiRZ
eHnCld+6kdq1+cA5uvx0TG9VjAUVrJKI2BpKwKjnqwzBVR2EIJAGQYZhuoBy56MJ5YkEmjscuhzY
aW6/s/GoXn6lz6l0uoW7yjs9roQLnpskYw+4JAjn80jLoTnMO7qTzyJt3WxvDim47JgmMQOG5IhF
fxf9zKw/AQ41QB66K7A2lAJ/2c99+VtJJlccLFmYnmfg9Rtf+tWWfqlovDdWo2eN+lOT+H/a5NL6
yKYjvKpVjPwhy8ZUVXHcNtB249fyXkGkD3hLbmlctd9nS1CiK1f8kFaktyLKyprEQROnwGh+Co43
H1yJKioI+2rHH1Njg0mh8l+kD1v5Kb6sjaFMilsd5di3LjJWIc1Nax59vUNT4tbGSBLBPq6JqSHq
LbgJ4vrKMO4jE7RzO+LLTZhsxoLVLxAymKkBigRrlhEwmwcdW891UL0kUPV9+U1xWzRrokvyPHjq
bn5M7q0ZrFg3bXKpeVwfsrtp8y5c60OIskupVlFuq9zi5tlNMI5xbPeKF3sZ+kTcyOX9qW0nfv0E
QtgtVRbZSwiRiB3LdcyY14cPg4XMCi8uPjQQ160/lBcOBe/kzVTNf7xN+kO2ntZvbIF/qVX+mukl
K/QCPwQ1JAVPd/ySfLR91NFQ9K39JnNtdp9biWtgQnDEVnobMNvDQB+mRj7wyLbQXcWIJ4ZKTUdc
ubejDjO6iTaCo7RNL5Rkmu9A/GudCkS8/aAyTVKF3bRCG3RyKkWfWhdrJYOFg7MUkcYM09Ltq/Qa
W1ZHoy+lm4Pcgt7F7JUkIWbbRmcNo2Pyz42HNXUjcjOwa/6leTNtrCqMrkrjylbabq+ECgG8yA1A
f88UAZyBJcZcDtUlRug8PgtjVZhwR6sH7SSW/7LzG3ozYXu38trD+XTpBf71zMnFaF40UUN18Nsi
q50D+0nrDlghwPBueU29aQfoqBzbC7GXH9Nb0+sC69R5KWbr0ltl8brGk0/e87v53A8Sgh+mkmhf
a/joS10uP+OYOtftpBpB2jnGXs3D/NtSlYsk99lMSlCixtit7bzfr8Ssv6JHPYSGTfmptdsb8BL9
ZxIipL+2YxrENvF8McQLLNPiKjQzyOj7Yc/K/uDM6o+qn3dJXF1XU+FPof7r/NfdciA0bQDoiKVR
dIYFC4vnppinKcXLP9Ou4gb1Bt05FIkenBezpb2VGDGxz/ppwCYPxLRzdhE25qmuzP9Mzg7tOSpA
PIlh2sQR37jtHGpLEkaYntXt+UisgvisndOfejlot0tfMulDYismOBpVDcyWm6CYFJSX6wMW9tIS
G0P7+JoP/6T7wVu8KYg8VIc8WXDdunFggVjEwE4x2p/ClauAaibMUV6HI3ZY4+H99f7Y7GUO/xKk
Rf9ayxEuU3voM1XP8LHAdpO63UScqyTKyL6inf0lnYbZpdakXI99HR1TJRuOijaRC6tlP5tkiYIo
A/5abU/ayXYiGnRm3h3Kwn7QUEHfJbmj7auYRaBLt9lNRUZj74zDT5TW9Vun0r/isQSYZFOvXAN7
WDuyTLNXtUqMhQGQkZsGYHNZ1VnarqpAUWE4M933Bf7YZgYSoLBGJcXBfzaFA4aJfqAeXXR1P85G
62WNDgD9/lNNsYVLcuuBJcW0G8c0P3ZN+DXLEjRi6qL2RoYJ4c5Ep21WGjC7dMtzm4/EC8Ohd9Oq
BQcH+H0B+7N07FdST9+rlnWnAsAAsTvoYM0wFQttlii1RlevO8yvm8toxh5hQClsnPSbUhdk9wEP
03WCoQjL1AyxqdyAk2hIFERpLQrnfd/oFyPmbT/ybMI6O1ZUtJfhMOHZFKvJUlIbPqae5sVjXvup
uqk/GYlLffsBnKf9pXPq7tKH6AYq+89gJtzBV8KFKzhz5rQfZwhv1RuS/EBTMtZkSLCbgWolQ3Dp
kNZ1C2B/lCRp52oD8bJOxom1damvjiHep31olGCQgoh4eiw1c59V5aEpn9TUuGTkYgzp/rxlbIb4
1yOJt8pCozqMLMhr2Cc9e+yqH3EqmYOUaE18/8SL4hgF2u0+2FDcsp69XMrbLRMhBKVFs5Ip55Zn
gL8dpbvekEGKbj4i1h+G/4RVIl0PVM8jHSLQo7K9xS/8CHhHbrTn5X77AgPHsoguFcm/3UokCOeN
Ma+54ozRU0zizs0nnUR+CIZoLAd4Wpcds6rfT1nojpV9VCnxUuX57wxEqLcUYYmHs4IfMWfEJea1
DZ4h0NydF7JZHF1rVwgdgNRllHAbSY64MQAJgAcydW3XPtTM/RfNBZmbCdGCKaXSpozhFntYvrRP
ye1w7G60A/PDn/rsl8cZ9Mlu53UYfMbs/vH8ad/DJLyNVe9SgzwxlJ6ba2p7uptcNX41uFiP8EqP
Ju5SYmPAcNVdeIFGx52yz4LqCs1///yvkPiMOELJopDoC/d8fbnOrLtsvjv//5eoWFzOLhdzoXkF
FY+9FmDmLN4vRbjD2iBu4tEEhkvt59Ek645J4pm4p43B2iWi/MN2SOvKU4r5Gxk8wWZ9ZWWsphBt
2tDBBPQIzdlXxmm859tCy57+NIMuoLvlE+rrfrMzj1SSJsuOJkQgZjGaMh6BjI54jM+CTrlryR7N
m7Wb9emEqIMHemEqLcS0QXq9XKbUNYE15MUHE9VI49bEXC+fBMCyRe1xHrDHGiO+7K69iHayBW7Z
iYXYY2CKw7L5ZWhNn5f2IcLE4yRjU5S5gRB5UJAw1VqDDJrRw5Qc40lqL1sFQPQQbcwS8SFzsdel
DFNUZs44wl4ic9ccMZGJ8FYkx/8j7bt27MaZbp9IgAKVbhW2duicPTeC7baVc9bTn8X297vVbM6m
j+digAEMdO2iisWKa81+79aBsNTJP7Z3eYxzM9bMNKRkfitfg1bAje461NxouWdeMaD6LRkCuhYk
HvL7Fzf+LpkJkNR5kWedoPIYXio7mvmPTufR9gk6pr6oAEK/zKdM5PexmiwPvaaMJFJUqGkn8w9S
FoUL/PeXYmoW3IzZuNCjxj/v0jgHa8kKpuzQQERCbDM5liKPWbnYSMELS8dGmTpU4KZXloNdAnP+
vCiOWdIkDrQGOhCpZIMxfQjHZq2NXdNy0a9yWquOns5L4PjnDxIYwx/kpu5azZ68pRnw/oVYLnWB
UpSmDsZE1APq9PKjSUoz8kiTiUZRuCeJ8Ww6y4vaODs9qE2tZAAhGcUM9XZCX9u6qkSs5wIR7NRg
ahT2EoUQUa3XS31RyTe9CEOU1yjCGf5WgyXxSWfAx6bUQQF04fsEmLVTf53ft8/LF+2yfhqf6rvK
I8+Sp7yKwJPf5o8Z6/8gmrFFAL71YxS9iR698WI8DLfDZXcpXZXP4U6/VI6zj2Geu+G+xeinAmgU
Ee61UHnmGVSUXGpqGp52fn9BWid/bY7ldRw7/b5JHekyulkuhgdAe8xO4uWiET96Ac7pz7yGaokk
1AzDyTNDlPW15zS6H6TFqcbd+WsiVJPa2SYK7+K2AToO1EwP0sv8MAXDZXU5nvLn/KTfZg/dw3xl
POeB8UhEueAb4d05HRknMLRL1XTl2wk3T+YLeTKfo2P0iHGt6QVV+5v4BOiHf6a9fFvtRfvfvOwD
tSQDCDTwP0AOYz5vkipWXKmo1ne+FYRB4Ue+Hjm6byMeVb/ZwnSH484hz6ZQspi6tWXmgxrRNNhm
jjZZYdvYm8gPpEpOdmwXjjFPh0TrBFE418Nu5DHfVZVTwMjOkAdyLN+2jCAS0uHw3sMPOjEfUA3D
bEgXNB3pmhLdGYq96FEBvk6xyy+r//92xwdhrEMv50xR0dTzjGwx3GRVaz9GNOIMqMoJ0EFEZ8dE
GLaJKlMV4exyI3Gs5Ec+Ve75a8e93puvw0QS6JlmCHVpdzquL5es3k9te9nOfhyGD+cl8Qa+t+fG
DpqV47QCehyiLAQttCWs1o58bwaqVwfCO819ldD/UhSiYF+IHV9IikmaJQm3ygy/1tIJ2bRO7s8r
JBLB2IHWFHlWRFQfOfP77B+7GoJyFeUJvCwIk1vvmjA2EFajLIGsEyM/gwuesuRuuDIit3Ejnxwa
L73Sf3av9Z2FkTnhLhkvgf4gm7EOSbIGbPZDRWyH7hGkeKp1acT1zyzuXSscrtXy1Ziuy+YeqKEO
ALbcJTlKeefMOv4XNCBLImOltNxbHVza0q5fFMDzKcPknf8SXCMGaxiWT1B8BXbYx6ejWtJijt8+
9qwDEhY06mXqDMbqmEQgibfTYwE157co5mvUraIZBZ3moHOKcY2urktNmY69p41bflW99cdfzS9h
fAkNBwXD0RiJZRTMlanT47zGZkYI1Jz522z750+Q/oFPL+BGAKMWUaOxlAGkhUkc5Voyy2symdd9
Mu+ivAnipRFcHf6jt5HHGhYWJMdahzzU8uedvlMe0p3kW+Cl35Fd8pIIqzDcy/oukO19DeVCwpkK
TIrMl2V0FtYS8FbCYI2+1mcOkt1xbju9tqQCX6rOXQMIUpCS+ElQ2c6yU7ACBcwEUYGJ/+1MrCpg
Hdi0CGMcTT8DssvCxidCVb9QVPSCi/LVzsfnusp+1gu6MeeNhTfdif13JEvodGDv4+3rbkK1Uenq
1ghxmGZv9j/raoh39YSt8bk0yImsbbtvO2P0LDzLd82KuLQdWtEEOveDbn4D+XjnC9J2I2lK4LrU
1lG3u700p0ewtQiiF65r2YihP2OjKurC+bQYEGMCtA9QI/kxUoaLqK0FmzsidZgIprLDsI4rHKmh
Pej185BdRPK385+Nnsgn06SABTY2donOOpF5XrUmaiAizpuTnkng5PibESBYhon8FY8uuufMcUUr
OAzQkHur3vvVHZrl+/Chd6qDfNEDXMh8Pa8S/9TexTGntiyR3kcVNizVPNR2jVxexGUN+tB5EJk8
915vFGMuWVe2uGM2JE3Js9YcjCDZZ8d+P6Z7tfhCIVHaQASEwv9e78oxPnkkmI5NI6xy5vUXgttF
UCr/b8fHeOFuGBrLWKBUNX1t5d4pwmCZBJ+I/srPVvdbC7b8PY21uRoTLGI0rBbAMfFNjhRkb9Xj
rdGCQb3rpb0UpcI+EmetAQjJGHhXsFmlYIPr48UtcyOuchm6AWYf88VZQAEZpsMfzAfRSZdPGm4k
0e+4cRF6bnZ5l800cV184iICcjNXOQKw9CSaCuDa+0YUc71SU42KOqVLy61xMEgZO/Ky3k3V+nje
MPgJ1UYQc7HwijRVNuL0SGAcJSf9HvmZO7ook0XYcRXhZ4jUYi4XHrDEsmOoZYL1pv66EGBmjz/O
q0Rt+dxXYm6TDHaPpFKgkRniv9FwQO3k9wNoQArQSg69k2CxaAxFpDT8rGdzkswdw7hPG9Yr5OrO
6CkXHTbQMAfsxid1L3IY/FSBAh8Ct10DbiZjiXmaRdXU467pzguUVB3wSrjF5ezYvnK70uU+xAbe
tBcjBHPd40YyY5jArFY7u4Bk+Tg80aWL8dl29SC9oxB9w7MI2oX7Km/EMeaZl21dACYYfj+dFCdU
w8xJ4p6UTqRLkWMA1fPreevhB6wbiYyJquiylVH7drQIbH7S+d7wNQFlR/OgYpxZiMDAdZsYpgXd
D/YXMRf20akoQwHgCHol0vYBrJCORLANtuyHfm9HWK3tRE/Bv9z4d4FMndOuSUMkKpAmNsMVtdNp
1xxap9hFQmge/mV8F8Y4Z3PQzXxR6WmSqQ6KLia7JdGyL109GCb2UOV49S2ApWQOgFqNb2ajCWdJ
RQfM3BVAP5K67qCvNt33Onhfh2NKyKGKvkqSvM9bEfzLv1jQu87MFVFIrmZxCp0phmf6Si0o+kEt
KHzp3WVfiDA8qAKfHd67POaOmNIod2oOBQc0alDBRkIsYlXg++13EcylaMfJauwJmQfSZQ+U1NdT
NZ+AmvV4/vKJPhXjuk2ytMryhoCnSX7ZZa6WGA7wX5xO/VLXs2tXoilG3jg3ood3zRivHaqVbIUl
Dk8+6qqHbO7Cdv6h+8PRUboC3eAOwLnXigsMvK4GdJUopRMZi8Hs1Zc0Xy0MnCy9jf3DrziaII7u
r1CKDtYv50+Y+yEpqoWNpwPgOsx9LMxQi5q5QPZhWc7cvA7Dvssezsvgv4QbIcyNixVgZxsjhFCd
ADrsRsfyVB3oNoiQ9oVrMiiUIPYjNClmLlstj7FCQN34NihO2ZW6dXQpvrHitk7vhw5dgBgl0GNd
m+1xEa4u8y4f3enHZogNsG6VOVCjUMd1aXMqX9kBs2Nnpm6sv2GE072b6L4eL4X9aN4jvBXKHLCR
kMRsVgilB0xRR9dTjP3Z4kIKit1wkgTMfjwnvhXHnPGc6GTOK3xPwBrKB7WJlIsBUBOuGZnLhWUY
zxp2DbwSYYFDMCopyGa5V2QrnvFvbQXIRsuAtulF8RTtS9SPksntj3Q4pA60L5lAIO+ObOUxzi4c
R9VYCwzkRkp9EY7ml2Uxr6dSFZwqz3K3YhhnpyvZCsg3qJVrGG8xVFCcxK4ZK049Ya2gaEBcL2gy
cJ3dViTj7OpZq4eihshVe8z0zo/K+To2elcaY1+rhpepf6ryyJXDawWjnmmXnJqqfRrCOAAPPAaM
bqMwD2Kpc6Xi2K4v592G4Cax7WVpjeo+UvHj7H52MOjsYmUvOC+Ctyr3hsDxv9vKtpfrsTGKHjVk
eHtttzyBvjo4fE+f7AAlrUdxNZcba20OXGNiLV2fNS0coBMJtB1WvxsXrdyX1QXSFfpVyuSc14/b
w97KY7xRbQ1WjSlypASxUz2pi9M9rdixjZ7slykoMC6P1cDVJ16d7bVbOizzBy8aL0ve/gbGOU2p
Po5VhjNuYrfGaE54WEpklPKu8vJ/RHmyyDlorG+SgF679jhhuiiUfs93SWBe6r7hSIG6V0NXNEHF
7Qts1WO8USYbcW7WUC89ROApKIIZ1BCtT7eBkAABFvhunQKldlpRf16oKuuXUuygVyD9gNcHftr4
tgjUfafDQL1LvgHUW2BNQutlPFRZtk012hBIWZ/oXclPJd5VjFiBH0H3ztuuUD3GOUldW2QYgaB1
nGSPggfMFc94eJ1gqqvypEMqCtQFDoedDB8tc1Rr+q4Yxg4rGI6BGfvzOokksLmd0pRmqUNCNN61
2JQkei6QIDo1dhY8a0yzUTuI+B93hh8Zbr3vfftYoNs67MP1P1oFYXxM2q5pGUa4AJObXEV7OmOr
3U2053H5B3PF1KjZ5GZz3QjjTUgYT0CdgX69B3Sd1WmeFr/08l0fA9T+hwm3YgLGZC+GARc9lmyF
myj6WOYLJNMgi8IV9orbNM4CLjL7aT4Vx3gHFDzY6YHWBRIj8QZheMvXHnCJQAEAuSE7H6fFU4KB
DVrJr6uXUtIum6E+deFwku1pcbRaz3fnLfZf7Al8ZJZNZKC/MHfeTsY2Xsr/5SPVHY3ddaB92kF7
RSF4RPnIv7zI7/KYWz+raR2lKgo8k9s8Ubqk6NbyiFM/kR2qH7vlJOxc8C/lb4lsxqVqeZUkCiTS
Oh35+baynjo2dimjV82vA1BiCgN2kUzGERRtmoI2CTKxDPwQ7YegepTwJiYPVMs6kA6iupnoO7J0
M7MxZfUQvp3r9NafiY7a3a/+zB99R37Q/H6qjFeISz3OYvodSTA0LqEAXG42AQBrAk9S5uWPFCZO
NLBK39rPzuFdKOMcsHlmEi2nnxLTpU6c5PtKwqJBFt3qvSmqgXC/IeaNMT2qYEpDZZ7fVU7TRKGN
uwiIOn48pfml0SyWICvg3viNFOb+YSmlH/IebeVZr30bWH5Y/XcS5TvQ45ymUbzz112kE3P7GjPJ
pLCEL++lbtdo3eDIJLf+6sVQMPAGKHBwrbDAoWvZW7UcQieQWB6mq+RYuDKlgXXr4x8gBVBL+2QU
G2mMUaxG3jdSDKNoUc4ZD9SD1SdaUdEor1Mg4nXi37SNPCYCXfJ6xKp/8+udqG9oBUe++V4d3mYJ
A/Ph/BcTimPjzyhD5V+DOPrgh0dAP5yoenaQ7v9IPW44r6roJAMfEdu+jIkk2VB0SiLTiz1eDEgi
1qA50Fg3EgecvFae8i6LTQGHtZDGUAdEsO5M/nhIjiY2QOjSrYh8kB/FbyQxDrnTwQOhvOHgX3bH
xUXCtGvcUXaIp36neVF1Hf0NNhFAdnRggiEHldGdh+Fu2oeaheaokqB9WIzoexUd6M3TaPmLmcV3
IZDzUUgopaTqVNQzi/RZ1e+r8DIv/qMI5uywamzMWQ0ReVx6rRI6GmaRwZjiCyyd+6SoKFSirIcN
CIO5WGs/tRmYYOEKgbOiX8gAigu9KCh/Uj4UydO99lH0oNBP8Ml3bEQyl2vR4rpezbcOL32lx70W
dH/QSeatBFFkp9+qMW9JZNeynlLaIP06u6tvas1pDxT1MHOn1LNem+80fy12MYowx9BdAvk0Ps6X
6gk0nIIXgJ/kbX4K8+BUWO8q8d7AfR3XXbJPjra7BtqRYhCKmUK4n1QDlZps6qbxiY9OycdBMmUg
LWojADXWNPcjNcbLnZmCvEgkiHkELDU2ANMCr1VkbVAU2qXdrt8MW4C5R8/mk7ls1GEsdFRbs9Ep
TG1ORn+YTCcdfkgdNpnV0UngkZvH81dCJI8xz3bqunltVTyksblDLc+Zcx3T1lXsxuXkrsY6OL1W
+eeF8l+cjZaMscrzrMjhBC1H28HKanEFSBQ33smHdnGjEYYK0qdS8P342ddGKGuWayLpa4sPmF8A
0nXf/ZN/xy7GneENWA4E8Sg4IecG6MOyI9coDog2SrmRJTjrCcgaUdWXmZM2iZKVhapjoVTqjlGE
9Dbsn7EAcwTjgKAqyzfVd1HM8eZTXSjFgo+K4WYMJ6zqrtayRxMU1KI4jPuU65qiAnMUU31sLj1G
vZHGOiIjzK8AwjA8tP4A7pwQhHDCjIcbx1KQLgMQJqDQYbTSoxCxJc3bsYp7sfiyX+4AAnmTubkT
X6kAyaLlidAXrUHxjXUjl7Ebu50nuaVVdRpCDF3q1NDTRPO1xt6z6mC/XKgr9SWfvMBGJPOuL6Bf
i5BVwqnFenJd5ZrlVVaX7M5fQ4EUNjbqe5AaFyXmE8dx6Y5db2OTu45F947buwPcoK2qsBPADjLK
ZGYTNsWMWF27tgL5MjrK12YQuWT/t5H6uyyWNoFoZW01ElQCKTNy/y5Yn2nur77Q2m35KOq18n3K
Rh4TuAzarFiliWxnzl3lvkd6gMmZIYg929dXp3ixHlp/9cPTr9arljpC6+QGuJtfoMKUNiFgAVwF
e8TDD68WBlMw7/ujHdRHIBAI/Cf/Hmwk0SxpI2kJiynK0N95q3KYL4ar7PvnBPB04xNdkYVy581T
KJB5cROlkztgqf+fQND4Hn8JrIAy/icCebEasG7BgKRYKgA/GRetJbI2liMWOsfdPKIupwTDsQcA
N+0PLjfDdyCxSepDjfr4gH4LZYkWRYtvzV325m9/AuPkwPOTy+uEn9CQXfZVdZMT6IRBBu92Xn4F
9mJ3PGIbyhsv7aACLDiStDEQp008z7D9FazLG+O1tcAE6UnYFAFSrFqLkLK482YqzpkYmPnF2Blj
t2nddMTIY5rjYqNHqb1COdjkSUOua8O3rvI/YGMsQp9ScfxBEZir4UY8Y8wZ0eJlopun8jFL3HY1
nimFO/Fwd9Tqy/LGxC0+V97DvFWasWjMvIBIs4RU1YwBUWqoibHHDML4xViTQRDZ/csJ6ypMGfh6
QHL+eF9NUg2kbxLamVS0i9Tah6Pm67susBDt1NVpGVCu1B565ZLSjkeesJHAi3gw5G8qdAlW+cSD
MOKQh1SFa4pV+L3eo6070KaiZtj6lg1w1vbPvi0vpt3KZawX/SXSS3Pzq8BPITvG8WYhDrhWgvmY
3vWuDI5qE6Qo6ItfiuZRuQsOW+nMsWtyPUtaCekkgOYY6Y0CPaBVYKHr59vw7/Nlu02rOmjjQnC+
zc/qq7ZTvBx4NyYlhCxgv+AiE78B9FZ+ck/AtpN1CwMqcJUfbUpTp9ksJFrd8/IBDWhtD3o1tDGC
FZUwMco6t6iC+sZveYyXWAq1jSsF8szrzhwBD3af7KkBo1oaXvWor+jAGkMxOBKuunJfH9VGtdek
cOA6W/YA32AaA8IPCA3d2AKqMa6s+2wwOgtB2bxg81XO91ERy8B80uxAq5rQievM8BEOr4EuL8XX
OBv0UfAK8745sP4AQ01M7FiwFQwdcXFsa/hVKZx/alzKVSV4dnmPoAY2XuyKERvTR4xnjBQd6BBS
h63OrqodZW7uYq1+yO3kZYmtgyKlP61WfgVwrAh9necuNPoYAD9R0z5B4jZablp13WO5uE1NRy8J
AGi69tDq3UNnmqJWLbdNBDxvGUVkjBCZ7EqpFIeZIqEd5oVGOHg9meu7yYywbNUPStefDJKSm2no
W2/BhHbsA1JSCV0sEGqpl5fNcFkC5Tp1VCNDh15Xw0Sw1MNzYkAcB1oliJv0T1CStR7POj4AVrur
GxI9oEYbSMWB2NfLEuOCi2AzuDcNvOUoyCKXAxUz47aGpO86dOmwkYrQ1Vlj9CexJ3rU7NN32Xa6
w3RNwdUTEfk019oITArvA3AmWJglfYnNRZuBu9KS9GqadMtBOSf1LXrANVjdidHcoYh77AsE1ufj
S95jrL2LZrdL8mhRJ6XGVaqTiy6+l/IgLwSJ+NtlYf2lhgE1MDbgPoF98KO/ROlPXuyBqode8/gQ
u9Wtfco9LXTr2kufk8vKnZ1ij8lQBHgU8KUNJI/OTTelk1/2k5s+yidzQJtUNPDPy6Y1HfR1aKFo
oKNlHskowX7uqGE1eJIPTfxTwRIKmkJX6vLdzgDudf6ouV4LZF1AKdBNFOoY47JirV1BswvjMmXH
UtsvUhQKCmdcf00Jwf4ng23CDqmySJKKfffGHz0dMauPTQJH+qoHdUexbY6iQVGu/WwEMm9hO9v6
WCUQCNosP7fCW2Wqf1SW4p8/O27+vFWMeQONUkNvZoEc4K5dIJwJzCu6BdLcqHthSMGr5wA4B1SK
YOQDqS/VeZPjzUODfoINq1jAYB3r1k4j4b6OmsJPLeXBnqL9VNoXfV9jeqGJLtU0b73z6nJPdfML
mBxskvuxbAosSYO008+V4YshW3cF6YVjtvQd+3Q1sRqPhWzM+IIM4aOq6kyGhIx4buq1A5Z+06Wz
U0pNso/HxLixrbLaDUoxnqrcVID01ljRUQlRVpeWtvH1oV2d3ByiVPC1uW4fWB544YEjDLarj79q
0rplrnQ4jLnOJQ/rkIbXrVbrlAWgLOUk1LFMWhy6cNqdP3Zu0Z4A20NXDRTXcE8/CpaUKilGCc8h
4OBtZ/WKWxrZLVbwhwBYvNd+K49RVLbLsI0byFOi0e3aV4vcgDkUr529T8lFmZmoRO9s5J/ZELnL
tAYrAU47uZWxdjUmicDqeA6KYLHVsBAOWHiLPmovW0U0dFmE1zYjLhmNp3ZR7s6fMFfhjQj6EzZX
SwPfbZWpEGGC7XEwvsSmFdjVt1kSruNwlcGrA6pb4Oyq7KMTYRalr0aqjL/8pLNNU3UXehTvoQVH
SlHc5q4o1+PdWkRRCNQ1HbvdbI1PrezcWm1EK636SvKnULmIRRxXAhFsaQ9cR3Kp6g3ua949V/Mu
r5Vb8y8ISbGo9VsPm/HpaFxhljlp8VApWlA214P0OgK5c83WHRCB3bGuDuetgsf3hmkTJDhYiCc6
nsePZpETNR6qGWqh4ekCM9DNay//Nu4zN37S/V8rDj26hq//US7z/lvp2i6AhgI8h6fspA6g9Ik/
zcHS+sit9jLgoFrzIkZdYCeKPLgXYaMxEwwYXd/MRIOtzMCCksva66vWXfPINztRf+JtGpp18pvT
ZZ28Ug52pS3QEuv3APfp0NVyzBzQsBIGpyMfU4b/RJmDzHlXYPGWopmmK4IF0G08JvdAXAA0z68y
ReS1otFq7sO+/XGMsamhMfb9iB8nH+mH7x4pczGGWHz1JESK4voEhNmowtuWRt7axxvv0+fVmOJ7
42Ef0iAjS1BWidesxDfD7lINu2Ag2d4COJFTGKCcqELNJXgWF604tcbQ/kU8SOcBUZtCqGHajPPX
sj6J1IF+lmKsAjVabY8sZvIosHEaGX36+gaQAOHakU8ajMuV4kbuSx05jbaQzB2kOfGHijxh+QID
cqn2wyKpL2cjJtaH8AUFz8wrhoI+eqLUlveq63CNAArUaC2DueRmkaWjVetgUlOPeUl8K6+cKP9W
zqujJYujtMXuvOo8Z7kVyNzuzpBMhBIQGOaAMK/k+bmq1Z2ZAcP8vCBeGrEVxFxmhItWaUxALbcx
RqF+NaQr0qwXWjsexzLy/pMs9gWYtLXqUZZCgSBeL9O+/QG6vYdBNfwpKUNnSGOBPC6sHCoqsob2
FZ1eZT7boAIqfypQBk8vjNv4Jtm318U/xk29l6+lW/1YrqhfSp69129EOLIq775uRTMfMA3VUo01
kz4LS/mDdsqir8ZxCNJF836xE2HlIm4xPx8dqoN0zGKwPP4ZLRPflt5PgfnEiz3Ovdzip5DkYIPn
FWP13joJ3kHuDQHZnwEmHODLsdQI5QTWP4RlkxevyIwxR2/6QCCu/DJJARLTFhdtkqZu0uhdcN6o
uNptBDORXzR26ZRMEGyQ+qhY1pO8Nqcwa7+eF8ONr3UFjWvssGqIM5ksLrTTOu3pRaFbJSTayZ2T
72ghE42k9UQBIM8L5Ov1Lo/Rq9JB2t4BAtlLEkw+KwNWeYejubaC78atG2EAAEUEiiKksw8LUobC
WmYFH+5i3U1XihN7yLqfDAeYthj4Cf1SCJ7L9TkbkczrkS9JHqUlREbYjFTbxVkBtLyEq1uHL6kS
CTwcL1zZKsg4Acmy8wTgWnACZrnrUP0rxvJuiZpr1WwFtvgWmbMPloFCGGWOJRbM5GMw2GlZ2XZk
hjFq5NWW411lDm6BjNizZfAETVFVu8sqvZTDChQUMAWGuoK2ThnMpg5wZMyv5fVpMIYbczbvz9sT
97dhzBAZhYxq3adAdcFKfdWFI7qRLXAY5/BqDVVQVebLVdQXx07uU6dcC3eu7TstK06jlJ3qRfOJ
0gaZlj21YPhyAPrjJ0ojGHDmfSE4aNC4oHxkYzrk46klrbUWepmgJJHvyZQH1vrSY84grAXVPN6V
2sphwol1lKTeItEKnsZxZ7QA2rRvKskUGIFICv33TaRWqX1kAaFi9Uh9FdmWq+YIWedREIFxy2W2
CsB+bG2D4pollVi6IapB7rzQJBGUc4lfrh4G6MDL4A0HeW9pB9EAD1exjUTGA0pG1kdYS1k8xRzX
IEwALVAYFdk1Edmdt1WRJMYgisKY5I7qJqHKuYvUe2Muh92Q354Xw20h2JoN4iBKD/oJJ0gxB3Mx
Vn1BdReb9jcykER8y5tdy6nvlvvU/4NVSF5csBXJ2GCs9K0KGp4F4x6DfJgvsqNxqC40LILtUFbQ
QFv0B5MfNBFh3ZJtoDGjEkwZq2yOOlmtpq7rAJMMoj14WzzLe8Pa+x77wl0aXsy+lcUEPqpil9Ki
QZZ+TcDnmRytC5qWGTvsFAv7mdzT3CjGhDZ6lli9pkKYHZUdsEO0i6rtBbPN9G+cOTw2BdWxe6ya
GWRY4b2cwubldmdUd2Ox1+fKryxKhyRwiNxgg7YuwVhL0Phn58IVTerkNqpWJPftBeVBmffa3dvC
7K78IRqC4ruS/5MGjHe2kqrIZZG0kCYf+10YGG53iTEkx8AUt0PQahdukXLtEVU68LsCsx9oxB9d
ZFOBP0mp4bAi5bJdCtBR2Tt5TPwxRlNlzo7LdAI6y16O7V0u2X/jXN6Fs113tS1BljPlONtuPSwL
YDyJhHdauFjOfdU2cughbN6B0ZDDLJ8L+g2H3Mlww4/1rlfBS/B9dtNup7jda4s7QUSVcZFgxk/L
3Ty31gjBoMJ24jY71Ivp2gC1mdJUcJbc+7fRkXHU6TyMLWYQ8SH77zmwX5Px53kXzQsV7Y0Axl0a
jd0plQkBZVa4S/fa1aoHeDcn1A7AYfbPC+M+Oxth9N83XwwzTtHU2NQyZuuiXyhZuTx9S9dMRDzA
DbrxZlMMTTAcfGJm18Ky7JOxoQ5Zzp2kVgIt9gxgV0uo3q3ZXklasKb2bn4rGm/herONZMY9D2Dl
QeTTrt5SZI5pf9Vk7JFViBwSPzYbpzIXx5z+avTQtgBjC7ZWzCawUw+kz/U41bsV2fDkU3LaZQ1B
UCsf7KD0hzBBFv5X0cpGJL0lm4+JqeZBrUMoSgZUKJfjml/kpbDrwpve3CrGJBcrOlDJDIJVuM5k
X1+HWNcoDoov/m7cS21TSBsV5K5YfvmojtUgda7oi9BIftQBcLgEM7te+jLQls/fAr5xbkQx3tlU
E2tqUogCZfCTAnjexC9A5Ati+4vxiY58RcKPxYvEQMChGSBxpM+5wTjLMp6boSRIAShAVlWBvrkI
KGRP3u1+3YPum8hAOL7rg0jGTRpzCGJnPUXUrEQ9Ngc6NPJJpwvSeKFmjItUi9VCVwJi5CA/zJ6C
qYz0PnukM5KKv6IyJHzORYoxPnOyiVquNiQ2/uCDHXY+rCfjsFY+eIgdIFPuNdMX4eLzpuY+nCbj
O+N6yQ1zwAeUaiVx2jXOnSoK/TCcr0Jt3pGx2rWSejPYCVp0hgizixfCfBDP3PYGnLN52kA8MCvB
83yU3Wiv7JOA3A9eAvQnIUen6JCZi19qtTb11Hq0Evw7euNFqXAPi+NcPijF3HkMtWGON6ZKVWEU
pFLb7BHrljezaZU3oNlNH+u8tk8k76TTHA95CapNyxYkzTx3gF+BxBzTPZj/Z7c9rVJC44E+wfIx
vwGz9TH1xm+6Hz1oGFHMrsM7urRx3gVxnN1W5KfFBhLilc4RHyJdcmvjdZIAZTljsmt8OC/oX+zm
t3Is+o+lS8bQUeV+ZdHKnnyp9wMmedBHuc7d5JtAHic7Qnce+JymDshg+LqPbtzMw1VSUoQYdGoa
A/G+WoGmavCw9B9Mips9n5fHiWgw8A8eBPhUlH7YoYCyM7p0XGyMQ3d9DgzJEUhK4HAyC9U7L4h3
HRSogzkkIER8mv2zc8ByFlW7eKHUZteSVWKre5UKgV1wpWAZEDtEaLfanyailyqK7blavNHMDmNu
W06M59L5C1XehZhMNgRc5N6KWgjRUawrCxCyhAIJvPQOLMkY1UPVFdTPLGeBETajjRY/Xja8duhq
OsClz4cdcRRX85f90t+cV4nXqfwgkPEk9dhZS7ZA4FIDgKnexTv9ylBAf0gB+IR+i3d9t+oxAURK
QLBqNJBG+cpLL931px/deKsAwtRbvGI37avFzbIXUWOae5s3gtnUbrGwlJBKECwfbcfASuKK2XH8
DCBO0MmJ+octBedPlm+Rv78kW4XLQ3upuqRGBamGGwSlAGlbAbWr4DRZOB9QAS9jrDf4dmMNZosh
Kn211AxP1Rd8PSWdBfEfXyXsAhqg/0DzjLEVM5pMuQPnuWcZ92n73Yq+nD8y6uKYegps8f3vM9Yx
WetSDXKPz1K02KdWZtNb22l1Uh2DGhopLC9uwTZyXij3FdtIZaeFgSobpZXdLXC8FIoZaFneQJfZ
ENpGBynISpDniZ4xXv9xq+rbtdzkIJgva+21xFFKMVYPiS+7WYMZEcPVT1VQPo86GLw0d7peM4An
CONA+qHOHPSbF9pIjyJ0I6oW0tfcTdHcUX2EntfF47in9GXS5XSortvHCqgNotCa9+xgMptgOsCk
sKJMzNsYpLHAUAjJBO9odmOZmSObooFR3luqWJqtWGBCwgoSkzPIsB9igmAeRIhW0F3lHraAnfEI
nNRbcaWR77M30uiv2ZxmF1phm80w2843gN6LLQbJX6/qn4CBre/EsOh8l401AfSSwFD4aZ57DO25
VTJ8PVqzrY4Vxlu0IN6Dg0IIssG98W9Dgyg1EtySj6oBXdeYZx17arJ1Y+svISb0zt8+riVuBDAu
ZUDXt830El+q6C4zUEYS9EVS+OnZMpxFKq+MWBZ4GZFOjJfp4iRRCxs6zUPsERXDWaLJL/oXPl2v
d6VYVhlz7IzZ6OmpHak1ZIEGzjExxYBAEXZjx16NRM4tiImUyu8GEOYMgqPi3taNIoxlZzXekBr7
5l6cjI+lpLZ+OBSWW41YjDhvB3yjRv6JFQXMCOgsgFoBjJVYpoHPNO8H68tqWr6R38fp9RAbDsYr
gVXwZZqak9WLlgX4X+tdMpMg6mnVWkUBydaUXzZRYjnSuh7X2byqO9kZiOZppvKtylbh+jR1dp/t
xKTA87Qt/Ba0bBzHkEQoikUZvcgD4EUpX+vsgv36DQRLfJm54YL9Lo7a00YcmMQxjEhSGL5W5f+P
tOtokhtnlr+IESRBe6VrM95pZnRhSFqJ3nv++pcYxdtho7EN7X6HvWgjphpgoVCoysp0zH65LfPo
vVDJz7z5T11I1C8xG0Ehl4CDsTG4X+vINuA7ywftsOK0NmZtR3f2MZOIgkrsEIG38s7D1iLjrSC9
StsGErEgF05eLCsqHA38rYIciLeJWyPMBTbZS2FPKZZVW18r+bkortZR88pUxEnCQ4+e7B/ztdoi
t8hKDdHCaHNLPCM6EEgZ+IbXA1lS4wUSuWaFNoFoiTw8wIlpGhY2jqIpPVGaMIejBEowgi/UNY40
Z469GvIGvWOiNLtE139gmToFeyK2u8ucxbSJ9NCIPhY9ess3srcONEWfnvudaB6b+yTY2mLuNrUj
Q0Vq2BoDaQlA6bSz/fWYF3jiE8BbllfRI4SX3m4NMnedtC5zVzfYVm0yTDdWdCRdQ3FtZslT3tol
xFPDB0FUFR0JGvs2X7InIQqrAHJ4yTd0CxOHyhNRUbrlR3q7+v0fFGh4V4YKdnWMXwFVdzb1VehL
bxsp3iRNk15XZfkjbq1fiZqJOjL8zfzbDjvi1Vp5qOcq7PRq77cVxDYtKKI3tfSclI0SLFHs/6e9
/LTIBLR0TqW5TFHIMJ/gm759NWlO/n12JxQ1nfkm89KfjaDB/A8++mmTCWmzlcx1UsCmrjgD2PGT
K7IvbqA0kLvxreJDNVEEXRZ8P52Jb0uhAS5c0jelFb1VQ3noevM+He3Hy7vJD6PAAwLcgwGdjxC0
cUzdlkpc9sjQJRncFsvUOUNX3Qxp9rUIp14Qs/9hGz+tMSdvKUszTQf6HviKGsc7+IIzF2NHQFbS
sz7u4mMumvbhn7xPk8zJw3SerYPDbfEqubpXUvVK7U3BHCnXBDDWioZ2IYgmmU9lxUWfLcu6eLb1
ooNBuk9FEGCuM2wsMHeQbLX2opiwUGDm5KnLpdLPwO/3rjaT8NLhlbQxXI9xLaBBAV6iv2XjEYs9
j21IYCujLAqzjdaf2ec59NHJoR5GkKC3bbgHaeQjGXAMbBE9F9cjAaKnsu+QQGahZvWQgh08QU1I
Koo9qDpbJyZa4yhjDQlzYxREE+63w0AWsbBmDbL2p6stFkMazRLusdTWu9WWV2GVe5ePGNfERy4N
HBgG3ZlqZQmCjlyvke7VFXgKlvqh7IHTu2yDW8fAZDS27LcRZh1ZqrdFuMR4z//4jTXrr4rGqe9W
R/J1QPIBXgLh18EI3eRJWMagDn6WLWyMM9ERfCrV1EjR74dwon9AtOpfFJ0qO2MF2nFRt5p7HpBA
2xihxDQZ+xzuM9Al6i22tO2Ptf6Syfd6+3J5R7km4A8qgiIqROw7aLRigApUrGnRArt/0vMnshwv
m+B6+sYEk2SFoZYayyKBHCqMv1Ug4HfatjlOEj4cQo2gRsn1wo0xJsuqdNKUmQZjkVW4odE6JvSd
L6+H22HEfDt6w6CLlaHsd3qYyDxGemEmCFPGKh37JsqvOsvWndwalb3ZFJE/ptnqLhXp3UEvS80J
u0URPWH5X+7zVzDbilWC3DXEUUi6xZGkysHEqUOwu4LV8rwePBFglcPLCrcIG/YlE8U12/7gdE2c
XHMp96mNTpHa7SOoyIjTch51ETbWBH4Z1SbrbAYwTIqV5JZBiU/CHfGam6xxMCzxWuw69ONB/OK2
4JCHCOC4g6zBVQOxLs/8A0YseqDZA08w0w7oAgadzvR7AP7U1tQCRDKbNc1rioZqn0SLY/QDyP1Q
oHCysZMPZlyPpUN0/MosHyGWMuvTeFTAN3W4/C3OnRvjBdht4C4okQl7WKO1Ls3Y1CCmZTZ+Pw/u
on+7bIGz9acmGK9KBjQSJmpirAbPQi1EWmwv0wdfL2U/7Ctn7iFAVaXPkwbO0+LVzirHwohFClqN
GQIsoQZRhDjoch0TbyDY1lp3Gq/H8K+M2O7l33qekiuAHBMd/H0aZvXZdvDct4m5Nvg6KhA9v/oG
BCpW2uWH3tLDnaz2xa4BJFPY4D93ihOzbEsYMJt0yCAuBFDDGqxeBiKi6GY8qkEPwgVN0PM+P+SK
ijFY9EsheY0lMuHMHENND6129Iokbu+jJjUOaWzbfhbNjWA7z8P0qSkmaUXqlWBEqRm9yZAPaHm/
ZGnpx0MdJMMsSBX4q6IVXowP4n5jAqhcAEupgKXXU5QYLB2zM65f82V32T04hwVcUfTWpLhqCOmd
RukWcxFR2GI9kpw6U3KNrFywY9xlbCwwy0BQb9t1xTKa0nDKfnLnMnMiScQvw/NzHUeeWgLBDJu7
mUuUxgoCu4ceCiZbKw9Tr06ev9rSF4mIHkr0K5+GPHjBxhj1/k1aXHbVIpnKNHqy2Q8OMQGtb7T8
ftAB8Wj696JN/NCaRVcqfZ1cssrcMWYjD9KaABSQHvQAFC17HZAk8SQT3yU+d5JxCblOrAxCqzhN
OQmkuXOsQvvXjyTsH1W2toGXRtOJ2b/JWCMpSuQR85mgqMR7dm7L7//BsTcmmM3qS7lTpAYm5OJY
xmgv1yJVc+4+bSww+1RlJkhKh3X0SC89rNN0JLGyv7wITr2RbhShNAkgB1XYDnlOIhNjI3A0dUe1
6eo7O7+Zl9CJXpJrfH3XCvKHMQKrtiuiCOeep41l5g2x5F0MZWFYNvvKujPqyppcvVuS6ziSFyfs
51TG7Hb+7wdpTxfMeIYRTnY4azjGNcbnZiN2lHA5KvWvy/vKjeJg+0BaioctyF5Oz69uNgC7x/3o
dVCevorztjoMml0VDsZYlkOZxNmXywY5nRSsC09YGYSsAGaxvEthVRtDGnbYThtIu+67vb6BEsCd
lueoyzHrjnTB2hXJVZuKLHPj76dltiYXa52x1phpQyOUBHLpJYVD9lRiO1Md6y2+inKwEeY7jJMJ
lkw/1Vm4QieUsixguo6tJiVdYUZrAg/q/MkngJVk47vpjr7sgW/KOBZC4h5ufNwYZO7mforLqksR
uOo32bXfisJH9y0YWhCnWth3aByHztR5/a/Vn54oI6FgwfRIXFowU12qrDKRK4n6bvRYDOaxlfcV
eTWawemix2q61TLFm6TJoYgXgWnuaTUU7LJMMBhlMQ5thWkc6SmiHZA6tCRJvHXfZm700HhUSX26
1ihvXwIocC0wzXWvjWV61DZXYbQWo9XlyuhlReJUxR68MuHUiHyJxtKzrd1YoevfWMmHIhtnDbGW
IrDydxJQGYtZd/Sd7JVHYKLuRfThnPIkTixK5QombFCqYV90iVYlWdXhawKxDSacQ/qWe5Te38gC
CYS/mZCnQ2iRbsJmkZGy2niswqLyNPhgwQX0uN930BpEaeNPyB7pFXi+qZ8rZJxmXoumXOMZuazp
zkG0j3OQXdm+NeKkrP5CSYaFZ4TrqBRKCdwhkjR2lMhaQLgrhRXStJnYGB6ayG2slcprFyn5XmkT
xR+a5A3X6vc6qUNXAnnMVazIg2+a6fNaLYkTV9ESzN1c3RigU9lHdaMJHpA8lwaLBdj5wIR5Ts2n
ppk8jEM8ekaCpBtThnn7Qx80gU/zcsiNFbYSGEUdIVWVoGuR/9RTzVkJFLTVb3lm7xYQ1U+iGTXe
10ZPm5IUgXEMJCCn3tWnaWXhLkfO9UV/M3GA4rtyD1Z8F4/053onGiz8YBBgvcsAXFIGGy7+Y5/h
qaEbzUjwsgDhzVv4sgBASzztYfIpb2oclFcYJB9TNwxWVw3GR2QThitEdHEXvfkRTHQqUq22ewPX
bo+JUQ0DO8mDNTmW13lUnMPWxDSmXOfZWGQilT5BA06myzafmi+y37nZQ3onubU/JKC2MYLCS+50
EV6UFx4xh42BDEyxW2eYBdQRokkxSrziroov4OgA1imTnCr1aZ9W9eS9kqLaJnBg3nVrENALgkcJ
KfwZlsDMY3C94GGnGoDUR082aIVGDWP6oaOpuSO33zvohwouOv4H/TRKk45NjLSVcJ2qCtubHuqD
gknL1JuvqPJbvA9fxUU2zjgIir6bRdLfs7HXdlNsztTeGJBAD53smP2E+xDMHEduf5Oja3ulvF9e
JPdrasBmy8S0EYCYuGyB51TPTdiU891oT04hiTCjXCfVQSdsENALmOzdNhlJAi00HIu6SX1SLjpK
opU/QRhS4CN8Q6hfqASTc8qH2u1m+6Ilz6DMkWMpSMOaqHpQ1dwfzVjQkuXumKEoKuqPQM6zA9ND
mQ9Nl6e4VdTv45Q6emh7l78J93IGe+HfJpjkMgIIFjNxMEHJozp3AhJqAsZvRvDqd4PiFmBR8QU2
qTOfhdCNTSZkq1lh4NUAm1QojEav4iXadV5zAAd9IJo94B7nT2Ps3HRdTnOS9zCWpo9pcWNTgen+
RofMgL50EId6LeNMtEDuad7YZB6Z6lqmdqHjDkRVCLz/sbvujcNvKIv8B5ImPG+EmgnGKU3QLYOI
8vQwJ7U8x0s9gH147qBMOw8yBMPG2oW2XSdwfA7+VFFpJAbkAhOAKLGd2lKkrJuiuR0+Xj/022UD
RCo6j4pRQXhdRDjGXdrGHD0hm4OGoVe1lQjMyST0Sm2EoGllR/7SZQeBU/IyOLBq6QDIoflwVlAm
Fqax5VwbICk8gVqnTzw7KIMk+0iOe18LEqAinozQkfciqWiBabaoPE11HpOKYE9BRl5JLhLYymns
lyV7rupRBEHkBRVQP2jgp0T2f1Z/HTAulhsjmHwSS/9qAy3hoLUv6PpxwwoAltCeobNaeLydfje7
BVXvWOrUTWirFmw3bvqd0s0aAQYU3OT18tfjJZ1bc4ybzI1iNwk1F2o4APYPkkqBbBmeIoE8aNmb
naDRyEGtYV1AQoCtW8YkMVuWTSejUmcDBimOn47OzNfKnsruUjlHAzzXwHn40HIReSkvmqGeDbZx
G/x7wGWf7mvdrZqE4ZIRVCFKkFW+0j/NIFjdAUPqDiFkhKgAduouLsmu+gYjLp3gy3K8B+Ul6P7a
OvAm6NKd/oBY6oammdfBM2L9iBZZjH5X+nD5a4psMMlQVurzSKvC0IpPn8uyeF7b/5ApIJkFHxsk
tIDZZ1sr9RpPJZAEWEbZHasmjZyms1LoJ/f7y2vhlTphiTbwAYtQz5j2CyUD2ZWlDhAPxywo3grV
bgZD5/KWSKDSWDD6lAV9dAwH8VQQL1if2GaeCUsp6Y0a0cCCGhktVRHAF5A6UxmJ4rswc+YEawJ2
QrzEAHAGGyNzD2kLUQECxHcbu2q6r6ZCv5bSWb5Oi1Y43HWO4PlgHAe3NEBd0CVh/FCqIY2RttIA
Gqn2SVnnIFHxKrELvy/LByWpDiBE/T6q4XVpdCLeBJ5/olFKXyU2WuJs7xE3oyEvJj5pmkeY2AYk
rykE96zABHsl6ANZJ22ACb3Wd1k33hpy9XTZM3lfa7MKdua0izM5HUo4hz412mOGEa7jMi+QsZMM
kQjBB56KyfgQKv/esQ9+1c01nhgj/miO5dB507LzzMrJSnSWneZr91g9Uj1L80YOsvs4cqLIiwYH
sSsAFldzzW+xLyrXUL+/9HOYKGoVqboWYA71qulbjL7+QAej1ttpWXeX9/jDDS9Zot95s/BVHkBZ
X8GS+dR3fvFLgZBlcQSu+r5Kve49uu59igqk/I/jI0pCR+3x8i/gf2XT+tD6IOAoP/0BcmnZGEg3
kEDVo3IwgFf1dC0GuFqfC8HlxElj8JE/TTFPCSs0pZXyXXh29hWD/4Gqj7u1fR3H+X4cTP/yuvgH
5NMYE2sSpSzISuiNX+B5PvaOihraZRO85gZBd4p2i9DOQyP+dO9ofwHC1pBN6CQLTdfCOEJIJnLw
xNzXWf0CX62XW0Uvn61p/hoVqoh2mBu/tz+Aid86KdU57/DxKKkzhsOd9ZVy+1YHpMGvokPB3dHN
ahlPKdY26ZcBq63Um6EuHErVI9hQlXfuNiYYD0klMs/zSjfU777UwbxfdzOqwCmEKiThOBknVTr5
eoyHYEp1Wa0Gm0cn18hVtpuCeK8Kk3e+GTy9QEJMQxwTS9pomPrUwLtBJVe18stOn5fyvlZjL14W
B9zqvokhM8E+0svtLKoonzaZqCLhSSRVuB/gF5CSvCVXyS7Htb7gDSbi/+T7IGCjigHkEXhAmUOQ
NEYi4Xny+y1LSwSpl91QgbMKFT+RFgb/yEFPxLIMQ5PRxDw9cosuSfXUhtQaKrr7DpAK33bbHBVG
EIaI8Ofcb4csGrTOKElB+PrUWreaeZElEjJ4uEi36yGqbABC+h/kMBSw+v1th62JE2meJFvFqig9
z3QTej+km3hf76a9CDTKe3idmGI2MKbUxqMFUz2UYmyMvfrhAbvn2AseB8Xdfzxmm7XRM7+54aSp
1kc52uwhpfRrhUQnfM/QdZv2XTENftZpjoYqXMp1BItZ7ECB15Pb/i7BLaroxFGwPEkrHFWZnSUe
nUhL3i6fOe49+mmebTenRddkYwvzLQhiq7hz7PGrBjbwy1b4q4T6NOVXp0PLbBA2VMoHhN1MD6g1
EwixQRbNN3/Rh53waHPDyMYYE45HgAUKW4Wxdi6hl9w7ILY4RqAvr4u3SR8fiTneYDpxtPTUWZZM
dBvwzIPHE8MJAAOe00GqWb/YWTygWps2hgNUjmMnj316PYN7tzcfQV7ioGHlGNEIXtFSxI/K3WpK
oKwqBDQoZ4d/1GcTI4poLmR6FrQos0TNvZw27lDsx1LxTPPJjpX7LHwYrcYTfGbeXQuCKXBvULEq
zDqfHhqt64sG+lQ0zClvaYhRqWZnHUYX5ttvMl6EkRBMyMvODNsyQdoFFDuwy6cmh1Bau0KxBm82
6/w6iccodheznTJ37Iretfs+d4YSEkSXl8pZKVh+KYxd1al15vpQ+n5SOzMavIIYB8y1g69+Euwm
dVPmNjwxwWRJcUemaqEmFoI3ti2DT/ehr2YnHFB2QlAwFmEnleO6eOKibqCih0IgfXW6mXmWqXqe
dsg+DRWzWOqi3YOkOL4n5WrcLGY8vTThXIBdBNQAd7VdzccoXFvdVUZj2Es5wCOSZeYvY0pkR03l
AoQBelyMbluN+T5Z2+gmAiElhKK7ZEXbOm+nnZZb8i4ddBAoRPkKIAhRVtWxlTzfmXJRAB8od65l
r9Uxs83qL5IXiIlKqEw3GFqrXqOs/NHX+fi+GCmIBKUlmyVnDTv8efAxSwewzCy36KVWt90KxuPY
oERkBsHx19YoP4yR0SZHBQ//xGnmLlQcWQ0H3CajXj72o9n9eySdRu8xFaVYPF0M5psacFdTKwYk
o8moOE0lBzNcTBRteZ6ztcIcQxDm5WqewopUOuj3udmX9L4OGhcYjMe+dWhmKt1oAVRMAuG0HScX
Plkh40JFo/VxTov2nV99o/PY5JaSnRM/9yVh+5bz4KUsroCEoSsBcjsm0YnHdFUKANe91j6Q+L0H
AMBIIT0oOIm8tiKFKgO2D5g0CqTMaZ8Ma84mSYb+kq8E0KAJNPB6oMjmLUHoFJ4RetZjrf2vVhln
SQy5oL1ONOSfdIfODKQesIOYuoOsceXNFURphRNkNFyyQWe7UsZ1qjhL5ihT0H//YNBq3PlKLzDp
95tDS58c/fDvA+nWIOMvdTSUdmZgkU2u4kH6VWmb3WULvBsRpTuZDgOh64686TSqEahW61oPE2vy
Eu4Kv9olrp49qQGG6IWQGd7FYOIJA3C2jYSfVSgD04KVInFE+SmvXXl873XRc5NrAUVXLAaNsTMy
MMOMM6ItVu/FGOQL8t4enFlKKwFIn/OG0EzwwGHYGgC1M4yCEYdVDxGB3tONv9r8sR6/yNpDbf/M
iS+VPyJFNBrMKymdGKTL3iTccpI3eTPBoLbL75NbMyifykMIBwwWf9iFwCLaO3P1tb25g55B/wey
3pxcWMOrFXNBMtofZ232bLC60ZoHkEJL4QMYPEvH6vrI1WY1EHgkzxLmuTDnARrq8z57Aa2WOg/H
/gPnApThrngo4JSYoEdGLDuRV4kfvLy7fWuTedCQxKqnUoFNbSf9oEWK3iE782hdJcIowhu4ofOY
f6+POXGSZIVSlcMWLfBEBmr0xm4pnqIrZW9Q5oXGDW2n/Yar6AmFwtypExdq04hnQi5s3nW0/SWM
V4WTPkl9i1+SH7JHDfwL6V0GwWktGL9KnrCAIbLG3hNVqhTt9GGN4pca6Ab0AG0ZQXn8A5F2kTXm
fig0sNnaEMkCO4jsts+du179HjIIX/8bXPbkmzI3wzpDd1LpYS09tOA4DKJj70SH5Hn9Ki5kf0wb
stfQ9rMxtwJaIIohlzBGL9zxr/YOQod4MEZ/lbkT72lZWb0lz4JTKTohTDbRzn2Ktu/H18vvkZ3h
6UKRld3dH2gG8O5Zi8ZVKLJqUOWgv2UT7UZMcOpI8OkJaROwl6lu6a0o5plu8tz99Qc7KjLIHH9T
l4gKLR9qcPq1VpCw7Nz8ST0Yd4q7FBDWFXGDcGMcJqEsPPcVpLuMv0gm5DO0yMQFkuIZYA1O3D8a
hSCf5keajRXGUSIrUdfKNuiyUFx4VwJ6vduP5ZXt90fffFAeC1SV84fp1fDV43zf9I7owc9fKCob
xARI8qycrvadbYYVFlpZY6A0GMAhL8ogcE66W2cHAtVKPHA10IixOczY6xVqBXjmmkpfXAPGYuzm
fkxu6lFqMcS51h50V2dHcCLo7l2yykRPDOGC/ZZ2CiAS6K6hAcJoKH+DlTdpnK42XgoNE+pW7jbL
W9i273H0NtaWV6FaZa/Svq2RmaTX+RTHgh92npwAzAK8HSAKOkbe2Hy8q+LUTPHPf5ODTQB5i8nB
zp8Xp2aYAKsMUH0uF6J7oHUfameeFEDlIxKCMKg0wt2qqrOQZuP8Q5/aZI7NlFQxNE+xtM5vvi2/
JhcP4+SjPG0DhKFCifFZC4Y7ceLKibmnltmjlNa9mi2q7kVfolsFMCHKwZe3TnTTAfRLC8jpT1nU
EObMnVOrODpUhRAJJxN05RiiWd266khLskeyH/dDYB6NK/F1yfeZvw2pDJXDalujlZoLNfS7KA4w
ta/uhSjA81sEC4KYORQ/NAhwsDWwtc0LUs+TDgjqB0Qo6Gs/wRwNROjuUuEb8TysU2tgaJQx0Q0c
BpNpFUXUyEbf6d78Y3H7Qx7EHhppb8W1EaS+7YnGzDhcFaf2mIgwx6MxEhu4B20Ha176VPhdR8lg
dwkaUcl98b7eyI78Wr6IkqvzMAvVZxTkNUDUDUx5MIdxQWu0q6PM8IBYftQ08yoxjKe6GPeXYx5d
wGnIOzXDnL9wiOtWahMD1S9CHHAVvY1G9+WyDV5c2S6FOWkkNQmwcLnhrWPk2ua6R2njp653+0wW
9Wi4uwaWZlzC6JXDKU/zDAWcM6pkw1S5LNfTaL42SfwdsIW/Lq9IZIb+/206U6M2F1Uw0+S2m7Z5
0C9fCYTaLlv5ODtnHwcySxb6JQpYSRlv1+0hbUPg02gSA4S+i5ExxIsk9Ysl0I/9Lt8NkMp1w9Ux
Ckf0luCucWOc2crIalaUDy1IjNuTW6hXkwHlpVEwG8AL/9bGCLORSpWl7YAcw4umxF+NL0l5Z/Ud
CqQKMPvfL2+naEHMibK0sEMtmdoylkCr26NCfkxCDQ9ePLTQYVIpkSzw68yBWpbZyklp/467083H
TBaUEmKIOoqcndMlxOEF0hVNJowsgYDo1A1BY6HFZhrhjfkxP6I49EWUuTktmAXTlWiQg4P/gT3o
BSOBN6i+HpNU22ueYwy1NXBZfzCNA5/82HyNjsZ9M1WO+YrH5s9Rq1zIdN0nAJ/T6Z3xprzprsZS
fvgPjS/8HFvGbAdYRqhy8OnyK3QS4ziZESI/KEbSu7b2e2f0KTi1s4LL3sO7uSnzPbHRQEcdgyXy
MVpQw6jyoHmxmjnrYj1DHztTpSf8gkO/QrRo+tJGUAEkIhwlp3ePtWFwAG17GwO6bM8UKmzopJYW
+WgGz8+UHbb1jTdKQp54RHAieU61tca2SBN1UkFqZRNveUBp6FAGlWscyM0MFk7UtA8ivIrQHvM0
NI0Yg6kgrvQawKo0v9vRIzO7EjIxjP7+QY2Ecx2dLJDx4gYnVK0iLDC9bnJHOlQ+5meup138ZHmr
7rS/Zh/AnCvhQmnAZKL5iV3mtIJPaImS2SSetLd2qm+CWvGxBI6UKo236lH16l0vgkbw12pDihWD
UIhJzBGJ2zG3libEx0w0Ly9+VvXeHJ8mtXUFp0NkiLnjK2Mu5kySsKmYfJJ9ckWCDhrm0ExxlAU1
jNSH0HjpCEfoOEEdr21gmenQpnpGMwQai8TAI0LDFanbjunoNI13e6ergK+qHb9A7USEzqBrOfuQ
nzZZ5ek8MubcAO2EV0otKHJMXMkjiBXBdKfN47HutdRLSkmUDIisMuck6roG12KpIQrIbnfbPy0/
K9d6R/7xa0WLEFQbobs84q4OH0UL5nruZsHMiSET+EBtggVLxVfTfNALEQ8W7zG2/YxnbW25HjA7
gcXpd1niosTfHrpdCO5Y7V0D7AUVVOUb+FwF5RSB89hMioMZnFQCxZPmpUCPjtpOqUFbi1az4GzQ
g33uLxRPjeGGc63c2DLjcFFbSHSjSUj1nn2wTCU3ZNcNLhXNKJ5EXSbuZUXfmP9vkjmOBhDcTTV1
Gm7qydev172K2h7x5VfhATxHcCOqAJFAlWFApPCRM2xSYQgur1pV4VqkLySF4rx8SvwCBYLD5W3k
OqGJuWcMZ+P6ZV0kGUilSSrajs2QOXX5y0gF0yAiA4w3RH2WS8SgBjDyRYbCKUVYbb6bb9bApLsh
ujFpViNaJYsffWu+LH53Wz/BzzHr8QbkBngQuntxYYeTZeNF9Ll1NHhvvtFUt6m20CDZRbOjSVe1
+diaqxNmnduQl8ufSbhG5srpEgVjAzK2cf3xe6i5mD9UwKdg/FI/1khZQl/k76JPx7h7C4xHbTdY
YF3hBk/BiWDFwtoNdxctjDGDxwJjQzITBUe9L/SuzhGAlchZ8sRV7dhPYkgP5hCkCJNAsJH0752F
jY09Jl9QMRvR2ym152kAHFaRS1HD9BiHvSO+1T7ItM7tYXgZBSqMYrBqUhhElxY0ADWv7ZKdOmWL
W2r9Q53qsWNZ1eyac7/H2XtVOuk6jM0bUmqxWw7JD0C4fwBU17qG2b2HyryCKD68Hqp4dahKo5qG
R6NKc3cZcstZJTSKo6oPrBIUVMiqW1eL8tydjem9keVfJK4np9brw9hA2xjJAwhK9InUu8u7y/UY
wGChRaYjdWDxvlVKpKINkRQNS4JZiTZzFF1aRJGf+wk3VpiQ0lVmVE4RrMhgFsB82a56sX4LCD2K
sZVc/9wYY4KLPRZxYoNv1Esl+aaRJCif67etUewWaXlI5UEw1cxP3Df2mKgC5XlC+gGLoxjVafbI
NZ0PbDz7QUsccPb9QVeHe9lsTDKxJepMM1HLmGZ7gMbibTIC6ztdiyMmB0SBa21jiYkokh3bk9Jj
cbSl292Wd+AsgBin6hmvornRj5rv2cHb2GJqwmU1J5U+f9jCjPg9ZjvW2MkD2wf3ohdfzd/mFfy0
tAvYXA3CgQEO2ocuFaOklJQXVTMmsVzVBLTCNLsbbUwL7NuDvg8P4Nsr3oAwqw72ce0ccb9MaJYJ
p+3cyXkM7nAwflgP4bHbmbcNKpCLk0HNIvcnlKpTXfBM4ebQm6UyIXUpyjzsG9jU1S9qvC/LbxhS
9CITT8659KXp4XKQ4UwNnm4tc/5DOY8wIQ978QGocR/djJvuxXjHJmMSud/FX8PIsYUwsX9w3s8v
ykQCebLNeVFgtryer+0rcNk6YHBxlS9iZSF+0Pk0xQSBQrV7LWyQQhd1vIujm3JdXYo5XDrFScJa
dCfyw/anOSYAZHYTp2WPlYEi9EC+q5pDgR2Y1B0pYZgaUL8xZZFVuojzA/pplQkGuRTpZKCuaj8Z
/TXl9Yi+Wh5wntm+OkA191X11D+4kf8hwn7aZQJDP0malGiwuxw/iGmCEEP64zGDJnC7sz1ZgIHi
F5o+j8fHq2KTJ7ZJp8+9DXsUhkC8PMh2xjMd9wZ4co/2wP92Oj7ceGPOHky5mTL4Di1vUxICDNTV
jjrsU9OxX1YM1BXBsO/tx8oUmRb40cdObExXSh/JUOrEwUwcvDYNiKlHvnZA+y9F9fSBVhDNgygc
CKLPx+feGB3UBcNn1OhYjm6T/kxmgIJjw4ml2p/0Q9mIOHBEDvQRgzcWbTmSK0uGRQpv1ADPiYME
wCswAoNfKApUgQPRuHLhnHw8DTbmQNqbV0UJc/acYnAfEnXxt6VuRR+P3gysGToJidEp8PeZbIld
lUq9yiMkxuSuBNco5c8jX38/OgElE6Q5PE/ZGmPOfhjJSVonMJYnaXqP2WhVddORpIMgyPD2Du8K
BWpWwDparDBjq1XLWjYG8eZo8Yk5eYr1IFS540XrrRHm/ouKWddCAnmqHqMiadW5NeDjzeBLyV2R
ieoe3J1TFfBYAheK0gdzCy0pGY15woo6eXDU+T0qZcF1LrJA4/bG3yYCEfNGggWi3K7DN7v8JohQ
3I+yWQJz3UzGoPT6AgMYccZoXu4Uj3RyLtpJN92P+BYlW6DBRG0dTudewRDi3/vGeFzRyBVgMTBa
p4U72bHXVomjtF+r+UYfrzSwjmrl/vJCRetkLppVCgfTbGEyT6VDDmYWtFF3NngVLpvh5kObpbG9
hSkieVWOsBNZbhvehBDMcBVUB4x7AKbaxpUWV6rd1VcB1RfV33mXuAXEAHh9TRCrsoRgjbooMuq2
KIXnnaOGxKnWlxBkETNysMvL5GB70f0j6NcC7IaRJJ3JqHMdqicmwOx4GVm7+C8V/KIZQq+NGcjq
rVzuaIZLu7camA0VRzmY96LFcj/o5hfQELo5GaPSQEg2wS8wrZ0SgvxJes/q18vLFNlggokFkaES
1PrEK6ceXP7toAfgmo6vrNgS1ofpjp2F/M16aCTYrEeTzN6wqIPqHR6ZKdr6X8oE1asUrpT8sg3E
ZF0P6lB3S1GvnxtkNqbpNmxMl7GhVlarE8+yMVdqLk5SiMgWueXarcMwgQx9xbBdwPTmmWvrx0bs
drJ5DyyaN6WxH5WmM8uGWw0WDkhyuPwVRctjQlw256sdU9Nj+Va1iqOZItktrgVwbNAjAQEKiw0u
YWGt+UrgJ33j2GV87DtRhs51xU8TbEcmsaMkXUoVV03Xd8c60wASniJpZ2hTv7u8XyJTzNk2F21I
SQ5TrX6t1Kkna5Mby7IghHCfcABGQLAVQ9TnU5Vd0+akG7FpfRK5yVS7pHkvO8nVEsNJmq8t1Jpl
3NimDa71jvy6vEZ+nN5YZ66gNimrVBvh8+lhyo/WQwxRniMGgby5xiTrAiSZLR+qhPacfIFp7knf
mGa8pR/Q0x8TpChmYr5FoLhAR9zvSP4m9ZPiJ2q9S3QF1brZukqj4ac5ZIKmEPcVBG0OiqsADRsu
2tMDj2LjTLQBrcweqArFS/w6ASMUFVBEnclwpefLK6Z7eRbaNubo8dnEFwKAq2qXaNFqaxvYuf0o
G+Gzpkae0ttPmgVC0Gwwvl22yb+hNkaZoCZPUofMCUbHtz5xAC0iP2xH9RMIWBt42FrEjb9BfGP5
ASwsXmH5Lq2c9N/rneGa3PwIJurprRJOi4qNtrTqphmnd2DEHy8v9P9Iu44luXFt+UWMoDdb2vLt
W2bDkGt67/n1L1GamWaheAv9pNVMhBTKAggcHJtJrNetzaWsW49xCGieAaLmQ6uVMjPVIuhwjGg9
+6GgZ/c22qqlWyyIujag2J6yHqwOtsRFn0VJOEJpJmP4vKv2Z4FB3Q8/lOYqmIBRhYpk6mp16Kfc
xnA3ywas5VoXX0cjf744l3zVY8aXVPT5neamdmHVGEXCaMeR5ausRqlLJMqkQluqVqcEhQdy4WQr
cYqXDCwOtUOiVLARsgAZW0jrO4Tgo4VyCVYmZ42Zd+EOLE02LzLu2Lm34sbZo7v3sijq9CICDKnB
hhglFE3lQISPEO2DI0nDaMe+ueM/oYuP8XqsLxBs/hi5AGMZzWyl+xlqjA02tCFlFnDAGIdQerp9
1v/HV/sPhOa2muKuhSweQEj2pt/mYLqNMM8hI7eg7jGfen8bj7EmmudqiOViBE8d1qSXO60OnDyo
0GzFWhULhnKcwzxEx6VEzqI7g1NXtYS9v1VOg8u7kiWa8UPqFQyrQW7s9TnBSyML0EHi6ckRreCl
SIzRjxQp0idf5hqz97Ojyvl7YzBAy5yDGGacjn6sfLm9pevm6h2YMleyWqEajVDT7hXxlzBBKZib
WemT9f18x6DMlSLIQyKHwKiTykvU+1opHG1uGEZxtZigq//CgNH70lhVRpbKfYNYhBBVau5wBITS
mj7eshlNiONo8r3LGvm5vX/gkLwEzZN+1oIJoEh6PdWc8a1KWGXKdWcEN1gjc6m8TJNXtZwxN0mE
8ygrGJyaAzBli8oWxE4O5sAnCxQ8E1pW2nu1nZPt6E/c5yEwsAlpFjL2ePVLLn4J9VrPPZ+HMXmt
teiQ58ey+iE3jFzbuk1ZYFDPdZkoZSVJwFCegpO/S3a+LW47l/88w9UcNqpz+wKsx12kt5rMwIpI
VF1+QU7OuQKpDyTdfAMDP8khz5QTUo73fRF+TSF+PBYQ5cg7c4b6wG3sc/rr6tovsKn95GfwzgQD
sOtyns1iCI9JXzzkUqXZHNRDTb8svpSBn5jToJ46o9jOSvugaTPCKOXUJtqXphOfK2Q0TKQoHVQJ
9kKjomCuySYYF9wwlnQ7Lscf6Cwt0CVef5mVBNI8U3vq8u4uHfXXaNRjO2wriJ4MyVushaAariCA
Xr9MenaatPk+LcgvSwVT4lS0gQZybM6ZXtttWBZuX8jo0kKwz9iZ9VOAEw9iTwwo8zR7FATgu1nL
EX0MlvQZ67ULPCqvI0jNJWt8ie6S77c/xWrLigGWCuLso9pCE3SXTaqGQxwrtn8cD8UuvKvbE4ou
CHNKr/oU/wKPuvH8J8nyJShlfYteL/xUiBQ71pOtKM52P7woA+NtWY0jlyiU/eUjH+I3WqjYifEk
4iAbxgMpeXLyvBV9sJZA51vJs20lqXtU8ViqDmvu9wKdZu2GcGYoii3WSFygJDAHr/oq7PUvcBow
wCC7FaZ2xO/cwHTxyOWhL9cSmDLNYSWOcS4BuEh/RfEARp7AmYOHMvjL/VUpf6FSkkIvavIVt+l9
+0TmdhsoRE/P7Ir52nOzXJN0aaziJqx6AzKJdoGWdwkaw1HFYAVeG3cSlhDkJyx8/kot4y5SsBoy
h+e/CWCYSa2j6FSe5pRv5at/l56qn7wJ5vXt7Tu4MtlKrjvysiCR0iBHSpniYG6HZOywOh0ULt7s
FqfoBJ4h3oO/gJ8juIKtRCZhWKnshMMw/wPvEg0YVq/rqvVZ/hDKLoM2ndP6IlFs8aF5S+9lLJ70
XXWdVW0l0tdo31756lFdLJx680Sf7AhePqifZt+jRNmDlARtT8aW1+PPt6GYa6NsjqS02tAa+L4y
vAaP6BSFdmTl+LJISH9ExIfcs6t7uFgcZX7KKA56TsPimlzw8ki0hOmnqGA/U9kt5B9EmnDgHnO5
c+pW8hirXb0w7+B0hFKWfibMFY5UeqjR6/9WbjMHtIdW9UOa7nqHUDazPuaak7Q4PHSUYmQ+wvIG
6w3HT0XxGIFYWx5ZVpVc9BubStPwgr20nZoR6yKd4PnP8Sm2OVid2UowtHtkT++v7qMCLkc8x+B4
o1mcohoSpkbCoVMnHEJHiMpuWxSazPpcqxdhAUNdBKn21VI0AJNJuqlUVWLWYLSqI8PtuMwCKzGU
6UCoH7wIWnTXoWaecbGVwi+qArcM1Uc+KxhXc/VrLn7R1XUpu5Sf8HjKRYwC4ElLnnqZYXPF1WWr
Cij2MREMtkzqqZIrNYV35qPt0p6cHMmwN5J29dHOUjmdA/JMCzOuGPsrX5VphgcEnlzENOhVDGIT
iVA2y9RazAGuf4EIYGJwBLw+l6+AXstxCyF7lPHL3kq1wYN2iplwErZAMsf56wxp9nxq3U4BTX0J
zq0kZQQCKxuPXyCfBQkx2kWnYNteTgsNzG02RDD2lSxZPdfvcoQ6ty3EysEGjEZGRzB2jZ7ey4WW
epiKbS3JtljtpeTYNX/SqrBEoE1Q0uZ+V4K/CJ6lX72SXgUMz9li+xlZVTtwWUPD5EBSluECjjpL
UwwtcejMynaQdnetDN0XMfC0XHc6iX8VQBIOxg9GrmnNeRbhoxNBMrC4X3HwcwmvRX6jkzyQ8kNz
o10sWK3+QOYbwg2/l7t730o4pod3HmC/WusCl7qcGPoJsgFDkcCFei+/UVxlC4a77bzPcEOIkGPg
9W8VFOQ/E9pNVtcmsUbX8DqWjtlLDcPRl2enLpoKgYqCBmL5iZu173WXfZfU5NskRW/68PP2QV2/
khi4/BeNnOSFYyYaPZeOBtDOjvReMGO7N/mnaguZsNhk0qKtPNuAeoejnLEsNOZcHrG3/A66wWda
dx36YLXFb1hjHWu1pgssyt8q5Xge0cQBsbM73+ufNd6WDHf+pCJEUF1VsMAiX3SmEFkJM4HD3Fbq
yfGTstQr0CHC4Cpue4d0kTla0g7n1swtVgZzRXMOFaXFrlInFtrzKJL7WKl+jB6nxuwg50AGAMsN
NzpV6gpvksXjqKZn6Y8IJBSByd1rz4yztOI+XPwMyurVWpjNGH0iEzvyG3Go5zNloYiG7eID03Lk
n7txUWiR4KoUjDHzscekZRP2D4NIgvOBc0QirVs4lO2TG01ICgxEndmZtU+/B6/9OxB5QEuFJYK2
FlcvN5Fu18rzREk7qBkCDYYHJodUCEU3Rqc0Kyu2Vqy7wKJMTetjrDDEsBd20PhswDcy3Jiz0E5s
c4FZO7wraGbpVKAN74NdODi8bkaYoWBy/a25Khc/hLJCfAAiUqXEDyGOJ8YZMLlRWP2mdAfwVImF
5W9rZ7BzJ/hC+OqkrZG89gUIjyGqhr+nYOjtjsk/wjjNdJeZHxZ80ej47KRRv7wnIwHxK8kUkc/e
7ZmmkYVHmSstGbqhJJcYtK5O75tE6rV05rcJLcDyp4hNsrbqC71bDZmyUbVc41CTr/+7S7ax4PUS
gSLOi8EMlnstqrOsAhLrzlKWakS2dAhrYP4mjyGk+4QNnJVAZ9lferI9alCDb+az/RUtDBM9ETqX
bAthBi/3/vbT0d1nnDqqnNJhVbWNDFgEoWnO6dzkmfhiHILBv10e3QfGZb0wBhqWRxTyoj0ponKW
+mSgrInB/S+37fra/JbIKxj0BiU1oSmgaiCaH/pJHfJ4XtLsa1qG34c5N/MhhvO8U2sMGvShWUmz
myelI6ahFYa8pei7yvgUNhrUypAcRkdo6zdIwQwmoj67zTSvCkZLrpACmg8Zek+m+UeKdLnwBK/P
zooK8pqNmcSvYpabUqjat9e0fkAgmSiIGnoiUcu89HuaWh6Q7RLI4R/t7tR8JQk28oCMCZ4rlvu8
7oss4KhzXwYjr8QG4Np/BFmT0YySUyI9ydtkS7rCJcXK5seo3f/ZYVlgU8+y2KdFil1AdzjqjjlU
6iqT5J0mV3IKDueTdR3IWq7eSxU5N8T1IDmiax+y0k51FE54Vcbiq1+lTq52FhpuTC4TNoEMQ6qz
ZCpXTdkCkrKdSZMmpQEeb7tQS99WkY+2S5+Do17kmXP75Kw/mgss6uSoSlqNGjfi7gWInmffCofA
UoXCyRTdTMXRLqE0JcUoE/ogJCw6rylry59e/DDYYfTwLsGIYiv0u1oR7sq2OXJF5IYGv2H8THIp
6a+AhJECGTYMYF3xziqGktfCxBMKF1Atfx4LEx/fjb4m50yV5ME+heg8IkwfzfcwYap4rmQfQPAs
o8qLIBiEWpTXlOhGFraSoNqKBEY/qTPbuDQ7HsFplDI+yVqR9gKLypWHkjKMQSeStUIm/Wf5FLqg
SrQ0xImpkz2xRS1WY9Pl6ijPKdAlCPKWQCRvp6iacfDCg/8HfbjEhkStlQQv3U+2p7RWWLxYKuUp
dVI0IIQCcH4IIBXSbn7MVnv6wAu65o4sV0iu3CIwFIRAyiseQOPnERNmwgaZQAkjdGf/5wWzyYw2
jDXPYIlHXWEpQbNCEAOvdzGAtSF0r7Ib71jWcMVSkFQYOG9UxNfo7LxcVps0QS1LEXpGhXwwu0b0
wNV3j9eA8WiuZcQhTwP1NzzD0FOgM03CMPJQVM9IrXFwZpsE1kQXh0dpKnJVxnwME406Fkj/Sf3Y
F+hBh7YjQYOuEWFC1jDUjewMO3W7ducu1kedj7FIKinXsb4QvCzJHvVeu3Mhf33uZkFWZM8waOtL
hBoHzBkoIa54UItGamZdBmBLptZrq/PavQY+dcKJH6Lf32FGACsmDOIbJIdHmKDAzXR5VvS8nVMp
VsHZs/MfWrfYD1a5lZ3+U7lvPos/qu1H6BXXPBPQaxjgJkXGDUV1ylUIUgWK9VUn2vqkQ7EhH7JX
IczlOy2sUK0K4/5QTr3uhi0fHRoo25sFV4pWEfDJa11N/MPtd4S8ZtQzcvFrqD0oYn2U+34Q7Sge
TeicbQNtWyrPRovh5bKyboOtbvj70mk/uoZvKfNSL9phWFq1Gpl6VuzbsbZEcH/dhlq1A2BcgASY
hhaYc8FyYd5C3ZdrDoxUdhOis2UUD9XUPKddyaD+WAvnYWigAStBQlvV6SXpPpQEhVgWkQiaXjMn
84KDshNNcf9n/FMXWNSTm4WJonANsMCFfJh/SCgsnohSvHYKtl1ktmALN8UDewBm/chiXI7wiKG3
/OwyLTYT5CZNK0QCNhPjnarVHEk40u8ML3fyIyvbxUSjXvtYCuNRDoH2e/YwtXWM+3BOjSwJkpb4
f1ZGdu3RxcZqwpnsSoIrfWkIqtLAdDdB7F2StdS3kmd4gSVumPpmK14bVENlZGN50HNK9E7O+uhr
IMYVkQTo7RFURYlXHECvumeuaeV9v0CidjHUWgiO+UCCUTtMTmiRnijCPYp4/IEdFBA7cWVHQDqq
E2khBAbk5yyOCPzEsPRLXTwH/iTxK4E7ni1HR945GgaTDeC0U1B4UWguPWmoghrhBxqle+TmwK7c
NdvbhmOtlUFdQlD2WdX4TtP75ncXv/xKiOzGjWx2dtWbZHY7P6UOKcCk2+LTbWjW4ihbPA9ZnSQN
kOPa2Cl6s8GQxtttiDXHFuTbEghOMVEjXukxYTqkr5IMGwidLQhXk9HpziOxMbiyLJIZinesC70W
UV1gUq5fPcyyOObAlD0ebBgSGGEk1VJzKCeVzbOCyo+BKnSq7bup/j4kL6rGWX79IHSPNXRgI2ax
a9XCaIqCGQg0fgpXdcpm4LIiUBvcwieiMphiPJ7fcsfZiaG9w3Iz1l6iJRjluulQIenRpCLaRtg8
Kkp5KpPR0SuR8ZCTY0nfDE2FjgpPBJNQ+7y8gFnURmGX1aJdT7kT6vIpjpJtnwpe5I+2MCqboEeQ
dvs0rV36JSZ1VQS1Gvwir8Abv/V30a7eKGf9RKZWEnnYbq2NuhhyXahzrGFtsqfvmofgH1qK6j7d
MatKxC7ewKKrDlrH9QZfAov49dDWRKpPBg3rdJA3bAGQVS97sYN0x2JX1KNfx0CbdroHvnhoyBvI
3RBVYLw/cHrDPxhSUtElZZBkn0Sa/C/PiRErfjLP+GbKHSJbZ96kn/in0SKi4NOmZ1E1rJ0QwpKk
ShhGk8F/dYkGvkjFb4ZItFs+Gz2QWBZmFgmxN+XNJu/UzgWnSmbrEMqY+Il1PFd2Vwe/HBikicw7
6YO+RE+jKpDbNG/ht9Rbn9MhBZeaOcgpenCSRrHZayN4zO4/kMC9fn0vkanXN1CTSFQiIJN8YPGo
vg5H7pRY5PXlxg+oKa2YtEtA6v0tQcXTgAcAcIhh9B1e4L3gYTjFVvfsx34VDbxDInbVQPxEN5dj
QmXoEyElaGdhYivliEcI5aHUkdFi9+W2nbm2bRBaR6QtEbZAfE3q/oODbmp4dUBg6JfyQyMOvAO1
IND85BqSMfOgP3cJZBvTIJI2t5Gvn2QgY6D+rLh0re5UDKWQZSEksUKhVF1lzhLTbwqVYUev46Kz
kLyEZB4UKaAHdHlOw7otCinB+lQZGVsdrIigEGwPQe0/J2Iz2LfXtP71dNBoQHdrRVOFKHLVXBuT
rye4s29Ox9/8W6MT83B6WSmZlRgJy1vgUZcBn7SuqyLB54OiQPwZ5KMo0YebAYk7ZhPmtcG5xKLu
gRzkI1f5UXt2sNPMTboDyPaG2Qq9+iA64miBdRod2qr8yicvEOH4QGrt+rm6/A3Ui4+csBBqNfaX
lHjFl5iYdNA2BZ/Z6xXJ0bh8rggWGLiQNQEXF/1cCYXv5w1Gf4DFv2ab7kXmzGFAna+zwaJXfMEc
nFOBzDayU0tC40DyKNiVpX0pbMyHM2WkVjoVyM9BKKWAKwE9f9RJhvhwhRErbP/oCm77ROb/QD1k
GYGp3rdmao7oFEDn5nd03VghnK1s/wcP+OVPoJySKjOGUTNCnG48qZh2BE0yOv62Aeq6H0iTXbsL
l2iUaRK5RK4kI2ht6Ul/CPYSeNQFT/1BumI/QGO39qy8b69GTyv1HcRU5xlo55JuZZEmDB9UUoU9
v4LojV2IvLZM8CYhJwEvGRzmMPmXlmke5yBQKgACEpSjDUqfKPSgqRLxkG9q3+ASeR9IOFyb3UtY
KmLwtV7r+BCw4tfW5n4QhbDQFsHoC5HXyKyhasc0UteR+SUkdXIDv1FUvwZk70aPRPat3xVIAH6g
tsBCog5oMk9pl7dAitHXUt6NUI1USCWD7cteH5fLNVGHM0ymKo/Oa0KOn2xiI4Mz5Qfh1+9+xg/M
7Mb1ZbjAO+dZFkmASSDWl3y2xkHFF1Phu8SKDopXPkK1jtlVsvKuXMJR7l1hYCt7A7ZPBTHoBtqH
tn6oIsi2fuTurR5JJBPRsoeGZvgilzdBqZRRqnOjsdu4cusp3mtC9Ov2w3wdKWI9Cwjq3TDEMRK6
DhAa52b1N6m4j9MftyFWsuyXGNSFTocqTycJGMSCcGDRmRMrgO5Oi7ZHHtSbD0xehlUTslgVdZeh
K25MhQJEGXMDPVhKLL15gWacHb+SIKce7roneUCFnIm8evwXyNSV1uJQH7gIyOIRoyEWZ6Y2cvtO
C1P5IX0AFh51sadomAU+O+8t2kSwt3Vpk+iRDJLmDyLPTlySf/Hy9b/8mtQFL+p6FNrxvLfBBhpb
+q/iQUe4iswKSIMml7eFcItcu6bYbCu9kte5QNeJoVtc955rhAql6Qa+1mfBzX+CVoTrZzvCQOHG
cDpbN2V3PJX+YQq+lulP/XvgPvxknOdrf+/yN1A2AJwG/5xn4luKozlEmzl/UNF9sQu81BQsFOnL
Ck2TXr6rH/oK7ZmsfogVf/ryN1D+rZyXvCaF5+9+HlZLQfiKIF7zRDtpLc5WbMairx3MS0DKFvHi
XGLoCYDkBUFYG7vEo5ZdI/iI08EwSzpllsY0L7qoOn9mUulMba2/V5N95lV2TwQvlC0vb7iYmTg7
hz03Tjedlo8GhU+rAsD7zPwdZhbhG4EdbMVSRqs9lr+4YOM7rP1dfcdIygCc8WS0gjpUcYosc6wC
uHeDTS6hOK5uCaXueAIjFmezcvXXPjz5nO9w1PmJ00JOWk5vcHPcRi3MzpCdSPoWpIeij8zbZ4d8
rOs9fceijo6oNXXP91iaH+qveaU9Nj0aQ29j/I8L8Q5CnZgMUlqJ/+8jIx3yOzgdpCl7fmErcbMW
RD1o/JQPSkQOySTs8H5C9Uy0bi+HhUA9YEWXB5wQortt1EBzU38qQbRwG2HdiL3vF/VQTbMkc1mL
NchetEl2EYR30em8//9noi/PGfU+GehYr1UCkzX8g9GcZLk9hTFL5vN/uBjvq6EepToTJy1pAEMa
Xc/yqf0pdEHvDTH2pD99wKNet4f/IdJFWLEGYXlbA5HfAc9Mvv5rfusXpnbU+iP/jkXbBogAtSlx
0ojeNmeWd1ApyKwIehySUyO7wE5prNvfd0TKPNSxn0yYoyOno4a13/V8YxoY4kXVZHC7rfarLEG1
27yEDtODWvfd3qEpaxEK9T8nptt1DhlCGstPWLlTmwmUajA+Mu2qwhbuJ+/2hfgfpv8dmLIgVd4K
IDHDmskLJ+mFJQxurG7TO0IzRQb6m/vASC1+OLWjycVseaDVIA0kU5KBkgpUgqjPXCZpJk/SOUiL
NvjIyKhM7nTgN6wm/fUoZoFEfd5JaUYlG/9FOjcyE93tGuH8HyT/iQV4XxX1PTsORfyY5A/iLWmb
bqGrhL5pFW5S+xjdMZe2fnLf4aivOEl1GcwhUjE16VH8oqDSRkYS+S0kRa1w03vhTmQyNK8bg3dQ
6kFohAKWQMQaSW4a3+6f1vBwXzJlgP6HqXvHop4G9KWCkZcHlmJOFtnR7hcxPdA7RCNGuGO1ga2+
RKKigO0Xmm7g37h0uDlt8LM5R8CbF7xT8GALaD/dvngsBGpBU6mlkRFhQWgqNot8p42s13TdOVgs
gnrsOJ1PZAm9tefv4++I0mFvEu+1uftAgW3VXC/QqDdPH7VUrAWgNW/GZrJ+y9Kh3Izcp815tZcw
CRhZiNTzJwY+GjxIRlD2hldlU/Ju4pDuFRR90U9890fVGNzq9zXSz19a9IGeEgsyhZbvSZvMMpwY
bTL27LRefhTu/+qM0MMJxgQpG9L8a7f1seT9jVGP29sI6zZxsSLKJvo8COV9sqKatNN/I7M5IOx3
pG8ZO8VJztuVR7zAomyi3AZaPcbAam0NOhbBWbowdNNPQ+wkR9IYQdIURumWR1bSkXHbFMo+8l0M
6yGTZYKuC06gqUQsAlwWBG0yghCKWGQnZyU+9WG2F1hGad0ILjaQshmxNAjaVACC95JXxEvopig3
0QENJQ6i3y2zxLNq4Bd4lAEJKgHUjCR/OuxCsGzMmxHa9RJkTvIjC2v1AVtAUdajVtVOFhIc9bxC
zJvxoIAWntWgdP7ovOugSQCTG3jW6YNQQSBKkIGjmOIO8zK7dk/SRvVj67GCzZVmNyhQQYVVNFD+
UxQ6pS8qcakWSYeGG74EF4JfaqNX+DMnm5hKLDD5DWbfh4arik3MdaWNgfroheuUSrNuL3ot6EEf
kqhCkhs6xbQGbT+i6olZIeLWkvHOFs0jH1F/W31vwEmAWhR0v9EPSn3DKkxbOdMRXZPgCk38/rTL
QDdIopEi/vIBc7x25ZaA1AMwa4Uq9zIAycg1+A3dGjmx8htKjZjHSJ25u5NTJhcmWQVtxRagtGq7
3orlJBsA5biXvm7NMW+tgA+8ZpqcOAQvpi9sbn+/le4KVG7fN5buZcz9aKz74byxIDwT5lOQbgjj
D8lFNXlvGuiDjVB+ZMCuxSRLWOptGKcq5SYd54ZUr4vmtXQzr3H5wpx8M7nHNJI3f+tPicuKnkXG
dz0TES3SnQJfKgMKAwT4nI0ylT51R91MTrJTeHpugVkpQ2sJUWas1U+i6o2J44uOMnkdJl5xnzzG
VpCl3vrolNlo01KSRw2/6Lc7b/Amd678Clb0GRNnjHd/NShb7jz1luAmDXzsnw82VAhRhTsYbuhq
ToRGouTEOaT/o3CDAcRyzKGzVbO1BKdeGRxvJdBSgKdbUJsc683kol/PDHfMKhbrKlHvi9R1vRwl
QKpt8HgOKE2gGhiBOmXoTU7/LEZmivnH1Ox+Ro0tIdPMblBc8yGXi6VsVgfW9tiY/9lpFfIrnYw4
DSMfP8lwsm+VOcMYM7eXMlqBIOkVeOLJ4dZMH/1DRCp6OKTMAZ11eww1UzB+gDPvqvkyEMCmVxok
tD9od8GmQbt1rZmSJ2JOGFQxLLrEVV8Sjdb/4VGXJK/KTi7JcOr4g3dANrsRMvOcjHLLF47FsLRq
IxZg1BXhxEzy2wmLI/VyIbN04Uhq9BpoRVLdHtPNcPeBtoA1j2i5ROpuBHyZSyEpQJD+/O4heoCu
OtJtmI1LLJb9JSu4sjmLFVK3Qw+FbJ4mbGdaG6agZlYY/Bzrlz+xbAsU6gLEvlQH/gAU3iu3pEtR
OlNN/BazY3l5zCNJHX6lN/rKJxm2xulelbMaIbnvxhvsC+SnGWu7/bUgwo4dXrwjU1eXmUIKoum2
fFY2PXTIZmt+FTcfKE3dPo9oLbvEEmsJ6QIBWJVTwDdvPLTM+wfhQUVpTtwYtv8oPzKWt2q7/vt0
Mq12mqS12sUJPh2ZXScd5oJv+V/k5/xNI/Mi3iCzWlpXPckFIvlFiw3tuw4T7OSGkwozhnRzsJk9
KQ2KcD9kdAPMiTk8t68oxrl6YJajyfyiq+/w4gdQJibyIyPJyZLJsLn6SqY6us9EehFia19YTHGr
8db7bZdpB77RJERAJdD8Y3/QILlIEk7VlojfkLI2M5/PWh1lXURN5qemAh7vZWCiasBq2MVmh4xN
7OSYFGWcn1X/brGZlIEBc7xc9aT41kDxOodzJ1ay2Wbg1yHqjrmXZo+yb3U7/5iydAUYhkDmKbPT
9X1SKTOwySh9BuWdTn+tkO8m55aX7qLvf7lWyvAIUg2KAnJwuA2/Ux3Su5s5EFF6GVpMW4ou0jey
yWbpWHfd3/eYbtSplG5RsRZQ0o2SPRSNSNegYIGx7ilMTsxzyzhHdEpd0/OgjVUslrxSwWQ3mBIi
jecxxue/fyD1x8Ijf74wC9MURwWXIFtK4jAs0hVz5GahZglK6ObTzPCOb7+LoBe7RIuSUSxjUlxL
obfsK+UmwKeLRlapkPnpKFsDPeWqk9GtZrcuBkLPYvdKtgX5g0Ma+LvYin8x2S0YJv08VLTYSa3m
+RgPJBppPPAqH6DmgkADUzw12HJQCGI6+6uvFsbkwCKI8vvVjEI79gEYBBXw4cbjvjB4fMAp5mzG
5Vs9HyBp5HlVxjWjq/zdALvd8kAhPHD1fYoJ58Dzn8gF4DdM3icWGnUa6zwFdXIHtBjt+SUSmj/m
XbUl9AxIRbNsKAuMOoyyXoJBmYDJ3uRkiE4NR5mRECYcS7kXxoytXH2AFztJnUlCRh7kKGQBjvTh
JZ7kcZ64Yaau1u6YLOJz6RjVxH/Jny/OIdcMSVXJM7wZIxeIargEOgFObF1w5wUYvs3m1Cl0Q7wr
jAoCHVDIsfQ24a04mTMbtkA5VEk7PqrG+I1vA6Ewb5+otcARs4lorBcIoSHN7OcHlT/6St/YRRME
zgTBOkwMJNoe0qgY90x5MAcZZec/jXKUPd+GXo3Nl9jUJ1AasUqHfoBTIIhWxU9bkGbYbSvf1UIs
grYkuhN9bQcykSOoRNywr58kTnzL5OTnJM4Po8/dz8iqmiWfMs7G6puK/nR8L0hU4rZRLqjQTIGW
qCMJpyenLM0Gc/0jkiTNvf6JnSdYPyLvaNQ1K+pGFqZoAhVR1X3v4g4ko4OBXlRYgT/62u9I1B0L
IiVUihhIwjzG9tT4nSUL3VYU4v2IQoycBntOmkrW1SbuDx1/LbeT+tD1BOkIPsF2Eg1T8B7CYUDH
SIXRVAhNoQ8ADfYy6Vpmzy6TBd1Cpm5frWW8mkxAbl15R1JeCSZ+SJffuRvgT/jLyCUCIdWZZEiR
KEewF4pBzOKzfW4PZ2fQnmFdSCkI4Qsyji9/mLxdglIeYNsMPZcEAC0g24nuFWiX3XUeusERwcsZ
RvLYhKAr5FGXC6W8QLFDMU1JgFnbszvacLERNYXo6est7kjeiOzOsJkSFquf83176cmRNhWnolVk
4h5NjhCcCB8d8XXF4IRubQQSzHG8tVdJBmsuLhvhGaMDlzGMCyGaYb4TDL+3z6Sq9yN9RRUW7bis
93ZlEgWbKgsiYYPRxat+bcHX5VytRZKJEdzhMXyuUE85aG7hQdKFx+bi+6KNMH+AKoXkcFvxyJUm
K5corpqjxa+gbiufpEHbBPgV1dtoi06H42QNZwoXfoex3EO9JUzqmlV336Ln/BEknp6yjV5DZtqN
AF1dXrybkmKA6ISnR+hqASN7HTEbmoIRtmgyNSVnWPr1tf4HQQcVsyIV0giP10ZrqhWlxrE1KrPN
R4YFXOHvxZdVoJCKmVKQX9OetmaAi85QYHhD9AZNx0k2xRf/DSUIkmwI7fC7/zShGmAPz+MLb7gp
bCPjJwhrDs/yJ1CfNeMgjTLr+AmI2t5EL7F9R/TK58aEJq0rBOb4gDmE4F44TuhOZaGvBchLcMoO
a1GlKW2Lfc7Dbo9CyD3m2dFUD62TrNe+MvyK1Tu72Gwq+E8TrZz4Dislrp1qtaEZQOpPvCPls7Zg
kiOvewsLPMroY/KaCyQFiyNBm2qlbt9Y0uOZtcIDe/gfdUQtN5Oy93kTqHPDYX2g/niWnWCH0tmO
VHAS9wPpuNUrogq6ZugqipH0OHQWlUJeDcLv9HD5M3sE2cg9qfQmPwd7sjO7fGHOw62lGxHf/IdJ
eUQRMmOcina6c0p6OGEm50h60yUnC01mdyTJXV6ZmQUYeXQWHnpRq3PRdwAjnL35P21zgtMeWcti
7SR1AzHYMTVxDiBZBKe8JIGvMjG1unP+5PwvFkRdtgCColHdAGewIKN1Lm/+JB9MPA9WM5Nfq9dt
AUddtw5dGkY9A44c//RLZRVWvlcwSFB+HdilkVUXQAUFBujSFP6KvGisZLBPtQgaGkf6TOoUiTXu
FA9EwWg+TC3Ovb2ZqxVUKJH9h0eFAl0oBRNKxmh0fwWvVfSoPgjbxtGRRkCPlPCdiK7h6h1wBS2M
+RkPULm2ugxZ1D88p++/hLoUfN0VXFbjl7TB5MxRP+6CcNpKMoQIIeaFbu9vc8EfBshleo0fsxLW
qxacSAcImIo2xHMwt7glWdsUUBCA0ak/qx7vNA+Ro8Yg5/HvEBwijZt/jVyjNFn7z4KlbN009YXI
qYA1IC6KMLHPZi/jnjmMm9/+0KspalmDSCsR5NGuCZW6Iuum8uy6F4RBx44e+n2/I9z6dYIRnD+7
NwtA6t6kYhGWI8kYKXfjAS2F8O+4ryQyiZ3ojiU5tFosPU/DGhqoAZCLv7RyQahKGKKTSC6nJoRx
m9KJ7pGrZY4Wrfs6ZO72HyTqnDYV9BcGGf6jfOwcUr/x7eGeeK6VV4Mdj3eHLdpMnfQwQHGMmW9Z
tQ8LdMqad4ZUK3OPdYJ04VX+RrwrkiIWMYsLSn928L7qpC7wKKM+1cIIlTistgvf8uxXNc/W7YO5
egMWAJQ1F0uxVSXMUNt6rllVW1v6DNJSEBHHSrr9/0MpSFHJyBAICEMoKD1JjJgfcNm09GVsMGep
lq48jU6bNX/yRqEpWBRgT8517svjqA5iBSpWn4zdItQ5RU4PQdVsmzv9L/aRXMs/LMDoZtMWNX2o
wgEsn0+KGp3S+MuY77vgUKTRw+0tJFtEOxOKLqL1ANJ6kNijrlmYVnrY1DFqEvxpFIanObdVLX76
OxDqhg2KnBl5BJCpP3Cx9Ahdu3bQGCBr5w5WEFo9BmTSYDQuvxBEcfoRvI+d3UjPdWK8ZcmvMh3N
WkOY8CfLeUei9kzPWqUp+wiCLfFj3qUvfeEktfKXy6H2LOmD3NdTgCTScyWfiji5H9At0mWPf7cY
6XLbZqnowGACnEp66LLmxVBdvWItZnWMdflxKKszQKay0FV8HDJrktoVSOWO3YxQjjzJ41vzw/im
eLwdO3FgBZiYsLRDK9t/t1LKWtQDHyS+jt/QS5iZBXNtP1cbuWV8t9Us8XKp1DMZVv/H2nXtuo0s
2y8iQDbzK5PClnb23rZfCEfmnPn1d7V87lhq9VX7eC4GsAELmGKn6uqqVWtJQ6jTfUixcyF0Qgwn
DyRUxQxn/EIJFmk9ItUBaRJV/3gv5nPLzLuuirpYAQcMqGrreddIqb+soGOy7aBugiZWvL4c3NA2
Pv7NtEIrFWGWeq2QrOaZ2gyzhH6X9kmVx1dp3Q1D/OHfGWHCqmQCT64UwiMitV+F5kurBbJkvf07
I0yO0JTzWEMxEyNZXpqavHb9voi1fzUSXCWX583M7azqbBghzdu6qM91ukUG7V+N5Er8uC5QHJlV
GClB8ZeGL3F1V0jW67+ZLiiSXY4EyhB1lYHkyLOmD8nQv87pTsvjvxmJTaA2ZoEV8kpiGem0phjX
eEBj6LMsd89qFKiV/jc+8MwIc2RNq9Zny4IRI3paDOkltT3t7y7BMyPM6RxzS1KmBkZq6UFeqtc1
gkhvI/A+3Ov8zAh7TjSSDlUaDZ7ef4wH5QVbuNcUwRam08HGDIaiygDiYv8aJjNdUpvgidNg4TU5
cW11uTem+bUmup8ZvcBnc3NV57aYWUsHe17nGgNqzXZ1UM3+auvDPjWmxe1s+71SVkcuzV245EGV
p7SY7drS/O32Tqe3060BM7NaShK0OQm8DwSwn+I62+v1KHqv0tNyZUM10ZegE2g+sGorapnEqQ0B
UG9UvHpH4bDrs/VgH2df/wMuO+4S/rZ2FWFC9a6rJFhbSeu05IvavGXZk64KpAK5E3dmhomU6sJI
EX9RM7gP27T7nCfp2+214d63xpkNxg0pfZMN0gQbTdtHnyqoV9w1imz6naYPW03Kq1dNC+WN1DRJ
hX80l6Dvs8wlFc6KE4L4O6gSC6ws5jgG65oCX5+N0ve17oCHuv2pvMMJDmQN2ogAXqg6E2rJgxoX
Q4IvncOjPn2M++dp/XHbBBe6YtA8E/jKUJFhn81xWpdhZCi9B3UnT/HMu9YOgDqipPmln7xUBrSf
RKkI7iqf2WRXgKzgfVxB4CeVEKIzdx0RnD8Oo66NZ97vUTEzN2ezIS8pRqW+zAH0L0B75Pdb9WkB
fTtyuifIWur1n25Ppmhc9PezFFKkyqVshxhXYXS+BmIKI3ZvW+AmcQzDQncO5EU0nX1+dYZdRMY0
0mfl4quQm7OsNwpkpjijqnfk2tdkkU3usKBVg41o6MRmhTWpwnPSJV3vRW/aPkXKE/RxtZ/eWy8k
AIxhP72LAlO+F6cPM5moNqQ8GS8+gGmsNMce3ZMgykaKBSlX8562mE/QRRNBRTlKaDbGQJ+zGmYW
MgeX65bb0FUa1nzwgDI0/SzuHmZL1SJv7MZwo3dttY/AavUxzVe0BGr2om5qSzI2Tbkcu0UbAinL
95a+zA5CAr9uu68k0SZvMowP5homG7s3QSBJCll3+8lS98UK1Iepx7XhhmYF1VVper69Tej0sHcD
LWeADdQ2ic72JE/9vEKqoB68AWrpVvwzLnYriKuU2ut00WHmPSKQpQZWCxVA6wr/Q/IRFOPjCFtm
sV8B+vWlvveXQnYHu0LVTVk21oxOcyuJRBuT+gl2mOemmbgCWmprXwwwPQZG65hBs5FczamII3sU
ASeq8dFb+8ociptUIRTSFGxz3JxnnZbGmFUFQIcsmv3JSP1++Npbb1GyGVrRDS+yx7iTOl2Wailg
bwwAuvWaY6ofJ/st/A5QiYtqgFcDh4qvwcP0k4x6junf3kXclKoNQneQLeDYKwbzAZ0S56miDYil
QxTClfaQIbDx5lR113jcqWt1X7aSoxVt7S7TGty2ztvDNpizNY1ABe0qV5enWUyKoRvQANwAjzdO
q2MNi7aNrSHbFG0xBCAHFCI5ebsZ/OO4cRWInigsHKJq1VrSpgZ96NvyI8QX/RrdVPpz70i2W6CP
9itFY1BWR7UKytRrddGeVjmbzDZNJOgxeBMqTvj97A4Z0rgPx7ahner1bvVA0wNZpV9k19WDOHPI
9bS2DdVkSHLgL1abB9UCVevlinZay274UznUDyOANah8ju4fNLpyh/fbnM28ZtO0LPrKgDlUt6Ba
Af2Dx+xA1Wh7twiigIg0engu4mx4NjOdq0FiohLYo3jStXDN93BHiaa1g/JFTFjJi5LPrTGBjZXV
2TCrBc06FCghRb2K5JSpfsY3SHdG0oV/09p0bpBO99luidLaUlcNw4t32h5H8Ut3DD1ls0J0xNiq
b2J+R+6pPFs/xiW0S9i3+gSD9TA5Wp548Zy7mu6p6W7SRF0OnPgXWXpdBkQRjIFXXdFKhATgSpvK
wczff7Xj1trNcq77SE03ghuT9yq4sMXcJes82LpiwtYcQM2EuPphQFPKi+Q++3ghQk/OUY7jh8QT
hTo8TNSFYSbUCaVUX5QBhslGCSg1riw5aelQST3QYTSUI/dIiYFtr/LpGe2Af/shusQ5Id7FRzAP
Vj01RsQv+Ai76TtnXMhdGWuJd9uj83zNhRUmzlJWYM1kOlTKzJJsi6cYNMTNwQiywN6JGAA5ZxHG
LOBIIKiBP9ijYWbysnZo3+/U3CPjfVPsR0vxy44I7mnOlXFhiDkSQOuZJFdg6FfPfHYiCvsDBmuO
K7uwQ0/L2Vmfa8R0sww7tKGJQK83h7qjmzvVbt5I4o4m/pb4PX/MgYCcJOAcJZ0/vDSKwtHvaKGR
ljmr71TgT3wXnZq1mQDrYoTsUeiLaNHC0/6QXaPwxtfMr1wbRuV8I3+BXM5TAYCr/rT6chpEKpDR
7pCBzFG0d7jeAAEelIaBCcLjn1lTLc2GrEiAGqeSQMMXba8G5t26S3wJrGJJ5Sh7KARbwCw6oo52
7iExDNRD8QfE6Nm8Tllnox0PDcV/hBtovqoQv/6Ht7J0Rf6H96JEMPuPPTazM8z5YidNS8E0slsp
0i88DYDL2vK+DO78R2zsnGvkwihzLU+RYdhRjUGmu4jyP6iB9YRGYKhA9Pv4zdygEal3K3DRA3Hx
F07ofLzMHW3nU12ME0zTpe1fxwdoBAIzPXlR6ojbI3hg04uRMm5o0NV8zBeYo9Ob2zvNKtwR6j7K
MVL3Uv45bT6txAH/O20H2aRAGsu7Xv0kT41ndFu9ujOaY2KgO0r06uX1YF98GbPHIXqgIMOGL5P3
8CaQ4ADl8AYk/EF7FEF7RMvNuq41q8ZGq4GOLKMH9BBD2GTVRydbsl1UFoZXLEsdCNaZFzycrzPj
v2IN7+2WYF9/JJtwM91TsUQKYkq+/2IaFma1OM+1i/lkvFdnrrWc0pUOk4+DVH/UynKXhg9lMbhp
+blbJvf2CEUDZO7stczsaW1gj0il14WRo6KJfhgK77YZ4T5hbm2iDWrVrLATh4UDJbpg1IhbTLZT
J6YbS094TDm1AZKc5Vg2Ivwy7xY3TEWlqScAswgzyEJd7DLSsIpDSdw2Wj9FEdRaTPlOzb7dHqfI
EjPMrsmjdNJhKRuVTaj9JOHsRMhPqsooWDj+jP4eFIs80PKCGGnewQW1AElqNa6wwhw3Nemes65/
BBuR+ZBFZoNH5+hAhtJ22soUPB14UcvZxF7J8BikRfUSw6UYYtocDRLw7R94GV7UQrWNkKyEaIt5
ncNOlqowcPSznwuI0CghfLvtPtqb/g+qFNxBQTYUTwWItgB8cxkiRX0YLuoKfE8KPhLl7lcoJtaz
5d+ZZ3aYO8Rq4rXQaEPTrw6Y5giVUA1caLSd3XyNP4gyTzw4hIJcwD8DY24RK9fLeVFOBtNX4kN7
/p7isIsfC9D8X03kg2Rv+t4f2332MLz/wYi5p+PsA5jLYg7XprB+zSxlc032iEziIAEWNES2bdyQ
9/YPoHY8q9gyyCoiD2yBkOpyPZPeqmtFKwGOVPR7M+y3aZzvIVwHlahyEclicVf1zJrB5Cb0epn0
poO18SMuDB29MLT5BoKa9ke0YUOrRfTq4sZ65xaZ/arl6pzVPSxS3tpKrT3a71P7zS7OCk/7A+4J
3h1lWkCB0lSPprDlg7AIMyPpI4BcZdUzlcPYfxty8C8YwGrre7uxgttOlXdHIRGtIYVoqSYkxy4X
cEp6oqolTr9kRA+F1h+UrHxpO2N32wxvWJZiA1CCWiiee8zKJXI6dZlWdF7dAVvaPiqTdrBXENgo
pSNnr6ksqszR7c6+VM4NMguX6DMcUAiDlVRuV3TtLIaIJJB7S5zbYJzMUuoxiQg2Rx32d6s+qF4a
zk9h1b/bpNrlg+mPuu2RKI2csii2mZV9uj2r3EES9CbR0g99R18uXpWhWBBpGXaneZx74tipCGHF
OwBExrVOUNykknDMAS/rcQqzRmoBEZZ/Ui5jy4uUE5ew4gNDuwhiGR5099we2w5F+jCFKgDs5bv8
Ed3JKA5Cr1cFaTFYiKjMX5h8PglguMlDvv0DojS6E5mNA+QpGm6RV5eBvWLmVJfCYiCD0Xq1kt6r
k70BsgNZnW6KnaRA1+hkoNJsRofCNPZmVNmb/3pJCa5FlLpoTZmcXitnOYRyLKQxKRLEjMk3sHk6
MSoYty3wHjwXJpgjH1ukzocGJuj7ivZqRj7qyTMSCIVTmX65/cXdSZWuqjukffa01d58WDYj8hqT
c/trOI7h4mOY6SYG3l49apfeWKGvL+wnBwHltxUci04Rdx8tyHB2efYvJ5mJWVVpDvN4hFGZVIFt
32ujInCrHD1c1GPO1pE5N5ESJySbY9Sy91bhg9evmJGR3dNnJAh25tapy80Q++PbmLjNo7hkynNO
+AAL+n+KSTF8jAOEYnw3VjUO0v8mo9ZtuTXRf7ZsY8F08u7lC1uMI5y7cVjSBZcWhVKjWRNQl8yF
S3JPiUNPfr69Zzhu78IcE2shsjDQCIK5HcgKvqLE/tg1hugC4Xq+8wmkX3F2EsN50eJIwqDUlxw5
EErgU773CyigwE/kdfvbY+Kvl4bEOGjTQVXNlriJTEZsl7DFY/9XKzMlT6fknmKFK86dj535jymT
uYyXCaLd+gBTSVg9xmO4x3E45mr0dHtIdItfeVIkdkHrAFzZVeNy3sY1IYvdnh4wyjb7paIt7Lfg
jubMDOPOSAka4rmBGaWDdIIh+2t2bBVZdKC5m+7MDOOoYhnUaksGM72X5HsJInnBsKE6RWrh99Vd
d9DRcSXMNXKtAolrQvpcQcMZHfzZJpyTplKXUm1P76XygaqRRb4NduX0Pt7Wm1LIWsNdtDODzGxm
Ul3bSguDBLIJlDZgCMz935UZ4YJ+D4yZzq7OI02ldmaIIGl+SinuoXQYfae0CGJAEzeuOLfHuPxK
b+NGpRPZ+U250Z3M6e4o8dmwWQ9YRxfUttWjiTad1UeZ80W4kNTdXh0GkOlqgCVY8MqMO66buEmM
aaWHIdzTukoP9nYjyJ/EWXq+Oz6zxbjjUjWWPl1h6+T63wq0WgF0cZA2stNuokDURsbbowREkRZk
fxDcs/jnFRyAqAqQ1rOSxdxOaHPYxsWU7W57E+6NiqY/A9pCUKkFbubyKIzQqTUnc6ajkt2ZAApX
2AeqwW6byA2Dk2BPOSLljaHvoBgqCJq4c0qg5ihDkxn3qcysnxan0zQtCAtPFJWgxeoqd0RxwUOk
FvSbONoJ07/0GmO3zLlJZhm1NlllVFjpgCkTF07+sge7eu9QMBkKx6Y/j9vbk8zzpQQYKw3yHSCY
NhmTlpLMNf4Zl1Cfu1jroOwPQ0f+pRXm/i7bRYHUKBgkOtB2d++Z/WxVjXt7JDxoDMWIABWnyhZQ
zcyBVyIpVMZeb70ibLHvB+nBiNWgGdL7cikDq4o9Sc/v2jZ/HoAHFBjnLt2ZcWav6lMUVVmIpRuD
fjcdq2M1+u1P2iC/4DHqGs+K6HRQf8luFly16I41cTiuaF+kzF4KDbJ2sIhSDVjGZKcsnWifBrXk
LuPRRiKIbtR2OurQ8BY1lnOjJVxPKo1cgAhkYTlaY5XqTO1T0fB4QBeQdE8hqqpvKCDfFdb/6E68
Hu9ve8w9JWWKERvUXgvlgdhV7qzJ7feUiI845H0UcXXxDsb58JjrKpMUo5VzmLOVN+DKegtFt4II
tg3PkSIPo6FvD+QniNkvPVzeW3nbgoPLq9X5R6WaL3oiYqag08JOm4nOCxkMccASs24M2fpRVkok
laGNFFRz9zg27UsOxcUh7wQRE280aNTGcADTQn6ZCV26tqjrVRqQV14hu5QW7jwL/Ag9wuxgzi0w
e2Ct7F5O7R5cUguar7QXSSWOlb8lU/qsTqo3zKPoFuBtA0vB2xz9iFglFm+32LVqRhMsLvvygLrz
Pc2HzK4TBu2b6hbQUhBWf3krdm6SmcasJ6lsdjB5alNdncZ2aVjW+mMONKs/BdKmgLqeultFT3Pe
YHHTGjTwxFjZvdJ31pT2BVJoebhAv912qzpFyVNEos0boE0IrhX62rJNZoAAK+WmHCID2ej1ARrZ
nhmvH0wrC9AlLAKb8bzkuS1mx0RN0sptS8ucUl67sZmVThEBvJCoD3Uh/5zyEQT8WrhNyvZBUizP
AEE+5Ba8EFWgsV0PiQQYaQe+BxWCg4I7g+fRzr+NOf1pUelyPeLbyNPkmwGUOJNvlNmBNovM5iGq
BN6G11igGjb89Skle0U5XPRarTXgHfHGJL7rw68pKAB70/Asyd5HdQohhNiB7JDTjsBU5PGmiCJX
CYFBrCPBQebdHoByQGXCAG4eX8SMvVT0QZl1ZfB6297H+ttgkXtTwYMgi5wKnzOTJCjseRfLNbBP
kS8ZIl8i/AQmXjDNPp6TCZ+gbYirufVL6H2jz+/qD7SH6PXPOC7QuCPPSTm2rjuDLL2aKzPRKCBp
PCCxsEl20uYPSOM5Yci5HTbrPg5GSqwVdoAxRxFR30KJ0R2dkSpZP/5BKVFkjwmSpVyN12GAPVp1
a56sH1MD5ezeoTLJGp54exE3B2/VLkbIBKyklusUqHc6wnATu+o2inbUI5OgCuR6L3rGcXzVhTk6
AWfP8c62osjuYS4Dl7NR7hbp0RgANporV+ANRFNJb9czS4WeVnbUwFJ4XPKTKLjmpV+UDX3pZEF3
JyxgcvLeF0Nj3HCoSkW50rWDGuRB/pmglRtPjtjTvmfbdZu/VwfA6ROffKVVtvKD6J474QRunAmd
cc01KQc7ISoaSmzbSezGt9XISW2/IK8RsnymMXvr8rOAIw7r1OnQ5bKC7SZPB6dtG2e1B0e2iUuG
O9okq8VbO1o/LJHsZoZ6N+hdECpIddU7VZ+cehBpt/IPNAgeKCDMNE5otbPV0kOSdmam0+jb2lNy
ejSg3BNhopUT8OgKHtngdkST91WQDdrMrlkseOxCtpXN3HaTq8Yk9/N0jvAYLKXMaaAUd7RavVIE
9xNn6+socIN/C7h7FfXCyw05JHqfGRbaNgtbwosibztHbTX9uIJ6zNPDcH2/fQI40QeaGlSASpBU
APkh84RKcnmdtAj+GFkFUjhFIVXBWnWZ10W2KTxunPQM+vgU1QYVCOhATs//swW0q2WIpEYH1QTo
9+dd54a75aHZWXfT9m+eangjIcmLRlvQ8bGpIFnNtVBLkchId4blrp66tR4pblHdDMShpAK/CAWa
Tvxq4hzyC9OMu1zGZCzmZfqVQ1kP2b6964EqKR5EeDJetubCErNdiqXI58EcWw8Hc0aNKX1UHLiT
EoBYdaMNLmjpW3dxXKCiRK6Exwx6YZvxnaMBadCWTvAcDG8Uhxv5ZupSDEb1Grn5vtxUfn4UPUk5
PuDCKuNA8Q4qJ1vF3Fo1cAnrx7WQgfFf/ax+mNbecmJtcqJaSBTMOyfnu4nxm9DUBaytOA0WVHwQ
0zwNNtrMSKaCkzt+Mvz0g2isvHTqxWCZgE2SZKOI6BT/qvg0GwVZONtfAtkrAqPyou8FEPFGCuLO
McAFVslfRd/Ao5O8+AYmYlMKuwklusUm136gdcwS7TjqdvxKe8zMDYUSAgB86DeTLN5jotVm3FO8
hq0Vx5gAmo2kcs1q5eCvTbgDNYivbqw8oA9CySvuwnvh0DnRAYaOejxNuaIHipn+RCrCNO6GX6nB
OD/UQYO2kgRtpot830POvhB4Y17+88IiM9lS0WSIZWGRFo2l7NDhNM/vtLHVjo/R/4dFZoYhLGPK
HSi30WE6eqcx5g8U3P2fMSZe8fX2jcMLJs/HyMKL2gb4GJn0NMcL4PFyB775r1Q/SmuPBJI21b+1
x4TLcWKAQbyFPZqnx5yik62EyBJEj5r7Au2R5nfBAAXbxmDc/5CH4QC+CqTM0KaSaocY5aTiB6Wj
Lpv7yAV93qvAItc7odQIhBG9yVk+rxjcXRNaFOiUnixOm+iJ6n6P/ig/9LCYu7gHXYFV6uCZWNKw
z6wyPnEs+6UnpPs1sWWEhSw2wOKd9MZ15UgPiFCURGSTOZJpXlSm1J5s/me7ojbh/zqUGCvdQOsn
wTi562kg3LSABYfyGXPl5NmYDkl38oCnDUTXM/tAZzfTDnSUwvUUWWRmVtXizsg6XHJ0PWXzjhYk
pWcTsk84JFhPrxI4Hu60ng2RmVZDSfumN2FwAYBqqFa3JKpIU5N/8M+MMM4NUq9FMsSnsGjysV+m
zfjeO0tgxkd6jZHnf7lujGuDXs7SqOS0brK7mHd03eb3BOfwP7tTZJEHTzXs3yNkYVVRkwJrSP6z
bo26RxvbyeISKCmOhbkBzgF0qZv4Qw3aUPrEFG4dOijmUJpQvqSkuigsXWW3u64zU6Du6dYJn8oD
KunSgTo+KqSjSc56h7Sam1jbyCWlA5SuJ5h0Tux7YZ9Z5KFWw27Im183GAUfUzFEI0AhbSewxDkk
F5aY5ZUSs0Af+slSvlOD9TXxY095otJW4+dYyGzNu5tNPAjRB66jdgDs2OXTDHupS6yqbQHTWgMa
CNFOCm2XIwgqwTohJPLkjQ/VQfgdcqIqZe0R4IDhBlDdinyU8NSActIP0wYdB93ogOjCqSv3b8qh
KOP9tsq4niht84ZAJ82TP+svNQhEZ9h0ep1e0IG8nRz9u2AdOZfXhUXG9yzTbIAFGuMMtbticQ0o
4dIE2jwEmeKVFo0uPRmsb6L7i/5/2ZOCJygWFMcEgsPsNd2kfYL/gM9ZGhIMdpv5yVgn21Ydx92a
KPGuNdLFFYyW8wQ2VQXPUeRfkZdkH/hNaMZNjvgAScl+F+VeGti+/DHeKjqiWNEQeS7XVFEYQu+e
CmYP1hp4kdQaBJL0NMq001SFxEDiwh35kA4FGYcvGB1vz57bo/fM2QN/qSQ1VjLYo23mRN5SJQ7I
4PhlDm+XAuoogo7zNg9Queap0qboLJ4r0kOlhyJpA3Bw5ujytyoMnTX6eXtYnNsRBV/QBStoRSQG
i85Ft2mXRSOQXFKHJjm5dSxLRGXP24xgXVfgVzCKqzxMD9Oz1QM4Y30AQ1dV3pU4erj0XQNwTV8x
POkHuBg2KZ7YQupl3hye2Wa5CMwCysHqCttl+kEekm9VoSLD1WxuTyJ1HOxxQx8a3fdU7dpkjnkO
GdChm3AB1nJWuaikf7KK9bFZyT4xFyI6Zrwlw2JBdeiEYmHpI4y6tKK8UeDG7PxOkd8U/eeaPjZJ
6M1dAr61o97qzpre5zUSbOnDar80tiEAG3Ln9ewbGAdTTQNYpiUAhBRUza1ID1ZlO06L4MyJRkqP
5NmRy4vWiOQGVqoEMVVEisSfqtT4cnv1eKGNeT6hzMmOqqmNJux9z0QryBZ0RDttRbck5UBK3FgP
SO0kOxLQt3hzR9UCxFKyovmkv5+NVAmBmstLfIJh3UsremLDdxCle7cHKppO5v5rzTJuWgIjdrp+
Jov0pMl/Q65yMZfMURjXIe+zGTYokX6cgFul3PWhA3VFKDwYTtw54R0UxNBIFRJPzM7BSyuBUQWg
ATSK0Nwvg0y1CGQsFB2BcdcizSCXG81y5XpxrGz1uzfaf9wcs011AD/ck7JgXVH8pvKkouuJN9dw
BRomg/Y9sPmVaY1lKZTxUI6iIM/R89NV29urySNAM89NMOFokQPwq1MTNKFCk5Rtu2nVL7ZP6c9A
2gWuqnJXZ/eim5BXaLkwzESniW3VcW6fkgBUqinzp2ivfUJnqmQGIXlJ29gdgC8YY0dXPkQkoCge
HW9JKHTJ/b1Wg/1edjT1oVF3M1hGwDIm8hu8SP1satg8TNxXMYIDxD9oS8HntVJ7QH5+PTSFFAeN
ZGhuttqFt3Z5vzEJOaR5GTlRODwm2vwezqsGwZUhfhhSiKWlquWRvBx8bejvx9BSdxJ6mf1+VTJH
iqPR6eomdZtmhfSXaoSBhhT54oB2OnLivgcHjj2WLiLBu0rqO2dtAAGqgBJ05nQMd6A+GbzK1JIf
UtQaftfI9vdBkT1rtiURdIETwCCsRsIPOkSUDIDxMahNhN1IQBBmv1CMPdo0d99mt/9CtbXE+CrO
Y40CP7AK0J4DUojx3aul1O1YLTUKWu0OOVUUtDoQu/1N5wDs6Ar0rXQwwrKMXem01rE8ACCEZD1O
QeGD9PNIqZUpcizPxKLDvGk8N8jcFq1Bkg7afTVeoRRUmUEGrjgWSBhTaR6td4RqAPQuZaILsCgD
UYng2jBUnTHYtX0+Ee1kUAauAP0KR8Oj5vqNhBewwKtwgvgLa8wugRQAySwb69ajJXkHnOOu3KZv
i1chnSjExIqGxtxIkwW2WDU8Ld4CxEoZzO8W7lzKS5n+gV40xynbGvoiTQUPXWIbjMc0CVyT1QKN
U/a55FRRYoSODdjjM+CQg1MVdQSEUjynzhROw9fWmI2nZRqzT0gjy4dsWvOXMZyzL30U6p8E006n
lVlkG/ycwD0CwAQ8DZPJDdOkMaawxn3xtrgnDWRvqgKa0KCYSx18QQ4YwgVxK++2tHWQLyIIBj4L
z//LsCNcaiVZ+pK+adaA4LJu69ItH2M3ltEqp32qfUo1qzV+mTlZ9x6bj8tWhBvgPeQuPoJZlayf
i3kCpPD0sKqeaUvu6Ga7Bt5C+u8pg3TgzFF+BnYGeCUg8C5HXEYgfxtnCJbImZlv26JUNmpkha6d
Qm6j62v58fbCXm050CbKcLZYWLwOriBwdatFkdoanbfOU+auEGy9T+06FPn2qxcIzBgG9ew60MpX
0PYo79poNE3akWfmSInFbv8CqAXqWjQ1fx+FaDqiXRGhqN3yGgN2aVllAq4JXVSdOsAyFRccd3V8
wuvUb6FDkNiwfHFy4zrwYUwyZ4Xg0d+aOUySpwH0fdW+tWhR+H7dQ3kGmiKO7ETeZDq3V/I6ScaY
Zd48YGslSwgkJdIbM2CibwUoOTb91gTVnKH7cCViKjbe7jlbVlbZdtCyRQlnmFwIIDPdPQR/BaMS
WaC/nz080LxtkDKDBdUsnDzvnL4XdXcIJ445c0MuV2jIxRmQtjRQXXfKNgSmS900u/UoCenWqL+4
cKWURQTnDb23SGei9fhySGZd2ID0TiBCjUwL/ahFfJSHGsJhffwtUYzG6ap1fE/VuPFv75DrQ3hp
mNmXULRb1skaa08ZlG8R5UGPIfrYGLWvRyKkt8gWsxmNRZtNSRkwyLF3mkXdZtXHRP+RKKI7+upi
YmaTieOaPBnLWsds1i3KqMq61XvjOM2xIKFAb5qrRUMfOvpzFIQ67NVsW0UKqQqMJ02LoJnLYGnL
2VlrDYjN5VOsYHfeXqzr9g46MFCIGGBYRgKR7QaSGrMH9SjC4fKgoImr2ND3abPrhaJnV5HwpSHW
QyYlmOHTBYbmoLqnrVRDUALaJSoaXJ9kOh68fdHkZyKRx9zlc1jKUWIhcEsS5JjHj20ikje/Jm87
jeS3CeamJlOV5xGZay/8bD/oQR5Ez909QEaefj+iBy6Ejjsl3uxBZ5iuTvocvi9bURWG/xFoP1BN
LBzVgLg83mVYRbNcyLVn5N7g03zN6tl39YsdIctQHY1H2qQsAdp+l+8b5BUhmYUlFb3vufv17CuY
N3BtQkfFqrGo4WLKH7pIb3Z6AfLPWtXCTWRY1he1JaIlvsYl0QWwQBqLnIIO9AZzGPWyXNc40mtc
89WbsSdgNKCVGgpUab/QoWae+CXH3Vi0AcrWAQq86vjI53IhDaD1KCbAMC4/KPrePou8yURPBMXo
gaT+ivG8DkGEFKcplrS8k/XUq7MvhXavFJMbZyI+Cp4/o02AJtAEpwTq5fZpzLaUlbaCP9OKD5Q7
1h0NyHjbQ5GLPAzvIlIVvNrQkoCaJRtdT920WkU5Q7DVaw82QVCG6Ihy09I6nrUFvkp1cz8KDOiG
i/Yn172B3g09EaApAcMys0Hl0FjbMlUqvL+L+zoId+bRxgapXUsUe169GLEpzyyxKbdGjfQlQp8D
gMY08IQUL0qHFPj+BxxFIlvMFQvRF6nMJNhSI8/YF364k95qUI2i6tNuFFFwdP00wdCQVZDt01vh
qi6aLUlrLplUIZsZPU+QI5cfKO8uncZJ6FI4oTS1BrIgWZZVgpTG5da0EoWAjwDWwp5A7Mp6QhuB
T9ke5N26REiiyaivi+53ztmjKgMnrTeIKbAPogKUXn021Dh75uj0lr1pzcxLwVemScUmbqq/2C0X
9pgn/1ok7VwbsEelsIrIUbbJsfUtx0YTzVYIkOL4LvBGAf9LgbnwmMx+aYHvy7oQ1lB92iDr50tg
QgI4AAxMs28FTekMCJ+2t90ZbyGRfAYFk4Y8KchFmYVERdawEzlDcOaPh3RHpeXXre1rL/aTEaBU
GIguBo5TQ60XpXQDf+BKZA47Soi23g8hcjRrfo/w6r6V4mPVWR9uD4w3mwAJIQ2l4C5Aaflyg6qp
PliVjtmszWnTzY/pMni3LfBOHB7nMu1tAVeQdspYnL1H7CRBiiZDO6G2MRaHciXjBfsNbKGH1Jc8
YTsXXQkm7LSRNLQhw0vvBHZ/rGtVjEpDajxN1kCHukDh2pAUgtCw4ssI0UTEI9zxnRtk4nY9rtY+
jhE3pF2yq+tKdbolexwqxdfX+j7L5k91Doyibvmm3mxVu1/cZigFwTZvHbFLVFNG/Zxeg5fruBpd
YkQ5uMiUZv0JwS63s6NvtxeStyPPTLCXwqjnlTx2mNiqHn+iAPw4a8CRSGCcv23n/5jQf8aiMydc
KbMuT2aMhfoT+djMTuHqvhwQD7TBkRBZIZg6nVk/JQ/VYTFhLm5qBw02zqI83x6RyALjPFAgMIwp
gYUSZOt5+zJGreiQiUzQ388OWTvoejkOWBz9od4ph+GYQpj1YMW4R6neIii01wkC0KJ4iG6rq8MG
+QELWw83DnvVrHjWjasOs7QkEKUu+sohGYx8b+/b++Rb87IeaeGKViOkoBHITnGdMogz/rHOXDxo
LldX89dGkV09ceiTT3MQp1CeZxi1H/8mBgOjPM4YdISpWBHzJJOnqo2qOaR7U3ahpoE7YAqG3R/o
avP82Lkl5lFkl8Ws96Vdo604fazIcXyl1WsTmfShe5JfxQXra7YhmDu3yPgQeE2wQw0YGy2DqIdi
bwAuNnnptnwS3W687aqDRBAAYDzTZbYPHBzvpd2aMEXKb5H+Q51e//sTh6ALstmAS+lovro8DiWp
mloyjNqTV/T+ddpTZHYPt03w3CFyUeiTBSUbqtP097MTN4ZGD4lCmIj6yh8lwLHMzLFEOpKcTBsW
5cwMs8erBQKxaDCnJ2xAZdbcpl7xIQwoaVcSVA+iheEkoS7MMfu7DhfDSAjM4R1ifwiratrqU7cz
woq8d93Y/A9nX9bctq5l/VdunXfej/PQ1bcfKFHz4CGOHb+wEseHBAeAMwH++m8ByrFsxRV1dVJF
ExubhCSCwB7Xvuabkovr5QLy/utdzHK98n1aCoz3y+MdsjxUlsQNX5bHq4rNZ8P5duC5MCIi1OwS
OskRQ43BTIa6afbGgwgnofhHhqwYWa71qh/k93cYPgkL4DCBiwJVv0ninTCNaXQ9qWzImFaCdXgL
p3oBYUSGJ/Jkc9X6+/u0/DjkxXzpTaabyDlCto3N6wirtjuGsZuLTVEj4+jK+v/7bMFgti0RRiAT
Q+j6+A4AP7rxNd1HoQtxnwJtbei9FTO/5o139+eX7ROZACNBb8PkhLsbCtXHkTqauIhRgDgM/90p
9VU60uAEiVGXPgHK65/H+/SLOV6A0GRH5ihcrB8cMTWw/MrhMntW2s1C+EHYN/4qMK7Z0n9fCuU3
Ow8lp+y7dSQb85IPGVTE0kiQYBLf1g654rH6ZKPEGEiYtFAxGxauy+U2FdyiwoDlQBUr3uRbmcTr
fvGWFpBRtDW7v+aG/Px5vRvxYhp6GekHP1YvmrQgtLP6tVuN0Omt1/+TZeTj97tYtVogENQBx2iw
Z8/Jli66lbbv1/rq6gIiH/zH9erjSBfrVd+jkl/VYaTpRUdeHfL0X4GBsUtXw+u1pfjTieEhiBOG
QexjwcWUrweo7KVts7lZ/Uw8a5aSa0a6T9cKgNVKQEhYzS/ty5XWW6TNHYzQ7kjxUmXrmD79+UX6
PecTG7D9boyLHyxJfGNiFcbgwCACdmkFYxLKVXNUBKmica7vhj1HMfCF9oWkIc3n137F30ObpARg
uMiFAWaJB7fAx/fLHdvGCooEakvk7umu28EQs6pvJ1gM3KO1tw7koevCBI+xn6uCVnAwLca1vs32
bEX+tr79+Qf57Dd//3Eufo+MNJVZa3jdRf7Iu2LRNSTMHOvK+vV7KRT5rU24j6F3WyYewMdvndcI
Czflt5aoC/y+WKQptCgCO2W8GxfS3pU9ezd0fzVf7rOV8/3AF8uZ4I3HiRxYApSZkbGSpeCNVXAH
TLZncoONdkkho6///KvKX+3ytYSb3AesF2Krf0ufnsToWtCN2dwgeh1SI0GVqy4MUCMj18PeRMwQ
Kjde2fzUqvnboIGMhZIoyL/ZTrSidwi1sfuNs+xLuRVw0svUJ5KHFgmFFk1fpOF0CJ19F1H+YOwR
bjOrF/+b0KxPV3jArZsAaYO4i/Dvj89b8/uai0ZOqyY0N3oEtRlLPADuuyi/4UuGd2t/Vbz5bC6/
H/RiLtdtF+hTDFlDTjI9kNof2ZMZDY0Z3nfEboUm7OB+c2Vyq9338odHCLgDg5UHrJrLyT0QVzR9
jzmGyucvw1zaqNfwXt3UWyd0l97C0sPBmJFlwre+GYowvR4yJqfxnz7CxTSnrBtcp8VHoCh0Kovv
WcvDFNnb2fWkgc/eKNdAmB+ieWBHvhSyUkos5k8YKtG/Ge1tmgahmRwsek0Ul8La718J0VT45wJm
/mIKCbtMKwFBfx7oKO4Sp+7XlrJkhqjcOuwL/zC42cFx+p91UjphUObuPIVPPhy05puwTdhciWeH
KH6ch4nXZcCpH8v5mGnGrJr4VTO+/DB/+rAXU681EO2byg+rb4a1uyFi1j900Py3MeLogEdx090a
fqRDe368anaQG++fxr6QemPbA/q/HBtZ7BH91i/Zg3NXz7GZocZoWLxekxA/nwBvD+bSgJoXrj76
BO+2btF5kopQ5LDrE4TFaKs/L6OfLmmwBP8zBy7lXh2QllyT3hF7WR5Q4wkB8gw+2OI+uGsX9bqJ
xNxSwcgynd7H/yKS8ZEoaTZ35n/+LJ8uLu8+ysUbVgbVEMQVPorhfGXDN9QGALzAlSX8s23j/de9
ELF8323wcmGMuCOrgsfZnFnWOtb5C23y78Isvge8T6I/f7FP3N2AakF1RHhHdYTtXiqhuZ37ZVXj
hW6jah2gjFSIHI+l9tCPCKKpInJDAcBhzZoNMD2VXhrDdZQ5V5SCT3/fd5/iQkIH2FSReASfInDu
MHJPHhL+9co3/Uxafv9NL5YUZrUt0SnGQCymdNa0s3zb3BTzcjl+67LZeMNn7S6Z2UDPD5tZHAGC
4xpI42dSNLR96XqAhoglFC/zO/VKWH1sAXQEqxpqPVCDhXy6ltPyiY0GD/TdGBc/pV4jyipxsA/K
BGhV48+4SxcSB8GZkXhhwmx3Rd75vf4k5Lv3Q178sk3NG91lkD2keNXykN53jwLoswbgroKDrAyU
3+ZL4OehEmUJjYt/qVGWdnltafp0z7DhF7Nh50Cq1MULpAsBqPkYL1Ct51Zoat6OGcH3eDJCzqpv
zLe2Se5FRVxOV97czwWedyPL5/7uudqV509EYBGWhQ71SDwHLJQx6e1THGqb2A/L41Wl9tOF2EYm
JKB+oZVdWhWnvLdTp4cu02/KAyobG9tgpvFweATq7qbeAeYEUK69HrLqypLx6W73buCLtdCrPQt1
yaWi1vuAGXsZUN24gozrQvJMr+wBn64Ljg5bPqzcSMq+2N3KxEt5QDGZ0/YLal6FTnfn+dfwHa8M
chlAFZCJjP6EQYzqSJNv7rCk1v2fF5/PHpb0OcoYbGmrv3jxkzhHiXMB9bkarFfdpWk42sFq6LxV
N+rt/2Gzwq5pI28V+rp+6UatTZK6bMRgNqAztC+mjWJL17xIn9pU3g2i4kPeTfm+mVBKJsEskKUH
8ijJQ69eerP4KG2JfTwX197uT35CZD4i7hIFCFxsVRc/4Ti2HFVP2npeOHxv6QBbc/ldS7UF5sdp
Qft/L/y/kld2cxKf2v/5b7RfWIUypAmEw4/N/9mTl4a17O/uv+Vlb2wXXMfqFYtZ8/ra7b9Xl5wf
LsT9f40//959/9CIKHKlxW3/2oi7V2T4d2oQfFLJ+b/t/NerussXUb3+568X1iP7CHdLCKN//epa
//zPX6jY8m7iyvv/6jx8L3HdAyXd689/3Xffu9f2t+tev7fdf/6Cp+LfyEKVaQR2AJ+GhEMdX2UP
su3/jfR+CTCHCHEZhPDXvyhruvQ/f3nGv5FYoqrA+9CV/vpXy3pJN/x/47VQfh6szQFqlv/1z5f/
8JjOj+1ftC9vkI/Ztf/5CwbRD9IwrIq4u45qQ7Ahuchpuaz1VxhZQ40xd15ri+0dqlsPvC4AG5FO
wdIYXPNhtGtzXk5NsFS9uq8Zp16zodaptyjyX72fXatupZg/uxb7DUmA3J0MVb1VB78o4Mk9twMu
6q0nDxe0LJmqfxi1dufSjq8Se2p250NRBe+bxC61LctXQR1YjwDuKnfYFZOZJpu1oDoS1VNvabq1
/Wh63c+cduMx4dgpUkAFeU22yKdRPDtVPaOdETwOCV84QYYA7VD3JhugulO8FaKOt+rMrYJ4S2PA
vYfndh4b1mYYUNtM6Elke8Dh7RorS+b+OBlbXhhevUChDwl+jXbq9keNxfqPKifZSmQ23WVTynaF
PKQIRJ8VemXPLjpUUx1c0iCzssq1NlSnFTAUx3yn+grOtShBck2UJGJYwBnrH7K2GRZJFfuHVJ5N
nPOwCbBmVcaStVb7NdBr7aYrGAQULYU0Vg3sMMgDwnpw8GoROhUFhkM3Jn0V2qVbziEsB0ur6w5G
0k2HpNLse4ORNjKHOFk0vHHu06Qa90nVPtRlGc/1VHeGuzzP2g1PgRLptMBzL7o7fI9hRRFMe6Kp
DvmuhAHJkrVqupOZ3P3pInWjwoHC3zC2HjmqbIYO6cV29PP3B0WrTI+/61C0wa4efj1z3zqIDHUY
jLE4NhZJ7+NYc5Yt0FJmje2m97wVRjhgFZ5n5tgt67yztgBj7DcI1hlWvlGTg8MzN6L+xO5M7lsz
R8vTx7zwaDjyYNhWtNbnzESxd5Ray76qs+LtrB01cqKdzzzUBV1lRepGRtGQmeFRZxmkcY8gQNke
6eAskzJIVoOBSKFhSlHuEmWw7j2eo6RaM9QrhPL6dxUAiGAZKLOfKR+jrk7L5y4Wxjy1NbJ3OjPe
JRbiQGP4Oxast52wRMSoEcL84YSY9GxRFSY7pCJlB91r2EHIQ+2NTsiDBpBYsqPxRWrgvUGPlnZO
6NfVi9fzfR0Xz2ZWjojNDGptI5uUDkM6Y96kbayePeP1xBd6azbUbm5b5DBYU4mSbZ1Vh3ZuG9uM
Amp43uUM2tg4NSfiqT9rjR9uVaYrr3RIxJAKgfxYLfOR1vWidSXf515sHUoezPzMK6avQzEiGK4m
iU9DP+mK0HCQwZw4ubgJJoefDtSe4wrynpJwWKPrZkJpU7Dygs+4bYpl4SXklsEnG5qiKV/ImKx4
1vNHp20OHq2XuVxH1AGrXrx15DqimqVaTM5tPMBjPFESeo2R7brBKPdpY3uIHHSmpyTWd25ruj/h
ebi3J4c8ln4wRroTZzs2NeWeADvhxDrQaZfZ5TWgp1Nc3dnWApEXYCdw+sG1iNrS2GguxHzPkCBM
buq/ogJisSZBnsH7F5Bqo1Uu23S5ibY6vWxfsr5r/3Z6eW0rJhR37bgd2dakP/R1clc7gh9LQrIH
BlThsi1nMRNxVMjHrA6GO9lYw8p8R4vuRC9N5CyHqteXV3BNgWOA73zZ2xXqekV3zAlF0tUV18eo
abOv6Ujvhd+gfM3AxltiNs0udlPE8Ltd9T3Jh03CreQrMFoJClnHKGXT+NX3YduRJP/elqxddIT5
K7fI26+aVq7LLA/hK77nyURvNLdz7sq03yfC65+E46SrCeVsIgO5Fk90qIHC2rTpsYQxdNUknjEz
Gni4g0akz0Pcilmp63w3UF/cl3l940l66/M00sspXtfEoY9Tr88UvQ8yb4EqNaj8XObps9EdR8G9
p1hQZBn1jR0pcjLY6y6rYK4I/G7b2VM+j8eEPFvmNdMBAG4uZBvklVpY8aRjARIOpuJHJXNConjr
6i75mRm5laMom3aT6fn0bOuTOxsF3GZuFVt3/eRjK2fiWS8Cd6YlXbubWmHdpYn2KPDCLgxgXMxF
Eee7xtLzXVk1v84UTfPLm5xOyeqCrnh57/I2VHzn7sytb1AnCb/4J7dTNL3NllXa3yKdikW878ed
3pXOLm/8LCrZlDx1bnb05MvtxDCcw9TwqFhNIJKeWIfJfMcKa5H3E3g5N1lVGo9uLFhkVEY6b9Iu
sWH+s7Wpojd+P67xSi7GzEZ9S3mmFzbg2pM+/XX2sfeST+NkwXOGKz7yMb81NmbT2zOfBvpOE9P7
Q1AZ68xym/UF/cybx5W+U00o0TtkpwLNPxcCRqlPbqdoDqNHcyxQs05eqm6s6JeXlYF+p+XmOOcs
X8RTIb5g88xmgBNunlBxiYSohjv+gMt4P+VJClCKvAsJ0XoSlqQCUFXQ3BmkbGaaQx+MjGdHM9XN
h7fWFCTWAyH1gzmU2dGQLdmnWiZ2qjPn/+q6SY7wdpfzeAlGUK23vvN4su/cevtkDi28dV4RVHUx
SLr3q8SecQeO8dKzk72iqbPzIVcdSWHPXGCjn/g+Y055HF+xaSj317ttBLoTYs186CfILwqk0vPx
ReYp0cy0sbSfJNPvu6nxb30vy/ZtHg8z9UZDJHjpqeXfQvQh+/qN7oPevtEHmC1mrDaFFCFeuEeC
d/yKbiXeSxF/J01wF3TF1Id4uY1d/DbNTmeSpk9tHWXERdp/2upglJNadauDmm3qTDFid7RDOLlx
R0U83dw3YjqrAUwCMz2E4rrIq5AOAd3CPOjcl8zSl6lukblq6tQvbjsjO7WY5LDiBEA4vGRb4jxP
KO/kx8LZFnXXHkdzrGYdycuX2gF4XOzy5xJicnTmcJ2fsbNpB99dI7ogDzvDhZB1blfW4zvF+Jfu
+V7XVHDvrBAJo1KRBmwWHiKUXcSvIPpdAgZ+fIpVL5iHNcj/qSWFgQR6B3HekVIMmbEsehOGF6lS
5vlqdCrtS0Vcdk/E96H0tnGbJXvXbSAVvjWrWMcHzsb41BsQr7lF1TJAzGgrZ6rNnWUXqPFY6ebO
kWeWpKkzRTv3sirWlmc+dTaS8c6gE9mNKGs1A/QTX3R10x7zKfl1UB2sDziUwn9oimXCJjtTHZVT
cCds5HVItvp1G8WtGINcBOGff2P3o6lR/sYelEMEWSGRHuC93oUtO3EGouk8tX46tEtmLSEIJn47
IMocM1W1u86GdFglkQVP1OZMqikeDDJMrWgiqNWikdw+IJ47RHJuu7dFbx9MeVB0ktlFFAjDnl10
qF6O/JGuMUnU9YHWrdlEvOKgM5RxImb5VHNirB3mtMeW9+0RoZjtUdKZ7YrViTfP7Pxo9/l2sAfz
YTJZcON5ZNuMlfVg5cK/kX217r/ra2XLtscvDPMyYqZWr5F2nG3VWTaKX2fF29m593yWjF62zQE1
u/zzszFU4e2PL4DvoXgSUkJ0iT9gX+RBp14aF5nQm595R6fWjrwqWDSp0PaFX99UGh/WqnUiwTA/
hQ3txTxBqtCsOLUlt+rPcoLScV6zFtTX9laZOsNSoN7h+TaqQ/ES1N+bd2zsUGehyWYZm7Rvjknv
WNUg1AIGEtF5+JtYN9yk9TNQLwCp3lH9Xk8nHlGmxfu60rO1SSjw81FzbZ9j04yMMWvurZJmM9Gm
ybO8Y5p7uryjHSf5nW+lzdLWKivsxrp8gQdmWfNRPAGwPo4mzRs3RuHGN4qjaNzxUGRZBs+onLNy
enK713eemrNjLarQsZJice45MzKzL5B/BlQfOlrtbcBZWNQ8vbfrIL03x96cAyGpXSjaG0fH63xu
8PiulvqjM6UUnp6YzFvZVDRSeMh8DiD7eUrjTN7aFJrarWJUNC3IsvlkZO2t6jjfq1SKKzXt0Gi1
bmPXaVR3Pj30CYc+LM88s2SHyqHO1qiT6IKuOFSnvFKxni9y5JWNvPLttopD0RWbSfjptop0cfnH
27bBNTAs/6P1GSuRDK1G2TqEVsOH6FwiXnYuCsSLnMYvuaBzhHahulI/1dDQdajpSM4st6pZA1Qx
dJpsmrMJOmGoui8YMz/1UMdTXl0rJi7voTjP7OqWqqlu6VfOsTCtckGyThyIbVUoxBAX/aHaKso0
WuKQK7JXZfEiGXUeFtjUAZIhr1D9sNr2oeehWPUEWJbDqfvXXQxYkVCnpHQilkRV4/co4qj1zc7I
WF3O1ak6tFoRb8sEMebo1Ee72b1jPrMJ2ZMiWmOrFRGpKtxOkU6ncU+wAXlWvIjbgu1bSgWKAE5V
6MH2tlc0dXBgWeAo7AUef/R2lS6atZuiDNKJdmZMkcd0uoOiBZUTXElpQlHGj+oXZgDK9ED9gv6P
FQoe3I/7fRJMmRNUnfYjb/Oog+3CCrXGr+cG6wFtLXeW817iDwE/+MDAw+ZCaAVWtaeI0qpRbG76
xa9o6sqJTPwwvGAlkXc93+vj/U+Dksz728MjzXnZ3pbyMHh3qW7XNyeZQQoOUMHPlMQv85sq29m9
OeN4Lrd5Vzj3gTYk89Zm9jKJA+eeTm62dWuzDlUvR7Gre3mBHWMdUCRYXHEBHI1F29Klkm20IAcg
tOOzlWomZd0DysxgK11KPmn8T6+yvJ97leVd9aJg4W/XGrlOH1g5luup4n/HKK1yk+opQIPkQUuG
n1OVG0BtQEt19n4xrDOz+bs0WnoD0LppzpE9iW9SMtovMmTyDlJyzAaURROmcI610Put1zrAzWjj
5Ln1tFkTp9bTNAFhIKnZMuZ9Osfmkt4PtZXeGzmPgqTTjorECWcQZKt0PjoZ9rh+NKOg6+ki1cgw
cwwWHGs78I+ePKucBCmo7lSszx08D+x9rU0zxXamq5v0HR3edcBWOIWWrkHYILE9bYemhnUjhzSX
VexG19yXTnj8SQyMLpCpLZbIfBVPcc+Obu+Pd3l6zSHrfXSyowKNIbO9ESQOpzNwji4LDPZj7DfA
zOQ/eANLP2p4co2Grs2dPeS0W+aUcTXzOvtva0iD7ZTpwz3Mtu0qB1TqTDXVYai+uHSq71TDJJg3
SHWNF6qZGtTZJ5lzq1p9TIf7gcR/50Xdb81Bqw6wrf6yWgkENrJx1LbvbFWFH6SLdCjy2ZnPUlas
oI+jOgBYcLFRQlgZQFLOq0JHwAAkLfaxGQgg+HVetYDby9lbBbtXxn11QCz0TTI01UG1ANHAowLO
2OjkDcga98zPDGHNBgioG1TUsebqrARg7ZdaNLtR2mkU3Ra5vQm62P/S+dUl3Rp1iEOI1p2Nhp7E
1yQ552PkkXymqPODyhGISUEQA+ybH5c2vzbbTrQu+9GK0Z/TOG7WXdkfMi5yIA3SlO8T1vC9OmM5
RQZO0x6gz7XORjHLZjnGmQgD667QC0ABMFKuqiBIN502lnsvm9zIQxLZPXYW4L4RUn73Sr5FYngL
AavwQ2/IzZ+eEFlIdedgwia4hxGfwsLlC/iVIJHUk+4jVrsQ9IYiuSnwpmVfxqhaMJg5eTXh2ZxT
kZYzFGVqdueDm5IWqYc4nGlAnAl1g6OwjxkYEcopJt0dG9w1jZtVaXLr0cpSBK9WtrN2Cs167Fx/
F5tBddcXYrzLuniLJTD/WnlHz5vyHT5KjrqQ/xz8qREIhxu6LWsLY6U6mmCAh8hMUPxZqc1wPH0B
fm68PCvaSjc/N5VirfTuN15FUhyuVkWxMyDYpkrE9nyYhkpsy6JclWVnriwrqYBG9MZyanspHFZu
PK2dbLSPkzvOe1rWe0u2FKnDrgMgTb5XLawxv+gD08lCZDqSDd9oigU+nGejF+1yhI23+ZFZOo3G
jrtri7pQvyqRfCtR2XwG26XYMlHSR6PJTnRgTrO1ADZHBMtc+s1iLWxRCJI72iV1bw27e3AlHVnp
8FYGPF5SzaNwIokUxUTjmhtiO/DRvacWIw8dWyjDk90aqqHsR3bqp7JHNQrJlgzv2BKyqLMgjf6s
HAES7UJakCXIXABeo6wsJAf3EkWGWyOtAjpZP8oU7wsilvydOmj+lC1qgXjwM81OOzEgjLb5xUOL
AnCAcD2+XaV4L5qK39EFDYsSX8mru/tUm5CfOQQwjMqDcIDnaEMSOZNc0uohMNvpqjaZfWJLLRel
TPXWnymaNQI73qmDeqEHKNNc8bZcG7wOvtSupkeuVcGjK5vVZDervPNROEA2M0HhD2RVh1qDaPa+
YxwH3d6rVp5OKGzlnC5UlNIdVnGWeTdJQF4yvaTb0oXRubd5HCoXmJAKyAVNl7T8I9+ZpjnwXJ98
bRfX9ZYvts6IyPtJS771eZl/bYdBiwwzxZYiknjvTvqAwJJc/yZzNHWjd39+ZM097D62ZHXqAWk9
nI9Lv0kR8MKG9ODLQ63DnKvrADdELdKD69RAoVW9qj36/AA10F5rjVnooaIFg5MCSiHvUCRPUMAZ
v11Xa6a3LHzEAdRpWhytqXuegAL4NXMhptkljGOq2VSjvfTylEaq2ZoFiSx/jJcn5iJOZ2YxNFvV
RPm4JyQe9Ec3aYyvad7OfMt57eMezkRk/dwLpyb7yjWe1C6mSPDNbaHfkqPHAm+X5PadLRj8nEoh
M8pJRwYNbElnTe2slqleE4lQiwt9DbDFbM0N4m+CKcbq0/Ui29QEQFyAXQpRDhQud9FuLXlIyqqF
wxBnE8sZVrtgfiapM8WmOFRTHfTOa7dxbCDwMM+Q0JL0/tKMPStijJAnlzHgMiOhbp+PSfw1EMfU
G8iTHjvxdoopnammGZT2HDBY5Vo1WUe3AzXiu6zJvsWt+z03hDdP3JhvgpSVD12KSu3FIJ4VHbif
fIP4rE/pHmzqG6JZU6jcodwNkK0rm8onqryhquPsNj3T+qlbVZO+1lrd2sd6yhbY/HQ4vdE8H4K3
Zqw7iJmrbbJUvQlsH+LE3dRmtp/IOq5qa58FWR0l3KYRsOz9PYcaHibjWH+D4WCaIZos3g6wTD5U
iOsyOKm/2blmLzOz6BbtpFffatPeE+zs976dBqfLJ8l2cXnZa4CpBB2ikh2hyPuO1L72LvzBQv3m
MCs9a6PCHyAJGMd2Qr1lGTQhqNfNnAlSot8n+dHrHwiPAcAHrRzKAZyNc040FJ3O4MBSNGSJwoPh
PQQ9+8BGnad8hOYTppUW3NriboJxj82MgGrz3LTIAmCt6b2O2m2ys5axD/HgXknYBkjMxQ4BzBgf
IVKA7LSQ1Qmt8qPQ5ZUarQc6VM9VbA+zEvLXVh9Q1hn5OgArDU/nbuw428GrEMmbAlXaUV0nBtV1
OjROtcxGUgCdMq2XQ0mLkyG6kk0fczNSKlfM3GrJtLaIlELmDuxXbzaU7DbAq6riF1Q8gzoDft1D
4/VkfaafQyHGfzoVv4qJOLMF+viQTe0dQ6WciebkIc945A0oOmgaBd4pgjBgK2nEUzBOHKlRPD3k
wXhi0yZv2JdcM2dK4IF0oS9ixyAn/5iinSWhC4/GmflCnLponu+MfYqcvBjnm5p82HVW5h8D3h2U
X7Ik462h5eOj3Th1ZGdFtwtQh2GnJSKNNC0rn1qrOZAWBn5kZcJATJMuuYuxl4ZG1dVH24HsO5pI
AZNf2mqdctWKBv4C2VRsJkKZdpUx0JDFAjkucITcnOdyIsqHoeL65jSZLbfiK6uEjqtY1KGTEx+B
n4jcZ8hDkS11OPOqe55eGs1hp/tlTJBZO6XAzJ+K/A6WaANlHpwgqgInu1MHlEV4nkob1eYkKR4N
/ybOn1RDXZN6sbm2uqBFsAwYPrsPp7l+RcRyLtJD4HlB9VVE0qJCi2lJs9yF1pLzvC3jlFXPXWqW
G9jl0n1hB8met6Kc5VA+5k7rUBSHl8TPulVHVznf2tautkrR7IJj7ybDnWrkTQMM2NhPl6qp8d7Y
6zG/Oym5ea6/1sxLdkPjOythOGQWc+4AoiLok7lVV0jFa4S7qrP+kUD1iRhJEcAzTUgOs0fDg/3Q
evSpnW0UzZXmgkxo8MXF9VK1JmH3MtYOsU0jyq7fCcZaO6RxYN/66RSpD1WasDzouYvabVLXjlmf
3sKRPXNZMt4rjsYu4MChBVurZg2Ix80oDT2qaaDWa1jnZFwW9kR3lc3nHaSlg1sJWA3rDnZGI9XH
KOk1lGvze+rOVVer6c9B5dsrgTLGsyRJ0hUTdJgnnCPdwGuH+QTjzl2Si2HO5VkmaSz2zb2mxHYv
NwLskQSu9CK9cVITbhN5aKV/SdGh9N2o1kT0CH7sYOu7uXczacM3tXS0LJkWQwUYMaMZk23fZe46
pfFtV/B2r0LWOkDPrtOgQZVTuaSrAwpT3uYApN2r1plDhbypq97uoThIwoEThTc+PK+LarEzjTbd
d/HPC7JqeoOJmpPDqe+8ZKr1UfXF/c/zYqnOans/tH7jHuRmVflZvrPgq9tAb0QwTOaMe91gCJbx
Cw57X0rwozrZ1z61h7Dsava9LrubAGV7/3a7HwMVLqIgjCpiiCD82XbGM3UD+i3J3WRG4fDYVCYU
alOzvL0wM2+feZ23J07L1tTIb/2cWqjRJWmqg/r3bgoZcNA1qYBzIOvQwUyWZ9McpwDFD4Y9ZsGt
n6T2y9tJkWQnSvbPiezqDO+opUO+dfXC32uoEzqFYwPTYu9oDVQREAMDEZzzuotR4GP0yC3JHGdT
6ZyEad/pxay1nWSu6XmwUMIBVp/mNhPHQvOXNYLYduf1z8OvsYC8h4RjJS8M7V2X+lrkGQizHEle
fAH/kxHb/Y+eSNgIA84elDFrN55eWVHdwIeEcmmh4mC9QeZd0+T7su+9gxvb1SyvPXOt+Qybrh84
2wqa6xbA3+5WNc+HptaXo1Wk6zOpd/NxaSFAffpqNG2/hME7gvEtPQCD2r7h8GTf+FrmQqWavOXg
2VocMj8bFmnt6jPVbUtGwtMMmkcCR2adLX1SBKE1WMEyK5ppY5SU7oq8Awit0WDyAEJj1jqx91h7
zgufHPpaIVvGCxDGh/JPYqXVDf+Ra4ilMPsWcfwwiof+wJp7pqVhgGzN26L163uGwo6R3uf5QnVa
pPOOsRYsVKciJQbVwg4GybVqanoxbp0EyEjlmHcV7DTFQ5FZxX6qKzpHuR8LSX2tXkakhDsk/f+U
fdeSpDzW7RMRgZe4Jb3PyvJ9Q3R1V2ElhBFCPP2/UPV09fQ3ZybODYEMlMlEaO+9TIXyCGQkUEMx
p6bTHMp5+PMMUj415PZQfPmaY5pYbsMN9UdrXyaZS+LRb/N9lhcvYz1Gl6Rh0WWYz0CVsBYQ0tMr
M6DKetwmbWrFiF7IokxyLCt01C+ui8rZSJ7F4CaHdBTdgiPF0zC/mJ4mboPVHbjFzRxSUOeSJrla
SDrf+oCPB0e3377GYUlOV0qM0A+br3Ht7jutRwhvxAQAs00Fy3itUvG9D8B7hZ5xfcyVTc6Oo2Gl
PuMr/8MMkdrOWgn/xUN4dkuR//QQZDyaVhGkf7TmMew0UHKeZ9aOtfpqzWMQ3CnfGZK4h6qWxVUC
M/f5vDUVkv4jMqGf23UDPObdcEh8APYSwc66d6yngM4uMdPwkFjdcLMdvquq2nryeTAeG69yYjXP
KoQim6LJxMqMVjAKBr9HAF0sACEwt3ahBHyFPdkfwcGghnrTJsWv36BIPUgqp2URdyX1juPk3iQj
U4VPJq9WQ4hSr6NodzMH1EvPo6iDVZ90l8Bk4NoOFbIM+uQr8Efs42dnpYN6M7gopSZpgVdYOCsp
uSW/Cm/ggMJa6lJkO9Pz1f01NXMCdjUDFXPGeapNrGgzCHAjtjm0cFbIkXcx0KXVewdwmVMn74TR
HBWCvn8MqgiQfQc2MqNwnAOx4lEusEm0lp9gnirfR+E0PNopARszpX/0+6MHgYipfmMp8254+Szs
yoseTKalnt0HciVuplUk5MUZkuQzL+MiCboYZFPvzeCQ9tEShbhqY5q5F8JBKSfu0twNPHe9J6DV
xQFNuvXg1AVSmhFqxUkbHG0flZUWCiIwt+izNzx7d4NTpo++hxeYcGGfZ+d1c9JzhQvR9KZrrfwn
qTwWYwmW98mUWhuZab0FCmm4VROVsZlSlMi2AAXyrVIWPpEhA3jNZcP/yIEbbbj6DzQPNpPEJtAG
B30wDKBA+e/RmAdcZ+pEovqWQzEhHBp5dTyru5W9W+5FVzYxUEv9zfQJ0jlY9GG6ZJpmYPLI31eN
lrPVddRb90E4xHxawHOHlTGc5X+fAFvB7jw7dVfIRgESQLy+O5hDwoJmXQf298myugNPyShil7jd
wZ4PZopp+jAS/jXydfEf15j7QIvh9b/nN+EX9Hf0SvAeAvsHOGjgov/x/+paOF8r5qlXd+AMOqtO
EXvzfsKZD+YMHk54red2f2tzUuxMXz5vKlQTYAB1gG5DLA++I3OnLHN6YhDlPpYDQQhUpwhGQ+fy
1xlkRNzPvvH32f//POW26z5Ip42pUwYABMeZj8SaCYtNM/WL8mCKmqZZ+mPxR9OMfk3+uravBxr/
NfmrmXYtflBlJQt7dKC/W9f1hepyy2Z0hzkgXw9PdoiobJCAze6rKeIXiHUvoPnWvLWltmJglPs7
8DTcrSgRRGbULxEXeF5cjEP4s0ziDp/2zxCCBDGrxmIvHCzJoehETMeKv6QaS76Vjc7GNPlIHqya
8DvuohgHdN4Zok3sJa/qbptZElQD0yymKYZ7jD6pYtBPHn8v2MRfVMX5wfPp/M3GrcE0gLkytbu9
GdW+BX8C3gIwao8IJ/AbmJvZLIe+zvwbfDb96KGmA7+TEW9u3RCcWZoFqyAo8p0EsG7ZjiRASUMk
1xxysPBZa/I3PByv8JP17j278HYh/EbXXVC03yh5s3qSvf11YSKd5//+/Ydx5V/ff6SoYDoFLAio
z1C0MeCoP+iPk4dV04pC9hSO2Is8QZXMX3dZEeo1jEnlIJODFXrJIRuauyxN/Y1pmX5U1kgbf7XB
pkHmHTCwrVI+22mIfMU882u2IK50YpJM3c4bgvHWwOnhWodykbaVvpkuXo/DerB4vzRNM+C70X3Y
SgAG54sIyDnHLpseTcscxgTysFWCrMoAyO+qcMFbIlMHET+ZTKuxAFQSm8xs0dp9dQwARngec6AS
KNOPQNKlu6YgxSIbhqCf4VDTwvUJTJXmh/jzkTePct7XG99vD6m03TjAa2lTRFN38VH0+jyI0ndj
vwqqPwayeYq5gsxXmMlchG+Ol4Tgzwjw44ZUojgVlc0Bzma/zlozYtoo9FLY3lLyYxQRAN/zRGu0
z70dXv/KA5jmV1+u4wkotqPpqfE6+iNl0Ltpgypb4kMtimd7MECsp7RIvvlY+y+mJftL5df0kbkJ
u7NJdkHZyXpyZTYeIKKSL9pAWk8gKeWbEKnWTgGdegMBh9+wVhd3HT6QrLSDe6vAocmgARiJojmY
PiZg/NUzvUkKMRysxJIHq9bDIapcKuKvtjn7mkPn2aaJsO+cIcnsDs64/QziMiQv9lkiHg2MwgAn
zJmfyQZk+QhIcw0xxDhFKvlrXlCDAdZZxYTtgeNfnDwIFmGLHZQ3N83B7tPgwn1xNyN697oNchL3
Q5mc2iGJ/5pWNL2OP9lxEO7xD2XXZhdz4GMLW0F9NQ1kA5F2Rmb5qYZ6+Y5Pivkwi8Jcks/FJ99B
2nZuRvgyHWhfnLDiFLexI3FVq+pqWiIsGeoX+bwaFTdzYBVKXBP4Vdhe/KvPFxn28oIuWDlkJ97q
n10yAMMbCmpaIi+8x8Ka/mih5vbZ6pjrAu2b/DE2gBS1ROqVLVMRTvsgK+y9OevVOH2emT7wML3Y
VhUA+vD/3pOAir1XQ0duFRLJIeNvzh0fPEUGK8GYoOa9o43Wu5HJ6ujSBHw8Sydnqdi0slDqvMFs
LF/6POsfedCQOFGoW4xD/l4gnvwRcAdf57EHAyAvYn/IEXR0bRuTMoViuq7kkTUWfQuz7gPCovQF
BPwo9oXDHmuwxJYJBRnpvy+o/2DuwmuCQjFqXlSxmGL4L3hVGSYZV01HHrM+sWPz6lVCNotKFdXe
pK9HC0xVYdvV3rx6zSjLu1+jtlP9Gv261oy6wbiTbi3u/tP15nbmgswFwjhoW1cfeDMC19JnPP6L
ERBKQO4RDA/QKTRJLFpE6ujDsG+BeFk9ijZpF2kUqkcfQbsE2NWy3Ivv5+J5ovm0H0k9V2TRRKbQ
XtHU01gk0QxTAih90zenqXfq5yCoF41uqo0M+miV9lm4Bfen2QSDGz7KKbiZQFD3UxZTAJ7vCxUE
2w5Wtpu0L8ijNXi3HFSpbRpk/tYbm73d1fw1sADNh9Gtc/I97h4yKL6vojocnlgXPpks9++prOO/
ppIhAW93nkqj8blWAto6vUtOPgUteelU4E4VtTz0UYY9ndQpPbkowZ68XtE3l023EA/lm+017xBy
CF89wSTUmpLpGaw1UCLDcHgcCUgYLHLlfVVwvWwkkhS21Q8r2mT+hXNrWAMYnJ2TVtibUfr9MVQ+
2brWGO0jStjes+pxR5SyD7Rp6q0OQQaM8jrfyFGQsygCaxVSPV1dwIJRAlTyxosa7uE57R+61kUs
D43SJyxcXizZ6LzkBO4unVDWNzJNL/hL2h/YAJzI1JD3QLG1L+tsn6Jos20U/pzB59VF17q546J5
GwvPeXVS34Y7lNPsyw5ESKdScONEPxt7smmBbVuPKbFfszTYZhXNHpS8jHi4d1Oki60AVRpMqQ7W
wN1Q/vAbGWdNKd91AxtZGUrxmCdVunYDyzv0DU9PNA0gimQ36XOpwicVTfLdKou1lIG/DuvC3WrE
NIvaK+WN1Ym39qQ9HAjQrFgQU7GWbSbuO1Zgucw89hY00xrWmv2hrPNqQUpBDyj8k8+DaUL7o8Me
JICi2zwAwyXVwoUKpzYrcGomfZ5G8+VeP/FDmf9xGzOZ5r1aQCWv2rlW1C1HZbfnxM7dvQy5u4ZU
I3sA4JHjhePzdy97heXt9IPjxbwYW27fuc3Et1bh061vpe7VgvHiIm1I89al7cJcwyn9kK5dPwrm
l2uJr94h8MDMthxOAOHNRqSjWxuvxYLtsRre52b3MR+8eZdi+ls53QP5+avrqx9VyXvTUokLUkSV
d5/3+H/2mZuYnzAO1QvzABMIcxosQYFIH+TQdOee0atrFdmD6QqDft+hmHyx5y4atQwEytzemMEi
oAxwMhQDTDNyNfJx4cYndtEtunFYgV539qqpv4S91d/3WX5IqxJpLGeoto0TeKthzmqBOl3Egxt1
cMr15L0r4YH9e5rUQFqy6Nkrid4KpOlYpIDidRvaHscA2DVzME1Wanx+QcCXSB9518Sp02uR70HN
Rb7SdFkq+AZThv5X3xTiQQcMoFmZUewyxP9QY0ee4d836JBZoZCYdVFaxcPpOPaMeftjg954nE11
wd1H1D9RjFljrRV7NdFNiLzbXTO/yKco2oC2+as1j3215jEzs59f6+O/zfzndWZmN9/z90/4fV1e
Wu1GtXyKE2jAuHEiFcor0dHuBmAmaajPpsccNMBSG6uoIEXw7wNdWCEKMIliSpm9jFq+z8oATIa5
5IYHvD4HbbI1LXPwuzzYYKFoF06QwRly6KlcDBHVm4w7iwm4JXAAZXQhOk/2uVfc5byILqbLnFk5
yjUyhVX41wCyW+2as1TDYrJb+Wxyr+m8a9Wsgb1LaTWAnfDgPnMK+4D9Qxlr5r61yPM+5A59n3o3
e2ydQa01T5y9k5TB2fe9DIjhtNuJWkUrZKPA3uqDGxFM3JeCb0oW1s8hV8UxkMgNmuYIvCJWraBf
tyMXz3py84Xl7MNayLNVcbZETsoF/r4O8ZiroD6n7WpyOkBGO8vaYSvRrwYGEuxGT9P3wK1VDAm7
foXMNH2Uwr15KLb+YANKKGMNSgigQeG2gpvf5j/MQHYTQluJ425A5HHWk+hR1HAZOyEGFismbPaE
d9lPEEWSd9d9lb3srhWYxf42IW2K0AnmQi6pgquqamdfIFOyAukieLGFtc7GgP1wrOrXDPz29n4m
na2g+tOdOuF3i4yV2ILPkF+k1OWiahEruwIgF2BOc4uqwydELslkesz1eBzttEmRIsjj3urAB+2K
AModyv1IHf+MNHP51oIXHA+Awj5T0fAFNqXlgx5yZ5ngj7lWedSvOaDjpyBjejv2gLLofMgOyRjU
WyiA0RPSjdW6aCEJgE8MogweCso6ZWG3xh58OnmNBjfCrb1dalv6pRzxDhBjhJx50p5G8A9i0+8n
3bT0shHT5hVpbMY/ptllE8BKCCuYpTnu1ge/ppUlKN5l9IFXe/ns418IEYX2NYXcwaoKaXbsi6Y9
V06ZLFIQ9N4cKI+kdvgjt+16MfVlBGRU5O47qODil3Wb57JmZxaW4Q9WVe/cUu0DaZr/JacFa7V/
LFXQtvJdCHtTO/BBd/v3paofS4dUstaPQOtEt9Z/op7Ewgu5jH0wRGAMVGXzyvJCxKHVy8ugGu9u
dB1Ia6C/nMrVoNUyAw9j4Ymx3JlAxDTzLvizaUbDuj80ubiLJlodEydX6wyGSbeqLdvFiGzHq8em
u9zgciO6EwFpPrpQfPd0RZ8tUDwXTDlsh+LPB8zH7YNldyjeSKG/ZYTfOigG3bdzfwYwPlTfPf1t
ODZFUl+UjdS7iejrcrLXaoKap4n3TV4ABa7xlLsi2IUV8WFIXNs8bgKv2JBqwM4SxHHUKilvfyXT
iXKWQEsPR1LwFBske1RH007SWh3TMZCoSsBo+a8BMyUUIS4xE/uoHVeMjo+9H14NktBgD8Fyr45z
lwXSwF0mSAWJCaqWIF/aJ0r6ZgVbcgRDti0gAZKPP/sczFU3DT4IbW5FQq0XCAoEi7JonesEsjrW
fwe5uN+X5wkwY+Zy/Oc+Lw+D1P9o8+E2eTq9SD9RW5KP/NKBVgAr6ZC/tG3er2HNyDZW2/GXjISv
MvHVNW+m/D4CbdZ064jTLcQTIPEzX8Q1oj/fbZOjn9n9c15vfS9hL1EtwgOqxO3CNEdL34N/cylm
QSDeJmdSBM1DqvrqoBxvWJr+lKcXgOqaB6/XSx5BVs+uxNrve2zBsZM/Ajz+5+Grzya9Wvl1O3sR
YcrXgGkCKapW4CyRJVedXo4uq+6ihsPKBIVevCjzYZMXrDmmja53JbaFewbkwsHDA7r1CimhEcLg
zJMOFPDlia00K8ZbVUXJQlDePZZ9ncSj48gXO+vKmBXa++4mcw1Y1O+t6Na6TJIsnoINDYBFjT2d
xLJM8zS2axRhEtL/kGl+7w0TLz4GgCl2pmI2dqgLJLK8s+dqWk3zfYL17c6MoaLzOebNpPjfY6Ym
98/rorKFLrPi7id7IPLzEKDSKNsaBCa4sd6+FhnIWTNHuk+JtfZVJQB1xTdS3kd2usM2Pv0AU3GX
JXX+ilyIg4ViLM9VVHl7G9I2a1a45J62qGLnkGZ5L8IFnn7ys3UaO55cbt1mXfRNj83Afkwhl5Q2
2G82bqVf6yY95FHVnzpoKm4IMnkxEp/pByCnjPvehyX61xrF5Wci4UfWUDld4A+it5Pnip2XSNhC
W1V2gFJKvq6yzjl4rZOf7L6pVgB9lc+eqp6gAyDfgXJZy9LPvusSuh0i1NkVxAisNA3Ptmk7eHck
KzOExW7wRtQ3bJlBN6i4p065oSmEo1CHuT6pZr6CGQAi6NeZ7+gR+gb1FNs6CK+D6l9bEY0vA9V6
TbiPXOMMxOodf2lLK3rQlWqO4DXBKr738xdZF4Cr4euxNc1oak+yS9WtTfr+TtXlvTvPimqv2rJe
Q5RmbiJ5h8ynlf3ggZJn1BPwrxAgI32BpCAZSVBpzpHL/w220nJYWpCcupguwkm+batsg1qBd6jK
EYSLlEQbX3RYGezKWnaOlA8lnORjux3Utz4VdwW+HXChs1ZlWc5S24U4aG9I3/rJAbE/zf1Hezp/
bgys8gcW6qek971n0cN8VzKerUwziga5sCw8aZ+j+LMUfC/+h11f+I93H6TQkSCezeWcCAraf9Xd
HDWBIh021oOKuANsk+ctdDMNF1uxct+pNlmDLlk/JDW2Jb7LyE8BXGDa4yH+mqvBa9zp8oxtAabn
gj+IJqtimJ+FX9MZfE8/b12B4Lr/nDvfOpjZJN1sifhJ1OaTBKS+qg49Mr7vbe/sR1mX3/pu8Bd5
X/CrX7butkbcsU1rp7imYI0uQqtOvzEwslNsys1FgyIlsqDAaUzATbjzSiAClj+QtIjduTqfQfDq
oVQo/s4riBn73dLl9PfYfB1QLv/L7haQub93H2CceNAwsAGnm1Vc/4LRIX2T+IATkgcPpV3oeepS
PFfwRgDErNwAKNYdqK3AzTSnrUQ5sp8PnyPc19HCdKqqQyVy0nSRsgBI0nA6GZyLgcOYs78wMX81
lQpgRTf1ob8FWQraQHIYsAEf6D1xXGw66SAPjtWQY1+Gw6qDtMYjpErSeI6C3pk4Qowh+GkuYlaO
i0gh17aHmN9c1JUpHsuMeo+kEtjqVxfXFdlPqdSKuh2ekiatF6EGGAbsvu+kD6eXyOlhPQzmx83W
JWixZR6e+sKHkZ8o7V1pl9kpAFxg7U/K2keZ/5QlyJJVANkckaKLDsCHFmuLTeqBgxOHd6XS7wng
zb2PLwjweMB7DMWjKqNglUftr4uQCM8/L0LY2vy+SBukQAuprrZy88+LivknzWHT509KXEs9wJUV
JRIAgDaDH7EVB7Azf5r69Ds8nZ2j8spiP4kiwmYXWcYuwV62G8d06885yMaz6zhodPSZg4S8VDzH
m4+iCpbKBn7TspzwBW573Yxz72U/rlvkU7Y0KMjc3XhFfU398oURlkAeDVzdrnOfIWOYnE2XOZhm
xGA14TXF8a9+v3PdhWSqXXF9K6WnD9ksgIgKCMjE89nXwfSV6SC2JT9ihaID4jb7npcz4LhKgqMz
U1BJCDytS3l4dIfQfTSjWtrBsY3u03bsdi4rvedyitYo0oX39kiyuzZT99VMAqv9Lto6s7S8Nbne
ypLQA6pFy7cK+feleWodqvk20lR+Ns0oC8UucfQmEP0HvCwRvACov0YaJ0QXmlbhnBrgP29J/dPT
xDp2kSYns8HNnHVO7Ob0ued1adjDK3JwhyWS09jOlFB3U3YB9bQuA7oaWzVEmekScgXZURQZuw+m
4s/+CVHfyAN2P88PJIteffdYaSD8WQ+ObSmzlW9+o5yJHbb+dKm8wd6GU4APgGVTzPqenvoyqx+t
Pl2ZOFNzKXYM+eGFKl15r8dMbAT1irUpFCYl82JW+tGxxL/smRdXYTv6Ceizh08QDLBe3nLyLHuN
vTHZs0RaJzr0CC+LvnkJ+vKazrlOuM3sQ8aDV1WOBYDiUX5pkjzZRVbXbfI08m8Vr9yYAqvys3fX
ftl9cHAdXnl9QzK4BonwXyeW9XfPn0Mc6IUi/nMOb3ryaoPcZ0oOwL7MNSKCdOv8deIdSkZu7qRr
MzqAJtnU+o2SmGvE6gk+zgWoBP25gv3aEdrMObTXOvIqWbvqqt75wWoIMkdOOd1V2CQBCBjSdZWr
6JH1w4OZ0bIcAWtePfaiajaS8nznVLK5yTn5ZmYQCE+IYNAngTVt2c96I+18UDbINHbGnCV1Mo24
PizQSUJ4QEtSPLIxP3tu1VzNy6dGCxeIq/kaz2Nfrd5L/2j9vi5J8EX871WfyCb/fP/PcBtUfhwU
6v6pheQFVmel9qgfpmjfWo6Su5wBkxRF/rAc6iI8GGKEOUtlggDIB8cJ5qaJBSzZkKwlh+wPyCng
4SM3cWj8kaJ6bj+UpIxWIZaqjfb7Yh0mHFnhGVpsQMbFrHHT19AnakBYyyFqdAixsj4RP3ritHQv
pmWnY+zx4qHMkbVxQp7ssW63y5ST4BWM658EQLk7EXXWuZwG+IKCYXbWkdUgBzHeZf3Qgfwnf8Ih
JXptkVkDdmHQz4Un80XeVtdSp+pcF2Ch55TW5zYiybZwYG/XIjpliCFXWjbD/Qjzr2OVy2/O5A73
uuHuougHmHpHqCoIvOt+RmEXe/jfbUsHHgxN0r/pFjpwzGcC/4/UWyonar87eNq5K8izr+EgDzow
34SNkHdZKE4VoLyvFfOWpq5k99Al0qrOrqRo7pSVwWF4zMNDwsFFMQe8PoFQrBvIrc08oZlXNXwo
F+9bVGjyJnrJ6gRCm57dHijR/QUlMbxKZa5XXjA267ZM/EuL1WmhkoauqQKiIAZrG6pNsiQ3mtgX
DzC47w4AM5Avr3mcECEQ8Oh1bdPnDOaib5TmddyotlsVkyw2YWs7C6wA6jmCZWDc+tkAK0e9adNG
ZbH0HgbuRx/BYN0hKN72qM4vNQFjQZfuou+dPlYso5vS76NDPXbjNqSQbZ9qvnI0WOxVN8Q20NXP
E5fjegAubl0nEhE47y+uAH6vA+jwTZbqSlFsfUfJCTkbEsERLqNrsEH6fQVYjGH7YcK/aIFcTwNo
C9VxTLPizhyaxnYOVgkI39xVWhaMABkNVrCsck6KaPAPlHgZqbg2IRcPQOU+OG1UXSCiZD/WlvNU
pw45u4XoTjporyACANLPigIh3HthS3608/QWgde9SwnLfRCxa/9oIQEdraYsZK8qRNZYSLtdm6al
wwsVCA9Dd1BnGfZjnFqcv/pWkS9bW2YHN5InwDQp8M9QETMMmizCWQPNplJk6YZp9avfDJZIYiJd
M08xbaiNfbNIzZdDoh9RGeGXpioesTvpznos8CRNytlD+nt4silWakDD2QZJkp9476o7RgfvNI5k
G1R+li8gqIWEng8I+jxo60TdDSMhezGVb6gxYoaCQsIuyqFL9tmGt+QYa7Am4wTWsSuBzPITtjFy
Beg9XmtzM/TCaGFHjgSjZxLrPBJ6ofoORiQy9Pjh85T4EmESdlx0AesnFLtSvKCoay0ydRYqi/a8
09dGF8GFsn6D6HMFx+iftXKwwyv6N+UHw3XqmVi4NW3Xbf46tQD6Foh0tCy6D+XfK0rUY1dm0bFJ
YJxImgq0ilKCRFJgSYeEX7K1Vc5igcf5yiwprnw+I75zZVj0D6bLDA51B8ML5aUL0wS4iZ0tp30r
URKuOxI8tKU97FQXtgvThCsHbHNp+b2wePgAbWF1Y7JeVHNL1GBs5ukgV6M9WsdpPgBN9uusKr1h
M2Th96+ur2lfcyMwilHawE//fSUJuwNQvB9NIuh+bLpiR2USgRI6sm3uO+lJ5Xm3yVqvPKOUqNee
8JrLRFuyihikPZRKrxHezNua1ewAPeJ+n+Hxh6tITY8elFLXrrany9jAKzUB+OMmpxLS076yH0R1
17YBUAd0YnfQtS62g9+2uyKN+ovOZY68V9W+ugk/2Q2e9LICtsDh3beild4CSD129VB2hf79ZG8H
AYfopnZBt0MWdeeEuJsKrPmVoZoFJZ7zPURg4dpt+E4Fu3ewh1h0yApelWetIC4iPnyQyjKsha/p
gN9QZWV9DXgut63uzxSP0qZ0qdqMAbAyNqHILYSZ+2wH3ZsbsuKDhyegNCGwgIf5GqL2/EoyTyya
welukHuR66bq6yMd20ME07dVklrdFQwjueAdKgFNPS6yuq3e7QxhVsSxJ4FRE1+DXlgfpskLTi5w
JMssUs6Lr/QJORCKQmXkYMled3bYfM+zYFopajd7pCnJjXfqHdwKLJSo2iMi7sI71sni4OUplPzY
oM8smsOXIHgrHJGCltHrrZP1chOm2CJBsuhOAqX7IwJMLnZg1HrTzFdAmLf2uoXf9DPSEyiQYEY+
b5xpU7M7V3U1cADd1iZptSNTFO6cqaiP+CzLjbb78BL5TbTM1SxXNRbRVru5PnIBOP6YR8lD4Pvd
lbTjvgQzVXkq9hqUe1N45Z1yCPBtUEHuVwbcleJ/uYSxdrMz0C8JYXMgRWgPUStAvzpJYwlN0wfb
HvjNTmqkTPvgELRDtfD8Qe2kdNLVRB3+CiLGO6ou47WJQO2ovexnPq+5QRnFYrDEIneRh9Wwg94N
+aA341DyW+qqCPlK2f0IoxZintJ5t1CyaOycPDa2P60cp3yluoXvIPeiK5sPINir2C3wRU1Cy7Vi
JIKc5dQSscqSNrqaiVEU+hta+FH81QdJNvBbAiws813MNDgyhFf6ee/Pm1Whs0mBahjU9KytNFvR
WvCTlSIBCH4g9s+DVx2jIvpGSi865R7i66y7nzwvX7iTC8HaCCz3NtmTiDonAYLKYoK+NqAnEMWP
qs7d8aHSFzEf8i3XjK8RHOdbgUhh6YfSfYbc6XevHccP1OcmIJWxUUG03VrwEOn6qF4p5L6xXFbp
tLcqLNS+FdyNWEe2traKZdWEzmNYpGSblBaHSCPH8+pULwDCVMuJdthw2UIfpwToEQYPvHUReiP0
gMp6TW0N35lGygFKSvI+qAnbmr6vg9PRf03pqIu8GgH8C7sRKBJ23TPtVBdz4udPA0TdlwMLvGsZ
ZQhRgYUAnntTeBMoAiAkAN8DIUjlNiqe8v6kWg8hIDJU9wx1phik7HFn+hzmhfEw9SAVW/RaeDl5
Ry0KLgiLPknpLfWwS85d+7ttWXoP5Om09y0wTeIE2sm5nlMTjaWwESxfrC6vXpWdAbAOONAMXKZI
gGd7oNIHCKB54aIcabsK/4+281qOG2mi9BMhAt7ctiWbbDpRokY3CI00A+89nn4/ZHMIDsfs/LGx
NwhUZlYBbLZBZeY5hx56K4woSAZZdKuWY34dzWieuKWq7Cpn1intef7T5AxPgR2cwUYHIeRACgmW
pDv6Wl08kk8DkqxUOTi2Fti4zVMTkNr6s11M8Xkkr0EqpK0/J2Xh3nmJ+cz7x36eJ9A8wMH/QIg7
C1vMCgWr2MXtqp4CsADExRFXjX/Xlj9kYIehui+cAeVPp54fEqixNobWjiATjPnhYoPt46inLr0X
S4g42C3AkaLAAYOlHOJkq1o5D8ALR9roOdVt16WvZ6lRJntoIy1ovoampQ5LzOWUbyLeV6naH6DM
hxfRgnJSUYF2Z5rnn+XA28C77kBaGXCLnK3a5gcgix/bSkn4+PO1yBOs86jNI+QovDLXVm05j2Jr
3QL5yWa+KmJXh2AKZFeX2lThR9jg1BxOlWq6o+pkPCCjZG0NPwweQ+76ODlTeqWwtaz0YAaNNi0p
hHs6WHe9pZr8TNO56ZU6WJzY/KUH1HcO+5+TUVBo7aby4LkkbssocU6N3/AstpxpCfQ5F6OM5dA6
d1R5p0PfRe2etCklihIk5KCkv/hJmHxDTGBhRFHaL3zfa9s29oNP9KJEezOu/Xtb5U0RJd/ZXFGA
72qa9zuLn5ZlKIfB0+mqRRYLNkVx6aNjn/Jhpwyp/mA0T5HZAGxUbahXfF5gKBFgTla9Or32bX0A
v6EpEeKB5APMxEp30awYj3KoQiCBPG11By1QX21123UUbPTqekxr8xI3aNodBT37Niks71DGS5+4
o5mnNiLT4sFh/ayFdvM0NMNGhQT32XT6vZeoyuPyoO53jfZi0LF6S4IAnellaJVZto2nIT5kehnX
cO2igFFC/3+EgimlFlv8cP24QDlgGE581iJ2zOb4aMGksZ28dD5anu/eJLXyJYyL5GkAIWl2dfMc
TFP9XNCNVBqtdlcGSv3sGYO17eGo5huWISos/lHrSc34rX9nFTRVAd3y7/LY/qnNc/wSZHF9Hakh
FSEvSF5s0DJ7c2iiK/GCiIC7MzRLulfwIjMBy22ifFJdU33i94M2Fsyj04NbDAt7Y7PRvHGUmYbB
3jKuLKNJd7CI2CCmkgbCJrrHwIHbnzNSCehXuOqOvD7eSdWOZcHPu5I4FimWEP5O2kT3Mlf3+uBY
amW3v8ztaDrj15483xLME15zKGY648Wb9OT+zGmuLkPatPjBmkb1IMH5kFLfHE3oDJfrqkGS7+uO
xNhl7jgiuUZB+yjBRt/quzp0/Ys3tZsOfousurrMjdCprHpKQvInJHOItmHbJkfEeK7Q7e7ve6jv
D1k0l7duckP3SfSsNCitqcOzojn9c1aPX0BReefCzMerqge8qRjjcN+1UNBFvQd2SInsi63Vvlcz
fGoXUw9ZwZ1JsdlXS3huY3bMNJqHJ3dwh3tZI6+jFM6TPDq6+bjNnHzgES9ydrRPpzdBAPAb1NuP
nOTU97IMkYMoDOs+8634KhrdU9vO2UNnJZ87NQlewCPrJ3QtYLz2xuClTtr2QK59OoiX5oFmS43Q
O4m3MOtPWVP0D0HkGl+6702VBVd6WKi7crBqGEPseteAWz02MUVONC2gQfJK1EH2seX8cZoup6aW
Vfr2XcC7UzPTykMykT4IrCcfEOYXmz/vk2fSxjt6wReDd9ujnxYnGSnWYN7HwfQko3jOoUDNhx8y
qvmjgW9HFeXWKvwy13AHuSM1Olk1bmfj4NOZsottxbiffPX1YCrXjjIE96uZB/7ylPrBZwla7anZ
aftwolL8wVEEsbqpfNACa7CEkI9grwOP2fB2Ob9nw2jVmvYZPPwhGtrpF3e2/d3c0tQ8abl6VnXS
XfRO71y4XsC/1+E2WsRO5ICu0utZalguH++c33AH/RPxam9naZF5e0TlX+euDgkW79ApwWVl8QL2
QX7FHhqyEuReL6s2DfqezUzjXgeomATLNOcn6MJeDzGPCqd0OcjZ6ljjVseHuP8Qsi4/0xCfbGT9
dZ4M15j1Sv8h5MNS69x/vMt/vNp6B2vIh+WbYGnM++D+cKV1mfVmPiyzhvxvr8c/LvPvV5Jpcpda
P1WHLoye1j9B7OvwHy/xjyGr48ML8b8vtf4ZH5ZaX7D/6Wof7uB/mvvvr8s/LvXvdwq9Q83ToVFs
IQjh0S5aPoZy+JfxOxelKGblqfs66zLuzKS4rHIZXya8m/a3VxCjLPV+1j/f0XrVNUal7jzvV8/7
lf5fr89mhq33YMY8na9XvKx6uc563ffW/9frXq74/i+Rq7dgIKxq6A/rVde7+mBbhx9v9B+niOPd
ra9LiCdd/uUfbOL4D7b/EPK/L0VPfbebUPjZmPHU3HVj6OxrOuK3Mgz7hTLAzBs6d/DSo2Vt1cr1
d4rbFPoxbRD1a2qPJ8rFLYHjFNATR/PKLSD1+qQXaDbtxB30e9NMvTM9vyDoxNTPXnpTeTwFlnqp
H/XJcHYmRaUtuL8tZQZaLxe5touYm+i6iaQbmD0oPeXUGudE2a5Cb7rzOnE1rVJwvm/EsBw36Xc/
apRrE8rnbZ5lyZGaFPkoNSue6Mq8Mqu8vYNsKX9SyL7cWl77ID6JqvjkHjy7HnfAwvMnCdMTpMRC
ki0nCdF9lUeknEdTVpWAtCzo4TJjmgWXi4jjP15dd/sHx9J9kqh/c2VvgnlJ938NcoMMXO4O55lO
rGljw/1xljFik+F2TL1X9+ow30JsUyGkGAkphtdpMlcOEue9rWJVSXgoTMC7WgmixahjqgByKgey
hJCUruN3QYnrnum+nI7v5tB5+kf4Oyvkiqm7HQ11gKYPDn+k3+y7XoucOzlL0a7o+7w7f7DzQBTt
eD7lPfRhwtiGt30SwNbwxxoSIYeS7S0sUHZ/XG1yFqZOfwUM8rcPdlmkbNybupztkzjF5KTDIVOn
4bqi356eSeqECDlZvETONrdr72IXp9jlbD3QXmffyHAWAjw5dSmm+HX8OlemNWbk7yKjbtE8y8YD
LQD9Nopn3dvAr9c8bCqNJAmiRgrvWlqoSdvZ4yH2ivZhCNT2odZK5+T07rOYVjv0W89W1rrsNQiV
Q0Y78sE2g347LTPFdrmGrLQa5TquE0yX64hDLeevWVE3R4HpyhmkUI+veN0P0F1I+Lxyc/FdzgWz
K+hdaGHpdmh3HrycITXck9oaRgqveZU1J6VSbM59Ra3/dN5qRq1uJdxv6368aTXd3gRNn+2a2HhF
TCdK57lkN0BHrwejbCDrJJsvpnchH5HX4g9iFzj2u1BD8QeZLkBs6As2ETz/CKeRszYNgNJN6to3
4dIUgUKk+i0rYAdalDTWiNDWNEiDh2yrX39o+kkyms8PYnQWtVDwrxYJkF3x1hsEp9FNbgdUjpYM
IJ+Up4gqKsSVfxDhQcieoSvX9hfSvFL4pJe4lmrYJY5Wi2EP60kDdVzZPC4MBYeoreNdCNV7uKVT
MKcdJIt3g+/Vj+Uw1Y9i0xZbB6gbySFytAcZi/vDOqMa3zedH1z3djPc9qrV33oDFeKNjGNY6G9c
/a7oijHfXRwkn+gHGJ3u1xBxGwr3eg//Mir26wpdHr+u9cEWLuv5+t0Hs61GylHRx8fuTSX03e/K
q4po7c9bcgjau1+Yy88OJcCbS4yM3828/MgMfqRuA5qetiD84MdVqJhmafQygAs75ovYnBzSt7NJ
ROXWsbj7IbnM+GCXITvo/kjn/9dm6Nx5Q+IT1JQHiDkzI+W8HnK/eR2aQbvpaBO5FafYL3N70Djb
YK7n/TqNrLq/68tK217Ybk0Ah8CgBsgATSOKaALWqr3iNL8YU5cFpzZ3hts8ztmYRk11Hc9pdZ0Y
qas+DRa5A3VEsFxi6iUwEajC5NEZ3VF1u9HHOzG5oV5seRgdoAdpNDXberoNX/HozFf8zGn3gFn1
eznL0AHV56g7r3Yd6bbbTLfgLiLUU2mq3WhjaR0dbhuIH8b1QFqPv4Su712kQGJ9cUemB1Xl29Uk
ulkuORYKJRmutt5AWOfNbd+Yl6u9s+dpRXcMunjDrF/PaVTB8YHujtdlEFUqvv1TR84j7LLhV7fN
h20NqP/Bf4uNDGf+EDs4X2suk1bwKQcaJYCugRwt9RrSSXlwZcDXNFzclR2RkaTT4dVWAKwqxgqF
nWXGZbKsM4RLUq8K3U2zeGp4zLSdrGiP4ZWEfJyyrA20NoL1nRniLSx0yHXHGe17etbzvdtANMy/
zv5ph+BEtKT6HtoxvB5Wk95XdYL2L2KGBwucy7PECl3Ln2PVfrYo09D6oOi1snE0fpIEM9CgegAY
JmG4tBGrBrxq4hW0gXgdl0YH8crcoqMOqXqG6dVbn3W2JnXyTb2oHJCvJwNf0T+1DsVbLUpU4s0K
VGVqk4amRoPl1+s2pp829xCVgOBZzlbHagsXLx0c2tGOQStInBwG2JgvDrAbP2cqfPMwUERdJ8gl
Pqwkl5hgO4ERmoUleL12utwU3VfNuaKtyXDMcm9PtONF9hj/Ag4KORj1l4AXgGJhBNXw0Gm/VJZG
k1U5fZqKAXyekqRUwgPtFydXHYqfqn8O0llFAJE37DJdVs3bvL4eyff+t1X9UYcbQ1HQ9+Hh8doa
XOuo+T3IbPqzNvCH9beRHgUvYTlfBxXZ/taN5+eiKrbjQowGfq640ztko4IlCtAiz842GjPi9RK9
4k9hSfHKkqDyhlvxRqb6bsl8yikUs4bbFj8pKaRUGLyCDnqne1IhHL/u3NA+IHZlf1Hm6E5+h9eI
lMbP6zJyrEPYWJAum7BTDZt6tqqjPCfPcWTcmE6+/fCsDKiSJ/BZVY0bK371vtrEEzX1O8808vOz
uTyqU/C5MormU7LINxppCouO2ZxadVCGu7chRdHgLIc5d64BR5dnW0HPjoWKq0Zzoyc5eDR4lAm9
eDKC20I/V2Z7Y/QmAjDZlI3HrBt6vmSZMPP5f3KytN0u+lvHAio6RGJa9VS2nXOWkEn3hzvbnY/r
BN2ekyu+QUHVywSgzNa2hT79EnO57pzcl0URXhYxoHe8DycKn3IXDm34yLb71kZi5UDXdLqjt2k4
mMvys+KW2xFVhE9KulNjuF2Lrhk+TUGtb6MB4VuxjXTc3tIV9dNb+F7FVBUmVEGZenYW00B3+iGp
bZ4il2HJpu/JsL6KT8LNGByplwHZaVXfPE2Z/wvcIcONFwTDzeSPdKHLqRz4elcUdC3eAj5GVW8e
iZGhX7RBtZExVGfRXrfm/rLmGpMV8eRv19myrlVPr/dxWULGZeY8q0MdHD+E2I3KL2rgfQ6tGiWV
zjNPbq9E9A7OKqdyWMfil0hxO1BlvUbK2F4jLy4JpSAxbbUAnhEJkjXkbL0k2gSKsf3bq0kke9QQ
1kE6E1W9Ge8dCAZ38aglexn2XoitN8b73p2dzQAHxeGDwx/SnyH1luuP9mI8hWWm3dR5ndrIqbDI
6H7Sp3K4C/SgpTkpcw4eO8tHSO3rjV/Pw7UM5ZB07pNq9vGtjKo41h47a9zlCAjdF8vIM4PgEWDm
OqWChePcddaVPzVztPW6FpYBL/uuAf+OtnC8zHxEdMj+ZPpy4dEMh0MTZfQpVfWW9p7hsXbU8BNA
APoq/U9yMGK7pYPI8k/pYnMbGlXnWUHcZRlSre/u80A/Vab3OkHvaWGwEBIUE1C0bO/MPbSxSzy9
t/ltXzi/r/FAA2nvslG3WwKqvpq2QR9OVzKc27KjGc2OtjJU3NR4yssvWZK+Xg1WpIr0pe1cG2mb
0HVTGCRt3EW3DC7RmL8sDnZQrKNYttiiwqKJeB2b1wZAObj6CfCXAImSoRyMyI7poymC3QfHOkS7
xTyElk2P4BdDc9HJmYwAqRSXYtMIj71F4+OuHZr5QBUe6no3Ch/VyN3EU5n9xStzTSR5JDY13OCT
zAfc/3G+RISQ014i1iu8XV+c6xo0BcPlSxO6B9X/wQrh8EpqJPQ2NuCds6u0e5AZAUQC1vCjbuPg
FC891huJ7uzI2U6hMT7IoYU19Vz6DbT27fSQ24A8stjPjnJPUEwjyWDVt5eRSxmtUaxxk8jL8eaV
u8v+xpuSEns3t1vmDstLl6uJdUWtOgDhlAK9Scr6RLsg3FI0wD6N4TaNloL/YinU2DvZY/67uC5B
td/t08qN9uucYCjSzdQHr+uIAzLj/4/rrNce/+/30/WzujUsGMqq1DJui0Y/9rFuXbe+wfNW2vfG
7VSxDI9eqXGb2kZ8GoEAIwtp3IppEO8lRsIrQDl7rfXAkixTJFLWlqEyoh6xqwIIn9qkmvZiFPfl
ihI+AkLaA76qN5EbJa/f0uVEn8+mNI3pCk2MPep3kbklqWGeoiqzaN3mO78N+MlDYoKxJ9/v4ieX
M7n7smrbq9fnGn+MrsnyKXd8QIJ7t0vdw1i0BlzHf9jUxYH+HcicWr/Yc5h3EEteQlAw/9rrVnkt
88UkEzTePjveKdCiLPPFMfSZe2vrk3KIsxE8x1De0itR3c6aVd7+3VAcEjLBam3XM9Da/3usrJRG
wXfHhhGttj+ViqFs5cykaeVyli+2MlUQ/3vz/nscerAKXcEkM910/4EbS4Y6bbxKHtEwuzzHiUkO
ddgH72S4U1oLUt+Ati0LzpoTAD6jvmyaGT3Oo2nQwBx/Mhazn3XJaWIvvZWhVQG9hyNJoYF5Ll50
jSQ8WSAIR5dgnugva8w80zzETvgpAKz0wiHhY2vyHIPChZ2h93YsSuep8W3UJNch4JDrPoDQ5Kg0
3sUbQFb2GNumdQtF+PgwQ5NiTUZ3Awna9OCbHJpIgQW7ivSd05d8eY2xndzO7usEmSUH10gvU2Uk
80crifcOrTS70q1Scp3ddCy0yHgsAVrtu5I8mWlZSOotNl8x221Z2M0lRBwTC2xgZstPpT791gWW
diI1bDxCanpS41A9a13rRtviZQIr9tgurqlrlbNmj1et4XgRQtrZdEoU/fdLpAlYi+50s9jKNdeb
SQO4vmPaYkp62G/EnrZeu62Q+DhellpvRtxyg7GTXm5kXa540bzEuc5jPYAwgY2dsewn3Ujpr2j1
B7elsKXfrEZtmum7lf2ihNPzTSSk9ZeYdYnVsdrWZVD7iTczn1O07scvpNBeAFQqz20xWceiM8ur
NqvTZ5j8ftVpfPzx54AxQvCiDkjLCBXQpIKTMSDyEjJANbSNnV1l74fmMpRg8UrwOhTvh7mFTXt6
S4/1dugs45wl9AONvvuV/lbNPwUadOmAeGD5qktlIk0Tm2dyu8ZZopux3SW1MdwU7e9pYZmnEIqn
G5Ck/KsqBZ1KkKFFDYkYVnTMxxtSQuKdlhA5k0PdAJK6eD6O7ag1Tnb/A0kzG1z0EifLyZgkUgcU
ujrFUwBde5D0GTBoDsashcrVWJGwn/kd2fZWlbu/p6mZ3dANXJL6jLLspqEjaps4vraVSY2bevuo
6yKerXJHMc9oNYNaHyYQgItC+jKENWq690K/Q4Tce/Vaal8/zkgDnAHgvbDrLL52WTxvtCLyX7qO
diStL6YXv4qsjdc2+YvvIDtYFIGHikKjbBQLzG5ngGiibOCdNNRpLzhtM479y1ATqgfYat4NV6/g
6v7r3DQNoq0zsCVvF/Sn0dEeY9SRxrOC55zthe2E8hld7BM1w5shqPZiG2m5nHcX9zIl6wttXy8r
mAC69p6m13u3Vsor6FPcfQJs9xc9ib80QAwe1b7S74esSjdiz7Pe3GUqbeTe0tQL/JlHM+2rP1ft
iRegQakkS34B3dZsmsDz7+gFnJ9KpX0Ue6Bn1SH1TYvEGBeJmvbQmbQTtfBsvkTfjDAefw5zgFwB
X2uPfdnOV6ifVFeqmQVPbAfpobdz+2f0TW/hP5FI6M2mRzuGFub1yRq+SZBPaDruoLBIwUC9yc+L
EahBup8mJz3Tjefc55WibJXA4tfs7SzISZWKLXo7W72Xs3gszl0OOVYU2I8hT6/XvBeNOzkAYjfv
rNhHtRHlwM0Hhwyn2H8sy8y9ltg1Ap53MmEWPad9GjxB7pd/0uo03vsqbf9FA3AsVspya/VO+qMd
4+1sTuO3AHWx/Vwn7yOapUTyrxHCE5XG0TaLQtREAwXARw7V5hF2m4xPkaKG9/6y4WhCz9lZKpxg
FxHlUDYnzrINEb8fgG9QIuvGgzO023mLQ7xe6vKhSevzpJQ1oJBlT/Nu2rI2NeDxpqnP7SK1q/ck
fI3KK58mGhOvB1fRD+NcKl/IYF0iDEA/m2yCeMiOgUTl1Ie1hW8dFfDvlJ61G5h12yd4FKc7uM+v
jJzb3qrFVBysSR92EisHQ02/Q2Gn3cio6qIZTGV/BZ9788DmctvPNWVJHzE3EcptG/JwhUF2ZG7a
6bOj5zuBQEOPynYYOZWdoJxd3dE2rm2rZwCK2zTUeuVT5E/THtb9wgYpAy2uHEJbVU+KtRzoNc/4
FuGU3lpTB1LQ/Zrx3UilYPFI+IJp/6fTPEAEsgYOC+61msbHaPm+huzLooaTWmzrAS7kv81+mx9W
Sc+ZvlvU/Sq0AifnSuwfVT8lJI+N8SadQnMzw8Kxk0BxrEvJWZA0x/htqQ9hiXuveFrWREcoV/R4
12bWrm3t/MEqUzaaZhIfa71Nd40esdNUU4DznYrOqFn/OpSZd9B7dUaKAH1q0a4WW+v183ZUxuZR
HP9oU5e5IPyApq4xMiWtm2HbTaO2k8LjShB9KVu+q2OGqBcd/GH4LFXLi/vCHf3X80t50zSQpLtw
TndFZx/6ovvsRjvILzeWPqbnYer7cJ8oQD2d/C/DZEEZ5wMZurRvjzJ6C20XLHK9HN7ssqKMxC4R
b/FiNxeBpLd4uaSEet/sCgKmcmGtlkNR+va+6et5s9rkbOHPPOuFB42txFguvITg9V/nte4AKEgi
h6RCSmtInH1RJe9j1hVbiNeOVKN+opdgn6rKuru8HjKE9QpYNC/A+hdRZbuEicnNHaoAb1MvQ/F8
sJHx/e4HdbXR9EHdNy3fbMIuUDbGTxrq+/uA1mJ6WLWNcBA0QZXdmiY8oRIlk5ygh31hoTL/66S2
Sc6vpRIt0lD6NnPgbmUyoSGFPPMmKe3xLOMAeZxDP1FKFJuyxLwPBHW959vKucwWNzlhjcoi+Td6
rw2Ih+LfTCpv10o+GQ9ymNve2TlDE+xXWw28jhKiGmyyXDXZFiPVPizCYXIgWw3fak3OOx99GBwX
4bDQTgzEqL9JwDtz12sH6GyzrdjWNcjJ0ffUOM5lDXHYuead9YBHzeVS3dv16AJKD/NsDh8dPHP8
oPTaX6+LVx4fg9LsePN5+hUMSlDCLKKtkBrWj4ZegLN2zPsmR4Ueccj6cQkQkwTIIXbemyR0mUiz
snWZ+Oe11uX/vNZUtF+9KNZOrh5uHNtqnuQQawWK95rfveratAWkSPrsmdedmrZPfZ95D30WLjkq
tGSGAH1VXyX6MiZxRS0+116jHeA4DwVbmY/R6/VkhrqsL7bJHL2HkfVl1JXaS5SFL2MSOY/jwONe
lRjhtQwFuuPNzg0otOYsGJ4s9oLHWLuRgQSFMNODZTSfowX3I3ai/WPS0zVVW4DBth3SeTut4ZMj
MyQGBPLrpdallks5JHGR3eZmtLYIH/0anN+yhgry6nbgMpm3VLZUPz8EakiTBX36D2HW39VzOt2I
SQ4lrE5H9LB1yBwJI/MIl3xMnGrRPJAoTnWqRjN2UBJGdvtKthKJ/MTJqRzgcPR3raZpG9mmiE22
JXK22tYZH2yygEnVb6O6RbcPAYDSMgRf2DvSMMCiznWtpjcXOjHgrq+EYcVU7y1LhyKzR1zwoICf
PNRLgXROyuwAzCA5VEs1dfVOgf5j1OigoaQXbcEpOfsPbfIyFG9JyfHiXbvhpZ2eKm14mfvBcVlq
8SYz72S0DclugSJC0+jLXMLU5Wsw+ru9Zn3xO/0bgkz5vTi7Vt9Akqc/V1ntPU16eBRzmCHEZwzg
cEc9sr+Mhdpc52qZ7MRrBY2yD7yYOtpyAR/t48sFLkuOzocLUEx8d4HIbdwDVKZ0vQJzaW+tMNky
JO0iw8yioW/S9G2a9CcIPN3bzp+iXWNF0a8VQI5Zh/8UITjzMOiFDalFkXwelfpRAmigdCC7CIz7
dSbygOGvlcYm2PPNr+mcWQfEXXhbWbDWp2MGP8zSs9IvzS7rQWw5wivw3ubH1e5F9XCoaJQkz4U4
2IepMlSkmXKZC04Xvai3haenOOLNZHVBXW66RZ9CDnbRkaiS0zqmBatdDqtbbNMchLt5IBEkjo9L
XNYpawrFZKF3hl7Do/h2GLq+OfUlrUtvpoBupFtjhGhv98cpkMN+bt7FFG00HpPW+7UPxuIOrmT9
XCsHGUANjcyzzeP4xV5lR7GLRc7aZc6QNPqZZ5vVHCAoCacdRdY/LfpuvdX+p0UDBLH6vIlcZ6uD
nFr2FLIBsXzXPo5j8u2yRZHCyXL4sP8AKPwV0S/6aRcn/WX6IYpHssV/jnWW1aow+nbZAYn3sp/p
q2FHQ5N7ExtZRUonrz81KQA+VZkBo2SVA49w5TxPNsh0CGt+R8LO/azx/UkOT/Nv57iub3SDRkj0
i4xPvObDJlRa9afS3ovO1zLHqvTXOb6m+LdNECHNnRTTXhum7ZQV7IrJaH9r+X7e9JC43NdND52H
GrD7CrP5W+PA/QBf5LRNG7gcnWEqdlRU4ntaj8dr252Uo+40xaOreRU7H3BYhgfd8kIeNkXDw9g3
+tcPk7S2VmBbNYvHtob3wJ1059ocvClDdYIHSPBBtXNIrNz4ktTjXTq56Y/ESEBS8vT2BL9mDcaU
iFBRjS/10N9J/uzvIt7W+McIQGzuNgcFvHO75DO8FNmDNDp0e5Xq1hdramoAYOGzNFQUoWqfRji2
Lm0OWWnQ6okaxsEYYa/q4Ns9lkbeb4vCRG176YSI8+iyqMxvd7LoRLekLCo9FAA7ncuinTZ1+xjR
ElqLeUxRneEhUKv8Fm0DdiCIk12GIlIvvLEaJnInMKwsjztiX0x1rOa3ssTbOmJC0HPrxIrGywx9
v03TI8ArSD6C29nWk/tmEdLrwjD/0YV0TLWe922aVX+XstG6RFit2m9CmnQ8Ou0OdhMDoHrLp0IH
0NwXZarhQEZukvzparTgwUbmUmHrIrMp2lQbHc6H5Qc5sHfFOJNem7LsPivhEhVd866KRxqq/uqo
bYW9xOIIyKhdZiS9x7t4cQRxad7qBjzE55FUVVY0avPpNb8zGE52GClQi97dzu8n9XubvKAUmv0g
06duI2+a7zT6m24BsEMR9hqQ99G+ThX6+ZTYPU5td7DU1rmxJ99ydqRLkkMOkSJdRmjMiztSdOcm
4u+Bfgi9yhTo3XWqA2KXv4w2671B9/9LN8L0sdrhxtmbaRK+/E28vdj1yCvobGzgIiug90iTmk/p
kpOUseoG9YaysYWgHbkLr9TGjWlnLZKxlfHSUHmpW5KQJAfuwrorN8KyCc8KlFYKfIcyNG3z3ydV
mklzXj6dSVIV0N8uBwWeStoL0c9o5z9siyNGpgxFmIG2J9XeT7Abl5pb3cbNND2GyyEfrX1TFrC7
LyM50PBvRg0PnYvFyzr1vqNWLCMoHeHjoLMPSeTgZjXFY53dDL36i5jkYHdece2qenuZ2UR1eJ3X
1m9I9HQ3cH8iY9SNSY84aNFtIUK3qDENJfn2xSgeiZSzS7iMzSD7LU9VlX6ZZLxly6Ttq7kfNtJr
qQ2gb3guxyNjiZEzOcCSBm9Bcruaoe+lgbPsutcJdYPEdjWr94nuIGWktJ7Dd7Ki88p1tb+fqsDd
xYkxPTd9SB7V8h51lV6ucCxhD7U15Uac86CqACoRWhevC/3TFaLV/la8Lj81Z3tyvoMsnp4tuKA/
IQdQ1HXdbYtaua8GuMUksrBAZ1dTrl7LOnrNR6exhmkvXr3phpMG3hU2TO6IPo74IdbLkywrEXRC
QtinVE8yinKIKNlyVreyGjmrDhL7aoJGy0Zv1EQPz9J6tmFzqH/2AbNS8IigiUKJ9GrgjXxtQKN7
BpXNV3MdlM8V5BgbdUCZreBF80n4BMgFNTs1iMerLshpuFhyqmyntW0UhRWseAwzvQiNDd0MyZkf
JfhaShOwjWI6u7iNtW3qZ38KDB1EAPwqO6h5hQrwUoJTlhKcv5TmUnJAXj+2d2ISp91AYKN65nCQ
CHHYHUROMl9s6yKa1dGjm3V3YlcbZUCSBs0s8Prabd1V+VUZ+o/+rJhQfwmlVZDpEFlpcKTOfvwj
47cccpXFEzYep2jBJAcb7eCNGOFuJlxOL6FQV+b7rqMshTz1zvNewqKd7tcUwKSYwAL8SLmSxIE4
osYcEcJu6h1fsMaDOFK9oeZdaC8QZKQnpyhyvvg8/WhmnXdXtugaZFaEoII/z1u1duKXdnCLjTNn
/vfKre6GgYT8Zpy/lWz4eFWLFgRJX/2WmNkXa0jyb53Cvxb88vSZ/UC2C/O0eez6goSAaWlnNxzn
qylwulOlegOqvPpfrlyM5vsrW8uVlbC8K6eCPEuRfqNo//7KfZd8ictM3ca52d/PUX6AxAw27tlU
jmYxKd+Ngfe51yU6ZNi1u4fi37sF89+fqKMjKjjE6kMCodnWaaryq9V0L0vTNvN/h9qISuecfFc0
RX0JeifZ6XzoH4LUV47gt+NTlMTNeWzjeW95c/HshD6E0aGp/YqQxuttaNyG4gfBr51BEvDDbUyz
95fbiEy3+NNt1DzYnA2ek7fdyOe5GpCvoAiRPUMFWzwaLV8ry8j0VA708uXOlN+JiaetZuc1RneU
oUwPZ3qVZNga42U6uG6n2S5TAQaAMYcU2ZnNaNcboYVAvJY9stWiMaG1PqEnYH3qgyUJgwjSjdjq
IFi6fheuK0iOP9FhlD3a/ut0JMGoJ0YW2QSzU2+71nw9NMtZQvu7rfR0ly4jO+pnciupQeJ08UDO
g2qPpl6rsFTuRNfB1P4Pa9e1JLeuJL+IESRA+9rejzeaF4akIxH0ngD59ZsojqZHOrp7YyP2hUFU
FdBjuptAVVYmsgsogUwnsMFCU8/8Tmaoi0IqRkeRTg1FFdM4nqravMO+JVzGVQU+zFHazWnQDCp0
Yd0wYH8MMugY9I/7qwPSCIg2P6JH1azLLtxBrrNfcuTP9lS8y1JwX4FhwgcZKnDW5AXndbCnwl/O
Jsjx+qCXdcNwPQMHJinEIgylvy1jq+ErEn+3tBGaCv6WhN1JLJ7uyMvA4rbotLfugJ3pZQfVdZCE
3UyCPzJiqdWj0TUficKWfHp09elI8yPy93kQGJ4jK95wNJIBFhZKZ1ynHTiUaAs47wbJqOIKOiF6
s0ilcrrM0XbH0eWL0vz1EozGuB4r7H6lcHeJbXCAFOLxDcCuVZUF6csYNxVa/WAnbto0DsBkUWez
3R81w5gfjm/afo23mP0D2zeJ7zDkXpRmbKdLlzJ0i8g+RroNtqs30nG5100AO9BpschycYksPLi6
TqLTYvTUaxCE0UrxnB2ouuOVt9M0ti9/REkv0bXFQ4YT/J2Bf1rPXRQu/NizV34hUODUwqySt+qu
HvEvpbLGwHBmo/Ka4oZ3l9kmfwDLztrA8waaKU5/MjKc10iphmUWtnNMoIlI69hA9qUANF20R/J2
mXMYQVtxH0XCpjXIPEBa9CRyrEFLcuTBgEdK80UuyhQKVr14qMa6Bv0OgEo1j8VDCeJ+kLX4y0mB
fXZZ8wGahmHobWrbffemOFbTVDL9bb6OIKeHBru1A00a9A40XlfpX6WdCcy90q5P+FXambPcdERz
Iu+kK+PkRXUcwQL85lcvfZpoKDz2ee7fgumzhm+19CSPReypZeEGxqMRjf+6GxV7t8mPuz/ijARa
7qpt1LYtUn4Uygfpjn7TAgdxP1ZqfHCGjh+rfsygaog3ZwO6b47Tyyc7vZnDX/EyARfoNJTSNdeV
6yFBBBKT49QKdhxZ564gCc8XZLs6/jZELoHVC5p3dfNicledgEL2Hw5Lr5/hibvqfA6JL8MSN3TJ
y+wR/aseEI+/THQHXrdgCU75bF2SXiYZq6QFbYrrgwLt9+hYAOyeud+uZj5G8fUVcq98fwXPAXZL
s8YFSxaJbE0zrsGukT9EMt8bBlg20b2ULOpcJZsOKp/QkvPZvpvM+mLqSq8h8uBo9oAY6EovnrTt
fYucE2QWaui26ghy5K29t9BDNk9Ce3G/aiFuNlpTeIEcabcwsqD60lUoRzosF8c8HKoX6JHN9maE
ShEEiex1nTb1lwp7Vcsqy3tehGArykcgjbV90NPRARVdp9eQXH2I3P4ZIhflCtp76YM0kW6hO7JJ
bRu1je7+f+KMEumFwgTXtFLCWgZ8At2+/kZzttMwdq82E+NxNIFZJmua5dZSSXyjVIJDv2LdTyDB
DiDCY4Agb9O0ibUloYvJ4xfHKs37NFfpbdyyf8hMUX7sm9vCtsdXHWUG3pbnwMOUhv2AvWZxtBx8
CaAe7zyQrRRipdDkeMcd7jwkEGpeeUBdbymCJtgj0p1aAPaBbHrC4IK9dc4D+CyKAeJL12DtFi+A
Szf7cGjYWujUlwe70zmf7SWORW86/m92OWVQn63DhVCiv6SF9DcpG8p1WYj8CTSGfAddymApwi5/
kqJB07IXeQsjwDCZQiQlKtBjUrDFwecz5PJCzrRKpvsUJGQRtk4SOlurPCrZI+tlfCe9Tu6G1PVN
pOHc7lDhYZktpBWFe5tvLadth3/IYZSguzrmTHWHORyyfdCbgQgV0FM1WFimSl3suOxfupWrbPli
Gm0HwSmVLWgYVb1mmDQgA6u9UCWtIK6AVhYa5goKZpEjH1CZDu783j2TGX9dMBRFALlXaYMlfaig
5RCC2ZHXs8a30B67TZrhfHd93CI7ko2LGBkSaAF8egzT0/b68A3VWjf1fgognyAFFjgnyLzMz2qa
yJCDjkGGdLLB7o4zpCU3g66y5b3q7uMp3HS9iG7I1Js+9I5F8w/5yHSddLX9PqlTU320evkPxf9f
J8U90GJge8CP1rc+8qSeugmSCFCPqpW8/jY20dFIsNt8KMKufCzS8Keld12118QLH5vJM+gE+Tx0
fx+S9xqMjFV7vg5lio4zK4vqVWDsQ1t3FivuT7cYRdRnPPx1xL2iWMjMre8BCWFLJxfszmfWuIGs
dHMCEdxwkC3EcgLPb2+QX+YrA4CJp6mGkMZY1s03vxb71gLedlECzg1+AgiF5vwblHfEq8s8tkxR
bpuXHAxN++gV70vKCYClXjrvS6Kl/BThvRt3rXw1SjaAmhF3I3rwFtA5kK9Fi9ekO6ltf40r+QSa
2ACEpUvV5WJD2mAh0ipn1wPFRQ3i5DUNm76BUDgUOUkpjDTDqpx55w87SYu5SGDgYZwm2Aue/QKy
wQvc2CGePwtIdcw3n13/S4wJwM9hmGK+iXrer8Tkhfs4CMZXD3LWvSyr59Yqk3MGhuiFgq7HK4XF
cWrswREMnU3bW1RsCHZJysKtQLPiCo3J9jqWFf7XVTb1K15m0P2g8djZPWhFbHutICoEXVB3WnPT
2wLL9E/ojNGeeOsBuupu6O7DfjWRfXKsOZ4o7snkaMCIgh1P1WhPdjKR87/a/1gf7/FPP8/v69PP
GRCi42NtyZxNgK62jWW4Nt6Qvy4DiGxH1t/0RQre91r6KF0UybeGe2G6BrYd+Z+mB8mInjDH8CmB
0EviQRUmwbf0v5e6Wj6Wm6cnoPR1VQ6FcK2GYJeOfhe11TKw/GxDNtJO6MF8epGZueADAy82HqXc
jqw9SqPmjBuTfmYvnNbvzx5Y5p/imr8/gJPqPWyGkemwoCv7M1hD3Kf0V9jUqX+t9nsYTS/DCP9i
F+9+PuFgDAWmm65yoEnPa+8ubmP7DmhPif5hvNFL85R1YLagyNbm3c51uQ+uRIZDiY5vphhUh6IB
1y3FjIbjLpoWaDqGGssco18B7MvOp1cwV3N4JsPpBNqIW4qmZVWA7y0+F4fMVh2UB9SKHRr5LoMO
5rNZoSQRemF0piGo/rZN3sUPBhTpHvKRr0bd45pmnKHrqS0XNJwmi+9AxmzO3kwJAGFUUezIS0sK
CG6caaiXHDNw8tGSBeh1sj7qzk4UghbFCJCsEEtGeRN9aZscMHHIwZ0ol9JH1QRNvDja0NBKhTwy
E5pFQy2Kxwh1owc7m1MpFNDUoHy+Tm/b2lwGXr+2Og6VwigJ7lSNVjWm1UIrOYB2wusANO4HsD/8
O0L63bFReNT/EQHkFNLiuuTxlzU8nN9XKubQh8eeJWdrIHGQUnG5jeukafeHxNgQkf5sm/0g1QfJ
ft2ABdYpDGvr1DaqEgyspqiD1SePhiiZzENC2BCmRkhnNl0xNR+TCK1DUR8mGlHox0SGdoSTiNBK
nbDyps/SI+QHvQdAg70Hj7FntHE1Z5DEepAsr/018ttqTc7OM4LziJRVp51kKorsUnoZAystZqex
k6zRUt9saLpvthZOos23ebaeBCmNLeD98S2ZTH/ApgrEz1v6CdTg90cBPeAFeWkNhhpcYbLhjkyy
MtBBJL10Rz8C1LXrg8NcEwCQXz8RSH+g+mXck6Uzc6g+Td/CJB72lIBrQZC7neq+mhN4MubdBQ/a
O3LSmwzVWIi+J+KO3mAi7dD28fv0Nq+qlXAZ6JuL1N/HeA4Au+vvu6DOHx2WFI859klcpeomqjne
4w6zlw4T7Y6cQEhPOw6ihCVN+JiO76scJK6jt/bdMrlw/kCgCYaH0AqQ3gnsO+C7T2sUlRup4m+g
wf3q9tD3AdFIsM8F1Bi9LLPeMJH8NHGsDH/lJADNFCvDTNje0RB8y6jHHcriloZetHeoCzuLsGqy
jQ/WAgkZpNc+jTnYTjNUMDKtJKWlXLQdyFr2yf57PGqGZxY0ot+jdVkBwpoCqaAzf3/kACsvrpY8
RkHj6viULGwoE+hJsGoWMb7Dh6EEl4YM76DiFd65Fqos2B4H2wEytnfgCEDO30Xrl/SDE0WwMLFu
Vf91Gh0nWWaBcDV9+I/Qk26ydDQ7cKOXpFhag5Z06gaaffoV6oEhedtDvTsc0PSmT3b4XnIh4xd1
exo2zFwJsMI+xTh5YNvy7zB6VAwOFLSDvPtrWK1XIyDzR5g+x8yrkZ1e1Ojt9vqitFo/gFF5SCWA
ExAm23ZTmh6hC5Ydc8uwtyNQCDdCloCxl5b/0IdIXdfMKb+wWHyJhax+1An07lJPiQVXgEA3ovzR
B/WX0RDFl7wuEkjjpN7DyPBhrgyR3UCg4v1Vakt9fhXXjpM16mAN6I/fam6+s8ZAaVoegdkijphP
ZmhDzrQyf7PRJE3B4UcWJDYCf50h9/YAkZjy4KBkA2Eex34gW9S+dtIe7qWFx0HgQHa4mcCFdY2H
9BUgja2JXWpjNXfz5WXoJoiWlvatMyr3wPVm1QV2Y2OlY4Iy9tTeoNiugHb93TiLx5OR68hkbR9U
6/v/lKl5MsFycr3xXGu2BL9ufospk2B8jrv6jfbItFumjfI4QGy+Dc092WXg3wjuA/uQTV/6CLID
1/QupYG13WYQO7fdaEOdB6N8riIoVUAqwlrFqDNCci6ZLjxszSUFOMFz2tX2UhRoVm/aKFu2kxlt
ptixLwYQt/PFCpg4Ba29HvIQ6S1yUIiE3NKywIdsQ7YB/X8r04kjCNP17c0gQRfSOanalEWLv19d
GkhAtuMBm8bxFey5HiQqHePQ6yFjmzpQ3ksF8pqj40O9T2jtaCufvGXfgsJ/8owCTFjVj2rkxpu+
8dPq/cYCP27aQhDEsVBdLKzMeq79rluJvrVvpAVtgbSJ8wMKBmB0CKdgXTGoIiRWWCyzCuQ7kZan
K/Rd7wPtDSAPxqaFol+iTGv9n2MokC5JArYToaOvi9GdyL8WRRfguMVPdOQcSjHdMmM6kQxZmrDx
VvvohEm+huHdog+nH77/bR74UMByr+y3BrIMCxAfiQfBQ38z+sDYSNAYnlkSxOu+bq3n0ui/5qWC
mnkMHjzs6r6D7pkvlJ5ksF+TAL5VZzT0JGDWNMznSal5EmRV50lNiYQW4CZGOKTHuHaMZTbJZImc
U3qMQgWSdvJ0YTK+35JrSk0kUJx8OnCFAlqh2ypLA43gsQXhdWiBxacgBIOGkbfNvWEn1bKsWvE2
5vLGc9DrtRjk16H1ux9omfopfMd/9jIOHmZf2TepZ6bQfWrFAX/Z6pyOnK1b2/ceWNK+xGG0nXT9
iC6yHANgawT6xmmccZSLU0cdLKpAfYr5cAtfjAcadSYU57sxmLYECSoVdMqHBhm9GSGk4UOgZPm7
rXXBQEGi1BRMcepjLqGOaD2K+4/rOQ326H7ancC/gfYU0zNW1wzLYJuPYEkH5kYnaQoboMDScUFV
ptHR+kKTQmg7ra+2KQkulvFW49h9iP2gwinZNBT+htFqHiqZuzejzBN07sYB0gUgTor1hRxgsgsX
3CnE9lM0dsurZsyG8zXY8TSxd1o9fAqDkHu8Vk7egAv8BQQxwbktK4cvOuQD9gEPXyrGwsvY4tyy
Avx+43IwkM0h6LmaFkkcGvh2GfMV8EQQNbh+PymWVSCzXtMXU0d2e+ztS5F1+UrqYPKEGSpwC7MF
QDBp5+A/vvxo9ZxxC2SLaEvXbIeupkeMWIG+TLo1ifjw6iKjtBIbqD5gM/QU0sD7FCcGqxQrCnRi
C+1BvPL4ntlyts0r8LHaNZBps8Uir3LITViWfRunU71z4i7bF9wZbyYIQUIjLqm/KMg9ekZk/PBl
vXNL5r11Xq6WNCl3k3onMwvMI0E/3nAsOU/KTfdM3wh20e2QI3LnSSFwbbdBMq4ZFPoWue5UcHWn
Al0qVS+RtArO3JYWcDX6aA+uDQH6K7QegJDxPQ6nJjCXtFUNvDlSPouPyWYZyy300SBvjHLODTDD
6iZPZX1mLhTqW5a7EN8BBYoZN+OhDMw7GrnaRHfgLcl2vavbE/RUWoQchRGlG7MC/M4Lm+J9lSDL
uhXrkUmNLT+M14WNg6ZKGQgJry+F2hJ+GiBodrSaGpNdmCTtpQWpwtr3ZbymT1SpP1ZmXDxAyY2d
aNSEQXcu6h68f/DRJahNuXaBuFgnZfBuQ+fqXVga/vxZRFdtca4mfkPx9FEEeXy7joSs19eFZNje
csgWn2kdJIdBvzF6CZJMoFSpNP+VlcY/W5l4t84A8e42BGs92VvX8ZZWY7FjExXqiSVi242+9SWT
FpSsi2bcUliKEnpm4WDfTAM7/KdlJ2ZUC1eChouWzUNZHDjBAhuj5zt0DYbr3Jm6DbGQ0TBBbv3T
UOghUZaZTR2ur95QIilhFj8jPBaeBmgKHdoUvyUNbYFseen6aETQ3sTRHJGiAi5RD80E2MNW0/TT
ECWD+JxWXToPo1Ga56gyfswroeJxSaLiK42i1nEuQ2c+e9M0PXVF290Y0BEjn7C4uG2y4EI+BeTi
bTNycAbgFcGoUd9hg7ULQbDyFBuTAUzRuCFfPjDr3gVhIM3rnb55GLt4Sb5qiuJHN/9Z4Z23lQmw
7n1YDA8yL1LQcmXD0dXkToAN813C7ApaOuCLmkPQTVNzx7mjUVJkDBjA2NrQcLCA4S7S4EIjmlRg
g75AgmA40pCW9Pz+zkuTx1HTnmRDk94bOmtbVMLeYoMxQO5GVHuF3v0LhaAoIy7QoNhfJ3R5a27R
CAAEhV6ELn0et/MiUV4Pew7o8gIMEwFK2ZW7SOoAaObKto0FMxwBka02WNn9FN5WWRneolsy28WQ
N1qYFFMztNkVVX8hL10oeDwUQeTezkFpgy+XBu+Bed00AFOS6aTR7jrp+lqFfhkrAYVtkBbOCg1X
wJAEkcmODv44H3uBXMZAa9P409NfxWO27j0kwavO3CZ9NuxcdAs9RML5RyRT/r0wA1QOvPIpB13a
3wLSxnsKxrKaA/DgHXbViEOXXiHDYeneA4/MInahaV9YUXX2MoO/sHYzhXn8UtWqvqg4Ak5bm/tC
im0K4PgGxSj+cp30PsRuPUEma5rK4/xkVCzAZyQWJdr7II/06dKHALyJYYTKLxyNfrbSHWTevQsO
PDFXwYosAWPY56RluQ2zAmp4jh1A1jVr107Lkqc2x1Yw7qLunxK5KoPZ9s8WZazKG5MvToekRgZ8
Nk7aPY6H2H4frKpBs52eHkLsZp4++WbzhJLHsE4y7PYbjYVwNT6ibWw8Lr3+QiPPBJvC1KXt0hot
4Du0t/fluzeK0C5fOyUQU3rqx/zAV8XGDMBgGoPCGrkANMIPukcl46BVwQfkAXV7H1xROAsMHjPf
evlI/hDcbivGg+lIEzM9saPmlkk91lk8HjzdVlF3fnFx9B0NIzfE5zQcTtYErW2wcICfsS7licIo
YjKictv1IIvdA3zUL30nr1HxHI25NyDMknIRW6a8tQa/ugD7YgDNitKpK6sS789Ki5P+msGjNLgD
ISA4zDP7u9f67ZEeTn0TBxfIoG07gSf9smHRsAGTXrO6bvX0BFdm3ZFMEjR9G9PnAEkjPdomrnoL
s2oP4h3jh+VYJwiXTl9aMAssPfT734A3y9g5vTns0F4K1Kae5DnoW0zMej8pUd5MoV0s0rEQ50x3
paYx4NESkkDz6MPutE7RrnKZHwoOLsUryQxgodD1MXoP7KpmcSBHhrfXusxs1PhZCCXX3hzPNRjS
XvqflbT6l4ipCBy5YEUL6oC/tOD/2iSWVBsKAmvr+xzm1vaL9d2Osp2si/iur7l4YDkHMD4zQV/V
JPFD1pbNCd84X8g5CVGdQVF9LpSbnfiYZiso40JgUQ+DHk/ABd3SJTQSfIVpz6hSeDwId2qhHndN
xsH5BkhcdmePXn3JgB9ddENgvopGGauyZsWehikqFlDHlE+ppY9gwNkuBJhhXsOkVsBWmP7eE35y
RNepu8R2aNGnbfs85ZE4m8YYgEAXMAAIyXYro/SjQ6mHOqzVYWZUizPyldBEixoUw4DCWoHKRhxo
+BFm6dUAFgM3GoEKpuYbOjvAsFWVXwMXOXWdMU/MRgJp1fsXFRTlCR1x7uojAiUJtAAkUi5dHRF2
oJSnCGgSlV+j+n0NijCgOAcuInAk4wvJvO9QTFtPNXpAVFlb92ilt+6zNtg0yFLeUEQeJxyIg0At
kJ0Cz66XuNMC3zbjnoJtjp7sdmyAucJUmtHoNZGObNZ2Kad8WbnGRg3OFwZNrX0KOqZFp5lhnCms
jjSESA1/cvr2fRipMd7EaFVeqbp1d1UBwTA6q7v4rXdtKeMVHeTJS0M6rV+D7U6GRyR1kgVVtTq7
A1VwUgybuPENgJTz/tDa3D+aQG3N1bE0BCWXQoWVJpCdSmfNqOLtCAzQvNJ1wp9rIlMEVcJVKrDt
YRmAbiIf0tsgxRNNTd5dHRYwAUNwVMx/u5qGxIUkgp3LZdRlfbL0RN6uEqNLN/O4iibNWR7z/Ty2
Qjx867K40BJl7qa3o+pxPtSTgbeb18/QYguSOnXI4mMeyfSE3c77ZfITgH3+HIuyGo55cyQ7zejC
gING1SSqGX7xNNh8GkIIBnvopeShwRZkc7QD//5yWQAUtb7SgNAd0ugoowJpJ+L8YXJG51G1gMmM
8U3fGs4jWbgx7UEf0d+22jRws14kVe8dKaJARWLVtFBCa4zGxY4KrZJtDQ4pmiogJXtAM1awoCFa
Yq3Lf3klj9f9bQyIS4MqfNBnDjqlpzo/dvoSK45xP4ocmKEpP9IduUu7VyAn5gq8jR9zIgonP0VW
UwU+nz9vyW80Q72GlFa8tbMoXZFu+D7X3WEV3icr1pjy3AOAf3ayLF1lJuNH5ZY/2jDtT5bs3y9R
Yvcnsrk++PUcOzuSc9IRPdgakEf7CCGPQgcdKJ3Bq5Ybd9cy1TR44miO9Zf2o7PcRpmBTFSmoovR
gaJSR9GIQmniJLp54lzR+rXWdfnf1yL7xyte12K/XpFWZkXBj+jFxtcnvozqFJ23hOD1P4Y47rCn
pMPXytWL7cTnIXlREBcZa862Y8izYm24x6Pt0LEEiB2yzbc+ACr7xLIOZKNL4VboZ9YXtBmApPRF
dDhBgLer9cYnA/B7PzFeqq4uvxXcf/HxRvgGKuj5BnjS+eY3lxkq7xlSGQftLvTM/7LE/3sMJMDQ
5QX+7rXTO86pVq69IKKHXGRi00CndmaH4B6UXarKdC4dfuVn5j/GE+Mvf5sU+qyZ2SH+PUklFX+J
uB2fZIHmyz431C1dutjLoJW5vFomJOJu3VhvyFOhRV9NzWZZVNbWinFGdaU1fpqa9UsjrMtwXnKw
wNVhKp2U0K+gc3q3dSisbRqCCJZsNiqUi6bzClCDFtV6QE/9PvTa7Hk0pm1RM4Batd3kaXC1y6h8
t3tgbNvXwNc9OyXOkB/2a/zv9rJG/xpVr+bCl65egfISmszjXCyrQVt76oPm8Vo/ywZWbwfHV8tr
/UyihIksbOxvrkWx3o6+ZJGtjmSa7WJZhugoo5rbZITpSfDq8frSPb5wtnUtxuV1mSYcPi9NjtHK
5qVpIRNUzre9y5aThQ7B1p2QGMwASblklesujabN0QegwsvswTfUuEdfy1OubRTXsBAKikCQbGmF
eS4t8LGKBLsPGpr0oh8XbE/nla6m65p1nG7xvPGO5AQO7D5xsv40oI1/pXIPO269kZl3HnjwVaON
0qw2+eCZ3pXZCKouPaTtilNEqLXJMD2SzfVBcABQ+A055zC9rotS+OZqK9jP67LG6H9eliYFBpJZ
iWxTnKOwDaJlBzBak5Mu3ceyYYujwlhhV6U6w9lXHXZ2tJ/xI+AgaEj7GRq6/iDRiITSxHVIXvSy
4fOSnvwIp54BHcTbUE1fgw5HosgzhxMIxbHHo7GnjXRHlzgsIBGbNluaGoJlHY8NPYXG1xXCEgT/
fGju/7DPK396kTEL4oXnF3KDFMewV170wOzBfPMgxBqETvw975Nh2ajEv0DwtzuBxgPthGMZfLXq
MwU4UCVelh445WtVVecCOiIrcrhbDo2pb1B2rlduLeNzIKL8IiZgD1Dair+77HGorOkrR1P6Cjq2
hd42h1uUiJF7aCHciWfu+JabdruIUx7dFoVrX8iBIwB6K7TDQIvd7KgM8C+HDH0Uqj54lgC1oqMh
UKqV92STnQOU3TiM9zUygxseGfImzAS7sRrzrtWb2gSlJBrJzhAbA4z5UASGyGPkeeyArMqemlqu
jS40hLqzcwD5+eykeLLTZURp6eDE7u5Pu14W7NDGobS63ad4bacXSCdDHNGQMzv/mI7uXdSPTTn/
eNd+GwoDJLI4TlW2vS7LgKk/J75c1karzq6Lgo4CJv9mCPG4RqNZfN+mAWC/JRQbVBMUS8u2qhev
bdDGJ5vszfeBApCy+B6kIE8q3P5nbxerNM096IfeoxiU4JSStcsq4OFPlM4A487Sbyr+Bz169ZPd
9+Na4KvxVJtFebRQXd1Mvo1NJcgHFlHud985i5bGlOU/wcH93Duj/RIYCsl9ZN4vrmGa+9JG676H
M9ldUvjDUnam9Tbaw166VvbT9KZDPwb1G0CbEOgC+6HXtwshh+nBZEWyDe06PdRem97YvohWVjDI
NyDpt2OVZj/MUbz2WTI+D1KNOH1axSmwevuET3a59gavfPF6pAN1KO+mfez54lg3sbOsoqQHBbbT
HmPfmh661noAT4fzBo1mqDmFdneCflh1D5q2b2THL4OszFDLcwHaurumFQBSx/7KCNBcBwLM6GLk
RXyuLYHDPufDt8ZZu0lcfAe4BjJZOoC17rhFD6VYJywtbtH8UtyWIRq8kHCokK938lsL2mv+osrx
E0/ZDZnQw2WgMi0DLhbKKHeR0SUbqUEf+Fcbd8zP4gXSxvLA9XNvdoToFpjC8pZGwg3Lc87E+Top
K/HUH0UMEs+PhQoUjFf4MCUbgyAi2FC/L0wxnrDaRe4334nsbdJ8nFXaj8cuXxSOpnybid/mK8XQ
5dO4UtF0bIF17S3/AAmbheOCxaPM+GXGLEyQxkByINkQxiEqWHtGg8YzOcnkCuvM+PAe3wLhjjJZ
5ByNxneWREdhl81rGdvWPUPS7PQX+1AXn+0J616drH2PrwEAWhJ7Bd43r0GYsHsVoZtqzmQV4dC+
87uiCHLyXHCDEiaBWtVy8C90TQfuidC+xR+mfBogybTr0MK96UZuvU744o16T3zDIwz0KW1qnMbe
mW6gUu2DKAMNyXomarrlk9Iz2xKJocit5pkU4IRoAqOZHIiKmz6B6Lj3aya9pukBokgzHeGbry3A
RxSAnR56L6J1HjX2PRDiyQb/jOAk0xh8wxCv3vGWV6gLCA618N6EHjUHvSpn6XdIF23Gypsi9CSK
NTi6rO+Jjc5CIGaTZ2cy5Spgkt2UMjK2wzR0B7fuxhPq7BAf98r6vsbXPNrzhuILthGPYQpw70Lc
T30DxrDKq7SqiP2lNcxi+befber5v362qDI//WyxYUBkV/d+UeuWUG2+bLnoDnNzlh4CNd8dqO2r
ZcY9+kjafSXTVC6QWQWFHKXr/Mar1zwGY8BsdFG2XftKGAuUsQucWjtvoyBmthQqxF+djG0Z4xkd
OadJq3gpfSl609u0EcTOvUptufKKgwFIyFm6vTrTHV36pARDWei6q6ujrsNvcWuGi7zx1IYnEd/7
XiXu/VG3tI2g+gXy5IQWz+qFIkabM9Q3+RO6f+QSeuzRQeGrhF/L+p9y/PMtBU0IohKAl8TORiqB
Yz/Y6EYkdx3PRw9KmK1rDStuedstrA7IwAGwoEfXAUTaTqdXCgtN0Jw6VYUM3ICzRhx33aXTYUOE
Xj49/W9hCp/8bQEoImSsvP6pyfMtWrlR18Mnb8McMW1zPZRZtUygG/KSFrV5SJkL2XFjMr+Yjvox
JoF/i0KzugGbNjrWdTy3AnfZ9h4qV3rZvC+2FD8m3vuyJfLGuylHZzuotcGwu/GBGVuiuhjv6WhL
w8pMkv188NVedGzEn4bIZcb7pDZRia7RXeoTcDWKnWFhWYOzDorAPDmEdsVDYnA3aM+4fX9FqNMc
ow55mmxi3QlNJqCXyEFUfYJAZ8g2UYWm8tJTckN+uhhe/DVxK7ZVBevRw4JLXETDuWzrEq38mQMG
Gd9VCzLGZfsew92+X1Zti+qvjiZH70UK/JdQWkgrFG+htd6fexkCTAh9qWVXQqJRpkDzo3SPW+y8
ug0Y37qFj9SkWpCx0R6684GU2Ze1d3O1VxYD9cfs7fnKqgA0VNgZOHiMH1v6oOEjJM5dauMzR7fC
f6h4lkDhDHlzuqBGlUmkdH+NO/ALFeD1J8unmTSe0tiCZvmS1rrOgZAQUvH6wnKPr22VudkF9GDd
xgQX+KWyQn42+ydLw73oQma6m4TkSzcZi3WMnYqHM0jon6YoX1JISrYxKBro9wh7fV2hic0nnE4E
aPr8vlgYUCU7BPpCd1HqdAWYFFwYcZ4L1mTtpsYGfFdHOZ4NpfN23FEMmWyn/DWblryOKYaGZZk7
9vLqcS2vXFkuBCUbiYKRLOL3S4JsZIN+eYwz5dcgHIp+zLaMPBTuNF65GXLjJ2UgPyUp0ziGyo/4
H8q+bElOZcn2V46d54vdAIIgaLvdDznPVZlZg0ovWEklMc8E09ffhVNbWRrO3tYyGUZ4DJAUQ4S7
r7VAnl4jm/2AteNHb+Yvzk3qLC3vUQu0J2RBm0dDAz9ga/o9lOL78Fj0cQruJaWdAUIz5kXtG/Dx
xN4MjJHpW+dFSyQppsj9CCBcY7n+NxUWXzJP1J/KHnF7TfjsggmPBPdkxfB3zKItPloNWHBKoPnt
aCnwccXzYKW4FmHbH6ZdzVTaTi8xp0qjAkiisYY2okVmVg9avA6rwTowANoDHcYLEi/PEOssr3LI
nQPAguWc7JoC+WJW+sVd5JrDvWN1mL+MHXxwBSBilFl7Dnzxg8wgp9uy9NHLhnLWgZHvQJu+1ZID
Gzc3GxVVq6q5FRurbEBCeJtWx0p42aODLNhLJd05M0ofeS2LUqTxo9XV2SM8r0hvzNWFGnpZfEKW
lLyjUhmWb11a9NMg0KsDrWrs4zkcx8zGBS1eRO2WivFgDQvkAvE1FWuZIzwIB/eKin3gVliNlXJh
jgcFV2iwRXTDnFMtIvHarshAb0G1UjTBsa4xQ6Va1hnlHVwGZ6rE1DWY5VbPNommmQPYlqMSgIxy
V2NyAFdSErlH3Fvukfa0Nv8Evux2Y+iZNcyMwm3ggO/BBK8nWBgmUGYe92jjQRVg5wbY3Ip/anfr
Rj2oCXW7Ff/3Q90O+ctQv5zB7Ri/tKMKu2rVttGvrg+RZQ0qIdmMdm8bEH9Yi8zMuxmEEuL9rcIO
QElfZMlfXah8q5bjiLci7f16gLhGRFK3wXL498P4xY8To6PQmUzG21HJKMqCZzPB9fOgAqzdxpO4
daHi1IR2qUueh89Q3iy2mhlk9zWkIS2Egg7pyNhJm7y3kAWiufm8N8x3W0t7YbTSIGp07McnALnR
qlqVKgJW4kdf6pGFyJbrbON4sw8M2O0hxpuIjnqr6EGv04o2OqXSx8xc+Y1YRnngzKcj/hgYXioA
t8Hh3dKxY5VilVzo4WIaijr76iW2W/9uGipWer70A62YmjiaczJBQrQGw4TaCcXUbtqz4+Z97w82
atJJbsd4sNGPNumPvZtNjMPcRqWKm60AS+g85HjiQe/mXPLGBjeVDyZ1KrpW5FyUAQntNjLu/LFF
AXm1jV9bzZwqCy6dSwZ/S1K07Dh1ahWUAgHigecLKaKpqtI7aZon0KQUb/lgnTTB8jeu7JNvYyeF
RbphdbCDGNxMDnO3dtk9UkI6paF7Yy46PAGT/WaiFmRPiuEOKPMZ67EgiK3wHgR6/BwGoX3CC2lJ
JdpoA9icY7N+a3ovQqSvRkZe7hTVXAoXLAZ24u3LmI/r+UK81D/2olB/t9FeE3Px4vt9PGNZYr9M
td6a6c41Uio6W5YVncF7LQ5VPezJBHGI6FwjEf/OxbsMqnmdN6dmTXP2QcZ0T61oU5fVJjKz9kil
Lgijc5lmz5mdgkljHJlMXQXOCqEZ3vZmazKznMuQRWtqQhWxSgC6yADiIRuN6ReQE/VqHi1uR/Vs
Za6jDgzUt/E8Mza2tt4hX0uXOOEwG+Sei/pM3egnIS+igFJp/mF0vQANbzidwu0nRFhRtmD/Ot1M
qVved47tH25npmw3mOmgSQQmFReM2laidGeaJuwPv6owXKSRGqCroia0cQZwgFR6pU+/iga1Gwei
e0mi5rfDsjqVG61A3vrtlzZlo+2YbD/dLhwcpOD9V/H2dnZdajl3mfdCY01/Q6fLR69rfzcVh5zv
wLDRjmCadmsbEEnQsqR7Dav6wYiT6CGEZOPOZgwZuqMdenamltWnAfNwJH/KalWDymgrk5w/KhDd
USMmDH1eC1YeA9PSFpqVJTMFAb5r0+lPbd2nx3YsidwZVsgVAXNy4ejXUnTlvQTpVS0j/UqmRge1
l5d4wZ5sXePlmyTI2HzqYBnetdNXrlI6mDiRood5dRNuaXBw4kY7eEX0GRWpg4ObRRN6dyZTM8CV
GHdNuabBgTZJDqGZfqNKOl0t0PcI4Xp309Frs0W2WSCWNJi0o/bEeH6i9rRxwvA1i2z9QKUO08O1
axsN6ETwgwat887IVFlQJZkySGTOeOl2OypGQ25u7ADOOmpCp9ACGceGKxk0GxovTjGwDZ0AaD3Y
zlMdlpJYU7XBMwvM5jxwW93nQ/vmto7zCdLu/RKKgP3G61D0lbYA6RZyNEPHOeRlAgU+IKg/gaeQ
gxI3qfd5EyB1zThP5gYKfKoowBcCH838fcUNCrXNlKd3y82PEPrYN2k++5CoZ4YVxMR186LhtHPP
fab4tcfSL6pS2UOOINtGVZD4gZfWeRgbUGgbc8AvvPqswcn5JbSQABm1/Htkxnd13BsvKqx76IEa
6VmYQbOWhdHt3EJE8FNEDKyBvHuIeijjphDo/Dp2h0Yp/x6gu53AGYxb1F25ZoxbI2aAJIw48kBq
YLbQI4DPYr97gkYFuJxhvzVrR/R57NgII8KhNjUTwN5TM6Aj3kfrx2a30YLwq0tEB5A87kHzDXiH
Nkv6t8T2kV3qGM+QHS6QlKgnm6qro6ei4Qc71/0vwPPE8xzp0SdlG+yY6T1Ca2YffPnRs40hRkE9
M+Ehbds02UILQwSIvDR+or3UE9G01/7B9qd2HtMZ3pt5/CHOpgmz34MZbPMhqjfF2Kz+qlmD2FJ4
baq1ESVbWloBmMmPGB01plHiotqQvQvjWTogsHvKmzxfC9APPBtJPvFZiVjqy8iU5RZZSBDnjbOJ
zwpzadjDGgTahqM9je0l/GRAqSFNweoz8CgbeWssx9z5uS8c8GAXfvQfyu08VDM3UO7eiSA7glSZ
KDslg4WAi94uqAJxwuwUQEPQXIRDt0AOlbu/NXN7y1/1XmzPOw40Z4tEjb1KmubBb410CZaybjUV
BxCxcVHilAy7eVCtPoDANT5QJW1aG4RhAHWdqUSjdZH+PhrX2/fRPFPzVo1Ka3i8pBHNiDML8kOH
VurliUoVi6tN6CTlnIq0gZMXxJxedeKFg4TNsUUFArE5H6VEyPaHMaYWY4efx/jTUcwC2q95A+5J
v+f5VYv0PXEzuFAn3UTAWi278aGARl8w+qLbuwKi3VfeDnsG8dclXo723q88f17LgR+qKDOfGOjS
J9o6lWY7sFDmCw9Zc5+omRsX/KAzby2NrAGoXnyhJ6aqIFxRwGdxrhmr97XXyAXzouCLSo5ZYTqf
mwi0q0M9BDuWxOl17Ej1ZZRBQ8dAupAZRGIbxRhHVIZ48+Dw8f26/YJoaTtvuOPfR1LXIeY6gGXU
zAaIKEfvbS0osijIMaYLHcHTBgy94P7gbNHRnomlapsqCXcB9qbacc/0X626g4q7BExo3IAUU3nr
Cgm9a6vmCMoqvIlqTCPA728PawfvmXNhI7Q+8qVNfwy/7heVgNOV/pax34RnKMuNGlz3lsOszzG4
diGm2H42ho7NVRS20NLz2k0tGm3DEOm8awEJnyMuN7wUXXcgDm0nBXtnkLWfWRFDDhL4C60Nk4cU
0HtAt7HnlTlkQ/FKftBC9W671dJeyli1bNMSzEAcL0pANJIdnbIr4vggivJ1OuPxp4gcZF/UIvHV
BooF4aOT5Ics05yHEIRPO7xRxqew7T+P9pjha2H4Pt8JG1QpP9sHBDJmmV4VG7z+uiMm/N1xsEQL
fWierSMjD2YF68J+RjW2HwyzurD8ddb20DXToIMgndGpNRZvNjuK+w1y28pzM24qEOsjegEbFani
Zssqu1oVrtHMKcuN8t2wBj7bXLhbym+72TU7HNYMucOzmGhab8pWjlmeEVurlqnC28PTdOMujSxt
GYx7nujf98j2p1okloI+B7mS6xB3z04idLCqBjt/LMv0zYSX8S0oqhUcce1nPXGjBfKn+pOSEp49
PatWaWyLuZEO2syViX6QxIhAjmIqW/DIYZ7j7chEG3v0ItMewhTQcs0HCNEieXUV2gpo5RFwR0lc
ZAMBAPRvTHGEIyc7OePrN1XGizHUbBNyC6/kXOuiLWcavhJFBA30pvI4xHT08M3FUyENYb3mjh8u
dMtKTk7E5N4fsmrZqVQB6w28ONQ833iVfO+zpn6QflCvXTdLtl5iQSltHIxaDCYU14PKeoVrP1y4
9pAubCb7DSgEKUedNk6aFkvXtowlFVuA9y7ivQE3rbVIEqSL9/V1SF1A+6Mg2SKmAYAhFB7OUAZ5
txX2UXPDbeqL5Z80K1wTn9qxchhD8XbqswVSFlvtCu8arkIbePmCsP8RQlcbxHoNfMKg8gQixfLs
wxkz2ahIFchurzfmXLNBgNDwxngEDLzZcSMfuakl3IclpCFuRQECRVxX8xiaHjKkpXDm0cgwDqnW
J1GV3tW26vjQ9JE7J0Zv8ZddZWZ8yMxRngke+CW4fGOIEuYzPLb6F/BtKOT8G/G9rUQPrhf8IWIr
aK5MliAcGl+1vf/etvHBaGwayr/4OsirlYtAFtaGw2fOoMzTqf4ZcjHvdkrEAEfmZKf2Qxq6S08b
gDGo62jD28BfIciBuJ4c8F5ErBzsNgCFRHG80aOk/kQt/Drg6xDifDNMtpL5RD1fa6xb/7FMxPOI
lwElY0lnYwhQw/migvoZXVJVfixSLTz+7ZaufxG0v9X+0vfWuBmHKqSm1oM37NoeQVdIoRf7Dh6A
VVrq5jVFShhkjtPhLXPv8q51v5lD8d20pHxUsY6Vpde5B2SBl1MfleTaMu2BVKLnjfW8XIean8H3
NM6B1DjhacdN7AzmnLHXG2b6hqvOQSaxTQqI+3Agr1uRVBAo7tU7EvvWDpoMmJs3ySNnFcN92pbg
pknMVWwhuTiIivwIEHy6RNpT8VTa+leCNmriK15b0dutDwsGf6G51osS+GMSag0ZxsXqVnSqrlhB
HtlfxbbnHawe0Cure6bs9yxrIE3nu/1JctkeDIWFTFC4+msVTQ3M7so6fYZoQYEMETwSGWaYcAvz
/EAyNMlYtMYi1ZoNsJ1Ui7Wi8Ui1f+obCR+RiyQFgaqWnjBNwLwSArRG0cl9oRimmqO9LQUIA/r6
pVAyM7+ryJYX6NEuwHDrJWffGwEMKjiAqdviX1NgiBeg1eB3Wg7Vv16zo0cvzsollKSGIyBf8U7k
kVgPeWbem2FuzRtL+C+NkV6SOOPfAexHfqOj3vzir+62r5C+0UQGiPzxrQA/ggNXjJMcrLpxkT3Q
PdHjT3aDp2Jt5+WkPuT0RnIPbPc+TSGMdBMkSnK/XlvKBxnuAEGiW4Wecwh+aPdgsAETVY6sfThX
ZoUVtHsq1n32XiToIb4OH2v7n4tUGzLAw/5j32xAjk6RJgtQ2x6syk63zjjBQjYiFNlkkfhHKtNm
bOJmQ7oNIzs46Jh8Ep9BqNpvrpX596Lt+IUN0YnIEMy0NddIGw1X1KpPhm9A6Xn3mNtOrchs9CZa
dTFajTPXH2OBv2JqlVa5WClZmUt4KJEg3JXsOTDBDYfn2j2nfgU+brz8j8DIIAblNj6cLq15HJAq
DnHEyrzUWVXPMz3tPoWO+do4dvTNKGp0H+NQVlxgqcSiN+FAaLXzLAZBNg/PtFeBG6XtESZp9ODo
6tprrLl8mlA2kZ4cstB/pWkaLRAkUK4zaTbRjiZrDsc9CDB8viQ2L+L1Up0bH7USn4qR+YvsdacA
7RjtvJXzW1OyQ6YzxofBKWYg7B3WAM0kzzbkxVNd+l8SFzBoG1xspzD225MEgBqpBrX/JYQ0gMXA
vWHYgbv+uWekB8N9mpjPKWY2R1AwpUfMetMjViDhxuq0J2kGwd4Mg5VnJMU1jsPmXkQ2ElpaKIN2
8LnMS5exDdVqjVUfPE9+nmpZL94qgD/2mBxh1SK4BslLeMioLW1AXLey2lS7o1JQOGLx73/93//5
f1+7//K+ZfdII/Wy9F+pSu6zIK2r//63YP/+Vz6Zt2///W/uSFNaFgeHheWAfUQIifqvrxcEwdFa
/z9+Db4xqBEZV15l1bU2FhAgSN7C1PWATfMKuG4dvjGdkVUBSPpLHfWA4SplvyF0jvB5+rXRFtM6
1mv9aA/EyjqiGVZrWc0GqWZWfBKDn6wl8cpBLpXP/L4I1pPKYBTUP5WBIz75SIS5TTPCyAoXiMYk
EAgBMxFtvMj9aKPGRRIvGO7xHeSJkT07bqw06Y7muOnCulxleOmBkemv2rhUn0Cmn2yshmHGbiWi
RD6SbKYm1Jca0wBQU2Czv7/03Pj90gvBBe4sy0IMWvCfLz3o8TKtrWxxrdug3yAI7CFrSh+WCdeK
lzJC0GScTrQDcNCF5OU9tRDAPAGqzZAm9udWZepqu8SXH8Zp2UizYXYKYsXazrIq/yUOSmMRmlF7
tCGJuS9y8GT0iE09DSB9xuUVb2NT8E8jx3tsylwojXhxf6DHTC/7O+WH5o5zA+9cQBrsf7gvHfPX
i8MZvL64OhypIcIS1s8Xp5VRIZE6n16nSbrILeDyM/6ECEV2hqJscwZU/5Feh0GVait65VFxbIV0
rfTc59AqNnznFT5gtRRWkoI1DS8mP60g1mBZ9SdDlUd7nCPio3hJQ5Y9W1oOyaC8RdM+4/vKvve1
rLxHov0KAXvrmo1s+gW4bUF3ELl7soEyLFrXOfgfqZY6lEG3skZefnjNoFpbBhy4PTOZwzkVbgc7
BWu/mwLy2LngzDDbqJxXLlCEfn2Fdr11/aUt1+8rYWwllDt+mdqTwpyhLGc3VpL83NB4QCe1cHpg
+ssOOg++la2TPNTjBp7CvLRCEIChkASimTWAHu4SJ08fDKWXK00fsiXVUu+2jafeGch77yZ/I88N
tjR4HX0gl29qe3wr6/WKKgqD+f9wR3DnpzvCYkzq+G9BMdsGDNk2x8fpw5sKbxajB5WMd7XwiYJ8
HOtOrQ56ZcIZBsWT7lTGK03CuNZ0B89yu5PmO5iiaSWkIMPoSKqyk0osicdO8rC0Wzp5ns/qUe0t
QBIgtHeKEOIyUbGnTlRBxf9omwbzWOSuq0oiy6Y3Zbyx20HfMy71Pe3xLjKLWRr0yLZCoIhtuAy3
t+rf2kwGXqr1P7x7fn7tjxcTBFCCMyEdA0R0jvj5YkZ+yfQ4Ye7F7qoeodjEmenAL9wbgeYg6TvR
l03spC8Zs5Y016UWZekDpdfyFgy3IJ5FGDGXwB43+aZCnGF8z5bj2/XDBiCjY6Og5YYGZIbGB5xO
ug93mjek8zLSQe9qsOSsO1EwI2cLVbBEe69AdCaAlwC07hpX6TzMc3DZuE58Fshz+fur4ti/3WIm
t5ll6wYodxk3f7kqmFFxL61jcWGQyz2ao2AGqE0ipLCNKrfEieqJMFx0+TkQQ7z4QL2cQdCA6JLJ
Bv48AGMlqOSJWtm1e+TBdaJeVGWogYs7qeaUCphZoOeAFLK3t8aMwdBb2yq3n2+tKoHsNJtBurEd
XUO5G4IUI9C8DRXVaGslEEp+b/5mo3b56GqaGo/tyNZXElNtrr2UI733zPYGfsVrGLoihheCqUsU
W6oJCmhsuSVkuKj2Q2uHVxUEcrlz8JUx3gL9Z9xO+So0qmGTWkhUGe0s6wTeEXAqgjUFK34Q9ksk
41ty1lROdzVGAEkOIDJCt1gpjaWxru2hoBTXcMtBIsz3UtA7t7q7hbh3flJ1AJr5oXb3MrE/xamq
L2TK8OlaxIhhrKhIFXoMCBXTX//+HjGs3x4dB3objg5xAcfiWIWP9R/eQ73D8LnrzeLi+/rodU6f
w6oMvqQtkg7dTrB7RH4CpOchARj8ev6XHIwYiO+7LznCSivopoIlwxbBw889nbJhWMD0ByfRAmBc
wcUi2rCETwp0tVSUwbD0czVcG98Gq4iXroJRES/PtOwImlikmo5FrDDqjbRHlpuxmJQgHy2k1W2o
CKDR+5BUhBTyMkCq2VKauMsJERS4RrUMBlF/gF4DLY6ZUVlOwCE4qoZtzAF1m6DXVgIiCSiB6RP0
Gmpz2Z1rWh+g17nXVUvVJmo6BB2nBzAHed9GZL8Yhq3OwnC8u6gB/rUDiOfFVAaUwhlLDshQsB90
r9i6fq6/gFWkXuGd6q6pWRiC/zxHrKutJfKdGqwgyC54/Xob1vQGeIDH7jRsrjIPrvj8UCk+IG8U
0o190fgP4FznyM+Bt660q21fISIAWIE9B/tF8IbpUzpLhsJ9jJrBWLhaF9+lyA3dqKwxtjSSVSMC
eBupZYl3cfIO4GToZDVuNzcgGgfnNLDJctyQ3SrrfllZpprrYni3UQW169DLZMycxpDBGiJW1Z30
4EFJuUo+gwB+R8qQdVjvrW5wXpDEKOah3fvAT0A+1a5LfdMFcNjrhmniDGTyWQbVrnLTR4AZojuG
1+G5x8IImhcQuLay5gFxLg9ydl72kCVDBZmAvFlTURSx2lYNEsepCBFm876q2CpUZnaGh11fZCy2
L0aRxXessNd639kXMnWBWy9cwx1W5mgzeFFBuWNq7rZxejLydEvOWogGgd0wFltyGPkUIRttdWcj
N7phAIRjsiRB3faipfo5KC049bJqa7pl8b0xolczHCQwr5U7xzKd3xe6Wa15XGnIBxpA1wAU5yoP
VHb50zhxtO2SvFjDYdEsiwaSeGmQX/IRjYI0SKgkj0CUVMsg2ljFKR4p2GhjQTiA2ooBbykZFIjJ
d/0nmWWLoc/6xzACQEMWQkesBSt2zG45ABoZPqQjuaEV5wsAi7pdW9YlInBt00bHKsyKeaUz5wx+
Un9tyjyA4kzWHyID3nmkJNpXYSBQIDJffgGmahknHv/uKWff1IjIUHekAzhn7vnBGglNw+rv34Tm
r19LzBo4Mxk+DELXdbxTfn4Rwg1V1EanNRCM1+FibV2ElwgyALqpe8dX+gZUYfCIkK2BdpRfNw9D
LQoI3oAlX9i5fg6bFPOBtki+ZrgrkVzGn28tkMPvIVDtBht7pFghnhUFklWsfxpnSaQqahSwpT1I
OEIYd+5VVTLNI0xkH88V76OT8mvjnioYIiD3f38Z9F/npeNlsBjmDeM/IWiF/eF7YHcd8rwlU6f3
nHbbGZGkeOQZlI9B4gU3gGkM4Mu8PfSxZy54Zxa/vgyoRx4jyZ+efj8Hnx0iZeH870+Z67/Mc2xd
6lLiLyfx8uC/rTyBNNUhNBiEp2lCP7h2CSZ0L/gMn3A8OuXBthOtC8dl67/M9I0vdaRS/W72wNs4
mZmpgs+Q2ri1rsLaXlhBkYKjaUluzsR2gkfDApdLFi97vwJxMEIeizTS/YvmFe97EELgi1YB5pF6
Ol/0496tXQqJvH9YjtP64eYJsfBNxzKYY2FhCoczlH++ndt+6IJysKJN7wLqZc1NiLI0A6S2bUw0
4UCyL+3QQlB3BJy0KrpH0lv5dGvhanxAfMjoZq3nQrXRAJQh6DpIOfkgmI7xzQEKNPOvFkuKXTvW
UpE2HgLBvei8g88ZtKp+9E9bKwJOWNe/sHb/9/eAMXoXfv65eHilDZYQbtg2MFk//1xALZIekSxv
M2G4zHw+eWTg23eOhpcicAkOlXLcRINXgQcc9qZPgWkDQfUsEmBx9FQDYj5mw23tGea6B5ezj/UC
oLsfyrd6woTJ8h/uZvyRzNEb8OHHWMzAL3Ec04CHh0v5qxeLQdU3swO/Wscq4jsFufA5MoWQwdZa
3qcgcUCBh8RzaZdASvIumJEdGUD2ClyMCEAHqf/JYVkMsSNLnHTEHB4TxEWpWZpZ6d7z4XahYmaB
lroKWwZSxwCz5a7Od4iYfUGyVfg9yU+YNOKLlHomIlKufBmphufwDKoLd+N6lbCiONRxY+8QRG7X
dcmHe2CzvQVe5cbzOE5Tu8H3YXgfx9DA9CgQTMzzk+75+ICAQbI5IdH+KL0o2xl4uvXRPaTAQOWp
46A9luDdOFErMlOxV8WwAfr5lexkokra9E3hLnRM++fTEchYjUNWetfMVJp6a7J9OJi067Xqw2r/
wZY0aXKoWbGw2gJ6k9SFDmUB/LU24jL5aKM2mlVmowZaA4fF72cNKWqsCSVz1phpFVuPgQUxBnIM
Ko468JkyThdA+xnWIcwNuOsj3QVNntKaPZUzmXnz2tMDzG77ZexWAqpqQ9TPQaCML4qok6utfPs4
cPdOcB+l0aRiV59VNbOgFWIliN94fK/x5PutRWux7yDBtvFq5xHmi+iJQJy9rW3ILNMYzjgQiNNB
WqCsI7XgcRFt4BuHA3qsJJsZ8SVcV/79dKTE6VdJ3w+LaYwAM95wCO/sch1UEZjixn5GJdOl7uj2
chohc4uzCX3L26C2PgQLAD3zNY3Kh9w9BbG3kxazsjnggFCkyN1+E7PpOLXn8gOkW56pOY3TIaw/
q0GkuaOi60s+onaQ1zmeAm0KD3wasTAO1MuTnrYpc/xN6KzIZhqAIyDWfaL2AQ9AzuHq/oKuTd+5
n82sCg4S3HB4xzQrw+f8AqJHfjEHUGFBT8JZ1sLy03mnRTMotiRnaoIcAxMQNqiRBoaRLY2Q12un
AZtwFb/GbRyvuoEHW64Z+VM8uJiA2PErMiCrhagzYw/V0e6iNc0XvXCjV+RFYSqR1vpJek50h9mp
mFFFKrrvTWFr58DNosNQ1fGCDgDP+F6O6YxZ059A1Qca+w5/CjpI7D5kuWOCfbWL13HeOuuKa/kn
SG/Pe1a6KyOuAC11EMbR6n0bFog9KDgD53i7hFs9shkw1rhk8DyyWd4FrJi7eIm5upeeqVYXQbMQ
WPmvqehrDvKZILw6DVXiHi7gozlJR7ErBDGClWvAkUfFIi3ZHSCNm6lt3QGfDamAbOVW5lcazc5t
bQ2RXWuOVbh+NbSOXxJzT3WTJQUSIkHG23SqUqvTHdYskFoZz9yMsb4CiQhgQxU+mvDHvp/z6BMN
Eaxb03mojPGDydP3c26FvEM6cTqd83g7rMBtkC3pqLGFDPbBthFJHw8wbui84W9up/P6u3OmTl2l
/XbOXlSCsB9xt7s67VatFllrVTrbHLE5YNBUjsQOrcHUgnb7WJVIW0VMJA9sa+NQjdQyoBXTGLJu
U8saoI7Qkh5U28a8kHGMFhnVKzeQz5HpQ0iabAz0ov6Bdidr3hhshlQ7N9WihR/gA2BG17AqgOco
wfKGKUh8Be4yvhYJFClb50wNkDRgLhmgVEsq5iwyLuhMDakLFMDkovXbdEW2SiJYrII5pFD7bdbE
8/duGLfya+TlqAK820YTX5ln1Xe9Lta3FknRK/xMlW1oLDXUzhFXJG3mRZ7vqR11Lb0Ocmysq7Zk
SzvWHnoevgzFoLbSLOIFPLvhmtedtWNRmhy9rsRMvVu4ab6VUQZ5K5Yms9jP+2/+sIpTu/rex8NX
rKCNJ5khuBCWboqccBDfDRXHwtKovXPngkcmbYzks6FLxIrRCQmzWOnUxmtomSDir4fkQkfu+sza
hWEntqAGXOdSgF7IGOx9HfrfzNYoECbVQG4ppHUM8NVY8dzTgaaDZHYfFc6cuch50KplwUHMESPL
4lV67AQK7TH8Ca+N7HCRQyQK+IGRvWnK+1pA2fWT6Fg0523vXivwUy4gw8AA+xjejw0Uf7775biB
8uQZeAjA5ny/fUKWMADOOjIKfjoeJLqB58uqfOX0ORjMwX6+KsEBsnBjSOikjY4Jd9/orwDmzdzG
qF6cClB7H6xxGwZfxpPDxa5IxlFLR5/LAUJHZtfod2kQIZZDPeGLdP2iv7qOnu9siEkvqUOSrgcj
lJ8BLYkhkNNWW6Tpy4fBEfdUP4gQPl29aE9+Dvc80I3QOx+PlDgeiL64/YDHrt52zI9WhVG6n91y
NXU0ZbM01JDtdAYPF0T+Pk0ngqzZmZbiwkVYEBwNxG/m2TggEpd2WaDSp0H6/cYAFHyV1Eq9RHk/
owaaCXwetPuSPciXiosjIT5Fh6osgLcrzBruPeRAHAQYMBdUoVnVysFb81lJk68lqErXftRpzxnH
X348JijuisXgyxghXGT8QCO5mC5XBmH1GfJdvIvQoFDjjiLC1KMMkfEDR9JLPQhv3Q15uYEKSf80
ZNBZGS90lIBXAQSYyVEMmoMUvNCYDfgkPSJY9Vj0UPAIkE+wybwIsmFT4BvRbwvcCfBnCYQuRyIY
qtA9+6p1EOccv6alFlqXfNzIGHO7wgy1JX0+A6dBhfzqi66aPqh5EgzrDLw/c+pErRpk7/aYTh6p
JDrlQHWjxWc4y4w1prn6DgiqmY2smMeYa9o58vK97jbec2dnuDgAe06+yLLUkebEkm5JtSLx4oWG
0N2WnI/IJP0e55KdqDSOaCCL4jEdRwQ9HYjV4b+0Chz3L7B47ENvEqCQA3JP5UFZDWanTdEZm9ZW
d8ZYAawbQGQfqrUu3+ClL7ZDHkLDDnlZ8uBaxl+7vS+gsjN0b57+ueUeyL5Vk8AJ5pjR3Lf9ei7x
jVwXJuPRHHKMa6OR5qkC3uQylMw/mgm7e2+cagj4dSpZTGUD/kIgNIsaSjfjYFUKHVIWnuPAiS8I
jcPh7zvflIhRZyiZLI26wm1GB6p49lX9f8rOY8ltZEvDT4QIeLMFPYuunFSlDULqViPhvX36+ZDU
bSp6Om7MbBBIB7CKBDLznN+UrbYBia5uwDsbKHHZ8dc0VOxNpngFxjYUqwFJ9kAk5UkWR0Pfg0Fj
FVUE1ms+l5tiypOvoajJZCymXiykk6+4Jbi7Wg1+tcbpmKxRbJoOsrVXne9mIeqrHKqEm9lQYSyk
VXkj+PIu75PlZnWUHypbrg9l/N8/lGzNiD7KD6Wg8MliIal2wTSrJ4nyvOM9l2JOAtwP2MncxQJk
l7uMwG/I0FAJCLAvnRwpJvC40L2TvGa0dLKybF5XbbhhS78ClhS/ggOZ3w3Q7kkLO1iW1KFgiYYa
uyy5mnEwZjW5l9JyOhlhMdxkW9B6V/S63Kss6aH6WiEteS+BqvzajY52kW15mP3QhBXdVcNVHObJ
jZjD+X4LtU59no3gJLXBEVit/dybAIQsHy7oCjQLtNR9kq0587yvZSZ5GtmK/zvPVArStgvVd9vx
0lWmnlu7Tg6kxoq32XbiXaKo2loWw1Rtz24dfDiqHfErxqc0nFAbk41qy60Ko/GOeaMUb2PSF9s8
JkQvW4fAyE7NxBvtPrZFJ8VN32TXLEeqnEA9C/flpqIb+g2ODynZdy7kocBwBP2f1kNzSQ2sBdIk
09bk15uLVeHzCyiH01iAsZhwbNjeKyvh0VQ12i3OevNA6GHCEm65hgoQJDOyj3oQh3EGo444Yv6q
eUN2qSJxURVNKQCLzmzYNAM7oaXVipr2KZhAnAVZVbzKOoyuvlmZDhBrqYq8AdP4ZSM0yQtMGqwF
vWh4+zJ+1IBOBQJzR1mUI/RyK5JefZE1mmCtN1lpspVtYkqGG2GQe3fZYxgxvO5KIkmy6BL2RLi/
f5md8RtSOe1JVrcKsEZ+oP1RFsOmMmEaQReQRXkYav3NaNP0LO/kzdArImYvKEt8UHlQrTXeG2t+
KOltMEd1Y6hdv+FNU23ztnDWcmBfaMrL8PP+1zaVN68nyObA8rjKHBv6NUnjnS6m/FV2t3ISs7o6
678+vhua7IGsr16C39QKvih8/HCFsxPK3o5h3BJnQWYr7vFRJc+S0dmC5BvPsnSvwnCDtOE47iDU
/hqOzr8BdHzqVygdHEQ5OpvUhOcwgYK99bGb3Q9B4y6GC8HR6wpkZrIGubtxzH/1M7xu2HYOxn6e
KKP1kITamXx2ewYJmK2TMRV/BAcZZn60q2b/X9vleKbmjM1fWmzJcjnrihTRU9fCzZfu6I+iFNF5
FKEOIT+zdIamSGeW3++PVjm2AZa5rj11PLhksK6Nof0lU8K2K5Boq2t7J1PCrNrOE0YELy2rUNkr
iJ33aUCvOMwGb3v3UNK1976L2mfP9Krn1Ei/SCRMGYfu1ilLb9sxdZKS9ScbWiUk42L30NlKlTo7
CbYtSRKJEhTQf7pIja1kFNUaKZxxMw1FMvmOl9/QPYwPEiB1r5MwKXtsm/Xd3A3PbwAi5YgCuq26
/NMQUhazCWQ3hziD7p/xLluxGMPgGF+HNBnC7RgSpyuVATVNTS/Us0i8jUZ27GYshwn1i1uYlT8m
vU6OsiTr3U7/NVTWyYNqK+N6YtN2tQy0jiPEqZ8mp+nfrKRrNm0lmu2wFE1Fcw52HEYr2VqYsXet
avMoG2VV2fdrz1C1Z1nCLwd53ikrnvBg//1qqraNwtp+xim7fVGSc6fnw7O22J8PGSl0L2hVX7bJ
OjtUsLGKBgJCS39Z5yXntu70Ux9nl8dAexpVXxb/MdDILdLiDIIPNhCmmH/dSQ6IszzYF7rrppec
dQKiCxohrNDZK0quP+XBYP+vM1b4W80JQH+1RI+IpBGlWFgIwAOGqrdOstSNivWEMcZ3WZIHIP/T
KsbpfGdkA0LdvRu+9MRTl8HyMkHUKsvTHa37JkF1e7liKyzrNAyKeLEFIKk0xwNy/qLLPylG1npt
CttFApV/nzzEdf2UGoZylqVpgEc7DtoXWaqdoT/VhTvvUjJnpygUOEouh+TvMyvyul2bVJ+yR6pV
v3rI4pSmK8ssY2wJzRYJWkhAM5a1voda9mWoUu+qLg3Z0lCYgFkRhIWmXwzeFbLxrxGwXf+aSx26
jpUe+gWiYGiz+WyifjnrzUu2wBQcXu37piSMIjvIumERA1LAwt4HNYViPjveNnfOtjWu7ESPAEvn
5kUeBm/Ehg0P3W2PoRIbehqEuwCdp6XFhL84GoTUZD/ZCrjwrceVbS+VtXLPxhLFdp+ksJanobHv
ywZZXlqVIPwDzCf8e4GXUO4N+uvjLFQmsS6XOiWk1Uy831sf/cbCOmF280MMQ/VJcJZ0CF//hbyr
/lKRjZT1NR70hM2acq+OUfUp2CZlY2l/6TsWPEhwsuVe6h/Dc1xqnmqg2bdWR7FmxsfpKxsJBNCX
s3qpk2eyTrbKfkNfi3+2ut7wa2xRB/XKG4S+U2YDklwrEElCif8IAGUjqx718qyw2/DcuWaz86xk
fjPT4Kxg0vHncgJkcpAnmMLfa5waJ9+7FXnAN9HFnTgqtXZLA/YQkfzm5GnjzZj1uNNAgITv1F4O
ssGYdXH0/jPC5S+93KlADsYtYDyMea0XY7sb3Ep746tUdkMa5mtZTBuQxhZhG18WmzFhm8ZKIawj
vVsZir4dhjgGO8RQD4SjX/HkPSmtob3JC9dxRWB1KQqbC3s5sfaACC86wZN7Q2BsUwp9vHgLOSgZ
sQhVrXDdw3oilR20pvEVxTAkDZOsXGlean5V7JxorZJX8Nwq42tdNp+TZaS3kPjn278MUrRJXeeF
bp9zbLUVJU5YK63DENQlT8w6kifDvGbGsve2YVvbTNHz3QTGm/g4k68sGo3JzmqZfGWxxU91NWei
ep6m1DzqqaeskIGaPlREk1Z9Z2UnQi79VzBpuYlnguwlSlOBbuaNH56LaC+CT9nJ6BXZSw7+t16G
Ahck12xBNCTpv5rKWV6hbLtft5XFf9yWXk06FNtKGbQ1+cPs8jjEBnpwpXp+1GQa87gPJmtV11Z5
kg24i+QXyO/dSUXY9yPPeJaZZ95xCbP32VRZ24TM50dfN+t0wSzFDiYGYdm6pxgl2OvYY3l+BzMx
Mqjj5D2t2l8jtSC7j5Qd0r9HVnpm3EdKtBMWk89T0e4jvCq+N/luRLDqrxonSr8qe/vdQqVjU/RD
dK4rJXmqlVHfepZdvBJpIbfl9OYf3dz5clRSTJ+dmKOvLcH4NagycREmqVXNIn4HCTZ5iZtArMIs
rX5Eg4vKA5mzJGBGVcrmY468Cs2WRlyRi+wPbl18sujP1tVoEovCeAm9p8n9xoITTG0X/bUYnSSw
3j7zTHNWQWFFN60N9L3rJva+MDSSRODvsekdxk/TLrCxYW7VlOCzY0LoNMu7BJVWvPVQCFYlHiF7
zSuKN5VUFXRPb16VpijfhmlQry1uiTx3xZvsYY3uPpyn9Car7NprVrHrioPsP4e9tasyLV3LVoL4
7QV5tGd5K1nlinGN1U73LEutMDz4RviYyGtHUa1sbTyVkYblw9ihUQCCLb/JvmOR1ZcssmB8R4qB
mU6UvRG6uvRpXnwzIjDSJpI+x9p1wdbOkDoarfg2BRNqnp3JjwIvj49S/SG7KxrYpNFlYS+L6DI4
RTt8FkZX7XHWa7ayGh/TdWvGGVyKTD8Uuqg28qK9Yh0LHsY3O2+h5BnmAQxZ8pIUJr49JuDuxunx
pyr6gKmwYq4mmvxStqCMxNRD8sqHZGWHdbdHxUshQbqU/4+D75da7vavF9BCXEDjtkB9ZVFsaGH2
o2fxHmuIkXVaafmyPtfGeV2Gg3HvVufjb91aN/29m81i6aCyTj5PkbQEJ4n4Z5S0nt84Gn4J7Wx+
VXHezdGD/qKqnrjadiX8eXmJsj7odx7cjI0s2pVFHp5AwUkWA+O9D+32izBq8zJmYUIak4v1tgWZ
uEPiMO59m5z/H7DZ16qeE5wA2PQUa573zTRwk8M6UX1BrKXfjkmrPAVe1T1B7na3RlQqz/GE4JuA
4/3N6ruLLsfPCTJQQ1T/WeZYVIxOO6DQivdwGXj5xSmn7oCM9bSPg6a9ZpOCqjBWJF9IEP3M4l78
Fap7Szf4HJWmv7upO+JGw7OnLCSzOK60HcyA7tiKGbfWPrc2Edqfb+ryomD3Pv5Q7AYta2Ji+EX2
+8RQg/2k1OG6bXTjPY9ad19WBCFkcQJStk+UJL4XMTk19rrXJPfiEPKUZlifrdUiNt9TdSRbbuQ5
8yvF1opHinZx7+yQrt5XGCneW+06bPcOEaH7WFE4rPNSgdXgMra0yZ40k4b94/KpoPdk2MYp/b01
syCSdq6KCuXS6nlltA81Zbq3pl6g7MJeU++tcxoHO1LskDGWK9cOiRAswY17q6Xh9GzpCI7LS4lI
NXZqi46qLDK3abu5a5AtWMbm4zDvdCvANGW5r9br4w77NqhaU3No3LLdB1P+jvfQOPqwLJuzPPD1
/jqLjavTzOPpnz1kNwHl1SeRl+5ksSkxGc6FhWnSYh+Zmbp79uYWnFEZXJl8DQdxFDvaViHip7JS
9pOHsIh/OBHIUlmSjbaC/mSXDdt4Gf/oGqfEotKYXNijTp61uvqm51iaPq7d4Mz65Arr2EQBM57s
FsRwbiu0ctbywlrGy8ePYI9nsKyfHjcLCuxHKqW4JWzIf7s/FI4GkaM83si+j5s5enKw3KY8Peq7
UMmOaFd/kXd+XDvKdXdFYEy7X8N5DRwNquhityIPSoTTivBwyZ4WVtl/qtNUWK0vyzpWGX+fWqTS
0G9BcsBQsrUKwOJ0P5Vd2zJVfNHixydb/svl2jTa6UFIamG55bRcxw47dkWybE6Ki8SIp2+02GVt
hg6uN2jeoQr5lcuibSUO+yZRnFXLC7/UeLjJem10jUNVqyxjAV99aA1UMLsB7gzK2XzPiAbI+iTz
xsMsRsiB8uLY8pAjAVdIDIQFrUYqQB7KNvZO9XKQxba1qq0aQBSXdUNVkaQmx1/6qq6aRKZi5xw7
rXNO0mbdecb8xCRsEhtbGuzA6TcEvphXkpx1tuwoW7QI28alt1jGPurlmRdov4bJ4n1sHVpHs0Bz
9UeVNrtp0pUTkIbUNbOzPExmhGDVcpBnsi4iYbQGB12v/tGA1DgExGWs7Bwr/W5Sy+L4j3rZQw4l
TR5sa5bL9zv+283kWK32fhBAXCJzhH7TIZi26mKPOC0HcF2/DqU0UEyhlRzsUN3UsvjoMxihulI9
ZdjpjRP7lmZFGErX4cEps3Q3iDD9EgXJs6SUzE0Q87Nof+/hAUb/7z0CpWrX09wiD+uhIOp1LcGr
NsxPuupsTAOv3UeVk8aIIzzKjxG1nnR7o6jO0GOyk6y/d3Ym1Vn3GY52Vte1N7TmYbaYOHaMxE48
0n21s8eWqvCryWpv98oyb3YA+hYhV+qK5dDUabRhj62u5WXuDZqDf0yCmvasLjZOi7fTqEzqKk2D
bvWoi13hOPdyIb2bHk2ahpyqL0fKyt/aZblp0ML4x+X+teO4fALZIg/yirbm/qp7FHnqmNhlHzev
cITZJhDQ1h4Zl9Evw6k8j7gxktkpKvWpgpuiGoKibOmCRu/WYVvDreRb3spKu7YXU5DJiNdJjfap
MTQvVaTyLtEj5+B6CeGSoU6edfdDtskaEKfx3iHyuHrU2RY+HlEOm05LrPpFgBV4KV5kd3lIDY9l
u+o693vIOlOoMaIhotnrhTvstUwFA5Nl6ZlgXHpuiH3sBSoQVVBoA79dl6NskX3AcrbgsXt0nJfe
sgHupLYtegPJsCzVj4WV9M1bkGH4a1VY4Xlu+JpZ0fipZWDWaytryUNXmNKlIQCJvJmOUwWpnoVj
eENIE4NGBQZmwtbZHzJz+hOi/QoSyhD6aTeANTI8MEsmggJp1L0pAUm83qiR7nCQ3lbTJD4oy7oL
7lKxMcZpfCsbwOSRjbK+5iaH+5UwOiW4EiD42PH4pVl+CeYMEdW2fDIsnTyuM6Ul2aH/lOWZPDRR
U+zNxkDsKQzP9t8HQmtw30dea1nk6jvVbT5l46P+H33nsRILtu1fr/EYKhK3P+LJt5HXftTLs0fd
XLrRKUI2e/kE/7jTo05+mGRGetnFhfDvrm5uRrvKzhHaCq3mjDAsRvVOaGxHN2s2dTyD38+ePQci
p1K07luZ67cS+6WrSiL1rem02Z+dNn3qh8x7m4OuWRN3cfgf0Go2g701WP5v9KXoLV66swIER14p
7msN3xjxXTZaSAW9BDwurLlPdWKV2LCFPOp4r3MMFjlbMlBgGWRZniKTPhxBtC68j9F7zwJ8vtNx
uMgSVM7XLFeH670kTAJb7ni7l2xnn82F+ixLXkKExEY3IDecr+DPoQ0P7XyVBx0g7CYPDBWIAnV5
Zf5qqEFUYrniuptWtTobhv/SgqiKH/KG2j+uUKETcI1DscvTCDP6v68MOd7b5AboSw8TTuhOmblB
e8y+tYBubmbhxPvJdGCW9SXQkuVgEBU5Z1jP6wG7EVal1HVGuDPqeWR5Skn2jSNT92s7gq6Ovc+t
wzQpVsaTGk3DOiOy9QMVnkqzf9Qo7a3VJNNPhlI6l6knrSYbKtjm+Haqn/1gweGc258Qstzd1LTF
McOsARHAx2kMPPtIWreZV3GoF8dWs/HuGpXggKUDMWcIlbZVl2+iBwbODF8fCO6VbxkLnF2NFfZa
tmaQC8/1kH0hGJ22q26YfbeLmpdySaqiMjP7loOLYx96mALAkMJWpMvVY6MF8/2Q5MPvxR/KbGcI
/SrhE1EheCnLWTAX4reibPhHXbr0K90cC1o5RJvbDe8Wa18DBxqFIOMxZWLjCLWGFRvFz5pVw4Sp
mupH09tv3qgab0k3mvvEMYNtWvbBVwUawQiU5kc1Izma91N7idXMOI9kO1dVPebXMRJqswtDmGg5
KC/0MIbgoDUJXpGNHtz05cCuqboMC5EtJty/AQPLIr0ZcI2hUXZjiv5J+Do+ymvIg7AjQODhFloq
uDRhznibI2VoGtM3oyxR2iSRjitUF++iHkR40FviEqPjcCkqgeZrE9hEIig+GsRSzMwW6JOBCdOj
QbGt6qwA3HSqHOXcvHE+jDBAa1nUzpMNsfjr0P2wl+oAD6hDtwQHyRJUPgjmcK/BdUUBa1BwR7WV
E+RhczOEGYmfpUHWyVZLY5uLWDt9gMNWKzQIfSWbnavXghB3HTP6oU7pS1NVylsJtGvfzKa+Tatc
+cgtZSU7TDhsr7sqMU9yZJAD1ZHWK9iMvGSaSn73lxVEa6XMdolxjW1LvxKRHLZhpuAg8nedPKtj
Ua2WcMZ28qYeDiE7o34aXX6YjJUHq071i1e8yYJR8ILwM0B/h7Fw/nTqqUs2rLvTjQmDb/0YVS3j
Q6Ps/WYKnJ1skB8lAPuAhU+IyPziiu1AxVe6RnyZ8Hy/9qUW+iT0CTjX87RzqsbZyG5uQIrANj3m
3aX1/z3K6qPqvcN8STH0/oY4UX+DjYDUh4FPMpmk06O+i3ISxfPssh2km2xIUlU9EWI9yEGynr8X
0Yd2WEJcjnEl202EfXDtr6qlfkhRndjboTvg/FTCBvl+zS2/OI1ir3sPfJ0RivbQ4Bi1B5llXK2y
+TWa/+gH6OG/jLD7yeXC813nTyoAOos0jbBwcYoCDD0f0oCyoe3Ha54m6lpPNcDAjXueNFTVpCJV
3Ou7UI3csyzJ+qVK9vJmEezuiV89LwD8mbZ4LSc9eFayF0DCUF6Ww4wl0zquxmgri8BFFxvlatpV
8YywpdudGq2drtacIWRJ1n0FpWo+yMbIGactLsz5Rrbidzs+ZTk+PLK1zlD0msBxyUZZBdMCqK05
XWXJCogxBM0pYHuT6+vFbzpd7DR6AKXrFED6ShYfftV3oxtZHpc+TaW0K+lprTruCDdam15dF9lO
XcHIlCXv/KrA6mEzMb5PS0lWqbr+BZnY9Cz7N/xkd9jEM+ssPVxgRM+9MAngczEPMgUiGyDFdGx0
9OiCPRZLwJG3T5k+T6rN6tGMzuSl1DUfaHhG1k5nYevz3nwe674EXKknqymb8NtTelwCuo+wtbxb
crR52Tw7cLvTaSLbmmbOziS6vnUdz96aRfpRxqUCSN9WVoL05J507AEh4OjZC3i5a3AUv7kEus0W
hWZNNw00LszxIs8UC7hRVSLgqNt8rbEyZNi3l4vosbci/sQsTSiWyBlT8qAGuB03gbl2C50obrIg
yffO+Dx5y4rIQ9o35P5IYEzF0dDrefWuR7C8kc848vyPPjC2Pwok9l5K1QgPoZt9en34XcShtwsi
zdsngUJsi+0ws2TEr2h+t6Ip3dkLmsFtxkNcl/yt6Oe4ETbFpuVPyEndSpiIW4HsQRKAPq+0t87Q
vnma7voqiLC12QVEOxXHrw0SROoE8GcIu1U/8PQQJcjxnGqx7UIzRL15nor8OXlCX58FBCASERtA
zw7E03Js1mQ6NsPQMS+rafw0Alv0RdGeO8LxIRH7PxMrR2K2MtpNWGjVtmyVzB9MAKZ62q/QlQTo
FH1qdjd/b6tuh3/hoZmtq1HW6pPXgG1lcuo3XlTnvhZNfwXd9zpHfZm970+ksPlfNJ+oDO5iL//a
Z4BJ9LKDilu86KDV/KHGXF5XvoZ5srLqimmlarEfE+b3NP9A92tr8J/JPUzzRqf5qbJMWFvmF9gA
1RHIMbsTzF58M+4JGSjKsNLnPAVgZX3TI30G8M2a0osKsaLDJ2TSTZkzwU4ZZlNVmVwiG2T1HJK3
sxI8Csai24EW/a4Mef7WBX9VSOjuIKG9K0RHWSfMl3IkgJRFi+DUmDJ5zM5a1fQLeEz+krlClYnw
AhDJ4Wcah/VFmwzM0NK3ru+1d8M59iAoV0og3jR4IesCZYP1yDuAiKd5wF78Ys7jsRAqTlxJdhla
PJ80KDKbOeHLINHb7yLwpMcoPHhVu3F0zBODosYixxyeOy2qWXy21S6yER3s++4G9GNt1tMACtk8
aoWr+GoUZSDtuldnLkhYTsW87oK8Pop4ONQd2FyklkjNAl9XOnU/DHDMCjMH+AquC9l6sv2Rg4VK
SZqo7XCL63FliAL74jrAnHHNEV1l79ouQjszUlc2CEiB9MJ+nuExmFgA+VqQa0e25e5q6BSW7kF9
IIbtm1U7geJQj7En4IdXVaRvqqlqjl2CcPpVnlbw3lL/t7ZZV6nIC7vfNWp3KEoCXaAjGSWvosnm
+wVCPILiQPezcR52kD1y2M5m7WP1PqKjMTdH4UX61urUq6qX1REg+cwTFrnYpbA/XjcTIJNOn34y
V9nQZGbvuRGLmjwrA5/ZLzzaOuIKebgKSgcPqtT98wU/p8/YZQM3OVXk5/oP3XZeRdD5Ojm9QwhX
dePE/R9lw9cjvPlWmjYCviXazWTgi3wRye69a50mEfrBGK/a4i2P5mqTdgCR6+5n5qBZAlDXQTa1
LDezErnXvg4O2ewqrwECv8EUPWlG955bbbFFueSzzVNl4wQNXx7Cjqj/9GfVFj0pfBLVWlO8NlH/
LazNFiXDyN4lNgmVcui2QV/nKz5v8pRl486L+IdkJZotemb156rgn6Wl4i0byOvrFVuXQOySONvO
BJT3tmhOWVYg7ZMU70OprsTiDYNPJTZReKaR0Uy2bRGc6hJViYSHUdX6WxloH5HuEKpp6ieV/caq
m/t+A3PROiq6IojZJ+YhFYhc1G31l9CKwseT2lDrv1Dpif3RjLEmb1IMU8PnNje0PQq9ddhZaxSQ
C6d5VVPxpTLVyPeMka2vm10ixw63tTGgLxyCTa297KBrLBISN/loa2/2u8SdVk5zKtvUd+3J9oWX
Y/iele62IN1z6YAs1mHTXnKrI5qLHAliavCwWqGiSdl078T0Y1/01odRhDCyCDldherthxTNE7c5
Fsr003PQv7K8T2vIsP80hkNO5smPBOliJudxNVnA+Qrdc1eEocc9O6+U7BpqNmlWPcVDyzvYHc0t
5hm63y1On0aqfYHQPYJdrU/m5HrruOzxzkggp4ohfpKHXljxE9nRpzSrbajDdgaMt391EwgWRJb8
zFb8rq3/ig3rizVMf9R6Sw4sMk+AsZ9KWIjORBzRtN1qjQ7C1waz0Y2Tp2/IiluXkeneb+u03pdh
k92yCRyeEnXPopt9s8vSTcaibq1DzEIUK8bhSxvA0mb2qtNwVq50YSAI5Cb7OnPDE7Y0AWo/RvQ0
e5l1CFipHUWUaMd4MGBoRvn8VMTJsM8RQT4BDTd2mhDTuY+ykMUstFbgMdW2HzBGJNekbco4cW5Z
G0absD5XHbQeU9gkUzGARDuDJXFe4XMYIf67WlCQqzZRyZubQOItIaw32/CwC5xF9d40+16x8RvI
Y/e9JWm/qh2rQ20/QmO4AwZkTFgyIZGvfp0rdk5a1RcfSkVO1Eva8VBaprWG8tr4La/Lj9GC6RPB
a/mAVtwCTgb7AE4V179OGB9MYDgrQtX6GO2uw8NXqHhrWvhnEBf5CBFE8XmtDx/E09mwJVX/oXlB
72egpD48Cykka3brj7DgFYGOYfUBhWxEVBuJt1AxjhgO6hf0Jz0CEk6wlsVYzPolV2ARjdHH3Cbl
Cl6SCaY7bLeVOTLJmuYxstkTB6HZX1pEXC8Nf+vT6NZbAGfslZmA1qWXQbVMHevMWpuIkndT5lp5
axP+ZYO56m0+JRJDCVLe44BGMqIwXWgsUVDUfIBGAfsNcdCzR1Nb2UDGt6qqNBinNN/dPiXFjDYI
HP/ilZzOtO3RE1mDFLJXuGEZfq8Z6bWyBsefRGJsEkLAvmH1O71IPDzJ42E7l5c+qaZ918TBZeZv
UWL7BGbxPY0CcSOQ2vloUjFl1Yp6RQodRb98vtnmxIRd1NOKQALoOpS7SUyxk1X7uFtBZmi3xmKC
2uXxCkZ8crWHrjh4M06rSDviwVLO34quwGekmHcVrnybqfS+AA5ed/UQQ3zh+Q9mEL9T5Qr+FBts
CIbD7Qxa27E3QRKFfpASaG1qdHAEp9s4hjIkAjS+tCG92Upy0ZdXd5gSuLKzrl53aIcq6LAxcQuI
DwQE0GINrFXnZY6vZgWJSKaHNg7sl6H0CKpb2bbpjNIfCoIahRe66wQDOL8hs7xpotJeT27dHxHq
sM+x0GJ+dDO4hYZwmWbyQs1ZQl+dIj7lRgVI1zhNSNNtemuKn+B2VDsW/haf7IpuWrXXUMwQShM8
tTyqiEOVf5jO3GHEJqx9jxRNFMWEkCdH27RtUOyKUKQrM35vbK26hdOo+0TUvvH2JsM8iOmYW34/
9aUfNaFytcumu4z2qPg56fpzIwaxQrOZP1z1jhHWG3lBmCdp6xvRbsANHcCfokaBMrcw0HY0DWV6
NC99RGldVUsu0Bu3/CTGS9uQbcRG0TuGgYtjauaeEXLf9aGS+r2rXk0COhvDniZfa5Vj6xXvQtjO
KW+Vn/XIFzVamnE2yyrfNFPyZ2OA36kRFcc551Z0dXxK+2H0lXhy/BGXgZZ5H1UIphXVzo4YeQeb
KcA9SPQwpbsgwHQN6Q7hKD/N0RyezAD41lhGq6gbrVUj+J10pZ4dFdFDATUIjE5jcXCnHmcQt6hO
aI5d1JotlQFUxMASUcdyA7AsKzKR2U/16OHoMrJ40uq+2UGy3USjAmWtEvM+s9IGaGX51jbFs6IC
eENgu9k5TfOpiVRfGbVm8oSlPHyeeZ27EZbcHB7cENeiJSba9VGyQQ6aFXyoTWuV3UfpReIIR0kl
ezV/axoDrBzLgjUPBRwKfNZX8zjiPtR5n2mQm37r9MQ6kGkaU7ShG/tKqnS8jIAM0SxqtqkbfnEQ
q9mMno6bqUg38xjabIZ7/kF9L7Z2GKgb4aRfMAQa1xUhsw2Sq+omjUATFkqI0IpenvIRPawmYIrK
bNPwHSThtkrcO6s2i9uVCKIdMbj0mCC9a6u6/cQa/4TZZYuMeXwzNE3ZlTxIfjDdUgAcQxaL54b9
bGiRaDZc8iYCXklbNexY1Vpnpc/OrjTCcZeVtraOAdj4wkVONr6GYrRY3jT9KgMhubac5DnyxJNt
ufWmRSKXvHWmbnvoePvZUT0Yv4ic8A6HStMn2bZD+H3u7AI5rxgvBvTUt8GkbhrHrX3oyuk28Cze
JIEIN6g8fWro7myqrhletYywUAb7ptJ1rL48D89SA+GvKojHNeaPr3xVLjEW9zvhz3QrFJwuJmPt
pGBkQoJyoPWd/6HrPJYbR7Y0/ESIgDdbgp4UJZKSqqs3iKpSNbxP2KefD8m+lx09M5sMZMKIgklz
zm8aHE0aBO30IAfmM0afMfEZeK6+AjYQULto/J4pxba2UDCvUYIAHV6KW51B4TJIBHrk/JsRBH02
mtNKZSZtdliD0f/8RGZhOEVJdlWCevZ7VQteotb4bpvk4ee+OiZdGh2Kie7aVIBzlWQzKufksMqE
enrCe3et4ULn17WGIlIZQJ0LwCml7VHoBSCvMUPTMaxXAQKrO1VhzdLXVvMorBkUhFnmWCPZ1jXw
0nkLRxMzjBRCajcrrNTHPAEI4NUHLC+74zhE/VFuPYvQNrtjngCdglPDSO0QbgffvpuKzN3xcKuj
kanV0SbetRVzeZkQ+z0iiTQfk5xFmwcvyZdXcwXJgC4bdzUJRmRoTkQv3BWh/kukec0xrYvPxs0J
oBTm0OznOGeJ7MFqdrMJWeJuOg5Gh5a50+KFa2t5vrIs1Fn0wjz0ymKIV+3GaS6OjCIFi6Ax2Fhd
+WnHoAJEH5Zcn1BLi89ubpa+Epcxayk3OMqC6Svz0Di9WITdt4GiNse5a9DLGqxdQ3d4bNQU7GLM
tHRVN+V7kopfrSi6x72SW/I2xbOF9vkUzC7KL120CxY3SrnOkFvuUl2s+Xje66YqRn40hT0Gw9EO
PyA1VXR0Gw2pf1YXZGU9J/k0irDQ/Fat04MQMwn3ea0N6VVTvAQ3e/4xkm8WMpQoQTCDb9sg8Omk
lh9Qv/Zle0kVugskdP04nYJ8FatBsJuzej+0NcIKBa6ISXwYBLxEhckaMNjROMpfgJgHeWFn/iBt
V+FXYbizLzdbLa5Y/gbGKhaAKJEKgf79XhYeS6vBJF6DIdURoIN+jOCY+5UDj63+6c7ZT+IuLnc2
QEOu1y2X1TF1PLCwQY2jg3xWlT6Wx2YpZFUWJmIevObLo/y/dgcY0f/j6MHx2u00RAQXi51WDT5m
y99ZnHR+a6IKt7EVE4GRIt33de6R1OGAsML/u3QTxNKnVeM14DMjpwZyR9GD+NtOXxGeEmQAR00R
5yDr4kOm5Mi5v3bYBG67uL8WQXVO6QeOqGTjkFblP5CTCwmUt9C0OjxmZ/21RRuecLjibpy0UVYA
o0knhMl8C+q8oO+e8602hFeHrFiQ3/Fd/2hU19j1S5hAtaz8OIbIRDaNfpo0rG12EBGce9fwDXu9
C14yL989SYPEfqAIIVL2w0Ep7ZRPx50u0YQgm+UoLbMm4owe4g11nx0DNUKXWyhMqyBjnbg1B7Rg
FGs1k3VeKSMgLdfQV6kXmncUj4qqSo9eOX/xsPGnAbR6MIcCb009EeuYFJk+CO8yRLOxI6hcwRrz
E5YQa6tpy1c1h9TYs4zyo6xKVl0Wlq9WQsYZIStE+4sdRPt5TRbG4ygEn40RZVs8bnR3Tv8A9d+c
giIxfSyRi3WrzPU5RTjD0Erls6Kb3Tpj4x4yfImueGeSk7Zm8WtMo50zC7znhXl3nKjc8QkU+4A4
+mdZBCgmJMqPLjArH3naHsRolF0UlXVP6/WbKoujH2EVfxBJ8nHgNr/3YXRFENX5nUfE0xgX9EKx
X7OA6UsRJvWqUbFtM1v7J5F5l1gAfZSjim5PsORGahCOS1dDtCJasi7DNj3oKM6vndyc96iYzruZ
1MEalKaxnhXRbpg+rstqSHZqvcQ7PCJSBZFWEXX2BaA/doVRfyvgkxhJGX8PlMqGCU4yQb+nlVou
5JV4oxr2fGsH9btotT+KQdSok0OYJNtPHgavlsRNPHSAhmKN5nJ6jZI0h9yaTnRSGzHl2anOq+Fk
LdG7CajvYDT13usb5QPr603kGYRUYeytgy7bjGESfoAU/BlhNPViNrrybqiWgn2GOmzcLgfZaJXx
NmtG93tD/LrxXLD1bTCdCHyG68xETqkng7xHkX/touT+o/UGw3dSR3tlBWAcmipudy3cs3tsCljv
ZMJ/N8gHW17y1WBIzHxaM65emVWL94i594w+uhp1QGhDiYpfWfUbWYGYHGlcrebG9u6gjYNtGDsQ
husZj605nV8JMXxNujjMUyTuQyvca4ewRVyAZ8ZoutmhBE53JPPfGT/2KHPeKbm0bPWsP3bLI2Wj
rMtCHv48+9n2f15C7rbnQPbziJUph5DIJ+yPxdT4sVkO2B3LutyS400fqxwk6//YfO5/Hi7bZPGv
Nnkd2TZpolgbajWuWNtlaL8VRcWgumyqDlMYwqn/aTV6kwnBsj9TgOxu8GP7u/449VFGE2lAxVK2
YRrVR1lUyzA7mCXiY7JuttN/6qhXM4vsk3M56eHN0lQ+Bzc3fEBE4U22VblN756Yw062yUKFm67G
Q3B+NOV2+hbSjT1PEjg3HkzU/B9tckfRzg35nUXreLn4oy1R2pWm9erh2caK00fM3ngtzUzbxG4V
7qwKqfFSqa2LWpnqJci9mKFvFD8aV/vMASLfdVUZj3MQ5RsbA6JrOc0sn8JphcRb+T0GcbFLMIDc
kxiBtQw7EZO9taZ7/bpvMmIpQfFil317NpNs5zLGnnDyZIo0p9kB5tguZcl/KpBs3SHu8lE0mXOB
fqhuFJZddCuh/TKIMWGGr76kozgihpKfcO+NsNQByA2Kat4YnmZjepKjH1fOPyIH2UlutHcnoP9S
iEb9jt5asY4Gu9ios/ZGurljidkh01imo9+ibrgzm5JMj4ogk6ZDlGPqvU77Xv2onQHAqEgXNgWR
pAx/KCyoQuOPpPoy2q5lpQygsQutz3kwq3UOd+6WxYgUVGP5k1j+dJJNTah3Fy/LD7ImC4jC4baF
+r2Wx8s20ekfntU3Z1nr43ImwzS+CDF54NREtC7zdLgVUVBAg42HjRIOw022xSWTXcBRF1nzcOU8
xXX+Gxmavw+YR6SqiUqCQVmuIYtc/yserOgqL+NVc3xQsS5cPQ/oO+weTKXJDrKt5rs9CyW4eC05
/Klco5cYvmlzrmLimU5bxw2X8ATdtmwLrfiaF2RQZZNV9qBus/KX7NdlUzzMk69Wmr6T1WRqy9tE
VPxxhQILbB2gksS8SpArcNC3pEqcfdLSvyLZ8h/Q7eOQdmZ+rgXfnu3/Po4QfwEc0tC38nrPA3st
vo9k41jZ5IOPglP5gmSgeTDGRT+njseVbJNFX6rli1iKMFGAc+rTvGg+Qc35747nwVo6O/tKV9+e
TXJryoLy5dnmJvlv1WuY/TSxt3KbNnkpdVLGEWa9j61nm60IQASNd5RHKGSYHocVYZ3tFR0wjNBR
HU8qEzMUNRcfIYGgTcCcYSurWlTmuCF08K4dq/2IgmAB+SyxwuXgeIjyfRJFgKqX6hB1FY7B4EyQ
amLtFdkfhpeBbytNIsxL1SSpvtdbkPti6OyPsWiGfaQwY5N7s7FN96KppnVowpXvhe0cg4ZJiZ0S
nVMVLUIkLbPfnb5gCeZFn7Jm5Vp6X/IEsha7gf1umBYqSSK/yqayC5lN5NV8llUQU6aPh+P3Gp2H
tT7W3rsV9wqSYLGysTzPfdeYGu3VgkmdrJZIvaC/xiRHHmzQXbzBYDjJnQGIjvdvOq917w+TwXdV
VW/qctFUMN0Vnlec5YHYEjOnmzqckTAuXMm2gZFnE7WoUHms77246iHRMOSNcmCTY5OrOwHhziWN
I3roIr5h6/Peydpt5PQZ2M8w3hWohbyHw7WqmnzrKRhDZ8OieznYd4IEFslfrduUoLI+lLQnOpWp
37owZXSfivzD0saJeT69HKYxGXNxwznNMXRndESzj14ZSbZ4wSdy0FhwjIg/e525k7W6Gpp3xzjQ
O8YbGy9LB1TQ0dF1D/pWihR1EUQf7UgkK6tJSUGj0fdaETp+RE5gifI5fg/SZRNnZrcljLXExlym
8/l96ozCN/U83Hv6GvFR981e/GBkoWd7w1RejaL51ukKVjxuPb3yo5HhKEfi1RlrF8WAFpmQPPZD
u4JqqKMhiGpW+UMU/VsQ1Oo7ToYScbNqTC+458S10pq5uqrU3J9JA120FHIrWuYYdmm+hEWYPZq0
MYiPitHfkjb7VdmusW+xsbhEFvpwE1PcU17nfzD3bn+5ZnTpx1z7jc3GNvVai8XSazvNKybkBTls
IYBLWOnKQ1z5W7jgr6OiWYV4Y3yYSXuIAfL+0nKE4ZS3DBuTm26XJ5R5i22pEactlKTYuENSkfSO
vzHpq3e9C5EhEl6EPn0q3sy+bAgE2PGvJvqhhrO981ptQecX7npSiREWSVRinO0StFVBxtqzfp2T
oXgfumRhF2bRUVazGr1RQBNnmPf2W9BN5KG6oYarYYxvcWMu/LKk3YIKTvZtjUaIpRR77J4wccjs
Zk/Qr9mYC62clblxY+rPn5/JQZKgWAOC2iQKiX6SWtkq0UVM8MZemfoV18FbONMDGXS12zDQS9y+
C1BfilZ96I5AszYvrhartY9+drWraPWt3If0qXfq8NBejfZXR+f8YUaOd88r5PmxyPjoLWPCRRsT
5mXfiBAcsWZcTZeait7ire6J3C+1nmTxrcCJV9bQA65urZduo6CyPkRZY7Zb5Du5r/Ms9eoEzf5R
q8z6Kob5YKqpiqyFvk/rbL7kSyHU4TQnQidcQ63q2n7bu4qNlpFuX0Zdc1jzTvmKiA6aAbLRWPYk
FmPMNOWnXG/sizpo7A0mMW/MOO4RrF3qcpcsSGBi89RfZOVxqbxuLZKqJWHUfIj2Q58TlmwjDNNc
q4kgDKEcJqvl8gdIAticvcCeyVoAJ6I6Cp2jZ1edD100vT+qco/WVP0xttJLnvV/mGVSHnIiXpe+
r/8uUMB0NvjK1f6/dgyqN77o/JTnscJwNGPVjlq9AkCOtMhylVgQDBr1BMEAMwhfjdQdt1EPmVLL
1PCVLwmSgN3P03nxMJJt8jgXa6BXWXVr8w3GHVGG5fxn+1y3yBc1toIuY9gwlQu0dTQFEYxTiiIR
BQBjKJZDVpFEXtpik94TIaAQOIct3nOr+KiCOrrImudNwQKtxJF82TmIRNkpg52wkC66d9Uu9Bcb
3w8QIwLQC0fUwFJZHN9lJWrIMaFXP59lVRNAOSDjZTtZraYiOQSDB3J4ORMZz/x1HuLHH5ZNtjX5
cZOFN1mz8oEQ64AmiqzGeL9vbHMJRC+nR7ZVHeFi2CtZzXTHemug4Mqa/H0i1PeZnTdv8rfnC85r
tBIFP83ldy/AoknXqo2sVpjL82oWuN3I32bnyCAlCEEtNXm1OOjfsooQL4llUmuWVqi+UrfN0SZZ
QCB5qumrzbLdqzaZoRDzzw9nLKdVEobODwDEp4YtPOn4nlpr/ou4xedEJPR71UEXISkf3fH5Zqhn
arjCo7O6gODI9lVpB0dhzNEpCJR4Tx6y2JeIeL7qefKZIc/2JSbnZk74tTtu9VXkpY3lcjoetQpT
YzcBfUPsJ/46kIhvieCzMNBCN7lkY5GAxAnDEynSXTLO7/ZcGCvkOIFvVJn9IuaunFd5rfF686X2
Wf4qC8W2s1eioUhkBz8cFB79PoWB7g41+bSw7gFcAT2HQ6eisdnBYvHEeAIsPx+atv6JbaZysLR8
ere6mtdufNPwg//Ed+1XMbs+CXqUu6tgG9nR77rL09c4idGtzRxlC01f/aysRGPSKraaq9sfkb0j
JZZ9M+Z52BpKnGxcJTuFiveL6bp6NJv4txmXP7sxMknv1M5eAzFKls3FOAuhsbFJMhSYID94kZH+
OZAkyibLBYpUk6x0+LDTevTWekR6qQYIcCvLHRH5hJQfpueiSDB/QZ2YLIH2rZ5Db295ZD4Bvmeb
OkIe03QAKw1g4du2D87Wny6s78tQaDdDbY8Q0esVWahwq5ZExCzkLgm8jMR7VebmjWO8juOfOo4n
xrUUtruf8g75wxGAcuMTZ1T2mkJeDU5TvYU7ryMPEhjHX0A91EtGBGyNvpK9Luxi8ZGdDwyPSGza
4fc6d5v7rDNo06S/OiTuAXc7ERFTCsUco/PoJb+mAtPFcUA7F6vFv2ZoMJXQPdwAw9a3+khcSd5q
O6u2omNoFUTl48pdh4VqfIL8/DlYSfWXiQomuaDfcdfVkL8jgvVlhTjEILqVikjdAee+4aaWWvxW
g1KRNVnUltC2EOcJji1HyCKodJAuo3cKIKvckFHRgP0le7ARmwQvhtdeM9X7RGp14+nkumXVQkjx
kidowS87e9CF98GAjD3a/Vk2GbAPdk5s1+vWTbW71xsClCcAoqUmmzTDQvBNZOlRnrCMPgeDkZm5
S7wvtWBR+6y6+xQAaTXj6ipreFKFm8wNsNBZdo6sbMhXi6OsebrW3WMlAyHgIEkv23Q8Qg69V9iw
aDhBFkxKtnwa2IsuJ4SuMm3SOlVBI3AEs+rkrdPJPiw7laUYBwJ/CqSBgzyCUPdwDEpUoJ6XDN3s
iPhq+vjNeTyUfuxN9ykh3DFZmn5vA6zRiiY6ZnnESFeK5C9b2OhKM3e6OZF9y4avCk/cd2Ka/mRY
I9YkhfFejdWvKEVoQu4jRKv6iFN6exCj5rut4Weo9N6wkccWhh4ea2xqfLl3UMn0YL9u7QLzjfG+
AgzTTPnRi5hBQEWLb7JAHKXc1GlQbtL/tulTnK/C2kO829bj2xSOoLwCD+1vc5dFsXF3y864p7NC
pw+m5SCrieJ1B20GHiIP0QbbuDOATU4eP44vWtLIIyqte3s5vQ6bLXD3AEF0uG210jk3WaRJS2/X
DuPBCRPnJtBGv4yJAs1cB4BWmiHsaBxpdvJgIoLRFS051jSBKHxQv+2GGzRuADb/fb2m+6vMlWAD
sx9gFLYpN7h0OhZ3bfeoyjZhNutGYzyTNUxMy91cA7B7VPWAs+Z8FwDceJVNozGTzusSFVuPOrzL
tmkOjlrBhyFrjVD6vbCakiP4o7Lo7em1Ahzy8miCBYmj1eCtDKeI3xyXz1ygnWVPurkit0um2BjC
myw8NdqppTFfZG0M3PYSN+6u1LM49ed2iQI3tbOSe8uYUT6zdEJnbZpsn22Gl/72VJVBr6/aqxbD
Kvvt4C06tupNFrxHKHj0ZKufbYE5fDSxOp5R9FFvfRgk50az/3gekLJOQXmjbXfPNhe7MjE+Ltr2
A4IVyAj51mhPZz1O3sTo5RfGwPxCCv3YQ4I4yhpGmba6kpteFt00YYrDP9rkaVZb/mxEEK61qs4B
+RTOVRZuQ5TQgRAAQ522SlUA6ZKLaYZ1Ckf13iRBdQ/SivCal8Q72ZbHBbHKBIh5VJSVP9WBuuLd
Dw7yYNPAo7VEpdgwgf9UKnZYGd3sJuzi5t7M1U0QKHxB77W5lykit2akBL4KHRSvh+HkdGbPDWBn
BHxqTSIVpJRmN3d1apLXNnEPcqdswmdMI3jfegdtGqrLZI4nu4l6nudgfLTmUB29selABU1h/tKE
1aaoNoo6VOu2dZq1ZoUzwKOg3ZqK4bz0KRSNpA/SxX5sg4/bt9YISvjw/Tmo+herD1Fsj8hJwUv4
GXTJ1ooQPEgtVjolMwCv0ur9GNtfs1uAYGsOah/CnFAiMN1qr68FcxC/ZfZRePgL6flqBiXsj7EC
kTRgNJfZPvAxsOtNMOiqMhxBTHxojRPvQgYEAtwqkHRAyn2vn9QZrTmhKQbJBdhJrrLLRv2TdRed
DeiFdWWol7zLDphRK+e6q6DH9oN7yHsIcIbxkbRDwvLPZZ0M2jPvI/c+55Z2nMhoE+8QBBONcpUX
k4AztVJHnHRRJyZ9O+EG4FV9uhIzYySL4Re1v2pR670tInwTJAZ7qk14j6FxNttE3SoYo6zK+HOe
53cyQutYaNW2tIV76nPcYAgEsPkspgEFeNuoT4iWfQNhMeJCJ/pt5UT4uOp6cOmLLy4THZFbMVbo
Pg++YxpkbktFO+fMVXNrVK9GxpWHOp9PFoKzYQRIJFewXEx1OHlTum+1oTk2XdBssI8c1q3jhOfM
bea1KvRv4Yh/AIipbhPOUDTUubpawD+utW5+KElc73PUGs/IJIIrYUzZZK0jzlVZEiXRB/hbc+CH
9dSfARLsuwZBRtGkftFUOy8fvUNhTPU6Y97A0sqMVgZuWn7Td3urXhCBYadtzMFOtwCEfyLV9GMx
E92bZMl97lbvA4frfNTZiODx3titAlwvFeKkUaKTAFwLLQlW7J3BaG/YsG3Un3WqT/DqzOY0ADQ4
KEvAw2ivckatLdNqpii8Rh15kCxCmKVIkYyIB6F+6PmP3lYuWQbPF3EUP0uuoJf/ml2jPpJ/UxkJ
0wbNNfU4lbV2M2F4mLz2pHvtZkjB3zi1bxRRfO6KOjyGIzOMXOP7nSJ8ebKuQm5vWN7eKidk5fRo
UjjxB0a9TDBTYqh23TS7yJ5+uqbqnkc3FT6hQBERCn2AHfBWI7dkO4ewj3CECCHTaAWmZWWzREq+
QQQo/CGJv9q8wiU7NveM5X0KYgV5q2bLDf2rybCIGQnDk33AlEPU1huBEX2VgC5bB0l799wWjpnb
4v6mGuUhaugHE8X056Fv/aojJtAUb2iaquc+jrWzWArHxLDSgYSZFatID4ON2YHUizSdFYridPS9
VrsJ09T1AWVt4zL8Usg8oMQQoyhEKONXbw3Vp0DWnEF73xXY2DkunCY9JAeijtBTPabHL2ELkGe+
siIRPnnPujIv2JrnK9wAPrJEjfjzjrVAqNcT5OLX0SPA3ujdRFY4vCGswvApahBKgdqBwzeT8wjy
coVtFrMKFoVdqsLhMQXB6zkLt7a3qM/W/VfoBjkCZQbwRlfPADGYBcDDYBfNWDXqEOZXnQaVSfwe
IA3GwH43rQecr7Edos7OyiyE6iM0XW7UsgOh3CkYsGiqgnwkejFhGJBYqNz7VE+3MbLbM6HG3J+7
CVG0XLzCXr4RaW5XFnryB2/SQYHqgXVwbPeoBL13VNLAPVoLTqdOuh+t652rmG7WbBW6sayu9zMK
S1io/jkARN3VXfcn3gcGnGA73ChVOr0MeBWdHYLH5UIgDjP9njnuCfzDxCx7DLiDw58jq3aiGyHw
pSTZ6EYXrNoSEkWe1AQqRGiSdausfe3W5cpKbbEDul4CivMsQDcMBlvIzEenICmll2huIR17r6zO
JcpTaus0SXbVJMxd39TeH5n3DpepU0Xwa7abNZx3xlJvgcgov2Kj9wsrD4/6GOKPWKvtmpW6t+8B
nu0scKDgTkhJKQGLtw7CvWOVBD1Uc82c8cUbreEtG9AocqghJpNuhBm+F7lin55FPZTOo2oz8z/Y
DRQxbL4uVsDc0RsscIxuDtCz9rxtEAaeH3mor2l0fT5L5pWuhnyKgWmc5iYhbcrs4ysr9E0RptNR
nZFvQijqqiXhb2txiIKqc0a3WL6MrM4YiJdiEc8xi1E7q2YjrkMvpotIlp6bmleF4trETHXrJttV
oaNGfubwGMGEHRTB+qPrM2YeVvyZZjo6h2b5ZhmjvR2LmPX3UgTuy+x18NCElmza7po5bXqMWB4c
s8CJ10YJAQA2dnyybPOqhwbsDW/kjcLucQBxRXwv2QxKc50xqCSwx+KsWwTOtHwvMWD2kpGGKgws
0bQWrysQmP8tlI58UY+2aelhl2FESGoFFUiNMfcEYRb8Ghxkz5dEgDLrGz3A1hXDLTgSmIF6cKzD
HjTWFA4TK86AcwmNnBGUPvCilqfWnN7UaB6hdgT2ekSVxp+WKjIFk9+bPCwzcwGaOVEGr6RDenLW
QBd5ZnkCkbEfJhgpwJUundldFYH/U2Em6VrHRHP2JWYuWgj8FvizjTNMBZyC2b2MmaYxFezyV4/U
3DFp688ZuNEHXhugDcsf0RBnH2qBS4wnvtwy4OWWUQJnCRU0s85KJ+OFcjxXe5HFxBAGwMpT1oE8
Gg1w7NUqWSqAPQOQAlNTmEd5GVwr3+MmLA55UtFlj52zxrAbeAgpBUBw5eyXKKbFTmnzXdi+SZf3
MmhQehuAAvivDdu05e8hORK8JARY9+kcfUZIwSE+up2wlls7zgjBfcEbAdBepxpPF/3fTPGzvvmL
dY04iSHfNWPDMAkqMHWwtFZTSEICHmfTHJzoe1lUxjck5FHkHG96Glr7bFBuM0GAhd6q7mpzMR5I
/lQ7Y594Y0S2fu0ls3eIYuuSkErzMx1ZJaEWCP8ZIMbtk2vq01nLkvdRZZUa1SEyihGU4cWkqQ7Q
tUlb/h5QoM+HAkSYN93WJuENlquyH8IR2fRXNzjaHdiuizS2MrEQMOmntQVXX2R9uy4z23uDBeC8
qtP7DILvzQCMYBdhu62T9FvFxAD5yhhoZUUyVVbnTM+Z81U5AE1F2aWdGzF/MjLgL9a6CDvDr6uy
38OOKN87s2n3I2wRX1b11GnBGzcWfqFK+8J0mf9HdPZar8KvyVamXZlk8wnhj7d+Buxtunb6GiLl
8hq2WkNmGClMp3eyjdXY9a6CBm6EsDOUFIm5nJ+3MDXcAalgJyLJWIYrZx7zDavoV4M4B734Os9f
uwiw2I/Cfse0TBzyBTNTLbi6CITFwXRe4wU32hiTegAYES1IUllMevypKEawSf7bJNvl4fny2TXH
KuS+egI63SovM0oJ9Gx1kNNaU4frYDvhCLm3ovekBSkQ3Mc2zLYhdF5bGHCLhvGOUDnqhnjePXQ1
JEZI4oZykwWDmzgoeS+CG3JHF2SQJMefk9uGR3BZ1rxhssovkZvyi7ZquGR7uZnORJBgYfHvDU0J
2tcVOgpClbKbFkghc9n8WPbArcMWr4dglSraEkegNQSLtSGr8t1RinWqhjjkfpn9AIp5uXHtckW5
9cQn2lqqzhsJVZSN45xP+V4eGTuCO4MsYvj3+WK5iDxKi9RpZTt5tpa/MkVrmgQswmeLq98ubNWd
VBhxPB+S+3AAw/mrW57faMbOvkCNWuaAZZHK+y83E5bIpLQwvpPVPK93UaXo+M8sv6kA9xninbGX
f1L+DJyXo7geECfp641XVV/yvGwM4Zgvj/HxhGWjxEsVAVkXayGNPtvGSu92SK3gyQTo44H9lW8D
tFsy1OOUjRtVb35IPLAsBmDUXQO/jngqkiN5PdiYEdVORh/vthuZ9H7gvCI1/LOHubjx2ognaiMh
uhVpe5fP3k7d14G4z3ZuDLp1a4jR22PqTnqrPGYOyz8Rodn2fGhgh3Ug1G24lo9LPg25VeHxma7k
pnwLrEgPyCt3K6/siyO+jh7oM7m5FBAReDeUXY3XO33LkM4AEYA5YzWMEeg/NuXZDo4UIJFdozg+
NuesBw1lx3v598a2JUbdrhORfptH/Sjv3OMuQS1dlVY2reW9lnclFSXrf6EhvrJgAOQzkWfILdn2
eB1kXRZGhmNI20VANBF9HLqbfPCPV1PemufbIPc0RD5XNRj2tbwV8kfqfcP9EWGp+0TQmeVa9U+x
2IYgd/m4v2bh9DPAK2ObMxvgrbtrdSFg2kbbYoboLPTppi9dhxy288R2dnM4gwTGjm+lQudECbdF
T8hKi/J//eF//Aa5ie0VZHc90h9HPp4eajI4lPaGvpZdgBzfO+TG9zaArPGWweV93NwHnOIfX80/
QBX/voMGabwyhjU5t1sjKrR5k7jRn0qXq5vnHaYTPOqOC6X72bmo/VuOieVW/pY+qF8ze1a3aDT2
s9/m0VkMugLMY+mHls9anim3/t82r6tmhAOidC3fhD7JtkxhWLosL4I+Iu1kwrF+vj7LAXY9c4Cp
+wMSbHv5Bo+dNeynwmJZUm8KZ8D4yF3Alf/v37XL7BBEYIW9wgCusABSnu/enLy4+gJgNEq7WeRt
6N6Wblm+SbL6bCuJ/iw9kqXPziZw6gHMSvbmhAp9pDxeFs+v9R+v6GNT7p9rb9h7renLN+FxCrYC
O+VTtCQIZF/Igr3dodB9eH7hz3dZtslquLyFat9vW0B6u8iJt3KfKV92ecTz/H+/grIun5rcepwj
64/Nf+2X1X+1PV7bqrbtv7sebOVI8GfmIYQrt8qAx5QZILfeBuG8DBy6B9E01FmoTvoWHwry9MwL
5BMfbB1jUOe1mMXVYW7A+vCsE7GY1RKP7fRaAEoZmu5kLVjVeayuxeB2W9OcmUq0urpWw5LYTY/A
zIoE71byDqZisYs056FZh3H16mBe/Hzw8q/K6uNzetZl4/M1+dcp5ZCJfY/9oHwZZdEs3bXc0lPo
S2YC50nefXmREjzjBGaF164PoNX78iuB1U6r3PxH6+AafxQWIkpy3TLhGryBVPfdllyKiBvWJUp2
IA4ONSRZ8A1jqn/EPXB3ZEw28h7LQj72ZJmeIJTLGnnKfhaTfvQSI9+q83hKzQqBMq/by05Go9cW
cHYr1HPXURk+RgBDfEHKzw/ygvLJyy16erGwYex4+JoH7w2zOPeBWQ5S+x7gebYt5Bvx7AxUTXUO
nPf8fboYtXU/Qbx/3sUqd+hJ0/9h7DyWI9e1Zv1EjKA30/JepZZpqSeMtvTe8+nvR7D3oY5inxv/
BAFHsIoGBNZamTl9ZhI7MTauAVxIgErABbwRl6yxEnegHxVd8K0BOdHgRekVYzvzmInFFvG6xX6w
reNAYA7+3D3wSDiKA3OdoBg2r67mXVSgeBk+N1WZJ2Gw1LdSi7SdGF/8LtcM+mOtPoxaWu9kXXsU
d3W5tSKXNs3PUBuCVZ9lMP0DIf+7QVsmDkl8+0V5XtixPc1RpGH7QIz/VknMFHR+nXZXCNn1A6Fp
xUmgdrqgKU48C39yP0nm+yvuxDLHLDeGD/TvGHimPjjlxgAgDS2GpaFwkvES2MzgGxgCtzmXTNwZ
8Vh7MrZHg/BgN0M35D+TueiwzOjLnZwf6Gm+Xy7C0ipyosv/fyjWaj3opesy1YsfI4rzWnwpi9xc
OQbIfrCghZhBLHSlxjzIaCyKLuK085JLZFHY5FWbs/i1/4bVzx9K8Ts/rDLmY/PUXhMWcMEhiDwG
H3qxfsU5gulavCZjBh3M2hv0b3CtYE/22+iQVb4vb0X3OetOX9CAYJDGi+d1nHhSxYpuSZa6YUxw
OSgwRSqEiU2LMPF3lmSOkhTlD2vZ+dfnYw8S59pn8Lq15CvC03cmXqpxDV9vhhPqhy1+iF6eVFuV
j2JZJhZ1IieSeehpWSiKOILgvPYAgCydRZelKHJLstzGpW45x6djg/SlgaiDOYw5U0ycDYEA6UGU
xZvHFY/Yxk/t848fcyVbBVInf1hGils4P3njdw+g/VE8rgFMugRNT/fAbxooN8ST8u9ZcfQ8VRGU
Ux3sPN58hoJ4IEWWLdwnTIgAeIjWpWHZA4oGkSz9RLFzf3ZKmR7nXz89yTPYY3ln5vXM/DCLWkdN
G/wn/3nvRG7uJbKfy+KgedQPvT6f4PNRkoJjozaflRGqWTGvLKsHcey/1S1dROu8zhbZJRH3YymK
nDjuf476YTsjeouOn071b3WfRv10Jm+a8BGaKxsfRN/0iqPhjK+iGOe9qnjhRYIpBXAmMCI275OZ
bUmWujFBExT4HX2KWiM7dxLTrRh86fqhRWRd3SNCCBf8/ESLl0W8J8vLsrxU/7NuOUy8d6Lfv9X9
X4dyx3QC92ch0X79xkahjWXttBYWH64lmXeyS/mDreLfun+qm/cT07DzGcQ4n/rMZ+gi56JI3R+5
cfy1mBrEHlTklm+0mEOWosgtC7Kl86e6T0XRz20hDGh/KiWUCFFmAuTj5cT3zvJWPMJzVtSK8ogp
m211UiQ71cmelumdYCpg40tZGicYuSiLmZ+1kIdFyUgMezYduZ5Rj2sxPWD9h5K1ghn4L1xtnjRM
GRuCmF2yfASECfnb5t+m2+VRsMSmf+mzPAZL3afHRRRFa+9VMSYLG6RXJ4/6prHUeFyL/W9EgAHm
oqh/9uou2M1vvLgoSzJPq0tZXK7/WRQNy6srih6GlL/Ttyh/GkHUjUlE7IQS8Rotk/28sJ7bxf1Z
jqzQKmHzlhwNDCPaZCH5sHNcuoljRSIWBktR5D71E5PoUvfhj4uWT4d0TiFtR+1KVOC9BEqBaoDo
gaVcU4jkmD5cOYp49ZOYutwkSpKDuDJ51KbJYZStVZVYxkG87Msdnd/9D8bMD0uFpavIidsbZC0W
vbnTbORKLUhPtDCAJkWFK7sbnRx3DGwuynATr+hspxRPQD+qYfUmXuS/Vq1S9rZIZ+M6qXAOpmly
jKAIBiUOaE0kZYW3crWUXcOT4D/zjVU+8Q5bo4EAGRPyYvkwVMXb66p7FphtAwdAIMNdI66quC9l
ApRJLbLnPARnIvDk6nSDxxrSnXq2Z366/OKifrhF89Z1vupizyKy82se4JwcHX3YiqssTrsk4gcs
RXFhP9XNuzrR8hnMufQUzctfUn1fXZtI662QMUQqzkvd1yYL+70GEeBWBTFLEegZBKTZEZ1JWg0V
35lmQdMztToOYZ5qFKHdVHpPgZLslWkMOSqTa+6V9Ur0GpukP0hjrm/kNiFIr+uyVRXwqovESWx9
bToEeCrEFF3iyN7JgW+kWyiDEFxmZ7/FKknU8GAdK9WrHsBk4WuGNBbgeWKhXhTKl9jtn6eI9i8e
NLBfwN+UG1jjelg5KIq6BMKjJMI9UfawQIRmEX8JHQtmQb25DiFcCBZhCzsV3/7eMdzxHhfVT/CO
h1ZX8tc+1VHVit1vac6SvEQH/uR6MpHiSfXcOqPx3cFaj2fX9XA4KDXsOF238qqy/FqOxPSyJc9f
VDk21zDqEF4VQNslZ5MsgI4peUyNAv4mWd4UUATDDJUTx40QY3HrpxZMSYgJdCgK+JGyrzIzv41D
VNxETiRJllnwnqUpxMIY4Y0s9DZ5Af2QO3TvOs6zfS1PVH6JXGjIkcDEsZkMwCvbZecWZiGs1zKA
T81FSFSGwXBTJxkxQU7dsR+uMvtEpAbuNQdjew3r19AOwb2bEoAuwd2Vo2/QakpHUZUniHTDuwgr
VwbxmWbgrbG8ewUb9l3GE3qPJUVZD33vsYOgITQdQqtik2uZIimKhuxq6LrmpkSN8zBOSZkQtmfy
bIGupsfS4KtJvFZyC1W0Du+MPiA21/cqvDDu7yEKxttcIpoD5l+LZ245vggM5wGWmWBd+PUK3lNt
aymGvhmGKoXjjWD6TFP0k2kR6kxYq7JRTTWqV0jBQ4OBAnju+PmlAGp3qaZkKfJ87qMMG2oHtZEJ
Ni1XT+mox9pa0TXlJJJs8P6pzNpCWg8OKHfHjzE2Q2rw3LoEjNpm375HXfqm4UonLhy4P++WDp6Z
yESiFbIClph2/I2786ufRur7UEVEK0CI8+z1CWHX8GA9jAq+ZGOIjHNhp+1JbcP6EMdhduMWKED+
a/lL1Us8XEmsX2WtfS5hDbraQfTQmUUF9FUqv4QtjiMLssetKIoGXKEv0K+n27JftQh3rIape6jE
iPKFxHJNx+HBpsqSgN0yZ2w+HGyk36x41M9iqLLSlZvl+AfAYSh1JtCi7fjgFJvlF9Re9Mf3x2ge
t9TG+qFq6m0qQ2uzdpFYbr3kCaHCEaN9VrFXNvUzQIvqC9jz9obp+ChKCO3WXxCtAwyV9JA1TT1E
naXlnw+K7GfZho8L1UACtYH9YLGYshIIugv8ae2l7DAr5zFsJ6LBgsniCA1mRDQbl0LVpXoP2aay
FkVxeZJYnj5VFjFh0/Ux+55Al2Ja6IV7s/8z/504St29mZVgzqbrB+s0EXnJ4KBPzzPTdzrMKSIr
ksIbQbgvZfG09TUUkh8qRbNoaQB3bLoHAmeIwPO6FXFdSCrkBZOSWr6VpecfWrPz4Hj3i295vhPt
YeeXu1iFtakYJQuDtWSjFo498Fh5gXdppqSL4D2xNXf/oaFtY+RkXj3XDLdAGMJz3idoGE6JyIk6
nV02kg0mjGqhElToDf6PjuKQufdydNMjDvh/OSS2O+IrZGX/eZi6ySC5fexvuYw1cP3p14ne4iRD
lqvVJa4nHAVuR92oQcDCSHkNpiSFYOIqioPrwlgYuB3gdTnEuD415zLM5aulk8ihoHfmw9fgR+bg
0Maq4ueFgybGIEkn69UgFB9mKdH66VBRFCeuYR09WBCBz4eKs304IlH1bZMToPG5YfpVQx4Cdnwc
M/MtRp6UyKXRjs/1UMRnuw8IOFFg3mwS/Iwy3optlPnKk5z73cVWyx+pr8hPnZnJT6pf3hom2Bu+
aZAukA7y9Ws1+L+sslbPJqElr3bCUDhz8msMm8FrUEhfwSN7D6JRz72rm4XmXbQRKbyNAdR9Saee
ffkadYr+rLhB9qJER9GFb07yJFcV8MubX8bDpfWU+NpPCeR+arfSo5KsWY0r5myi8aai6APQFEeO
a/+Wow71UhvbJcil+DVxSni0Fa1ei6LWVt1BQzV1k+sGjPgr02jaL8hYQV1k9Oo2AFD5WrXIIsjg
9fYTvvKVULB8YyaufuiRzLznZv9MCE3zbuTfR7uyvxqSXZ+SPIA6yVSb92okkEK2jPQOiQ5cun77
x7PM+p2QLXUzhqiIm5X7rBB8Bodt3RHvSS706+2INCx44X+qgEX+bfxUpxoWUbHJeMk7p9yi15bD
MGdlz4lkmKcqbgY4t9vsWQUx/QXp95VolAhjeyYC4ytIXvkqqky3wr9gd/leFHvYJI6KM0RrUSxD
W7+PeOlESYzYdPJVhutNBRF99oaRuITM8LVzCVcMsOjShYXNTK8Y3cNmQywetJ5Qy24Lt7NOoqWt
XWerK53Bc4fayegy80AYE7y2ctGuwfgEJ1G0AtkkTCFoz6JoIkSEDqTqXkRxlIbvNt/8mygNbXJn
vk7vWkh8j9t7Bz/opMc4qeVr4AIj9l3kqrq0uBPos4V2on3MnfolCmv5TLBC96iqNa9KCKt8EdkX
0UHUw4u4y6UyuYkqkeiwHAUmAIayURFczVCPTUzvUXQPgaPdU/2xqrKd3dgFgoXlFhrz/GwOVnYO
GsByE1lwfpZkkqopbGhm5WETOi2k42ZQPfiKhRT4YDzDEBa/y0bhbOHNzA+iCEaHkHo1e831HkpK
rSWWYOqmtIO7gtOPqJq0R11ZrgkUL+J3oqiTPXB8a6fi+3g3De2c2pLxpPuJdc0jgwCLqVs9yL8H
oiWPfNqUK8s6BTUicvaUjErsrrHgVcTv/lO3dBE5Q6p/F62q7P/teLUmAKYxw4eyH6tbLxWES2c2
1HdEdel8iX6nsvui9535Wlk9/ECpml0SXzNhNi5iIuK68Wtb2I+ia6/FlzLQnLeySuWNXYbGNc4d
BFjKErYUeGFfgCP9lCC/2obZ2iZs6CLnvFR2H35vFALEDM2uHhy98U6SaUX7IPblJ1hVypUY3hrf
5Nypfjb4jQgj0kN4GAftgM02h3U3Nx4dE85xXncLYkslXUVJmcGMC0fVJWdOvZi5v2ldNTyVkJP/
bZj7iOZ8qQVHQvAzNP4befTkcCPafeIeL2K00LKpNAvghIWlH+eiaFYdJep3vNrB3NNT1EdDj4y9
bHZgt5chDEs/m4SXnyzfkLaxkqnIUnXWwSDe94jWTXVRNN3amVEy3Ad0XDZtLVcvvI0yoT+29Y21
8yPcPNKfynm2u4glaZ8Zu8cns870n2ASIYvUmed5+nhpk8gCpOKN27Ioyluo1uVB14ruFNi1gbqv
myNL0FjwYxGsysQHMlPNocVyW/c99PqXKNCl3xKRlvOJklSBKi4zfg1x992XJOtNMasEtmNlfPJN
uMFZongPQKjtfTKRisuSG5/bODT2mAPiBxsoEDHOlYH9jInMdEf/nQn4G+BD6ZfqoYNMdBIrbBbh
kWfrvxOYkdWmffaQ5qjqL21DzDI8xdWzU7MnbNpCeSBuoyE8B4UlcFfWBuOa6x5UVUODqrcmSgM5
Ri1OaZKzyFlWiQsQCoRrE0Hrgn7NF8XqnOc0dt6UIZSueus4XAPoe0s/Lk+i2Ggwz6VW2BzVsIWY
SmFddmxyQt2yynZePADpq6Lz5Wtb5O5LUI7vquGpN1EapwhwSzUeRFdHsc6BYrh3UfJbb1/HefxF
z1T3xR3xJWZG9ZRrlvXi7ns3sd5DPpX7upfrvVV33rdM3ZddaX7LichCMqcoD53XZW/I3K1bI7C/
sI+8IPKQ3UpXgjzfA7zRtL6ymuumhiDD44yy7oRk6feQHQ28RBCvaYH2W8gdGpCp+ZbXvCwdKq3U
NoXZGLsOScFbMyU8GMOmQht5I4qiAYdtdqtG1LaQrD4T7MSZvaYgugHB0RW2u+ymTYkJFe/ZlrRr
ahXjF6wAb00eDN+GYAr0qMFzwAMF5V6svoVjN3zry8BY91N9MNX/d38byqWlv2u7jEN42rrybAjf
/hl/qf9f4/93f3FetehAbjv6Vk+NcN2xYX/Mu6F8VC1d3ZtTHXQZ5aNoSNn8znWiC0SR1WM+1X06
li8ndFaSsw9VvokiMSa0pVNU8o4nI/lbJyMf7aT6bukmGvvQcVZlCd7Ayx+kpDYATIL56pWy87YW
7/qmhcdmk/RK9iCSXud+Ze2rulKqYqv6kXzxCoB4TFKiAEO7fKmnRBRNTQJ0P5eTYtOyXYPr8Z9W
Ub8UxRGiDm67cxoQ0LZUzSMt5ZhJb+zth5zL9b1F/gNGMuc9As/EQ5WnR8cFS6r21pfBbJ3vGgR0
WAud7sGwbQRHI/hWslgO8L6CJgZ4fKxyaaepzvgVRoZu3zCqIDx9BZZ1FOfwE8L52qI2rihhOze3
UXB0TWMjXvGgctVeiBsxUB3QtJ1a1f1JLX04uyfBHaGoM4vrGH4GOJfNl2gQSQtX99YmyAokemsd
9VjPIdep3cfEiqRHCKKbjXpwkBGLxhFOFw3uGEjILX3FEgRcTNiXe6lI2j2bP2jxtT+FXn+DYqT7
GoQowUdN3T4EVasc5LBOjm4f6zffU9HEkPLxNfbjPwQdJn842EcO/iTpOuxYSP8+oiez1/rGuxVZ
VT1mU6LJLA/9DLrEqYOmTlCkipANo85vSgwuHspkeds5WXMT/UU3BJ62iEYOCKBBThNNmuyEzKMl
20aPHmQd6KpV8R3SIQQiDITRtEbud+iglTfDa6J9AbTmGiWAKrReHy+WTWQx6HjzbCVdcMygMj47
emAcMXtkJ2cYu1NS9P1RkoP8nGgZwj5uG1yiyoXiqbPsS5QPaL2WGEmCJnJ3YV3LKDDI5c52sh6g
K6TLEEC1d/wT+TYOrebRhe0J3mBiB5lxiAYq2vZpbJD6Qdy5fw4M6JEbfdU2PkYpL5NfKnzQa7+X
tdfetuHyhvf0K9oz7aoIhv7qokMFBXUab4rBD2DCgj+ObxOADzcef0SVvXXRI3vDe13BaxNMWPsx
eCKW9E9gyuMPKdJ+YPgFXm54GMo9W90lNR9nt9P37TSCHaLfQRxYjsRDz4bKHCDpJMTkR0Zcotro
3x1iDdgCJt0ZbtT+XiKkPrHxj5CulVfHGBqokHkD2Bnlh6RSIJKBvK+/hbC1sCjvD6kuBc+u5Fg3
SwFNK4Tgfb0Fcme43aGNu+FNN9k7KYr3bGe8KcqQZtAGyP1bQADg1su79iCOUsPoWGqdckotpdtg
S8xOIIJCtqpTZLDhIMjh1qu5Sh8gRBRdRO5DpTm1iMrPLUv3PhH8hJxgGUfUFYUNDg0H3jpBMfBm
5DVSjrXUvDYIWJ56V06gr+CSJPBtY7fsQHpMRRjtnO1QZ+hcTkVVHwAt6UZ2FEU3LpUV6MRwhcgD
IDnTYlMwJWrqo/eU60N+7p2oQMGCnEiWPiIn6lAap3elEqLUpURj/R+OGyGMygGo/9fYovjh1BY6
AkdWQqsPdcsh4vx9kI+nJH6rBt9/Zs51V1loGUfVBVvRptqT7FjuXut8aT2m3GbLycK7WWQHURIH
6ZrzVDeJczUM6QB10XhzmgpIYZ3WX9veKlZaZ3nfa096BlDk/NIVZZfaTAfwgK89JVUDOkDK2yTh
H4wZD7CDhD+KoAz57FT12yR3v46MJr9i5z7LkLhfAQoU11Qp/B10puMq0uXiujSIVhZYf/vpSPJk
tbWWm1dCZFBunkYQh4iOS7E1e2tldSU+y/+c5NPQUh+BF1Ld15gYVQgzp5MsA4hi3MkHnF/haWN3
knVpeg8BIqRDUXyRWh8IiWrddZgc77E5zb5KRoSB7ttzHUhfJJVi+2BhKrhaMsIloQzV/1yc6lDq
7q7BlIg6QjCVLbpoeEGm1qVB9BN1RSknO71DFUAUa1NLtwG0MJsmHDDvF+WPAOCCk8nlu+INwN/a
fHi1cjbt5VC5T+mYthtCxdpHtQlhw7T65MHWIFUJIXG7DkbbHTKiamFwDIjZR7bqaMQOnCDTLN5Z
cnBLY7nYJex17zJcu1gMsF7HRilhWM+SF36dv8bmbX+NTBhQjFHXv6Ep+uZWsfkzN9yTjCHTgwkH
XFNURiylX7K8NqHvw8iAQ6P50w/OxU3T7KdWhd8lHSs1syUB9EQNGUaLGpYO1YIBpWcyJt2LW3YV
nOZsIERrb/n52U+AAorWFAnPi9uO1Uq0hrGfoHkJp5xoHWozvpWS/i2aRsLjkT7EZfEk2kLdxuYE
0RJr8uAhr2XpFqIkRN4zxuBB5EQiJ977qMrFcakSOdRQ/U2Ijs981NIqW4m1D3FErUSdVfnQTdoV
uFPIQddLv+U8cpdcKz0zT+6o0ncMUaUCifTUR06Oi8jFeaLEytmxG+Usg6MCsx4o+3iEKkY0iKS3
YQ1aS1OfUpKGYrcco7jSz3zMYbb7zzAfuhhWCIZMDL6M1iLTsW6tId/M44pmNw45xYeeoylJa+Sw
9I1mOgDBpuGlrgQiCIL1w4GiYT6l+IF+Irs7R9df5zpN/ILl5IMT8Qi6ViMfK7/e/Ot/Wnr/HVf5
lXjwNsy/YboKIvfhx04/bv5NomU+aZMnDyHErkDF90Zty+ds6iY6uHqJmUdkRYtIBnH5RVa3G6gb
uh8OHqGr1HQ7VhvIqfXVtYqCYl0iYOEFQM28Kv1uZNUAhx4xja18NH133FtO85uw3GETQ6woBz9b
NUI6UjfRo3DgB3O65ujH9a8ycZ0da6azDYVpUKjBRjGHicrW+WlKSGSHzUoqmcghmtWhw7cdbIwV
6lZ2Gb2yzzwAwnvRq9ZZtbx28HoMz6VbEFzcvChez2DA/GDEjm6tXF2sEPxlQdQTBp1tjHUr09Xv
ftZdJLyeQ4Yk4gAFQz45/DIJp0ME3vcAjphtqhOdA0l5LOtIusshW94cPaN74Z511iLIy01VXd8C
k4qj61ynIOKyGrMuOS5HeVjyNkkJ5RK6qdJdNIBB+16PIK6KugXKOT5VxVMV6929YyFUWyVc6Clb
8m4kZATyspAf4r1IOSIrKOQge1A0FswOdb/qgZrqDvGGRnxrlR4FsCkZYvex7MDxJ9nZ8jqDqH+S
DGvxGoxZv1MzuMZEXQoDw35EZQ2D6T91zchCAkpTdV+gopfZhvuQTAl0FE5uFffahK4pruHF6VnD
3McpCWItP9iDNaxEkRlEu4ewUQAYquaqpb4y9a+BUWsnUWVLhQovWT8iF1plW1EnEk11VdxEcDaK
Lh8aYMzThmo+sag21Az/7pClR3FiUef63cp0am1TDyUe6+lHisYgktOzYUJAOFUZmNVvliVtOs8P
H7N8mwEIvteKEjziM//TB4V77BTtChF5fOkRq7qLxB7h+ofWytgtdfHQpoi4wcwfyVIoAWl0NTSv
m1NkRMYdY78xH9sE5nbMXNSP/LpCRctm0+bGaAyNRm7v5zIKScWuzGJ9TZwv7X5uqOdp8RxW9sPo
sDpoxwJfUdHod8eJpAcjOHtTQQvCv0lvlO8NVsvToMfTthC8D+p/BGYs/foIlqN4ZOoVA1lyZqJd
EdwRvGtueTZs5idqzAOPWON6BSty9ZCVifeoYyR7VMPsKXe9/iy6iYQlmbpCFig/iKLoq8CyvjEK
IsfFUaIOREUMJCG6sofr147sOfc41Zw7vNzjSdOab55bwhIy1atW0qIkFa7c0Ab5L7rBgHnEc+9f
RQ9Wfnc5ULRzMPL8ZUNQHyTPMe+ARa07CmLFVvFttAz60bqLBqWG3FPOcc6IomiAMEW/FTELRpQ3
JJhj/RpXsqat24D5N2qNy9LXx3aKmFll7WO1CHf2QMQEdJb+Yw4aYoM8S7TVLJjR1lZduDvN0WAO
h7/lEarn4FGvK7ChWoT9oMceamsxokKTlolIWLuMqGWh5qmOPauN3EMOT0IsxJ2Y+lyIh//mpiL8
el/TGi0/tDUc4u8maRUXceiTyCHXnOC/PtUTSqiZQhhFTiSdCJScEja1BE6KSqhrm72j4vHuQwhf
suHZnwOvpjhvmWV3+SarI2aWml3sBHxYEtbIQB1EORGoh1ZPvuoT8KiZkDTl9BPQJgJ5ZAr8kVFA
7AYbJEYBeHdPIlGLuh8ROCon/o3/ZNXY+RlEKhwYVQrto2hu2xGEqMiG0M5A+R+FuDkgzsdpB8ve
fMXsAQmSCJ6R0DZxIYqrODdD9nKerDJ7uE+QOwBhBnxB30qDJgGxa34Pjf7LhS0izop9j/zXxlCe
PHQdT1nTvllc1nOAHNiuVvRv/qA7236Kqo0YJnPOzDjJVvzf5WqLnLgD+LD8re5xrSRU0s5yo27K
yNMPNUJtJ1PL8qPJJiEqwnIlyc2+082XmH9tGD0IfUAdMneYR0ApWZPbENKPkrEJS0DMEygtnSKu
relmiVwCacO2gBaE726rnCqYLbzCxNGl5TDxRXF/+XBhgChz3UyngkLRUtaSlLjY+zG4Fb7xU098
aasZl6wr+1Plm92caHrQn1x1unLJ8C1R1OIE5Lc4OWkB6bjIprbTKluRFdKrIieSyHILop0c2DCm
2PlskmPJtQKADouOf32wcsdKj0ECEcCEEZ3+pkjEH16KTaLBLKOgm+lOGKZxilEUlyMTmFORrUcM
XmliDZvlzojndCmKnKN0yFsB4GXyzuAJJNGmsL8lMRrd3ze6cY6m2HvxHIgkmIodLo7dGFQXUZW7
BuIOns1qRMgatELRwJRa7m+bZV9ipSpRH9VSMGATamzOWo3aHSNIvgDJc00nfohCR8ZAJKIYBrAQ
K4H0p2RJ2Z0RhqxXY2W1qKJIYX+27GyjIdNVZ/2w8hKkdX30qTeyXbCLUWV3j+3nlxP3z0o+Eeuy
HkE3NkNwDij9gOt8qyYtuNHommSFv4KjDEfpmPsXk1iYq+c2a/zt1aobklui8IlIncLYOLCsnuWi
XjNl5LjQsSzmRXOEbmDa2o7yI+h79TB2KAiZNpq01te6rNOdjhOGKPamRYul8nZBjRClnq6kNsE/
Qpjghg8uk0b4oKuKuR6UQdq6Uo0sTKvu4P6Hnm580fT4mOY59jskiYJKfy+6As3CId5BvxRsDYB+
Wd1cfK+UV3wcQSb7WbapAGT4zQXiV+JJQly6kozr1QsxqoClWkPKFuy6YtKIrjWicDFR4Jxej7na
oW9sV5sciorKxtbY9n8qiwtjtw5SKRw/ts7FG6JwHSCw5aahDK8pEqWBgrm6lSG+1ULY8RHNLNo/
oQsiWyaSat2Phr134bqR8vpQqz4XAR66QDe50roPVrzqdOJiulfHnkyXCEGyHqt+WXy6p7lFUeCO
scxjGu01aQAILBHv33TSnhXFuMb/+I3Fs7+1B/D7uWRGcBMRpmOPrD11sDk29GiEb/LHvdQZDpH9
2EOBdMDjKV8IpkU9w0aBQU650TkoXTDzjQdhsO3ZMlpbjQ7nFKgnX/pTu2jLlP11eoLU0KyvsT/+
NmhcpxUfyoJNtmS5t0xtfhYJ7Egqr+ha6VrEmoYOf6NvoZgjh/oGg+gliyoUcE1wYiC4NzHmBE0H
FD5Gcrw264lSBK7lVa/WX12+FxtYXlfoMqMPmuDCsTmXWTgBnBBjuyYqZ4DRy7g2hbRLvMp9HGBc
Hwv7Rx6jqufJ3vehlXa1zUawU9rNtABsTc0/Eyu3Mxz/lwQP6yrr0SZW+vHNKTBYYIBUpN8WEonw
GmnBUVOw5Dmh/Ajjgr3Whnjj+u3zoNg7hHAJH/EJxZJ0GW8rOyQp+hkVSrMbi77ZDH6c7yT71ZfS
dGWEibst4xT7TJvuDFPKLqPPgF2NZTBQlAevD2uoKYdjI39n5++vncFqt035VEVItZbodWHP35pO
/q7ULfQsECTZGqLHdftKRK4G2VHor1HxTFasBpX1CP/qykEwdVUPfbIKLf9g6JK8aqHsMkP9FSKx
QidIEpqvmPVRIW/SEPUVG8ZQWWkOiuYZtA1fPaf97npFCalT9isc30Y1gnwt9n8SnJtsKvUFCcWX
lnhJvC6wpXZnB8rUybdR9429wdbWD42FyYwgYNNV/2C+gcLEfA8745b1OO1j56KrdEuU7qrJrP6Z
08Nti+pwnVcXd2wQkE2HPfK8JuqyqX8YfqCcjb36OUqbb0qDoLxcD3c9ZOXfjBNdb4YhEGl0HH06
M3QKyWRDzDDEhh7PxLrMGgjBwu8tF2lV5ogCS5p0zHsWWb6uFOt6z7WXN7GFwR9JgbOW78rEcB/R
Nqy3uHbCdV9YL2afbLS0YSKQoKGN4zc07uON4uDwrso6WFVV8pV4UUCONXvoPgrQSyJ60ywREp50
YomM7reVFL9C5v8IdZq9qr62Jgx0RRCBu++OdqD+yqToVxKoP6tCQyywhJlfZg+FhXufds2wsxOc
BYFCLLsdE0fkD96bghW0TyD764bsSQ6LWzEZqtJhcsT+1ioL6YWOH+wTKlu1+greu3LbS+YEd84f
Wj9cBZmJtWQK1C28/pgpfBQSYoRMyPvgemHWNL11qBzLJHiwCMRY5XF2S6LsT6JZx6Iwv1cBG69e
v/t2nGx0OT4QqII9yK3Ra+lccPV2d6pRM/Ogqt4URKBvGy2Ekadro40poUavSvWwkoy037ia9NOG
2ch3WwLRA22rIyql1pa5H/ryGZk33NCJvscKsDdGLJl++pL28k5H1Xtn+ybxw8SsBAaPmZS9OXIW
ntq159sTh9iXVvNhG49fh7GON/DPPPvl+DPrza9qNjy25lpNzGJnev11hJozMmGeq9CfVEzzmkFj
bWcVPIOZikdNr46R6xKmbe67QNrYAVr370OQf3O8+NnMm0tvEtMod69+HR8qYnCinmcirKsdlGxQ
07QXH+JAAtogRitjYxPl7MClcqOVvJ+wyhvxoaiyDiPuAGcc/NCQBqBd4Rnfhrr/hjZ1srJi6aWy
IbKpA/W9SqKfHXR6WtG/gy/7TdgucbHafmyDY6MnzwMw8nUsZ1/yBvLyAB6mNiKimuvxpCMits9w
AxDzp2E7qsY9DkjI1Kqj1zSPaBqhIWhjH+9q63elV1BT8IVFYxup91SH8hcC5ZWkd0heyim0TfFF
rdPHCGqelTJ2xlZ3nH1vOsf3pIKgD7ahY9YbNXz7/4+u81puVdu69RNRRRikW6FoJafpdEPZ0zY5
DNIAnv58aO39r6pddW5UFsLIlmDQe+stZJDlJ+gRMTmapLEfCcWoLuiGofC52KabXJF1CLIDKtzZ
f/WiO2W6euv5o2j9XhNIGDh95i9+ox1Z+Z4gl9Wrvnf56KOLQTJ9ZZu7LlX7sQq37b5V5bblY2GR
oPNndjiumO0l1P8KK2C3viSgVPuOPDW9JVhs9E9Zhddnb2XMU8qtSrh6lRf+5DkRyhn8tHJsXp2+
O5l+d997eUCew0PdRR92Qd+IhIzoBpW/u2jq8SethoDRDCkPgujPmXODiQC28SVlQ2MoKppx41k6
BON+J+gzDj7dclVciB5tqAMSHayKy6V/dTpA5Tn3xhU+PNc8HduVdHEE1AWEI6uInisn/6m7sVkV
Xa7W0u9JjER02MT6YdD9R9eiiJxinLPLaDhaLVV23Ycffcd1N/fm1sHM222HswV6h3NKtsbiztFy
pqEyxEoU7hSWu694EEJ0ioDQLLDDZrD4kF0+RiJPZhZ0o1j3pusj+Pe81ZCqYl08tQUeUUOm6VvT
wrOhbZJHAuC7EG97bnBUkg/+tz72/cnAiIxuzN57YfesiQnbTb//EB1O45OWwHvpP5rW30YDlqJt
Qkaxn/nrHIigYcCRQ4xfl7rGxUMRJkUayAhEoNf1AsQ62xfz4B0ImXx1E8x7uIP3Q/1tdNTGk+Ly
rPDXSZOT0CoS5hQeiimni0weDZafNeokWE3k98yJPEVJ9UvIaLwSRs9YyfoTth5BJeWXgXOdNzeo
JAwSwcLEI5+zPPeRPDoUi1FXXgafoSH5IlhdnREQvVBrv3gMLQI7WrIizPHvZNMBZN4wXjyfW40z
rTOvXxIGuZs7BEilLT6q8jUzJVeHCpxm1q/2UIwU43m2Eh41mJPD24iS3wE8uzva1eKQZY/4vY3q
j12pjWHaI4UVoRmJi7eD099raqwPiZbdWxEFOZm0pWmXOwtkSspZUdDGww6RttU6xRpA6I8TR1/4
W+GdmsHZiw3JFcBJo/0C+n0mVXYIHWskGbhjWnkpamzMsLgXqxy27X62o2bd4ojpqzRIZ/vc9D7c
1P7H1u6IWj4lBLOWgNAYPsK9y+oNUsb7dBBiq5fyHZOFu76ccXyuFovmDykIrh59A7F+Ff+phUsl
BAfKAyRYST2i7qwSbCahoJfeDtKSTTSkq4LUQdzjTKhC7M+0xwJyUBOZ7Y65Fdb0bOrOSaZcgTGf
cCYIlWAq+WO74bDOOxyHi01sOLvEGT/m8Q7mzJ8cRuqKXBC5KQw+J6LELygxoI3M9OsOWqVuWiB4
+1XDmW/htgW4h7yZ7VEztg6BRyvf1p5EJbYDBrfLIlWt8EFFCjVBoN4t7nKkf2QsbJp1xDrwfYit
L9PRpm1oDpglIyHF0ZD2NM+xt6MitH3O/kpDO0BhQmxijH6FGr9LYjySMuvXcrpy5YzA/TauSayb
QIg29oKm/pB4uomrnLvOSDldaT5niWubnwAuP2Qo18chY2ptMrifiCrKTOMRw75iDVUGAaVlrPWs
spdf2CRgxGvTZLDvZTth40trjOPeNQaPOiCtA6zmWtxTurfUkNhRd0ct4WyrGrFq8/pPmpfIkZw7
jDHXc0X9rDqfVF9AipWTxztF4jiunfPFgcJei+/J8P/WxZyuIbLVnKb9g1uqd7dVf3ES3c/TFDim
8VGNiY1bssKiF/FFODY2/iSqDJiD6LV4GjL3oW89ZBlpcR68ngGK1Blk+++p3ZFoX1jPYffYCx2r
bjxESRAjcUd3w/UYl+fcFidhOFy6UUeeE3OMRnevNV3HUJVqHSf6PYEjf8yBVEy/L7dRPD3GoT3A
BXQfGKgQ4JKGeDbPb57/6DkaJBFz8eIrujHoupQCmwIT+7ponZrVesLFlpjz1dD0zBvinVaX5zL/
g22ez7Az3HNOBk0dW5sxNejEBoNdzaTcaKZjBd5dG2HYCegHd4FscL+Hc1K6GyX1Ny3PGbX05i4c
8dwbQ8LwcmzQpNsH0dD9jSXUe9s6UF+0ZU6BodyVTVVJ96WuenagkrZxHc5JqUr8wKgGh7chDyH3
tSCEm1tKywg8L/2e3PgtZk45TX0RaAPegKlvTgd3eq1Ekm9Cc5cLBtIlOlQ0qNHGIQemEv1bVkYL
Qk3nH6Z8a77TBNwQmJU0BkgreXXaLkVEOjnZn3Hk7m2T6r2tFSXH4HSMCVvGwzEh0b7r46H8XYdk
ZGRxfemieGsRJLL1p/FYZ+ZXriHYjVOc3xe/Idn9hZH0h4F4tdXgqKwkV/zG11x6Q59LSan2Uk5b
HxfgaQJuh88l12EW4c5WIQuUKBFyplppi/YvD8FCkuS7CvOT7mqYmqc1yUKhzegpafcxBhsrSEvu
qqnMb2VhO5X/MRy33EWV8eEa2t6dR/ATHzaPVX9XFVan+HV/4zfzSUWtttKMLzOWwzj7ZllAGiwu
BPO1iYlwvR+5m3IpIjgsP6HEQP0efsm3vIQ+EcsJa5RB0HkxuC++MR6nBjMSfObIkrea69CIz5Iv
C0uUhyTzzZ22RC7H9XTKbR3X96Tst0lCn6ZT+9e1euEahQYCqX5ZDp1NE007fo8peB9hfBsfiBX6
kxmmtiYBa/eCkDRcKRnCHvr2x1fpWa9g289u0VNtQky1ZxhnRFcjnTjmmU+byhIVWhS8XJuQbMF6
ZQO95l13zA9pwKUq4EwA2D5WfHirUlkPWp4BGQrrbWBuaURqWJP+s/ip+NEptsVzNDt7I6dAFxGh
fKxOVAA47dHDeiberbK3IBrjJAxgde/H0UP9w8IbMvlRKCvHeHjIBZ2a06CnSRWxKEJ/ixuCGiaz
Ig9KPWNAmm/hcN2n7nBirIDQT8svIo+6NU3gSS3OrZP1ZHxGpffp9u1Lq3NiZvYL2RdPplOuRURO
IRHAuIATJDvdtQ1XC7IuGOL71tLf+s7+0twBXBmmW2uRXZfqgDEp9393TiwUE8NB9pdM4gPOAgAN
bjFvNt7DpXn1tOg041SIpfYpM50Z4K79W8txK13tJSeSeOXGlgpUReGt27AZQs4Wqpi+rHyk4kJf
2SK/q8LuqxRIKOJ+xpQS+lPTP7m5OFqF0wam1lNTldDvdQyqx1TT1mLJ5+19Y4MUnCj6tPobF/Ee
44q7Jom3emZ/x14DTtUwBSRJlSjFZGdO9SVzCBRtZH6oByJTe73ewAr/zIwWuqhJQredbNKMwXPa
wX8LS4yD7Q1/wrGPr25SQhJWp1Iz8HdyjHiF6DFU1mPYIaEIw9+51J5NooRGp4qftewDz8TSns1A
i3TYWMq8THiPra3O+Ov23cH0k6dKMVlHAfjdhcuHHecfkzG8ZiW6atIWcL+q+J8TdZkyda5S6Hlh
9EkJ8Umwarxyq2Fr19NHXy+6PJ0buVb4MALnCu9xE7YdtfmCVI47pnjx2pqAZvXEJADeBE2IP3yb
RIqsLU9FTpxSZT8WnhJM0LX3OVInXWIh7ZdnkyVcuN6uqyovKBQmd2W3SVTyluSNCH6lXf+1rfwr
rGu4lmb1UODW2LkFi4vTkLZkd9jjHedSbULy42E5odU26iM6oydTGyCno/xFZbGfFLaEMdmgaaoD
6vXlwNkI53wW1lpnpooHV4QWpFSBHnTzmJKUmGTbOXKPKCg/HSE/8nm+Dvh8MVZzzlwhr06GW5vW
r/2ygoPpRTuzSQNX9RCONdKi0vmCeOkO19p5J21rY2NvwP3HII8yDzyTq2uY9WFPpgMu+tDAR6/H
ZJ1/qrb8x9EFvHHBU1YWFR1ncXm28pdeZGsCVO+buHuLB0bgyyk4T0RMQSzRt5HDiYJ+4jLn4Q5E
/C10uwvI7TXEKJ8uAR1aLo0NKUTHXBRPXWy+F6MjaPRiylr0VJ6Py5PouDGWydONKhDpgDKAx/We
buyJUO23ukv/0v0+owLtDtjmk6k8h2t0L292fWrq8J3yAD5GTIkSAtSfNAY5jUHYSj/Z2cYrzD0s
I2C9dLIoGWREPqR2qtxau9Brvo4F2O7cu1vysst1ZTuKnn70t8WMFc0s8mxfNuey0hgQcICNl2l/
6XtXE1oIkYTefpw1dJMFlpWEZEWjF90NiaJpxDmB2b4W1KlNbPFk76a2MO60nAmWRInAJMKlUfNi
HXmGsZsmXx6QxyWrZiKDaTSs4lGbWkzj3azd3Z7+sw0b+pTrss3DtYuEAyP+2uRe1RE27hYVWQZL
+tP45okEM24CLBx3nALpT4fKRZKOyOnDAUc2BPxT1+q1Pf/PdjYoVHsRgvRhYk9r8zLnTbsbqNAb
xT1saAAgk+6JfOHPvssXZRd3n1lTB2EM/s4Nf10yO4MpNz7hkXGvaaG7pbqIyDnO37UeQ9XKorR3
lPETlh4XDRV2EYZfVir6AIjIW2MbIHwLE2e95H9yWJY8eZeopWSLtWPswuEL3b+xb/4dWujbE4tw
2IcHnJgxSAex6nzz1c8w/ba39aSd5fJ2yTKBsRzoUwrne997wT8P28OSZIm5DIYpPc2681jU1zoV
wyrN1VMZMX3OPe/Q1AJI071mJmpy1/tuRhsT/0jeT3b+kC6jA18rgA3H5ij0SAVtY3FF+KTAoyq7
Ix+jXMtIjszwuzXFteKytg7lIAjUsene9lYUC8wmYHboDo4EhlvjiZpZLg6NUbNJ7frapMPbWCxB
i2M67EKr+FXJ3J47nDYi4G3dplO2Ip8b7GQxH7CsjR/rb8nknv3o12wtZrINeWgeDWedeCXLY/pU
qJfQSnAX8ujR4siKVkisV2OHl8NYjYHnp/TOrq1WzFR3aaIbr5nPao13LN0tEMtYkA9lJEfRg744
g7jQYz87evHaFl6+0RqRQLSI3vAYQcLumTvUTHoA0YNlcCEdusQOgRwCUvXBAntuBhOxusl3bC7T
1lkjGNLOsh1BpvyWebSYhW11z/mcUfIXCqgyHBiuYKGCxJ2Ju+pGejiN3CWvzL0gcxwDRdPwbOQY
AuoWli9DVUOrArCy6+8slXi/lGqfT+DMRm77B1McuqLrV1PEYKqdAZ9cN/vsAfm421TaqoT00OZV
fIjSYSmgzXcbicsKtDLC7mRs7vWiYLBi2l/VMnoKPyQIS2BkGrVrd2rBLKHJNncR0sCeYuQhdDgr
ywqws9fRnQyXAX1dAEel3viljUv6xNjDWRJregnil8y9Yl7GCYMzQrZrYlwqKO9WY5P1D5LM9HVL
vNFiyH8Elz9HtgzyHtxmxFHDUMCa1FL1IR0kjh/cEWIpwkD2iX7ulL4tqClXk4tyOplJLBf61a+F
tRN6L7c4RB5mmborJys3sUlgyxxxc4gi0R4VeHvmQXBPs/HFKSGZ6t0fpmZ8/+UM9QdENkza9C6v
gNXpW/GpTR2iV4YtXgy4SMgyOXUu81PZANrX1qghisUPMveLzdxZ3IxV+4ZFz6a0l/qzQho3Dwc7
YyXNk+qldGZr75oVbGZRTXeiXWZCDXQa4jfg8LlZQ12bkyeOdmMjYk4LTQkE2C1AIBcabZZjvxR5
UwSuUYYBlislXE5Ur3UaENlWYgC1XJLXfOQtsolL2MobOxBCLHkK8mSL9LVz+GxDo3P2aZJBYOKy
R+bz0jj8x9LmLdETgcREDssaIxnHG15t34ZYnBUnrD7HY1Q96EAonFHlKuRb2cRZi91329Du8d5G
PW0JGhmYOlNlucx6No5XV0EaDXtB4068cEHEai/KHcNiC4+YrT+cq5jwFrSyn7ojusfCDDdDOr1a
CtXl4A5/2hCtJzSgZlcSRMMS3V3HZGYn7VeQEgSsE33VltOvXa+/i5ihAhz6JsYo0QRs7tTf+Dfz
EU3p/aD3GuHTHgqYwSN2o0SYIGv4tCYInUnYSE/CZsmZbIfYrXEhofqvz2LqWG7G0jxgVFLNlBU2
55yoje8xsj9183cY52+sZwi3wCjclvdz6+g444Tg0OEn5lv8tjCdrZ6joGBkiHtNi8gE3ENTw0Ux
Y3ZI8UnjYdPG2rvfCG/TGw2Ba0lWnZn8uZt89kjHE8x0GHsFukGlQ5+DuJeKlb52h7GPCPDEyNbc
tg+pFU53Tqgz26D1ESWUHDeqxq2GFzw85KdOy/Vt493jcUFhqE8vw2js51YHFR6bP93ARMRRXWBG
ZRuMyjcoFPOZvz46x233njuMyKxfc0juPbp9mmDuisMwQjWiHehHBtCxr1Gz7xt049eIPBKtIsya
cKe1arXvphrerYhcrzw8Zz3cStF/Kw9Av06B4GFXPneAAuS9+fj+lg7gh/VnCGkPU9wbNgh0PrVF
vRa703F0iS4o0vRBEzXu+fbEKTfX1aqCirI2Bno+d/HEb+vyR7fUVzfoVCyO2husPbvFdFtV+Rfc
DdIrcT9l3ktnbLrNI/9RylkVp8Avdr6LscCFbLjOtHRf6AQ6N6F1L1s/vatazm1LriM+5NVU+9AD
GYIb0rc3cafUpfY2FuzZtTcK0jb6z2mqrtxhU6pgayVq5HNNVcIDqbdTugh2O/oOQtsgyM/1d4rI
ilYhfTJ1PwxiCfQaV3bCTwAneVT119JBmav9BWtXH1q0Z/qqY+0kLkPLmG0ey7+uu3izCFqjpoVY
N/CtGPq8i/y5vSbLgw36VsCkvbttcnJJlBHIQ505/LftEkETjvsC+iOcXJO1lGB1T/Nx8W+GaV1L
1uGwNp7TPkk5D/TXFnuJtWGabhBZe89x7LWY/dcoiQUqNzDtqi3UpglpZAqFDiJdNWMlD3Jsnwe3
nndmaiWbockvI5QxZsdM56wmlzsuHoKNvT7DR3hkVsskjhKONRaVPjYVoMMbq2n7y1B7j3nJB1rO
+aqojebS+V1NhvfW46bv1XiydIw3cB27NuEEyA/M2MXjl+oNXMRdxvJpb7xYDszCuv2oJU4uKLoo
hYqN37jXgonYup5FG1C0bkKkgwMjVjxzlqAN9ZM20zp0ho74wrus6cctxt8wF8OLP0fnyKFXoS3b
ZmYdB0rLwGMMdWeQP0CRM/6w5GIe5Xr3htU8yD4DhnGil3xi/im4L0U4SDfa9DuSH5yGlnFJbGtY
d2URbbWcZARpeL+uDUez6F7GbghXAhvkwJ30wG0n1mdr/hajt28sYrLTX9fhBJ2L/K8c0dbqbkft
pxFiVE7RUVn1nyaDTNFxcpntMzqOo9/A8InCeBMmDS4evblyffF3UZxQiONO0vqmFYSmezJhXufM
XzZD5Bx8KD93CBX/GEvMeFRrTNsrPgBXfLc5Ykt0RBXg63YMPUxt0vzZd5hTmy4ZRXiB3DnVdB0s
pge2CN/jexgorCpBqOZNb0LdH5rz1Gf5DlrGYRrCK3EhSF/AIjJjhKrjcsxoml6L0v5p5vEsRH+l
SsW2OD5mIXtwdmoQgtptJnrO7qU6Y45yddJYUM62BciJtZd2dzBGctCL8UmbZuPcwwUy4QFvq2Rf
NJS4nW/9mJnVr0qnfdWqbgbnyrgZ8LmZKDMlpKfGi48dszQwt09TdN3JICw2jb1pq3Wdv27nKvBF
zNmSPOQ4MwQRa33V7LBVOsCZ5Fae6Sb6/vojd4gTC0eLxGntJ7L7z0xkX10Tz5z95k5JvheREF5I
3vrWmduPyAKETNNFTp8yQbPIeDIrLwoEFmUgDExsbT7moRm2EJ9YYe/SLv3D9//ofjV1468j8AJg
WkD/1tdXmqKtsqOfsR0fW9P9qfPu1ZvaJ6YQYWCmGj75LsFZPo5SMqQdEMbC3mGOqpEa7Ago2UQe
eKu+mCUtv87U2Q2tI0ZpX0aovECW8MSWaVbZIc+nU8vXxO4chtHB/OFusqadyxVURtWuYOEOHe3N
6pNfzM1KkGc57iodWhvy97j5Kd32lZwp0OiyukqxNULunKzpuCv7+0IMuB+XX2bmwU0fN72XQKnT
RU0uA7rTeomf0SYIdqHx7Zo/DDS9TTz75xFK2ro0sEaAep1IHU6vH9+N9mys0iQ+15VGaqVVnBzU
alkpi1032foG2pxNdaGCvnR2hhoj3MZqSQSLfDQ5MA5rXP6ZuGtoSiMUnaQ7xgivfdmxwu+mOv2J
K7mYTnUHq9T4v0nlFA4oDuUtTdiSgTapF2OO/SPIRjC2ZI97dmJsRrd8juvm3uoJgsCmmj8jWasC
rqsHWo7e2z47Ga2QZFweJJNOcJWVnfDUe4D+jenfWDOxGhlijIQ7wZzayU6rN6q+drNuHMti2KpS
i9Yyoyir231VGtStYMJJmfDtjeXGi+dzUrAAhbEsN3rd3UUewe2RTuwCjCPD19qNn2vIlYe3fGw2
zdBSAnTRvWZQ9Kuy+o4Y6MmUMEo/0pK1NpmfTievQu/2hZ9Pm86g3s27zAEPshAL5TiyhOq+i6yv
Whwji1WTnECXcdivD8ehEjYy98H/ISPlE/BLSO+FCcpuJAYOTcvRoimNI8qIMTKvCFausdKvieph
exiHOsqLrQE84BTO/Wj6C5WHcrSWBClOcF3rxnxtx+QZhiXlKD5Udjcg1CidSzlbT6GVPgrWlK3n
9rusmXd+bdyF3MkRiwZ9xYCMaMpNmoJGktiZJs3KlKO1hkbJMy+i2KnhxbQFqDla7qSKd9NgbN2u
oyoBbPTJLFjVWn4SY/MdpsN31jKrSOeVIR9z2fdcNEj+wurNjJ3vZLR/+qHCr99cW3pe7zC/Z142
Yawg6dqd+AtIloF9XTaAZ9rVqubn2HZfUnfc66Z1kDGlqtaZJ+x3kHsIODo9N0S79frV6dcQ2kbq
NTcMrCEGX2xtyR1WV19NiW1g9iUsQQ5bdgDUfXBckLi8q17n0F830yx2cWf88clhldJ/j/uFEZ/E
J01BpIBoRwpEMZ7sgtzTygTgLrw/Oi5ufVhdMTwaYF4NT3IAi+kixLCV65wRjhFoF9aPBUKGlT9P
p7L318lsk6LELkxMThY+KYxZva3tNY+WXXw2LVllmu7itQ8hTR+efQG8bPnICmzvSXUGBZu9Zsll
Ao1HAjRc8ScjoBO5CfZittV8lnq/1mCpSlJDx8S8OoZLZii+gSmYe1+H++WWx1zgdS4zeyXiEm06
Up9Q2g/Sai92M3oBs0babkLrVpq07vPeaTclnB7lwXwcu6PZMw2OGKc02l+cHIh6BFtdqQYHSXip
pstXq5iX57lBX+oegOBZGxOj5r4273qjfyl0IDBckRZF+k5D2N36DkUJhaJCrbKMAfGTSrCd0KMJ
cIDqN2w/pGds+0acetfFD6UmGTJjzcbQwq0ANPvurGrRnY0q6c8AEDNjPaXtoY+oVavV46FoRf2Y
Ci17pK1efr5tqFr0j/gUcdt0QrwgwzgygsbW291/XmZHbRw2xBrK620TdADmELZ4//cgqYpS1nFv
3NhzWz+Cw8hH6GJPtY55x22TRbzrRfr6/p8dlr1yAky3/LXx+t8DAaSj0lemdrjtB9l6fBgl8fXL
UW8PaEv2MYJKxtb8ZbdtrdN2AQw7GxuX/27LEy8wMPW53vbAu2uC7ZICaNuZuopx+M8Dvd2DJ0p1
9z/bBbUBVjqKgdZ/9zekg4uFODEnNS//bs6JVrtEMIxuB71tz6uJ6KnYvqcX2damDO9TMj2fZQhx
qqpVd3d76vhVtmTAzZtkTPtnv4nyoynBEstI9dw5Ou+BDIQgR37TBaU7npXO4nv71anx2yCCrHe4
PU1zP90hbBDrfw4chepEViGg2fK2TY7rXGb8s+vtrTy/fmXqIs63d1IJkY1z6EUAEuyuelnsaae1
4PY0QXl6Vr75p5Aaf4euXy1ptE+34xj8JlBGI0+3A9klpD5Z+uH29mqX2sEEpxdVTV493B7sXDbb
rOHSwiorjoPeqfC6UEUb3F6G0Vw98IbJviGDmVV82adI5hjWFUOtf4+TtdNIP1DuACnMbddZyRWI
Pd5WaszvGcEvzIG6fsCizl1XUTI8ZlhqrltcFZ6mRjpBiPrmmdqrCSLl5C8d6BvXna1e4xk/Oze3
3bdytMtVrvXVh2jqH0JlkUs25as3pMXfsS6RDabWdzlDZM+96rcbqSgKZipMOKpg0GsWjlm/D0cq
mlVzAq2CklvgQiOcFPoB0cSUOwN7z9UuZhbywyDiaHWz/M4b98GF4f+VqPTdK+PmU6cnoHpr/XeT
2e0qS/Npm9QR0Si+IR8Ik8dXM3dZgpbA5du2KKuRVM4axc8g5cPtBSMyXBaJsN7cnt5eaBLAoTTK
NcodDvXPfnU0bhwoZuvb0245QOWa3mYYPRz1/u89yHquoE8zR7OVrOJgblx9q1kGLsTLPrfj+8wE
d6O0h3/+1NsLZRv2u7JlpnXb5Xb8UdPh+Q8x8/5KwmdDkb6fh4y4SEagV9KCin0v7ZRI0Do+c5lp
m04b0ydMDJKgMezuo8i1i2nXKmJG/DB7YfwrC/sTgrf/qhzTIwK5Qzar3BxUxZdHrayso2sqb0vz
OnD9FyZzcWt4U+HwZldYucT2BvUAX9CczQ+lWzvvo2NWQRSp+dE3kmrrOwV2O0U73MHu93akNodX
Yk3btSUz/QVGYYphUnwv9eyxnE3zYtUFRguWoxhNMAvss1heOHEYFEVVdslonXYWXgvnLBP5rpe4
pOQlA64iU9M5s61uZ5WwCkrB8L8XRnE2+snc4WwTnQ3fdHZcKO4pyxACVCy4XGV3JaSTXY20f2/Z
afxANUJJZ7jO3yi/w1fC+e7ow1dtF02Pt10Te9ZAZf676zi0/7Orhcz5USfjezd0Nqtvnz3BnkpP
ZJ/tVIi3KW7LwBm3bQCeu0HWKt4o4kLXdaMz9QvVQ2G2JCun4bwxk1k93B6Il3UDCzuJ7e2psexn
DChxI6u2dzVLG8HdKVg2rj7RwUzk+M/vxSmgsmeGzR1D8O+ZND+MqkD64frfd7WP7Q06JbpBb1+R
ogLHUiEGRpfwYOEqvIa0M25u21TlhQ9U93D0cdxkJsR+t22ustZqwp7p9kzFYXHBomx/e3Y7EPo0
f5+SngedmWPcHmxhhwQ3cw39uw0+Z8Mo1zEP/f/tx/xjbWJtd71tqn2vxNKt2VcNEepjnndr3VSw
KwBQuq2WCr474iDjDWpE9JjanIFlme3V5bYAEWDZCDaZBf88b2WDAR847j973p5inA/UtDz8e4jb
C5UddVeHkTqe0x42MKq9GuGk72/Afanl/BGcmP+fjZHt6HvNAOK//eJtx9vD7QV0qIyDl1+e5xr6
eOY7h2hpQGXcWJcB/OcaFRJaC66BH6CGLUMeu7o3a4wq7Bk9TtUzcLTc8qc0K/8hiRDe+BI8/ba9
cP0n7D70J38pd6VEFqPFPfuX1bGqcYWyJ9Kmw6mUm9v2PqYjUn39yhTHxZxoJF41ZXRZ2ETOGrHS
jq3L2bS6/dhNJJeW44CVua0db5uaNOPV2/N/frxt/ff1wUe4lhfa7/9svz39n2226RmHQmYb5YGh
kns1HWNz+s+DrrcPSc//Ogv44kXs2m9GivhAr7P6g6Hdty1q51Nzy5fOMLqDcCyx84w03viFhesH
HvAvojIYn6HwKE2P9TQy8GVq8uSVxEtCjVkwYWVom9aajh4uW+GUWmtY4ax/5XiZpCx+phpTz741
3yK71WGQVh4du9Lu1OveNAZsRXVG9ytdWdE+LEpa6w5pl2cWn7VvvJNPrj1imF0dSxObwcSdISSM
/VYWdf466AzRJi03thoSrg8nDDhAselfhyaq7wzZ5Fsdgdih6qPixZumA2Bk+Wkoq0L1FIbHIh7S
x1BEv7e3m02Pb1CO1dWtiuESRkwZxuUXlr8DBiUzrRRuYOlEYoed5FeKJen59mCVY3+Woodea3tY
HGh06RKC5NkyEzGubvug5Vx+hKaNBk4c//P0/w5x272o69eiyKv9v4fOLWjBQhu6TS+RBozjfMC3
xb/cnpUZAjR3wPb+9jRtYLFATz0or724DAS7QwsCAjtMT4JKas3rNDBXTUsh392ZuXUy5u1nlRev
0DzUXyKazz316E87OEiyyogE+2peVR4ygZVGI7/A0X6EvqUYYch4kVjk9gU68Q6d8mIuV7kShznT
qFcJ0dK729N/X8hyrSAHGZ7lANx9TV60gRhxC0Pqk+fE0t+2NRRfNTrtIbb6u9uz28NtF3vZ7/ZU
Luoi8f+oO7PmtpE1Tf+ViroeVGNLLBN9zgUJbhIpUbvsG4TKVmHfd/z6eQD5lCTKbfXpuZmJcNAE
kEASUCKX73uXziNeVptXQS9Lu9SC15XAUmeV3iKioEK+coLp8FymlFx5GcfEREshKMOw+o0lvXT2
coqqxMtS9cTlS2H+ThcKzhKiFOYVhCEu8ncdL+d3blLSsqijAlJw3ud1t17W4LCvvShJr91pyRHI
JVidv/dZVVM7ESEwoDtIwsFcUY+lbFn7Qg3LPVyWB9bE4laGVoXemHHMKxNJ2RA8uUlD3M8HBar2
DjiQfCvn4ATrVss3qQneNa417y5wM3OVt4gjqGEPjwp6J+Y5LVS3PjFuxxiUjZ150vOa/Jr7nLZM
SbWyFrcJ11oBkI32vdB8Jw9jCEQgBW6IZq56rnXUhCZuxtIlcGqqrDAh2bE2R9Rd0+twMR81NTKd
Q226e9LzCIwGQXyRV0Z5YYJYI4VeBn8WZnJWpqG4L7XchFPhIQcyJsFDLhFAmAqY788kl1oRVLf8
P8GLvJxp0GMt86FSj+SWiLibRXzbxTCUEPAMrkLXRTdKqTNSJLG56QZDPQ8ZI4DDJA0Z7TDb07/V
myGRzQud57Myo0i7ymLs7wJZMm/7SbIIPd5FUejWpmrccVgkkwdDYw7KgVRnTOAS1a1pVwqC/5BP
Hy/l6lLP8LaQfpwxH6mHAYfkTnexIITcTo57BSKxuTa0xr/JDTQrAoTeVvPm/EEB3TSaa2b2EwsI
4aHXAvM+Cig64UAiIN3OtRsdZ9rWOzfSuDx0fpesoiSu79Ug/Db/qRXtr0B0/veQtkowfcDoYjrH
QqroXJ/OiU1iCmWoV/ejNqUPOvdZT1/OSe1YWahW8uOcwgCXEsXpOZQq+1ypB/uclCf5rU4lIVGE
qbeOGBtK3LA5lM6HTr8yCdYcqQnWcV8kDSYFOjw+XHUXFXePyjM+6oOHCMNCyBaf6bTj9aOOAwyA
Qb3ejhBpV02P43oV9No+S9VoFYhQeoAkf9nRCr+LoD3qVac9wFtISYtXH4q6SXM5T111vz/mdvCj
6MlV9VHGYz0rIsKIT2qZaneyW+a3XvtmI2iflNZQX44o9psjp+fkdt5tqtIFhDIWLc7ildwzxsL4
JyEq66v5a6QgCBBMH7kdojBpXcrodp2X0bRem7+maNBKeKq+3ztvowxfno0aIWt7kM5S4Z1DGdE3
ManiM7Ly0tm8H+I7wdN5p5L0FrrIU2mSfna6mEs1htKI7VygmvfOX+ePwhLkyswmXOQoZ/woPx8Z
FO9rY5f++UA/f/R4NbZxT2BOSYr06KZKepy/MQu9r0mmnr3u711P2Voaifv51PdlQZv+KFuj3btA
46BBdtjyDvOHQOiTdpToK7NI0C6pG7jf89fXMtVAuuO0zHzYkAViLS3GMgEwQ+9WQvz9PE1rmfj0
9FWVQHzN3+aPymPsAp7kL173tao1FIfX7cgYo3WYoGM2nwzFEaWmk+sQriRJU1UG3ZVFjuzNNZg4
mct06GXwNTlcLeT6Wjs4ImSQHj3ZT49FPJhwxF3NsQc1eXtgW7cI+L3uzTXNdMi0as584vyBtHJ6
rLblVHLeUXXgwwymHBt4GglOMw8j6cYDZgjFYt6EypRtKg2lpXlT1aGMSnA19/NmYAQOA6R6m9uq
eowS/Xbe3QVot9Y6HnLhkA4PlUKqlyWEuZuPSkK+xElzvMIoW7+p0vHl0nasN+dd2OToKXESGY9h
ha4Q69HpZykxaoKZkLSLDl+lB9XFmeTjr9WnX8s0zF+TSeofXn/tfMmIX5tUCDQXsPQ3sxJ6wnCx
rjMPXPQklv6ijj7pqb9uFpUPE80GQjMfnQ+MfUzPPm/HcvolVuJ0O28NSXFOVwnFJ1ZWdshcF1pg
EBzRduudinj2qq/MASiTnyxdhAouMqZCWCe5gvRDiXzWXPrlRFPzwU4X1uTrERyFVAVH8GYeS4vu
KsL/Yo+A/Hkj9daDrFL9YPewjmz7WLTRXTXtTm14NmVEOr1uIuuhr7VwSSA+2M9HayPEE2OI7j0F
9HStY7HTd5L1UEIaW6dl2K/ns1S1IxzZhOGFLcX2/Rju5yotqZX3KL2SAZyqcsOQRG6ZSpt5c4iG
LyO+s2hYVflt5bmruUq7JjemjDhfN22s3uuwxqLAOtSxRsZDliEXY2R1wCnbPHSFIPcSKoYLLlS/
GYZYR27o78O9BIbh9ZRxHAc6UST2BUOrJmCd+O2N5zftDUZLhA5jwKGuxyaSNxjIdMPTawmlce+6
UIsPc3lcT6qN1kK0nDfL6YJTFne61nxOVyZiiaaIvbE1sambobzsU/j2TACA2pcSb6uMSGajGd53
/6rx2+w7Hk4JOEFv8hrQYduOtQXRvwvvhFH9aWtS+j1yVeAvRvGoqaJY1SgT7olGGod8VAo8kGzz
aygVzly0sMjzqZ1sXY8x3nCDHDCSiLK7HnO7Xcz1GZAU49YontwcqKJU9EzGpEicV5AqV1lgWA8A
Bw5z0TpUv7SWDAdRNRR+FBGd+R4ytyuWJuuof91DxBrq5R6yhDnVfA8lrKG7IC3+BL7brt0i0tex
HI1bwAGJoyLscTdvtmWUOqovq3d6Xf04Otqe9mZTjtRiS9IoWcN2Jk+iSeG9jE+6Iw9yeQEYvtsV
SlRtkU1GR1QKYsdEN+9xGNoHIND6X1Z1XsXS+FwXdBOIkIcQyjl7tN3yoiKemTUILnRa+tQlhb9B
LytB/i7u8j2ROSyjpm8nmw0iz9gM6/WSdQCli6IbYEdgA+3WiXERK9rK7aVgT9rIWsbEXVfz/sJS
wQJBdE73mshWWd1hGeE1nKHZAcYvdm+9XKDbaaaOq5Yy2euZprzXdbCg01YReqB4snJ4OdiWvrIq
yxZFgunAXGQ+ardqdk4CARX9kAQVSmDruPTEQSe+eTCmj3nTjzvjfMRcct6a988llIT8EUkfE2Xq
NIT6Pp3bZXgc+SJZ+7jeLGcBdpiudzlC/zeBB2CyUsBZzELo5ljdGbYV3ZBO91/257G5bBS1+ora
Bmzz9jtq44xhwF+uvFx3tx7SQRvLj9ObqCPJUUty+13r5CUC0M2TjGqTg4yjcoF0Kg5oTRys+0Kq
7ktZufPKqENSB6OsIbUfRIiHSqiY0b7Jiw4PEG1AtX/wjqwxIGOn3hW08m6vqbVxJaYPXQW3KLKr
IQyMSVGsOQDBPIf/B9ay1KNyp45MK17LN1UVrOWaJdu8bz6t9UHhD0GTbObN+YAclM/I1ouz12Im
SCqzypJLyJvGVVy41aXVSsvXAijLMDULh2+vl6k0s9jUI6S++aT5QNMEvRPFvgvlggvN+5Q67TG7
DpLdvNlmrrFOgxw0hIw3ju2JB4sl3XlnAwKYN6th8Fco1cjbedOMsruadNcRMpV7A0N9XdWNeMgH
DwKbfa30oX4gdYEEvyf/BQxL3oRlzpJm3jd/BEFa7eFcQVumrDxm2tody3xXt+kXsMBQz21XdRTZ
Cq+7IRVHXf2zIbYAcQa7ih0yZlBep4NZmUXXsh7Ijkx2aDXvezng5l+0QVXO5y2kFMXRTv+ci897
AqHIOyatb68TxpkMKqKWVqXZthBJ6+qLB4fq5RosLoBrF+MXyC/WsrTJTIek/pWpAwrQe7153XLd
l625r+pRuXg91r7b+vu8uZP7u+R8Hjmn7kbtyFVPHeDfJV/qm45Ngjs/Oc/uPdCPXrfzuiE6wGyM
DiJyr5tkaLfIsUSH1/3zt5d9RU/CrAPZQPHX3WlJT7+Yt6ux/RZ7APPxZzi4icgO87f5oyoGNFXU
uMFA7F8HXEUO+jfbuhlsM9lLzsIOH8qXy7xeoa2kYaWEk3bfdP35Y74Wk4J28ftv//HP//zW/2/v
OTtm8eBl6W+wFY8ZelrVP343lN9/y192777/43cTdKNt2LqlarIMiVQoBse/PV0HqUdp5X+lcu27
YZ/b3+RQFcbX3u3hK0xLr9Ypi1q+E+C67wYIaHyfF2vExez+UjUimOJAL76405TZn6bRyTShhmZ2
axP6O4vmuXaqti0DDPDaucj8YSWFtUxL8L7FQgo6m4kKJgHx2gsj/aIchfbykYzKhU7XekZumGeN
WpJ+ASo/30iK1yxey80HyLlhoJkFSCbnAUFRkW6L1OoOIk36w/xN+/vbVALllJRpHLhTn6XJwVWV
XR002VUeAKV19eHNlp3KO+Hbw/rXT17Yp0/e1DXD0C1baJapapb1/skHYgDH5wXm9xIb14OhJtlF
18jxBe4W03fY2xX5jWlPsRIDzmTANnqkQ6aPH7vD0kY2sKjcg0Ry00l0WSB401dXdmCWSCiwr3cN
AZxUbn1Yff/azpvyWxGXDe4z/n0BXP8yIBt+L6v3cVQ3dxqkqesILPe812rq8KC4UAznzVghqdJr
EuL50zkC7sHKi6sS8n4j7sFaxMvRTOPz+WiaRW+u3+dvri9p8q5rSoiWroLrqevWiHVU7YHo868f
tK19eNCGItPOTd1SoHzp+vsH3VipxYTVS5+JiHToxfD85ifsJTYPVSBlAbEPtbz5Gb8e7jJkUas0
PXsp51cNTGF0RM98fSz3hHXgw0Y0uMQYGkwzp52tNeGH56+uq09fTfVHqVwYz23BvKvwcnuHZpW2
aq16fKrrxVARDx8xiFnLidrsmkS3boWrHOfjCascIuZqDpPTNS5K5I2XVWuNT24V3fbEmG/pA04u
GAM/uJZtDaDhso/RLR1Ff2xN0983XX6YtxAJHI4/9rdHfJ5R4Gvz1F20GsqPwFw0x9Vfi3Bqracv
p6qSXjoj85NtFoLy8JEOQcI+6K9lt7gdekXB4K0llmTV07140qNproZGyF9k1P+3gIWMl01jCC5S
OKw3moVJUJCJBMNUzv7ZVafTSw0thLlp/Me77q+au8NvWT6UgefXJ5v/vM0S/v3ndM7fZd6f8c9D
8K3MKkACvyy1ec4unpLn6rTQuytT+49f5zzVT+82Vmkd1MNV81wO189VE9f/6sankv/dg789z1e5
HfLnf/z+LWtIi3I1dFrS338cmrp9VTffvEPT9X8cnG7gH7/fjX8+R0FVP3086fmpqhk2tD8Una5L
hy72+2/d87RPiD9s2xKCGY6QNVs2eA1TdM/8f/yuiz8EO0xbMSwT5oWp/v5bBUWHQ5r5h2Kp7NIN
7BosVdZ+/9dt/xi9Xv5ePx/N3nepTIxpl8jEUbdgoi/mnuDNYKbVrW2G0+CqDZB9HUlkeFB1lezj
BGjbRAKIy4e3aaMOAQQ4S8W7wKqTT4ZU9f2QOv0Kg6dgck/CUnShye/7myrCDBH5G2+LhhOsnLw3
G1D1vQZKTtVwRV2FY+5BuxxDq3X8DlsEtAJGFMjTJlMv47xjLd+VmVFueIf78slwS1lzYltTGxwg
ZRNgpM8MxR1E9ZdupjCuVVLxElrnhfbjDXn3grydH0yD0Ov04OVeVEiUAmAIrcY8uRdT7hOvTOVw
61bhJsgYhlVIS94IXJdp8TcSWscSYNMnj9CYn9G7ehkWTVkTijBs28A14/0zzPqs6oqRdYEeyfbg
ZG5jgO2MStuMdr6A9LlUAlTDbrymgsMTe66+dePcM29UBXHlrU1yqiPNk0EjRuYnFt9SIeAaj6kR
ZJcK6qbKQ89NpICAYz10QIfIxhaEjGRftwMsVTS/R+upbbNR22N4UEHM15pEcRChyLrz0dDaeyxb
YHlDpTX8c/J2sBqF2cIT9aUhKJxAIpQPvjMlmzgihIEuRBOP6lnW4rWStLpbLgOwuu5GaTMbTXmC
0+gw1gjzbU2j6hHeDWQQixarDRM2lILDnCejb3sx+lXU7NxKrlHN08t+h9acHGyyxBvQopF7CKA8
UTxygAxBfM/MrCIBghkiLCZrW2duwYSCtci4IPqiYO/bqLZ7CDtkRwEx2/mx8FozWgBKjIolDTAc
t4VeZf4qs7oAOq8/WGjvWk1onslJWNaXKlAUWCdRxMwRBShpuMqwYnwiNQL4zA49DXbO0Blow/KH
7rdx1Hp/NkCb20MxhPKwGbUutVc1bQ9AYMcKGo4gdnk7CY6etxRB0zfnXmPXty72Sdc0WbL8ng5b
EdkVrfZWUcC6dNEMWfDFKrJcu0Q4sPnay5UKZz2r7XQXEprQ13pvQ7ohZTdAbIfQk5MvLC1lmXet
gNbZNjHOXrjiGeXBEHF/qXcIZutomQU2whgJeFZHZ0hs//QUpaluUI8kI02jiFepZMl7V42AqPio
oCCWXYQBWghNleVEi8MUjESsagj/ZUawLbqJFQ6Ws5Z2NGeZUEaQudVKgSCzG/BgjM/yHm+uZRJH
4FUbtQYoqJdK7DmN5U8u4RVSga1hIv2p5uDOVqgyZ/VDmbf4wfeVZEH7g3BACqkXcqvfZG01Xtlh
2meOWtct4lmuBg90w4I1DncxyLZs16rSOKmI0hjveiPS4pt+ZCqHQZJq3TIt6W5d0FOP+HT2xUXb
lGq9RDkwd1eZH0zG102sVg8xQi5AYIJYd680EoRQXntchBeap0XG0QvVAQlhH22YG9tuEqZLSjkk
NM5GTa+kwLaltd5mUrpNVa+/6jyXp+8hb5Q45iBV+G9KYzkwa4rhGjWV6weT0kQQOESyigmur8NL
jg34qFCv7GqSivLQrbNKrV9JMJs6R4eW5a8jDeIHtD87RoesHeQGQnZlX2im7V2NeuOaO+SQkL8j
E+zJt1WNnNuSpaffHHJo3VBMAfTd6H2N1GCReGDrs4pc7h44BRLSo3DVhNcelS9bTqDpFESaLkEu
C3TF8kqTHB9RVyCLAUTcTh/db30JzOKR0F0Ni1srkgiAQI9tAvEb65FkSqdsXMzvlGWfGmRzDBOa
8bYmrdTjLBsr4wVeit1GxpNAmyjq8rFs8JKSwkzxMJdBTHJTJZlbHuOgh8sNFin2wLFYBrpkdVh0
N2DUBu3R5VTxEJU5U1kRpsMxEnF+aTNE+QRMKh1p5Tg2n2pbqVy44bUIGbkq8htSpmroyMmdXDqJ
qyFrJyGKq0IjyErvyK83km2UDegQoruYoDhQV48Q9Hd1DvDPkWIDFjqiyo+BEeIlKPV1o150fabe
mUVaaRtGuxQeFo5P5SYSaqaTNIyPMSKCieoPpQNc0A52sp7UylIlruKD8OkkloKRaK8LWwdkrfi+
JSNRnviw9o1KBmjSDaHqQBJgPV/Wtllgsmao5nmkIXK1LopB0lda0gzSriPVWW/cIf5eI16n3iu+
6bt7xFeKr22Xk9DG/laQs1d7lNOMul2CP1eB6sSSdVEoAyygtMq8fR3ItbEmMlYUq0EtchTa9Trb
QI+N0U8ksG/tM2AhoNWR2nLPbVuJK+jrPQZxoP6yR0MgBrpnsWQj5aNMQUhNdPaqVdKxB3bEIno5
VGMlOfinjPLFWNKLxQszDGp421ZtqptM4k/+pxunMimFrpUfaLQt+M2GaQwyBmUB09ZSw/tW2Ag1
ZUWfj8ewwPb20pYLDx1TwcoQ0H4eoeilGAAvdeKL4VWBUCdpOTsMvuLypdoHUGoINiU5cJl7VBrs
J5umCUXYNpN9nkptdsnKvRtWMLEC1j4NcLMeBpOmME7Tu05kfyNGkZSMIJgWXptLFEOg0UutJJAd
kQnN9imexWszrZJx3WCpjCO7OynKlJmS9svQdz1e78Rovxb06BVBcqu4wcGdXtRAnI+0ZZtoyEMS
A4JIn1RYNjB4NKWT6X7ZgsQx1bw6ANqEAu1phg/p2ZJROIb1be4spGPQU/QneWYyjlKxRGEbAl6K
Ayqo/NgrSPBnZgnILC/gsHaYR6wiEEKk1InUFlvYj5G2bmCxI6dWD+DikxGR1K3J4qBDPNAqSXN4
CXOSvtbbXmdSiHE4BN0wa2yQz+jPOSUaAo/IFMgPhmvmX1s5Rm0wQcYbvpOrZYkTMe15MoWVYn2S
Fkgg5HT7AlELPfe3Y1TAvZAr+rsDtyF3267lj3bji7ZHNazPLY3VImI/BaInxHVRCBFAudHDYPUr
RhhIqCTqw8Y3UjyvHCRZDAl510r1EKUdKx/kFO7Wgi65SwYjCUnEIbiFD0DkhQ3UK9ttUEsDYSZ0
z+n72jdWvKZGTgzfNhsbr8JQaXVjbUOYwZBDFAXGisQeAkFLC0f0Yi2Q9nID5JkpWNlAKUfdeoF3
u5rrqDOOICbWZdN1YX6N6jQgzqeoCVPiPUypLFO7S7sqyMYr3dWRU77MaIEolTZguwzJnLQzIRYD
0qiJcazdUFKQ+VZ80n5Or8awRvO0VuULrREJtJgEgy7HSD3ho++kZiNCJ3Ha7lo7l8rbLrEbcQ5L
pszWhdnjGlmCozbXGI0H2RadzRKxUVhmTXfVw/REpK41KtQhCOgyCAGSss7LbpTurKoAMhbXMpkA
v2uCp050oOADrxnTtTV4crbmlpBjHdK+Q2qambONOA+wgUWtgOtYqj4g3LrXx6e8QQNskeAGoC9b
5nPoURuZZ64zqc0RNtUCtJekLGOECVA6SDcl7iP6ZQ7kVtk1cgggzFMGy7/IzCC44mXy7HJRqX2i
X48uwRxY74iR38hcgHB2icNit03qtm4c4ecualWMMjlCD/3gLwfCW1VCZMtMyls0hhpIAJFilI+u
nsiXZcajdUrc7AC+eiEzsNprR2RwCBJqGiIHkLo3uusN5jkOc7nhwORBGJf4ScbSAFEC0kKq3o0X
VQgBeBeJIr7MEUCAGS2w+GJWl6VInPt+Ba0ykQU6AZY6+I6fRbJ2kaAO327Q6yCvFSPVu2/rbpC/
96JtL7xIsxy5dr3nII4QY6MNysF3y8stBW1gM7yyu05yN3aFdtvWwBJIR5K/ZBJIb2b5wO97nIy1
hzFC2GCBsGcOxSgnOX/o02QkZdhmVQinXZ8iQXWqGGvD7NMLbCGl+FAPGpL3lQJSl6R2PWpOS8gL
6U2muaW6smQDK70xrFz9Jg9kL10GTRejW2yWTSHf8ye29Se0hIavWoMoyqLqqkHbSk1SNTtR+FKI
u4CSSDstqRHnRdsKhQFnFHYGYzo3fA3dCsv1eLRyjfXKMjXpJEz0/1kDnXtdjEl2h/1lMg1DJuJ/
CHvh0AxIioWcAlLfjBM933SR3SAzXvVt+L3vCM4tdWiZ/a6WSamAySc74+DuxswpGQSMSC3EUk9I
uD47ShpW6WNNlhdbrE4dvW0hBUGInXejBMsA4pQ4I5hZqCDK29z8HurDNENpWj3fW1IWXOu91yPM
XZoS8K1uQPMh1lxr0SvFqG3oe6zSEaoy2JedwPphL+zC8ne50hndDp0r+rdOHkd9G4HzKlZjDxVq
+e8HpP570abL/Dm9qcvn5/rwlP//EHISxIP+zkx8CDndP9XBt6f0tyUhsHeRqum0l6CTov5BQAUd
bVu2dJ3AKamKl9DTdEQXtDZVCMNkpvYaeVL+sAn9WrZpIg8EwJT4xo/Ikz4dklWCNWC5Tc3i0L8R
edKnQMhrwMIkeGXjJyAsTTE0E+nHkzxKnUuq1zGNWdi4xDMoBfqVO5Foi4VZ49sBpGBjgiUxFkTP
L9dJfm0Hlyq0WNdXHYF+p5QQYkBiUbIZIsvbtLjX8nsx3PndnTxe+MWxQWgz3NiAV8N+Ayp7sK6M
7Jtlor+7N91rodz8+03x/yY2+v9i2HPKfv3XbfDLc/L8PuI5lX9pfEL/Q2iI9zIJ1m3xEsJ8aXy0
I0sRKs3SMk1bJZv2d+tT+PqjtdFESaUqCqEX4pJTROvfaW3KlLJ409pkhZydYqECpquypjBp4fib
QGdtBnYR2AaKuY57RTykPSIaHK/9NaaDzrgSSMJvqk/yKER2T+skqmqoBDRtC9XOk5CcyowdHE/b
L6eUZRPeF/p9nv755oEfX+7gbbhRnV6TdzdGfJhFrWFOqTGhzLHVNzfmqXVfjf1ERoF53fur0DBG
wmusrZAmVwG33gQWwgfYYI+ythZoaMFObeSJ009ozn30WVn7LD5HhD6bXGuNrRlG1oDYea2LbZmY
pQa1qeq+pnmYMA02FE8PdyG6QOMX08SWeiKQgE8JNGQU8A2sbBS/hekHeEo0ozt+cr9zevX9/Sqq
ppKKsUi/KoY+RbTf3G9WJywCUryQiaduysdqVd5qW9+B9470rsM02amX+cZ8yXv8l1Hdj0/ZNInn
KiqNGV1N7aT5eBDl1bJHJ9iPRgwc1BEpmcgu0AECb+zv9YYs4CchXeWkg5QV05zeExU6s0yXrE7N
682dxh4hAiOetDk37Z5Zx6o/gxm68daf1fQ+ZE37oSJDaISibItnOg0gbysiPBMWQYeXndzcYSWT
2ebKFTcFfLNa2WCB+cmNfXgtqI7YJIl0KqPVntyXbkeeCFIkp1reDSQCLCXt0E6trWDTTT9y9+s3
5CctxkQzivtTbUWX1Wmwe3t7SN5obd/U9VK7bPf9DumgVbTENslJz/vluPSW+VV+p3z5pFaVq75v
p6YtqyR2SAVAfjqNx9smIEypS+ol+hQbedVscGnZjkvi33eBEy4/qW1q9e9rQ6vRBD1EIoe/4TTS
v73HWlOqBmlDvKj3+IOtWCXg6uK4jr1EenqjrHCWWnqX4ZlN1Z+8Gh+7VvN93SfPN3VrDRUx6h6/
9Q4qZ9vgK+KFWyLUK/SO62sGYNn7pA395I9KpZZJB4BjhEHe4/0Nl+iklmFtlsvciXfWBsHL9bg2
18GV4YxnNWaPS9IFjvvJc/5Jb/u+2pPnrPkxM3nMgyZh+HLnPQUXwwqB1W3rJBfGEmWm8/jcWECV
1FcsvYKduk5X+RIp2i/R+rPh5dNncPLgjTDLs7Dlx/RrIGkLdMxWGGSudAeEmJOt/TOU+tfW6tdN
7WNnYaFdoVrM25gmfsgz2VEWW1LVl0tCQKBucowu7jpCe9gS9ANLzDbzWhSweozO1Z1WDaCgfv0D
PozkdFa6agvBFFUjY3ly1z5EY69skN3yjW+6/iDEJ9f/2WN9V8H0BN70u2bTjb6F7BwjTPSkrVGs
uorQz1+4jk6ngV3VVf4VIcHjr29L+dgtvr+v6RV/U20eYxYDBKiku89vI+IM1sJAclMsmD/clotJ
H9BJUKP68lmj/ji2vat4nqi/qdhVJJuJChX35cFEQHoMH3X9TpA9+eQOPw5oVMTYTaJSJ+8sn7yz
ku9KhapTkXymrZOzaGMeqh0eU45+8UlNP+kOqYkw1CQ6ppBgP3mWauWWFdHGpX6F6MKagCISPMjm
o/d3A190CZKa2M+ivzPDRXWmX1Tnv/4BUxs86Y6ZLsiEDzTBIK6cjKiFplZ2JXAg0INqlyGYJQOc
Fa6xhVe40Hrvk27pZ23HVJhkM0UxyWqr05N/8ycsGICMPKUnGOocwx68RzW8u9MvZC1ZWh1dDXvF
HrFTKVy3ISqE7V3hf8nJaGrS9a/v/ONoYDG1Fwb0QJWJxYfJxBgi7FM1Jt4xVxiYLLu7fptvo01F
p+QtvW+Sg87Ov12lwSSJ9sT4N6GWTnqEOgnKHNLVwFDL67rRl/4Su4+jfQivX4YB5bN39bQPUhWA
f8zIGHkMaj0d3CPYy3aQ2AkZx7969Gi14CuKNYcWdniDcmYg+1sihmsRNre9hixyp23yShAcTT77
Jafd8fxLLOAjTOKY5ugnAxLCckPhFjgSYqt8VXTlMhpQE48Bf8fD3ovNRe/ehSWC3sy0RjKfgaKv
VL/YGcT5o6TcDIa8RPVxIxM5/vWf5WfPSAVWwspE2Kp1OmX2ReYlcJmTZTYida/QdxJ8/XUVp6/5
dPNvq5h+wptmb2R5n0goLE0qnwvVr5GCPNpYVvUEEVqc6UafEblMP2tvpx3mabUn/ZiqNQ2pXqrF
4s/WlsZSfk56plvBsscSaClrS2kjlsjlkff4n9QthG4rxG4A6YmTwSkh/Gnm+kjLK0mPhzZZT+VK
dbN12zyaSKXKck5EvyMhnq1IJK010jSqiRLSZHbrWYgsmJ/9pJ81wbc/6WTgciOZXLM6mWLeJH/p
Z6T4/7wdLvqt7iA+el9eZLfqgjjl55Pe0xFTpX8xFBtHtGkmIk7fe15Lz/IBDS7FAnyszVJw12wQ
uV7KxWGaAjEDXF99/3WT+zA7oFKgVxrBCxXND3H6wpFiIYI62sUSCOmjeg/RT0io5B7Ctb1EDHwl
4vveXtr38jbc/Lrqj63dNjTNxGRpDp5MYZO3rX1ssswDdJMxQah31YbV0nqSTv+sGkU9GbxU5V09
pwimtE5ZyqNjxPyndXCoXxYbf+1tzA3GJZefTSfnofDtUDnXBspNpQ8nXGSdDNVxUZDgs9xs6e/Q
yFgHZ8T4FxJ/PwAKS+nzRnM6CZnqoz9C9Jm5I/+f1AecJ4t608iZhJQ7UgzbZo0T6DJZm7tf/7mU
00nAaU3Tc37TOxEQkVLfFjAJdypDknbuO9hasSgjb7QBwLtVF+EZ2exPJgM/aya8EGJaFxmyfNrv
qiTOUPRVpmrdTbp2d8hU7OrNp7f3sX/n+m/qOel8rdjuGOjVfDmc2Y/eNVJvG+8My0THTHieeDR/
/rf78MKznp4mjoRhDMWyTtvKUGuwzvqI4X1vbHpHX4aPoCp4npiAYT+0jBykgz95nB9f+KlSoWk0
FQYxAJvv/4wWhiZA0alU33jbZCVjAqaThOSdKBwZ/YVFdzktNZX28FnQ6cO0jttknTPxDaa6jdP7
TXDC7lQYe/Q15qOyRyBgxUC/1y/xEnbCc/28O1c+abXzVPHd+3hS50mrFT0qCHFJndVKPAYXwZP+
VT2oG+1RX0LiuyibdX9druQ1gl/RI1bTnzzuj39iE53zaZkAvlXXTp+2oYy6ATsWZWBJuouM5lwZ
9G961Ow/eTmn1/z9bVLPhNMklodO0WlwrQ0bG76ZZi1qp1shYbWJNsZltUNwcPvZCzlf60NdwOit
aXZOvPukyzFDrybLCwetXRur8ZJAW+/URylbJBfTTBWfsXSb7cWZfxFeV7fQuFbqulyqWwS5/ydP
V9fVKYHzf0g7r97IrTWL/iICzOGVoaJCKXV6ISS1mjln/vpZbANzJaqg8tx5MGzAdp8ieeJ39l4b
OfJ6bmCTnKplS7qwT0h8Ntyp6p/ZuPBqz37Bd22s5gUwkCa2XNqwqutEKslDe8qah68/36e5h4sj
Vt//fY7VmGzB6aTl0kZEjPzQVS62jkvbmnNtEEOgShIIUjrjqg1zaEsg2AbWaaAQoudv/9lbhA1B
fglR0BvRTVy4+Bc+kXSuZ75vd7WjJw6pH7DiMQKQyuykHZCFfRfZ/5xkLk4xq8VelogkWS5pDEo6
XJBoq7MTMTUxpAZZt6G7eBChN+3O38Tf9E299R3xwrl89Uo/NbbavEZRh+S4oDFz1N1818e9+3W/
kNS/R/t3g+1vGxYVKoliNncvymqwiSX3SXg1dLsPZDKcLXJg3WEq4SnG+X0Z3ptWfUSRu53I2iRU
Md0ZkXDsIu0B4fK9EZNAMVuFToIx6mmjJ4Stl17aLDkg+iNgvc9DeyCiu+JsbQQYfKKaJUdtjxYS
LSfplnAgP76VAHDh4HDwr7hdlx1hNd5lTfQL10/oheiM3dBEQNn4PyelGNBLBTud0IUItSXRYtMJ
5TEXnaQo7UmpYqoX8je/6QNP9Y2nyoT1LsEPc7Q8vzejKbNVubnLQUkBjNYfqkjQiOOxGlQROnjw
G2FUw/a2KbsIdCeCecsuokJ4DFpdl1HiCigTVQSxNgbvfoN5dvbQ48sbJP/oLebFEGjXsonoKzRN
HxR1Gr4Ad1MeIOBCThlHZHX9WB5SPS8OhKzHni7mwm6YdMOVqFY7PnH0+AvE/jXOG+lGUOGjRB24
UkFMsW75hMnYaZJpbwoQ1M6GGgaMj4XR9PROhKupTvqtkXyTOrG7T9pJQsLRlveJJo6uju/cKfOr
UlfIzSVBp2hJFtfJqngI9SS98Y12HjGhD/qV5We3MZvaTJuLb1W3/I9SUeXfpzoTXytBMiZARKHa
/fDDxhoPVagmbUP5LQpAFg3EV5m4CyvCeSU7aPRA5upAyKT6d4QsJcIBmFeVBjMyzXqA2y3udIJp
CDqNYn2D1Lfor7Mxw+RthVWiPORd6Ke/KmLceLdNYYUnM89roNTI+NnVFzNITZFrC7dpkkY/ZElm
UmWehYhtSGqEU+L4nVYVvwJLb0KvaqWo/BnMVc35Dh2A5EqGkKTQeBHN7n1o+oTLkxvZkSMZaGLT
fiN/ewzdGo0RCVP6NHePta8hTneD1lfVlJhT8KLjcfCBp1euqQ9gY7u+0hq71GEOAV2PtP6t7SLC
FOQUpIstSRhsqYCX6SxtQ63Wg+8jhNqUnHijy28GLOt85kKbqQRghBB9uTyYWIpLcoHp6IHTQmkp
1W1mRgSJ+kFJCAEZUpWMA28mtxN5t21N0iJQsX3DKGYoYDIWsLL/I0j4r3XywKVWP0lDqRszwpcy
DJ+I1CW4HahI2KIDzfukS7NvaVUkRm/3it4IL0OUFmbpDMsr3MW6WUd/8MQQLUdYVmpRKvybyyT0
Zv0WWnJ8HCc8U/uiJTDnukIRAwBF1Wtl1wm5Sr12YpQlTNxZGp/khPoEN61+33+DF5S9ymZgVo6q
dGSby+Qg/UBPOg7fNKlVyke6AuUkoZsJTUZgFxGsklSBTI5lBn4xSeOm8FJNkPECT2XpEi8nJISn
8mKcJDCNQ8dZ2C7IZXAjHJzEspqmO7XScwNn9r6VhHpLDjYDZTbzQ6mQmBjQ7yAjD2gwg+47JiAB
L8HcuEicfRSdkbrTU5jfZUk1URD05q4BJmiz+t2EwMnptWjH6xKIJUDoymG/UbpVp4RvpI+yVWbp
hjpvBdyXNvNhZH9NXHlNEZBx7ch8+Gvcf6Nd9oNsZ60K6qM1U8mpZF/ZMAwfJ/JSj3xt+dT1bXxl
TEQHDylhUsU4pLuwjhuniVXL5bOZNkiG0fGJg8daDUwgCiJfJR56TJh7I91yDDmpvFRI5ZdM0tnv
aVLkTlkjLglmMWyguAbrn3PhYWeYWbeFXJPINmuGhQiYf2NYOeh3CXpElXDQV6tehCzXEtzVGwcf
vVmQ+UcSNhoHgj2Ao15wg0T9htLqWmmUg2BpbjdHgd30PV/fYBzraGBfDa1DGa87SQl+IFY2RkLo
agUbJij2SHe2WRdjze0PRqG5KWtHFT1LCDTLMPo1Er9ny4n8kEGeHWHM1/Df2zJw66BAZQVma+rl
I6ky+lWEqtaZyW4qCN9JCa8RgvnRaEUY8Vn9vfFL7nqDkVtKtdri86ycWIr3CH096i4PTSMBCmxw
pUglmolpSAWQG9Cdpf5lJpzGNxFVCou+xnikyOQIqrjrp2hv9srsMlVy0B3lx7Z49g3E5qVi83qP
LYOm0UAsqnnwhJ/k0JtvRtIPToChhsCU6k4nig7VD8GDgk/47DggjYT8j9jXlPtNp/jGr0Qw3ool
namfZf+KyBKLOSPh2BlF+IAhNC+Xg0g1sUJErB9u3JPgkjQGuIcO3jy2CgEPCVEhaefog17sdKMj
Vq8IfQZ+/lzp2aOSdlvm+2Gr5eRQsZN9mAhXgKYGkmGITkkw4O9Cws1EnT5k0NyBgMaPQpYnP4Sm
0DymB1oZ5vxEsKxwnPTQup6V0HKGZkTYmjLN9qWfHX3NvI8V/QdH7QllQeaoo76FZHuHnn8LQ/Sk
9NJbrNM7o0Jk7c5LspDUyXdKPX1Ki+6RUPXpENbtC6wiAs37fNgIfXXKq+EmKvpX/F6ip+vophHs
WiCwpZ9IF73YKB6FgEnWaMy9BrpgyBCpKONPScsfi5bAJTnnUwtZdU8iuBcW1n2jyXdxWDvSXMCl
mDHczCmxcyiYO7Qk6mONNt2WY2IVIy4mnVmOi5OoEggbEM/qyth37Amg9p0mEh0gzmQawmlw5qxo
3K6R0vuEOCw7btNkYwkhsEcl7PmgwZ8qaQCqqwmKaMSWaO3RFVq4N7ZJoPzyJ509V4ByWUoezDIn
h7Mm21jQHaNjJdYFArvVxV4RBo8gRV9kMggkRdyyfyQpWMgOamzuzK7cNUl2bWTBQWBbgxBbSRwr
KBQvCvRXTcqfcDAkTp9DktdGjcpYJ+m3CZzKDTrXZqcHwlUdjk9sGgq7gu7iYZiuj8rYVCcljg+Z
qT1OJP/IXcP2CFJ+FQQnJRB/RW3/2napN5kz892IalI+dnG5bcGh8yd4hdo8z2zJ0JSyO1AIbe7/
tFW0H0KVS55wJL6xZ4zWFvlgwbHrsVUIRvAqQShxSk7xsxw9xYAmu5Y5QAgrb9T12zxV7kq1/JkD
FGzL5DiK9W2dMjhSnWqYIZIxMynbXh4e5qZ79E0SG8r0ZOjxN6K1v0OBoS7X4nMhkOfXqNeuihad
6HYw6SyDP5VU3OLNCGzsM2C6KIxkZKY4dVFlgF7Sh24UrsdS3NftCLIv3PkWidRCzlU+NkAnmROU
3mmD+l9ljugCcV+ZUbOVZelnpxg/dFjorjai8Ev7t7RLIJJPIC7L4UeAKghLBPqcmsVtk0zZSfWl
q2KuTvhyIaoVzxURQ45YDNpVPFs/2pCL+S67UVH8g4Eh3TaMjKeonk4tgD0bRBY6gowwb3I/7FEM
R2dU9Xk3Bgb1PBldMelt7aaUSB8xIgWyx5SzVQ9OogBfnsQIu7LwE/Czsi3Fz/Q2w7pq901DCmIs
jxsYrdCAqrzzEIIHuOLTR9UqH5lJTHJQBhJbdMx95ESF0OUtuTSBeeRTvCt8cGRC3wY3KeYMkn3K
3G1r8pnVgvSMSkLfNWrl95R4A9KvBYANHT42g4S1/CULU4wc03K2idSDNdVPUwpSLO5B5wjfEiFX
nC5UBG8osJe0gfbiDxwmqI79hvpAAN6oTLu2KVI3IHpuGLjhkMljDkOr/NkN3D+iwLHskt3Uth4i
RzCF2O67YnoqLaJ3YpWdglyMpUuWIUGmbXWEQhPZmj8VOwEvCo5U6dWU+r3Yyk9jFz+YPSHiY4PY
Shb872Sg/AQ968m98F3PxnuyVWHEdYbjI58mkEvZmjpoAq19I3TJYZ83QgoInsm5I1Uzw6tYLjdh
ysR9FFmeV8nU/FLbXHXTAiAM5xoWSauOXFEhGF3BlgAEO9irTfqnMwW032X5B2o8fhRI3pUGA6cM
CYbu1R9pq2tbNa48OY1vjZIkM602Moc0Qyc2hPYwWOWmCOJqSxCkTy6O9LNsyJvGh1u5c279iuco
2lqWQpZUJW8Coa4dXc2viQ++m/vZ8syqvYpj43el51dGKz1ZaX8bG/4e4fWxzto3EhmxGbSFaCdN
eev3/g4nuqco0amtlYPSGi/WoN+KVdbbpZLewz4GRU7+4T4kJQDYsFW1kWNxirUjjDJ238fljyCa
fgmoXTzL6A/CCJhcFKRncYJ703TtjmkV8xwsbbxNdedEybgLFubPHBzovw+p7N8rAOC1NA/JsUse
8MTk9HoVfFtzI1hE8+B8n++EEH1Drwk/u5FCKkCtedsQ63uPOD87tDo6diFCs9UzmahEPFfjhCoj
ixpC/LJtmpLv4Fv7ZVdgK2YCYtjSf4cV4VgZJ6HctCKvwBL8XOGmccV+UDxk9fhekggi+YBvUDA1
+uc0Pgl9JuJN0e9Trndum5yb+hYmhx2XJYljwjMo1ufB19xJM566PrmWG7k8Jv2IhaqaI1eeNIc0
+32ICXfC3Qat/olodXWriM0jsR2kM4IM20cKohy5Ac+M5ceW9Fx3ywVpnkV78g6tbznO7cIeLLUn
jbSuPaNEtNYZmuAW8dA/6eqouX3UkuygCOLwEEWNdjOKInGI5igfGzVvjmMnsetSKoMcJNEouRVW
p+/dHCe7JI6s19LPhQfC70Z0kmXWbFgvsMRmk6PFzatGDgEQLtlycs1/gp7/k+WQ2mSX7rKQc4ZP
KtQmE7AiqbrwnNQW8MxIcQ1Syet8uPaVDj5Z0zLyfPkm65o/VVt7aZQfzN4npLWlrgRL18pj0R6F
+k7M8n03hNgT6/kII/BRnCHX4N+KWrpzip+hN6RvVODulYKzevVmyASYAG8WmTuW/aKkHPu0dxX2
WuTwuoKol3aehxUyj+oKTbw90eKUbQJwc3V9Gyj1Q2ni85EO4F4xJpAaNJETEYA7tPY6mZBG6Bry
t1Zhfypyxi14FMpJhdORXsStrvGGPTxxCwtdWyAeizD7KUl0MWg8cfEEqQNp7ZWfVG4vdWy5uxKz
rL4rOt2TiZyO0omgTTJOjem6CAoyFOpDVQSYitChICGQuptyqE/YCAHl/+7h7xUSGj4RemZX3qn6
Dy0/4EnxQpJlm/xPWB5K3dq3in9FeBLhVZB7UkRZouD2WXRstOC5roXtyAKZad/aUbqXWssJyPR0
8pBQPSqMSk0MtzW7RgLoCp74CA8x1tkgir4ntxKenTRVbWg4+jdc7sKuraNi3wjoGRRD4H+Lp2/m
aJy4fL4tifUg3GSGAWxE0DfxExIM2zujqFauNNAlR1kHdwLMY1SInsr6k2kMhyZQRV6S/y3KsRbn
1gD4nBpDL0yHsWmbR5Gt/FaUhBcrVI9VyDovqKDjM//elycPLqArsmdiS5/edRNpjEocdI5SxMYx
T6f2uuqMyZG64mdXgVnrjZ0qLAw7s92hWKcIKQP9NeHBBDXJ43pQaWypsWnXSrGLwC9yiDtVFRmE
DQj2XCwnzxfKJRqx/YGFbELcFrstRfS40zhW+SRp6gLBcUqO99cXqQQ2MTP5KMmPo2SOp1FIxxsK
JjXkWl+M4ejIQmOxH4AMsFh9NY1lYyIwsJSeTeykHGvbe0mxCKlvMbzzU30O20jrFG1COmt4WrW3
fFYQ6XqKbhtrZ4QGziwOgwO50Qq3Gql0FWIylpUbKar2nEkYHrt+SDd+Zrh9TI5LEo/XuDN22RSm
tmoOZLLLJz1ngu0GyR0JNpijnlSo/DDA/V0SO9Nqcgw1JFsxZeym83xUywCQGn9Wkl+JcnUYitoW
UvVEnDs4LjBpYuypMtybuJZML/YNJqDhrtBwLREHksBdiKPibSoUt+3xb8BZ+ZUpsPbGxkmq+7I5
NVmybzTxJZRRVCbxbhgIby/Cp54oTpZE20LtohsbQXjUC6/pgl1K/MaU/iFa0LDeKv2Z2yyOJbGX
j9Ntlu/S2CT/1TrMZPSxw6IIHDrFcEW+im2MRH/PzBcMw9DOIOZppLKqJUY5lrLf5AU41GQZ6lU3
HMvxZkx/0bFdKda81ge2Nshv02jdqKn1qyUVts3RpI8buI4bqW0im8GDKlbcNsSa2mW8S4ii0GGE
z2HqxEVGlCdECA20Vc6or+9nMlsEOUP4J3Ca2+CnItW5ca023vITZ/VVljdCUx3GULyheodomwCQ
ZnkZuq1Vz6D2Xyp2d2r63SjTK1mUnZTuLVaFF6Wy7fODiJB1U0yievJd81/1FoFaiUuzkRhMZOy6
wKnsPAWExY4olkLK4nFykIWfPSIuM300WWtDv7uTpc5jtTn2TbWd5ugUCclOigM3B5g1Ui1JtceK
/wR4YpVFjxGlu2hCkceqhSxtm2Mmc8wwYdK6igKvmyZPMSU2CKy9CROn1N0GqeZRQXQr86rv76WK
0+fWqI4ky7HXF94E408+Wxz6rpdwR3PGIRx4VvYIAZQ9uL9tG2FD0Z7JCrg4wkoOIlmfz/shouLg
dyTCD71NUtMDbvwNxSU77TjREoRLdcmF6nEDuWErlLDla8EhWdSbxpQcQnZlrCdlB7paJiGne607
1t7w0IyCTdCvg9vSoXjika3upc3gGZbBNzU2NWjbkERGKRsccTiZoE5GBExFc8xr7NgEUKfZNpr3
EWsBuypWLPk+ZKeSN+kWcgmdlsykBYEyvkzs0NoE5YvFdfiYwjAX7aKnyj1FR0MyHcpUu5lDMcQA
trS9HUmCPc5ZQAFxxmiFF1ejZORb7U2qJHsOrrafHFOo8DfwPrKTBhVtK3L9za65x9nYDvoe0gOJ
SKI5kIra6eJv1eeyfmfo03iiTkrApOL/loP4hYVPl+yuqYOXnp3LtjTT6vbr654VOMjgsoddDGYC
/obiUFyLObjexd5ldaYd70Un2U0Oicg72Zs3+VWwExBbhO40OPrvaaODozlGm4v3Z6vbzr+/wBT5
HdzrInI3liuvdyIPEDKcu5nY7IFLXf/QOCkfUsFXVO+o73hAf4dNIXuXtN+fb9Lw9Im0ivPVsDi+
fmxWNBAocVhjfpb/DPlT0VzQGp3/89EcoDQDN4X56sNjtWQDUPDkgjVoTiL03ppk16+/3Vrc8M+b
w3+IM5HLOp7lYxOYcZMxHoflfrUej5TsbYmbVYcaKcqqA9ePXr8JLir4V9q9davaSilbpr1QDjGt
ytVvHMmkZbsQCmyjES/cH599g1z4o2PQUG+Yq8ejgFfEhLWatlj8kZjoiGu8cFN8tgUUYSrvDnXK
WoRKBldVAYQ2mYG+C1zPLcX/C99odRf9z9syRHxPKmrmTxpOACZx2BQNNxvXPXKb4Vo9vc4OMWHb
/6vq7FNTy9O+G0i9UQI7yRC959QLd4k3fh8o+DpULfYjdGd7/Pn1s53tCO8ebXW93/fsaTWhJroJ
xpFgpl7daN9jK12i1O6+bmqtBPv7bIwjFAsS6hosZB+fLZ16Iszjfunq5V5HRxNMh2ZrugXoADd6
krbqRt6lTwU7qkvv9cz8RJuaolpIasBIryaKibGnWxj6bInEBEUudooiwqFVL4zmc80ojGLJwNNF
qWIlI0h1wywlLqKoLZHm+gP2rz2P/8VrlN43spIPDLOUYz+hkfBKC1xy+ha7EXOTcNRdSLx/2NO8
EHTHZu+yKHIlG1w+4Ye2V5/Q4pwfTyptJ2LN5WBASnc+Ym+qouQajMjVGA/bMpooxpPnM17Suyx/
+kdRw4fW1xYNqoupJC5Prt3We2Vn7oP9dPUvJIsXPuNfccW7QYiylXGh0w6WQ9leVIuxm5iIzlS7
9SRHeTJ9F6jWhany81KA81DHDQgccbGc/x0/75qtc0MkAwDeSmAK00bimhvmV3qq4QW9RWinXjrl
VIMy+p3CzbmBUwaiqfFTRwAH4oOG3tVlIoInovL59cj99N41Cekd1k8YjFx4rSfxXKJVyQAoHe+D
nbJrd4vk9nLv+jQXLc0wOlW2TfhF1iKcoO1BT4SVBngPGaWWbMgSJlGSsrLlH75+InkZ8B+6kibj
qGQm0NH7yIjzP85FQSAP7dBkuu3/ip5zCuZ3lq0i8RU8ypq+O/0E8O8Zd9GJmg0F0Q0Kp7vw7aLs
99PK8tfYiqrKYgejfkI+Ul8PW6MsdRsAmxsdKcZlTuRke51YnouT4FrSDGtgsdH+p7Xl17zrYIpR
DRbYNsiyjujAnHGKreG9FvvCzbfV7us3vJLDL21Z8CxBFcsGT2atZooQ/laT5DDVzNJ40gpToMIo
EPsgfmu4lSjEHtCzdaGfrqTGf9tkl4ZWzYSzAbX34/OFltqRx4Pnp5zViWJBOGwjzjA7pc04D4yF
9RrKpAx+/aCfey3vlA2OqfyVpK9HbRoLiT8qgkaiaOzW6GLn/kagRkFW9IXHW9b+VZ9d/D2GhLdH
RzK0WqsxjnBzVy65ePVzMH/X+ksryycVHN/sfQPLo77rHyEUoUhpaUDYmdtkFxwSp9sYi4njX0x3
nybZVWPrtRJo05gzEXDn9ajNfwTLy3P50pR6Zph/eKLVWllFvSo3DY30G2Uj5y4HddbIEEmWQ7A0
ceTtZXn2mTH9oc1Vz+eip59R+GtcHLnqQbwOPGQ2hmNt013Jdv7r3ndumDGDUb/XLRyh66nZB3ea
ZX5IMdoYTmGq3iqwzUK4lhh4txW3I5mYvn3d5NluqEmKAi51OXatuqFQ4ZjDGKHZ/mDdcW+2Sylv
fd3E2YH8rolVR0zTAu/YQtcK+hQnZh1w0p/HB8T2kyO01lazou3XLa4Ne//MHe+aXHVHCvUZzG6q
j1TUuaayi5t8k217p/W4Fcq9hCky/O/axLEOBIb1Xl8tQrNQNhNhxX97Z+dMuOOpf8BEe+iIM9+x
DU44+LX5hQnr3DKwoMlEPh1HdXntbEmgn0Y+7kWbh/XQBjjBAY/ywbcxTu4uKenPv9h3ra0mZTb8
kalOtOZfVzfjA8lWTun5DwgIHAq+bvf9klVB/rxdWVa5/zzfMs29m8Y65J5FuugaFlG7esdfXvKL
Nf007lHNueXOuPF3lJ9t0U0PgQvu9LU7djYh1bv6cLk48nmiw6rBvk60gPV/tvbIfcfeDem9TWhm
E2zmSoyH68zSCZQbUSTrFxbeBRazWiYUcAsYjJFHSeInxbagtxokMVb5kavefeaNO3M4IApiZ0Fk
rD24ijNuyQHGa0QGpxN66CEvDKbP0+7Hn7AavzUXqFDkUCPWrzji/W3msYF2xHzTuMI225jxRbvP
mW5GkwsEBmATXJu1u8CsYd8y9VLytVUgcfNtvTg10ofFR7XktHIbePN/Ztswa3xsddXVsrCtg2Re
aPYa5y3q12ZFknV4YZL/PONim+A8IDJYoU6Zq1aESenKrmwRd3J+dlSZerLY6Bca+bySLI0wIyg4
fah0rJYtizvQvNc7NmxcutW67OR9ahf19yT4UWb3uale6CSf900f2luXoMgiS4ga5xq1mxFy+lCP
t4V/W07PF/ri+Zf3v8+lreafFGhj1ge0A5/mAL3wNrtbzJHYhB8VpnX/5qJ14dKTrT5X3VhgEnVa
1Gy5RhmymWU7OVLl8PzIbdz0Bk57HNjlaAebS41fanu1pAjG0Ft9yVfsZLOzBbnJbPDmKG3LCk4Y
yOv/5ivCUNPA54N6Xw87wZKCOZE5R4m6uFFBWOrmBCA7zX6XYlhcaOzcTKoC6kaURpFFVJZP/W5i
B6fayXOEqWHOtH2Z/2iqhqSmx687jLx8no/bbDqmpXBOMnCELMStD61kAbkr8MiXz9d5UeSI3rAt
3rio3Fg/VC/ycNptS0+4NrC5VrLTAX26WFA/+xn/8xv+QpHePakqFbhfdOZwlCHkhYPZrG0oIsEW
EVjxEIMlv4BqOPdqWS9MzvnMATj9Pj50CXKXCgJ9NomIjVWfS25IhP7661d7qZHlqd89VVqpADJR
A9hSU1yJyVvS+lxIv37dyJntjQKOQAIFgCue++LVo3SqEXRhSCtITXaztl92HOMdCwCx2+zigtm9
0ODnDf/SIKxuyosczsRVg34X1kOtMD0beSQO0FBnP/YGXwyQZI3oCN3ACEPRiUZ16OHST0rm5Awb
zEZJ3r8oUnZpC3DuPesaZiZLpWYjr29j8qiLlYxrTOK9vkfFVWa+itLThYc+14bBIFyqqYaoW6tp
1RzFasGqUZj2FhtffeqeIlKgKSi03gx+zTWKf+Fb/nww4PzLwV5WwUoBXFq1OnbyiL1B4tui0Gq7
b0pPApx8JeVvo3gJRXPuCTkNaxhsWXQ/lYjaNojDESsR94MFt+GWPfjPC07u6xd5qZXVnIYob8TX
RCs6zF/UlDdiGj9prXT3dTPnJhQLnzd9AqcnVtqPQy/L4gRTRcPnAp+vtA4Mbtcys4Oh/fi6oTWv
7e+W6F1L69OFEM0aKDVaQqiwC7VwQzzWE/cqoS2P6k6sjFu9Mp+TKnsBwXfBdHn+KTUWe3oH68Py
st9NMBnhRJZETgBy2/ikRsorWULXSsXvqINLFcQzHw6kjgHil+YoxqwOjAi4ZtlMJ07e25qcr22G
7FMlawPxCBog3FYo2N0G3hn6cEdoNnRas98G3U70txB2uc1/zR4u3XMsvWW1dn34Ucsm790L6CNL
9mtj4AWgkKX+5mqo0b7+wJ+fGywUlvpFHMTpZF1kI3Vgjum1XD90B7PJ8dD+1KMLN9rS580ojZg6
VDyKecana8OpYZqsJ8J4lcCdHFxtV2nj5XvVw8znRo1nPqRHtbONLdD8i2yvs0/4n8at1eVoPy0r
JIYoJEackrqbThBeMGFtvn6Pyud9BtZjJk5QstQOOat9/FaSEk+A8rmTiorUaQZQfP4MvkOm/I1F
DM2GbHWPSdmeSjJurUSyy5paP5c9ITosPmtUL/EbLxGAfEN9QpGqlp1dadbOgioeFCHa5mbT6ICg
5/gatdBNKgaBo5fDszWke4NYyq8f6PPcrKsYd6i7yvCAgJZ+fB5UX02IPYCrXtM4WkFzJdZ7FclZ
xs6+lR++bkz+3NNBVywQU8om3Cau2VKzEGojG08uSvX5VjSz214aMoRxxRF9wi3+xPkuHeVqK+Ex
89RO24SicgRWRUyGNvK+YwsxbJP/TBr/d5Wrp3A09sEYPEg4dxClDgU+ESDXFfEwp1C33r7++ed/
PVlTIH+B96zflamnfqubdLGwaD1hrDdt013Y0Z3ZB/GG+CK6ojJWP93ayOQUCXFKKPRS5pFcVCCb
+thtlgM4ApoLnubPMy+NsXvke4gL0Hh17jArGT2iMnBFHtwRCHWU5P3Ubc28u7COSecG5/uGVuul
UUdN0FA0+3sXld8ax2V796rfBnuW0A2TQWbPP7/+WBfbXH7Tu1l1FDUsYcvDEbazgUm3NCrc4K2A
n2lsCzeIN5cBJmskDAvpx1e6vPJ3rZIhlBLdR6sJsjNk244hXelaZYvyXT1Gp1i/t/KDFNZ2xy4s
E1DsT8OFefhsN+WmXjdEk1G23m75ZAjm4zyCbJAlHHroyi7xBf4a0T+uWDzluyaWWfLdU0YcZbQe
2ao9blCo6V5Zuc0NcrIrbYMdQXweCNMt95GHAo1LR4gYBNPXh+axvzMOIWAzIj1x79yhw1ePl+RF
54fQux+36tWdHs9aJvLjluuDoiTJfAEceRO/RJpgWV7aDH5Wci3f/F2Dq96dEliT6ssLb11StCRQ
nvW+dPWtsSF2CbCl5XVuej+Qj2VQxou9y8qgM/u3jz9h1dkrY4BJ3vLM6ra6QXq9SbYL0Ek9XkTn
nB3K7x521cGDKdJxd/OwrOchN5LGRjsCTAVjk96IaCL/1bXTmS6tL8QjhQV30YytHq8XiqocDbwv
cv9MyRA58UUw2qUmVs8lh4JUmhJNqNvJS3O4i/0u7ah9LrxFnU7N1avkXCp7n5ulyLwzMLVwFyTK
68EaTjimqooRgpJsP6SeioPBVXYLaGk+CAdRvDJf/gV+7Mw25kOzqwGM+x/X94xGbpH+SVwqR1zW
IFiCgbo1fl6qUp5ZZxa1EidPttyczFa7bnVoSNMrZPRKqu/4eEJybl6rCobUaF+Y9c83xcZexthF
GWE1+OsCMEcbmMv7xEcSsdH/EzrY4Lzay3o22J5ymL2FeXRpFjjTf3jG/zS8mgQKK2kIHeRDKs34
bDQJemd2XO6Fxzsz+j60shoIeSqErYkwil4amrsShndQABBe5rfWS4O7zIxtvWAU1hdVbmcfEK0e
t7uLRHO984UHFul1xpvFC3Akac7D3H7h6519OmWh4yzVAupaH5eVIq37wIJFZBd6ttENJL91aQ/l
uLnwFj8JokDO8yCKQSMLO3zVSSITWoMZCMt2pL3SdiMctexxude6uBYt2+fVQvmhpVWvwBFeK6Lg
L2tR/lhyN1l6ySOF5f/qap5jnQFbjGACTUS5+fHl1W0z5tJgUqBqfswVDr/swQ8ubKrOfKAPbawm
SfJe0PpMSPTF6jWfrxuhtk3Mb19/nuUrr97Zh0ZWs4WVtqR1kcBmW610nRhMTNXbnO/FVtuV2U0X
8Y+a6vz/2lwdwfFuDgHTBi9P/Y1hzp3YpDYhiNQCR9boanpty03vfd3oGpe0bBZNWePWk/MQfXGt
ggWVQYQW/CY7jX/Vqejocu9UC6Gtmnc42zwLh3/JuUdSH8JUuPCaz2xVqXtSbZWpnONYXLcugb4U
MyWmRObweMZm3ul/KdHRSXNE+1/gC5dh9fHDUqs2WeYgiaEjWQf2FsjUwkIeLFvczhsztXEccwzA
NGVtEU0704t+4XxzpiJBTgwKrUX/JmqfrseCdjImgiQtBjqeIlF3qzzfKG5yyBzp3nxNlNwbjPvC
uG+7q39G5SUm3Jkrzg8/YX1jRr4ax4GGn9B4IqGF34LSt1Vv3iUAV+fUloQYP+t1erhUVPo8VGHj
KCIXIiBG6Vyrg/20nMMXYbStixDALfO2SbkyjkOcUxd6sfz5s4KhQ6VGRgkVhLWRweysgQAOFoY8
q3T5SSOz0hn6PpOID1aC70qEqUIf5/on6YFB6wWs2/FRN4ImcgdLrmdb5u7/UqHm3OMrZAUSzgOQ
DN3gx9kwYi5M2762bCm41wWy9KTH8n+4O7cdx61kTb9KwjdzxWxKPGqwuwHrkOesU5bLZd8IqkpZ
okiREkUdBwPMa8zrzZPMF5RUJiladOcSponpveFGOrN5CK4VK+KPP/4IjYpXPz0SHSjHf95ELJNJ
g/TFjvlhc26yo1sNjSU0kivuUEJ5lFtQzwLKNmhWKRyJ24nbYEIovXbuc/Nh9eQ9th5XNEz3NKiA
YVf++0jr1LubZ/eGAsX0pmotlb4njoIqvd4ktCo8RKCv16hHMIZs3aeSPf1ttqsACEq/FiPD0dZB
ORFCT96QTLlYanAP6SgM9M+jhf4liFYPxFMV6MppcIgRM7cpnMatxAgiw+U2y5Y1opd08rvn2Tuk
saZfOdaquihO4dD83eSlM6uD5qSg32fEbttcGO8QZ3tuOggJrOYjpNURMGK43bi3nLlfzm/HUlNK
tYUR6yWMgH6C+90FvOPCZbu3HpLpsLX8/fw9Sg4uXs1lYo8JsRxWY+F7heD4brPPTRBv+TCFc7i4
Ib1leE2nOlcp3wIMkrGhalJHLooZNpl1uhhpyLOIdnD8grY//dHzYeS3TbPrduE73Ec3qImabf+F
IcL6Xf9rcGc/+n6nqrh0CpYiZEPHFq8HhQQwvfBFzV3Tn469VtuYaj1/8nWOfMtOm3Qb/gY8uFVR
rCgBMlyphbpokJMgnpyX9toZj7bScxxQE3V+HTMRBRZw1+hNb7Z3VaHq6R7nZg5FQTZ5ExnTwrst
TW8ahQEKGLs+M09X9Eu3A8b69c6vnPRj5WMAgGYDBJX6o44NC7fhlaxV0J/2285Lf9NeP0xoXkQr
khjga2PVZo6tZGs+8tDMx521ky+TdzTzhjumMqXCvGFlBl723pkHKhbtm8vJeobmWR8RCq+zTr6v
3V1VuiHvdOad092UcQQbtMxoMuEWs6Czu9ERqmSy8eKX1jcZ5kNnCz2TYFOTXqurf3LfbT5UmLzq
DQunVNTa2Wu+bp8gSA9vG10f4VsmiZH53IhCJ+L2CPYhUvRZKMM+P6MANL9HyPWukjl/6hJzX7/o
52HV7eC+YgnvC4pV94ugPR/oX1afBWyBY7O4sdE4eNl2g151gl4S78L4Jj+SoxR14qIfYRjyFgEK
VrhogwuRftJd3a3aeIyb4E671yo+++lhI7Kk8AfxkTrNcoWVvpro8XYeI0KWuMvptM3c5s3vc9v0
75Dw0xCemhtV6XPZOkMR1YJEAaZ/MifOhOJrM/Ucf+F6CBGgFbVz71ZIBJrMYdVb4w6TAw3vj/PL
q2x1uQhaAmLB4D8ZYDHRGYndYv4sqhco9Tee9GUVplNqSLwf1GXglZP6MIPdt81Nqm6GiMaIkdB2
653T+jizV1UGrLqT/D6zUVFznCIj5CF0gXqgzB/h2Gk3NjQlLLrnrXZ6SrvMgSOYIjvhVCvWoSfR
dqVvWxO8DnJ/q/CPIETAyrJuz9/l9LyCCkHYCC2KNjq45vn30abxiDZzDhAm1W573g7BGtvYIEK6
jmBgeBPwsWVF8aHkxUgnAft0m2V/otLsRTNb9xasQdeIaDp3ESJ5Dt1G8mxay1lF0l6UNyd/RtjQ
JZNhfgwCwMUtxjx1a61rBtoFnXUvYHjDuIsQkk9Q7HT0m6V7N74L7oAdvZuqtK6Eb8axzJ1FqJdo
oBgSa3HLDlsmcpMCoCIXhdJkQrLBMLiuOJf5g4jlI2i23dzg4f07cwVRW+saWruKPFhqBZBOapIy
uYam2sJXZuy1iSaTPErjRviz465tdTbG/Wbbbb5E9+S4DCRFB+FmG70hRBGU9ce9xTtkdkwjDGZr
j4lFbbvfsxjCx9nW7zqdxfaG/kI0v+6q6g9l6wsPB+mVMAV6diGva03jCUKz3LCx/sOdGrCjtbZv
DM7vm7LIi9f68y6FI7MRGU5/t+YuwX1yrw/HHIvwFzvzVzoKOlFFVlKCUtCsLvNQRDMfRKbwTlHM
W02dDWxalLohnxo38we6agCvvbv57bRDf+i4s1jcTXZthqTcVQ18KqlB5O9ffFu0+Iy4L/ef9sYa
U4goXNFON1239c3NDq3QnsxE+BuAkFy4EBjlXrywcqPNas4s5y2c/gd5U+95Zryf9aL7gBU7Xt1N
q6otJWcVhXWX8J2M2j6BSIP+eqQ7E8a6zx3IGfaiMwq/VqycMpebvUXhCJnONl7fmnKL6R/bTrOz
el0Op7dOZ92l4vth/oQeNtMMq3X6S9/MbFi8F8QBt+gD5uGMFsEAFRdjl7xsJ9EgWjQrcvSS2I2B
l5zzTE+2ZGJTfqu7i50zQSuJIZBa5HZEw4ESDpIfM+TrV77DIAt78qExT95woNiMWuaMBD08gQYC
N/LnK1pf2lY0eRfGk2Z7rgXD7dh9Pf/lyhwLt6EDg153aevMv148c3f2An3Wdhi1fuk3RcnYQyG3
iohV6lp4E0oockye1MI0c9JsLWwH1/LkMu7L740eZr3ky9+cOlK2LjCaaFSUtbHMTca1txaoL27s
bw10TB+aHWkgRcHefwgbH/UbmfVUBReVmZJeTiIOunRFhiNvSj0c9Wd9/oOiy+ijNxp9HdtWzxtP
bs5/sVK/SUTYYqatwJwnZUVvtGXMoo37+LhwOzaEi/ls6DJK8m5xq+E16QsL5+4NgpHQm2SiUrcq
DCh9U0dGOfElS9g6I2tjopLYb0c79G4a0xZ6bLPx4yKumpVWtvlcOsxBWalp8tJ5kxrxNgxtnf09
dv37sPVpO7/xyZW0ObJpyNU62pfzti1bN1D2bYbkQEYiQM3fbzkT4ZxmIGGc8S5Zjp6mrVEF7bOE
s0B6pFPmMyDTAQkUvH/c6M+QTQZVnO5WXpcmmVEnspfhjTMJg+5sZQ42QRx8bDKT43XtWYsP4xUC
iOdfs8RbswlJWiDPI0lTXEGIH2x2+ojAjYxJ2jvm8Z0/S1pdKO9kyN74N2et352/ZYllET1hKDKe
tASYDibbVWKPAXS3y8m3re9/woFW3KJksZB3Ml6MPgjerMgp2I0b44RpLm47IHGhohXpbAQ6qT9M
pisUxSNt/NiYJvAX7fHMbFSYtOz9pKxqgiaVQIPenHqrplPx9FomYqK75L2x8aqWjkREhcCBrJrj
gI9HA0txO9gMkov6awq4AdoG8Yu0BwcgY8Fd/FzlzEoKODDWM/cSa2dCXNTbrXV/lRaLrRsU8qPf
t8v3rU+z3rorDM8eCkmB36uiE5R4FprHXNShmNcG27Cw4UcGUzImukiYx6tHd7N4tjYoc+n9SZUp
yxZLkwHvkHbpwueYzb/euGFNQq9JfWpO8BnM2qsPzq8hFkUsjKhl+pu/6rgMVAmezXdW9/xWKH3H
zK0LsVIrQlN4yfx5KNbM21g4jH2YaSRKswVK42+4FeRk1K6I60FV82/ZmjYDfWdSelwhDMsYlKYX
+o9jP0YqeT2O7KpZLmWbgAQF9SXakfAshRPQn2/9rRcAilj2pivadzvn6/kXEtsUdwBuk8YqWjl4
rcL6iBhy4ZGAY7sQctLW6re6QTJtdly/n7SbblKR6JW9EJJnKI9CKKSsUHih2dQzd75NrdgxGxtk
Jf3++Hs/1kfbN3gPkljZboCyJwh70/IsbQrYhD6vyRS4WfDJDBufz5uubNkh2SIJHk0nJxHlthnb
m1VggXSbEDNX/ro39xuLtsOg0/M3KvlG1JzTzI4A4aTNP7Fa8S5gaF/bRD6+Ey7GSHYkC5fWnuRd
c+b/+5+IXqZmWvQF6ylW1+PNBgH1Bkvc1CYPlhV2XaZLnn+hMgjVIk0FdaGAzxyrwjZaNZzRzJiQ
A4QmoMYEBuDHJLlteaNOa4Lo5+TZGX/b6a3Hvt3rmwxzp1uvYoGUuCsUDKRhi7V4OgWssfFI7wSi
w0nonSSZIwZjous53q4fPMP4fbZcPJh976bixUvWDLAq3xCVPHKsIvU7Wgd25CAbSA1qdLf27lbj
trbo7L6NblEj7q5+hwi+1f5GS2FJpY2R5ZkbN/OOy137WsQ0CWAjakDz36UGJC2M9q9vkjKSezFW
jqhBOFiFTR5v5hN/Pt6hPfiE1lZ7dg+i1vim9eimvDF6I707Nm60SlW7UtMiccNMWEqWiMDk31A3
I2c2DrcM65w737bb+XtvEn5sLKa/n/+EJZuRnJ9EgSSvhOuuT/ocpwYv51gj890y1uYfWtpXRlgl
n+JWMP5+/m4l/fwSfAlRziIOOqlzMb9r7IY+t2MiyeYX/539MQgoO0j6Ne+g7Gh1jGfn4wa9TpkV
Wl01LXHYVDgoQNiAAqcV9XVkJfpoHGvtmT963ob+h2Y4r2DXyHIoHEG5W8gjZAIjc5RMRlsMyZ7o
3xp3q7u4xxDC26rCZNmHM0SUiHVJ4lNsVjZjJkQvHa3P0T16P5lpyJHSzmvENA3oVf5NdlPxleAX
S0LAiNyTY27jjvuTJeJA6Jk+rexGN/I/+vYgYlTt9rcGU8u86aRtbI2blX6rTaKqu5d9s8zdjUIL
E71TE6gI3P0raq09BlLdRp2EuYtd7blBNc5Z3b0hykQi+cf7FgfObVZRX3PXHkO/3NFjaE3etfqL
39xps+IgLHsxkz5b5roKNlYMVuZMLLPDBiNUYu8XhoRw5n6r2G5lHy57h0KQ7jdDa+fOuIP7bHyX
/F9QU6KjbXfarR70WfI+5OIkVpBh0GIpgtDbqKlZM83qt7eG3/OXv63MUYXFyvxH7hYFv9+n8Slu
BmAbggkvjOe+/2qs31mI73bt++l99KG/fAyjXuzdWQEjQu5Wz9X4bIlnzj1D4bR3Z5C9gj7PsNKt
ru0j5jsarJlgcv7bFae2ShWH2wDuUU6RTKQQym7iXX88aWFNUX4RhcnNbtueNrTe5PvuLokeVp1V
r9mdvm/svm7XXzZkCcGyO1p/qewJL/+sfz5IYRHBmkGUb8WDIEgdvp+j99xhGs780/n3LUsoc+9b
OGZh+y+m+hKzMmOBNoP5c+jdNH9DdLIjINUWsWNKGlVkpNJ3s1C0oXCi40QLRt42R/PVaNMCl24l
7/tRqzcdBRUfsiw6dGjj/XGPgv3mdt+aJy3uIWuWUgKq3zee9UFGDUMNujWTd9by/rwx5bELDjt3
y4ItvX4sM5WBGn3taeeH7yIvfghiZlMEetfyXs/frHxTWtTydaaqov5XCFUWjbm1TTyw2+VD8jTt
NX51Pk3GCD/20O/uju/sO5qNjDbU+1+M++h9Vemr5CB0IN/x/RpQ1094UOsWSi/9BgfhjsF3IX1W
i0nzs4eI9nhrVuQSZWEn96JBs6lLo/TJoRsg2oMaEXNNmh37wUDt1e2utsSBCXhx1SlUVoAiKmtS
36ci3kSOOh9JkFDMJxsX7H0y3WyQF48sv71aBsENME90u/b91v3EN5xHzWBa5ZjJmt3VJhzdMNWq
cbNeBN/X4bQ53M20dWfq26sKW5R5QdBlCkcOrZ8nBIel5Ts720brZm19nSdwLydaz6rswy37uEx8
lbMYGdGT8sPIDRtjc0oNTm98XrmfNg0coR7fhNZv59dw6X3QKqXDVOrFRT+wG5H62mtmecwD37nr
TyMG+fFGX2CIa592M4Tnz9+vrN7BWhUiMrpzp1p3jO3yzSCgAuGNmcim9buLZfiyWYefjHHQ6I36
2/fhUv+OUH6jQ2u1zGts/tIftdrnH6PsI9IVQQ8S0KToQ+RXWN+cmrvVCPx8qfmjX1nxC8ZL6dTj
9JlecXSX3gq+OS3VhKsnvJ81ozVGhrUStteqzUi1DkJeK3N7c/6Fyvx568+7FNvd6Wud6OGcu/iN
Uay3F07kIZy1sZO4wnIlC4aIDRK5yaJxT/Zm3N/66GPS5NFajMMncxt/XPoxgxd9vTefJxVaM2U3
a0AdJaYiFDiB6bSRuzBCH1bFxljuuqsg1h9alPw+7czWYtlOzDio+FglZkRQFhdnoK7ROlHYmDm+
hkL9Uuqm77RG3A2deff8hyoLb2hmcl0EA0TLuojGz8zZ1DRnsP7XHYvQdGR3t8PNyxyH6osQcoPW
YMr6jOPuunAAl79W8kMkTCuckbkHKISSZqwv1+6CB2i8d2/DD3Pqf7D8Xqb3knluH/99cUs6/Ph2
FOWMFi0BBWdujTV3zIgrwpuJO3qaWLN+Z8kkSQaRG/bTdjJb3Jms0ns/aG56501d5mtcESKm4QEP
etKgvxhzZq9D3lS7292gG0hbqnHr3P69ntTStQpK6VhMEaIcVnAp46lmNzSTQytx3N7YHm5XfscH
k4opO55/r5IgxwXwcuBZw5CnGJB3Xg4Tl41I2xKHR5Fzq4/0d63G7HkUzRKUSyKHGXRVSsvyjXJL
hqIt7LQWfH8Lyl2Rp6kZu9Z06m+ctutqenditI1gZ/cmjJ396tMLdbMaTY33jHeMGVW7nVfVyE88
aHp35FiZilECAo8mu6A5bi2d9no5CW/WGhNq5vEsvGk4Uev+vGlPa8hyL6hqiPOigWAVJXa8ycb3
EaBhnO7vjJPbTmmGJaW7Ze5Rx3qI/2j9Mrtbdk0KIOtvelVzR+l7/nnvougOs0eCVSvi3nNDozZP
0YyBiHCaVs1t1byFk8Uqr0k9DnaoIcoAhVTOczfk3dragQfQvFt4k/tmM3idz5po7FSlASerVW7F
ek2lsQmX5PcZWGi0W0/0+YK38n0sqjd3v2uM6m271ubdIpl+nKwXrxXfUBzYyWqlqAN+J2dUEZxN
xotg3KItEc0MvWPcQAPobB4dGv6N3uRjFRxVujUyNyt406bpsQqXbI3A+OIhHwRW3duOpx3DjdqM
BUGjSW9PvF0FNnQCe4tRM3ctfD8HuEHbaNx1baPXZer3Myu5Xy8RQLeSV39m/sK8rt55s5atzpb0
2jeRl6PEVPDj2wkSgc5857QNO3mc9L2vyVYfztdmxQlcehuhAHBAgvEVl8ty545MHccC+czvbmbe
Z0Txe37T+3cjCwyIR/lxm0JuOpq2ZiNty9uggnSD0uMrk0JfpxsGHEfMhD9vubIdwPKnvOQQUZwc
QzYHvu0zLLidNGLaRDwGw/T9D+skumFE11PcqOybPoUUEM7FU6dcDVTbi+HtDGH80G+xPEwOeOf9
6klmSyS/opz3ZdczxxBgK3O2032Qv6V4nMw2n7R2lrGzueUoaLu3sd2jrWAF83bktSEOxj2k3Dvx
cOX0EBR4iLp6Uq2Mf2pnNE+J6IkySMpPOLi2swCjA+1oa48L9KYMxJgD/abB9vdvNx1D2Ad323EX
zKM7u63Kxk9vjuduQbljizjmSUbhJaPQYtq1057OjNX7kT5jmOG279xAnRkNVksruFkw8LEimDzd
LDZ8KoEcoT4QTMrvM0ZvRUi0RWtp0uFAfEIxkWmu+jh4ZEhgvL/VP75v/vtoGH3Y+8/Fv/6Ln79H
s23sjcZJ4cd/PXvf42gR/ZH8l/zPfvxZ/n/0r/ezYfiSxMNh8jyYFf8y9z/k+of7dwfJIPdDL0y8
hBGKw3j7abhYBsn53+6flBeRC32IvDD5HJ1c4m/9Ufoyf3mhq2H6XJ+3s+E/f/oeLcNEno/x6uFP
h1/dv/7zJwlE/3FyofRlzl0gGPDOy1eurDWta3BHcB3iSZuSkURcQRSODr9vGOY16nhQ3Ilgkc6S
I44bZoz5VzY4eaoSO53/m3NvsLeOmEAwGyUTWMY17p+gAa8Jso4mdM4CTfcaNoDJu7P4Uchssh9r
ZgE2o5IFTPOaAA1aKIw7Dg9imZwFGs4141Ua9BPRwQT1Xfoka2YBQ3URaPY1jAm61aXSRwIp0UBm
GxjsEtJowSPxuyChrJF6mUBieKVFYLnXrAHpbRCmEixBdnrGAvgJl1wFkJB4hulXrb3nqZEj2K/K
/Snzwzn/G67QMK7RpySakbL5ySaw7WuWBbU3+o6lL9YgjqvXCkCgSnEJsALghyL7QWUDDq4pp3xm
CWiNxnVKnJVkzkTNc+93arQE3L1vfvsa0PRrYccKIieYLbxEPe8IMIF0ItDHwT5ANqB+22Dvmd5u
ArNxTXhJd6DAIJBWpBaVWQRN/RociEIeZCw41EL2qtc2QHFFcRtwFqA2AboGhgDhik479nrGBGyM
a/onURUD0uAssGp3GJjKJmheiwMwCIf40MwhlDbEjAmaxjX/in56WhCEyGjXLigSuRul81BrNK8R
qoEfQOJDupeKdWVMIIuAtJ7IEKTJQMm2dt5Q1RmaOgciER/0W/JM/F0+IsAAwHl2OoIQZg0j+Orm
CpBYU1wEOEMa2gEVU+GItHM/swRYIWkjLtwwWnJbCD3VzQKWalxM+ofwiYznkSIq6hn55IiYiWgR
ujdRMeLmiKjXzQLOPmF9+3nYsK6JBXQ8Pd4QwKeVD4oM55pgocUhgB8A4Ba0sl4H4iFde7sFxNkL
0IQHBJYl5MmfBS2d0xA+NWFRmhdIwFAvCzAvLX2kt5vAICgCJkFcAHKydMfkF4HmXCPvJFMmgAgk
gNRrlx01jb1zUrCBiyuQuT20lXAqpv4+4wxJkUEPmoh5M1mQfkEZT1evZUBmq7gMzNY1FCid7I/t
DplbzpesCRrXUs2n/AybkA6ZGvoC2btKYREHgvThgAWy0iVFLJgAC4GWAY4TGtDGeTB5jXJExrIr
msC0r2WuMYf+HgkoOIOGKbExJ4bEjfY+e6jXRlDNDgQSlVk+4KWUtUDMcK+ZbUDuwH/AEwHK+C1p
ZN08gTJcaDevCXjSXnrEOoAJ8rtAa0kKiRYSpMI9WFK7M3H/Td5+GphYQIJfggKBAVIJ2cwaaGAf
OnFJkRl0RYW1fgmiiJ0oeUJLF0+YjrVB5YjQIL8L8JM0NKE6TljYdJjZUruQwFX1AzhCgh6SI5Y6
7fjw1Qp+gBkf0OqREIVAAF60t3iNzgLKXoqLoNFK0TL66WHoInfh8JUz20BzmtcGXEzhpXAzCYvq
5gvRyVC0AdEvZTGSA+qEohVbXAcNB2AZLhfKd3hMZr7sjV6jdcBjKdqAGpm8OIEf0WHJgcCBAVDG
gSmz2AFVBVKsV1Ag4zGV/GGTZSCQIe2HNFWWpYmASABqR9C0dqtANUlM6yMOiVEGG8/4ApYIkDLK
taleNQlU7ZYAia3iGmgILkzbp2uaCP/RdVeIi2z9uuVYoEnpeVlDzPQAXrw9LtJASyim4/PoVxdO
QSEsaJrXyECApxAZUl/Aa9bNEVDgVFwFAMeoItLucEyD83FBA0+BiaSqQMEZ1avaxQVCdFbyhYQF
OghAqlmepol52FRz9GtYzi46xLRpH4rt9ToOmqquoAWhAlINshwtBz4F3KJcZERxxcJLYCW4s0DI
0g9ULwscAKy3uwKQY4AQVILAjEQlTF4xcx7A0r9G/IZ2KBrr6NNPsfV6mQDJFcWNoDVcaiQUR8QZ
GlAH3fxOaLauAcrQOQJfllJSDVFD5Z1gEP6S/LAL+KeIP2cWAY4A/TYK6pCsgc0wQN22wSViApQg
KKBIhyHBv4lnyVhAs8RTEBNQbIVXKvlB3UwgGlhqx4F1zUREznq2ucy7FEQsawJiBhJp6YqExAO+
LuOx6+UJZNuqmcAgSUT9VGQEAQyLHENNnCXm4bygkeKQQ9bLBMJ9VzKBSQLgSpEU/VeG2qZfObMK
wI3Z/5BNiBoJiuhnr9sigA+laAIq5hz6BokBSVDapJDfCC4bhZlJkE3RWW7VkWImAI/SKiBFYgoA
s6oFFaNZo0A31lz3mtCYiirFk3qGhodQ7e2BUZMCCstbPN7+2GelZzYCwKq0q8I4IFUkLKohZqa6
BpxrgCCyQGAxyAUs+JwBJDKkH79JbzAI+oF6VC9naKk6wxZAAP6eoS8w6lO4KG8CF2+IH0CYhabs
hgAKdfOGeDDFZQAoSHFMFPMYhybDyfNoScMmNhZqDfMo0+i4dgcCH44n2wN5b3cHmstqp2TK7B9h
1J3aAe45ggPwLkQMQxRR67YUKAcrLgVYRIwwMYh+YVmlqUB+O1hgh3BvmCgHdgzBwKkdbKQKmQAa
iSLrD1pBYTMQPNGBQZ5gwb4hSKrfIjiUON++DzgWIZ03YRjRciseIbcEyJRBDZEpRC5aoob6oWaH
c1rBAAb0GskQhVsgPQYFwMQlWWb305oChEjwJD3z9ToWQfUVHUEL4gDJstAJQc5gVOXxkj3bEB9A
AAkJv359SNIzohQfG+wCyQ9lciq1krRSlgkOqaJeg5qTI9GvRq//gdBUo2Kicv+B1QA8plzK4ATU
gjkO8mhBA0eJXBX6PiLBLMqlddsFTdXgkFJZg2Iq6ufCP4d0mN8EkiNRU5ckCkp2LTMEWzlNpNcK
EAChaPRBQEVECC2zDaDf0I1IVAjhUJZIDbsPVEEzm0oZKaCUyICN8hkSR6XkBXSkAyceWIj1OgmU
6bZ8YUrEUJdpsknrI4VwwKIfkcoRAQGRM2ny3tw18oPgO6pHgfRhwSHiQCToZU5VfhE0QMwA04AN
YVodCFj1WgSyaZUOQ8sGD2OCOI6e9Ggf9Wa8QOsasEwmLwkBX4DV2lUPRFNVyQIiP0DOB2pOASEF
hnN+UNaAcGzRNU1XiISM9VoD6QB0JRPQZAPNEF+gH7tuM0tAevdFHJKhBejYiIJD3QzQUs2NKQ3w
XrLLOQmAxgV3yVhAowFFOHYSEcC3rGPnwYEB/fbMSKN6QjFWXB0OD9hMjpeMDUgOW/ReCKYK6V46
E+q2Cng4RU9A7UAnGECZQIT2mMpaCAqlM1sYFZSaScNsWDZ1swECk4o2MC2pEf3ARItVNBBDRs2Q
QNOnBlpWwzqiqdqWyyog5hGosLSCBMHwms5si8ICvVhuSkWt23mgmhqQIctQglQfMaWV5CND+DRg
61RNJGau17tDklfcABz3yMGKF+TUR/G76AP4NbQjSHcoebAM6teTfBBMePtR4BD04t3wg6SGp52I
dCwDo3JGUF2DgFdDNoVyF57EA/i4Bpx6WozoNModhUK9IwaAbuOwTIiYagcSyngbpYCQkJd0gHG9
HHIiSeOAt2SCASrMDem6IWAiaqxlrUA1FqB+CtUepJSIN2UKYNKsBQiH6E5kJNW+S7OOHQeqi0Cj
C4++c+pltJ2bzLEU9YGMDSiaQTJpQKM4qHrVr2p28M5v94WYAO4khUETLnFaJc6ZwDWIigUnZ6XQ
iFTDGrJyuYCOZCgEIlhGbiQ6LIVYwKItpUFHNtqcVEyEeleviEB5CWhgxbDIyYoMwkI0GopouUM0
hGQZDbmEhECmtUPLDwfU23cBiQ9VM9QJabhErNuRKRcZR0C9gHZ9YKQfcHHtFoEqg4BXpAwCpapE
m0HYtxyVVMyoGdeSPeCqBsX2NTMfoExBMQUwZhEAgmUXANJ+9KXJXwh4ApRWtwVw6IZ7+xYALEfw
H4aEkaa9KY08YwETiU+dqcSi0UHXeg3TAlQlFINC9oAIU4INwLKGTNIspkb8XkjIgITmsapYr7PA
VQ2JkCWQZnTpNMDdi5plbh9o1FVFs84mEjiEDHXbCI0Wj6yUG4CPsJbw9pm+msxO0Eigod2hbUgf
Ztp8VLvzUPI5JRPg8SEMwqQi+E0hoHx6BNmeeYAEg0eCaf1KBsoZorTdEO5ROaHhoIRrTuc+82Bs
BBrIJDka6pckH1og3n4kyEYgLpR5ZaAl6JAUnAEcW8kd0a6QUaV17ELk4yjuBEJjYiIiY5gyBuS5
olALZCN4RuIPXCT8a8iloXFO0QT4Owrk8Kkg1oEH0Z2fPxNc6EYpE/nIMqjXmZiqiih5Q4iT4EQH
Ym2BRgFWRp8umnaEjjiDOsZFyogxNBLqxmiS7QGCYslEPCXvTeYAiwYVu/oJ2qIeo7oHqBqRIBIT
AhXSdStBRiYmQNMayFRwQtKkmq4C1QyxKTosTeqjMhzl4O0zJnBgUqDL4TJPi9mTgh+nJq8Rmwbv
pboK6KpB3p/msgNZIJ8lGnRkk0LDMGeJcCYeatZ1MoFq4QztBZGlwwQo2RP/SCUiswg0dGo4CmW8
iS7jvlPp65odBwey59vDIhTOYc1K3xFUEQpJItmYs4IwamhT3cOFRIb1U6oB6VHcCqx1mSophUJQ
s5NZBxbMQwrINGYd27br5g1s1RyJoSdINMKnooosRIEThq2kULCqKLKgzSCqRnUzwVEx4u1bwZDe
ewAhioXseDZCbh8gdEmfssnIC2rJTbzB3vvUyB+iuay4D+CLUCUVXTJA4zRNzJlA40ggOeDoAS85
ltvr5RClU5oan6IdRMwQ3hQ1dTBE8LOiZg8LheAJiTdIqOi2iKpRvcwAvK1qAiBSEkR69Jl8UNKc
TjZNDYmqqii67MUO62UChhEomkCwMWikYOQG9XMEiqy8R0C2iHo6vWe4zH2xoXbLQL3zQkoF0oEE
XH7UK8yFSOjcQcNkGcDJFR2H2lUUj0XOt58L8CfIFPYgeUHbVzqzZYUg0yCdetSea1dLQWZRcR+I
2DmwEO1VRAgEQoUxQNDPUKohVaZZUYLoGkrWqLPOnWsKKSSDmOA43COzDWyaL2jR2hcZDmIm9fKG
HNeKq6AhCHE6SJR1gE8wcK8ZEwCycxrWtvsIGR3l9wcokfeHbJdqkeDpMu+PYA2ukJ4MkbitZQMW
6LeiCWCVE+uIQh0d51TWhKyRMQHIIo0HIoQugob4xPr5QkMVNIFOSWAs7dhseOGV5pNlIWMSHjP3
9k82Zs0cgXLvgSi4yfR3Sgj0IlI9LdJLZG4edHyk4EUTvX7jPyDBKm4EqRWJ2D258L4hMQ8ctUTt
UU5KeGgifFs/E3BKK5qATjRqRIgYwiyVkEB4VBlfALQmWjVImFFQk/kftQNQOasUTUAfFiUych9Z
7acSZgxAYTgQgMo+MKxhSy4xraIJNI4Eaqp86kPduDAaD0ImpsFXMiNwz1BPb1gn0MRURZEZBSsY
elaCIbMRNKkkoHBHoUHEWvZiNjU7Eg400LdnSLRfo+0Lg4LwAKIF6XDOGXBikEPDRSU6SjXv9/63
Vqtgj2e+3QRSVgUIQeo6FSsslhXRtKTmiqDpYSxa/RjoR9nlt5vAEnIxAl5ZfarMThCejUjV7Est
+xb+um0EVQBV6Nci976f/XDSjUP3NtxsKSgSIwr3kn1SMxNQDVWGDomOqJoBHooey4kRmojZoYAM
RR+Bq3SkbP2MoLoOaLagtgqxEC07Zt4UMyUUXRiJIIQ7nKZTx4mxx4r3272BJrAZip1NdjrUyxO1
BomeELODagLIDJxQPwEvaDKq4REjgaQdS8Qb+X8Jl/MQsiOt/LgDFD5TGnINj4WDpNTbF4L4fYmP
G7Bsj7OBM8eC1tCptshMIP4vHadYv8KacilBcgEXmTKZm7kXccoHSLSpgiiAJKPq4QAz1g85UVZt
oEWPPAkEmYMvbczIE++oOFJchKALUVn4ODVEkZU1nJiVLqKWUFBJBCwk3fLgEakCwQFEfRkwjGoB
LMzanYy2Km6giRFEyothEKLaBoSW2wqgqCJpSdsKrUu1HKYOQ0TxWAAckeFXfzECAAUXYGSE31kC
MjLkMIipTtmSFEKJW99+JpAtNSmYselLCTfABqKJDrBA0phKuNRuIxymNSmYINX9plFTxiKmpcPc
PpDhWYCH7AL0zNK2hfqZYH9KKZgA2AAXgG6ffgDJciYQaUf4F4iew0LEGPVrSiC2V90IyJfQiYhy
p8jYUF3KkzAhZFN6ZjDUDy3k2q0CZeqZxktComkaTaoFIteTN4FMnEfRT8SQ94pntcuZlfnYZMTU
lSkZsdBpVYRjltsHDI+VNcAAXYbOS7JYO/iMqEZxH8iYtCZZAh2pNG6mwEHOBjJPERoOWSS/FQGD
+tUTlNt2oeICnYGbpN2aNOCQD+SNYEO1oPSYyrjUT82HaqDiKrAgGDIjG4+PDU6HiaPzQrlRai6U
nHCKh41Xp8jIVS0tavQmUzuUUXjUl1PFnvwaYEKUCEASG0PFlCal2p0IBzrk2+MCNrsjHVqgxZDu
eNOCPxRXAMUCJipylwIt1M8EPLFSgMwoCAB5RkT94BzlVoFU3aBcCQeVOFrGYdTOBMqj4jgVhXco
Ig1EB1JHz5mARJH1TzsCnG2ROq3hKmipRodUV/ECDI6kZRGOJdhIzgQ2o4Gov4MWEDPUUuAtnWSj
tBGEU0QRQfqw9sBQobRIeCjqZ0dQqYbdKQfdybe7QxoSoZmw1WnROSqYZQFUxiDocG0soEWC6Hoy
bvZB+9ttgMYbxDJQQaprx3EfGRtQSkPpUkjYooXKZqjfqajcwE5wlI7Iyg4FzJqA3l00jai1EBtR
amjWLkvgrFY8FQ3OPZAx0mGkS4R/mHcGDJ6X3hwgE9IE6V3Ua3csmqomIEmgYCji19KYynqHdp87
FEQNkfyJcwEIEQztIJ9RoyAZNpDiOkD2Vlq4GYmyd4hF1pG0eEseAVXblcpi/SCDw8p8u0NEvAYZ
MySwCZBgpZMy51YBvWy6TEOAc+S6di379Q5FLhUTQLunkAAbmbzZPBmjigdgRBKCgIzDkGnL9aNh
MqxEcSdIlZ1EySEjRPTxcPhnTgXk8JrUFm2U7g4zNGuXLJG+KBpBUmZiH0DiJl28+1QgYwOUX0y8
gMBGlFyQid0nZ3XyiMrdCRTVUDOEaysfGo4daz/nD5CIptKCiaRZLe1hSW1eJxs4qjEihTMcHe8p
yviiApvPlig8ouaBgTgz95Tl2plAWQ9eQwoY0j2MawAkmRUpkFxmK0DRY54ywqC4CqLEGgrCU+5Q
9AZ4RI4CdoOIXdOzVRiNgOg+NRUGRQEepbz12sXJaLGpmoBOJBuiCRqPNHIXO9mlrob+lYyKSctq
NcyZlcNkUyaCQbxC0SJlUhRalUToyAVGpeKyF3ipXb6o3KkEm0TWOPgYkTKp8Ulp0Ub5g/Dwx8yw
2uVKPLTiPqD7QIh1qJuAHtKeWCDcwNZlGzA54aCaXr/ZgQB7iiagO1dwoUzzau5AYHDmfobmkbhe
w1WgiqWnk2RhHBMnSxYA4yJnAmbpCHYGugZ+Ql5dPyBZuUVFhApE5QifDzqG+nHeAgCIog7KLFWQ
AwoLNVS7Uh6oLFoO5IgSGO5FfvKoCUg7pWf6FlE/RB2czr1039UpPr4A9Q4iAdAgueKBiJuvqNDn
Lzg6XZ1EkMI7q58NDqDm2zEDhE4ZBEOulIrjn/iCVBibsisjNokd0TapYaqo6g6L+l6HsfV1Wuoi
vaRUNSL6S5WdAcDAhmjAyO920TcU2Tv+KZolNdzsh7EEb1/oWkoqgk2OPg1pnpSL86ce05BQfkPd
hzl5wsKtoXLLgeLydiOIBjoYKUxi0W4DJsubgDZu3eXQByNkt4OV1s/hqcd/5Hoy6IKhJz+w8Awg
kBaNOPvFHyLxQ5tq7c49ZcECqkYGEpdy7AGT78ObjAksKbJDO4JrwiaoY+2QBnJFfwjjXKgUeAO0
O4REmHcGqP9BM2BUZCZCxv/W6UhQjoHlHakDCE8iBYWK/pAmJJiHOEosgQY4DUm12wmHgOzt/pCd
YAn4SeGMxrs9cyqzEzQRrsARAiMzQxa6SQ0Z14eBvm+3gQzEaxqMx0InsJAJ2iwRKklgAhIj1nF2
LrqTip5AJB5psRKRGijVgoDmzkQaM4gWUP6DR0DK+G+pvf4Nd7E4No10xl7w2gsTL/GGi4/LYbz9
NFwsg6TyD/76AldDudz2/vWfP4k65U+5v/y8nQ33197/lfz8r+/RMkzkziMvClNvl/mldLdkfsz9
7eLkjw/vnr7W4V7Zf9XLvmnuwY6/Of7LO28YD+Lv4236i+3hpd4NpsN//vTzH6PxIPQWySD8KfO2
HNl/Pug/f8o9aWa1nL3ybhh/G3iT/IVZGsoXjqfD0BscLyQfhyBM9artQTgKBq/Dxfh4rfSrX8AQ
z9tBOB3Eucte4oHHy+JH40hXNkO8DIfe8TpiAhG6U71qZzD9Fr3mv5nIBale9yX2rp4GoZ9bDHKs
q16YTRfmL3qBhXsXhaOrR/nHy8+fjs8oJka54PijbPS37bf78DUKh4u8kRsiB6FqDK5cvOoFtsXD
YJZ3DWRT6s/6uI1H213RnZGIqF/6XRQnY75fPMytDMAt9Wu/RMvya19gYTwOdgN/fGqSC+zrp0G0
OL58upAlsVJdbs+D74PoZItIDVf5yuy9KCisZekzUr7wIHj1VsO8LUTq4QIXHmyLe9q+wJd7N5wN
guPzpZ9Oypmqj/thEA++D4Or+0UwCF/z5pCSsPr1/ZNQBcDpAhcmdvRmMw8HeryYGIXc9fjj2x3z
ixeOBjPcxvFS6ZWlXqJqjs/jgSeGPl4pvbB0tihfeDDxTi1Nxe8Sl/bWeb9P5nSByy5jX8LCopuj
Wq1+8V9234Yl5pC8UdXSX7xhEg6mxwulX/ASru4+WcbL2WEjZq9OIiaYpepzPy7DwWLsxWV3AB81
1O/wMosHSbAt8yWUHC8R1zx7r6/B8Ko3WCTHxxX7A9edvToe4kch4VwC9DL2/IgQvcREdByi+Qxt
UvUzPA+CwXZw9biMveD//K//vfDlp0/e6yjnbGC2U6MFfFK93WdvGsXa03CR5K8PR5BOYvXrvwyJ
5f3l8Zv/o+sNoi1pjnf1cRm+DqLjHeQzCWM/HZOg+lLdyH+Nrv5x9Xngk/1501x0R0XHTGfaqd7l
cbD0Ys/PvgG4scyTvUD88WGgBZ72fewNtMViWXKPC3z7FxLkkitfwJc8DWbJuBCN7E1T6bvLAJEf
IHPnLwChIy7y7//+sIFk+dE2Dj8+d6kDSHMG5DnBeM787X8KEAq+gQfl9sAFFs/PJKdxnLtq5bfd
47HnPOzPy0US559V6q6qW7U9DEbeMn8mXyAObEcLDHtFvHZ1N4x3w1G0KoAMUpy8wMMP4mU+ir3A
QdNeBqNBwdbCglV93O5QsLGcWxQ8WvWy9/GwGBiLqIjqZXuLJCpsDpFrUb1sZzcU3328kLgXKSOo
XvbGC4tGEPKJ8mUHcTQ8HtHHy8kzS0+U8sXjQfh9eLxOetUL7Ohb71s8CJI8CHuJvPGWMkO4GG6z
DyzNuapmuB3G00GYv+wl7BAPh3nrSiuf6sN24miQ5JcvjHj1694tSZzjnBHSsVmqz3sPRFHImlGB
UX/e+2QQ5J9WdG9Vn/ZhGBcWGFyzC1yWxOR5sB3myj40vqlf+WmQrAqr4RJY/5OXjJfF0CRVmFa1
8EsQrQZ+8ZEvYOMnD7+eDEPSJS9vZymRqj7203IzpKyyjPNh+SVQiecoeMUmx2dM410R6FN95Oco
HHzPZXENEb1Tvqz49uNl0oe9BADxbpiMh7F4ilw0lfY/qT4xtYT1IO8rLnE0f4hOHJtoBKg+7Qcq
H8tRIUOTznvVC3+KOOXyGy/t5Fa9ruzoYo2YAr76A5ME4zVjL8wt4rTdVPmZZ4O8k0DK8gIPvBqQ
0MWvxyvJ7oC1ePxRAdVeD1/zhwfam5e4rJdAHCguY7qO1K/9ix9j4lxwSa/3Ba4besnw9eoRnP81
yqeNl6hFfyG4+s6668BEOT5s+hmtC9gEj8wBNRzF+QV9iazmBf5HYW9LP67qPqG2NLyK/mAb5o9U
Bq9fAKjYF3kpQQ6ppuefnkl1l4jnHqNFtMpZmwaJ/YDZ86b5z2FdDJoht/v/D+vqDMLB6+C4JGVP
XQKTvyXJOkm8L3FaPg83XiF6EtLt+VVTjaK94BSTqw+QxOJhik49e/PlEA7n8dKpsxFRQNU7/bJ3
lC/JICnUWYWGqnr1Dhcgy7/6eTqMcZjHC6ZPTwXk3OlPgPe3Sjodjv5v34YFzyOaia5Idf7lG+yv
/5/bwPuSluoGzj7/AevO/qveRQiJ7cFYTumjMeXrXSIO6mxnBVRUejL/8oP9zfVwC7Xm6gUMena8
Vvq8+rm19jcvfQ8QlruokMtVn/d+EQ+GedrHJYzLs86PD5ca4BKR4EMUvxZMcIkD/nG5HnhJ7mlF
+FfVsk9DyiZ5l5lOA1S97nsSpOPTpaaVfnPVi34cFKBQ5M/Ur/oyWL56Vz/Hg2LUJ8MNVB/5ZVso
PtBxon7Vw4Ekz3zVm3oQDgrnknTJqD76r5TLr9qwVI+Xku+IvOjxx7fnYL8NobwcL5Ne9RK1k3fR
FYvuvy2uikkYQxePN3v7M98KREEBzBuNk8XVy/LbK5wdzuvclkRn5RLu+fMy/FZWqKDsTtf+JZCR
n78tr56Xi1ywcbj6BWz1Pz71XnqfvvS6//NKFhGlhquTfYCIJ5IsBrMyXdpLpB298lwrO7T/3xTN
6ZEms/w7cQixRMjGqyiYR9+JxSr+Jte78J8qqv9RjEiZS1DcS4dX/r/cXc1u20YQfhXemgANUAlx
7V4KSLRsJ45dwZIdILeVxEiMKa1Kijbkh+hL9JRDb30Dv1i/IbUOZ0mLtHYat77FcbLcn9nZ+fnm
m4b2QWcBHT6myIAZJ38eqKkS11hPHNdCm2Z1L04j9tJYL1nUJcdOOA2a++lVpn7mqzqNncEKlIUT
Rl8Oos532doc5F0x56zJvdvYv9FN4PEKlKeCjwicXcREgi6pIKJw+0YfZsPUjoqAF23/AD1oUd2F
3kIoet2qf5o6WpAZZQkiGv6h2xvamYGeEQ0dwFJZekGfJulnQaKXAOjN+bZBoRLDJfi8QHVGnPFb
09pNF3SmprM4GJkDoLuKTpVoQIKjyShCUD+3FWzc9EMPLqr3SP6CSrdBywLqFgSYQfQOuiYzq4pX
Pf/s870YdO3ajV6MdEvdXXH+/57nGkThHdNzEtajrwFpBqST63mJooVe5A1UdKOAzDICkIll6WEq
7GzDx+k4hSU9Bza1OHD5ZXr6wCihmpBqKI4Le8v8WCHADWd8jg2O1TRlM25tDRo1HLmPICPHlLbq
ESJFge1BrVFJ6/cx0cgwaWKgFc7u/2CARVMEBdnhCnh2HSonYoOWLITCNjWUl65eJaiQYMMSVVVA
YrDeXcK7SIhyZ1Eg895FlQGqA83sSH9IFFz4MzUpjimRpbsIlukoCseUO0Ji3/OpGIx9ZNs72PDw
DoO5HiOMgM/Uf09AAlFYG8Sax522GmAN1+FrAP15bd/etgB302EhxFmIPvOHFg97VDwGicCIr5aB
dxXEE/YcUxc411t0+CUE5GbFJJ6auLqO25uulywEIlHk1/sd77CG3ou84xT+NNMpRMThPOs4XFnl
sBIp3t5qFuolV9f7ArdziGt/jFJ0PvKBgPlwrEb8EhIhuOvuHoOZgR1Z2QFNvxm9Da9gWRBa1DvB
da7+/d+rwJv88O5Gh7zSEa2X3Yc/DRZrthXExuE86Q/hyLYK0BhVYFx4lqsZe1yQ4RcYNxxZu/BW
4A0/Qw58qhLYv2aGWSRJ4hkBwFSveK0YuKPNZ3a3Zajs7Zbp4Ixg1FWIMaw1qMAtPsNDOrbS9hLB
7TOFoj+UF3Jlhg5uAtur70hLAgVgxsokQqKC4jyEIc5GlVDs2ajWRkhUUOTK8k03TBKVslkTlZer
uF3AzOfwE5DJuQ87CNbjWRBFVipLApG/iWCWotlt6rjuuh0o/gwskGlbApY/IGSL8j4EoEcxsyR5
Ri8j8+PummgABKsdKZbI1A9SK/mNQJ37bIeauzzo7eY+6OD+T+0N9fz+a4Ye6sf3fy3GIY/4o3mC
+4eQzgutoHDWyd5V8IZqcWfrUdD5uk/4clq64BKVEHC6r1E56B2phNkYIJx0nzNowULLQM5aMbtu
cg9BDeT02PuKPkruE/5UMuhBvSowbDgfqdEt1xgS4Itch5bvN7VVcd3kLggZhrCMGMQHmR/3kTuj
NacFQwtd9AhFiygkfZB8RsFX7YV5vqAmWp2/SPK+yhww+r3XnfcznoQBS7rGmItLoOd7W3icfav3
EE6vh8Z24nTE3c66nW0wJr6PPEP2VnZVPMJDbwbNrBLzw+42CcLSaRjxwLQE3RDNFtmixMwwcwoE
HFAKywD2iSwJG1oC4OWrNbBMVRggiTI535IOanLhqsIP9RyvJM/2SbxnZtzqoKsEVxlw7zacXgJi
hVziBGj0lBuUEv7XCYCgzB5BFyv3A3wPObbOD9S47uOi7IzsJ9splwjLUxFQQk4Si0C3JCLxfRTI
rzTlr7mpKgElzAsXTsMVgIQwtAF4uAm5BpFgusq/8iEd8/hCW6IWaIhKwnCiJtn0h3oEeI0RlOwt
kCjHHsJbyPfHh1zqpEoZohW8+e7uz06+UVch+BtQT0IHQmm2XCuUiPUkApddxL/CZOZdhfE0rFTy
wEa6r+tysPULAh50F2XRVtS8vS8wrg+oBLg0zRZkIiURbhsobhW1qe+u68MHmsSV1wOjD9zElF9j
iVBeLp0wYVaz+69RMF+bGdOu7MnEmbCAM4UvcFA2nCSJZF6+gPwV8F4dZTwpr4uLQJOlesu/3j69
/wP1lZMA6G/vXN2oJAnAjZb/SW10h/fqMEyWKRW9KqT/vMtB581J593wHZsPsMjoEQzKe+DofgHm
5aA+BlQ06r/Z6VV/W+B3r7TuG/1+I7MkAVVgPDbwxsfA/n0T9Bq29+K8612U4r82a2+0ipzlnk2W
/f/CKqvAmuw/vohV5lBd13VtOennQpFDOQI9we0QCVYDgKk/6+h6c7uLOuVnVFWjtvEXNDxqvUXb
T0B8za8fMxSq5Pj7QNdyGPULPPd4SjqHYwG2UpQ2xAJ0QYZtUfVIlNh1Y3XHQ5ASaQZia2TRWImM
uq8jbeNBJOh3e2N4rRxXK1GqfQQXezwjMI+FDJEIHh+p6JpKvqochH0B/+A4RSMMFusCAWqdNqm3
VwZIgwNhy0SjtRWz3/B2EJk5AnXMUGwdCKRY+kGcmnWT7YGWkebHx5Rq/TZcxqk92bbEDblCVvYO
dADs4FA9UDfj53sGqupeXuCjkLMcoCJQzTU7HAlfpgv+QTswLeBKD0jd6kpXXaJDR1enN8GqwoyR
yID5moInr04DlHkspq+rtKREUCMrbKNKT6KZgr6s+o4EFZuvtTH4mLMtwcf2XsWIxFWcg0T+9Cj8
Ehrlk3luAhmII3BZUfH3BGQOVAOe8QuF47jcUGcrzUfDh2XzioOsbV1q2CNRcdIFkXkVMf+BQHR7
M/csiU1SSvbCQykq9WLiZHkSzyUSAIxUq1zGmD4ZBXsSgBNtI6DZGs7GhwjCRebv2JVAuaoRuN3f
5xN9WzCuzHjZ8y8RpTax0KxX08LLykG9IWL6IQDg3ISRoMh+r2dgtYQm76x0xNAGLYn+I0SlRnm7
iyD4zLZKwpE4BQ//CEFGPrDA3fBnMbgMkMWs0HwtCbLsvorma0DZypsuwZ+UA0qt2Cual5p92l32
z4Nbz1dRBaWaBM/ceWjhVCVKEK7UArUT3EyXiHKfA7XLR5V4UWiDPwUARfNeQOi76n54/XA1Rnai
0mhDGbbAB9QScAhaQkVtgkx3jMhG7woodNhnCbpWVDe7kqh1zQP+J0GEtPqPXidBWi1BU9E8V0ia
Bgpyojw/XcyY/Y/qePdDGepr+HxMUtsSJvoQVXd8thLt84YpaE6tyQpI5kccL+xYsnGO0hU6Hpl9
pWcbBAHmx90140eYahWvRVvCCi85hm2RsoNwAubizZyZmQSmEIniGZ8asRFowGgcs8u06XvIce3v
g79gD6SZP6E1Tz1r8jMGIioYK15eIOI40Ei/s6sh0ervIk1srLcEOofQELxdA8hNjYQ9do+fT4Sq
yEhcRai4GlrxduRk8V+ztGJd2rHu94W0ZBUlyX9slTXbsNnDcQS/8td/AAAA//8=</cx:binary>
              </cx:geoCache>
            </cx:geography>
          </cx:layoutPr>
          <cx:valueColors>
            <cx:minColor>
              <a:schemeClr val="bg1"/>
            </cx:minColor>
            <cx:maxColor>
              <a:srgbClr val="820000"/>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432318</xdr:colOff>
      <xdr:row>5</xdr:row>
      <xdr:rowOff>30635</xdr:rowOff>
    </xdr:from>
    <xdr:to>
      <xdr:col>22</xdr:col>
      <xdr:colOff>365448</xdr:colOff>
      <xdr:row>16</xdr:row>
      <xdr:rowOff>178837</xdr:rowOff>
    </xdr:to>
    <xdr:graphicFrame macro="">
      <xdr:nvGraphicFramePr>
        <xdr:cNvPr id="5" name="Chart 4">
          <a:extLst>
            <a:ext uri="{FF2B5EF4-FFF2-40B4-BE49-F238E27FC236}">
              <a16:creationId xmlns:a16="http://schemas.microsoft.com/office/drawing/2014/main" id="{0FDC158E-2AB7-4F47-B8AF-8215F595E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502609</xdr:colOff>
      <xdr:row>3</xdr:row>
      <xdr:rowOff>45564</xdr:rowOff>
    </xdr:from>
    <xdr:to>
      <xdr:col>6</xdr:col>
      <xdr:colOff>296869</xdr:colOff>
      <xdr:row>4</xdr:row>
      <xdr:rowOff>167484</xdr:rowOff>
    </xdr:to>
    <xdr:sp macro="" textlink="">
      <xdr:nvSpPr>
        <xdr:cNvPr id="9" name="Rectangle: Rounded Corners 8">
          <a:extLst>
            <a:ext uri="{FF2B5EF4-FFF2-40B4-BE49-F238E27FC236}">
              <a16:creationId xmlns:a16="http://schemas.microsoft.com/office/drawing/2014/main" id="{A20C734F-E9A0-4BAD-9734-5D109C271806}"/>
            </a:ext>
          </a:extLst>
        </xdr:cNvPr>
        <xdr:cNvSpPr/>
      </xdr:nvSpPr>
      <xdr:spPr>
        <a:xfrm>
          <a:off x="2928568" y="605401"/>
          <a:ext cx="1007240" cy="308532"/>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Sales</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15</xdr:col>
      <xdr:colOff>39499</xdr:colOff>
      <xdr:row>3</xdr:row>
      <xdr:rowOff>22860</xdr:rowOff>
    </xdr:from>
    <xdr:to>
      <xdr:col>17</xdr:col>
      <xdr:colOff>341189</xdr:colOff>
      <xdr:row>4</xdr:row>
      <xdr:rowOff>144780</xdr:rowOff>
    </xdr:to>
    <xdr:sp macro="" textlink="">
      <xdr:nvSpPr>
        <xdr:cNvPr id="10" name="Rectangle: Rounded Corners 9">
          <a:extLst>
            <a:ext uri="{FF2B5EF4-FFF2-40B4-BE49-F238E27FC236}">
              <a16:creationId xmlns:a16="http://schemas.microsoft.com/office/drawing/2014/main" id="{AB731648-8A74-4122-84EF-87E117F3E10E}"/>
            </a:ext>
          </a:extLst>
        </xdr:cNvPr>
        <xdr:cNvSpPr/>
      </xdr:nvSpPr>
      <xdr:spPr>
        <a:xfrm>
          <a:off x="9136846" y="582697"/>
          <a:ext cx="1514670" cy="308532"/>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Sales Channel</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4</xdr:col>
      <xdr:colOff>479437</xdr:colOff>
      <xdr:row>5</xdr:row>
      <xdr:rowOff>69202</xdr:rowOff>
    </xdr:from>
    <xdr:to>
      <xdr:col>15</xdr:col>
      <xdr:colOff>60337</xdr:colOff>
      <xdr:row>16</xdr:row>
      <xdr:rowOff>130162</xdr:rowOff>
    </xdr:to>
    <xdr:sp macro="" textlink="">
      <xdr:nvSpPr>
        <xdr:cNvPr id="11" name="Rectangle 10">
          <a:extLst>
            <a:ext uri="{FF2B5EF4-FFF2-40B4-BE49-F238E27FC236}">
              <a16:creationId xmlns:a16="http://schemas.microsoft.com/office/drawing/2014/main" id="{035C002A-743B-40A8-9A85-301529C34C1A}"/>
            </a:ext>
          </a:extLst>
        </xdr:cNvPr>
        <xdr:cNvSpPr/>
      </xdr:nvSpPr>
      <xdr:spPr>
        <a:xfrm>
          <a:off x="2905396" y="1002263"/>
          <a:ext cx="6252288" cy="211369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527802</xdr:colOff>
      <xdr:row>6</xdr:row>
      <xdr:rowOff>46031</xdr:rowOff>
    </xdr:from>
    <xdr:to>
      <xdr:col>11</xdr:col>
      <xdr:colOff>142292</xdr:colOff>
      <xdr:row>14</xdr:row>
      <xdr:rowOff>91751</xdr:rowOff>
    </xdr:to>
    <xdr:graphicFrame macro="">
      <xdr:nvGraphicFramePr>
        <xdr:cNvPr id="20" name="Chart 19">
          <a:extLst>
            <a:ext uri="{FF2B5EF4-FFF2-40B4-BE49-F238E27FC236}">
              <a16:creationId xmlns:a16="http://schemas.microsoft.com/office/drawing/2014/main" id="{F7C662DA-A041-4C2D-BE85-3764C5BE2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431386</xdr:colOff>
      <xdr:row>6</xdr:row>
      <xdr:rowOff>60649</xdr:rowOff>
    </xdr:from>
    <xdr:to>
      <xdr:col>14</xdr:col>
      <xdr:colOff>542576</xdr:colOff>
      <xdr:row>15</xdr:row>
      <xdr:rowOff>30169</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B9461CF1-D5F5-4D93-94FB-8273DE027B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27386" y="1157929"/>
              <a:ext cx="2549590" cy="16154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440561</xdr:colOff>
      <xdr:row>17</xdr:row>
      <xdr:rowOff>15396</xdr:rowOff>
    </xdr:from>
    <xdr:to>
      <xdr:col>7</xdr:col>
      <xdr:colOff>181481</xdr:colOff>
      <xdr:row>18</xdr:row>
      <xdr:rowOff>152556</xdr:rowOff>
    </xdr:to>
    <xdr:sp macro="" textlink="">
      <xdr:nvSpPr>
        <xdr:cNvPr id="22" name="Rectangle: Rounded Corners 21">
          <a:extLst>
            <a:ext uri="{FF2B5EF4-FFF2-40B4-BE49-F238E27FC236}">
              <a16:creationId xmlns:a16="http://schemas.microsoft.com/office/drawing/2014/main" id="{EDE14372-FF79-4875-B3F6-2B46A3C0A23C}"/>
            </a:ext>
          </a:extLst>
        </xdr:cNvPr>
        <xdr:cNvSpPr/>
      </xdr:nvSpPr>
      <xdr:spPr>
        <a:xfrm>
          <a:off x="2866520" y="3187804"/>
          <a:ext cx="1560390" cy="323772"/>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Sales Source</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16</xdr:col>
      <xdr:colOff>450978</xdr:colOff>
      <xdr:row>19</xdr:row>
      <xdr:rowOff>38878</xdr:rowOff>
    </xdr:from>
    <xdr:to>
      <xdr:col>22</xdr:col>
      <xdr:colOff>396550</xdr:colOff>
      <xdr:row>31</xdr:row>
      <xdr:rowOff>116632</xdr:rowOff>
    </xdr:to>
    <xdr:graphicFrame macro="">
      <xdr:nvGraphicFramePr>
        <xdr:cNvPr id="27" name="Chart 26">
          <a:extLst>
            <a:ext uri="{FF2B5EF4-FFF2-40B4-BE49-F238E27FC236}">
              <a16:creationId xmlns:a16="http://schemas.microsoft.com/office/drawing/2014/main" id="{61B732ED-9D39-4F3B-9D55-B6F33C9F5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147735</xdr:colOff>
      <xdr:row>17</xdr:row>
      <xdr:rowOff>31102</xdr:rowOff>
    </xdr:from>
    <xdr:to>
      <xdr:col>19</xdr:col>
      <xdr:colOff>163287</xdr:colOff>
      <xdr:row>19</xdr:row>
      <xdr:rowOff>7774</xdr:rowOff>
    </xdr:to>
    <xdr:sp macro="" textlink="">
      <xdr:nvSpPr>
        <xdr:cNvPr id="28" name="Rectangle: Rounded Corners 27">
          <a:extLst>
            <a:ext uri="{FF2B5EF4-FFF2-40B4-BE49-F238E27FC236}">
              <a16:creationId xmlns:a16="http://schemas.microsoft.com/office/drawing/2014/main" id="{38F3260F-1F37-463F-8982-6719B096CF0B}"/>
            </a:ext>
          </a:extLst>
        </xdr:cNvPr>
        <xdr:cNvSpPr/>
      </xdr:nvSpPr>
      <xdr:spPr>
        <a:xfrm>
          <a:off x="9245082" y="3203510"/>
          <a:ext cx="2441511" cy="349897"/>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Rep Sales Performance 👩‍💻👨‍💻</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4</xdr:col>
      <xdr:colOff>520959</xdr:colOff>
      <xdr:row>19</xdr:row>
      <xdr:rowOff>62204</xdr:rowOff>
    </xdr:from>
    <xdr:to>
      <xdr:col>15</xdr:col>
      <xdr:colOff>116633</xdr:colOff>
      <xdr:row>31</xdr:row>
      <xdr:rowOff>124408</xdr:rowOff>
    </xdr:to>
    <xdr:graphicFrame macro="">
      <xdr:nvGraphicFramePr>
        <xdr:cNvPr id="12" name="Chart 11">
          <a:extLst>
            <a:ext uri="{FF2B5EF4-FFF2-40B4-BE49-F238E27FC236}">
              <a16:creationId xmlns:a16="http://schemas.microsoft.com/office/drawing/2014/main" id="{51EEB2A8-0F28-46AA-86D2-F31EE72B0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479904</xdr:colOff>
      <xdr:row>5</xdr:row>
      <xdr:rowOff>68425</xdr:rowOff>
    </xdr:from>
    <xdr:to>
      <xdr:col>3</xdr:col>
      <xdr:colOff>489235</xdr:colOff>
      <xdr:row>18</xdr:row>
      <xdr:rowOff>109441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A9C3DEEB-6842-44D3-9D85-FDF060184B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79904" y="100148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477883</xdr:colOff>
      <xdr:row>18</xdr:row>
      <xdr:rowOff>183036</xdr:rowOff>
    </xdr:from>
    <xdr:to>
      <xdr:col>3</xdr:col>
      <xdr:colOff>487214</xdr:colOff>
      <xdr:row>32</xdr:row>
      <xdr:rowOff>37439</xdr:rowOff>
    </xdr:to>
    <mc:AlternateContent xmlns:mc="http://schemas.openxmlformats.org/markup-compatibility/2006">
      <mc:Choice xmlns:a14="http://schemas.microsoft.com/office/drawing/2010/main" Requires="a14">
        <xdr:graphicFrame macro="">
          <xdr:nvGraphicFramePr>
            <xdr:cNvPr id="6" name="Order_Year">
              <a:extLst>
                <a:ext uri="{FF2B5EF4-FFF2-40B4-BE49-F238E27FC236}">
                  <a16:creationId xmlns:a16="http://schemas.microsoft.com/office/drawing/2014/main" id="{DD1A96C0-DB20-47E1-A5E6-F928B3A35CAD}"/>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dr:sp macro="" textlink="">
          <xdr:nvSpPr>
            <xdr:cNvPr id="0" name=""/>
            <xdr:cNvSpPr>
              <a:spLocks noTextEdit="1"/>
            </xdr:cNvSpPr>
          </xdr:nvSpPr>
          <xdr:spPr>
            <a:xfrm>
              <a:off x="477883" y="354205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qeeb Aftab Butt" refreshedDate="44719.753495370373" createdVersion="6" refreshedVersion="6" minRefreshableVersion="3" recordCount="1000" xr:uid="{7F53A92A-86E0-4EBC-9B66-2E4E8C81B8B0}">
  <cacheSource type="worksheet">
    <worksheetSource name="Table1"/>
  </cacheSource>
  <cacheFields count="19">
    <cacheField name="Region" numFmtId="0">
      <sharedItems count="7">
        <s v="Europe"/>
        <s v="Sub-Saharan Africa"/>
        <s v="Asia"/>
        <s v="Middle East and North Africa"/>
        <s v="Central America and the Caribbean"/>
        <s v="Australia and Oceania"/>
        <s v="North America"/>
      </sharedItems>
    </cacheField>
    <cacheField name="Country" numFmtId="0">
      <sharedItems count="185">
        <s v="San Marino"/>
        <s v="Cape Verde"/>
        <s v="Liberia"/>
        <s v="Benin"/>
        <s v="Mongolia"/>
        <s v="Netherlands"/>
        <s v="Tunisia "/>
        <s v="Mozambique"/>
        <s v="Russia"/>
        <s v="Seychelles "/>
        <s v="Finland"/>
        <s v="Kyrgyzstan"/>
        <s v="Sudan"/>
        <s v="Rwanda"/>
        <s v="Senegal"/>
        <s v="Libya"/>
        <s v="Lesotho"/>
        <s v="Guatemala"/>
        <s v="Uganda"/>
        <s v="France"/>
        <s v="Philippines"/>
        <s v="Madagascar"/>
        <s v="Republic of the Congo"/>
        <s v="Oman"/>
        <s v="Albania"/>
        <s v="El Salvador"/>
        <s v="Nepal"/>
        <s v="South Sudan"/>
        <s v="Turkey"/>
        <s v="Denmark"/>
        <s v="Lithuania"/>
        <s v="Switzerland"/>
        <s v="Moldova "/>
        <s v="Croatia"/>
        <s v="Afghanistan"/>
        <s v="Vietnam"/>
        <s v="Georgia"/>
        <s v="Zambia"/>
        <s v="Niger"/>
        <s v="Poland"/>
        <s v="Saint Vincent and the Grenadines"/>
        <s v="North Korea"/>
        <s v="Armenia"/>
        <s v="Andorra"/>
        <s v="South Korea"/>
        <s v="Tuvalu"/>
        <s v="Mali"/>
        <s v="Vanuatu"/>
        <s v="Saint Lucia"/>
        <s v="Pakistan"/>
        <s v="Angola"/>
        <s v="Marshall Islands"/>
        <s v="Greenland"/>
        <s v="Bulgaria"/>
        <s v="South Africa"/>
        <s v="Tajikistan"/>
        <s v="Bahrain"/>
        <s v="Dominican Republic"/>
        <s v="Ethiopia"/>
        <s v="Malaysia"/>
        <s v="Zimbabwe"/>
        <s v="Belgium"/>
        <s v="Kenya"/>
        <s v="East Timor"/>
        <s v="Romania"/>
        <s v="Iraq"/>
        <s v="Democratic Republic of the Congo"/>
        <s v="Tonga"/>
        <s v="Jamaica"/>
        <s v="Jordan"/>
        <s v="Maldives"/>
        <s v="Czech Republic"/>
        <s v="Chad"/>
        <s v="Trinidad and Tobago"/>
        <s v="Nauru"/>
        <s v="Nicaragua"/>
        <s v="Sierra Leone"/>
        <s v="Spain"/>
        <s v="Iran"/>
        <s v="Myanmar"/>
        <s v="India"/>
        <s v="Macedonia"/>
        <s v="Federated States of Micronesia"/>
        <s v="Iceland"/>
        <s v="Bosnia and Herzegovina"/>
        <s v="Morocco"/>
        <s v="Cambodia"/>
        <s v="Estonia"/>
        <s v="Syria"/>
        <s v="Israel"/>
        <s v="United States of America"/>
        <s v="Serbia"/>
        <s v="Burundi"/>
        <s v="Barbados"/>
        <s v="Cameroon"/>
        <s v="Canada"/>
        <s v="China"/>
        <s v="Nigeria"/>
        <s v="Turkmenistan"/>
        <s v="Fiji"/>
        <s v="Hungary"/>
        <s v="Namibia"/>
        <s v="Brunei"/>
        <s v="Norway"/>
        <s v="Laos"/>
        <s v="Grenada"/>
        <s v="Japan"/>
        <s v="Samoa "/>
        <s v="Egypt"/>
        <s v="Saint Kitts and Nevis "/>
        <s v="Palau"/>
        <s v="Swaziland"/>
        <s v="Monaco"/>
        <s v="Ireland"/>
        <s v="Somalia"/>
        <s v="Qatar"/>
        <s v="Belarus"/>
        <s v="Luxembourg"/>
        <s v="Montenegro"/>
        <s v="Malawi"/>
        <s v="Thailand"/>
        <s v="Haiti"/>
        <s v="Germany"/>
        <s v="Panama"/>
        <s v="Singapore"/>
        <s v="Equatorial Guinea"/>
        <s v="Cyprus"/>
        <s v="Greece"/>
        <s v="Honduras"/>
        <s v="Guinea"/>
        <s v="Cuba"/>
        <s v="United Kingdom"/>
        <s v="Lebanon"/>
        <s v="United Arab Emirates"/>
        <s v="Dominica"/>
        <s v="The Bahamas"/>
        <s v="Eritrea"/>
        <s v="Azerbaijan"/>
        <s v="Kazakhstan"/>
        <s v="Comoros"/>
        <s v="Taiwan"/>
        <s v="Italy"/>
        <s v="Burkina Faso"/>
        <s v="Latvia"/>
        <s v="Kiribati"/>
        <s v="Bhutan"/>
        <s v="Bangladesh"/>
        <s v="Portugal"/>
        <s v="Ghana"/>
        <s v="Sweden"/>
        <s v="Solomon Islands"/>
        <s v="Vatican City"/>
        <s v="Uzbekistan"/>
        <s v="Slovenia"/>
        <s v="Austria"/>
        <s v="Mauritania"/>
        <s v="Costa Rica"/>
        <s v="Tanzania"/>
        <s v="Ukraine"/>
        <s v="Guinea-Bissau"/>
        <s v="Cote d'Ivoire"/>
        <s v="Mauritius "/>
        <s v="Sao Tome and Principe"/>
        <s v="Antigua and Barbuda "/>
        <s v="Botswana"/>
        <s v="Indonesia"/>
        <s v="New Zealand"/>
        <s v="Togo"/>
        <s v="Djibouti"/>
        <s v="Sri Lanka"/>
        <s v="Algeria"/>
        <s v="Central African Republic"/>
        <s v="Yemen"/>
        <s v="Saudi Arabia"/>
        <s v="The Gambia"/>
        <s v="Slovakia"/>
        <s v="Kuwait"/>
        <s v="Belize"/>
        <s v="Kosovo"/>
        <s v="Gabon"/>
        <s v="Mexico"/>
        <s v="Australia"/>
        <s v="Liechtenstein"/>
        <s v="Papua New Guinea"/>
        <s v="Malta"/>
      </sharedItems>
    </cacheField>
    <cacheField name="Item Type" numFmtId="0">
      <sharedItems count="12">
        <s v="Fruits"/>
        <s v="Personal Care"/>
        <s v="Beverages"/>
        <s v="Household"/>
        <s v="Meat"/>
        <s v="Vegetables"/>
        <s v="Office Supplies"/>
        <s v="Baby Food"/>
        <s v="Clothes"/>
        <s v="Snacks"/>
        <s v="Cereal"/>
        <s v="Cosmetics"/>
      </sharedItems>
    </cacheField>
    <cacheField name="Rep Name" numFmtId="0">
      <sharedItems count="1000">
        <s v="Samantha Reid"/>
        <s v="Victoria Forsyth"/>
        <s v="Leonard Paterson"/>
        <s v="Angela Welch"/>
        <s v="Molly Blake"/>
        <s v="Anthony Miller"/>
        <s v="Jessica Lyman"/>
        <s v="Christopher Robertson"/>
        <s v="Bernadette Cameron"/>
        <s v="Edward Churchill"/>
        <s v="Jane Knox"/>
        <s v="Jonathan Morrison"/>
        <s v="Adrian Burgess"/>
        <s v="Stephanie Short"/>
        <s v="Blake Hardacre"/>
        <s v="Jan Ellison"/>
        <s v="Jack McGrath"/>
        <s v="Emily Mills"/>
        <s v="Neil Ferguson"/>
        <s v="Maria Sharp"/>
        <s v="Natalie Chapman"/>
        <s v="Ian Chapman"/>
        <s v="Richard Paterson"/>
        <s v="John Rutherford"/>
        <s v="Kylie McDonald"/>
        <s v="Sally Pullman"/>
        <s v="Owen Allan"/>
        <s v="Eric Quinn"/>
        <s v="Rachel Davidson"/>
        <s v="Michael Newman"/>
        <s v="Justin Brown"/>
        <s v="Molly Forsyth"/>
        <s v="Melanie Nash"/>
        <s v="Victoria Hart"/>
        <s v="Emily Hudson"/>
        <s v="Gavin Oliver"/>
        <s v="Maria Mills"/>
        <s v="Victor Howard"/>
        <s v="Gavin Glover"/>
        <s v="Dominic Ferguson"/>
        <s v="Julian Parr"/>
        <s v="Lauren Ross"/>
        <s v="William Greene"/>
        <s v="Mary Manning"/>
        <s v="Joan Wright"/>
        <s v="Luke Wright"/>
        <s v="Charles Smith"/>
        <s v="Joseph Oliver"/>
        <s v="Gavin Blake"/>
        <s v="Sebastian Marshall"/>
        <s v="Christopher Harris"/>
        <s v="Victor Wright"/>
        <s v="Owen Tucker"/>
        <s v="Sean Johnston"/>
        <s v="Diane Buckland"/>
        <s v="Jessica Poole"/>
        <s v="Ella Mackenzie"/>
        <s v="David Nash"/>
        <s v="Benjamin Parsons"/>
        <s v="Tracey Kerr"/>
        <s v="Sophie Hill"/>
        <s v="Nicholas Martin"/>
        <s v="Edward Clarkson"/>
        <s v="Oliver Clark"/>
        <s v="Andrew Edmunds"/>
        <s v="Richard Howard"/>
        <s v="Julian Underwood"/>
        <s v="Jason Dyer"/>
        <s v="Jason Howard"/>
        <s v="Carol Hodges"/>
        <s v="Una Watson"/>
        <s v="Sue James"/>
        <s v="Julian Duncan"/>
        <s v="Andrea Sharp"/>
        <s v="Sarah Ross"/>
        <s v="Oliver Walsh"/>
        <s v="Andrea Bond"/>
        <s v="Piers Sutherland"/>
        <s v="Diane Arnold"/>
        <s v="Diana Bond"/>
        <s v="Olivia Churchill"/>
        <s v="Stewart Oliver"/>
        <s v="Madeleine Payne"/>
        <s v="Adam Peters"/>
        <s v="Cameron Harris"/>
        <s v="Tracey Churchill"/>
        <s v="Katherine Scott"/>
        <s v="Gordon North"/>
        <s v="Deirdre Kelly"/>
        <s v="Dan Brown"/>
        <s v="Tracey Wilkins"/>
        <s v="Robert Churchill"/>
        <s v="Ruth Rampling"/>
        <s v="Stewart Blake"/>
        <s v="Warren Short"/>
        <s v="Edward Lyman"/>
        <s v="Donna Ince"/>
        <s v="Jan Mathis"/>
        <s v="Adrian Roberts"/>
        <s v="Colin Hart"/>
        <s v="Anna Cornish"/>
        <s v="Natalie Mills"/>
        <s v="Stephanie Brown"/>
        <s v="Edward Hardacre"/>
        <s v="Heather Springer"/>
        <s v="Tim Blake"/>
        <s v="Ryan North"/>
        <s v="Gavin Gill"/>
        <s v="Faith Paterson"/>
        <s v="Jack Simpson"/>
        <s v="Julia Sutherland"/>
        <s v="Eric Nash"/>
        <s v="Alan Wallace"/>
        <s v="Phil Sharp"/>
        <s v="Katherine Hill"/>
        <s v="Jack MacLeod"/>
        <s v="Victoria Bell"/>
        <s v="Bernadette Dickens"/>
        <s v="Charles Rees"/>
        <s v="Christian Turner"/>
        <s v="Christopher Parr"/>
        <s v="Edward King"/>
        <s v="Christian Greene"/>
        <s v="Alexander Langdon"/>
        <s v="Alexander Mackenzie"/>
        <s v="Joan Rutherford"/>
        <s v="Amelia Payne"/>
        <s v="Isaac MacDonald"/>
        <s v="Thomas Mathis"/>
        <s v="Piers Dickens"/>
        <s v="Brandon Peake"/>
        <s v="Christian Wallace"/>
        <s v="Lucas Duncan"/>
        <s v="Amanda Reid"/>
        <s v="Jason Clark"/>
        <s v="Lily Allan"/>
        <s v="Julian Hughes"/>
        <s v="Diane Rutherford"/>
        <s v="Emily Lambert"/>
        <s v="Stephen Wilkins"/>
        <s v="Jan Vaughan"/>
        <s v="Harry White"/>
        <s v="Christian Lee"/>
        <s v="Amy Alsop"/>
        <s v="Hannah Lambert"/>
        <s v="Tim Peters"/>
        <s v="Boris Murray"/>
        <s v="Paul Graham"/>
        <s v="Paul Mitchell"/>
        <s v="Sophie Berry"/>
        <s v="Chloe Forsyth"/>
        <s v="Julian May"/>
        <s v="Deirdre Jackson"/>
        <s v="Victor Reid"/>
        <s v="Pippa Kelly"/>
        <s v="Gavin Randall"/>
        <s v="Faith Thomson"/>
        <s v="Olivia Bower"/>
        <s v="Zoe Walsh"/>
        <s v="John Harris"/>
        <s v="Caroline Sanderson"/>
        <s v="Connor Metcalfe"/>
        <s v="Colin Slater"/>
        <s v="Ella Hemmings"/>
        <s v="Angela Henderson"/>
        <s v="Jan May"/>
        <s v="Carolyn Reid"/>
        <s v="Katherine Bower"/>
        <s v="Jack Lee"/>
        <s v="Max Lyman"/>
        <s v="Penelope Rampling"/>
        <s v="Rose Poole"/>
        <s v="Lisa North"/>
        <s v="Gabrielle Harris"/>
        <s v="Dylan Newman"/>
        <s v="Oliver Nash"/>
        <s v="Diana Howard"/>
        <s v="Anna Knox"/>
        <s v="Julian Ogden"/>
        <s v="Lillian Henderson"/>
        <s v="Michelle Hudson"/>
        <s v="Steven King"/>
        <s v="Heather Davies"/>
        <s v="Jan Tucker"/>
        <s v="Sue Glover"/>
        <s v="Steven Wright"/>
        <s v="Donna Campbell"/>
        <s v="Joanne Allan"/>
        <s v="Ian Parsons"/>
        <s v="Jonathan Murray"/>
        <s v="Fiona Ball"/>
        <s v="Alexandra Clarkson"/>
        <s v="Olivia Black"/>
        <s v="Sean Stewart"/>
        <s v="Alison Peters"/>
        <s v="Sally Cornish"/>
        <s v="Katherine Rees"/>
        <s v="Nicola Kerr"/>
        <s v="Oliver Miller"/>
        <s v="Gavin Rampling"/>
        <s v="Natalie Mathis"/>
        <s v="Kimberly Payne"/>
        <s v="Zoe Dowd"/>
        <s v="Heather Rampling"/>
        <s v="Lauren Ince"/>
        <s v="Owen Clarkson"/>
        <s v="William Hudson"/>
        <s v="Ruth Mackay"/>
        <s v="Isaac Robertson"/>
        <s v="Stewart Sharp"/>
        <s v="Connor Terry"/>
        <s v="Sally Dyer"/>
        <s v="Rebecca Bond"/>
        <s v="Justin Welch"/>
        <s v="Richard Ellison"/>
        <s v="Edward Poole"/>
        <s v="Joshua Powell"/>
        <s v="Christopher Bell"/>
        <s v="Dylan Peake"/>
        <s v="William Edmunds"/>
        <s v="Jan Dyer"/>
        <s v="Sue Russell"/>
        <s v="Lauren Ogden"/>
        <s v="Oliver Lawrence"/>
        <s v="Trevor Short"/>
        <s v="Sarah MacDonald"/>
        <s v="Tim Duncan"/>
        <s v="Amy Sharp"/>
        <s v="Elizabeth Stewart"/>
        <s v="Amelia Smith"/>
        <s v="Rachel McGrath"/>
        <s v="Anthony Paige"/>
        <s v="Phil King"/>
        <s v="Una Henderson"/>
        <s v="Edward Hamilton"/>
        <s v="Ella Short"/>
        <s v="Sebastian Anderson"/>
        <s v="Faith Sanderson"/>
        <s v="Sebastian May"/>
        <s v="Hannah Cornish"/>
        <s v="Katherine Davies"/>
        <s v="Carol Ellison"/>
        <s v="Rachel Underwood"/>
        <s v="Mary Hemmings"/>
        <s v="Sam Anderson"/>
        <s v="Jonathan Mackenzie"/>
        <s v="Lucas Dowd"/>
        <s v="Jasmine Arnold"/>
        <s v="Steven Wilkins"/>
        <s v="Joseph Hardacre"/>
        <s v="Karen Skinner"/>
        <s v="Dylan Manning"/>
        <s v="Donna Hardacre"/>
        <s v="Jonathan Marshall"/>
        <s v="Emily Rampling"/>
        <s v="Carl Young"/>
        <s v="Victoria Ball"/>
        <s v="Alexandra Hill"/>
        <s v="Wanda Roberts"/>
        <s v="Alison Vaughan"/>
        <s v="Anne Jones"/>
        <s v="Gabrielle McDonald"/>
        <s v="Dorothy Ogden"/>
        <s v="Dylan Lyman"/>
        <s v="Emily Chapman"/>
        <s v="Katherine Campbell"/>
        <s v="Keith Hughes"/>
        <s v="Dominic Pullman"/>
        <s v="Una Berry"/>
        <s v="Faith Kerr"/>
        <s v="Carolyn Arnold"/>
        <s v="Boris Simpson"/>
        <s v="Leah Manning"/>
        <s v="Ian Short"/>
        <s v="Jonathan Brown"/>
        <s v="Kevin Hill"/>
        <s v="Connor Black"/>
        <s v="Julian Springer"/>
        <s v="Nicola Young"/>
        <s v="Owen Abraham"/>
        <s v="Michelle Sanderson"/>
        <s v="Brandon Anderson"/>
        <s v="Owen Vance"/>
        <s v="Gordon Hughes"/>
        <s v="Jane Clarkson"/>
        <s v="Simon Paterson"/>
        <s v="Justin Abraham"/>
        <s v="Simon Ferguson"/>
        <s v="Sally Quinn"/>
        <s v="Julian Mackenzie"/>
        <s v="Jacob Morgan"/>
        <s v="Vanessa Robertson"/>
        <s v="Madeleine Thomson"/>
        <s v="Max Ferguson"/>
        <s v="Jonathan Lee"/>
        <s v="Piers Jackson"/>
        <s v="Rebecca Howard"/>
        <s v="Ian Parr"/>
        <s v="Ian Dowd"/>
        <s v="Melanie Miller"/>
        <s v="Joanne Clarkson"/>
        <s v="Diana Ince"/>
        <s v="Peter Pullman"/>
        <s v="Lily Anderson"/>
        <s v="Thomas Powell"/>
        <s v="Luke Parr"/>
        <s v="Evan Fisher"/>
        <s v="Rebecca Powell"/>
        <s v="Chloe Bond"/>
        <s v="Piers Tucker"/>
        <s v="Jake Davidson"/>
        <s v="Joe Dowd"/>
        <s v="Connor Turner"/>
        <s v="William Glover"/>
        <s v="Owen Slater"/>
        <s v="Emma Walsh"/>
        <s v="Penelope Alsop"/>
        <s v="Julia Forsyth"/>
        <s v="Frank Dickens"/>
        <s v="Edward Powell"/>
        <s v="Alexander Mackay"/>
        <s v="Colin Walker"/>
        <s v="Alan Lambert"/>
        <s v="Isaac Dowd"/>
        <s v="Amelia Vaughan"/>
        <s v="Sean Glover"/>
        <s v="Colin Smith"/>
        <s v="Kylie Wright"/>
        <s v="Wendy Nolan"/>
        <s v="Michelle Murray"/>
        <s v="Emily Sanderson"/>
        <s v="Thomas Nash"/>
        <s v="Karen Clark"/>
        <s v="Rose Ross"/>
        <s v="Adam Ross"/>
        <s v="Ava Jackson"/>
        <s v="Sebastian Ferguson"/>
        <s v="Angela Rees"/>
        <s v="Molly Rees"/>
        <s v="Sebastian Taylor"/>
        <s v="Evan Ross"/>
        <s v="Penelope Tucker"/>
        <s v="Sean Carr"/>
        <s v="Justin Scott"/>
        <s v="Elizabeth Jackson"/>
        <s v="Benjamin Fraser"/>
        <s v="Diane Hodges"/>
        <s v="Lucas Hodges"/>
        <s v="Alan Carr"/>
        <s v="Madeleine Ross"/>
        <s v="Yvonne Russell"/>
        <s v="Stephanie Burgess"/>
        <s v="Penelope Newman"/>
        <s v="Yvonne Taylor"/>
        <s v="Paul Skinner"/>
        <s v="Dorothy Buckland"/>
        <s v="Jacob Langdon"/>
        <s v="Edward Sanderson"/>
        <s v="Liam Wallace"/>
        <s v="Christopher Short"/>
        <s v="Brian Baker"/>
        <s v="Kylie Dyer"/>
        <s v="Bella Simpson"/>
        <s v="Deirdre Edmunds"/>
        <s v="Dylan Anderson"/>
        <s v="Theresa Jackson"/>
        <s v="Simon Thomson"/>
        <s v="Max Cornish"/>
        <s v="Theresa Hemmings"/>
        <s v="Faith Dickens"/>
        <s v="Elizabeth Dickens"/>
        <s v="Isaac Brown"/>
        <s v="Leonard Mitchell"/>
        <s v="Alexander Gibson"/>
        <s v="Carolyn McLean"/>
        <s v="Edward Blake"/>
        <s v="Gabrielle Cameron"/>
        <s v="Amanda Metcalfe"/>
        <s v="Stephen Baker"/>
        <s v="Dan Clark"/>
        <s v="Una Hunter"/>
        <s v="Robert Blake"/>
        <s v="Phil Henderson"/>
        <s v="Nathan Kerr"/>
        <s v="Jonathan Wilkins"/>
        <s v="Ava Scott"/>
        <s v="Mary Newman"/>
        <s v="John Graham"/>
        <s v="Chloe Martin"/>
        <s v="Yvonne Black"/>
        <s v="Luke Hamilton"/>
        <s v="Sophie Black"/>
        <s v="Michael Skinner"/>
        <s v="Amy Marshall"/>
        <s v="Edward Springer"/>
        <s v="Carl Burgess"/>
        <s v="Oliver Nolan"/>
        <s v="Nicholas Lawrence"/>
        <s v="Nicholas Dyer"/>
        <s v="Evan Vaughan"/>
        <s v="Michael Lambert"/>
        <s v="Felicity Arnold"/>
        <s v="Jennifer Morgan"/>
        <s v="Natalie Pullman"/>
        <s v="Neil Welch"/>
        <s v="Luke Harris"/>
        <s v="Jessica Wallace"/>
        <s v="Michael Butler"/>
        <s v="Eric Coleman"/>
        <s v="Julian Simpson"/>
        <s v="Bella Blake"/>
        <s v="Lily Gill"/>
        <s v="Neil Mackay"/>
        <s v="Heather Piper"/>
        <s v="Elizabeth Piper"/>
        <s v="Lucas Newman"/>
        <s v="Carol Peters"/>
        <s v="Kimberly Abraham"/>
        <s v="Kimberly Dickens"/>
        <s v="Justin Vance"/>
        <s v="Amy Arnold"/>
        <s v="Max Sharp"/>
        <s v="Sally Kerr"/>
        <s v="Kevin Springer"/>
        <s v="Deirdre Cameron"/>
        <s v="Keith Welch"/>
        <s v="Brandon Duncan"/>
        <s v="Diana Piper"/>
        <s v="Lillian Abraham"/>
        <s v="Carolyn Edmunds"/>
        <s v="Wanda Ellison"/>
        <s v="Jennifer Reid"/>
        <s v="Claire Clark"/>
        <s v="Audrey Dyer"/>
        <s v="Stephen Underwood"/>
        <s v="Alexandra Allan"/>
        <s v="Jasmine Langdon"/>
        <s v="Jasmine Pullman"/>
        <s v="Michelle Lambert"/>
        <s v="Adrian Graham"/>
        <s v="Justin Ferguson"/>
        <s v="Amanda Forsyth"/>
        <s v="Chloe Skinner"/>
        <s v="Paul Cornish"/>
        <s v="Eric Piper"/>
        <s v="Phil Paige"/>
        <s v="Sam King"/>
        <s v="Cameron Graham"/>
        <s v="Amelia Graham"/>
        <s v="Leonard White"/>
        <s v="Irene May"/>
        <s v="Lauren Skinner"/>
        <s v="Rose Howard"/>
        <s v="Bella Gray"/>
        <s v="Hannah Rutherford"/>
        <s v="Evan Stewart"/>
        <s v="Nicholas Clark"/>
        <s v="Sarah Vance"/>
        <s v="Stephanie Ellison"/>
        <s v="Robert Carr"/>
        <s v="Brandon Allan"/>
        <s v="Megan Vance"/>
        <s v="Katherine Mills"/>
        <s v="Christian Short"/>
        <s v="Boris Anderson"/>
        <s v="Benjamin Pullman"/>
        <s v="Isaac Bower"/>
        <s v="Virginia Hemmings"/>
        <s v="Michelle Slater"/>
        <s v="Adrian Fisher"/>
        <s v="Eric Hughes"/>
        <s v="Gordon Mitchell"/>
        <s v="Nathan McGrath"/>
        <s v="Una Scott"/>
        <s v="Rebecca Metcalfe"/>
        <s v="Molly Jackson"/>
        <s v="Eric Duncan"/>
        <s v="Diana Black"/>
        <s v="Hannah King"/>
        <s v="Michelle Piper"/>
        <s v="Samantha MacLeod"/>
        <s v="Warren Harris"/>
        <s v="Dorothy Marshall"/>
        <s v="David Wilkins"/>
        <s v="Julia Glover"/>
        <s v="Madeleine Dickens"/>
        <s v="Ryan Hughes"/>
        <s v="Victor Robertson"/>
        <s v="Sean Sanderson"/>
        <s v="Olivia Mitchell"/>
        <s v="Rebecca Mackay"/>
        <s v="Emma Duncan"/>
        <s v="Emily Pullman"/>
        <s v="Wanda Walsh"/>
        <s v="Anthony Hudson"/>
        <s v="Amy Slater"/>
        <s v="Dan Terry"/>
        <s v="Theresa Hart"/>
        <s v="Eric Chapman"/>
        <s v="Olivia Gill"/>
        <s v="Bella Jones"/>
        <s v="Katherine Dowd"/>
        <s v="Joe Grant"/>
        <s v="Olivia Rutherford"/>
        <s v="Una Mitchell"/>
        <s v="Tim Gray"/>
        <s v="Kylie Marshall"/>
        <s v="Dan Lee"/>
        <s v="Adam Hunter"/>
        <s v="Lauren Randall"/>
        <s v="Sean Bower"/>
        <s v="Sarah Peake"/>
        <s v="Leah Lambert"/>
        <s v="Benjamin Walker"/>
        <s v="Robert Cameron"/>
        <s v="Amy Hemmings"/>
        <s v="Julia Reid"/>
        <s v="Wanda Graham"/>
        <s v="Alexander Powell"/>
        <s v="Joanne Wallace"/>
        <s v="Jasmine Parsons"/>
        <s v="Joanne Young"/>
        <s v="Trevor Bell"/>
        <s v="Benjamin Taylor"/>
        <s v="Faith Cameron"/>
        <s v="Rachel Lewis"/>
        <s v="Colin Payne"/>
        <s v="Nicholas McLean"/>
        <s v="Stephanie Lewis"/>
        <s v="Trevor Hemmings"/>
        <s v="Alexandra Ince"/>
        <s v="Julia Ferguson"/>
        <s v="Joanne Scott"/>
        <s v="Faith Scott"/>
        <s v="Boris Gibson"/>
        <s v="Eric Oliver"/>
        <s v="Sally Campbell"/>
        <s v="Keith Graham"/>
        <s v="Andrea Poole"/>
        <s v="Sally Gray"/>
        <s v="Lauren Howard"/>
        <s v="Dan King"/>
        <s v="Theresa MacDonald"/>
        <s v="Peter Mackay"/>
        <s v="Stephen Mackay"/>
        <s v="Una Murray"/>
        <s v="Tracey Newman"/>
        <s v="Gavin Stewart"/>
        <s v="Leonard McGrath"/>
        <s v="Anna Churchill"/>
        <s v="Joshua Murray"/>
        <s v="Felicity Lambert"/>
        <s v="Theresa Howard"/>
        <s v="Victor McLean"/>
        <s v="Zoe Pullman"/>
        <s v="Faith Miller"/>
        <s v="Keith Metcalfe"/>
        <s v="Jake Fisher"/>
        <s v="William Randall"/>
        <s v="Max Johnston"/>
        <s v="John Burgess"/>
        <s v="Sophie Nash"/>
        <s v="Audrey McLean"/>
        <s v="Bella Wright"/>
        <s v="Angela Cornish"/>
        <s v="Isaac Mitchell"/>
        <s v="Robert Davies"/>
        <s v="Mary Peters"/>
        <s v="Neil Payne"/>
        <s v="Abigail Baker"/>
        <s v="Warren Peake"/>
        <s v="Emma May"/>
        <s v="Sarah Young"/>
        <s v="Paul Wallace"/>
        <s v="Maria Rampling"/>
        <s v="Owen Hill"/>
        <s v="Claire Mackay"/>
        <s v="Lauren Bower"/>
        <s v="Sonia Howard"/>
        <s v="Sally Underwood"/>
        <s v="Liam Forsyth"/>
        <s v="Stephen King"/>
        <s v="Melanie Clarkson"/>
        <s v="Hannah Henderson"/>
        <s v="Molly Underwood"/>
        <s v="Sue Ellison"/>
        <s v="James Duncan"/>
        <s v="Diane Quinn"/>
        <s v="David Hart"/>
        <s v="Tracey Lee"/>
        <s v="Rose Fraser"/>
        <s v="Natalie Graham"/>
        <s v="Megan Knox"/>
        <s v="Ava Hodges"/>
        <s v="Lisa Thomson"/>
        <s v="Leonard Skinner"/>
        <s v="Neil Nolan"/>
        <s v="Natalie Bell"/>
        <s v="Fiona Stewart"/>
        <s v="Felicity Payne"/>
        <s v="Mary Sanderson"/>
        <s v="Sonia Greene"/>
        <s v="Joseph Parr"/>
        <s v="Luke Pullman"/>
        <s v="Adrian Mills"/>
        <s v="Gordon Quinn"/>
        <s v="Wanda Clark"/>
        <s v="Warren Jones"/>
        <s v="Diane Powell"/>
        <s v="Kylie Clark"/>
        <s v="Connor Bond"/>
        <s v="Joseph Brown"/>
        <s v="Eric Grant"/>
        <s v="Anna Baker"/>
        <s v="Felicity Hughes"/>
        <s v="Ella Brown"/>
        <s v="Heather Payne"/>
        <s v="Jack Dowd"/>
        <s v="Liam Lee"/>
        <s v="Julia May"/>
        <s v="Diana Parr"/>
        <s v="Joanne Mathis"/>
        <s v="Kylie Nolan"/>
        <s v="Oliver MacDonald"/>
        <s v="Emily Grant"/>
        <s v="Rachel Abraham"/>
        <s v="Katherine Hughes"/>
        <s v="Gordon Jones"/>
        <s v="Julia Kerr"/>
        <s v="Peter McGrath"/>
        <s v="Emma Poole"/>
        <s v="Hannah Jackson"/>
        <s v="Justin Reid"/>
        <s v="Joseph Hamilton"/>
        <s v="Gavin Duncan"/>
        <s v="Cameron Parr"/>
        <s v="Alexander Edmunds"/>
        <s v="Adam Mills"/>
        <s v="Ava Allan"/>
        <s v="Madeleine Roberts"/>
        <s v="Andrea Burgess"/>
        <s v="Rachel Thomson"/>
        <s v="Sam Blake"/>
        <s v="Joshua Vance"/>
        <s v="Joshua Lyman"/>
        <s v="Ian Ellison"/>
        <s v="Madeleine Peters"/>
        <s v="Sean Wright"/>
        <s v="Nicola Blake"/>
        <s v="Jason Ross"/>
        <s v="Joan Parsons"/>
        <s v="Bella May"/>
        <s v="Joshua Alsop"/>
        <s v="Lucas Walsh"/>
        <s v="Fiona Rutherford"/>
        <s v="Grace Roberts"/>
        <s v="Amanda Hunter"/>
        <s v="Adrian Bailey"/>
        <s v="John Blake"/>
        <s v="Wanda Bailey"/>
        <s v="Tracey Davies"/>
        <s v="Dorothy Mills"/>
        <s v="Alexander North"/>
        <s v="Megan Hunter"/>
        <s v="Isaac Piper"/>
        <s v="Neil James"/>
        <s v="Frank Walker"/>
        <s v="Eric Buckland"/>
        <s v="Robert Jones"/>
        <s v="Lillian Roberts"/>
        <s v="Nathan Grant"/>
        <s v="Neil Hodges"/>
        <s v="Kimberly Jones"/>
        <s v="Abigail Ogden"/>
        <s v="Steven Harris"/>
        <s v="Adam Reid"/>
        <s v="Blake Marshall"/>
        <s v="Stephen Coleman"/>
        <s v="Joe Edmunds"/>
        <s v="Richard Ross"/>
        <s v="Fiona Baker"/>
        <s v="Amanda Dickens"/>
        <s v="Ian Murray"/>
        <s v="Max Tucker"/>
        <s v="Connor Sharp"/>
        <s v="Alexander Hodges"/>
        <s v="Rose Paige"/>
        <s v="Stephen Springer"/>
        <s v="Adam Churchill"/>
        <s v="Theresa Campbell"/>
        <s v="Jacob Robertson"/>
        <s v="Claire Langdon"/>
        <s v="Karen Payne"/>
        <s v="Vanessa Randall"/>
        <s v="Madeleine Parsons"/>
        <s v="Rebecca Mackenzie"/>
        <s v="Anthony Welch"/>
        <s v="Liam Knox"/>
        <s v="William Slater"/>
        <s v="Kylie May"/>
        <s v="Dominic Wright"/>
        <s v="Sean Clarkson"/>
        <s v="Gordon Hudson"/>
        <s v="Ian Piper"/>
        <s v="David Ellison"/>
        <s v="Grace Arnold"/>
        <s v="Stewart Henderson"/>
        <s v="Eric Clarkson"/>
        <s v="Gavin Pullman"/>
        <s v="Chloe Vance"/>
        <s v="Connor Hudson"/>
        <s v="Harry James"/>
        <s v="Piers Newman"/>
        <s v="Donna Clarkson"/>
        <s v="Deirdre Arnold"/>
        <s v="William Springer"/>
        <s v="Jennifer Mathis"/>
        <s v="Kimberly MacDonald"/>
        <s v="Alexander Bower"/>
        <s v="Sebastian Abraham"/>
        <s v="Tim Baker"/>
        <s v="Piers Hemmings"/>
        <s v="Angela Butler"/>
        <s v="Max Rutherford"/>
        <s v="Amelia Black"/>
        <s v="Victoria Ogden"/>
        <s v="Rose Graham"/>
        <s v="Richard Bell"/>
        <s v="Edward Forsyth"/>
        <s v="Vanessa Wilkins"/>
        <s v="Anne Hill"/>
        <s v="Deirdre Miller"/>
        <s v="Brandon Mills"/>
        <s v="Pippa Marshall"/>
        <s v="Sam Reid"/>
        <s v="Ruth Taylor"/>
        <s v="Lillian Newman"/>
        <s v="Joseph Anderson"/>
        <s v="Liam Wilkins"/>
        <s v="Evan Walsh"/>
        <s v="Elizabeth Clark"/>
        <s v="Michelle Young"/>
        <s v="Colin Knox"/>
        <s v="Victor North"/>
        <s v="Amanda Robertson"/>
        <s v="Amelia Henderson"/>
        <s v="Andrew Hamilton"/>
        <s v="Vanessa Gill"/>
        <s v="Edward MacDonald"/>
        <s v="Caroline Bond"/>
        <s v="Virginia Churchill"/>
        <s v="Anna Lyman"/>
        <s v="Jasmine Mills"/>
        <s v="Rose Cameron"/>
        <s v="Harry Kelly"/>
        <s v="Stephanie Lyman"/>
        <s v="Lauren Peters"/>
        <s v="Grace Davidson"/>
        <s v="Neil Reid"/>
        <s v="Sonia Butler"/>
        <s v="Amy Glover"/>
        <s v="Nicholas MacDonald"/>
        <s v="Una Underwood"/>
        <s v="Caroline Thomson"/>
        <s v="Emily Wallace"/>
        <s v="Leah Sanderson"/>
        <s v="Pippa Vance"/>
        <s v="Sophie Parsons"/>
        <s v="William Coleman"/>
        <s v="Stewart Forsyth"/>
        <s v="Vanessa Bond"/>
        <s v="Bernadette Baker"/>
        <s v="Steven Dowd"/>
        <s v="Victoria Simpson"/>
        <s v="Alexandra Ogden"/>
        <s v="Kimberly Lyman"/>
        <s v="Stephen Campbell"/>
        <s v="Andrea Wright"/>
        <s v="Bernadette Gibson"/>
        <s v="Molly Hughes"/>
        <s v="Jason Lawrence"/>
        <s v="Brandon Powell"/>
        <s v="Jennifer Lambert"/>
        <s v="Anna Roberts"/>
        <s v="Ella Abraham"/>
        <s v="Charles Howard"/>
        <s v="David Bailey"/>
        <s v="Peter Buckland"/>
        <s v="Wendy Parr"/>
        <s v="Karen Avery"/>
        <s v="Penelope Reid"/>
        <s v="Bernadette Poole"/>
        <s v="Deirdre Marshall"/>
        <s v="Owen Johnston"/>
        <s v="Owen Randall"/>
        <s v="Karen Arnold"/>
        <s v="Andrea Dowd"/>
        <s v="Jack Stewart"/>
        <s v="Lauren Hill"/>
        <s v="Fiona Taylor"/>
        <s v="Adam McGrath"/>
        <s v="Abigail Avery"/>
        <s v="Diane Duncan"/>
        <s v="Jack Walker"/>
        <s v="Nicholas Short"/>
        <s v="Bernadette Nash"/>
        <s v="Kylie Vaughan"/>
        <s v="Paul Walsh"/>
        <s v="Owen Howard"/>
        <s v="Amy Miller"/>
        <s v="Piers Jones"/>
        <s v="Lisa Peters"/>
        <s v="Cameron Powell"/>
        <s v="Rose Jones"/>
        <s v="Alexander Clarkson"/>
        <s v="Theresa Parsons"/>
        <s v="Isaac Scott"/>
        <s v="Dylan Roberts"/>
        <s v="James Arnold"/>
        <s v="Stewart Wallace"/>
        <s v="Carl Vaughan"/>
        <s v="Dan Miller"/>
        <s v="Joanne North"/>
        <s v="Tim Johnston"/>
        <s v="Keith Duncan"/>
        <s v="Robert Welch"/>
        <s v="Natalie Churchill"/>
        <s v="Kevin Duncan"/>
        <s v="Owen Marshall"/>
        <s v="James Churchill"/>
        <s v="Jane Howard"/>
        <s v="Irene Hill"/>
        <s v="Harry Clarkson"/>
        <s v="Donna Simpson"/>
        <s v="John McDonald"/>
        <s v="Adam Lewis"/>
        <s v="Caroline Payne"/>
        <s v="Samantha Brown"/>
        <s v="Bella Forsyth"/>
        <s v="Jacob Lee"/>
        <s v="Madeleine Harris"/>
        <s v="Brandon Arnold"/>
        <s v="Jake Bell"/>
        <s v="Liam Rampling"/>
        <s v="Ella Bell"/>
        <s v="Kevin Wilson"/>
        <s v="Una Smith"/>
        <s v="Andrea Hart"/>
        <s v="Thomas Hill"/>
        <s v="Austin Parsons"/>
        <s v="Richard White"/>
        <s v="Lily Graham"/>
        <s v="William Brown"/>
        <s v="Peter Peake"/>
        <s v="Jason Black"/>
        <s v="Carolyn Parr"/>
        <s v="Tracey Bailey"/>
        <s v="Sean Tucker"/>
        <s v="Stewart Hughes"/>
        <s v="Mary Dickens"/>
        <s v="Bernadette Langdon"/>
        <s v="Dan Kerr"/>
        <s v="Dylan Lambert"/>
        <s v="Wendy Mills"/>
        <s v="Keith Parr"/>
        <s v="Neil Young"/>
        <s v="Nathan Davidson"/>
        <s v="Edward Skinner"/>
        <s v="Emily Lee"/>
        <s v="Owen Burgess"/>
        <s v="Christian Wilson"/>
        <s v="James Mills"/>
        <s v="Theresa Hunter"/>
        <s v="Phil Wright"/>
        <s v="Maria Peters"/>
        <s v="Diana Carr"/>
        <s v="Amelia James"/>
        <s v="Stephen Parr"/>
        <s v="Madeleine Sharp"/>
        <s v="Victoria MacLeod"/>
        <s v="Heather MacDonald"/>
        <s v="Piers MacLeod"/>
        <s v="Max Parr"/>
        <s v="Deirdre Parr"/>
        <s v="Eric Sharp"/>
        <s v="Angela Edmunds"/>
        <s v="Colin Scott"/>
        <s v="Carol Rees"/>
        <s v="Steven Blake"/>
        <s v="Joshua Greene"/>
        <s v="Abigail Anderson"/>
        <s v="Molly Gibson"/>
        <s v="Benjamin Quinn"/>
        <s v="Adam Davidson"/>
        <s v="Paul Peters"/>
        <s v="Wendy Poole"/>
        <s v="Christian White"/>
        <s v="Anna Bower"/>
        <s v="Una Walsh"/>
        <s v="Samantha Clark"/>
        <s v="Colin Greene"/>
        <s v="Mary Morrison"/>
        <s v="Leonard Rees"/>
        <s v="Matt Hudson"/>
        <s v="Lily Peters"/>
        <s v="Faith Sutherland"/>
        <s v="Anna Grant"/>
        <s v="Colin Pullman"/>
        <s v="Andrew Berry"/>
        <s v="Nicola Wilson"/>
        <s v="Joe McGrath"/>
        <s v="Christopher Rampling"/>
        <s v="Leah Avery"/>
        <s v="Molly Parr"/>
        <s v="Amanda Hamilton"/>
        <s v="Sebastian Burgess"/>
        <s v="Olivia Hodges"/>
        <s v="Dan Fraser"/>
        <s v="Adam Clarkson"/>
        <s v="Alison Walker"/>
        <s v="Isaac Grant"/>
        <s v="Sebastian Roberts"/>
        <s v="Jonathan Berry"/>
        <s v="Sonia Johnston"/>
        <s v="Jake Henderson"/>
        <s v="Paul Rutherford"/>
        <s v="Piers Graham"/>
        <s v="Gabrielle Ball"/>
        <s v="Rose Kelly"/>
        <s v="Benjamin Nolan"/>
        <s v="Diane Bond"/>
        <s v="Olivia Randall"/>
        <s v="James Paige"/>
        <s v="Lillian Slater"/>
        <s v="Sebastian Bell"/>
        <s v="Sophie Piper"/>
        <s v="Austin McGrath"/>
        <s v="Wendy Walker"/>
        <s v="Ruth Parsons"/>
        <s v="Ella Hart"/>
        <s v="David Baker"/>
        <s v="Eric Baker"/>
        <s v="Bella Coleman"/>
        <s v="Oliver Welch"/>
        <s v="Liam Paige"/>
        <s v="Sonia Lawrence"/>
        <s v="Chloe Arnold"/>
        <s v="Molly Marshall"/>
        <s v="Irene Vaughan"/>
        <s v="Heather Lyman"/>
        <s v="Tim Miller"/>
        <s v="Alison McLean"/>
        <s v="Angela Gray"/>
        <s v="Adam Hemmings"/>
        <s v="Gabrielle Peters"/>
        <s v="Robert Howard"/>
        <s v="Leah Turner"/>
        <s v="Natalie Mackenzie"/>
        <s v="Emily Watson"/>
        <s v="Isaac Parr"/>
        <s v="Gabrielle Lyman"/>
        <s v="Neil Short"/>
        <s v="Ella Edmunds"/>
        <s v="Stephanie Lambert"/>
        <s v="Anne Randall"/>
        <s v="Donna Lawrence"/>
        <s v="Elizabeth Smith"/>
        <s v="Faith Ross"/>
        <s v="Adam Allan"/>
        <s v="Brandon Jones"/>
        <s v="Jane Arnold"/>
        <s v="Elizabeth Mitchell"/>
        <s v="Lauren Marshall"/>
        <s v="Amy Hudson"/>
        <s v="Michael Pullman"/>
        <s v="Jan Johnston"/>
        <s v="Jennifer Taylor"/>
        <s v="Jonathan Sharp"/>
        <s v="Jake Nolan"/>
        <s v="Samantha Pullman"/>
        <s v="William Johnston"/>
        <s v="Anthony Rampling"/>
        <s v="Rachel Vance"/>
        <s v="Pippa Payne"/>
        <s v="Joan Forsyth"/>
        <s v="Sonia Gray"/>
        <s v="Wendy Scott"/>
        <s v="Austin Carr"/>
        <s v="Simon Rampling"/>
        <s v="Bernadette Hill"/>
        <s v="Victoria Berry"/>
        <s v="Jane Burgess"/>
        <s v="Victor Dyer"/>
        <s v="Kimberly Oliver"/>
        <s v="Simon Kelly"/>
        <s v="Jacob Brown"/>
        <s v="Sophie Roberts"/>
        <s v="Lucas McLean"/>
        <s v="Boris Piper"/>
        <s v="Una Terry"/>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1T00:00:00" maxDate="2017-07-27T00:00:00" count="841">
        <d v="2015-06-10T00:00:00"/>
        <d v="2016-07-19T00:00:00"/>
        <d v="2010-05-18T00:00:00"/>
        <d v="2014-01-28T00:00:00"/>
        <d v="2013-09-12T00:00:00"/>
        <d v="2016-10-31T00:00:00"/>
        <d v="2014-02-27T00:00:00"/>
        <d v="2012-12-14T00:00:00"/>
        <d v="2016-07-03T00:00:00"/>
        <d v="2013-09-28T00:00:00"/>
        <d v="2010-11-13T00:00:00"/>
        <d v="2012-01-14T00:00:00"/>
        <d v="2012-12-26T00:00:00"/>
        <d v="2013-08-21T00:00:00"/>
        <d v="2011-02-14T00:00:00"/>
        <d v="2016-07-02T00:00:00"/>
        <d v="2015-01-02T00:00:00"/>
        <d v="2010-09-16T00:00:00"/>
        <d v="2014-03-30T00:00:00"/>
        <d v="2010-05-04T00:00:00"/>
        <d v="2016-05-29T00:00:00"/>
        <d v="2013-05-04T00:00:00"/>
        <d v="2017-07-08T00:00:00"/>
        <d v="2012-04-30T00:00:00"/>
        <d v="2010-11-21T00:00:00"/>
        <d v="2011-09-17T00:00:00"/>
        <d v="2016-11-06T00:00:00"/>
        <d v="2014-07-22T00:00:00"/>
        <d v="2011-09-23T00:00:00"/>
        <d v="2011-10-05T00:00:00"/>
        <d v="2015-06-15T00:00:00"/>
        <d v="2016-01-09T00:00:00"/>
        <d v="2013-12-17T00:00:00"/>
        <d v="2011-02-10T00:00:00"/>
        <d v="2010-11-16T00:00:00"/>
        <d v="2016-06-16T00:00:00"/>
        <d v="2012-07-08T00:00:00"/>
        <d v="2017-06-18T00:00:00"/>
        <d v="2012-09-11T00:00:00"/>
        <d v="2015-05-26T00:00:00"/>
        <d v="2015-09-02T00:00:00"/>
        <d v="2011-11-20T00:00:00"/>
        <d v="2015-12-10T00:00:00"/>
        <d v="2017-03-13T00:00:00"/>
        <d v="2011-04-28T00:00:00"/>
        <d v="2013-06-25T00:00:00"/>
        <d v="2010-03-07T00:00:00"/>
        <d v="2013-02-23T00:00:00"/>
        <d v="2013-07-24T00:00:00"/>
        <d v="2015-11-08T00:00:00"/>
        <d v="2012-03-01T00:00:00"/>
        <d v="2011-01-29T00:00:00"/>
        <d v="2014-10-23T00:00:00"/>
        <d v="2011-01-08T00:00:00"/>
        <d v="2011-01-02T00:00:00"/>
        <d v="2012-01-31T00:00:00"/>
        <d v="2010-03-23T00:00:00"/>
        <d v="2015-02-10T00:00:00"/>
        <d v="2011-03-02T00:00:00"/>
        <d v="2012-07-07T00:00:00"/>
        <d v="2017-03-14T00:00:00"/>
        <d v="2013-12-09T00:00:00"/>
        <d v="2013-02-15T00:00:00"/>
        <d v="2014-10-08T00:00:00"/>
        <d v="2015-05-13T00:00:00"/>
        <d v="2015-12-18T00:00:00"/>
        <d v="2017-07-23T00:00:00"/>
        <d v="2014-06-11T00:00:00"/>
        <d v="2015-06-09T00:00:00"/>
        <d v="2012-03-17T00:00:00"/>
        <d v="2012-05-11T00:00:00"/>
        <d v="2014-10-05T00:00:00"/>
        <d v="2013-12-18T00:00:00"/>
        <d v="2016-11-26T00:00:00"/>
        <d v="2016-10-21T00:00:00"/>
        <d v="2013-04-22T00:00:00"/>
        <d v="2011-09-13T00:00:00"/>
        <d v="2012-04-09T00:00:00"/>
        <d v="2013-08-22T00:00:00"/>
        <d v="2014-12-04T00:00:00"/>
        <d v="2017-04-15T00:00:00"/>
        <d v="2016-01-28T00:00:00"/>
        <d v="2011-05-20T00:00:00"/>
        <d v="2016-10-17T00:00:00"/>
        <d v="2010-01-06T00:00:00"/>
        <d v="2017-05-15T00:00:00"/>
        <d v="2013-06-28T00:00:00"/>
        <d v="2011-11-12T00:00:00"/>
        <d v="2016-05-31T00:00:00"/>
        <d v="2016-08-09T00:00:00"/>
        <d v="2013-09-24T00:00:00"/>
        <d v="2011-10-25T00:00:00"/>
        <d v="2014-09-11T00:00:00"/>
        <d v="2010-02-22T00:00:00"/>
        <d v="2014-08-30T00:00:00"/>
        <d v="2012-04-23T00:00:00"/>
        <d v="2013-04-18T00:00:00"/>
        <d v="2013-10-19T00:00:00"/>
        <d v="2013-12-26T00:00:00"/>
        <d v="2014-02-16T00:00:00"/>
        <d v="2012-09-28T00:00:00"/>
        <d v="2011-05-02T00:00:00"/>
        <d v="2014-12-11T00:00:00"/>
        <d v="2011-09-20T00:00:00"/>
        <d v="2010-07-29T00:00:00"/>
        <d v="2011-08-07T00:00:00"/>
        <d v="2012-09-03T00:00:00"/>
        <d v="2012-03-07T00:00:00"/>
        <d v="2013-05-17T00:00:00"/>
        <d v="2010-10-19T00:00:00"/>
        <d v="2010-11-05T00:00:00"/>
        <d v="2015-11-20T00:00:00"/>
        <d v="2013-03-02T00:00:00"/>
        <d v="2011-08-16T00:00:00"/>
        <d v="2010-07-26T00:00:00"/>
        <d v="2010-04-03T00:00:00"/>
        <d v="2014-12-16T00:00:00"/>
        <d v="2011-04-18T00:00:00"/>
        <d v="2010-06-09T00:00:00"/>
        <d v="2012-10-02T00:00:00"/>
        <d v="2012-01-02T00:00:00"/>
        <d v="2011-01-01T00:00:00"/>
        <d v="2010-07-19T00:00:00"/>
        <d v="2011-08-01T00:00:00"/>
        <d v="2012-05-13T00:00:00"/>
        <d v="2013-07-13T00:00:00"/>
        <d v="2014-02-10T00:00:00"/>
        <d v="2017-02-28T00:00:00"/>
        <d v="2016-02-27T00:00:00"/>
        <d v="2010-11-01T00:00:00"/>
        <d v="2011-12-08T00:00:00"/>
        <d v="2013-09-21T00:00:00"/>
        <d v="2011-12-15T00:00:00"/>
        <d v="2014-05-07T00:00:00"/>
        <d v="2011-10-28T00:00:00"/>
        <d v="2012-06-25T00:00:00"/>
        <d v="2013-07-16T00:00:00"/>
        <d v="2016-04-16T00:00:00"/>
        <d v="2014-04-26T00:00:00"/>
        <d v="2014-08-24T00:00:00"/>
        <d v="2011-09-22T00:00:00"/>
        <d v="2017-06-01T00:00:00"/>
        <d v="2015-12-12T00:00:00"/>
        <d v="2011-02-21T00:00:00"/>
        <d v="2014-09-24T00:00:00"/>
        <d v="2011-11-18T00:00:00"/>
        <d v="2013-08-16T00:00:00"/>
        <d v="2015-04-18T00:00:00"/>
        <d v="2010-12-26T00:00:00"/>
        <d v="2016-11-24T00:00:00"/>
        <d v="2012-07-27T00:00:00"/>
        <d v="2016-12-17T00:00:00"/>
        <d v="2014-05-25T00:00:00"/>
        <d v="2013-01-07T00:00:00"/>
        <d v="2012-03-16T00:00:00"/>
        <d v="2010-06-16T00:00:00"/>
        <d v="2013-03-22T00:00:00"/>
        <d v="2013-06-23T00:00:00"/>
        <d v="2016-01-06T00:00:00"/>
        <d v="2012-08-14T00:00:00"/>
        <d v="2015-07-22T00:00:00"/>
        <d v="2010-11-18T00:00:00"/>
        <d v="2016-02-21T00:00:00"/>
        <d v="2010-06-29T00:00:00"/>
        <d v="2015-08-26T00:00:00"/>
        <d v="2013-05-10T00:00:00"/>
        <d v="2013-01-24T00:00:00"/>
        <d v="2012-01-27T00:00:00"/>
        <d v="2011-02-03T00:00:00"/>
        <d v="2014-07-08T00:00:00"/>
        <d v="2012-12-27T00:00:00"/>
        <d v="2015-08-03T00:00:00"/>
        <d v="2012-04-12T00:00:00"/>
        <d v="2010-05-24T00:00:00"/>
        <d v="2015-06-25T00:00:00"/>
        <d v="2016-08-30T00:00:00"/>
        <d v="2012-12-08T00:00:00"/>
        <d v="2016-12-10T00:00:00"/>
        <d v="2017-02-18T00:00:00"/>
        <d v="2011-08-03T00:00:00"/>
        <d v="2011-09-04T00:00:00"/>
        <d v="2012-10-03T00:00:00"/>
        <d v="2012-11-06T00:00:00"/>
        <d v="2016-04-19T00:00:00"/>
        <d v="2011-03-20T00:00:00"/>
        <d v="2012-09-26T00:00:00"/>
        <d v="2012-01-28T00:00:00"/>
        <d v="2014-10-14T00:00:00"/>
        <d v="2012-10-18T00:00:00"/>
        <d v="2015-06-24T00:00:00"/>
        <d v="2016-09-21T00:00:00"/>
        <d v="2012-03-04T00:00:00"/>
        <d v="2016-09-14T00:00:00"/>
        <d v="2013-04-21T00:00:00"/>
        <d v="2011-02-01T00:00:00"/>
        <d v="2010-06-12T00:00:00"/>
        <d v="2016-05-22T00:00:00"/>
        <d v="2011-02-04T00:00:00"/>
        <d v="2014-12-06T00:00:00"/>
        <d v="2010-02-12T00:00:00"/>
        <d v="2016-07-15T00:00:00"/>
        <d v="2010-06-01T00:00:00"/>
        <d v="2010-01-13T00:00:00"/>
        <d v="2013-04-16T00:00:00"/>
        <d v="2012-10-28T00:00:00"/>
        <d v="2015-08-31T00:00:00"/>
        <d v="2014-07-13T00:00:00"/>
        <d v="2010-04-22T00:00:00"/>
        <d v="2015-08-08T00:00:00"/>
        <d v="2013-10-25T00:00:00"/>
        <d v="2012-05-01T00:00:00"/>
        <d v="2014-12-02T00:00:00"/>
        <d v="2013-01-16T00:00:00"/>
        <d v="2012-12-21T00:00:00"/>
        <d v="2014-09-08T00:00:00"/>
        <d v="2014-12-18T00:00:00"/>
        <d v="2014-08-10T00:00:00"/>
        <d v="2011-01-09T00:00:00"/>
        <d v="2013-05-26T00:00:00"/>
        <d v="2016-07-31T00:00:00"/>
        <d v="2013-05-18T00:00:00"/>
        <d v="2012-03-25T00:00:00"/>
        <d v="2014-12-01T00:00:00"/>
        <d v="2014-09-18T00:00:00"/>
        <d v="2010-04-04T00:00:00"/>
        <d v="2012-01-12T00:00:00"/>
        <d v="2015-05-22T00:00:00"/>
        <d v="2014-08-05T00:00:00"/>
        <d v="2012-08-13T00:00:00"/>
        <d v="2012-02-03T00:00:00"/>
        <d v="2013-03-28T00:00:00"/>
        <d v="2013-10-14T00:00:00"/>
        <d v="2012-10-07T00:00:00"/>
        <d v="2012-05-31T00:00:00"/>
        <d v="2011-01-17T00:00:00"/>
        <d v="2010-04-16T00:00:00"/>
        <d v="2011-12-14T00:00:00"/>
        <d v="2015-12-16T00:00:00"/>
        <d v="2012-03-28T00:00:00"/>
        <d v="2015-06-05T00:00:00"/>
        <d v="2015-11-15T00:00:00"/>
        <d v="2014-10-21T00:00:00"/>
        <d v="2015-03-15T00:00:00"/>
        <d v="2014-09-03T00:00:00"/>
        <d v="2017-01-09T00:00:00"/>
        <d v="2014-07-27T00:00:00"/>
        <d v="2016-03-01T00:00:00"/>
        <d v="2013-02-05T00:00:00"/>
        <d v="2010-10-24T00:00:00"/>
        <d v="2013-11-30T00:00:00"/>
        <d v="2013-06-21T00:00:00"/>
        <d v="2012-11-03T00:00:00"/>
        <d v="2013-04-03T00:00:00"/>
        <d v="2013-02-20T00:00:00"/>
        <d v="2014-10-31T00:00:00"/>
        <d v="2015-06-04T00:00:00"/>
        <d v="2016-12-27T00:00:00"/>
        <d v="2010-09-04T00:00:00"/>
        <d v="2010-09-26T00:00:00"/>
        <d v="2013-08-30T00:00:00"/>
        <d v="2016-07-14T00:00:00"/>
        <d v="2011-03-16T00:00:00"/>
        <d v="2016-04-30T00:00:00"/>
        <d v="2016-05-15T00:00:00"/>
        <d v="2017-03-06T00:00:00"/>
        <d v="2016-06-02T00:00:00"/>
        <d v="2013-03-20T00:00:00"/>
        <d v="2011-08-12T00:00:00"/>
        <d v="2010-11-03T00:00:00"/>
        <d v="2014-05-13T00:00:00"/>
        <d v="2014-06-27T00:00:00"/>
        <d v="2014-12-20T00:00:00"/>
        <d v="2013-09-15T00:00:00"/>
        <d v="2013-10-31T00:00:00"/>
        <d v="2010-11-12T00:00:00"/>
        <d v="2016-04-04T00:00:00"/>
        <d v="2012-09-12T00:00:00"/>
        <d v="2016-08-21T00:00:00"/>
        <d v="2010-11-11T00:00:00"/>
        <d v="2014-11-28T00:00:00"/>
        <d v="2012-06-28T00:00:00"/>
        <d v="2016-06-24T00:00:00"/>
        <d v="2014-08-18T00:00:00"/>
        <d v="2015-07-26T00:00:00"/>
        <d v="2010-03-02T00:00:00"/>
        <d v="2010-07-02T00:00:00"/>
        <d v="2014-10-22T00:00:00"/>
        <d v="2014-03-27T00:00:00"/>
        <d v="2010-08-09T00:00:00"/>
        <d v="2014-05-19T00:00:00"/>
        <d v="2012-02-13T00:00:00"/>
        <d v="2011-04-19T00:00:00"/>
        <d v="2012-05-10T00:00:00"/>
        <d v="2017-02-17T00:00:00"/>
        <d v="2014-04-23T00:00:00"/>
        <d v="2014-04-28T00:00:00"/>
        <d v="2016-09-04T00:00:00"/>
        <d v="2011-03-21T00:00:00"/>
        <d v="2015-05-21T00:00:00"/>
        <d v="2012-09-30T00:00:00"/>
        <d v="2012-07-12T00:00:00"/>
        <d v="2014-09-06T00:00:00"/>
        <d v="2015-02-06T00:00:00"/>
        <d v="2012-09-06T00:00:00"/>
        <d v="2016-08-17T00:00:00"/>
        <d v="2015-02-03T00:00:00"/>
        <d v="2010-06-24T00:00:00"/>
        <d v="2013-02-17T00:00:00"/>
        <d v="2010-01-27T00:00:00"/>
        <d v="2011-01-25T00:00:00"/>
        <d v="2013-08-13T00:00:00"/>
        <d v="2011-11-08T00:00:00"/>
        <d v="2010-02-27T00:00:00"/>
        <d v="2012-08-28T00:00:00"/>
        <d v="2014-07-26T00:00:00"/>
        <d v="2010-10-16T00:00:00"/>
        <d v="2010-08-30T00:00:00"/>
        <d v="2010-05-28T00:00:00"/>
        <d v="2013-04-13T00:00:00"/>
        <d v="2014-08-17T00:00:00"/>
        <d v="2014-07-30T00:00:00"/>
        <d v="2017-01-30T00:00:00"/>
        <d v="2017-01-11T00:00:00"/>
        <d v="2015-01-29T00:00:00"/>
        <d v="2013-10-23T00:00:00"/>
        <d v="2015-08-23T00:00:00"/>
        <d v="2015-09-19T00:00:00"/>
        <d v="2014-12-31T00:00:00"/>
        <d v="2013-08-03T00:00:00"/>
        <d v="2017-04-04T00:00:00"/>
        <d v="2012-04-29T00:00:00"/>
        <d v="2014-04-17T00:00:00"/>
        <d v="2016-05-05T00:00:00"/>
        <d v="2013-08-25T00:00:00"/>
        <d v="2010-10-03T00:00:00"/>
        <d v="2016-01-04T00:00:00"/>
        <d v="2014-02-21T00:00:00"/>
        <d v="2010-12-13T00:00:00"/>
        <d v="2010-04-11T00:00:00"/>
        <d v="2010-07-16T00:00:00"/>
        <d v="2013-11-21T00:00:00"/>
        <d v="2011-08-23T00:00:00"/>
        <d v="2010-04-07T00:00:00"/>
        <d v="2014-08-11T00:00:00"/>
        <d v="2016-12-23T00:00:00"/>
        <d v="2012-11-04T00:00:00"/>
        <d v="2017-02-10T00:00:00"/>
        <d v="2015-03-20T00:00:00"/>
        <d v="2010-08-23T00:00:00"/>
        <d v="2017-01-13T00:00:00"/>
        <d v="2010-02-20T00:00:00"/>
        <d v="2017-02-01T00:00:00"/>
        <d v="2011-03-13T00:00:00"/>
        <d v="2012-05-06T00:00:00"/>
        <d v="2014-08-04T00:00:00"/>
        <d v="2014-12-23T00:00:00"/>
        <d v="2015-10-16T00:00:00"/>
        <d v="2011-06-03T00:00:00"/>
        <d v="2015-11-02T00:00:00"/>
        <d v="2011-03-17T00:00:00"/>
        <d v="2016-01-03T00:00:00"/>
        <d v="2016-01-24T00:00:00"/>
        <d v="2015-02-18T00:00:00"/>
        <d v="2014-03-10T00:00:00"/>
        <d v="2013-07-22T00:00:00"/>
        <d v="2017-01-23T00:00:00"/>
        <d v="2011-11-19T00:00:00"/>
        <d v="2014-03-28T00:00:00"/>
        <d v="2010-11-27T00:00:00"/>
        <d v="2015-05-10T00:00:00"/>
        <d v="2015-12-24T00:00:00"/>
        <d v="2015-09-28T00:00:00"/>
        <d v="2017-07-09T00:00:00"/>
        <d v="2016-10-15T00:00:00"/>
        <d v="2011-11-07T00:00:00"/>
        <d v="2013-07-31T00:00:00"/>
        <d v="2016-07-29T00:00:00"/>
        <d v="2015-03-21T00:00:00"/>
        <d v="2016-09-23T00:00:00"/>
        <d v="2016-12-08T00:00:00"/>
        <d v="2012-01-03T00:00:00"/>
        <d v="2016-11-05T00:00:00"/>
        <d v="2014-06-26T00:00:00"/>
        <d v="2017-02-19T00:00:00"/>
        <d v="2015-06-13T00:00:00"/>
        <d v="2014-07-29T00:00:00"/>
        <d v="2010-09-30T00:00:00"/>
        <d v="2016-03-09T00:00:00"/>
        <d v="2017-03-30T00:00:00"/>
        <d v="2012-07-22T00:00:00"/>
        <d v="2014-07-15T00:00:00"/>
        <d v="2017-05-03T00:00:00"/>
        <d v="2012-03-23T00:00:00"/>
        <d v="2013-09-25T00:00:00"/>
        <d v="2011-10-22T00:00:00"/>
        <d v="2012-12-22T00:00:00"/>
        <d v="2013-11-05T00:00:00"/>
        <d v="2011-08-25T00:00:00"/>
        <d v="2011-08-06T00:00:00"/>
        <d v="2011-03-06T00:00:00"/>
        <d v="2012-07-26T00:00:00"/>
        <d v="2014-08-09T00:00:00"/>
        <d v="2016-05-07T00:00:00"/>
        <d v="2012-04-27T00:00:00"/>
        <d v="2014-08-25T00:00:00"/>
        <d v="2016-01-01T00:00:00"/>
        <d v="2010-05-31T00:00:00"/>
        <d v="2010-11-17T00:00:00"/>
        <d v="2014-06-28T00:00:00"/>
        <d v="2015-01-13T00:00:00"/>
        <d v="2010-03-11T00:00:00"/>
        <d v="2013-03-05T00:00:00"/>
        <d v="2013-02-19T00:00:00"/>
        <d v="2016-02-18T00:00:00"/>
        <d v="2012-08-25T00:00:00"/>
        <d v="2010-08-12T00:00:00"/>
        <d v="2012-05-23T00:00:00"/>
        <d v="2015-03-23T00:00:00"/>
        <d v="2015-12-29T00:00:00"/>
        <d v="2017-02-02T00:00:00"/>
        <d v="2015-01-21T00:00:00"/>
        <d v="2013-10-09T00:00:00"/>
        <d v="2014-12-22T00:00:00"/>
        <d v="2011-09-10T00:00:00"/>
        <d v="2016-10-30T00:00:00"/>
        <d v="2011-04-12T00:00:00"/>
        <d v="2012-05-17T00:00:00"/>
        <d v="2017-07-06T00:00:00"/>
        <d v="2010-01-25T00:00:00"/>
        <d v="2013-08-09T00:00:00"/>
        <d v="2015-02-25T00:00:00"/>
        <d v="2013-11-13T00:00:00"/>
        <d v="2010-11-14T00:00:00"/>
        <d v="2011-02-20T00:00:00"/>
        <d v="2011-03-09T00:00:00"/>
        <d v="2016-11-15T00:00:00"/>
        <d v="2015-01-03T00:00:00"/>
        <d v="2015-03-09T00:00:00"/>
        <d v="2011-11-15T00:00:00"/>
        <d v="2012-05-12T00:00:00"/>
        <d v="2017-06-27T00:00:00"/>
        <d v="2011-03-31T00:00:00"/>
        <d v="2013-02-12T00:00:00"/>
        <d v="2017-05-21T00:00:00"/>
        <d v="2016-11-17T00:00:00"/>
        <d v="2013-01-05T00:00:00"/>
        <d v="2015-03-04T00:00:00"/>
        <d v="2016-12-05T00:00:00"/>
        <d v="2011-02-28T00:00:00"/>
        <d v="2013-10-26T00:00:00"/>
        <d v="2013-04-09T00:00:00"/>
        <d v="2014-11-16T00:00:00"/>
        <d v="2015-01-23T00:00:00"/>
        <d v="2012-07-03T00:00:00"/>
        <d v="2015-09-08T00:00:00"/>
        <d v="2013-11-29T00:00:00"/>
        <d v="2016-05-27T00:00:00"/>
        <d v="2016-10-07T00:00:00"/>
        <d v="2016-12-04T00:00:00"/>
        <d v="2012-01-05T00:00:00"/>
        <d v="2014-04-18T00:00:00"/>
        <d v="2015-09-16T00:00:00"/>
        <d v="2016-10-04T00:00:00"/>
        <d v="2017-04-09T00:00:00"/>
        <d v="2010-01-01T00:00:00"/>
        <d v="2015-12-17T00:00:00"/>
        <d v="2012-10-06T00:00:00"/>
        <d v="2010-10-06T00:00:00"/>
        <d v="2012-06-23T00:00:00"/>
        <d v="2013-12-19T00:00:00"/>
        <d v="2013-04-11T00:00:00"/>
        <d v="2017-05-29T00:00:00"/>
        <d v="2010-04-17T00:00:00"/>
        <d v="2017-06-09T00:00:00"/>
        <d v="2011-07-04T00:00:00"/>
        <d v="2016-08-02T00:00:00"/>
        <d v="2017-01-29T00:00:00"/>
        <d v="2015-12-19T00:00:00"/>
        <d v="2010-12-01T00:00:00"/>
        <d v="2015-03-10T00:00:00"/>
        <d v="2010-04-10T00:00:00"/>
        <d v="2013-10-08T00:00:00"/>
        <d v="2011-07-20T00:00:00"/>
        <d v="2010-05-02T00:00:00"/>
        <d v="2014-07-03T00:00:00"/>
        <d v="2011-08-26T00:00:00"/>
        <d v="2017-05-22T00:00:00"/>
        <d v="2010-12-28T00:00:00"/>
        <d v="2010-11-08T00:00:00"/>
        <d v="2016-04-25T00:00:00"/>
        <d v="2015-10-31T00:00:00"/>
        <d v="2013-12-24T00:00:00"/>
        <d v="2012-02-02T00:00:00"/>
        <d v="2013-09-30T00:00:00"/>
        <d v="2013-04-08T00:00:00"/>
        <d v="2015-01-26T00:00:00"/>
        <d v="2012-03-29T00:00:00"/>
        <d v="2010-05-22T00:00:00"/>
        <d v="2013-08-19T00:00:00"/>
        <d v="2014-04-10T00:00:00"/>
        <d v="2014-05-10T00:00:00"/>
        <d v="2010-08-06T00:00:00"/>
        <d v="2011-12-01T00:00:00"/>
        <d v="2013-11-03T00:00:00"/>
        <d v="2010-09-05T00:00:00"/>
        <d v="2015-06-17T00:00:00"/>
        <d v="2015-05-08T00:00:00"/>
        <d v="2014-08-21T00:00:00"/>
        <d v="2014-10-02T00:00:00"/>
        <d v="2014-01-16T00:00:00"/>
        <d v="2017-06-05T00:00:00"/>
        <d v="2012-10-21T00:00:00"/>
        <d v="2014-02-12T00:00:00"/>
        <d v="2012-12-04T00:00:00"/>
        <d v="2017-03-27T00:00:00"/>
        <d v="2015-10-17T00:00:00"/>
        <d v="2013-06-14T00:00:00"/>
        <d v="2011-01-14T00:00:00"/>
        <d v="2015-08-09T00:00:00"/>
        <d v="2016-01-19T00:00:00"/>
        <d v="2013-06-18T00:00:00"/>
        <d v="2010-03-25T00:00:00"/>
        <d v="2015-10-23T00:00:00"/>
        <d v="2010-06-28T00:00:00"/>
        <d v="2012-05-18T00:00:00"/>
        <d v="2014-01-11T00:00:00"/>
        <d v="2011-10-06T00:00:00"/>
        <d v="2011-07-18T00:00:00"/>
        <d v="2010-04-18T00:00:00"/>
        <d v="2014-05-20T00:00:00"/>
        <d v="2014-03-31T00:00:00"/>
        <d v="2011-01-26T00:00:00"/>
        <d v="2012-02-01T00:00:00"/>
        <d v="2012-11-26T00:00:00"/>
        <d v="2012-01-13T00:00:00"/>
        <d v="2017-02-05T00:00:00"/>
        <d v="2010-07-18T00:00:00"/>
        <d v="2013-09-08T00:00:00"/>
        <d v="2017-02-13T00:00:00"/>
        <d v="2010-07-11T00:00:00"/>
        <d v="2010-09-01T00:00:00"/>
        <d v="2017-02-09T00:00:00"/>
        <d v="2011-10-13T00:00:00"/>
        <d v="2014-07-20T00:00:00"/>
        <d v="2010-05-06T00:00:00"/>
        <d v="2016-12-19T00:00:00"/>
        <d v="2015-01-28T00:00:00"/>
        <d v="2011-10-26T00:00:00"/>
        <d v="2017-03-23T00:00:00"/>
        <d v="2014-04-19T00:00:00"/>
        <d v="2015-10-15T00:00:00"/>
        <d v="2010-09-14T00:00:00"/>
        <d v="2015-10-11T00:00:00"/>
        <d v="2014-06-01T00:00:00"/>
        <d v="2012-01-16T00:00:00"/>
        <d v="2014-02-23T00:00:00"/>
        <d v="2012-01-10T00:00:00"/>
        <d v="2012-07-14T00:00:00"/>
        <d v="2016-08-16T00:00:00"/>
        <d v="2010-03-27T00:00:00"/>
        <d v="2013-08-17T00:00:00"/>
        <d v="2014-01-29T00:00:00"/>
        <d v="2013-04-24T00:00:00"/>
        <d v="2011-04-04T00:00:00"/>
        <d v="2014-05-21T00:00:00"/>
        <d v="2014-08-28T00:00:00"/>
        <d v="2014-01-21T00:00:00"/>
        <d v="2016-04-24T00:00:00"/>
        <d v="2011-07-13T00:00:00"/>
        <d v="2014-05-05T00:00:00"/>
        <d v="2012-07-24T00:00:00"/>
        <d v="2015-08-05T00:00:00"/>
        <d v="2014-02-09T00:00:00"/>
        <d v="2013-12-08T00:00:00"/>
        <d v="2013-07-03T00:00:00"/>
        <d v="2013-02-08T00:00:00"/>
        <d v="2014-01-19T00:00:00"/>
        <d v="2013-09-11T00:00:00"/>
        <d v="2011-06-07T00:00:00"/>
        <d v="2016-12-11T00:00:00"/>
        <d v="2010-10-25T00:00:00"/>
        <d v="2011-02-16T00:00:00"/>
        <d v="2016-11-08T00:00:00"/>
        <d v="2013-01-14T00:00:00"/>
        <d v="2013-07-20T00:00:00"/>
        <d v="2013-10-13T00:00:00"/>
        <d v="2015-08-10T00:00:00"/>
        <d v="2016-12-12T00:00:00"/>
        <d v="2012-09-07T00:00:00"/>
        <d v="2017-02-16T00:00:00"/>
        <d v="2012-06-05T00:00:00"/>
        <d v="2010-07-17T00:00:00"/>
        <d v="2011-06-20T00:00:00"/>
        <d v="2017-01-26T00:00:00"/>
        <d v="2016-07-26T00:00:00"/>
        <d v="2012-06-22T00:00:00"/>
        <d v="2010-06-03T00:00:00"/>
        <d v="2012-05-20T00:00:00"/>
        <d v="2017-02-25T00:00:00"/>
        <d v="2010-01-07T00:00:00"/>
        <d v="2016-09-20T00:00:00"/>
        <d v="2017-03-01T00:00:00"/>
        <d v="2015-10-28T00:00:00"/>
        <d v="2017-03-20T00:00:00"/>
        <d v="2016-05-08T00:00:00"/>
        <d v="2015-06-27T00:00:00"/>
        <d v="2015-12-06T00:00:00"/>
        <d v="2013-01-06T00:00:00"/>
        <d v="2010-12-15T00:00:00"/>
        <d v="2010-11-30T00:00:00"/>
        <d v="2010-10-31T00:00:00"/>
        <d v="2014-03-04T00:00:00"/>
        <d v="2016-12-16T00:00:00"/>
        <d v="2010-02-23T00:00:00"/>
        <d v="2010-08-27T00:00:00"/>
        <d v="2016-12-09T00:00:00"/>
        <d v="2012-01-07T00:00:00"/>
        <d v="2010-01-14T00:00:00"/>
        <d v="2016-07-09T00:00:00"/>
        <d v="2015-03-26T00:00:00"/>
        <d v="2011-10-03T00:00:00"/>
        <d v="2015-02-22T00:00:00"/>
        <d v="2011-12-28T00:00:00"/>
        <d v="2011-11-22T00:00:00"/>
        <d v="2010-09-19T00:00:00"/>
        <d v="2016-12-13T00:00:00"/>
        <d v="2012-06-19T00:00:00"/>
        <d v="2011-03-07T00:00:00"/>
        <d v="2015-10-20T00:00:00"/>
        <d v="2010-12-31T00:00:00"/>
        <d v="2010-09-07T00:00:00"/>
        <d v="2012-07-29T00:00:00"/>
        <d v="2010-07-21T00:00:00"/>
        <d v="2015-11-24T00:00:00"/>
        <d v="2010-08-02T00:00:00"/>
        <d v="2012-11-10T00:00:00"/>
        <d v="2012-08-31T00:00:00"/>
        <d v="2013-03-21T00:00:00"/>
        <d v="2015-09-05T00:00:00"/>
        <d v="2017-06-02T00:00:00"/>
        <d v="2016-01-20T00:00:00"/>
        <d v="2014-03-02T00:00:00"/>
        <d v="2013-04-25T00:00:00"/>
        <d v="2014-06-02T00:00:00"/>
        <d v="2011-09-02T00:00:00"/>
        <d v="2012-07-19T00:00:00"/>
        <d v="2014-01-10T00:00:00"/>
        <d v="2010-10-20T00:00:00"/>
        <d v="2012-11-18T00:00:00"/>
        <d v="2017-07-26T00:00:00"/>
        <d v="2012-12-18T00:00:00"/>
        <d v="2012-09-04T00:00:00"/>
        <d v="2012-09-18T00:00:00"/>
        <d v="2013-12-29T00:00:00"/>
        <d v="2011-01-27T00:00:00"/>
        <d v="2016-07-30T00:00:00"/>
        <d v="2010-10-21T00:00:00"/>
        <d v="2014-10-11T00:00:00"/>
        <d v="2011-01-28T00:00:00"/>
        <d v="2011-03-19T00:00:00"/>
        <d v="2011-04-09T00:00:00"/>
        <d v="2016-08-05T00:00:00"/>
        <d v="2013-09-20T00:00:00"/>
        <d v="2016-06-28T00:00:00"/>
        <d v="2012-08-18T00:00:00"/>
        <d v="2015-02-13T00:00:00"/>
        <d v="2010-04-09T00:00:00"/>
        <d v="2016-05-21T00:00:00"/>
        <d v="2017-01-12T00:00:00"/>
        <d v="2015-12-01T00:00:00"/>
        <d v="2012-10-09T00:00:00"/>
        <d v="2015-06-21T00:00:00"/>
        <d v="2013-06-02T00:00:00"/>
        <d v="2012-10-11T00:00:00"/>
        <d v="2016-08-18T00:00:00"/>
        <d v="2016-05-17T00:00:00"/>
        <d v="2014-05-16T00:00:00"/>
        <d v="2012-11-27T00:00:00"/>
        <d v="2012-06-29T00:00:00"/>
        <d v="2014-02-02T00:00:00"/>
        <d v="2013-03-27T00:00:00"/>
        <d v="2013-05-11T00:00:00"/>
        <d v="2013-02-04T00:00:00"/>
        <d v="2012-11-09T00:00:00"/>
        <d v="2011-05-12T00:00:00"/>
        <d v="2013-02-02T00:00:00"/>
        <d v="2010-06-08T00:00:00"/>
        <d v="2015-03-30T00:00:00"/>
        <d v="2013-08-02T00:00:00"/>
        <d v="2014-01-24T00:00:00"/>
        <d v="2016-11-20T00:00:00"/>
        <d v="2014-12-30T00:00:00"/>
        <d v="2010-04-30T00:00:00"/>
        <d v="2012-06-14T00:00:00"/>
        <d v="2012-11-24T00:00:00"/>
        <d v="2016-10-13T00:00:00"/>
        <d v="2013-01-03T00:00:00"/>
        <d v="2013-01-11T00:00:00"/>
        <d v="2015-04-05T00:00:00"/>
        <d v="2015-01-14T00:00:00"/>
        <d v="2015-04-21T00:00:00"/>
        <d v="2016-01-17T00:00:00"/>
        <d v="2010-12-09T00:00:00"/>
        <d v="2015-03-08T00:00:00"/>
        <d v="2011-01-18T00:00:00"/>
        <d v="2013-08-14T00:00:00"/>
        <d v="2014-04-05T00:00:00"/>
        <d v="2011-12-23T00:00:00"/>
        <d v="2015-02-08T00:00:00"/>
        <d v="2014-04-02T00:00:00"/>
        <d v="2010-10-26T00:00:00"/>
        <d v="2014-07-07T00:00:00"/>
        <d v="2017-03-08T00:00:00"/>
        <d v="2012-05-14T00:00:00"/>
        <d v="2015-04-03T00:00:00"/>
        <d v="2012-06-16T00:00:00"/>
        <d v="2011-02-27T00:00:00"/>
        <d v="2011-07-21T00:00:00"/>
        <d v="2014-11-03T00:00:00"/>
        <d v="2010-08-07T00:00:00"/>
        <d v="2010-02-24T00:00:00"/>
        <d v="2013-10-18T00:00:00"/>
        <d v="2015-07-12T00:00:00"/>
        <d v="2015-10-26T00:00:00"/>
        <d v="2015-12-20T00:00:00"/>
        <d v="2011-05-17T00:00:00"/>
        <d v="2016-08-04T00:00:00"/>
        <d v="2011-07-11T00:00:00"/>
        <d v="2011-08-17T00:00:00"/>
        <d v="2015-06-18T00:00:00"/>
        <d v="2011-10-07T00:00:00"/>
        <d v="2011-07-30T00:00:00"/>
        <d v="2013-08-18T00:00:00"/>
        <d v="2014-04-08T00:00:00"/>
        <d v="2016-08-07T00:00:00"/>
        <d v="2013-06-06T00:00:00"/>
        <d v="2013-06-12T00:00:00"/>
        <d v="2013-02-25T00:00:00"/>
        <d v="2013-08-26T00:00:00"/>
        <d v="2012-02-08T00:00:00"/>
        <d v="2015-12-14T00:00:00"/>
        <d v="2017-03-10T00:00:00"/>
        <d v="2011-02-23T00:00:00"/>
        <d v="2011-09-30T00:00:00"/>
        <d v="2012-04-08T00:00:00"/>
        <d v="2015-02-17T00:00:00"/>
        <d v="2011-01-11T00:00:00"/>
        <d v="2014-09-21T00:00:00"/>
        <d v="2013-11-09T00:00:00"/>
        <d v="2017-02-03T00:00:00"/>
        <d v="2015-08-12T00:00:00"/>
        <d v="2014-11-24T00:00:00"/>
        <d v="2016-04-03T00:00:00"/>
        <d v="2010-08-15T00:00:00"/>
        <d v="2015-02-04T00:00:00"/>
        <d v="2010-10-15T00:00:00"/>
        <d v="2015-04-27T00:00:00"/>
        <d v="2015-06-30T00:00:00"/>
        <d v="2011-08-31T00:00:00"/>
        <d v="2017-07-02T00:00:00"/>
        <d v="2016-02-13T00:00:00"/>
        <d v="2015-11-13T00:00:00"/>
        <d v="2017-06-20T00:00:00"/>
        <d v="2017-07-18T00:00:00"/>
        <d v="2012-02-27T00:00:00"/>
        <d v="2015-09-18T00:00:00"/>
        <d v="2014-10-19T00:00:00"/>
        <d v="2016-03-02T00:00:00"/>
        <d v="2014-02-04T00:00:00"/>
        <d v="2010-06-22T00:00:00"/>
        <d v="2013-10-22T00:00:00"/>
        <d v="2012-03-24T00:00:00"/>
        <d v="2012-04-22T00:00:00"/>
        <d v="2016-03-16T00:00:00"/>
        <d v="2011-06-30T00:00:00"/>
        <d v="2013-11-11T00:00:00"/>
        <d v="2012-06-27T00:00:00"/>
        <d v="2010-02-17T00:00:00"/>
        <d v="2015-09-30T00:00:00"/>
        <d v="2013-03-13T00:00:00"/>
        <d v="2012-12-30T00:00:00"/>
        <d v="2014-06-25T00:00:00"/>
        <d v="2014-02-25T00:00:00"/>
        <d v="2015-08-01T00:00:00"/>
        <d v="2011-07-25T00:00:00"/>
        <d v="2015-04-09T00:00:00"/>
        <d v="2015-07-25T00:00:00"/>
        <d v="2015-08-19T00:00:00"/>
        <d v="2016-12-24T00:00:00"/>
        <d v="2015-03-02T00:00:00"/>
        <d v="2014-05-09T00:00:00"/>
        <d v="2016-03-19T00:00:00"/>
        <d v="2016-07-24T00:00:00"/>
        <d v="2014-03-08T00:00:00"/>
        <d v="2010-04-14T00:00:00"/>
        <d v="2015-07-14T00:00:00"/>
        <d v="2013-11-20T00:00:00"/>
        <d v="2014-10-27T00:00:00"/>
        <d v="2012-03-10T00:00:00"/>
        <d v="2010-06-20T00:00:00"/>
        <d v="2017-04-02T00:00:00"/>
        <d v="2013-02-26T00:00:00"/>
        <d v="2012-08-04T00:00:00"/>
        <d v="2011-10-19T00:00:00"/>
        <d v="2013-10-03T00:00:00"/>
        <d v="2014-02-24T00:00:00"/>
        <d v="2010-12-10T00:00:00"/>
        <d v="2016-11-01T00:00:00"/>
        <d v="2013-02-07T00:00:00"/>
        <d v="2017-05-08T00:00:00"/>
        <d v="2015-03-17T00:00:00"/>
        <d v="2012-11-29T00:00:00"/>
        <d v="2017-01-14T00:00:00"/>
        <d v="2016-04-27T00:00:00"/>
        <d v="2010-08-31T00:00:00"/>
        <d v="2016-03-27T00:00:00"/>
        <d v="2012-07-04T00:00:00"/>
        <d v="2014-11-13T00:00:00"/>
        <d v="2011-08-04T00:00:00"/>
        <d v="2014-10-18T00:00:00"/>
        <d v="2014-09-14T00:00:00"/>
        <d v="2016-07-12T00:00:00"/>
        <d v="2012-08-27T00:00:00"/>
        <d v="2010-02-28T00:00:00"/>
        <d v="2014-08-15T00:00:00"/>
        <d v="2015-04-08T00:00:00"/>
        <d v="2017-03-02T00:00:00"/>
        <d v="2016-03-08T00:00:00"/>
        <d v="2011-04-22T00:00:00"/>
        <d v="2010-01-10T00:00:00"/>
        <d v="2013-10-12T00:00:00"/>
        <d v="2011-05-27T00:00:00"/>
        <d v="2013-07-28T00:00:00"/>
        <d v="2016-01-25T00:00:00"/>
        <d v="2012-01-26T00:00:00"/>
        <d v="2012-03-14T00:00:00"/>
        <d v="2016-02-24T00:00:00"/>
        <d v="2010-05-15T00:00:00"/>
        <d v="2011-10-15T00:00:00"/>
        <d v="2014-03-12T00:00:00"/>
        <d v="2016-12-03T00:00:00"/>
      </sharedItems>
      <fieldGroup par="18" base="6">
        <rangePr groupBy="months" startDate="2010-01-01T00:00:00" endDate="2017-07-27T00:00:00"/>
        <groupItems count="14">
          <s v="&lt;1/1/2010"/>
          <s v="Jan"/>
          <s v="Feb"/>
          <s v="Mar"/>
          <s v="Apr"/>
          <s v="May"/>
          <s v="Jun"/>
          <s v="Jul"/>
          <s v="Aug"/>
          <s v="Sep"/>
          <s v="Oct"/>
          <s v="Nov"/>
          <s v="Dec"/>
          <s v="&gt;7/27/2017"/>
        </groupItems>
      </fieldGroup>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1">
      <sharedItems containsSemiMixedTypes="0" containsString="0" containsNumber="1" containsInteger="1" minValue="13" maxValue="9998"/>
    </cacheField>
    <cacheField name="Unit Price" numFmtId="164">
      <sharedItems containsSemiMixedTypes="0" containsString="0" containsNumber="1" minValue="9.33" maxValue="668.27"/>
    </cacheField>
    <cacheField name="Unit Cost" numFmtId="164">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164">
      <sharedItems containsSemiMixedTypes="0" containsString="0" containsNumber="1" minValue="1416.75" maxValue="5204978.4000000004"/>
    </cacheField>
    <cacheField name="Total Profit" numFmtId="164">
      <sharedItems containsSemiMixedTypes="0" containsString="0" containsNumber="1" minValue="532.61" maxValue="1726181.36"/>
    </cacheField>
    <cacheField name="Order_Year" numFmtId="0">
      <sharedItems containsSemiMixedTypes="0" containsString="0" containsNumber="1" containsInteger="1" minValue="2010" maxValue="2017" count="8">
        <n v="2015"/>
        <n v="2016"/>
        <n v="2010"/>
        <n v="2014"/>
        <n v="2013"/>
        <n v="2012"/>
        <n v="2011"/>
        <n v="2017"/>
      </sharedItems>
    </cacheField>
    <cacheField name="Order_Month" numFmtId="0">
      <sharedItems containsSemiMixedTypes="0" containsString="0" containsNumber="1" containsInteger="1" minValue="1" maxValue="12"/>
    </cacheField>
    <cacheField name="Quarters" numFmtId="0" databaseField="0">
      <fieldGroup base="6">
        <rangePr groupBy="quarters" startDate="2010-01-01T00:00:00" endDate="2017-07-27T00:00:00"/>
        <groupItems count="6">
          <s v="&lt;1/1/2010"/>
          <s v="Qtr1"/>
          <s v="Qtr2"/>
          <s v="Qtr3"/>
          <s v="Qtr4"/>
          <s v="&gt;7/27/2017"/>
        </groupItems>
      </fieldGroup>
    </cacheField>
    <cacheField name="Years" numFmtId="0" databaseField="0">
      <fieldGroup base="6">
        <rangePr groupBy="years" startDate="2010-01-01T00:00:00" endDate="2017-07-27T00:00:00"/>
        <groupItems count="10">
          <s v="&lt;1/1/2010"/>
          <s v="2010"/>
          <s v="2011"/>
          <s v="2012"/>
          <s v="2013"/>
          <s v="2014"/>
          <s v="2015"/>
          <s v="2016"/>
          <s v="2017"/>
          <s v="&gt;7/27/2017"/>
        </groupItems>
      </fieldGroup>
    </cacheField>
  </cacheFields>
  <extLst>
    <ext xmlns:x14="http://schemas.microsoft.com/office/spreadsheetml/2009/9/main" uri="{725AE2AE-9491-48be-B2B4-4EB974FC3084}">
      <x14:pivotCacheDefinition pivotCacheId="2024906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s v="M"/>
    <x v="0"/>
    <n v="873105657"/>
    <d v="2015-06-23T00:00:00"/>
    <n v="221"/>
    <n v="9.33"/>
    <n v="6.92"/>
    <n v="2061.9299999999998"/>
    <n v="1529.32"/>
    <n v="532.61"/>
    <x v="0"/>
    <n v="6"/>
  </r>
  <r>
    <x v="1"/>
    <x v="1"/>
    <x v="1"/>
    <x v="1"/>
    <x v="0"/>
    <s v="L"/>
    <x v="1"/>
    <n v="458942115"/>
    <d v="2016-07-29T00:00:00"/>
    <n v="25"/>
    <n v="81.73"/>
    <n v="56.67"/>
    <n v="2043.25"/>
    <n v="1416.75"/>
    <n v="626.5"/>
    <x v="1"/>
    <n v="7"/>
  </r>
  <r>
    <x v="1"/>
    <x v="2"/>
    <x v="0"/>
    <x v="2"/>
    <x v="1"/>
    <s v="H"/>
    <x v="2"/>
    <n v="109966123"/>
    <d v="2010-06-05T00:00:00"/>
    <n v="274"/>
    <n v="9.33"/>
    <n v="6.92"/>
    <n v="2556.42"/>
    <n v="1896.08"/>
    <n v="660.34"/>
    <x v="2"/>
    <n v="5"/>
  </r>
  <r>
    <x v="1"/>
    <x v="3"/>
    <x v="0"/>
    <x v="3"/>
    <x v="1"/>
    <s v="L"/>
    <x v="3"/>
    <n v="564646470"/>
    <d v="2014-03-16T00:00:00"/>
    <n v="293"/>
    <n v="9.33"/>
    <n v="6.92"/>
    <n v="2733.69"/>
    <n v="2027.56"/>
    <n v="706.13"/>
    <x v="3"/>
    <n v="1"/>
  </r>
  <r>
    <x v="2"/>
    <x v="4"/>
    <x v="0"/>
    <x v="4"/>
    <x v="1"/>
    <s v="M"/>
    <x v="4"/>
    <n v="171131217"/>
    <d v="2013-10-08T00:00:00"/>
    <n v="385"/>
    <n v="9.33"/>
    <n v="6.92"/>
    <n v="3592.05"/>
    <n v="2664.2"/>
    <n v="927.85"/>
    <x v="4"/>
    <n v="9"/>
  </r>
  <r>
    <x v="0"/>
    <x v="5"/>
    <x v="0"/>
    <x v="5"/>
    <x v="1"/>
    <s v="L"/>
    <x v="5"/>
    <n v="792983996"/>
    <d v="2016-12-02T00:00:00"/>
    <n v="441"/>
    <n v="9.33"/>
    <n v="6.92"/>
    <n v="4114.53"/>
    <n v="3051.72"/>
    <n v="1062.81"/>
    <x v="1"/>
    <n v="10"/>
  </r>
  <r>
    <x v="3"/>
    <x v="6"/>
    <x v="2"/>
    <x v="6"/>
    <x v="1"/>
    <s v="L"/>
    <x v="6"/>
    <n v="377502095"/>
    <d v="2014-03-03T00:00:00"/>
    <n v="114"/>
    <n v="47.45"/>
    <n v="31.79"/>
    <n v="5409.3"/>
    <n v="3624.06"/>
    <n v="1785.24"/>
    <x v="3"/>
    <n v="2"/>
  </r>
  <r>
    <x v="1"/>
    <x v="7"/>
    <x v="0"/>
    <x v="7"/>
    <x v="1"/>
    <s v="C"/>
    <x v="7"/>
    <n v="433228528"/>
    <d v="2012-12-21T00:00:00"/>
    <n v="804"/>
    <n v="9.33"/>
    <n v="6.92"/>
    <n v="7501.32"/>
    <n v="5563.68"/>
    <n v="1937.64"/>
    <x v="5"/>
    <n v="12"/>
  </r>
  <r>
    <x v="0"/>
    <x v="8"/>
    <x v="0"/>
    <x v="8"/>
    <x v="1"/>
    <s v="C"/>
    <x v="8"/>
    <n v="722088277"/>
    <d v="2016-07-03T00:00:00"/>
    <n v="822"/>
    <n v="9.33"/>
    <n v="6.92"/>
    <n v="7669.26"/>
    <n v="5688.24"/>
    <n v="1981.02"/>
    <x v="1"/>
    <n v="7"/>
  </r>
  <r>
    <x v="1"/>
    <x v="9"/>
    <x v="3"/>
    <x v="9"/>
    <x v="1"/>
    <s v="C"/>
    <x v="9"/>
    <n v="109694898"/>
    <d v="2013-10-16T00:00:00"/>
    <n v="13"/>
    <n v="668.27"/>
    <n v="502.54"/>
    <n v="8687.51"/>
    <n v="6533.02"/>
    <n v="2154.4899999999998"/>
    <x v="4"/>
    <n v="9"/>
  </r>
  <r>
    <x v="0"/>
    <x v="10"/>
    <x v="1"/>
    <x v="10"/>
    <x v="1"/>
    <s v="L"/>
    <x v="10"/>
    <n v="409774005"/>
    <d v="2010-11-27T00:00:00"/>
    <n v="89"/>
    <n v="81.73"/>
    <n v="56.67"/>
    <n v="7273.97"/>
    <n v="5043.63"/>
    <n v="2230.34"/>
    <x v="2"/>
    <n v="11"/>
  </r>
  <r>
    <x v="2"/>
    <x v="11"/>
    <x v="0"/>
    <x v="11"/>
    <x v="1"/>
    <s v="C"/>
    <x v="11"/>
    <n v="402614009"/>
    <d v="2012-03-02T00:00:00"/>
    <n v="1287"/>
    <n v="9.33"/>
    <n v="6.92"/>
    <n v="12007.71"/>
    <n v="8906.0400000000009"/>
    <n v="3101.67"/>
    <x v="5"/>
    <n v="1"/>
  </r>
  <r>
    <x v="1"/>
    <x v="12"/>
    <x v="0"/>
    <x v="12"/>
    <x v="1"/>
    <s v="L"/>
    <x v="12"/>
    <n v="193775498"/>
    <d v="2013-01-31T00:00:00"/>
    <n v="1331"/>
    <n v="9.33"/>
    <n v="6.92"/>
    <n v="12418.23"/>
    <n v="9210.52"/>
    <n v="3207.71"/>
    <x v="5"/>
    <n v="12"/>
  </r>
  <r>
    <x v="1"/>
    <x v="13"/>
    <x v="4"/>
    <x v="13"/>
    <x v="0"/>
    <s v="C"/>
    <x v="13"/>
    <n v="884493243"/>
    <d v="2013-10-02T00:00:00"/>
    <n v="61"/>
    <n v="421.89"/>
    <n v="364.69"/>
    <n v="25735.29"/>
    <n v="22246.09"/>
    <n v="3489.2"/>
    <x v="4"/>
    <n v="8"/>
  </r>
  <r>
    <x v="0"/>
    <x v="8"/>
    <x v="0"/>
    <x v="14"/>
    <x v="1"/>
    <s v="M"/>
    <x v="14"/>
    <n v="103617227"/>
    <d v="2011-03-12T00:00:00"/>
    <n v="1495"/>
    <n v="9.33"/>
    <n v="6.92"/>
    <n v="13948.35"/>
    <n v="10345.4"/>
    <n v="3602.95"/>
    <x v="6"/>
    <n v="2"/>
  </r>
  <r>
    <x v="1"/>
    <x v="14"/>
    <x v="0"/>
    <x v="15"/>
    <x v="0"/>
    <s v="H"/>
    <x v="15"/>
    <n v="292180383"/>
    <d v="2016-08-15T00:00:00"/>
    <n v="1523"/>
    <n v="9.33"/>
    <n v="6.92"/>
    <n v="14209.59"/>
    <n v="10539.16"/>
    <n v="3670.43"/>
    <x v="1"/>
    <n v="7"/>
  </r>
  <r>
    <x v="3"/>
    <x v="15"/>
    <x v="5"/>
    <x v="16"/>
    <x v="1"/>
    <s v="C"/>
    <x v="16"/>
    <n v="276225316"/>
    <d v="2015-02-09T00:00:00"/>
    <n v="64"/>
    <n v="154.06"/>
    <n v="90.93"/>
    <n v="9859.84"/>
    <n v="5819.52"/>
    <n v="4040.32"/>
    <x v="0"/>
    <n v="1"/>
  </r>
  <r>
    <x v="1"/>
    <x v="16"/>
    <x v="0"/>
    <x v="17"/>
    <x v="1"/>
    <s v="H"/>
    <x v="17"/>
    <n v="536028802"/>
    <d v="2010-09-22T00:00:00"/>
    <n v="1689"/>
    <n v="9.33"/>
    <n v="6.92"/>
    <n v="15758.37"/>
    <n v="11687.88"/>
    <n v="4070.49"/>
    <x v="2"/>
    <n v="9"/>
  </r>
  <r>
    <x v="4"/>
    <x v="17"/>
    <x v="0"/>
    <x v="18"/>
    <x v="1"/>
    <s v="M"/>
    <x v="18"/>
    <n v="346215522"/>
    <d v="2014-05-04T00:00:00"/>
    <n v="1721"/>
    <n v="9.33"/>
    <n v="6.92"/>
    <n v="16056.93"/>
    <n v="11909.32"/>
    <n v="4147.6099999999997"/>
    <x v="3"/>
    <n v="3"/>
  </r>
  <r>
    <x v="1"/>
    <x v="18"/>
    <x v="0"/>
    <x v="19"/>
    <x v="1"/>
    <s v="L"/>
    <x v="19"/>
    <n v="624295365"/>
    <d v="2010-06-23T00:00:00"/>
    <n v="1727"/>
    <n v="9.33"/>
    <n v="6.92"/>
    <n v="16112.91"/>
    <n v="11950.84"/>
    <n v="4162.07"/>
    <x v="2"/>
    <n v="5"/>
  </r>
  <r>
    <x v="0"/>
    <x v="19"/>
    <x v="6"/>
    <x v="20"/>
    <x v="0"/>
    <s v="H"/>
    <x v="20"/>
    <n v="459212481"/>
    <d v="2016-06-16T00:00:00"/>
    <n v="33"/>
    <n v="651.21"/>
    <n v="524.96"/>
    <n v="21489.93"/>
    <n v="17323.68"/>
    <n v="4166.25"/>
    <x v="1"/>
    <n v="5"/>
  </r>
  <r>
    <x v="2"/>
    <x v="20"/>
    <x v="0"/>
    <x v="21"/>
    <x v="0"/>
    <s v="L"/>
    <x v="21"/>
    <n v="827964293"/>
    <d v="2013-06-01T00:00:00"/>
    <n v="1888"/>
    <n v="9.33"/>
    <n v="6.92"/>
    <n v="17615.04"/>
    <n v="13064.96"/>
    <n v="4550.08"/>
    <x v="4"/>
    <n v="5"/>
  </r>
  <r>
    <x v="1"/>
    <x v="21"/>
    <x v="0"/>
    <x v="22"/>
    <x v="0"/>
    <s v="M"/>
    <x v="22"/>
    <n v="701816356"/>
    <d v="2017-07-30T00:00:00"/>
    <n v="1910"/>
    <n v="9.33"/>
    <n v="6.92"/>
    <n v="17820.3"/>
    <n v="13217.2"/>
    <n v="4603.1000000000004"/>
    <x v="7"/>
    <n v="7"/>
  </r>
  <r>
    <x v="1"/>
    <x v="22"/>
    <x v="0"/>
    <x v="23"/>
    <x v="1"/>
    <s v="L"/>
    <x v="23"/>
    <n v="251529252"/>
    <d v="2012-05-05T00:00:00"/>
    <n v="1950"/>
    <n v="9.33"/>
    <n v="6.92"/>
    <n v="18193.5"/>
    <n v="13494"/>
    <n v="4699.5"/>
    <x v="5"/>
    <n v="4"/>
  </r>
  <r>
    <x v="3"/>
    <x v="23"/>
    <x v="0"/>
    <x v="24"/>
    <x v="1"/>
    <s v="C"/>
    <x v="24"/>
    <n v="960905301"/>
    <d v="2010-11-25T00:00:00"/>
    <n v="2087"/>
    <n v="9.33"/>
    <n v="6.92"/>
    <n v="19471.71"/>
    <n v="14442.04"/>
    <n v="5029.67"/>
    <x v="2"/>
    <n v="11"/>
  </r>
  <r>
    <x v="0"/>
    <x v="24"/>
    <x v="0"/>
    <x v="25"/>
    <x v="0"/>
    <s v="M"/>
    <x v="25"/>
    <n v="765955483"/>
    <d v="2011-10-07T00:00:00"/>
    <n v="2104"/>
    <n v="9.33"/>
    <n v="6.92"/>
    <n v="19630.32"/>
    <n v="14559.68"/>
    <n v="5070.6400000000003"/>
    <x v="6"/>
    <n v="9"/>
  </r>
  <r>
    <x v="4"/>
    <x v="25"/>
    <x v="0"/>
    <x v="26"/>
    <x v="1"/>
    <s v="C"/>
    <x v="26"/>
    <n v="245042169"/>
    <d v="2016-12-15T00:00:00"/>
    <n v="2278"/>
    <n v="9.33"/>
    <n v="6.92"/>
    <n v="21253.74"/>
    <n v="15763.76"/>
    <n v="5489.98"/>
    <x v="1"/>
    <n v="11"/>
  </r>
  <r>
    <x v="2"/>
    <x v="26"/>
    <x v="0"/>
    <x v="27"/>
    <x v="1"/>
    <s v="C"/>
    <x v="27"/>
    <n v="673803794"/>
    <d v="2014-07-29T00:00:00"/>
    <n v="2371"/>
    <n v="9.33"/>
    <n v="6.92"/>
    <n v="22121.43"/>
    <n v="16407.32"/>
    <n v="5714.11"/>
    <x v="3"/>
    <n v="7"/>
  </r>
  <r>
    <x v="1"/>
    <x v="27"/>
    <x v="2"/>
    <x v="28"/>
    <x v="1"/>
    <s v="L"/>
    <x v="28"/>
    <n v="806298053"/>
    <d v="2011-10-24T00:00:00"/>
    <n v="366"/>
    <n v="47.45"/>
    <n v="31.79"/>
    <n v="17366.7"/>
    <n v="11635.14"/>
    <n v="5731.56"/>
    <x v="6"/>
    <n v="9"/>
  </r>
  <r>
    <x v="3"/>
    <x v="28"/>
    <x v="4"/>
    <x v="29"/>
    <x v="1"/>
    <s v="L"/>
    <x v="29"/>
    <n v="681298100"/>
    <d v="2011-11-20T00:00:00"/>
    <n v="103"/>
    <n v="421.89"/>
    <n v="364.69"/>
    <n v="43454.67"/>
    <n v="37563.07"/>
    <n v="5891.6"/>
    <x v="6"/>
    <n v="10"/>
  </r>
  <r>
    <x v="0"/>
    <x v="29"/>
    <x v="2"/>
    <x v="30"/>
    <x v="0"/>
    <s v="C"/>
    <x v="30"/>
    <n v="537578904"/>
    <d v="2015-07-09T00:00:00"/>
    <n v="399"/>
    <n v="47.45"/>
    <n v="31.79"/>
    <n v="18932.55"/>
    <n v="12684.21"/>
    <n v="6248.34"/>
    <x v="0"/>
    <n v="6"/>
  </r>
  <r>
    <x v="1"/>
    <x v="27"/>
    <x v="0"/>
    <x v="31"/>
    <x v="1"/>
    <s v="M"/>
    <x v="31"/>
    <n v="793938434"/>
    <d v="2016-02-08T00:00:00"/>
    <n v="2880"/>
    <n v="9.33"/>
    <n v="6.92"/>
    <n v="26870.400000000001"/>
    <n v="19929.599999999999"/>
    <n v="6940.8"/>
    <x v="1"/>
    <n v="1"/>
  </r>
  <r>
    <x v="0"/>
    <x v="30"/>
    <x v="0"/>
    <x v="32"/>
    <x v="0"/>
    <s v="H"/>
    <x v="32"/>
    <n v="367576634"/>
    <d v="2014-01-05T00:00:00"/>
    <n v="2949"/>
    <n v="9.33"/>
    <n v="6.92"/>
    <n v="27514.17"/>
    <n v="20407.080000000002"/>
    <n v="7107.09"/>
    <x v="4"/>
    <n v="12"/>
  </r>
  <r>
    <x v="0"/>
    <x v="31"/>
    <x v="2"/>
    <x v="33"/>
    <x v="0"/>
    <s v="L"/>
    <x v="33"/>
    <n v="669978749"/>
    <d v="2011-03-20T00:00:00"/>
    <n v="455"/>
    <n v="47.45"/>
    <n v="31.79"/>
    <n v="21589.75"/>
    <n v="14464.45"/>
    <n v="7125.3"/>
    <x v="6"/>
    <n v="2"/>
  </r>
  <r>
    <x v="0"/>
    <x v="32"/>
    <x v="0"/>
    <x v="34"/>
    <x v="0"/>
    <s v="C"/>
    <x v="34"/>
    <n v="267888581"/>
    <d v="2010-12-22T00:00:00"/>
    <n v="3039"/>
    <n v="9.33"/>
    <n v="6.92"/>
    <n v="28353.87"/>
    <n v="21029.88"/>
    <n v="7323.99"/>
    <x v="2"/>
    <n v="11"/>
  </r>
  <r>
    <x v="0"/>
    <x v="33"/>
    <x v="2"/>
    <x v="35"/>
    <x v="1"/>
    <s v="C"/>
    <x v="35"/>
    <n v="681941401"/>
    <d v="2016-07-28T00:00:00"/>
    <n v="470"/>
    <n v="47.45"/>
    <n v="31.79"/>
    <n v="22301.5"/>
    <n v="14941.3"/>
    <n v="7360.2"/>
    <x v="1"/>
    <n v="6"/>
  </r>
  <r>
    <x v="3"/>
    <x v="34"/>
    <x v="7"/>
    <x v="36"/>
    <x v="1"/>
    <s v="M"/>
    <x v="36"/>
    <n v="767401731"/>
    <d v="2012-07-30T00:00:00"/>
    <n v="80"/>
    <n v="255.28"/>
    <n v="159.41999999999999"/>
    <n v="20422.400000000001"/>
    <n v="12753.6"/>
    <n v="7668.8"/>
    <x v="5"/>
    <n v="7"/>
  </r>
  <r>
    <x v="2"/>
    <x v="35"/>
    <x v="1"/>
    <x v="37"/>
    <x v="0"/>
    <s v="L"/>
    <x v="37"/>
    <n v="109358012"/>
    <d v="2017-07-10T00:00:00"/>
    <n v="321"/>
    <n v="81.73"/>
    <n v="56.67"/>
    <n v="26235.33"/>
    <n v="18191.07"/>
    <n v="8044.26"/>
    <x v="7"/>
    <n v="6"/>
  </r>
  <r>
    <x v="0"/>
    <x v="36"/>
    <x v="1"/>
    <x v="38"/>
    <x v="1"/>
    <s v="C"/>
    <x v="38"/>
    <n v="226077878"/>
    <d v="2012-10-23T00:00:00"/>
    <n v="323"/>
    <n v="81.73"/>
    <n v="56.67"/>
    <n v="26398.79"/>
    <n v="18304.41"/>
    <n v="8094.38"/>
    <x v="5"/>
    <n v="9"/>
  </r>
  <r>
    <x v="1"/>
    <x v="37"/>
    <x v="0"/>
    <x v="39"/>
    <x v="1"/>
    <s v="L"/>
    <x v="39"/>
    <n v="360820043"/>
    <d v="2015-07-02T00:00:00"/>
    <n v="3524"/>
    <n v="9.33"/>
    <n v="6.92"/>
    <n v="32878.92"/>
    <n v="24386.080000000002"/>
    <n v="8492.84"/>
    <x v="0"/>
    <n v="5"/>
  </r>
  <r>
    <x v="1"/>
    <x v="38"/>
    <x v="8"/>
    <x v="40"/>
    <x v="1"/>
    <s v="M"/>
    <x v="40"/>
    <n v="835054767"/>
    <d v="2015-10-09T00:00:00"/>
    <n v="117"/>
    <n v="109.28"/>
    <n v="35.840000000000003"/>
    <n v="12785.76"/>
    <n v="4193.28"/>
    <n v="8592.48"/>
    <x v="0"/>
    <n v="9"/>
  </r>
  <r>
    <x v="0"/>
    <x v="39"/>
    <x v="2"/>
    <x v="41"/>
    <x v="0"/>
    <s v="L"/>
    <x v="41"/>
    <n v="769464671"/>
    <d v="2011-12-24T00:00:00"/>
    <n v="550"/>
    <n v="47.45"/>
    <n v="31.79"/>
    <n v="26097.5"/>
    <n v="17484.5"/>
    <n v="8613"/>
    <x v="6"/>
    <n v="11"/>
  </r>
  <r>
    <x v="4"/>
    <x v="40"/>
    <x v="6"/>
    <x v="42"/>
    <x v="0"/>
    <s v="H"/>
    <x v="42"/>
    <n v="136931979"/>
    <d v="2015-12-13T00:00:00"/>
    <n v="70"/>
    <n v="651.21"/>
    <n v="524.96"/>
    <n v="45584.7"/>
    <n v="36747.199999999997"/>
    <n v="8837.5"/>
    <x v="0"/>
    <n v="12"/>
  </r>
  <r>
    <x v="2"/>
    <x v="41"/>
    <x v="9"/>
    <x v="43"/>
    <x v="1"/>
    <s v="C"/>
    <x v="43"/>
    <n v="522371423"/>
    <d v="2017-04-08T00:00:00"/>
    <n v="167"/>
    <n v="152.58000000000001"/>
    <n v="97.44"/>
    <n v="25480.86"/>
    <n v="16272.48"/>
    <n v="9208.3799999999992"/>
    <x v="7"/>
    <n v="3"/>
  </r>
  <r>
    <x v="0"/>
    <x v="42"/>
    <x v="0"/>
    <x v="44"/>
    <x v="1"/>
    <s v="C"/>
    <x v="44"/>
    <n v="681006705"/>
    <d v="2011-06-14T00:00:00"/>
    <n v="3872"/>
    <n v="9.33"/>
    <n v="6.92"/>
    <n v="36125.760000000002"/>
    <n v="26794.240000000002"/>
    <n v="9331.52"/>
    <x v="6"/>
    <n v="4"/>
  </r>
  <r>
    <x v="0"/>
    <x v="43"/>
    <x v="2"/>
    <x v="45"/>
    <x v="0"/>
    <s v="H"/>
    <x v="45"/>
    <n v="989691627"/>
    <d v="2013-07-10T00:00:00"/>
    <n v="600"/>
    <n v="47.45"/>
    <n v="31.79"/>
    <n v="28470"/>
    <n v="19074"/>
    <n v="9396"/>
    <x v="4"/>
    <n v="6"/>
  </r>
  <r>
    <x v="2"/>
    <x v="44"/>
    <x v="0"/>
    <x v="46"/>
    <x v="0"/>
    <s v="L"/>
    <x v="46"/>
    <n v="769205892"/>
    <d v="2010-03-17T00:00:00"/>
    <n v="3972"/>
    <n v="9.33"/>
    <n v="6.92"/>
    <n v="37058.76"/>
    <n v="27486.240000000002"/>
    <n v="9572.52"/>
    <x v="2"/>
    <n v="3"/>
  </r>
  <r>
    <x v="5"/>
    <x v="45"/>
    <x v="0"/>
    <x v="47"/>
    <x v="0"/>
    <s v="L"/>
    <x v="47"/>
    <n v="447601306"/>
    <d v="2013-03-11T00:00:00"/>
    <n v="4028"/>
    <n v="9.33"/>
    <n v="6.92"/>
    <n v="37581.24"/>
    <n v="27873.759999999998"/>
    <n v="9707.48"/>
    <x v="4"/>
    <n v="2"/>
  </r>
  <r>
    <x v="1"/>
    <x v="46"/>
    <x v="0"/>
    <x v="48"/>
    <x v="0"/>
    <s v="H"/>
    <x v="48"/>
    <n v="333281266"/>
    <d v="2013-07-28T00:00:00"/>
    <n v="4188"/>
    <n v="9.33"/>
    <n v="6.92"/>
    <n v="39074.04"/>
    <n v="28980.959999999999"/>
    <n v="10093.08"/>
    <x v="4"/>
    <n v="7"/>
  </r>
  <r>
    <x v="5"/>
    <x v="47"/>
    <x v="2"/>
    <x v="49"/>
    <x v="0"/>
    <s v="M"/>
    <x v="49"/>
    <n v="293258845"/>
    <d v="2015-11-14T00:00:00"/>
    <n v="664"/>
    <n v="47.45"/>
    <n v="31.79"/>
    <n v="31506.799999999999"/>
    <n v="21108.560000000001"/>
    <n v="10398.24"/>
    <x v="0"/>
    <n v="11"/>
  </r>
  <r>
    <x v="4"/>
    <x v="48"/>
    <x v="5"/>
    <x v="50"/>
    <x v="1"/>
    <s v="C"/>
    <x v="50"/>
    <n v="151868665"/>
    <d v="2012-04-19T00:00:00"/>
    <n v="168"/>
    <n v="154.06"/>
    <n v="90.93"/>
    <n v="25882.080000000002"/>
    <n v="15276.24"/>
    <n v="10605.84"/>
    <x v="5"/>
    <n v="3"/>
  </r>
  <r>
    <x v="3"/>
    <x v="49"/>
    <x v="8"/>
    <x v="51"/>
    <x v="0"/>
    <s v="C"/>
    <x v="51"/>
    <n v="693159472"/>
    <d v="2011-02-05T00:00:00"/>
    <n v="146"/>
    <n v="109.28"/>
    <n v="35.840000000000003"/>
    <n v="15954.88"/>
    <n v="5232.6400000000003"/>
    <n v="10722.24"/>
    <x v="6"/>
    <n v="1"/>
  </r>
  <r>
    <x v="1"/>
    <x v="50"/>
    <x v="2"/>
    <x v="52"/>
    <x v="0"/>
    <s v="H"/>
    <x v="52"/>
    <n v="141259562"/>
    <d v="2014-11-11T00:00:00"/>
    <n v="698"/>
    <n v="47.45"/>
    <n v="31.79"/>
    <n v="33120.1"/>
    <n v="22189.42"/>
    <n v="10930.68"/>
    <x v="3"/>
    <n v="10"/>
  </r>
  <r>
    <x v="0"/>
    <x v="8"/>
    <x v="0"/>
    <x v="53"/>
    <x v="0"/>
    <s v="L"/>
    <x v="53"/>
    <n v="221530139"/>
    <d v="2011-01-26T00:00:00"/>
    <n v="4546"/>
    <n v="9.33"/>
    <n v="6.92"/>
    <n v="42414.18"/>
    <n v="31458.32"/>
    <n v="10955.86"/>
    <x v="6"/>
    <n v="1"/>
  </r>
  <r>
    <x v="5"/>
    <x v="51"/>
    <x v="0"/>
    <x v="54"/>
    <x v="1"/>
    <s v="L"/>
    <x v="54"/>
    <n v="692566382"/>
    <d v="2011-01-14T00:00:00"/>
    <n v="4638"/>
    <n v="9.33"/>
    <n v="6.92"/>
    <n v="43272.54"/>
    <n v="32094.959999999999"/>
    <n v="11177.58"/>
    <x v="6"/>
    <n v="1"/>
  </r>
  <r>
    <x v="6"/>
    <x v="52"/>
    <x v="0"/>
    <x v="55"/>
    <x v="0"/>
    <s v="M"/>
    <x v="55"/>
    <n v="469839179"/>
    <d v="2012-02-22T00:00:00"/>
    <n v="4709"/>
    <n v="9.33"/>
    <n v="6.92"/>
    <n v="43934.97"/>
    <n v="32586.28"/>
    <n v="11348.69"/>
    <x v="5"/>
    <n v="1"/>
  </r>
  <r>
    <x v="1"/>
    <x v="7"/>
    <x v="0"/>
    <x v="56"/>
    <x v="0"/>
    <s v="H"/>
    <x v="56"/>
    <n v="861462724"/>
    <d v="2010-04-19T00:00:00"/>
    <n v="4818"/>
    <n v="9.33"/>
    <n v="6.92"/>
    <n v="44951.94"/>
    <n v="33340.559999999998"/>
    <n v="11611.38"/>
    <x v="2"/>
    <n v="3"/>
  </r>
  <r>
    <x v="0"/>
    <x v="53"/>
    <x v="0"/>
    <x v="57"/>
    <x v="1"/>
    <s v="H"/>
    <x v="57"/>
    <n v="850108611"/>
    <d v="2015-02-25T00:00:00"/>
    <n v="4884"/>
    <n v="9.33"/>
    <n v="6.92"/>
    <n v="45567.72"/>
    <n v="33797.279999999999"/>
    <n v="11770.44"/>
    <x v="0"/>
    <n v="2"/>
  </r>
  <r>
    <x v="1"/>
    <x v="54"/>
    <x v="0"/>
    <x v="58"/>
    <x v="0"/>
    <s v="L"/>
    <x v="58"/>
    <n v="821587932"/>
    <d v="2011-03-11T00:00:00"/>
    <n v="4981"/>
    <n v="9.33"/>
    <n v="6.92"/>
    <n v="46472.73"/>
    <n v="34468.519999999997"/>
    <n v="12004.21"/>
    <x v="6"/>
    <n v="3"/>
  </r>
  <r>
    <x v="2"/>
    <x v="55"/>
    <x v="4"/>
    <x v="59"/>
    <x v="1"/>
    <s v="M"/>
    <x v="59"/>
    <n v="368547379"/>
    <d v="2012-07-12T00:00:00"/>
    <n v="214"/>
    <n v="421.89"/>
    <n v="364.69"/>
    <n v="90284.46"/>
    <n v="78043.66"/>
    <n v="12240.8"/>
    <x v="5"/>
    <n v="7"/>
  </r>
  <r>
    <x v="3"/>
    <x v="56"/>
    <x v="0"/>
    <x v="60"/>
    <x v="1"/>
    <s v="M"/>
    <x v="60"/>
    <n v="688344371"/>
    <d v="2017-04-28T00:00:00"/>
    <n v="5251"/>
    <n v="9.33"/>
    <n v="6.92"/>
    <n v="48991.83"/>
    <n v="36336.92"/>
    <n v="12654.91"/>
    <x v="7"/>
    <n v="3"/>
  </r>
  <r>
    <x v="4"/>
    <x v="57"/>
    <x v="8"/>
    <x v="61"/>
    <x v="1"/>
    <s v="H"/>
    <x v="61"/>
    <n v="263080346"/>
    <d v="2013-12-14T00:00:00"/>
    <n v="175"/>
    <n v="109.28"/>
    <n v="35.840000000000003"/>
    <n v="19124"/>
    <n v="6272"/>
    <n v="12852"/>
    <x v="4"/>
    <n v="12"/>
  </r>
  <r>
    <x v="1"/>
    <x v="58"/>
    <x v="2"/>
    <x v="62"/>
    <x v="1"/>
    <s v="C"/>
    <x v="62"/>
    <n v="875304210"/>
    <d v="2013-03-12T00:00:00"/>
    <n v="822"/>
    <n v="47.45"/>
    <n v="31.79"/>
    <n v="39003.9"/>
    <n v="26131.38"/>
    <n v="12872.52"/>
    <x v="4"/>
    <n v="2"/>
  </r>
  <r>
    <x v="1"/>
    <x v="2"/>
    <x v="0"/>
    <x v="63"/>
    <x v="1"/>
    <s v="M"/>
    <x v="63"/>
    <n v="217140328"/>
    <d v="2014-10-30T00:00:00"/>
    <n v="5503"/>
    <n v="9.33"/>
    <n v="6.92"/>
    <n v="51342.99"/>
    <n v="38080.76"/>
    <n v="13262.23"/>
    <x v="3"/>
    <n v="10"/>
  </r>
  <r>
    <x v="2"/>
    <x v="59"/>
    <x v="2"/>
    <x v="64"/>
    <x v="0"/>
    <s v="L"/>
    <x v="64"/>
    <n v="860232770"/>
    <d v="2015-06-04T00:00:00"/>
    <n v="848"/>
    <n v="47.45"/>
    <n v="31.79"/>
    <n v="40237.599999999999"/>
    <n v="26957.919999999998"/>
    <n v="13279.68"/>
    <x v="0"/>
    <n v="5"/>
  </r>
  <r>
    <x v="1"/>
    <x v="60"/>
    <x v="2"/>
    <x v="65"/>
    <x v="0"/>
    <s v="L"/>
    <x v="65"/>
    <n v="567588317"/>
    <d v="2015-12-26T00:00:00"/>
    <n v="851"/>
    <n v="47.45"/>
    <n v="31.79"/>
    <n v="40379.949999999997"/>
    <n v="27053.29"/>
    <n v="13326.66"/>
    <x v="0"/>
    <n v="12"/>
  </r>
  <r>
    <x v="1"/>
    <x v="21"/>
    <x v="0"/>
    <x v="66"/>
    <x v="1"/>
    <s v="M"/>
    <x v="66"/>
    <n v="987714517"/>
    <d v="2017-09-11T00:00:00"/>
    <n v="5530"/>
    <n v="9.33"/>
    <n v="6.92"/>
    <n v="51594.9"/>
    <n v="38267.599999999999"/>
    <n v="13327.3"/>
    <x v="7"/>
    <n v="7"/>
  </r>
  <r>
    <x v="0"/>
    <x v="61"/>
    <x v="9"/>
    <x v="67"/>
    <x v="1"/>
    <s v="C"/>
    <x v="67"/>
    <n v="277070748"/>
    <d v="2014-07-02T00:00:00"/>
    <n v="246"/>
    <n v="152.58000000000001"/>
    <n v="97.44"/>
    <n v="37534.68"/>
    <n v="23970.240000000002"/>
    <n v="13564.44"/>
    <x v="3"/>
    <n v="6"/>
  </r>
  <r>
    <x v="1"/>
    <x v="13"/>
    <x v="0"/>
    <x v="68"/>
    <x v="1"/>
    <s v="H"/>
    <x v="68"/>
    <n v="925333631"/>
    <d v="2015-07-25T00:00:00"/>
    <n v="5639"/>
    <n v="9.33"/>
    <n v="6.92"/>
    <n v="52611.87"/>
    <n v="39021.879999999997"/>
    <n v="13589.99"/>
    <x v="0"/>
    <n v="6"/>
  </r>
  <r>
    <x v="1"/>
    <x v="46"/>
    <x v="2"/>
    <x v="69"/>
    <x v="1"/>
    <s v="L"/>
    <x v="69"/>
    <n v="410452497"/>
    <d v="2012-03-26T00:00:00"/>
    <n v="870"/>
    <n v="47.45"/>
    <n v="31.79"/>
    <n v="41281.5"/>
    <n v="27657.3"/>
    <n v="13624.2"/>
    <x v="5"/>
    <n v="3"/>
  </r>
  <r>
    <x v="1"/>
    <x v="62"/>
    <x v="2"/>
    <x v="70"/>
    <x v="1"/>
    <s v="M"/>
    <x v="70"/>
    <n v="274200570"/>
    <d v="2012-06-26T00:00:00"/>
    <n v="897"/>
    <n v="47.45"/>
    <n v="31.79"/>
    <n v="42562.65"/>
    <n v="28515.63"/>
    <n v="14047.02"/>
    <x v="5"/>
    <n v="5"/>
  </r>
  <r>
    <x v="1"/>
    <x v="60"/>
    <x v="0"/>
    <x v="71"/>
    <x v="0"/>
    <s v="H"/>
    <x v="71"/>
    <n v="903740775"/>
    <d v="2014-10-23T00:00:00"/>
    <n v="5833"/>
    <n v="9.33"/>
    <n v="6.92"/>
    <n v="54421.89"/>
    <n v="40364.36"/>
    <n v="14057.53"/>
    <x v="3"/>
    <n v="10"/>
  </r>
  <r>
    <x v="4"/>
    <x v="25"/>
    <x v="4"/>
    <x v="72"/>
    <x v="0"/>
    <s v="L"/>
    <x v="72"/>
    <n v="957553613"/>
    <d v="2014-01-10T00:00:00"/>
    <n v="248"/>
    <n v="421.89"/>
    <n v="364.69"/>
    <n v="104628.72"/>
    <n v="90443.12"/>
    <n v="14185.6"/>
    <x v="4"/>
    <n v="12"/>
  </r>
  <r>
    <x v="5"/>
    <x v="63"/>
    <x v="0"/>
    <x v="73"/>
    <x v="0"/>
    <s v="M"/>
    <x v="73"/>
    <n v="195177543"/>
    <d v="2016-12-23T00:00:00"/>
    <n v="6227"/>
    <n v="9.33"/>
    <n v="6.92"/>
    <n v="58097.91"/>
    <n v="43090.84"/>
    <n v="15007.07"/>
    <x v="1"/>
    <n v="11"/>
  </r>
  <r>
    <x v="1"/>
    <x v="22"/>
    <x v="0"/>
    <x v="74"/>
    <x v="0"/>
    <s v="C"/>
    <x v="74"/>
    <n v="252557933"/>
    <d v="2016-11-04T00:00:00"/>
    <n v="6360"/>
    <n v="9.33"/>
    <n v="6.92"/>
    <n v="59338.8"/>
    <n v="44011.199999999997"/>
    <n v="15327.6"/>
    <x v="1"/>
    <n v="10"/>
  </r>
  <r>
    <x v="3"/>
    <x v="34"/>
    <x v="0"/>
    <x v="75"/>
    <x v="1"/>
    <s v="C"/>
    <x v="75"/>
    <n v="967644727"/>
    <d v="2013-04-30T00:00:00"/>
    <n v="6433"/>
    <n v="9.33"/>
    <n v="6.92"/>
    <n v="60019.89"/>
    <n v="44516.36"/>
    <n v="15503.53"/>
    <x v="4"/>
    <n v="4"/>
  </r>
  <r>
    <x v="3"/>
    <x v="49"/>
    <x v="0"/>
    <x v="76"/>
    <x v="0"/>
    <s v="L"/>
    <x v="76"/>
    <n v="733563411"/>
    <d v="2011-09-20T00:00:00"/>
    <n v="6569"/>
    <n v="9.33"/>
    <n v="6.92"/>
    <n v="61288.77"/>
    <n v="45457.48"/>
    <n v="15831.29"/>
    <x v="6"/>
    <n v="9"/>
  </r>
  <r>
    <x v="0"/>
    <x v="64"/>
    <x v="0"/>
    <x v="77"/>
    <x v="0"/>
    <s v="C"/>
    <x v="77"/>
    <n v="131209647"/>
    <d v="2012-05-03T00:00:00"/>
    <n v="6705"/>
    <n v="9.33"/>
    <n v="6.92"/>
    <n v="62557.65"/>
    <n v="46398.6"/>
    <n v="16159.05"/>
    <x v="5"/>
    <n v="4"/>
  </r>
  <r>
    <x v="2"/>
    <x v="55"/>
    <x v="4"/>
    <x v="78"/>
    <x v="0"/>
    <s v="M"/>
    <x v="78"/>
    <n v="801093709"/>
    <d v="2013-10-05T00:00:00"/>
    <n v="285"/>
    <n v="421.89"/>
    <n v="364.69"/>
    <n v="120238.65"/>
    <n v="103936.65"/>
    <n v="16302"/>
    <x v="4"/>
    <n v="8"/>
  </r>
  <r>
    <x v="3"/>
    <x v="65"/>
    <x v="2"/>
    <x v="79"/>
    <x v="1"/>
    <s v="L"/>
    <x v="79"/>
    <n v="515007579"/>
    <d v="2015-01-11T00:00:00"/>
    <n v="1042"/>
    <n v="47.45"/>
    <n v="31.79"/>
    <n v="49442.9"/>
    <n v="33125.18"/>
    <n v="16317.72"/>
    <x v="3"/>
    <n v="12"/>
  </r>
  <r>
    <x v="1"/>
    <x v="66"/>
    <x v="0"/>
    <x v="80"/>
    <x v="0"/>
    <s v="H"/>
    <x v="80"/>
    <n v="105966842"/>
    <d v="2017-05-19T00:00:00"/>
    <n v="6798"/>
    <n v="9.33"/>
    <n v="6.92"/>
    <n v="63425.34"/>
    <n v="47042.16"/>
    <n v="16383.18"/>
    <x v="7"/>
    <n v="4"/>
  </r>
  <r>
    <x v="1"/>
    <x v="12"/>
    <x v="0"/>
    <x v="81"/>
    <x v="1"/>
    <s v="C"/>
    <x v="81"/>
    <n v="561255729"/>
    <d v="2016-02-01T00:00:00"/>
    <n v="6897"/>
    <n v="9.33"/>
    <n v="6.92"/>
    <n v="64349.01"/>
    <n v="47727.24"/>
    <n v="16621.77"/>
    <x v="1"/>
    <n v="1"/>
  </r>
  <r>
    <x v="5"/>
    <x v="67"/>
    <x v="0"/>
    <x v="82"/>
    <x v="0"/>
    <s v="L"/>
    <x v="82"/>
    <n v="227486360"/>
    <d v="2011-06-08T00:00:00"/>
    <n v="7124"/>
    <n v="9.33"/>
    <n v="6.92"/>
    <n v="66466.92"/>
    <n v="49298.080000000002"/>
    <n v="17168.84"/>
    <x v="6"/>
    <n v="5"/>
  </r>
  <r>
    <x v="4"/>
    <x v="68"/>
    <x v="0"/>
    <x v="83"/>
    <x v="0"/>
    <s v="L"/>
    <x v="83"/>
    <n v="941323029"/>
    <d v="2016-10-27T00:00:00"/>
    <n v="7258"/>
    <n v="9.33"/>
    <n v="6.92"/>
    <n v="67717.14"/>
    <n v="50225.36"/>
    <n v="17491.78"/>
    <x v="1"/>
    <n v="10"/>
  </r>
  <r>
    <x v="0"/>
    <x v="8"/>
    <x v="2"/>
    <x v="84"/>
    <x v="0"/>
    <s v="C"/>
    <x v="84"/>
    <n v="515616118"/>
    <d v="2010-02-05T00:00:00"/>
    <n v="1122"/>
    <n v="47.45"/>
    <n v="31.79"/>
    <n v="53238.9"/>
    <n v="35668.379999999997"/>
    <n v="17570.52"/>
    <x v="2"/>
    <n v="1"/>
  </r>
  <r>
    <x v="3"/>
    <x v="69"/>
    <x v="0"/>
    <x v="85"/>
    <x v="1"/>
    <s v="C"/>
    <x v="85"/>
    <n v="521787345"/>
    <d v="2017-06-25T00:00:00"/>
    <n v="7325"/>
    <n v="9.33"/>
    <n v="6.92"/>
    <n v="68342.25"/>
    <n v="50689"/>
    <n v="17653.25"/>
    <x v="7"/>
    <n v="5"/>
  </r>
  <r>
    <x v="2"/>
    <x v="70"/>
    <x v="0"/>
    <x v="86"/>
    <x v="0"/>
    <s v="L"/>
    <x v="53"/>
    <n v="714135205"/>
    <d v="2011-02-06T00:00:00"/>
    <n v="7332"/>
    <n v="9.33"/>
    <n v="6.92"/>
    <n v="68407.56"/>
    <n v="50737.440000000002"/>
    <n v="17670.12"/>
    <x v="6"/>
    <n v="1"/>
  </r>
  <r>
    <x v="0"/>
    <x v="71"/>
    <x v="9"/>
    <x v="87"/>
    <x v="1"/>
    <s v="C"/>
    <x v="86"/>
    <n v="887400329"/>
    <d v="2013-08-17T00:00:00"/>
    <n v="332"/>
    <n v="152.58000000000001"/>
    <n v="97.44"/>
    <n v="50656.56"/>
    <n v="32350.080000000002"/>
    <n v="18306.48"/>
    <x v="4"/>
    <n v="6"/>
  </r>
  <r>
    <x v="1"/>
    <x v="60"/>
    <x v="0"/>
    <x v="88"/>
    <x v="0"/>
    <s v="L"/>
    <x v="87"/>
    <n v="731640803"/>
    <d v="2011-12-30T00:00:00"/>
    <n v="7627"/>
    <n v="9.33"/>
    <n v="6.92"/>
    <n v="71159.91"/>
    <n v="52778.84"/>
    <n v="18381.07"/>
    <x v="6"/>
    <n v="11"/>
  </r>
  <r>
    <x v="1"/>
    <x v="21"/>
    <x v="0"/>
    <x v="89"/>
    <x v="1"/>
    <s v="L"/>
    <x v="88"/>
    <n v="566935575"/>
    <d v="2016-06-07T00:00:00"/>
    <n v="7690"/>
    <n v="9.33"/>
    <n v="6.92"/>
    <n v="71747.7"/>
    <n v="53214.8"/>
    <n v="18532.900000000001"/>
    <x v="1"/>
    <n v="5"/>
  </r>
  <r>
    <x v="1"/>
    <x v="72"/>
    <x v="7"/>
    <x v="90"/>
    <x v="0"/>
    <s v="H"/>
    <x v="89"/>
    <n v="579379737"/>
    <d v="2016-08-26T00:00:00"/>
    <n v="194"/>
    <n v="255.28"/>
    <n v="159.41999999999999"/>
    <n v="49524.32"/>
    <n v="30927.48"/>
    <n v="18596.84"/>
    <x v="1"/>
    <n v="8"/>
  </r>
  <r>
    <x v="4"/>
    <x v="73"/>
    <x v="0"/>
    <x v="91"/>
    <x v="0"/>
    <s v="L"/>
    <x v="90"/>
    <n v="854545199"/>
    <d v="2013-11-09T00:00:00"/>
    <n v="7769"/>
    <n v="9.33"/>
    <n v="6.92"/>
    <n v="72484.77"/>
    <n v="53761.48"/>
    <n v="18723.29"/>
    <x v="4"/>
    <n v="9"/>
  </r>
  <r>
    <x v="0"/>
    <x v="30"/>
    <x v="0"/>
    <x v="92"/>
    <x v="0"/>
    <s v="H"/>
    <x v="91"/>
    <n v="594003999"/>
    <d v="2011-11-16T00:00:00"/>
    <n v="7838"/>
    <n v="9.33"/>
    <n v="6.92"/>
    <n v="73128.539999999994"/>
    <n v="54238.96"/>
    <n v="18889.580000000002"/>
    <x v="6"/>
    <n v="10"/>
  </r>
  <r>
    <x v="2"/>
    <x v="55"/>
    <x v="2"/>
    <x v="93"/>
    <x v="0"/>
    <s v="C"/>
    <x v="92"/>
    <n v="337022197"/>
    <d v="2014-09-22T00:00:00"/>
    <n v="1212"/>
    <n v="47.45"/>
    <n v="31.79"/>
    <n v="57509.4"/>
    <n v="38529.480000000003"/>
    <n v="18979.919999999998"/>
    <x v="3"/>
    <n v="9"/>
  </r>
  <r>
    <x v="5"/>
    <x v="74"/>
    <x v="0"/>
    <x v="94"/>
    <x v="1"/>
    <s v="L"/>
    <x v="93"/>
    <n v="607757937"/>
    <d v="2010-04-05T00:00:00"/>
    <n v="7934"/>
    <n v="9.33"/>
    <n v="6.92"/>
    <n v="74024.22"/>
    <n v="54903.28"/>
    <n v="19120.939999999999"/>
    <x v="2"/>
    <n v="2"/>
  </r>
  <r>
    <x v="4"/>
    <x v="75"/>
    <x v="0"/>
    <x v="95"/>
    <x v="1"/>
    <s v="M"/>
    <x v="94"/>
    <n v="933924853"/>
    <d v="2014-09-13T00:00:00"/>
    <n v="7973"/>
    <n v="9.33"/>
    <n v="6.92"/>
    <n v="74388.09"/>
    <n v="55173.16"/>
    <n v="19214.93"/>
    <x v="3"/>
    <n v="8"/>
  </r>
  <r>
    <x v="1"/>
    <x v="76"/>
    <x v="0"/>
    <x v="96"/>
    <x v="0"/>
    <s v="C"/>
    <x v="95"/>
    <n v="627122199"/>
    <d v="2012-04-29T00:00:00"/>
    <n v="8250"/>
    <n v="9.33"/>
    <n v="6.92"/>
    <n v="76972.5"/>
    <n v="57090"/>
    <n v="19882.5"/>
    <x v="5"/>
    <n v="4"/>
  </r>
  <r>
    <x v="1"/>
    <x v="66"/>
    <x v="0"/>
    <x v="97"/>
    <x v="0"/>
    <s v="M"/>
    <x v="96"/>
    <n v="243102395"/>
    <d v="2013-04-18T00:00:00"/>
    <n v="8256"/>
    <n v="9.33"/>
    <n v="6.92"/>
    <n v="77028.479999999996"/>
    <n v="57131.519999999997"/>
    <n v="19896.96"/>
    <x v="4"/>
    <n v="4"/>
  </r>
  <r>
    <x v="4"/>
    <x v="40"/>
    <x v="0"/>
    <x v="98"/>
    <x v="0"/>
    <s v="L"/>
    <x v="97"/>
    <n v="957547605"/>
    <d v="2013-11-21T00:00:00"/>
    <n v="8470"/>
    <n v="9.33"/>
    <n v="6.92"/>
    <n v="79025.100000000006"/>
    <n v="58612.4"/>
    <n v="20412.7"/>
    <x v="4"/>
    <n v="10"/>
  </r>
  <r>
    <x v="0"/>
    <x v="33"/>
    <x v="2"/>
    <x v="99"/>
    <x v="1"/>
    <s v="M"/>
    <x v="98"/>
    <n v="989119565"/>
    <d v="2014-01-06T00:00:00"/>
    <n v="1315"/>
    <n v="47.45"/>
    <n v="31.79"/>
    <n v="62396.75"/>
    <n v="41803.85"/>
    <n v="20592.900000000001"/>
    <x v="4"/>
    <n v="12"/>
  </r>
  <r>
    <x v="0"/>
    <x v="77"/>
    <x v="9"/>
    <x v="100"/>
    <x v="0"/>
    <s v="M"/>
    <x v="99"/>
    <n v="469283854"/>
    <d v="2014-02-16T00:00:00"/>
    <n v="376"/>
    <n v="152.58000000000001"/>
    <n v="97.44"/>
    <n v="57370.080000000002"/>
    <n v="36637.440000000002"/>
    <n v="20732.64"/>
    <x v="3"/>
    <n v="2"/>
  </r>
  <r>
    <x v="3"/>
    <x v="56"/>
    <x v="0"/>
    <x v="101"/>
    <x v="0"/>
    <s v="H"/>
    <x v="100"/>
    <n v="675548303"/>
    <d v="2012-11-06T00:00:00"/>
    <n v="8610"/>
    <n v="9.33"/>
    <n v="6.92"/>
    <n v="80331.3"/>
    <n v="59581.2"/>
    <n v="20750.099999999999"/>
    <x v="5"/>
    <n v="9"/>
  </r>
  <r>
    <x v="1"/>
    <x v="66"/>
    <x v="1"/>
    <x v="102"/>
    <x v="0"/>
    <s v="M"/>
    <x v="101"/>
    <n v="351855885"/>
    <d v="2011-06-02T00:00:00"/>
    <n v="830"/>
    <n v="81.73"/>
    <n v="56.67"/>
    <n v="67835.899999999994"/>
    <n v="47036.1"/>
    <n v="20799.8"/>
    <x v="6"/>
    <n v="5"/>
  </r>
  <r>
    <x v="3"/>
    <x v="78"/>
    <x v="9"/>
    <x v="103"/>
    <x v="0"/>
    <s v="H"/>
    <x v="102"/>
    <n v="875370299"/>
    <d v="2014-12-28T00:00:00"/>
    <n v="379"/>
    <n v="152.58000000000001"/>
    <n v="97.44"/>
    <n v="57827.82"/>
    <n v="36929.760000000002"/>
    <n v="20898.060000000001"/>
    <x v="3"/>
    <n v="12"/>
  </r>
  <r>
    <x v="2"/>
    <x v="79"/>
    <x v="2"/>
    <x v="104"/>
    <x v="1"/>
    <s v="H"/>
    <x v="103"/>
    <n v="644772422"/>
    <d v="2011-10-26T00:00:00"/>
    <n v="1343"/>
    <n v="47.45"/>
    <n v="31.79"/>
    <n v="63725.35"/>
    <n v="42693.97"/>
    <n v="21031.38"/>
    <x v="6"/>
    <n v="9"/>
  </r>
  <r>
    <x v="2"/>
    <x v="80"/>
    <x v="0"/>
    <x v="105"/>
    <x v="1"/>
    <s v="H"/>
    <x v="104"/>
    <n v="658348691"/>
    <d v="2010-08-22T00:00:00"/>
    <n v="8862"/>
    <n v="9.33"/>
    <n v="6.92"/>
    <n v="82682.460000000006"/>
    <n v="61325.04"/>
    <n v="21357.42"/>
    <x v="2"/>
    <n v="7"/>
  </r>
  <r>
    <x v="0"/>
    <x v="81"/>
    <x v="0"/>
    <x v="106"/>
    <x v="0"/>
    <s v="M"/>
    <x v="105"/>
    <n v="716202867"/>
    <d v="2011-09-20T00:00:00"/>
    <n v="9199"/>
    <n v="9.33"/>
    <n v="6.92"/>
    <n v="85826.67"/>
    <n v="63657.08"/>
    <n v="22169.59"/>
    <x v="6"/>
    <n v="8"/>
  </r>
  <r>
    <x v="5"/>
    <x v="82"/>
    <x v="9"/>
    <x v="107"/>
    <x v="1"/>
    <s v="C"/>
    <x v="106"/>
    <n v="531023156"/>
    <d v="2012-10-15T00:00:00"/>
    <n v="407"/>
    <n v="152.58000000000001"/>
    <n v="97.44"/>
    <n v="62100.06"/>
    <n v="39658.080000000002"/>
    <n v="22441.98"/>
    <x v="5"/>
    <n v="9"/>
  </r>
  <r>
    <x v="0"/>
    <x v="83"/>
    <x v="5"/>
    <x v="108"/>
    <x v="1"/>
    <s v="M"/>
    <x v="107"/>
    <n v="248178422"/>
    <d v="2012-03-22T00:00:00"/>
    <n v="365"/>
    <n v="154.06"/>
    <n v="90.93"/>
    <n v="56231.9"/>
    <n v="33189.449999999997"/>
    <n v="23042.45"/>
    <x v="5"/>
    <n v="3"/>
  </r>
  <r>
    <x v="0"/>
    <x v="10"/>
    <x v="1"/>
    <x v="109"/>
    <x v="0"/>
    <s v="C"/>
    <x v="108"/>
    <n v="166435849"/>
    <d v="2013-06-07T00:00:00"/>
    <n v="921"/>
    <n v="81.73"/>
    <n v="56.67"/>
    <n v="75273.33"/>
    <n v="52193.07"/>
    <n v="23080.26"/>
    <x v="4"/>
    <n v="5"/>
  </r>
  <r>
    <x v="2"/>
    <x v="4"/>
    <x v="0"/>
    <x v="110"/>
    <x v="1"/>
    <s v="M"/>
    <x v="18"/>
    <n v="805484378"/>
    <d v="2014-05-01T00:00:00"/>
    <n v="9582"/>
    <n v="9.33"/>
    <n v="6.92"/>
    <n v="89400.06"/>
    <n v="66307.44"/>
    <n v="23092.62"/>
    <x v="3"/>
    <n v="3"/>
  </r>
  <r>
    <x v="0"/>
    <x v="61"/>
    <x v="0"/>
    <x v="111"/>
    <x v="0"/>
    <s v="L"/>
    <x v="109"/>
    <n v="674808442"/>
    <d v="2010-10-24T00:00:00"/>
    <n v="9669"/>
    <n v="9.33"/>
    <n v="6.92"/>
    <n v="90211.77"/>
    <n v="66909.48"/>
    <n v="23302.29"/>
    <x v="2"/>
    <n v="10"/>
  </r>
  <r>
    <x v="1"/>
    <x v="72"/>
    <x v="0"/>
    <x v="112"/>
    <x v="0"/>
    <s v="C"/>
    <x v="110"/>
    <n v="430081975"/>
    <d v="2010-12-09T00:00:00"/>
    <n v="9669"/>
    <n v="9.33"/>
    <n v="6.92"/>
    <n v="90211.77"/>
    <n v="66909.48"/>
    <n v="23302.29"/>
    <x v="2"/>
    <n v="11"/>
  </r>
  <r>
    <x v="3"/>
    <x v="56"/>
    <x v="0"/>
    <x v="113"/>
    <x v="1"/>
    <s v="L"/>
    <x v="111"/>
    <n v="282475936"/>
    <d v="2015-11-28T00:00:00"/>
    <n v="9762"/>
    <n v="9.33"/>
    <n v="6.92"/>
    <n v="91079.46"/>
    <n v="67553.039999999994"/>
    <n v="23526.42"/>
    <x v="0"/>
    <n v="11"/>
  </r>
  <r>
    <x v="1"/>
    <x v="1"/>
    <x v="0"/>
    <x v="114"/>
    <x v="0"/>
    <s v="H"/>
    <x v="112"/>
    <n v="695557582"/>
    <d v="2013-04-03T00:00:00"/>
    <n v="9800"/>
    <n v="9.33"/>
    <n v="6.92"/>
    <n v="91434"/>
    <n v="67816"/>
    <n v="23618"/>
    <x v="4"/>
    <n v="3"/>
  </r>
  <r>
    <x v="1"/>
    <x v="72"/>
    <x v="0"/>
    <x v="115"/>
    <x v="0"/>
    <s v="H"/>
    <x v="113"/>
    <n v="645713555"/>
    <d v="2011-08-31T00:00:00"/>
    <n v="9845"/>
    <n v="9.33"/>
    <n v="6.92"/>
    <n v="91853.85"/>
    <n v="68127.399999999994"/>
    <n v="23726.45"/>
    <x v="6"/>
    <n v="8"/>
  </r>
  <r>
    <x v="1"/>
    <x v="60"/>
    <x v="0"/>
    <x v="116"/>
    <x v="0"/>
    <s v="C"/>
    <x v="114"/>
    <n v="314004981"/>
    <d v="2010-08-09T00:00:00"/>
    <n v="9907"/>
    <n v="9.33"/>
    <n v="6.92"/>
    <n v="92432.31"/>
    <n v="68556.44"/>
    <n v="23875.87"/>
    <x v="2"/>
    <n v="7"/>
  </r>
  <r>
    <x v="2"/>
    <x v="11"/>
    <x v="2"/>
    <x v="117"/>
    <x v="1"/>
    <s v="C"/>
    <x v="115"/>
    <n v="393693625"/>
    <d v="2010-04-09T00:00:00"/>
    <n v="1547"/>
    <n v="47.45"/>
    <n v="31.79"/>
    <n v="73405.149999999994"/>
    <n v="49179.13"/>
    <n v="24226.02"/>
    <x v="2"/>
    <n v="4"/>
  </r>
  <r>
    <x v="0"/>
    <x v="32"/>
    <x v="4"/>
    <x v="118"/>
    <x v="0"/>
    <s v="L"/>
    <x v="116"/>
    <n v="971916091"/>
    <d v="2015-01-19T00:00:00"/>
    <n v="424"/>
    <n v="421.89"/>
    <n v="364.69"/>
    <n v="178881.36"/>
    <n v="154628.56"/>
    <n v="24252.799999999999"/>
    <x v="3"/>
    <n v="12"/>
  </r>
  <r>
    <x v="0"/>
    <x v="71"/>
    <x v="2"/>
    <x v="119"/>
    <x v="1"/>
    <s v="H"/>
    <x v="117"/>
    <n v="296438443"/>
    <d v="2011-04-19T00:00:00"/>
    <n v="1578"/>
    <n v="47.45"/>
    <n v="31.79"/>
    <n v="74876.100000000006"/>
    <n v="50164.62"/>
    <n v="24711.48"/>
    <x v="6"/>
    <n v="4"/>
  </r>
  <r>
    <x v="0"/>
    <x v="84"/>
    <x v="9"/>
    <x v="120"/>
    <x v="1"/>
    <s v="M"/>
    <x v="118"/>
    <n v="363276517"/>
    <d v="2010-07-09T00:00:00"/>
    <n v="449"/>
    <n v="152.58000000000001"/>
    <n v="97.44"/>
    <n v="68508.42"/>
    <n v="43750.559999999998"/>
    <n v="24757.86"/>
    <x v="2"/>
    <n v="6"/>
  </r>
  <r>
    <x v="3"/>
    <x v="85"/>
    <x v="10"/>
    <x v="121"/>
    <x v="1"/>
    <s v="H"/>
    <x v="119"/>
    <n v="795315158"/>
    <d v="2012-10-26T00:00:00"/>
    <n v="284"/>
    <n v="205.7"/>
    <n v="117.11"/>
    <n v="58418.8"/>
    <n v="33259.24"/>
    <n v="25159.56"/>
    <x v="5"/>
    <n v="10"/>
  </r>
  <r>
    <x v="2"/>
    <x v="86"/>
    <x v="7"/>
    <x v="122"/>
    <x v="0"/>
    <s v="C"/>
    <x v="120"/>
    <n v="556738889"/>
    <d v="2012-01-25T00:00:00"/>
    <n v="264"/>
    <n v="255.28"/>
    <n v="159.41999999999999"/>
    <n v="67393.919999999998"/>
    <n v="42086.879999999997"/>
    <n v="25307.040000000001"/>
    <x v="5"/>
    <n v="1"/>
  </r>
  <r>
    <x v="0"/>
    <x v="87"/>
    <x v="7"/>
    <x v="123"/>
    <x v="0"/>
    <s v="C"/>
    <x v="121"/>
    <n v="462085664"/>
    <d v="2011-01-15T00:00:00"/>
    <n v="271"/>
    <n v="255.28"/>
    <n v="159.41999999999999"/>
    <n v="69180.88"/>
    <n v="43202.82"/>
    <n v="25978.06"/>
    <x v="6"/>
    <n v="1"/>
  </r>
  <r>
    <x v="3"/>
    <x v="88"/>
    <x v="9"/>
    <x v="124"/>
    <x v="0"/>
    <s v="L"/>
    <x v="122"/>
    <n v="770714795"/>
    <d v="2010-08-26T00:00:00"/>
    <n v="490"/>
    <n v="152.58000000000001"/>
    <n v="97.44"/>
    <n v="74764.2"/>
    <n v="47745.599999999999"/>
    <n v="27018.6"/>
    <x v="2"/>
    <n v="7"/>
  </r>
  <r>
    <x v="0"/>
    <x v="36"/>
    <x v="7"/>
    <x v="125"/>
    <x v="0"/>
    <s v="H"/>
    <x v="123"/>
    <n v="590768182"/>
    <d v="2011-09-07T00:00:00"/>
    <n v="288"/>
    <n v="255.28"/>
    <n v="159.41999999999999"/>
    <n v="73520.639999999999"/>
    <n v="45912.959999999999"/>
    <n v="27607.68"/>
    <x v="6"/>
    <n v="8"/>
  </r>
  <r>
    <x v="3"/>
    <x v="89"/>
    <x v="1"/>
    <x v="126"/>
    <x v="1"/>
    <s v="L"/>
    <x v="124"/>
    <n v="290455615"/>
    <d v="2012-05-28T00:00:00"/>
    <n v="1126"/>
    <n v="81.73"/>
    <n v="56.67"/>
    <n v="92027.98"/>
    <n v="63810.42"/>
    <n v="28217.56"/>
    <x v="5"/>
    <n v="5"/>
  </r>
  <r>
    <x v="6"/>
    <x v="90"/>
    <x v="2"/>
    <x v="127"/>
    <x v="1"/>
    <s v="L"/>
    <x v="125"/>
    <n v="799003732"/>
    <d v="2013-07-14T00:00:00"/>
    <n v="1815"/>
    <n v="47.45"/>
    <n v="31.79"/>
    <n v="86121.75"/>
    <n v="57698.85"/>
    <n v="28422.9"/>
    <x v="4"/>
    <n v="7"/>
  </r>
  <r>
    <x v="4"/>
    <x v="48"/>
    <x v="3"/>
    <x v="128"/>
    <x v="1"/>
    <s v="H"/>
    <x v="126"/>
    <n v="539065062"/>
    <d v="2014-03-10T00:00:00"/>
    <n v="186"/>
    <n v="668.27"/>
    <n v="502.54"/>
    <n v="124298.22"/>
    <n v="93472.44"/>
    <n v="30825.78"/>
    <x v="3"/>
    <n v="2"/>
  </r>
  <r>
    <x v="3"/>
    <x v="56"/>
    <x v="2"/>
    <x v="129"/>
    <x v="0"/>
    <s v="M"/>
    <x v="127"/>
    <n v="886628711"/>
    <d v="2017-03-31T00:00:00"/>
    <n v="1993"/>
    <n v="47.45"/>
    <n v="31.79"/>
    <n v="94567.85"/>
    <n v="63357.47"/>
    <n v="31210.38"/>
    <x v="7"/>
    <n v="2"/>
  </r>
  <r>
    <x v="0"/>
    <x v="91"/>
    <x v="2"/>
    <x v="130"/>
    <x v="0"/>
    <s v="H"/>
    <x v="128"/>
    <n v="791975486"/>
    <d v="2016-03-20T00:00:00"/>
    <n v="2001"/>
    <n v="47.45"/>
    <n v="31.79"/>
    <n v="94947.45"/>
    <n v="63611.79"/>
    <n v="31335.66"/>
    <x v="1"/>
    <n v="2"/>
  </r>
  <r>
    <x v="3"/>
    <x v="6"/>
    <x v="1"/>
    <x v="131"/>
    <x v="0"/>
    <s v="H"/>
    <x v="129"/>
    <n v="888248336"/>
    <d v="2010-11-07T00:00:00"/>
    <n v="1276"/>
    <n v="81.73"/>
    <n v="56.67"/>
    <n v="104287.48"/>
    <n v="72310.92"/>
    <n v="31976.560000000001"/>
    <x v="2"/>
    <n v="11"/>
  </r>
  <r>
    <x v="1"/>
    <x v="92"/>
    <x v="2"/>
    <x v="132"/>
    <x v="1"/>
    <s v="C"/>
    <x v="130"/>
    <n v="312559163"/>
    <d v="2011-12-16T00:00:00"/>
    <n v="2057"/>
    <n v="47.45"/>
    <n v="31.79"/>
    <n v="97604.65"/>
    <n v="65392.03"/>
    <n v="32212.62"/>
    <x v="6"/>
    <n v="12"/>
  </r>
  <r>
    <x v="4"/>
    <x v="93"/>
    <x v="9"/>
    <x v="133"/>
    <x v="1"/>
    <s v="C"/>
    <x v="131"/>
    <n v="599622905"/>
    <d v="2013-10-22T00:00:00"/>
    <n v="597"/>
    <n v="152.58000000000001"/>
    <n v="97.44"/>
    <n v="91090.26"/>
    <n v="58171.68"/>
    <n v="32918.58"/>
    <x v="4"/>
    <n v="9"/>
  </r>
  <r>
    <x v="3"/>
    <x v="89"/>
    <x v="2"/>
    <x v="134"/>
    <x v="0"/>
    <s v="C"/>
    <x v="132"/>
    <n v="608414113"/>
    <d v="2011-12-23T00:00:00"/>
    <n v="2111"/>
    <n v="47.45"/>
    <n v="31.79"/>
    <n v="100166.95"/>
    <n v="67108.69"/>
    <n v="33058.26"/>
    <x v="6"/>
    <n v="12"/>
  </r>
  <r>
    <x v="3"/>
    <x v="88"/>
    <x v="1"/>
    <x v="135"/>
    <x v="0"/>
    <s v="C"/>
    <x v="133"/>
    <n v="219762027"/>
    <d v="2014-05-28T00:00:00"/>
    <n v="1322"/>
    <n v="81.73"/>
    <n v="56.67"/>
    <n v="108047.06"/>
    <n v="74917.740000000005"/>
    <n v="33129.32"/>
    <x v="3"/>
    <n v="5"/>
  </r>
  <r>
    <x v="0"/>
    <x v="87"/>
    <x v="2"/>
    <x v="136"/>
    <x v="1"/>
    <s v="L"/>
    <x v="134"/>
    <n v="373048341"/>
    <d v="2011-12-12T00:00:00"/>
    <n v="2149"/>
    <n v="47.45"/>
    <n v="31.79"/>
    <n v="101970.05"/>
    <n v="68316.710000000006"/>
    <n v="33653.339999999997"/>
    <x v="6"/>
    <n v="10"/>
  </r>
  <r>
    <x v="1"/>
    <x v="22"/>
    <x v="2"/>
    <x v="137"/>
    <x v="1"/>
    <s v="L"/>
    <x v="135"/>
    <n v="732568633"/>
    <d v="2012-07-05T00:00:00"/>
    <n v="2193"/>
    <n v="47.45"/>
    <n v="31.79"/>
    <n v="104057.85"/>
    <n v="69715.47"/>
    <n v="34342.379999999997"/>
    <x v="5"/>
    <n v="6"/>
  </r>
  <r>
    <x v="1"/>
    <x v="94"/>
    <x v="9"/>
    <x v="138"/>
    <x v="1"/>
    <s v="C"/>
    <x v="136"/>
    <n v="376456248"/>
    <d v="2013-08-01T00:00:00"/>
    <n v="624"/>
    <n v="152.58000000000001"/>
    <n v="97.44"/>
    <n v="95209.919999999998"/>
    <n v="60802.559999999998"/>
    <n v="34407.360000000001"/>
    <x v="4"/>
    <n v="7"/>
  </r>
  <r>
    <x v="6"/>
    <x v="95"/>
    <x v="2"/>
    <x v="139"/>
    <x v="1"/>
    <s v="C"/>
    <x v="137"/>
    <n v="694687259"/>
    <d v="2016-06-02T00:00:00"/>
    <n v="2252"/>
    <n v="47.45"/>
    <n v="31.79"/>
    <n v="106857.4"/>
    <n v="71591.08"/>
    <n v="35266.32"/>
    <x v="1"/>
    <n v="4"/>
  </r>
  <r>
    <x v="3"/>
    <x v="28"/>
    <x v="7"/>
    <x v="140"/>
    <x v="1"/>
    <s v="M"/>
    <x v="138"/>
    <n v="224287021"/>
    <d v="2014-05-17T00:00:00"/>
    <n v="368"/>
    <n v="255.28"/>
    <n v="159.41999999999999"/>
    <n v="93943.039999999994"/>
    <n v="58666.559999999998"/>
    <n v="35276.480000000003"/>
    <x v="3"/>
    <n v="4"/>
  </r>
  <r>
    <x v="3"/>
    <x v="28"/>
    <x v="5"/>
    <x v="141"/>
    <x v="0"/>
    <s v="M"/>
    <x v="139"/>
    <n v="496656548"/>
    <d v="2014-09-29T00:00:00"/>
    <n v="564"/>
    <n v="154.06"/>
    <n v="90.93"/>
    <n v="86889.84"/>
    <n v="51284.52"/>
    <n v="35605.32"/>
    <x v="3"/>
    <n v="8"/>
  </r>
  <r>
    <x v="2"/>
    <x v="96"/>
    <x v="11"/>
    <x v="142"/>
    <x v="0"/>
    <s v="L"/>
    <x v="140"/>
    <n v="773315894"/>
    <d v="2011-11-04T00:00:00"/>
    <n v="213"/>
    <n v="437.2"/>
    <n v="263.33"/>
    <n v="93123.6"/>
    <n v="56089.29"/>
    <n v="37034.31"/>
    <x v="6"/>
    <n v="9"/>
  </r>
  <r>
    <x v="3"/>
    <x v="85"/>
    <x v="2"/>
    <x v="143"/>
    <x v="0"/>
    <s v="C"/>
    <x v="141"/>
    <n v="944415509"/>
    <d v="2017-06-23T00:00:00"/>
    <n v="2391"/>
    <n v="47.45"/>
    <n v="31.79"/>
    <n v="113452.95"/>
    <n v="76009.89"/>
    <n v="37443.06"/>
    <x v="7"/>
    <n v="6"/>
  </r>
  <r>
    <x v="2"/>
    <x v="4"/>
    <x v="8"/>
    <x v="144"/>
    <x v="1"/>
    <s v="L"/>
    <x v="142"/>
    <n v="770478332"/>
    <d v="2016-01-24T00:00:00"/>
    <n v="515"/>
    <n v="109.28"/>
    <n v="35.840000000000003"/>
    <n v="56279.199999999997"/>
    <n v="18457.599999999999"/>
    <n v="37821.599999999999"/>
    <x v="0"/>
    <n v="12"/>
  </r>
  <r>
    <x v="3"/>
    <x v="56"/>
    <x v="7"/>
    <x v="145"/>
    <x v="1"/>
    <s v="M"/>
    <x v="143"/>
    <n v="195833718"/>
    <d v="2011-04-07T00:00:00"/>
    <n v="404"/>
    <n v="255.28"/>
    <n v="159.41999999999999"/>
    <n v="103133.12"/>
    <n v="64405.68"/>
    <n v="38727.440000000002"/>
    <x v="6"/>
    <n v="2"/>
  </r>
  <r>
    <x v="1"/>
    <x v="2"/>
    <x v="6"/>
    <x v="146"/>
    <x v="0"/>
    <s v="C"/>
    <x v="144"/>
    <n v="459112060"/>
    <d v="2014-10-12T00:00:00"/>
    <n v="316"/>
    <n v="651.21"/>
    <n v="524.96"/>
    <n v="205782.36"/>
    <n v="165887.35999999999"/>
    <n v="39895"/>
    <x v="3"/>
    <n v="9"/>
  </r>
  <r>
    <x v="1"/>
    <x v="97"/>
    <x v="1"/>
    <x v="147"/>
    <x v="0"/>
    <s v="H"/>
    <x v="145"/>
    <n v="823739278"/>
    <d v="2011-12-29T00:00:00"/>
    <n v="1612"/>
    <n v="81.73"/>
    <n v="56.67"/>
    <n v="131748.76"/>
    <n v="91352.04"/>
    <n v="40396.720000000001"/>
    <x v="6"/>
    <n v="11"/>
  </r>
  <r>
    <x v="2"/>
    <x v="41"/>
    <x v="2"/>
    <x v="148"/>
    <x v="1"/>
    <s v="C"/>
    <x v="146"/>
    <n v="829352176"/>
    <d v="2013-08-26T00:00:00"/>
    <n v="2594"/>
    <n v="47.45"/>
    <n v="31.79"/>
    <n v="123085.3"/>
    <n v="82463.259999999995"/>
    <n v="40622.04"/>
    <x v="4"/>
    <n v="8"/>
  </r>
  <r>
    <x v="0"/>
    <x v="91"/>
    <x v="2"/>
    <x v="149"/>
    <x v="1"/>
    <s v="H"/>
    <x v="147"/>
    <n v="682489430"/>
    <d v="2015-05-23T00:00:00"/>
    <n v="2644"/>
    <n v="47.45"/>
    <n v="31.79"/>
    <n v="125457.8"/>
    <n v="84052.76"/>
    <n v="41405.040000000001"/>
    <x v="0"/>
    <n v="4"/>
  </r>
  <r>
    <x v="4"/>
    <x v="57"/>
    <x v="8"/>
    <x v="150"/>
    <x v="0"/>
    <s v="L"/>
    <x v="148"/>
    <n v="716849601"/>
    <d v="2010-12-31T00:00:00"/>
    <n v="582"/>
    <n v="109.28"/>
    <n v="35.840000000000003"/>
    <n v="63600.959999999999"/>
    <n v="20858.88"/>
    <n v="42742.080000000002"/>
    <x v="2"/>
    <n v="12"/>
  </r>
  <r>
    <x v="2"/>
    <x v="98"/>
    <x v="6"/>
    <x v="151"/>
    <x v="0"/>
    <s v="M"/>
    <x v="149"/>
    <n v="143657672"/>
    <d v="2017-01-08T00:00:00"/>
    <n v="352"/>
    <n v="651.21"/>
    <n v="524.96"/>
    <n v="229225.92"/>
    <n v="184785.92000000001"/>
    <n v="44440"/>
    <x v="1"/>
    <n v="11"/>
  </r>
  <r>
    <x v="3"/>
    <x v="89"/>
    <x v="2"/>
    <x v="152"/>
    <x v="1"/>
    <s v="C"/>
    <x v="52"/>
    <n v="581990706"/>
    <d v="2014-11-15T00:00:00"/>
    <n v="2838"/>
    <n v="47.45"/>
    <n v="31.79"/>
    <n v="134663.1"/>
    <n v="90220.02"/>
    <n v="44443.08"/>
    <x v="3"/>
    <n v="10"/>
  </r>
  <r>
    <x v="6"/>
    <x v="52"/>
    <x v="2"/>
    <x v="153"/>
    <x v="1"/>
    <s v="M"/>
    <x v="150"/>
    <n v="414244067"/>
    <d v="2012-08-07T00:00:00"/>
    <n v="2880"/>
    <n v="47.45"/>
    <n v="31.79"/>
    <n v="136656"/>
    <n v="91555.199999999997"/>
    <n v="45100.800000000003"/>
    <x v="5"/>
    <n v="7"/>
  </r>
  <r>
    <x v="5"/>
    <x v="99"/>
    <x v="1"/>
    <x v="154"/>
    <x v="0"/>
    <s v="H"/>
    <x v="151"/>
    <n v="600370490"/>
    <d v="2017-01-25T00:00:00"/>
    <n v="1824"/>
    <n v="81.73"/>
    <n v="56.67"/>
    <n v="149075.51999999999"/>
    <n v="103366.08"/>
    <n v="45709.440000000002"/>
    <x v="1"/>
    <n v="12"/>
  </r>
  <r>
    <x v="0"/>
    <x v="100"/>
    <x v="5"/>
    <x v="155"/>
    <x v="1"/>
    <s v="C"/>
    <x v="152"/>
    <n v="739998137"/>
    <d v="2014-07-09T00:00:00"/>
    <n v="748"/>
    <n v="154.06"/>
    <n v="90.93"/>
    <n v="115236.88"/>
    <n v="68015.64"/>
    <n v="47221.24"/>
    <x v="3"/>
    <n v="5"/>
  </r>
  <r>
    <x v="1"/>
    <x v="101"/>
    <x v="3"/>
    <x v="156"/>
    <x v="1"/>
    <s v="H"/>
    <x v="153"/>
    <n v="382537782"/>
    <d v="2013-01-27T00:00:00"/>
    <n v="285"/>
    <n v="668.27"/>
    <n v="502.54"/>
    <n v="190456.95"/>
    <n v="143223.9"/>
    <n v="47233.05"/>
    <x v="4"/>
    <n v="1"/>
  </r>
  <r>
    <x v="2"/>
    <x v="102"/>
    <x v="2"/>
    <x v="157"/>
    <x v="1"/>
    <s v="L"/>
    <x v="154"/>
    <n v="668365561"/>
    <d v="2012-05-04T00:00:00"/>
    <n v="3077"/>
    <n v="47.45"/>
    <n v="31.79"/>
    <n v="146003.65"/>
    <n v="97817.83"/>
    <n v="48185.82"/>
    <x v="5"/>
    <n v="3"/>
  </r>
  <r>
    <x v="0"/>
    <x v="103"/>
    <x v="1"/>
    <x v="158"/>
    <x v="0"/>
    <s v="H"/>
    <x v="155"/>
    <n v="496897733"/>
    <d v="2010-07-21T00:00:00"/>
    <n v="1936"/>
    <n v="81.73"/>
    <n v="56.67"/>
    <n v="158229.28"/>
    <n v="109713.12"/>
    <n v="48516.160000000003"/>
    <x v="2"/>
    <n v="6"/>
  </r>
  <r>
    <x v="2"/>
    <x v="104"/>
    <x v="2"/>
    <x v="159"/>
    <x v="1"/>
    <s v="M"/>
    <x v="156"/>
    <n v="693473613"/>
    <d v="2013-04-21T00:00:00"/>
    <n v="3107"/>
    <n v="47.45"/>
    <n v="31.79"/>
    <n v="147427.15"/>
    <n v="98771.53"/>
    <n v="48655.62"/>
    <x v="4"/>
    <n v="3"/>
  </r>
  <r>
    <x v="4"/>
    <x v="105"/>
    <x v="7"/>
    <x v="160"/>
    <x v="1"/>
    <s v="M"/>
    <x v="157"/>
    <n v="641018617"/>
    <d v="2013-06-30T00:00:00"/>
    <n v="508"/>
    <n v="255.28"/>
    <n v="159.41999999999999"/>
    <n v="129682.24000000001"/>
    <n v="80985.36"/>
    <n v="48696.88"/>
    <x v="4"/>
    <n v="6"/>
  </r>
  <r>
    <x v="2"/>
    <x v="106"/>
    <x v="11"/>
    <x v="161"/>
    <x v="1"/>
    <s v="L"/>
    <x v="158"/>
    <n v="453569972"/>
    <d v="2016-02-19T00:00:00"/>
    <n v="289"/>
    <n v="437.2"/>
    <n v="263.33"/>
    <n v="126350.8"/>
    <n v="76102.37"/>
    <n v="50248.43"/>
    <x v="1"/>
    <n v="1"/>
  </r>
  <r>
    <x v="1"/>
    <x v="101"/>
    <x v="2"/>
    <x v="162"/>
    <x v="0"/>
    <s v="H"/>
    <x v="159"/>
    <n v="554045522"/>
    <d v="2012-09-20T00:00:00"/>
    <n v="3237"/>
    <n v="47.45"/>
    <n v="31.79"/>
    <n v="153595.65"/>
    <n v="102904.23"/>
    <n v="50691.42"/>
    <x v="5"/>
    <n v="8"/>
  </r>
  <r>
    <x v="5"/>
    <x v="107"/>
    <x v="8"/>
    <x v="163"/>
    <x v="0"/>
    <s v="M"/>
    <x v="160"/>
    <n v="847999322"/>
    <d v="2015-08-06T00:00:00"/>
    <n v="699"/>
    <n v="109.28"/>
    <n v="35.840000000000003"/>
    <n v="76386.720000000001"/>
    <n v="25052.16"/>
    <n v="51334.559999999998"/>
    <x v="0"/>
    <n v="7"/>
  </r>
  <r>
    <x v="3"/>
    <x v="108"/>
    <x v="6"/>
    <x v="164"/>
    <x v="1"/>
    <s v="C"/>
    <x v="161"/>
    <n v="841138446"/>
    <d v="2010-12-08T00:00:00"/>
    <n v="413"/>
    <n v="651.21"/>
    <n v="524.96"/>
    <n v="268949.73"/>
    <n v="216808.48"/>
    <n v="52141.25"/>
    <x v="2"/>
    <n v="11"/>
  </r>
  <r>
    <x v="4"/>
    <x v="109"/>
    <x v="10"/>
    <x v="165"/>
    <x v="0"/>
    <s v="H"/>
    <x v="162"/>
    <n v="708063542"/>
    <d v="2016-03-19T00:00:00"/>
    <n v="592"/>
    <n v="205.7"/>
    <n v="117.11"/>
    <n v="121774.39999999999"/>
    <n v="69329.119999999995"/>
    <n v="52445.279999999999"/>
    <x v="1"/>
    <n v="2"/>
  </r>
  <r>
    <x v="5"/>
    <x v="110"/>
    <x v="5"/>
    <x v="166"/>
    <x v="0"/>
    <s v="C"/>
    <x v="163"/>
    <n v="167787253"/>
    <d v="2010-07-16T00:00:00"/>
    <n v="832"/>
    <n v="154.06"/>
    <n v="90.93"/>
    <n v="128177.92"/>
    <n v="75653.759999999995"/>
    <n v="52524.160000000003"/>
    <x v="2"/>
    <n v="6"/>
  </r>
  <r>
    <x v="1"/>
    <x v="111"/>
    <x v="4"/>
    <x v="167"/>
    <x v="1"/>
    <s v="M"/>
    <x v="139"/>
    <n v="947620856"/>
    <d v="2014-09-03T00:00:00"/>
    <n v="924"/>
    <n v="421.89"/>
    <n v="364.69"/>
    <n v="389826.36"/>
    <n v="336973.56"/>
    <n v="52852.800000000003"/>
    <x v="3"/>
    <n v="8"/>
  </r>
  <r>
    <x v="3"/>
    <x v="89"/>
    <x v="1"/>
    <x v="168"/>
    <x v="0"/>
    <s v="H"/>
    <x v="164"/>
    <n v="262749040"/>
    <d v="2015-08-30T00:00:00"/>
    <n v="2135"/>
    <n v="81.73"/>
    <n v="56.67"/>
    <n v="174493.55"/>
    <n v="120990.45"/>
    <n v="53503.1"/>
    <x v="0"/>
    <n v="8"/>
  </r>
  <r>
    <x v="0"/>
    <x v="83"/>
    <x v="1"/>
    <x v="169"/>
    <x v="1"/>
    <s v="M"/>
    <x v="165"/>
    <n v="641801393"/>
    <d v="2013-05-24T00:00:00"/>
    <n v="2149"/>
    <n v="81.73"/>
    <n v="56.67"/>
    <n v="175637.77"/>
    <n v="121783.83"/>
    <n v="53853.94"/>
    <x v="4"/>
    <n v="5"/>
  </r>
  <r>
    <x v="2"/>
    <x v="11"/>
    <x v="7"/>
    <x v="170"/>
    <x v="1"/>
    <s v="L"/>
    <x v="166"/>
    <n v="671939122"/>
    <d v="2013-02-14T00:00:00"/>
    <n v="573"/>
    <n v="255.28"/>
    <n v="159.41999999999999"/>
    <n v="146275.44"/>
    <n v="91347.66"/>
    <n v="54927.78"/>
    <x v="4"/>
    <n v="1"/>
  </r>
  <r>
    <x v="4"/>
    <x v="109"/>
    <x v="4"/>
    <x v="171"/>
    <x v="1"/>
    <s v="L"/>
    <x v="167"/>
    <n v="626523101"/>
    <d v="2012-02-16T00:00:00"/>
    <n v="963"/>
    <n v="421.89"/>
    <n v="364.69"/>
    <n v="406280.07"/>
    <n v="351196.47"/>
    <n v="55083.6"/>
    <x v="5"/>
    <n v="1"/>
  </r>
  <r>
    <x v="0"/>
    <x v="103"/>
    <x v="1"/>
    <x v="172"/>
    <x v="1"/>
    <s v="H"/>
    <x v="168"/>
    <n v="347163522"/>
    <d v="2011-03-22T00:00:00"/>
    <n v="2256"/>
    <n v="81.73"/>
    <n v="56.67"/>
    <n v="184382.88"/>
    <n v="127847.52"/>
    <n v="56535.360000000001"/>
    <x v="6"/>
    <n v="2"/>
  </r>
  <r>
    <x v="3"/>
    <x v="28"/>
    <x v="2"/>
    <x v="173"/>
    <x v="1"/>
    <s v="C"/>
    <x v="101"/>
    <n v="860952031"/>
    <d v="2011-05-13T00:00:00"/>
    <n v="3693"/>
    <n v="47.45"/>
    <n v="31.79"/>
    <n v="175232.85"/>
    <n v="117400.47"/>
    <n v="57832.38"/>
    <x v="6"/>
    <n v="5"/>
  </r>
  <r>
    <x v="6"/>
    <x v="52"/>
    <x v="7"/>
    <x v="174"/>
    <x v="0"/>
    <s v="C"/>
    <x v="169"/>
    <n v="360945355"/>
    <d v="2014-08-16T00:00:00"/>
    <n v="607"/>
    <n v="255.28"/>
    <n v="159.41999999999999"/>
    <n v="154954.96"/>
    <n v="96767.94"/>
    <n v="58187.02"/>
    <x v="3"/>
    <n v="7"/>
  </r>
  <r>
    <x v="0"/>
    <x v="112"/>
    <x v="9"/>
    <x v="175"/>
    <x v="0"/>
    <s v="M"/>
    <x v="170"/>
    <n v="858611428"/>
    <d v="2013-01-09T00:00:00"/>
    <n v="1057"/>
    <n v="152.58000000000001"/>
    <n v="97.44"/>
    <n v="161277.06"/>
    <n v="102994.08"/>
    <n v="58282.98"/>
    <x v="5"/>
    <n v="12"/>
  </r>
  <r>
    <x v="5"/>
    <x v="51"/>
    <x v="2"/>
    <x v="176"/>
    <x v="0"/>
    <s v="M"/>
    <x v="171"/>
    <n v="666678130"/>
    <d v="2015-09-21T00:00:00"/>
    <n v="3729"/>
    <n v="47.45"/>
    <n v="31.79"/>
    <n v="176941.05"/>
    <n v="118544.91"/>
    <n v="58396.14"/>
    <x v="0"/>
    <n v="8"/>
  </r>
  <r>
    <x v="0"/>
    <x v="113"/>
    <x v="8"/>
    <x v="177"/>
    <x v="1"/>
    <s v="C"/>
    <x v="69"/>
    <n v="526834189"/>
    <d v="2012-05-02T00:00:00"/>
    <n v="799"/>
    <n v="109.28"/>
    <n v="35.840000000000003"/>
    <n v="87314.72"/>
    <n v="28636.16"/>
    <n v="58678.559999999998"/>
    <x v="5"/>
    <n v="3"/>
  </r>
  <r>
    <x v="0"/>
    <x v="19"/>
    <x v="5"/>
    <x v="178"/>
    <x v="0"/>
    <s v="C"/>
    <x v="172"/>
    <n v="959853875"/>
    <d v="2012-05-04T00:00:00"/>
    <n v="947"/>
    <n v="154.06"/>
    <n v="90.93"/>
    <n v="145894.82"/>
    <n v="86110.71"/>
    <n v="59784.11"/>
    <x v="5"/>
    <n v="4"/>
  </r>
  <r>
    <x v="0"/>
    <x v="36"/>
    <x v="9"/>
    <x v="179"/>
    <x v="1"/>
    <s v="C"/>
    <x v="173"/>
    <n v="958840644"/>
    <d v="2010-06-02T00:00:00"/>
    <n v="1109"/>
    <n v="152.58000000000001"/>
    <n v="97.44"/>
    <n v="169211.22"/>
    <n v="108060.96"/>
    <n v="61150.26"/>
    <x v="2"/>
    <n v="5"/>
  </r>
  <r>
    <x v="3"/>
    <x v="114"/>
    <x v="10"/>
    <x v="180"/>
    <x v="0"/>
    <s v="C"/>
    <x v="174"/>
    <n v="215434443"/>
    <d v="2015-06-30T00:00:00"/>
    <n v="694"/>
    <n v="205.7"/>
    <n v="117.11"/>
    <n v="142755.79999999999"/>
    <n v="81274.34"/>
    <n v="61481.46"/>
    <x v="0"/>
    <n v="6"/>
  </r>
  <r>
    <x v="3"/>
    <x v="115"/>
    <x v="4"/>
    <x v="181"/>
    <x v="1"/>
    <s v="H"/>
    <x v="175"/>
    <n v="635309588"/>
    <d v="2016-10-14T00:00:00"/>
    <n v="1080"/>
    <n v="421.89"/>
    <n v="364.69"/>
    <n v="455641.2"/>
    <n v="393865.2"/>
    <n v="61776"/>
    <x v="1"/>
    <n v="8"/>
  </r>
  <r>
    <x v="0"/>
    <x v="116"/>
    <x v="1"/>
    <x v="182"/>
    <x v="0"/>
    <s v="H"/>
    <x v="176"/>
    <n v="642140424"/>
    <d v="2013-01-16T00:00:00"/>
    <n v="2476"/>
    <n v="81.73"/>
    <n v="56.67"/>
    <n v="202363.48"/>
    <n v="140314.92000000001"/>
    <n v="62048.56"/>
    <x v="5"/>
    <n v="12"/>
  </r>
  <r>
    <x v="3"/>
    <x v="89"/>
    <x v="1"/>
    <x v="183"/>
    <x v="1"/>
    <s v="M"/>
    <x v="177"/>
    <n v="173571383"/>
    <d v="2017-01-11T00:00:00"/>
    <n v="2484"/>
    <n v="81.73"/>
    <n v="56.67"/>
    <n v="203017.32"/>
    <n v="140768.28"/>
    <n v="62249.04"/>
    <x v="1"/>
    <n v="12"/>
  </r>
  <r>
    <x v="0"/>
    <x v="31"/>
    <x v="2"/>
    <x v="184"/>
    <x v="0"/>
    <s v="L"/>
    <x v="178"/>
    <n v="682831895"/>
    <d v="2017-03-16T00:00:00"/>
    <n v="3987"/>
    <n v="47.45"/>
    <n v="31.79"/>
    <n v="189183.15"/>
    <n v="126746.73"/>
    <n v="62436.42"/>
    <x v="7"/>
    <n v="2"/>
  </r>
  <r>
    <x v="0"/>
    <x v="117"/>
    <x v="4"/>
    <x v="185"/>
    <x v="1"/>
    <s v="C"/>
    <x v="179"/>
    <n v="775278842"/>
    <d v="2011-09-22T00:00:00"/>
    <n v="1093"/>
    <n v="421.89"/>
    <n v="364.69"/>
    <n v="461125.77"/>
    <n v="398606.17"/>
    <n v="62519.6"/>
    <x v="6"/>
    <n v="8"/>
  </r>
  <r>
    <x v="0"/>
    <x v="118"/>
    <x v="2"/>
    <x v="186"/>
    <x v="0"/>
    <s v="M"/>
    <x v="180"/>
    <n v="980612885"/>
    <d v="2011-09-04T00:00:00"/>
    <n v="3999"/>
    <n v="47.45"/>
    <n v="31.79"/>
    <n v="189752.55"/>
    <n v="127128.21"/>
    <n v="62624.34"/>
    <x v="6"/>
    <n v="9"/>
  </r>
  <r>
    <x v="0"/>
    <x v="117"/>
    <x v="1"/>
    <x v="187"/>
    <x v="0"/>
    <s v="C"/>
    <x v="181"/>
    <n v="418973767"/>
    <d v="2012-10-27T00:00:00"/>
    <n v="2503"/>
    <n v="81.73"/>
    <n v="56.67"/>
    <n v="204570.19"/>
    <n v="141845.01"/>
    <n v="62725.18"/>
    <x v="5"/>
    <n v="10"/>
  </r>
  <r>
    <x v="5"/>
    <x v="99"/>
    <x v="8"/>
    <x v="188"/>
    <x v="0"/>
    <s v="M"/>
    <x v="182"/>
    <n v="407681453"/>
    <d v="2012-12-24T00:00:00"/>
    <n v="856"/>
    <n v="109.28"/>
    <n v="35.840000000000003"/>
    <n v="93543.679999999993"/>
    <n v="30679.040000000001"/>
    <n v="62864.639999999999"/>
    <x v="5"/>
    <n v="11"/>
  </r>
  <r>
    <x v="5"/>
    <x v="99"/>
    <x v="2"/>
    <x v="189"/>
    <x v="0"/>
    <s v="H"/>
    <x v="183"/>
    <n v="448817956"/>
    <d v="2016-04-22T00:00:00"/>
    <n v="4062"/>
    <n v="47.45"/>
    <n v="31.79"/>
    <n v="192741.9"/>
    <n v="129130.98"/>
    <n v="63610.92"/>
    <x v="1"/>
    <n v="4"/>
  </r>
  <r>
    <x v="0"/>
    <x v="81"/>
    <x v="2"/>
    <x v="190"/>
    <x v="1"/>
    <s v="C"/>
    <x v="184"/>
    <n v="107005393"/>
    <d v="2011-05-04T00:00:00"/>
    <n v="4129"/>
    <n v="47.45"/>
    <n v="31.79"/>
    <n v="195921.05"/>
    <n v="131260.91"/>
    <n v="64660.14"/>
    <x v="6"/>
    <n v="3"/>
  </r>
  <r>
    <x v="1"/>
    <x v="111"/>
    <x v="1"/>
    <x v="191"/>
    <x v="0"/>
    <s v="H"/>
    <x v="185"/>
    <n v="890010011"/>
    <d v="2012-10-14T00:00:00"/>
    <n v="2595"/>
    <n v="81.73"/>
    <n v="56.67"/>
    <n v="212089.35"/>
    <n v="147058.65"/>
    <n v="65030.7"/>
    <x v="5"/>
    <n v="9"/>
  </r>
  <r>
    <x v="1"/>
    <x v="119"/>
    <x v="2"/>
    <x v="192"/>
    <x v="1"/>
    <s v="H"/>
    <x v="186"/>
    <n v="686583554"/>
    <d v="2012-02-22T00:00:00"/>
    <n v="4186"/>
    <n v="47.45"/>
    <n v="31.79"/>
    <n v="198625.7"/>
    <n v="133072.94"/>
    <n v="65552.759999999995"/>
    <x v="5"/>
    <n v="1"/>
  </r>
  <r>
    <x v="1"/>
    <x v="7"/>
    <x v="2"/>
    <x v="193"/>
    <x v="1"/>
    <s v="M"/>
    <x v="187"/>
    <n v="625283706"/>
    <d v="2014-10-23T00:00:00"/>
    <n v="4199"/>
    <n v="47.45"/>
    <n v="31.79"/>
    <n v="199242.55"/>
    <n v="133486.21"/>
    <n v="65756.34"/>
    <x v="3"/>
    <n v="10"/>
  </r>
  <r>
    <x v="2"/>
    <x v="106"/>
    <x v="2"/>
    <x v="194"/>
    <x v="1"/>
    <s v="H"/>
    <x v="188"/>
    <n v="981086671"/>
    <d v="2012-11-21T00:00:00"/>
    <n v="4203"/>
    <n v="47.45"/>
    <n v="31.79"/>
    <n v="199432.35"/>
    <n v="133613.37"/>
    <n v="65818.98"/>
    <x v="5"/>
    <n v="10"/>
  </r>
  <r>
    <x v="3"/>
    <x v="88"/>
    <x v="5"/>
    <x v="195"/>
    <x v="0"/>
    <s v="M"/>
    <x v="189"/>
    <n v="433871400"/>
    <d v="2015-07-01T00:00:00"/>
    <n v="1044"/>
    <n v="154.06"/>
    <n v="90.93"/>
    <n v="160838.64000000001"/>
    <n v="94930.92"/>
    <n v="65907.72"/>
    <x v="0"/>
    <n v="6"/>
  </r>
  <r>
    <x v="2"/>
    <x v="120"/>
    <x v="3"/>
    <x v="196"/>
    <x v="1"/>
    <s v="H"/>
    <x v="190"/>
    <n v="352327525"/>
    <d v="2016-10-27T00:00:00"/>
    <n v="399"/>
    <n v="668.27"/>
    <n v="502.54"/>
    <n v="266639.73"/>
    <n v="200513.46"/>
    <n v="66126.27"/>
    <x v="1"/>
    <n v="9"/>
  </r>
  <r>
    <x v="0"/>
    <x v="113"/>
    <x v="5"/>
    <x v="197"/>
    <x v="1"/>
    <s v="M"/>
    <x v="191"/>
    <n v="419306790"/>
    <d v="2012-03-12T00:00:00"/>
    <n v="1052"/>
    <n v="154.06"/>
    <n v="90.93"/>
    <n v="162071.12"/>
    <n v="95658.36"/>
    <n v="66412.759999999995"/>
    <x v="5"/>
    <n v="3"/>
  </r>
  <r>
    <x v="2"/>
    <x v="41"/>
    <x v="2"/>
    <x v="198"/>
    <x v="1"/>
    <s v="C"/>
    <x v="192"/>
    <n v="752716100"/>
    <d v="2016-10-12T00:00:00"/>
    <n v="4276"/>
    <n v="47.45"/>
    <n v="31.79"/>
    <n v="202896.2"/>
    <n v="135934.04"/>
    <n v="66962.16"/>
    <x v="1"/>
    <n v="9"/>
  </r>
  <r>
    <x v="0"/>
    <x v="61"/>
    <x v="2"/>
    <x v="199"/>
    <x v="0"/>
    <s v="M"/>
    <x v="193"/>
    <n v="978349959"/>
    <d v="2013-05-21T00:00:00"/>
    <n v="4349"/>
    <n v="47.45"/>
    <n v="31.79"/>
    <n v="206360.05"/>
    <n v="138254.71"/>
    <n v="68105.34"/>
    <x v="4"/>
    <n v="4"/>
  </r>
  <r>
    <x v="4"/>
    <x v="121"/>
    <x v="9"/>
    <x v="200"/>
    <x v="1"/>
    <s v="M"/>
    <x v="194"/>
    <n v="644670712"/>
    <d v="2011-03-21T00:00:00"/>
    <n v="1245"/>
    <n v="152.58000000000001"/>
    <n v="97.44"/>
    <n v="189962.1"/>
    <n v="121312.8"/>
    <n v="68649.3"/>
    <x v="6"/>
    <n v="2"/>
  </r>
  <r>
    <x v="0"/>
    <x v="122"/>
    <x v="1"/>
    <x v="201"/>
    <x v="0"/>
    <s v="C"/>
    <x v="195"/>
    <n v="285662829"/>
    <d v="2010-07-13T00:00:00"/>
    <n v="2834"/>
    <n v="81.73"/>
    <n v="56.67"/>
    <n v="231622.82"/>
    <n v="160602.78"/>
    <n v="71020.039999999994"/>
    <x v="2"/>
    <n v="6"/>
  </r>
  <r>
    <x v="4"/>
    <x v="123"/>
    <x v="1"/>
    <x v="202"/>
    <x v="1"/>
    <s v="H"/>
    <x v="196"/>
    <n v="606017291"/>
    <d v="2016-06-12T00:00:00"/>
    <n v="2838"/>
    <n v="81.73"/>
    <n v="56.67"/>
    <n v="231949.74"/>
    <n v="160829.46"/>
    <n v="71120.28"/>
    <x v="1"/>
    <n v="5"/>
  </r>
  <r>
    <x v="3"/>
    <x v="15"/>
    <x v="2"/>
    <x v="203"/>
    <x v="0"/>
    <s v="H"/>
    <x v="197"/>
    <n v="854095017"/>
    <d v="2011-03-04T00:00:00"/>
    <n v="4550"/>
    <n v="47.45"/>
    <n v="31.79"/>
    <n v="215897.5"/>
    <n v="144644.5"/>
    <n v="71253"/>
    <x v="6"/>
    <n v="2"/>
  </r>
  <r>
    <x v="5"/>
    <x v="63"/>
    <x v="2"/>
    <x v="204"/>
    <x v="0"/>
    <s v="L"/>
    <x v="198"/>
    <n v="275632226"/>
    <d v="2015-01-18T00:00:00"/>
    <n v="4556"/>
    <n v="47.45"/>
    <n v="31.79"/>
    <n v="216182.2"/>
    <n v="144835.24"/>
    <n v="71346.960000000006"/>
    <x v="3"/>
    <n v="12"/>
  </r>
  <r>
    <x v="2"/>
    <x v="124"/>
    <x v="2"/>
    <x v="205"/>
    <x v="0"/>
    <s v="L"/>
    <x v="199"/>
    <n v="936042296"/>
    <d v="2010-03-17T00:00:00"/>
    <n v="4571"/>
    <n v="47.45"/>
    <n v="31.79"/>
    <n v="216893.95"/>
    <n v="145312.09"/>
    <n v="71581.86"/>
    <x v="2"/>
    <n v="2"/>
  </r>
  <r>
    <x v="1"/>
    <x v="125"/>
    <x v="4"/>
    <x v="206"/>
    <x v="0"/>
    <s v="L"/>
    <x v="200"/>
    <n v="565798747"/>
    <d v="2016-08-09T00:00:00"/>
    <n v="1277"/>
    <n v="421.89"/>
    <n v="364.69"/>
    <n v="538753.53"/>
    <n v="465709.13"/>
    <n v="73044.399999999994"/>
    <x v="1"/>
    <n v="7"/>
  </r>
  <r>
    <x v="1"/>
    <x v="9"/>
    <x v="5"/>
    <x v="207"/>
    <x v="0"/>
    <s v="L"/>
    <x v="201"/>
    <n v="620441138"/>
    <d v="2010-06-22T00:00:00"/>
    <n v="1175"/>
    <n v="154.06"/>
    <n v="90.93"/>
    <n v="181020.5"/>
    <n v="106842.75"/>
    <n v="74177.75"/>
    <x v="2"/>
    <n v="6"/>
  </r>
  <r>
    <x v="1"/>
    <x v="58"/>
    <x v="1"/>
    <x v="208"/>
    <x v="0"/>
    <s v="C"/>
    <x v="202"/>
    <n v="967328870"/>
    <d v="2010-01-15T00:00:00"/>
    <n v="2964"/>
    <n v="81.73"/>
    <n v="56.67"/>
    <n v="242247.72"/>
    <n v="167969.88"/>
    <n v="74277.84"/>
    <x v="2"/>
    <n v="1"/>
  </r>
  <r>
    <x v="2"/>
    <x v="96"/>
    <x v="2"/>
    <x v="209"/>
    <x v="0"/>
    <s v="C"/>
    <x v="203"/>
    <n v="332877862"/>
    <d v="2013-05-07T00:00:00"/>
    <n v="4811"/>
    <n v="47.45"/>
    <n v="31.79"/>
    <n v="228281.95"/>
    <n v="152941.69"/>
    <n v="75340.259999999995"/>
    <x v="4"/>
    <n v="4"/>
  </r>
  <r>
    <x v="4"/>
    <x v="105"/>
    <x v="10"/>
    <x v="210"/>
    <x v="1"/>
    <s v="H"/>
    <x v="204"/>
    <n v="430390107"/>
    <d v="2012-11-13T00:00:00"/>
    <n v="852"/>
    <n v="205.7"/>
    <n v="117.11"/>
    <n v="175256.4"/>
    <n v="99777.72"/>
    <n v="75478.679999999993"/>
    <x v="5"/>
    <n v="10"/>
  </r>
  <r>
    <x v="2"/>
    <x v="104"/>
    <x v="6"/>
    <x v="211"/>
    <x v="0"/>
    <s v="M"/>
    <x v="205"/>
    <n v="588200986"/>
    <d v="2015-10-15T00:00:00"/>
    <n v="598"/>
    <n v="651.21"/>
    <n v="524.96"/>
    <n v="389423.58"/>
    <n v="313926.08"/>
    <n v="75497.5"/>
    <x v="0"/>
    <n v="8"/>
  </r>
  <r>
    <x v="0"/>
    <x v="126"/>
    <x v="10"/>
    <x v="212"/>
    <x v="1"/>
    <s v="C"/>
    <x v="206"/>
    <n v="941909682"/>
    <d v="2014-08-01T00:00:00"/>
    <n v="861"/>
    <n v="205.7"/>
    <n v="117.11"/>
    <n v="177107.7"/>
    <n v="100831.71"/>
    <n v="76275.990000000005"/>
    <x v="3"/>
    <n v="7"/>
  </r>
  <r>
    <x v="3"/>
    <x v="114"/>
    <x v="2"/>
    <x v="213"/>
    <x v="1"/>
    <s v="M"/>
    <x v="207"/>
    <n v="942700612"/>
    <d v="2010-06-06T00:00:00"/>
    <n v="4915"/>
    <n v="47.45"/>
    <n v="31.79"/>
    <n v="233216.75"/>
    <n v="156247.85"/>
    <n v="76968.899999999994"/>
    <x v="2"/>
    <n v="4"/>
  </r>
  <r>
    <x v="0"/>
    <x v="127"/>
    <x v="1"/>
    <x v="214"/>
    <x v="1"/>
    <s v="M"/>
    <x v="208"/>
    <n v="644913613"/>
    <d v="2015-09-07T00:00:00"/>
    <n v="3124"/>
    <n v="81.73"/>
    <n v="56.67"/>
    <n v="255324.52"/>
    <n v="177037.08"/>
    <n v="78287.44"/>
    <x v="0"/>
    <n v="8"/>
  </r>
  <r>
    <x v="1"/>
    <x v="38"/>
    <x v="2"/>
    <x v="215"/>
    <x v="1"/>
    <s v="C"/>
    <x v="209"/>
    <n v="742141759"/>
    <d v="2013-10-28T00:00:00"/>
    <n v="5093"/>
    <n v="47.45"/>
    <n v="31.79"/>
    <n v="241662.85"/>
    <n v="161906.47"/>
    <n v="79756.38"/>
    <x v="4"/>
    <n v="10"/>
  </r>
  <r>
    <x v="0"/>
    <x v="29"/>
    <x v="2"/>
    <x v="216"/>
    <x v="1"/>
    <s v="C"/>
    <x v="210"/>
    <n v="328316819"/>
    <d v="2012-05-30T00:00:00"/>
    <n v="5098"/>
    <n v="47.45"/>
    <n v="31.79"/>
    <n v="241900.1"/>
    <n v="162065.42000000001"/>
    <n v="79834.679999999993"/>
    <x v="5"/>
    <n v="5"/>
  </r>
  <r>
    <x v="4"/>
    <x v="121"/>
    <x v="9"/>
    <x v="217"/>
    <x v="0"/>
    <s v="H"/>
    <x v="211"/>
    <n v="351317298"/>
    <d v="2015-01-14T00:00:00"/>
    <n v="1450"/>
    <n v="152.58000000000001"/>
    <n v="97.44"/>
    <n v="221241"/>
    <n v="141288"/>
    <n v="79953"/>
    <x v="3"/>
    <n v="12"/>
  </r>
  <r>
    <x v="4"/>
    <x v="128"/>
    <x v="1"/>
    <x v="218"/>
    <x v="0"/>
    <s v="L"/>
    <x v="212"/>
    <n v="619670808"/>
    <d v="2013-02-25T00:00:00"/>
    <n v="3217"/>
    <n v="81.73"/>
    <n v="56.67"/>
    <n v="262925.40999999997"/>
    <n v="182307.39"/>
    <n v="80618.02"/>
    <x v="4"/>
    <n v="1"/>
  </r>
  <r>
    <x v="1"/>
    <x v="46"/>
    <x v="2"/>
    <x v="219"/>
    <x v="0"/>
    <s v="H"/>
    <x v="213"/>
    <n v="859909617"/>
    <d v="2013-01-29T00:00:00"/>
    <n v="5220"/>
    <n v="47.45"/>
    <n v="31.79"/>
    <n v="247689"/>
    <n v="165943.79999999999"/>
    <n v="81745.2"/>
    <x v="5"/>
    <n v="12"/>
  </r>
  <r>
    <x v="1"/>
    <x v="1"/>
    <x v="8"/>
    <x v="220"/>
    <x v="1"/>
    <s v="C"/>
    <x v="214"/>
    <n v="821912801"/>
    <d v="2014-10-03T00:00:00"/>
    <n v="1117"/>
    <n v="109.28"/>
    <n v="35.840000000000003"/>
    <n v="122065.76"/>
    <n v="40033.279999999999"/>
    <n v="82032.479999999996"/>
    <x v="3"/>
    <n v="9"/>
  </r>
  <r>
    <x v="1"/>
    <x v="129"/>
    <x v="4"/>
    <x v="221"/>
    <x v="1"/>
    <s v="H"/>
    <x v="215"/>
    <n v="807281672"/>
    <d v="2015-01-26T00:00:00"/>
    <n v="1441"/>
    <n v="421.89"/>
    <n v="364.69"/>
    <n v="607943.49"/>
    <n v="525518.29"/>
    <n v="82425.2"/>
    <x v="3"/>
    <n v="12"/>
  </r>
  <r>
    <x v="0"/>
    <x v="87"/>
    <x v="4"/>
    <x v="222"/>
    <x v="0"/>
    <s v="H"/>
    <x v="216"/>
    <n v="175257527"/>
    <d v="2014-09-25T00:00:00"/>
    <n v="1452"/>
    <n v="421.89"/>
    <n v="364.69"/>
    <n v="612584.28"/>
    <n v="529529.88"/>
    <n v="83054.399999999994"/>
    <x v="3"/>
    <n v="8"/>
  </r>
  <r>
    <x v="4"/>
    <x v="130"/>
    <x v="2"/>
    <x v="223"/>
    <x v="0"/>
    <s v="C"/>
    <x v="217"/>
    <n v="890695369"/>
    <d v="2011-02-23T00:00:00"/>
    <n v="5408"/>
    <n v="47.45"/>
    <n v="31.79"/>
    <n v="256609.6"/>
    <n v="171920.32"/>
    <n v="84689.279999999999"/>
    <x v="6"/>
    <n v="1"/>
  </r>
  <r>
    <x v="3"/>
    <x v="49"/>
    <x v="5"/>
    <x v="224"/>
    <x v="0"/>
    <s v="C"/>
    <x v="218"/>
    <n v="345437037"/>
    <d v="2013-06-30T00:00:00"/>
    <n v="1351"/>
    <n v="154.06"/>
    <n v="90.93"/>
    <n v="208135.06"/>
    <n v="122846.43"/>
    <n v="85288.63"/>
    <x v="4"/>
    <n v="5"/>
  </r>
  <r>
    <x v="0"/>
    <x v="131"/>
    <x v="2"/>
    <x v="225"/>
    <x v="0"/>
    <s v="C"/>
    <x v="219"/>
    <n v="219607102"/>
    <d v="2016-08-13T00:00:00"/>
    <n v="5477"/>
    <n v="47.45"/>
    <n v="31.79"/>
    <n v="259883.65"/>
    <n v="174113.83"/>
    <n v="85769.82"/>
    <x v="1"/>
    <n v="7"/>
  </r>
  <r>
    <x v="5"/>
    <x v="63"/>
    <x v="9"/>
    <x v="226"/>
    <x v="0"/>
    <s v="C"/>
    <x v="220"/>
    <n v="351182544"/>
    <d v="2013-06-22T00:00:00"/>
    <n v="1574"/>
    <n v="152.58000000000001"/>
    <n v="97.44"/>
    <n v="240160.92"/>
    <n v="153370.56"/>
    <n v="86790.36"/>
    <x v="4"/>
    <n v="5"/>
  </r>
  <r>
    <x v="2"/>
    <x v="86"/>
    <x v="9"/>
    <x v="227"/>
    <x v="1"/>
    <s v="C"/>
    <x v="221"/>
    <n v="990708720"/>
    <d v="2012-05-04T00:00:00"/>
    <n v="1581"/>
    <n v="152.58000000000001"/>
    <n v="97.44"/>
    <n v="241228.98"/>
    <n v="154052.64000000001"/>
    <n v="87176.34"/>
    <x v="5"/>
    <n v="3"/>
  </r>
  <r>
    <x v="0"/>
    <x v="118"/>
    <x v="2"/>
    <x v="228"/>
    <x v="0"/>
    <s v="L"/>
    <x v="222"/>
    <n v="532324779"/>
    <d v="2015-01-03T00:00:00"/>
    <n v="5586"/>
    <n v="47.45"/>
    <n v="31.79"/>
    <n v="265055.7"/>
    <n v="177578.94"/>
    <n v="87476.76"/>
    <x v="3"/>
    <n v="12"/>
  </r>
  <r>
    <x v="4"/>
    <x v="123"/>
    <x v="1"/>
    <x v="229"/>
    <x v="0"/>
    <s v="M"/>
    <x v="122"/>
    <n v="147047555"/>
    <d v="2010-09-03T00:00:00"/>
    <n v="3494"/>
    <n v="81.73"/>
    <n v="56.67"/>
    <n v="285564.62"/>
    <n v="198004.98"/>
    <n v="87559.64"/>
    <x v="2"/>
    <n v="7"/>
  </r>
  <r>
    <x v="3"/>
    <x v="132"/>
    <x v="8"/>
    <x v="230"/>
    <x v="0"/>
    <s v="H"/>
    <x v="223"/>
    <n v="749258840"/>
    <d v="2014-11-05T00:00:00"/>
    <n v="1196"/>
    <n v="109.28"/>
    <n v="35.840000000000003"/>
    <n v="130698.88"/>
    <n v="42864.639999999999"/>
    <n v="87834.240000000005"/>
    <x v="3"/>
    <n v="9"/>
  </r>
  <r>
    <x v="2"/>
    <x v="70"/>
    <x v="6"/>
    <x v="231"/>
    <x v="1"/>
    <s v="H"/>
    <x v="224"/>
    <n v="989928519"/>
    <d v="2010-04-11T00:00:00"/>
    <n v="702"/>
    <n v="651.21"/>
    <n v="524.96"/>
    <n v="457149.42"/>
    <n v="368521.92"/>
    <n v="88627.5"/>
    <x v="2"/>
    <n v="4"/>
  </r>
  <r>
    <x v="3"/>
    <x v="133"/>
    <x v="9"/>
    <x v="232"/>
    <x v="0"/>
    <s v="H"/>
    <x v="184"/>
    <n v="115309941"/>
    <d v="2011-04-06T00:00:00"/>
    <n v="1629"/>
    <n v="152.58000000000001"/>
    <n v="97.44"/>
    <n v="248552.82"/>
    <n v="158729.76"/>
    <n v="89823.06"/>
    <x v="6"/>
    <n v="3"/>
  </r>
  <r>
    <x v="5"/>
    <x v="51"/>
    <x v="9"/>
    <x v="233"/>
    <x v="1"/>
    <s v="L"/>
    <x v="225"/>
    <n v="521396386"/>
    <d v="2012-02-14T00:00:00"/>
    <n v="1632"/>
    <n v="152.58000000000001"/>
    <n v="97.44"/>
    <n v="249010.56"/>
    <n v="159022.07999999999"/>
    <n v="89988.479999999996"/>
    <x v="5"/>
    <n v="1"/>
  </r>
  <r>
    <x v="4"/>
    <x v="134"/>
    <x v="9"/>
    <x v="234"/>
    <x v="0"/>
    <s v="L"/>
    <x v="226"/>
    <n v="590198266"/>
    <d v="2015-06-01T00:00:00"/>
    <n v="1637"/>
    <n v="152.58000000000001"/>
    <n v="97.44"/>
    <n v="249773.46"/>
    <n v="159509.28"/>
    <n v="90264.18"/>
    <x v="0"/>
    <n v="5"/>
  </r>
  <r>
    <x v="3"/>
    <x v="56"/>
    <x v="1"/>
    <x v="235"/>
    <x v="1"/>
    <s v="C"/>
    <x v="227"/>
    <n v="502715766"/>
    <d v="2014-08-17T00:00:00"/>
    <n v="3621"/>
    <n v="81.73"/>
    <n v="56.67"/>
    <n v="295944.33"/>
    <n v="205202.07"/>
    <n v="90742.26"/>
    <x v="3"/>
    <n v="8"/>
  </r>
  <r>
    <x v="4"/>
    <x v="48"/>
    <x v="11"/>
    <x v="236"/>
    <x v="1"/>
    <s v="C"/>
    <x v="228"/>
    <n v="845058763"/>
    <d v="2012-09-22T00:00:00"/>
    <n v="522"/>
    <n v="437.2"/>
    <n v="263.33"/>
    <n v="228218.4"/>
    <n v="137458.26"/>
    <n v="90760.14"/>
    <x v="5"/>
    <n v="8"/>
  </r>
  <r>
    <x v="1"/>
    <x v="97"/>
    <x v="7"/>
    <x v="237"/>
    <x v="1"/>
    <s v="L"/>
    <x v="229"/>
    <n v="238414323"/>
    <d v="2012-02-27T00:00:00"/>
    <n v="951"/>
    <n v="255.28"/>
    <n v="159.41999999999999"/>
    <n v="242771.28"/>
    <n v="151608.42000000001"/>
    <n v="91162.86"/>
    <x v="5"/>
    <n v="2"/>
  </r>
  <r>
    <x v="0"/>
    <x v="32"/>
    <x v="1"/>
    <x v="238"/>
    <x v="1"/>
    <s v="C"/>
    <x v="230"/>
    <n v="975002133"/>
    <d v="2013-04-07T00:00:00"/>
    <n v="3653"/>
    <n v="81.73"/>
    <n v="56.67"/>
    <n v="298559.69"/>
    <n v="207015.51"/>
    <n v="91544.18"/>
    <x v="4"/>
    <n v="3"/>
  </r>
  <r>
    <x v="5"/>
    <x v="51"/>
    <x v="2"/>
    <x v="239"/>
    <x v="0"/>
    <s v="H"/>
    <x v="231"/>
    <n v="185342633"/>
    <d v="2013-11-24T00:00:00"/>
    <n v="5859"/>
    <n v="47.45"/>
    <n v="31.79"/>
    <n v="278009.55"/>
    <n v="186257.61"/>
    <n v="91751.94"/>
    <x v="4"/>
    <n v="10"/>
  </r>
  <r>
    <x v="0"/>
    <x v="83"/>
    <x v="8"/>
    <x v="240"/>
    <x v="0"/>
    <s v="H"/>
    <x v="232"/>
    <n v="312117135"/>
    <d v="2012-10-16T00:00:00"/>
    <n v="1251"/>
    <n v="109.28"/>
    <n v="35.840000000000003"/>
    <n v="136709.28"/>
    <n v="44835.839999999997"/>
    <n v="91873.44"/>
    <x v="5"/>
    <n v="10"/>
  </r>
  <r>
    <x v="0"/>
    <x v="116"/>
    <x v="10"/>
    <x v="241"/>
    <x v="0"/>
    <s v="C"/>
    <x v="233"/>
    <n v="261765420"/>
    <d v="2012-07-17T00:00:00"/>
    <n v="1060"/>
    <n v="205.7"/>
    <n v="117.11"/>
    <n v="218042"/>
    <n v="124136.6"/>
    <n v="93905.4"/>
    <x v="5"/>
    <n v="5"/>
  </r>
  <r>
    <x v="1"/>
    <x v="9"/>
    <x v="1"/>
    <x v="242"/>
    <x v="1"/>
    <s v="C"/>
    <x v="234"/>
    <n v="379710948"/>
    <d v="2011-01-30T00:00:00"/>
    <n v="3762"/>
    <n v="81.73"/>
    <n v="56.67"/>
    <n v="307468.26"/>
    <n v="213192.54"/>
    <n v="94275.72"/>
    <x v="6"/>
    <n v="1"/>
  </r>
  <r>
    <x v="5"/>
    <x v="107"/>
    <x v="1"/>
    <x v="243"/>
    <x v="1"/>
    <s v="C"/>
    <x v="235"/>
    <n v="559352862"/>
    <d v="2010-06-04T00:00:00"/>
    <n v="3797"/>
    <n v="81.73"/>
    <n v="56.67"/>
    <n v="310328.81"/>
    <n v="215175.99"/>
    <n v="95152.82"/>
    <x v="2"/>
    <n v="4"/>
  </r>
  <r>
    <x v="0"/>
    <x v="113"/>
    <x v="4"/>
    <x v="244"/>
    <x v="0"/>
    <s v="C"/>
    <x v="236"/>
    <n v="207395112"/>
    <d v="2012-01-26T00:00:00"/>
    <n v="1677"/>
    <n v="421.89"/>
    <n v="364.69"/>
    <n v="707509.53"/>
    <n v="611585.13"/>
    <n v="95924.4"/>
    <x v="6"/>
    <n v="12"/>
  </r>
  <r>
    <x v="1"/>
    <x v="3"/>
    <x v="6"/>
    <x v="245"/>
    <x v="1"/>
    <s v="C"/>
    <x v="143"/>
    <n v="547143447"/>
    <d v="2011-02-23T00:00:00"/>
    <n v="760"/>
    <n v="651.21"/>
    <n v="524.96"/>
    <n v="494919.6"/>
    <n v="398969.59999999998"/>
    <n v="95950"/>
    <x v="6"/>
    <n v="2"/>
  </r>
  <r>
    <x v="3"/>
    <x v="78"/>
    <x v="5"/>
    <x v="246"/>
    <x v="0"/>
    <s v="M"/>
    <x v="237"/>
    <n v="938025844"/>
    <d v="2016-01-21T00:00:00"/>
    <n v="1547"/>
    <n v="154.06"/>
    <n v="90.93"/>
    <n v="238330.82"/>
    <n v="140668.71"/>
    <n v="97662.11"/>
    <x v="0"/>
    <n v="12"/>
  </r>
  <r>
    <x v="2"/>
    <x v="96"/>
    <x v="1"/>
    <x v="247"/>
    <x v="1"/>
    <s v="L"/>
    <x v="38"/>
    <n v="637448060"/>
    <d v="2012-09-15T00:00:00"/>
    <n v="3901"/>
    <n v="81.73"/>
    <n v="56.67"/>
    <n v="318828.73"/>
    <n v="221069.67"/>
    <n v="97759.06"/>
    <x v="5"/>
    <n v="9"/>
  </r>
  <r>
    <x v="0"/>
    <x v="39"/>
    <x v="2"/>
    <x v="248"/>
    <x v="1"/>
    <s v="L"/>
    <x v="238"/>
    <n v="221062791"/>
    <d v="2012-04-18T00:00:00"/>
    <n v="6247"/>
    <n v="47.45"/>
    <n v="31.79"/>
    <n v="296420.15000000002"/>
    <n v="198592.13"/>
    <n v="97828.02"/>
    <x v="5"/>
    <n v="3"/>
  </r>
  <r>
    <x v="5"/>
    <x v="63"/>
    <x v="2"/>
    <x v="249"/>
    <x v="1"/>
    <s v="C"/>
    <x v="239"/>
    <n v="179970920"/>
    <d v="2015-06-25T00:00:00"/>
    <n v="6249"/>
    <n v="47.45"/>
    <n v="31.79"/>
    <n v="296515.05"/>
    <n v="198655.71"/>
    <n v="97859.34"/>
    <x v="0"/>
    <n v="6"/>
  </r>
  <r>
    <x v="0"/>
    <x v="8"/>
    <x v="2"/>
    <x v="250"/>
    <x v="0"/>
    <s v="L"/>
    <x v="240"/>
    <n v="740760314"/>
    <d v="2015-11-21T00:00:00"/>
    <n v="6293"/>
    <n v="47.45"/>
    <n v="31.79"/>
    <n v="298602.84999999998"/>
    <n v="200054.47"/>
    <n v="98548.38"/>
    <x v="0"/>
    <n v="11"/>
  </r>
  <r>
    <x v="4"/>
    <x v="57"/>
    <x v="10"/>
    <x v="251"/>
    <x v="0"/>
    <s v="H"/>
    <x v="241"/>
    <n v="110442054"/>
    <d v="2014-11-20T00:00:00"/>
    <n v="1113"/>
    <n v="205.7"/>
    <n v="117.11"/>
    <n v="228944.1"/>
    <n v="130343.43"/>
    <n v="98600.67"/>
    <x v="3"/>
    <n v="10"/>
  </r>
  <r>
    <x v="4"/>
    <x v="135"/>
    <x v="9"/>
    <x v="252"/>
    <x v="0"/>
    <s v="H"/>
    <x v="242"/>
    <n v="768522679"/>
    <d v="2015-03-27T00:00:00"/>
    <n v="1794"/>
    <n v="152.58000000000001"/>
    <n v="97.44"/>
    <n v="273728.52"/>
    <n v="174807.36"/>
    <n v="98921.16"/>
    <x v="0"/>
    <n v="3"/>
  </r>
  <r>
    <x v="1"/>
    <x v="136"/>
    <x v="10"/>
    <x v="253"/>
    <x v="0"/>
    <s v="C"/>
    <x v="243"/>
    <n v="775076282"/>
    <d v="2014-09-19T00:00:00"/>
    <n v="1150"/>
    <n v="205.7"/>
    <n v="117.11"/>
    <n v="236555"/>
    <n v="134676.5"/>
    <n v="101878.5"/>
    <x v="3"/>
    <n v="9"/>
  </r>
  <r>
    <x v="4"/>
    <x v="40"/>
    <x v="2"/>
    <x v="254"/>
    <x v="0"/>
    <s v="C"/>
    <x v="244"/>
    <n v="917834603"/>
    <d v="2017-01-13T00:00:00"/>
    <n v="6510"/>
    <n v="47.45"/>
    <n v="31.79"/>
    <n v="308899.5"/>
    <n v="206952.9"/>
    <n v="101946.6"/>
    <x v="7"/>
    <n v="1"/>
  </r>
  <r>
    <x v="3"/>
    <x v="137"/>
    <x v="5"/>
    <x v="255"/>
    <x v="1"/>
    <s v="C"/>
    <x v="245"/>
    <n v="751929891"/>
    <d v="2014-08-01T00:00:00"/>
    <n v="1619"/>
    <n v="154.06"/>
    <n v="90.93"/>
    <n v="249423.14"/>
    <n v="147215.67000000001"/>
    <n v="102207.47"/>
    <x v="3"/>
    <n v="7"/>
  </r>
  <r>
    <x v="5"/>
    <x v="47"/>
    <x v="6"/>
    <x v="256"/>
    <x v="1"/>
    <s v="L"/>
    <x v="246"/>
    <n v="402646195"/>
    <d v="2016-03-28T00:00:00"/>
    <n v="812"/>
    <n v="651.21"/>
    <n v="524.96"/>
    <n v="528782.52"/>
    <n v="426267.52"/>
    <n v="102515"/>
    <x v="1"/>
    <n v="3"/>
  </r>
  <r>
    <x v="2"/>
    <x v="138"/>
    <x v="2"/>
    <x v="257"/>
    <x v="1"/>
    <s v="H"/>
    <x v="247"/>
    <n v="467986953"/>
    <d v="2013-02-17T00:00:00"/>
    <n v="6594"/>
    <n v="47.45"/>
    <n v="31.79"/>
    <n v="312885.3"/>
    <n v="209623.26"/>
    <n v="103262.04"/>
    <x v="4"/>
    <n v="2"/>
  </r>
  <r>
    <x v="1"/>
    <x v="139"/>
    <x v="1"/>
    <x v="258"/>
    <x v="1"/>
    <s v="L"/>
    <x v="248"/>
    <n v="719362294"/>
    <d v="2010-12-03T00:00:00"/>
    <n v="4144"/>
    <n v="81.73"/>
    <n v="56.67"/>
    <n v="338689.12"/>
    <n v="234840.48"/>
    <n v="103848.64"/>
    <x v="2"/>
    <n v="10"/>
  </r>
  <r>
    <x v="2"/>
    <x v="140"/>
    <x v="1"/>
    <x v="259"/>
    <x v="0"/>
    <s v="H"/>
    <x v="249"/>
    <n v="865650832"/>
    <d v="2013-12-31T00:00:00"/>
    <n v="4173"/>
    <n v="81.73"/>
    <n v="56.67"/>
    <n v="341059.29"/>
    <n v="236483.91"/>
    <n v="104575.38"/>
    <x v="4"/>
    <n v="11"/>
  </r>
  <r>
    <x v="3"/>
    <x v="132"/>
    <x v="2"/>
    <x v="260"/>
    <x v="1"/>
    <s v="M"/>
    <x v="250"/>
    <n v="296320855"/>
    <d v="2013-07-13T00:00:00"/>
    <n v="6781"/>
    <n v="47.45"/>
    <n v="31.79"/>
    <n v="321758.45"/>
    <n v="215567.99"/>
    <n v="106190.46"/>
    <x v="4"/>
    <n v="6"/>
  </r>
  <r>
    <x v="0"/>
    <x v="43"/>
    <x v="3"/>
    <x v="261"/>
    <x v="1"/>
    <s v="M"/>
    <x v="182"/>
    <n v="723608338"/>
    <d v="2012-11-23T00:00:00"/>
    <n v="642"/>
    <n v="668.27"/>
    <n v="502.54"/>
    <n v="429029.34"/>
    <n v="322630.68"/>
    <n v="106398.66"/>
    <x v="5"/>
    <n v="11"/>
  </r>
  <r>
    <x v="0"/>
    <x v="116"/>
    <x v="5"/>
    <x v="262"/>
    <x v="0"/>
    <s v="C"/>
    <x v="251"/>
    <n v="478919208"/>
    <d v="2012-11-27T00:00:00"/>
    <n v="1691"/>
    <n v="154.06"/>
    <n v="90.93"/>
    <n v="260515.46"/>
    <n v="153762.63"/>
    <n v="106752.83"/>
    <x v="5"/>
    <n v="11"/>
  </r>
  <r>
    <x v="0"/>
    <x v="116"/>
    <x v="2"/>
    <x v="263"/>
    <x v="0"/>
    <s v="L"/>
    <x v="252"/>
    <n v="248335492"/>
    <d v="2013-04-04T00:00:00"/>
    <n v="6846"/>
    <n v="47.45"/>
    <n v="31.79"/>
    <n v="324842.7"/>
    <n v="217634.34"/>
    <n v="107208.36"/>
    <x v="4"/>
    <n v="4"/>
  </r>
  <r>
    <x v="3"/>
    <x v="56"/>
    <x v="2"/>
    <x v="264"/>
    <x v="1"/>
    <s v="L"/>
    <x v="189"/>
    <n v="953554761"/>
    <d v="2015-07-28T00:00:00"/>
    <n v="6899"/>
    <n v="47.45"/>
    <n v="31.79"/>
    <n v="327357.55"/>
    <n v="219319.21"/>
    <n v="108038.34"/>
    <x v="0"/>
    <n v="6"/>
  </r>
  <r>
    <x v="0"/>
    <x v="31"/>
    <x v="10"/>
    <x v="265"/>
    <x v="0"/>
    <s v="C"/>
    <x v="253"/>
    <n v="423159730"/>
    <d v="2013-04-11T00:00:00"/>
    <n v="1222"/>
    <n v="205.7"/>
    <n v="117.11"/>
    <n v="251365.4"/>
    <n v="143108.42000000001"/>
    <n v="108256.98"/>
    <x v="4"/>
    <n v="2"/>
  </r>
  <r>
    <x v="4"/>
    <x v="73"/>
    <x v="9"/>
    <x v="266"/>
    <x v="0"/>
    <s v="L"/>
    <x v="254"/>
    <n v="723680436"/>
    <d v="2014-12-20T00:00:00"/>
    <n v="1978"/>
    <n v="152.58000000000001"/>
    <n v="97.44"/>
    <n v="301803.24"/>
    <n v="192736.32"/>
    <n v="109066.92"/>
    <x v="3"/>
    <n v="10"/>
  </r>
  <r>
    <x v="0"/>
    <x v="39"/>
    <x v="3"/>
    <x v="267"/>
    <x v="1"/>
    <s v="C"/>
    <x v="255"/>
    <n v="795451629"/>
    <d v="2015-06-19T00:00:00"/>
    <n v="668"/>
    <n v="668.27"/>
    <n v="502.54"/>
    <n v="446404.36"/>
    <n v="335696.72"/>
    <n v="110707.64"/>
    <x v="0"/>
    <n v="6"/>
  </r>
  <r>
    <x v="0"/>
    <x v="87"/>
    <x v="5"/>
    <x v="268"/>
    <x v="1"/>
    <s v="L"/>
    <x v="256"/>
    <n v="826916301"/>
    <d v="2017-01-07T00:00:00"/>
    <n v="1764"/>
    <n v="154.06"/>
    <n v="90.93"/>
    <n v="271761.84000000003"/>
    <n v="160400.51999999999"/>
    <n v="111361.32"/>
    <x v="1"/>
    <n v="12"/>
  </r>
  <r>
    <x v="3"/>
    <x v="49"/>
    <x v="2"/>
    <x v="269"/>
    <x v="1"/>
    <s v="L"/>
    <x v="214"/>
    <n v="275269162"/>
    <d v="2014-09-15T00:00:00"/>
    <n v="7117"/>
    <n v="47.45"/>
    <n v="31.79"/>
    <n v="337701.65"/>
    <n v="226249.43"/>
    <n v="111452.22"/>
    <x v="3"/>
    <n v="9"/>
  </r>
  <r>
    <x v="4"/>
    <x v="68"/>
    <x v="2"/>
    <x v="270"/>
    <x v="0"/>
    <s v="L"/>
    <x v="257"/>
    <n v="262056386"/>
    <d v="2010-10-24T00:00:00"/>
    <n v="7163"/>
    <n v="47.45"/>
    <n v="31.79"/>
    <n v="339884.35"/>
    <n v="227711.77"/>
    <n v="112172.58"/>
    <x v="2"/>
    <n v="9"/>
  </r>
  <r>
    <x v="4"/>
    <x v="105"/>
    <x v="1"/>
    <x v="271"/>
    <x v="1"/>
    <s v="M"/>
    <x v="258"/>
    <n v="272016179"/>
    <d v="2010-11-08T00:00:00"/>
    <n v="4487"/>
    <n v="81.73"/>
    <n v="56.67"/>
    <n v="366722.51"/>
    <n v="254278.29"/>
    <n v="112444.22"/>
    <x v="2"/>
    <n v="9"/>
  </r>
  <r>
    <x v="0"/>
    <x v="141"/>
    <x v="2"/>
    <x v="272"/>
    <x v="0"/>
    <s v="H"/>
    <x v="259"/>
    <n v="419124829"/>
    <d v="2013-09-19T00:00:00"/>
    <n v="7206"/>
    <n v="47.45"/>
    <n v="31.79"/>
    <n v="341924.7"/>
    <n v="229078.74"/>
    <n v="112845.96"/>
    <x v="4"/>
    <n v="8"/>
  </r>
  <r>
    <x v="0"/>
    <x v="118"/>
    <x v="8"/>
    <x v="273"/>
    <x v="0"/>
    <s v="M"/>
    <x v="260"/>
    <n v="734526431"/>
    <d v="2016-08-02T00:00:00"/>
    <n v="1549"/>
    <n v="109.28"/>
    <n v="35.840000000000003"/>
    <n v="169274.72"/>
    <n v="55516.160000000003"/>
    <n v="113758.56"/>
    <x v="1"/>
    <n v="7"/>
  </r>
  <r>
    <x v="5"/>
    <x v="45"/>
    <x v="9"/>
    <x v="274"/>
    <x v="0"/>
    <s v="L"/>
    <x v="261"/>
    <n v="369837844"/>
    <d v="2011-03-23T00:00:00"/>
    <n v="2091"/>
    <n v="152.58000000000001"/>
    <n v="97.44"/>
    <n v="319044.78000000003"/>
    <n v="203747.04"/>
    <n v="115297.74"/>
    <x v="6"/>
    <n v="3"/>
  </r>
  <r>
    <x v="1"/>
    <x v="50"/>
    <x v="4"/>
    <x v="275"/>
    <x v="0"/>
    <s v="L"/>
    <x v="262"/>
    <n v="267614781"/>
    <d v="2016-05-12T00:00:00"/>
    <n v="2016"/>
    <n v="421.89"/>
    <n v="364.69"/>
    <n v="850530.24"/>
    <n v="735215.04"/>
    <n v="115315.2"/>
    <x v="1"/>
    <n v="4"/>
  </r>
  <r>
    <x v="1"/>
    <x v="142"/>
    <x v="6"/>
    <x v="276"/>
    <x v="0"/>
    <s v="M"/>
    <x v="263"/>
    <n v="971377074"/>
    <d v="2016-05-15T00:00:00"/>
    <n v="917"/>
    <n v="651.21"/>
    <n v="524.96"/>
    <n v="597159.56999999995"/>
    <n v="481388.32"/>
    <n v="115771.25"/>
    <x v="1"/>
    <n v="5"/>
  </r>
  <r>
    <x v="1"/>
    <x v="13"/>
    <x v="9"/>
    <x v="277"/>
    <x v="1"/>
    <s v="M"/>
    <x v="264"/>
    <n v="866792809"/>
    <d v="2017-03-18T00:00:00"/>
    <n v="2109"/>
    <n v="152.58000000000001"/>
    <n v="97.44"/>
    <n v="321791.21999999997"/>
    <n v="205500.96"/>
    <n v="116290.26"/>
    <x v="7"/>
    <n v="3"/>
  </r>
  <r>
    <x v="0"/>
    <x v="143"/>
    <x v="2"/>
    <x v="278"/>
    <x v="1"/>
    <s v="M"/>
    <x v="265"/>
    <n v="447917163"/>
    <d v="2016-06-24T00:00:00"/>
    <n v="7497"/>
    <n v="47.45"/>
    <n v="31.79"/>
    <n v="355732.65"/>
    <n v="238329.63"/>
    <n v="117403.02"/>
    <x v="1"/>
    <n v="6"/>
  </r>
  <r>
    <x v="3"/>
    <x v="114"/>
    <x v="1"/>
    <x v="279"/>
    <x v="1"/>
    <s v="C"/>
    <x v="266"/>
    <n v="749912869"/>
    <d v="2013-04-25T00:00:00"/>
    <n v="4738"/>
    <n v="81.73"/>
    <n v="56.67"/>
    <n v="387236.74"/>
    <n v="268502.46000000002"/>
    <n v="118734.28"/>
    <x v="4"/>
    <n v="3"/>
  </r>
  <r>
    <x v="5"/>
    <x v="63"/>
    <x v="5"/>
    <x v="280"/>
    <x v="1"/>
    <s v="C"/>
    <x v="267"/>
    <n v="505244338"/>
    <d v="2011-09-19T00:00:00"/>
    <n v="1882"/>
    <n v="154.06"/>
    <n v="90.93"/>
    <n v="289940.92"/>
    <n v="171130.26"/>
    <n v="118810.66"/>
    <x v="6"/>
    <n v="8"/>
  </r>
  <r>
    <x v="5"/>
    <x v="144"/>
    <x v="4"/>
    <x v="281"/>
    <x v="1"/>
    <s v="L"/>
    <x v="268"/>
    <n v="139540803"/>
    <d v="2010-12-04T00:00:00"/>
    <n v="2079"/>
    <n v="421.89"/>
    <n v="364.69"/>
    <n v="877109.31"/>
    <n v="758190.51"/>
    <n v="118918.8"/>
    <x v="2"/>
    <n v="11"/>
  </r>
  <r>
    <x v="2"/>
    <x v="145"/>
    <x v="4"/>
    <x v="282"/>
    <x v="1"/>
    <s v="C"/>
    <x v="269"/>
    <n v="251800048"/>
    <d v="2014-05-22T00:00:00"/>
    <n v="2085"/>
    <n v="421.89"/>
    <n v="364.69"/>
    <n v="879640.65"/>
    <n v="760378.65"/>
    <n v="119262"/>
    <x v="3"/>
    <n v="5"/>
  </r>
  <r>
    <x v="2"/>
    <x v="146"/>
    <x v="1"/>
    <x v="283"/>
    <x v="0"/>
    <s v="M"/>
    <x v="114"/>
    <n v="496941077"/>
    <d v="2010-07-29T00:00:00"/>
    <n v="4763"/>
    <n v="81.73"/>
    <n v="56.67"/>
    <n v="389279.99"/>
    <n v="269919.21000000002"/>
    <n v="119360.78"/>
    <x v="2"/>
    <n v="7"/>
  </r>
  <r>
    <x v="0"/>
    <x v="147"/>
    <x v="6"/>
    <x v="284"/>
    <x v="1"/>
    <s v="L"/>
    <x v="270"/>
    <n v="535654580"/>
    <d v="2014-07-29T00:00:00"/>
    <n v="949"/>
    <n v="651.21"/>
    <n v="524.96"/>
    <n v="617998.29"/>
    <n v="498187.04"/>
    <n v="119811.25"/>
    <x v="3"/>
    <n v="6"/>
  </r>
  <r>
    <x v="1"/>
    <x v="7"/>
    <x v="2"/>
    <x v="285"/>
    <x v="1"/>
    <s v="C"/>
    <x v="271"/>
    <n v="376547658"/>
    <d v="2014-12-26T00:00:00"/>
    <n v="7675"/>
    <n v="47.45"/>
    <n v="31.79"/>
    <n v="364178.75"/>
    <n v="243988.25"/>
    <n v="120190.5"/>
    <x v="3"/>
    <n v="12"/>
  </r>
  <r>
    <x v="0"/>
    <x v="43"/>
    <x v="5"/>
    <x v="286"/>
    <x v="1"/>
    <s v="M"/>
    <x v="272"/>
    <n v="257915914"/>
    <d v="2013-10-06T00:00:00"/>
    <n v="1905"/>
    <n v="154.06"/>
    <n v="90.93"/>
    <n v="293484.3"/>
    <n v="173221.65"/>
    <n v="120262.65"/>
    <x v="4"/>
    <n v="9"/>
  </r>
  <r>
    <x v="1"/>
    <x v="148"/>
    <x v="10"/>
    <x v="287"/>
    <x v="0"/>
    <s v="M"/>
    <x v="273"/>
    <n v="108989799"/>
    <d v="2013-12-09T00:00:00"/>
    <n v="1358"/>
    <n v="205.7"/>
    <n v="117.11"/>
    <n v="279340.59999999998"/>
    <n v="159035.38"/>
    <n v="120305.22"/>
    <x v="4"/>
    <n v="10"/>
  </r>
  <r>
    <x v="0"/>
    <x v="149"/>
    <x v="10"/>
    <x v="288"/>
    <x v="1"/>
    <s v="L"/>
    <x v="274"/>
    <n v="247776305"/>
    <d v="2010-11-30T00:00:00"/>
    <n v="1370"/>
    <n v="205.7"/>
    <n v="117.11"/>
    <n v="281809"/>
    <n v="160440.70000000001"/>
    <n v="121368.3"/>
    <x v="2"/>
    <n v="11"/>
  </r>
  <r>
    <x v="5"/>
    <x v="150"/>
    <x v="1"/>
    <x v="289"/>
    <x v="1"/>
    <s v="H"/>
    <x v="114"/>
    <n v="363832271"/>
    <d v="2010-09-12T00:00:00"/>
    <n v="4909"/>
    <n v="81.73"/>
    <n v="56.67"/>
    <n v="401212.57"/>
    <n v="278193.03000000003"/>
    <n v="123019.54"/>
    <x v="2"/>
    <n v="7"/>
  </r>
  <r>
    <x v="0"/>
    <x v="151"/>
    <x v="2"/>
    <x v="290"/>
    <x v="0"/>
    <s v="M"/>
    <x v="275"/>
    <n v="237660729"/>
    <d v="2016-04-30T00:00:00"/>
    <n v="7946"/>
    <n v="47.45"/>
    <n v="31.79"/>
    <n v="377037.7"/>
    <n v="252603.34"/>
    <n v="124434.36"/>
    <x v="1"/>
    <n v="4"/>
  </r>
  <r>
    <x v="0"/>
    <x v="24"/>
    <x v="5"/>
    <x v="291"/>
    <x v="0"/>
    <s v="M"/>
    <x v="276"/>
    <n v="880444610"/>
    <d v="2012-10-31T00:00:00"/>
    <n v="1980"/>
    <n v="154.06"/>
    <n v="90.93"/>
    <n v="305038.8"/>
    <n v="180041.4"/>
    <n v="124997.4"/>
    <x v="5"/>
    <n v="9"/>
  </r>
  <r>
    <x v="5"/>
    <x v="82"/>
    <x v="1"/>
    <x v="292"/>
    <x v="1"/>
    <s v="M"/>
    <x v="277"/>
    <n v="421043574"/>
    <d v="2016-09-07T00:00:00"/>
    <n v="5005"/>
    <n v="81.73"/>
    <n v="56.67"/>
    <n v="409058.65"/>
    <n v="283633.34999999998"/>
    <n v="125425.3"/>
    <x v="1"/>
    <n v="8"/>
  </r>
  <r>
    <x v="2"/>
    <x v="152"/>
    <x v="8"/>
    <x v="293"/>
    <x v="1"/>
    <s v="C"/>
    <x v="278"/>
    <n v="432995069"/>
    <d v="2010-12-13T00:00:00"/>
    <n v="1718"/>
    <n v="109.28"/>
    <n v="35.840000000000003"/>
    <n v="187743.04"/>
    <n v="61573.120000000003"/>
    <n v="126169.92"/>
    <x v="2"/>
    <n v="11"/>
  </r>
  <r>
    <x v="1"/>
    <x v="3"/>
    <x v="4"/>
    <x v="294"/>
    <x v="0"/>
    <s v="L"/>
    <x v="279"/>
    <n v="372845780"/>
    <d v="2014-12-09T00:00:00"/>
    <n v="2207"/>
    <n v="421.89"/>
    <n v="364.69"/>
    <n v="931111.23"/>
    <n v="804870.83"/>
    <n v="126240.4"/>
    <x v="3"/>
    <n v="11"/>
  </r>
  <r>
    <x v="3"/>
    <x v="115"/>
    <x v="6"/>
    <x v="295"/>
    <x v="1"/>
    <s v="H"/>
    <x v="280"/>
    <n v="343239343"/>
    <d v="2012-07-13T00:00:00"/>
    <n v="1004"/>
    <n v="651.21"/>
    <n v="524.96"/>
    <n v="653814.84"/>
    <n v="527059.84"/>
    <n v="126755"/>
    <x v="5"/>
    <n v="6"/>
  </r>
  <r>
    <x v="2"/>
    <x v="79"/>
    <x v="9"/>
    <x v="296"/>
    <x v="1"/>
    <s v="L"/>
    <x v="281"/>
    <n v="366526925"/>
    <d v="2016-07-14T00:00:00"/>
    <n v="2317"/>
    <n v="152.58000000000001"/>
    <n v="97.44"/>
    <n v="353527.86"/>
    <n v="225768.48"/>
    <n v="127759.38"/>
    <x v="1"/>
    <n v="6"/>
  </r>
  <r>
    <x v="0"/>
    <x v="153"/>
    <x v="2"/>
    <x v="297"/>
    <x v="0"/>
    <s v="L"/>
    <x v="216"/>
    <n v="298015153"/>
    <d v="2014-08-14T00:00:00"/>
    <n v="8161"/>
    <n v="47.45"/>
    <n v="31.79"/>
    <n v="387239.45"/>
    <n v="259438.19"/>
    <n v="127801.26"/>
    <x v="3"/>
    <n v="8"/>
  </r>
  <r>
    <x v="0"/>
    <x v="154"/>
    <x v="10"/>
    <x v="298"/>
    <x v="1"/>
    <s v="L"/>
    <x v="282"/>
    <n v="753585135"/>
    <d v="2014-09-13T00:00:00"/>
    <n v="1443"/>
    <n v="205.7"/>
    <n v="117.11"/>
    <n v="296825.09999999998"/>
    <n v="168989.73"/>
    <n v="127835.37"/>
    <x v="3"/>
    <n v="8"/>
  </r>
  <r>
    <x v="2"/>
    <x v="44"/>
    <x v="6"/>
    <x v="299"/>
    <x v="0"/>
    <s v="M"/>
    <x v="283"/>
    <n v="312927377"/>
    <d v="2015-09-07T00:00:00"/>
    <n v="1020"/>
    <n v="651.21"/>
    <n v="524.96"/>
    <n v="664234.19999999995"/>
    <n v="535459.19999999995"/>
    <n v="128775"/>
    <x v="0"/>
    <n v="7"/>
  </r>
  <r>
    <x v="1"/>
    <x v="16"/>
    <x v="2"/>
    <x v="300"/>
    <x v="0"/>
    <s v="L"/>
    <x v="284"/>
    <n v="670613467"/>
    <d v="2010-03-21T00:00:00"/>
    <n v="8282"/>
    <n v="47.45"/>
    <n v="31.79"/>
    <n v="392980.9"/>
    <n v="263284.78000000003"/>
    <n v="129696.12"/>
    <x v="2"/>
    <n v="3"/>
  </r>
  <r>
    <x v="0"/>
    <x v="71"/>
    <x v="7"/>
    <x v="301"/>
    <x v="1"/>
    <s v="C"/>
    <x v="285"/>
    <n v="817824685"/>
    <d v="2010-07-27T00:00:00"/>
    <n v="1353"/>
    <n v="255.28"/>
    <n v="159.41999999999999"/>
    <n v="345393.84"/>
    <n v="215695.26"/>
    <n v="129698.58"/>
    <x v="2"/>
    <n v="7"/>
  </r>
  <r>
    <x v="1"/>
    <x v="14"/>
    <x v="2"/>
    <x v="302"/>
    <x v="0"/>
    <s v="M"/>
    <x v="286"/>
    <n v="683927953"/>
    <d v="2014-11-04T00:00:00"/>
    <n v="8334"/>
    <n v="47.45"/>
    <n v="31.79"/>
    <n v="395448.3"/>
    <n v="264937.86"/>
    <n v="130510.44"/>
    <x v="3"/>
    <n v="10"/>
  </r>
  <r>
    <x v="3"/>
    <x v="15"/>
    <x v="10"/>
    <x v="303"/>
    <x v="0"/>
    <s v="M"/>
    <x v="287"/>
    <n v="964214932"/>
    <d v="2014-03-31T00:00:00"/>
    <n v="1480"/>
    <n v="205.7"/>
    <n v="117.11"/>
    <n v="304436"/>
    <n v="173322.8"/>
    <n v="131113.20000000001"/>
    <x v="3"/>
    <n v="3"/>
  </r>
  <r>
    <x v="1"/>
    <x v="27"/>
    <x v="2"/>
    <x v="304"/>
    <x v="1"/>
    <s v="C"/>
    <x v="288"/>
    <n v="683184659"/>
    <d v="2010-08-23T00:00:00"/>
    <n v="8377"/>
    <n v="47.45"/>
    <n v="31.79"/>
    <n v="397488.65"/>
    <n v="266304.83"/>
    <n v="131183.82"/>
    <x v="2"/>
    <n v="8"/>
  </r>
  <r>
    <x v="3"/>
    <x v="56"/>
    <x v="2"/>
    <x v="305"/>
    <x v="1"/>
    <s v="C"/>
    <x v="257"/>
    <n v="133276879"/>
    <d v="2010-10-17T00:00:00"/>
    <n v="8445"/>
    <n v="47.45"/>
    <n v="31.79"/>
    <n v="400715.25"/>
    <n v="268466.55"/>
    <n v="132248.70000000001"/>
    <x v="2"/>
    <n v="9"/>
  </r>
  <r>
    <x v="1"/>
    <x v="2"/>
    <x v="2"/>
    <x v="306"/>
    <x v="1"/>
    <s v="L"/>
    <x v="289"/>
    <n v="285884702"/>
    <d v="2014-06-10T00:00:00"/>
    <n v="8491"/>
    <n v="47.45"/>
    <n v="31.79"/>
    <n v="402897.95"/>
    <n v="269928.89"/>
    <n v="132969.06"/>
    <x v="3"/>
    <n v="5"/>
  </r>
  <r>
    <x v="1"/>
    <x v="18"/>
    <x v="8"/>
    <x v="307"/>
    <x v="0"/>
    <s v="C"/>
    <x v="290"/>
    <n v="851652705"/>
    <d v="2012-03-27T00:00:00"/>
    <n v="1816"/>
    <n v="109.28"/>
    <n v="35.840000000000003"/>
    <n v="198452.48000000001"/>
    <n v="65085.440000000002"/>
    <n v="133367.04000000001"/>
    <x v="5"/>
    <n v="2"/>
  </r>
  <r>
    <x v="1"/>
    <x v="155"/>
    <x v="2"/>
    <x v="308"/>
    <x v="1"/>
    <s v="L"/>
    <x v="291"/>
    <n v="186196649"/>
    <d v="2011-05-28T00:00:00"/>
    <n v="8581"/>
    <n v="47.45"/>
    <n v="31.79"/>
    <n v="407168.45"/>
    <n v="272789.99"/>
    <n v="134378.46"/>
    <x v="6"/>
    <n v="4"/>
  </r>
  <r>
    <x v="1"/>
    <x v="18"/>
    <x v="2"/>
    <x v="309"/>
    <x v="1"/>
    <s v="M"/>
    <x v="292"/>
    <n v="567614495"/>
    <d v="2012-06-28T00:00:00"/>
    <n v="8598"/>
    <n v="47.45"/>
    <n v="31.79"/>
    <n v="407975.1"/>
    <n v="273330.42"/>
    <n v="134644.68"/>
    <x v="5"/>
    <n v="5"/>
  </r>
  <r>
    <x v="2"/>
    <x v="55"/>
    <x v="2"/>
    <x v="310"/>
    <x v="1"/>
    <s v="M"/>
    <x v="293"/>
    <n v="866004025"/>
    <d v="2017-03-04T00:00:00"/>
    <n v="8691"/>
    <n v="47.45"/>
    <n v="31.79"/>
    <n v="412387.95"/>
    <n v="276286.89"/>
    <n v="136101.06"/>
    <x v="7"/>
    <n v="2"/>
  </r>
  <r>
    <x v="2"/>
    <x v="4"/>
    <x v="2"/>
    <x v="311"/>
    <x v="0"/>
    <s v="M"/>
    <x v="294"/>
    <n v="270611131"/>
    <d v="2014-05-24T00:00:00"/>
    <n v="8702"/>
    <n v="47.45"/>
    <n v="31.79"/>
    <n v="412909.9"/>
    <n v="276636.58"/>
    <n v="136273.32"/>
    <x v="3"/>
    <n v="4"/>
  </r>
  <r>
    <x v="0"/>
    <x v="151"/>
    <x v="5"/>
    <x v="312"/>
    <x v="1"/>
    <s v="C"/>
    <x v="295"/>
    <n v="778763139"/>
    <d v="2014-05-09T00:00:00"/>
    <n v="2173"/>
    <n v="154.06"/>
    <n v="90.93"/>
    <n v="334772.38"/>
    <n v="197590.89"/>
    <n v="137181.49"/>
    <x v="3"/>
    <n v="4"/>
  </r>
  <r>
    <x v="1"/>
    <x v="119"/>
    <x v="2"/>
    <x v="313"/>
    <x v="0"/>
    <s v="L"/>
    <x v="296"/>
    <n v="474178349"/>
    <d v="2016-09-26T00:00:00"/>
    <n v="8766"/>
    <n v="47.45"/>
    <n v="31.79"/>
    <n v="415946.7"/>
    <n v="278671.14"/>
    <n v="137275.56"/>
    <x v="1"/>
    <n v="9"/>
  </r>
  <r>
    <x v="0"/>
    <x v="24"/>
    <x v="2"/>
    <x v="314"/>
    <x v="1"/>
    <s v="L"/>
    <x v="122"/>
    <n v="531693494"/>
    <d v="2010-08-06T00:00:00"/>
    <n v="8775"/>
    <n v="47.45"/>
    <n v="31.79"/>
    <n v="416373.75"/>
    <n v="278957.25"/>
    <n v="137416.5"/>
    <x v="2"/>
    <n v="7"/>
  </r>
  <r>
    <x v="0"/>
    <x v="141"/>
    <x v="1"/>
    <x v="315"/>
    <x v="1"/>
    <s v="L"/>
    <x v="297"/>
    <n v="127589738"/>
    <d v="2011-04-02T00:00:00"/>
    <n v="5494"/>
    <n v="81.73"/>
    <n v="56.67"/>
    <n v="449024.62"/>
    <n v="311344.98"/>
    <n v="137679.64000000001"/>
    <x v="6"/>
    <n v="3"/>
  </r>
  <r>
    <x v="3"/>
    <x v="133"/>
    <x v="1"/>
    <x v="316"/>
    <x v="1"/>
    <s v="H"/>
    <x v="298"/>
    <n v="954259860"/>
    <d v="2015-06-04T00:00:00"/>
    <n v="5553"/>
    <n v="81.73"/>
    <n v="56.67"/>
    <n v="453846.69"/>
    <n v="314688.51"/>
    <n v="139158.18"/>
    <x v="0"/>
    <n v="5"/>
  </r>
  <r>
    <x v="5"/>
    <x v="45"/>
    <x v="3"/>
    <x v="317"/>
    <x v="1"/>
    <s v="L"/>
    <x v="299"/>
    <n v="531734263"/>
    <d v="2012-10-12T00:00:00"/>
    <n v="840"/>
    <n v="668.27"/>
    <n v="502.54"/>
    <n v="561346.80000000005"/>
    <n v="422133.6"/>
    <n v="139213.20000000001"/>
    <x v="5"/>
    <n v="9"/>
  </r>
  <r>
    <x v="4"/>
    <x v="73"/>
    <x v="2"/>
    <x v="318"/>
    <x v="0"/>
    <s v="L"/>
    <x v="300"/>
    <n v="643817985"/>
    <d v="2012-08-19T00:00:00"/>
    <n v="8904"/>
    <n v="47.45"/>
    <n v="31.79"/>
    <n v="422494.8"/>
    <n v="283058.15999999997"/>
    <n v="139436.64000000001"/>
    <x v="5"/>
    <n v="7"/>
  </r>
  <r>
    <x v="3"/>
    <x v="108"/>
    <x v="2"/>
    <x v="319"/>
    <x v="0"/>
    <s v="M"/>
    <x v="301"/>
    <n v="749690568"/>
    <d v="2014-10-26T00:00:00"/>
    <n v="8954"/>
    <n v="47.45"/>
    <n v="31.79"/>
    <n v="424867.3"/>
    <n v="284647.65999999997"/>
    <n v="140219.64000000001"/>
    <x v="3"/>
    <n v="9"/>
  </r>
  <r>
    <x v="2"/>
    <x v="140"/>
    <x v="1"/>
    <x v="320"/>
    <x v="1"/>
    <s v="M"/>
    <x v="302"/>
    <n v="672327935"/>
    <d v="2015-02-06T00:00:00"/>
    <n v="5631"/>
    <n v="81.73"/>
    <n v="56.67"/>
    <n v="460221.63"/>
    <n v="319108.77"/>
    <n v="141112.85999999999"/>
    <x v="0"/>
    <n v="2"/>
  </r>
  <r>
    <x v="0"/>
    <x v="143"/>
    <x v="8"/>
    <x v="321"/>
    <x v="1"/>
    <s v="M"/>
    <x v="303"/>
    <n v="551371467"/>
    <d v="2012-09-15T00:00:00"/>
    <n v="1925"/>
    <n v="109.28"/>
    <n v="35.840000000000003"/>
    <n v="210364"/>
    <n v="68992"/>
    <n v="141372"/>
    <x v="5"/>
    <n v="9"/>
  </r>
  <r>
    <x v="0"/>
    <x v="103"/>
    <x v="7"/>
    <x v="322"/>
    <x v="0"/>
    <s v="H"/>
    <x v="304"/>
    <n v="328236997"/>
    <d v="2016-09-10T00:00:00"/>
    <n v="1476"/>
    <n v="255.28"/>
    <n v="159.41999999999999"/>
    <n v="376793.28"/>
    <n v="235303.92"/>
    <n v="141489.35999999999"/>
    <x v="1"/>
    <n v="8"/>
  </r>
  <r>
    <x v="2"/>
    <x v="145"/>
    <x v="2"/>
    <x v="323"/>
    <x v="0"/>
    <s v="M"/>
    <x v="227"/>
    <n v="554707705"/>
    <d v="2014-09-19T00:00:00"/>
    <n v="9192"/>
    <n v="47.45"/>
    <n v="31.79"/>
    <n v="436160.4"/>
    <n v="292213.68"/>
    <n v="143946.72"/>
    <x v="3"/>
    <n v="8"/>
  </r>
  <r>
    <x v="0"/>
    <x v="10"/>
    <x v="1"/>
    <x v="324"/>
    <x v="1"/>
    <s v="M"/>
    <x v="305"/>
    <n v="841291654"/>
    <d v="2015-03-20T00:00:00"/>
    <n v="5751"/>
    <n v="81.73"/>
    <n v="56.67"/>
    <n v="470029.23"/>
    <n v="325909.17"/>
    <n v="144120.06"/>
    <x v="0"/>
    <n v="2"/>
  </r>
  <r>
    <x v="3"/>
    <x v="15"/>
    <x v="7"/>
    <x v="325"/>
    <x v="0"/>
    <s v="C"/>
    <x v="5"/>
    <n v="246222341"/>
    <d v="2016-12-09T00:00:00"/>
    <n v="1517"/>
    <n v="255.28"/>
    <n v="159.41999999999999"/>
    <n v="387259.76"/>
    <n v="241840.14"/>
    <n v="145419.62"/>
    <x v="1"/>
    <n v="10"/>
  </r>
  <r>
    <x v="6"/>
    <x v="52"/>
    <x v="9"/>
    <x v="326"/>
    <x v="0"/>
    <s v="L"/>
    <x v="306"/>
    <n v="977499377"/>
    <d v="2010-08-12T00:00:00"/>
    <n v="2643"/>
    <n v="152.58000000000001"/>
    <n v="97.44"/>
    <n v="403268.94"/>
    <n v="257533.92"/>
    <n v="145735.01999999999"/>
    <x v="2"/>
    <n v="6"/>
  </r>
  <r>
    <x v="3"/>
    <x v="49"/>
    <x v="4"/>
    <x v="327"/>
    <x v="1"/>
    <s v="C"/>
    <x v="307"/>
    <n v="612943828"/>
    <d v="2013-03-01T00:00:00"/>
    <n v="2554"/>
    <n v="421.89"/>
    <n v="364.69"/>
    <n v="1077507.06"/>
    <n v="931418.26"/>
    <n v="146088.79999999999"/>
    <x v="4"/>
    <n v="2"/>
  </r>
  <r>
    <x v="5"/>
    <x v="67"/>
    <x v="2"/>
    <x v="328"/>
    <x v="0"/>
    <s v="L"/>
    <x v="308"/>
    <n v="812613904"/>
    <d v="2010-01-29T00:00:00"/>
    <n v="9367"/>
    <n v="47.45"/>
    <n v="31.79"/>
    <n v="444464.15"/>
    <n v="297776.93"/>
    <n v="146687.22"/>
    <x v="2"/>
    <n v="1"/>
  </r>
  <r>
    <x v="1"/>
    <x v="97"/>
    <x v="2"/>
    <x v="329"/>
    <x v="1"/>
    <s v="L"/>
    <x v="309"/>
    <n v="960085189"/>
    <d v="2011-02-13T00:00:00"/>
    <n v="9397"/>
    <n v="47.45"/>
    <n v="31.79"/>
    <n v="445887.65"/>
    <n v="298730.63"/>
    <n v="147157.01999999999"/>
    <x v="6"/>
    <n v="1"/>
  </r>
  <r>
    <x v="1"/>
    <x v="46"/>
    <x v="2"/>
    <x v="330"/>
    <x v="1"/>
    <s v="L"/>
    <x v="310"/>
    <n v="254291713"/>
    <d v="2013-08-15T00:00:00"/>
    <n v="9424"/>
    <n v="47.45"/>
    <n v="31.79"/>
    <n v="447168.8"/>
    <n v="299588.96000000002"/>
    <n v="147579.84"/>
    <x v="4"/>
    <n v="8"/>
  </r>
  <r>
    <x v="4"/>
    <x v="121"/>
    <x v="2"/>
    <x v="331"/>
    <x v="1"/>
    <s v="C"/>
    <x v="311"/>
    <n v="106753051"/>
    <d v="2011-11-14T00:00:00"/>
    <n v="9455"/>
    <n v="47.45"/>
    <n v="31.79"/>
    <n v="448639.75"/>
    <n v="300574.45"/>
    <n v="148065.29999999999"/>
    <x v="6"/>
    <n v="11"/>
  </r>
  <r>
    <x v="0"/>
    <x v="118"/>
    <x v="9"/>
    <x v="332"/>
    <x v="0"/>
    <s v="M"/>
    <x v="312"/>
    <n v="220003211"/>
    <d v="2010-03-18T00:00:00"/>
    <n v="2694"/>
    <n v="152.58000000000001"/>
    <n v="97.44"/>
    <n v="411050.52"/>
    <n v="262503.36"/>
    <n v="148547.16"/>
    <x v="2"/>
    <n v="2"/>
  </r>
  <r>
    <x v="3"/>
    <x v="85"/>
    <x v="2"/>
    <x v="333"/>
    <x v="0"/>
    <s v="C"/>
    <x v="313"/>
    <n v="632093942"/>
    <d v="2012-09-05T00:00:00"/>
    <n v="9499"/>
    <n v="47.45"/>
    <n v="31.79"/>
    <n v="450727.55"/>
    <n v="301973.21000000002"/>
    <n v="148754.34"/>
    <x v="5"/>
    <n v="8"/>
  </r>
  <r>
    <x v="4"/>
    <x v="17"/>
    <x v="2"/>
    <x v="334"/>
    <x v="0"/>
    <s v="H"/>
    <x v="314"/>
    <n v="812344396"/>
    <d v="2014-08-30T00:00:00"/>
    <n v="9614"/>
    <n v="47.45"/>
    <n v="31.79"/>
    <n v="456184.3"/>
    <n v="305629.06"/>
    <n v="150555.24"/>
    <x v="3"/>
    <n v="7"/>
  </r>
  <r>
    <x v="2"/>
    <x v="138"/>
    <x v="7"/>
    <x v="335"/>
    <x v="0"/>
    <s v="H"/>
    <x v="315"/>
    <n v="166066348"/>
    <d v="2010-12-05T00:00:00"/>
    <n v="1578"/>
    <n v="255.28"/>
    <n v="159.41999999999999"/>
    <n v="402831.84"/>
    <n v="251564.76"/>
    <n v="151267.07999999999"/>
    <x v="2"/>
    <n v="10"/>
  </r>
  <r>
    <x v="0"/>
    <x v="122"/>
    <x v="1"/>
    <x v="336"/>
    <x v="0"/>
    <s v="H"/>
    <x v="316"/>
    <n v="778708636"/>
    <d v="2010-09-02T00:00:00"/>
    <n v="6045"/>
    <n v="81.73"/>
    <n v="56.67"/>
    <n v="494057.85"/>
    <n v="342570.15"/>
    <n v="151487.70000000001"/>
    <x v="2"/>
    <n v="8"/>
  </r>
  <r>
    <x v="0"/>
    <x v="87"/>
    <x v="2"/>
    <x v="337"/>
    <x v="0"/>
    <s v="H"/>
    <x v="317"/>
    <n v="985092818"/>
    <d v="2010-07-17T00:00:00"/>
    <n v="9711"/>
    <n v="47.45"/>
    <n v="31.79"/>
    <n v="460786.95"/>
    <n v="308712.69"/>
    <n v="152074.26"/>
    <x v="2"/>
    <n v="5"/>
  </r>
  <r>
    <x v="5"/>
    <x v="51"/>
    <x v="1"/>
    <x v="338"/>
    <x v="0"/>
    <s v="C"/>
    <x v="318"/>
    <n v="605825459"/>
    <d v="2013-05-14T00:00:00"/>
    <n v="6071"/>
    <n v="81.73"/>
    <n v="56.67"/>
    <n v="496182.83"/>
    <n v="344043.57"/>
    <n v="152139.26"/>
    <x v="4"/>
    <n v="4"/>
  </r>
  <r>
    <x v="2"/>
    <x v="104"/>
    <x v="2"/>
    <x v="339"/>
    <x v="1"/>
    <s v="H"/>
    <x v="319"/>
    <n v="315254676"/>
    <d v="2014-09-08T00:00:00"/>
    <n v="9719"/>
    <n v="47.45"/>
    <n v="31.79"/>
    <n v="461166.55"/>
    <n v="308967.01"/>
    <n v="152199.54"/>
    <x v="3"/>
    <n v="8"/>
  </r>
  <r>
    <x v="0"/>
    <x v="118"/>
    <x v="1"/>
    <x v="340"/>
    <x v="1"/>
    <s v="M"/>
    <x v="320"/>
    <n v="431083619"/>
    <d v="2014-08-10T00:00:00"/>
    <n v="6077"/>
    <n v="81.73"/>
    <n v="56.67"/>
    <n v="496673.21"/>
    <n v="344383.59"/>
    <n v="152289.62"/>
    <x v="3"/>
    <n v="7"/>
  </r>
  <r>
    <x v="4"/>
    <x v="105"/>
    <x v="2"/>
    <x v="341"/>
    <x v="1"/>
    <s v="M"/>
    <x v="321"/>
    <n v="397877871"/>
    <d v="2017-03-20T00:00:00"/>
    <n v="9759"/>
    <n v="47.45"/>
    <n v="31.79"/>
    <n v="463064.55"/>
    <n v="310238.61"/>
    <n v="152825.94"/>
    <x v="7"/>
    <n v="1"/>
  </r>
  <r>
    <x v="4"/>
    <x v="25"/>
    <x v="1"/>
    <x v="342"/>
    <x v="0"/>
    <s v="C"/>
    <x v="322"/>
    <n v="214743077"/>
    <d v="2017-02-18T00:00:00"/>
    <n v="6103"/>
    <n v="81.73"/>
    <n v="56.67"/>
    <n v="498798.19"/>
    <n v="345857.01"/>
    <n v="152941.18"/>
    <x v="7"/>
    <n v="1"/>
  </r>
  <r>
    <x v="4"/>
    <x v="68"/>
    <x v="5"/>
    <x v="343"/>
    <x v="1"/>
    <s v="H"/>
    <x v="323"/>
    <n v="266467225"/>
    <d v="2015-03-07T00:00:00"/>
    <n v="2428"/>
    <n v="154.06"/>
    <n v="90.93"/>
    <n v="374057.68"/>
    <n v="220778.04"/>
    <n v="153279.64000000001"/>
    <x v="0"/>
    <n v="1"/>
  </r>
  <r>
    <x v="1"/>
    <x v="1"/>
    <x v="2"/>
    <x v="344"/>
    <x v="0"/>
    <s v="H"/>
    <x v="324"/>
    <n v="858877503"/>
    <d v="2013-11-06T00:00:00"/>
    <n v="9794"/>
    <n v="47.45"/>
    <n v="31.79"/>
    <n v="464725.3"/>
    <n v="311351.26"/>
    <n v="153374.04"/>
    <x v="4"/>
    <n v="10"/>
  </r>
  <r>
    <x v="4"/>
    <x v="130"/>
    <x v="1"/>
    <x v="345"/>
    <x v="1"/>
    <s v="L"/>
    <x v="325"/>
    <n v="928647124"/>
    <d v="2015-08-30T00:00:00"/>
    <n v="6176"/>
    <n v="81.73"/>
    <n v="56.67"/>
    <n v="504764.48"/>
    <n v="349993.92"/>
    <n v="154770.56"/>
    <x v="0"/>
    <n v="8"/>
  </r>
  <r>
    <x v="3"/>
    <x v="89"/>
    <x v="7"/>
    <x v="346"/>
    <x v="0"/>
    <s v="M"/>
    <x v="326"/>
    <n v="212058293"/>
    <d v="2015-10-06T00:00:00"/>
    <n v="1616"/>
    <n v="255.28"/>
    <n v="159.41999999999999"/>
    <n v="412532.47999999998"/>
    <n v="257622.72"/>
    <n v="154909.76000000001"/>
    <x v="0"/>
    <n v="9"/>
  </r>
  <r>
    <x v="1"/>
    <x v="139"/>
    <x v="1"/>
    <x v="347"/>
    <x v="0"/>
    <s v="H"/>
    <x v="327"/>
    <n v="864981782"/>
    <d v="2015-02-11T00:00:00"/>
    <n v="6186"/>
    <n v="81.73"/>
    <n v="56.67"/>
    <n v="505581.78"/>
    <n v="350560.62"/>
    <n v="155021.16"/>
    <x v="3"/>
    <n v="12"/>
  </r>
  <r>
    <x v="2"/>
    <x v="4"/>
    <x v="2"/>
    <x v="348"/>
    <x v="1"/>
    <s v="M"/>
    <x v="328"/>
    <n v="329110324"/>
    <d v="2013-09-02T00:00:00"/>
    <n v="9913"/>
    <n v="47.45"/>
    <n v="31.79"/>
    <n v="470371.85"/>
    <n v="315134.27"/>
    <n v="155237.57999999999"/>
    <x v="4"/>
    <n v="8"/>
  </r>
  <r>
    <x v="0"/>
    <x v="113"/>
    <x v="2"/>
    <x v="349"/>
    <x v="0"/>
    <s v="L"/>
    <x v="329"/>
    <n v="607190167"/>
    <d v="2017-05-18T00:00:00"/>
    <n v="9919"/>
    <n v="47.45"/>
    <n v="31.79"/>
    <n v="470656.55"/>
    <n v="315325.01"/>
    <n v="155331.54"/>
    <x v="7"/>
    <n v="4"/>
  </r>
  <r>
    <x v="4"/>
    <x v="48"/>
    <x v="1"/>
    <x v="350"/>
    <x v="1"/>
    <s v="C"/>
    <x v="330"/>
    <n v="133336961"/>
    <d v="2012-06-13T00:00:00"/>
    <n v="6225"/>
    <n v="81.73"/>
    <n v="56.67"/>
    <n v="508769.25"/>
    <n v="352770.75"/>
    <n v="155998.5"/>
    <x v="5"/>
    <n v="4"/>
  </r>
  <r>
    <x v="4"/>
    <x v="156"/>
    <x v="8"/>
    <x v="351"/>
    <x v="0"/>
    <s v="H"/>
    <x v="331"/>
    <n v="568944442"/>
    <d v="2014-04-24T00:00:00"/>
    <n v="2158"/>
    <n v="109.28"/>
    <n v="35.840000000000003"/>
    <n v="235826.24"/>
    <n v="77342.720000000001"/>
    <n v="158483.51999999999"/>
    <x v="3"/>
    <n v="4"/>
  </r>
  <r>
    <x v="4"/>
    <x v="57"/>
    <x v="1"/>
    <x v="352"/>
    <x v="0"/>
    <s v="C"/>
    <x v="332"/>
    <n v="312404668"/>
    <d v="2016-06-21T00:00:00"/>
    <n v="6338"/>
    <n v="81.73"/>
    <n v="56.67"/>
    <n v="518004.74"/>
    <n v="359174.46"/>
    <n v="158830.28"/>
    <x v="1"/>
    <n v="5"/>
  </r>
  <r>
    <x v="0"/>
    <x v="71"/>
    <x v="1"/>
    <x v="353"/>
    <x v="0"/>
    <s v="H"/>
    <x v="333"/>
    <n v="603123080"/>
    <d v="2013-09-29T00:00:00"/>
    <n v="6377"/>
    <n v="81.73"/>
    <n v="56.67"/>
    <n v="521192.21"/>
    <n v="361384.59"/>
    <n v="159807.62"/>
    <x v="4"/>
    <n v="8"/>
  </r>
  <r>
    <x v="0"/>
    <x v="84"/>
    <x v="5"/>
    <x v="354"/>
    <x v="1"/>
    <s v="C"/>
    <x v="334"/>
    <n v="694722020"/>
    <d v="2010-10-03T00:00:00"/>
    <n v="2539"/>
    <n v="154.06"/>
    <n v="90.93"/>
    <n v="391158.34"/>
    <n v="230871.27"/>
    <n v="160287.07"/>
    <x v="2"/>
    <n v="10"/>
  </r>
  <r>
    <x v="1"/>
    <x v="92"/>
    <x v="7"/>
    <x v="355"/>
    <x v="1"/>
    <s v="H"/>
    <x v="335"/>
    <n v="659845149"/>
    <d v="2016-01-29T00:00:00"/>
    <n v="1698"/>
    <n v="255.28"/>
    <n v="159.41999999999999"/>
    <n v="433465.44"/>
    <n v="270695.15999999997"/>
    <n v="162770.28"/>
    <x v="1"/>
    <n v="1"/>
  </r>
  <r>
    <x v="1"/>
    <x v="157"/>
    <x v="10"/>
    <x v="356"/>
    <x v="0"/>
    <s v="C"/>
    <x v="336"/>
    <n v="270723140"/>
    <d v="2014-03-09T00:00:00"/>
    <n v="1848"/>
    <n v="205.7"/>
    <n v="117.11"/>
    <n v="380133.6"/>
    <n v="216419.28"/>
    <n v="163714.32"/>
    <x v="3"/>
    <n v="2"/>
  </r>
  <r>
    <x v="1"/>
    <x v="50"/>
    <x v="1"/>
    <x v="357"/>
    <x v="1"/>
    <s v="H"/>
    <x v="337"/>
    <n v="461768949"/>
    <d v="2010-12-30T00:00:00"/>
    <n v="6548"/>
    <n v="81.73"/>
    <n v="56.67"/>
    <n v="535168.04"/>
    <n v="371075.16"/>
    <n v="164092.88"/>
    <x v="2"/>
    <n v="12"/>
  </r>
  <r>
    <x v="0"/>
    <x v="151"/>
    <x v="8"/>
    <x v="358"/>
    <x v="0"/>
    <s v="C"/>
    <x v="338"/>
    <n v="907513463"/>
    <d v="2010-04-19T00:00:00"/>
    <n v="2256"/>
    <n v="109.28"/>
    <n v="35.840000000000003"/>
    <n v="246535.67999999999"/>
    <n v="80855.039999999994"/>
    <n v="165680.64000000001"/>
    <x v="2"/>
    <n v="4"/>
  </r>
  <r>
    <x v="2"/>
    <x v="55"/>
    <x v="1"/>
    <x v="359"/>
    <x v="1"/>
    <s v="M"/>
    <x v="339"/>
    <n v="492689454"/>
    <d v="2010-08-16T00:00:00"/>
    <n v="6613"/>
    <n v="81.73"/>
    <n v="56.67"/>
    <n v="540480.49"/>
    <n v="374758.71"/>
    <n v="165721.78"/>
    <x v="2"/>
    <n v="7"/>
  </r>
  <r>
    <x v="2"/>
    <x v="44"/>
    <x v="7"/>
    <x v="360"/>
    <x v="1"/>
    <s v="L"/>
    <x v="340"/>
    <n v="780282342"/>
    <d v="2013-12-27T00:00:00"/>
    <n v="1739"/>
    <n v="255.28"/>
    <n v="159.41999999999999"/>
    <n v="443931.92"/>
    <n v="277231.38"/>
    <n v="166700.54"/>
    <x v="4"/>
    <n v="11"/>
  </r>
  <r>
    <x v="1"/>
    <x v="60"/>
    <x v="1"/>
    <x v="361"/>
    <x v="0"/>
    <s v="L"/>
    <x v="341"/>
    <n v="147599017"/>
    <d v="2011-08-28T00:00:00"/>
    <n v="6684"/>
    <n v="81.73"/>
    <n v="56.67"/>
    <n v="546283.31999999995"/>
    <n v="378782.28"/>
    <n v="167501.04"/>
    <x v="6"/>
    <n v="8"/>
  </r>
  <r>
    <x v="0"/>
    <x v="103"/>
    <x v="8"/>
    <x v="362"/>
    <x v="1"/>
    <s v="H"/>
    <x v="342"/>
    <n v="126767909"/>
    <d v="2010-05-22T00:00:00"/>
    <n v="2296"/>
    <n v="109.28"/>
    <n v="35.840000000000003"/>
    <n v="250906.88"/>
    <n v="82288.639999999999"/>
    <n v="168618.23999999999"/>
    <x v="2"/>
    <n v="4"/>
  </r>
  <r>
    <x v="1"/>
    <x v="101"/>
    <x v="5"/>
    <x v="363"/>
    <x v="0"/>
    <s v="C"/>
    <x v="343"/>
    <n v="461823451"/>
    <d v="2014-09-04T00:00:00"/>
    <n v="2677"/>
    <n v="154.06"/>
    <n v="90.93"/>
    <n v="412418.62"/>
    <n v="243419.61"/>
    <n v="168999.01"/>
    <x v="3"/>
    <n v="8"/>
  </r>
  <r>
    <x v="0"/>
    <x v="103"/>
    <x v="3"/>
    <x v="364"/>
    <x v="0"/>
    <s v="M"/>
    <x v="344"/>
    <n v="326714789"/>
    <d v="2017-01-21T00:00:00"/>
    <n v="1021"/>
    <n v="668.27"/>
    <n v="502.54"/>
    <n v="682303.67"/>
    <n v="513093.34"/>
    <n v="169210.33"/>
    <x v="1"/>
    <n v="12"/>
  </r>
  <r>
    <x v="1"/>
    <x v="18"/>
    <x v="1"/>
    <x v="365"/>
    <x v="1"/>
    <s v="M"/>
    <x v="345"/>
    <n v="512019383"/>
    <d v="2012-12-12T00:00:00"/>
    <n v="6769"/>
    <n v="81.73"/>
    <n v="56.67"/>
    <n v="553230.37"/>
    <n v="383599.23"/>
    <n v="169631.14"/>
    <x v="5"/>
    <n v="11"/>
  </r>
  <r>
    <x v="0"/>
    <x v="61"/>
    <x v="6"/>
    <x v="366"/>
    <x v="0"/>
    <s v="C"/>
    <x v="346"/>
    <n v="146263062"/>
    <d v="2017-02-16T00:00:00"/>
    <n v="1345"/>
    <n v="651.21"/>
    <n v="524.96"/>
    <n v="875877.45"/>
    <n v="706071.2"/>
    <n v="169806.25"/>
    <x v="7"/>
    <n v="2"/>
  </r>
  <r>
    <x v="0"/>
    <x v="83"/>
    <x v="4"/>
    <x v="367"/>
    <x v="0"/>
    <s v="H"/>
    <x v="347"/>
    <n v="869397771"/>
    <d v="2015-04-17T00:00:00"/>
    <n v="2975"/>
    <n v="421.89"/>
    <n v="364.69"/>
    <n v="1255122.75"/>
    <n v="1084952.75"/>
    <n v="170170"/>
    <x v="0"/>
    <n v="3"/>
  </r>
  <r>
    <x v="3"/>
    <x v="108"/>
    <x v="6"/>
    <x v="368"/>
    <x v="1"/>
    <s v="M"/>
    <x v="348"/>
    <n v="950427091"/>
    <d v="2010-09-14T00:00:00"/>
    <n v="1352"/>
    <n v="651.21"/>
    <n v="524.96"/>
    <n v="880435.92"/>
    <n v="709745.92"/>
    <n v="170690"/>
    <x v="2"/>
    <n v="8"/>
  </r>
  <r>
    <x v="3"/>
    <x v="34"/>
    <x v="8"/>
    <x v="369"/>
    <x v="0"/>
    <s v="C"/>
    <x v="349"/>
    <n v="551136291"/>
    <d v="2017-01-13T00:00:00"/>
    <n v="2331"/>
    <n v="109.28"/>
    <n v="35.840000000000003"/>
    <n v="254731.68"/>
    <n v="83543.039999999994"/>
    <n v="171188.64"/>
    <x v="7"/>
    <n v="1"/>
  </r>
  <r>
    <x v="4"/>
    <x v="93"/>
    <x v="1"/>
    <x v="370"/>
    <x v="1"/>
    <s v="C"/>
    <x v="350"/>
    <n v="921992242"/>
    <d v="2010-03-04T00:00:00"/>
    <n v="6848"/>
    <n v="81.73"/>
    <n v="56.67"/>
    <n v="559687.04"/>
    <n v="388076.16"/>
    <n v="171610.88"/>
    <x v="2"/>
    <n v="2"/>
  </r>
  <r>
    <x v="5"/>
    <x v="99"/>
    <x v="8"/>
    <x v="371"/>
    <x v="1"/>
    <s v="H"/>
    <x v="351"/>
    <n v="605373561"/>
    <d v="2017-03-02T00:00:00"/>
    <n v="2344"/>
    <n v="109.28"/>
    <n v="35.840000000000003"/>
    <n v="256152.32000000001"/>
    <n v="84008.960000000006"/>
    <n v="172143.35999999999"/>
    <x v="7"/>
    <n v="2"/>
  </r>
  <r>
    <x v="0"/>
    <x v="5"/>
    <x v="8"/>
    <x v="372"/>
    <x v="1"/>
    <s v="H"/>
    <x v="352"/>
    <n v="339256370"/>
    <d v="2011-03-31T00:00:00"/>
    <n v="2354"/>
    <n v="109.28"/>
    <n v="35.840000000000003"/>
    <n v="257245.12"/>
    <n v="84367.360000000001"/>
    <n v="172877.76"/>
    <x v="6"/>
    <n v="3"/>
  </r>
  <r>
    <x v="3"/>
    <x v="115"/>
    <x v="1"/>
    <x v="373"/>
    <x v="0"/>
    <s v="L"/>
    <x v="353"/>
    <n v="481065833"/>
    <d v="2012-05-08T00:00:00"/>
    <n v="6925"/>
    <n v="81.73"/>
    <n v="56.67"/>
    <n v="565980.25"/>
    <n v="392439.75"/>
    <n v="173540.5"/>
    <x v="5"/>
    <n v="5"/>
  </r>
  <r>
    <x v="3"/>
    <x v="78"/>
    <x v="4"/>
    <x v="374"/>
    <x v="1"/>
    <s v="C"/>
    <x v="8"/>
    <n v="212874114"/>
    <d v="2016-08-17T00:00:00"/>
    <n v="3036"/>
    <n v="421.89"/>
    <n v="364.69"/>
    <n v="1280858.04"/>
    <n v="1107198.8400000001"/>
    <n v="173659.2"/>
    <x v="1"/>
    <n v="7"/>
  </r>
  <r>
    <x v="5"/>
    <x v="63"/>
    <x v="5"/>
    <x v="375"/>
    <x v="0"/>
    <s v="C"/>
    <x v="354"/>
    <n v="633895957"/>
    <d v="2014-08-22T00:00:00"/>
    <n v="2755"/>
    <n v="154.06"/>
    <n v="90.93"/>
    <n v="424435.3"/>
    <n v="250512.15"/>
    <n v="173923.15"/>
    <x v="3"/>
    <n v="8"/>
  </r>
  <r>
    <x v="0"/>
    <x v="64"/>
    <x v="3"/>
    <x v="376"/>
    <x v="1"/>
    <s v="H"/>
    <x v="355"/>
    <n v="436372077"/>
    <d v="2015-01-03T00:00:00"/>
    <n v="1050"/>
    <n v="668.27"/>
    <n v="502.54"/>
    <n v="701683.5"/>
    <n v="527667"/>
    <n v="174016.5"/>
    <x v="3"/>
    <n v="12"/>
  </r>
  <r>
    <x v="0"/>
    <x v="71"/>
    <x v="10"/>
    <x v="377"/>
    <x v="1"/>
    <s v="L"/>
    <x v="6"/>
    <n v="317323625"/>
    <d v="2014-03-24T00:00:00"/>
    <n v="1967"/>
    <n v="205.7"/>
    <n v="117.11"/>
    <n v="404611.9"/>
    <n v="230355.37"/>
    <n v="174256.53"/>
    <x v="3"/>
    <n v="2"/>
  </r>
  <r>
    <x v="4"/>
    <x v="121"/>
    <x v="5"/>
    <x v="378"/>
    <x v="0"/>
    <s v="H"/>
    <x v="356"/>
    <n v="948607051"/>
    <d v="2015-11-27T00:00:00"/>
    <n v="2761"/>
    <n v="154.06"/>
    <n v="90.93"/>
    <n v="425359.66"/>
    <n v="251057.73"/>
    <n v="174301.93"/>
    <x v="0"/>
    <n v="10"/>
  </r>
  <r>
    <x v="0"/>
    <x v="158"/>
    <x v="1"/>
    <x v="379"/>
    <x v="0"/>
    <s v="M"/>
    <x v="357"/>
    <n v="185177838"/>
    <d v="2011-07-04T00:00:00"/>
    <n v="7092"/>
    <n v="81.73"/>
    <n v="56.67"/>
    <n v="579629.16"/>
    <n v="401903.64"/>
    <n v="177725.52"/>
    <x v="6"/>
    <n v="6"/>
  </r>
  <r>
    <x v="3"/>
    <x v="6"/>
    <x v="1"/>
    <x v="380"/>
    <x v="0"/>
    <s v="H"/>
    <x v="358"/>
    <n v="635397565"/>
    <d v="2015-11-21T00:00:00"/>
    <n v="7114"/>
    <n v="81.73"/>
    <n v="56.67"/>
    <n v="581427.22"/>
    <n v="403150.38"/>
    <n v="178276.84"/>
    <x v="0"/>
    <n v="11"/>
  </r>
  <r>
    <x v="5"/>
    <x v="99"/>
    <x v="9"/>
    <x v="381"/>
    <x v="1"/>
    <s v="H"/>
    <x v="359"/>
    <n v="673130881"/>
    <d v="2011-03-23T00:00:00"/>
    <n v="3241"/>
    <n v="152.58000000000001"/>
    <n v="97.44"/>
    <n v="494511.78"/>
    <n v="315803.03999999998"/>
    <n v="178708.74"/>
    <x v="6"/>
    <n v="3"/>
  </r>
  <r>
    <x v="1"/>
    <x v="159"/>
    <x v="5"/>
    <x v="382"/>
    <x v="1"/>
    <s v="L"/>
    <x v="127"/>
    <n v="522921168"/>
    <d v="2017-03-02T00:00:00"/>
    <n v="2849"/>
    <n v="154.06"/>
    <n v="90.93"/>
    <n v="438916.94"/>
    <n v="259059.57"/>
    <n v="179857.37"/>
    <x v="7"/>
    <n v="2"/>
  </r>
  <r>
    <x v="1"/>
    <x v="160"/>
    <x v="1"/>
    <x v="383"/>
    <x v="0"/>
    <s v="C"/>
    <x v="360"/>
    <n v="795000588"/>
    <d v="2016-01-08T00:00:00"/>
    <n v="7196"/>
    <n v="81.73"/>
    <n v="56.67"/>
    <n v="588129.07999999996"/>
    <n v="407797.32"/>
    <n v="180331.76"/>
    <x v="1"/>
    <n v="1"/>
  </r>
  <r>
    <x v="0"/>
    <x v="158"/>
    <x v="6"/>
    <x v="384"/>
    <x v="1"/>
    <s v="H"/>
    <x v="361"/>
    <n v="346045577"/>
    <d v="2016-02-20T00:00:00"/>
    <n v="1431"/>
    <n v="651.21"/>
    <n v="524.96"/>
    <n v="931881.51"/>
    <n v="751217.76"/>
    <n v="180663.75"/>
    <x v="1"/>
    <n v="1"/>
  </r>
  <r>
    <x v="1"/>
    <x v="161"/>
    <x v="1"/>
    <x v="385"/>
    <x v="1"/>
    <s v="L"/>
    <x v="362"/>
    <n v="686458671"/>
    <d v="2015-03-08T00:00:00"/>
    <n v="7230"/>
    <n v="81.73"/>
    <n v="56.67"/>
    <n v="590907.9"/>
    <n v="409724.1"/>
    <n v="181183.8"/>
    <x v="0"/>
    <n v="2"/>
  </r>
  <r>
    <x v="2"/>
    <x v="41"/>
    <x v="11"/>
    <x v="386"/>
    <x v="0"/>
    <s v="C"/>
    <x v="293"/>
    <n v="157244670"/>
    <d v="2017-03-15T00:00:00"/>
    <n v="1047"/>
    <n v="437.2"/>
    <n v="263.33"/>
    <n v="457748.4"/>
    <n v="275706.51"/>
    <n v="182041.89"/>
    <x v="7"/>
    <n v="2"/>
  </r>
  <r>
    <x v="1"/>
    <x v="111"/>
    <x v="8"/>
    <x v="387"/>
    <x v="0"/>
    <s v="M"/>
    <x v="363"/>
    <n v="844997823"/>
    <d v="2014-04-26T00:00:00"/>
    <n v="2488"/>
    <n v="109.28"/>
    <n v="35.840000000000003"/>
    <n v="271888.64000000001"/>
    <n v="89169.919999999998"/>
    <n v="182718.72"/>
    <x v="3"/>
    <n v="3"/>
  </r>
  <r>
    <x v="4"/>
    <x v="48"/>
    <x v="4"/>
    <x v="388"/>
    <x v="0"/>
    <s v="L"/>
    <x v="364"/>
    <n v="447970378"/>
    <d v="2013-09-02T00:00:00"/>
    <n v="3245"/>
    <n v="421.89"/>
    <n v="364.69"/>
    <n v="1369033.05"/>
    <n v="1183419.05"/>
    <n v="185614"/>
    <x v="4"/>
    <n v="7"/>
  </r>
  <r>
    <x v="2"/>
    <x v="140"/>
    <x v="3"/>
    <x v="389"/>
    <x v="1"/>
    <s v="C"/>
    <x v="365"/>
    <n v="607261836"/>
    <d v="2017-02-22T00:00:00"/>
    <n v="1127"/>
    <n v="668.27"/>
    <n v="502.54"/>
    <n v="753140.29"/>
    <n v="566362.57999999996"/>
    <n v="186777.71"/>
    <x v="7"/>
    <n v="1"/>
  </r>
  <r>
    <x v="0"/>
    <x v="126"/>
    <x v="10"/>
    <x v="390"/>
    <x v="0"/>
    <s v="M"/>
    <x v="366"/>
    <n v="141940200"/>
    <d v="2012-01-02T00:00:00"/>
    <n v="2114"/>
    <n v="205.7"/>
    <n v="117.11"/>
    <n v="434849.8"/>
    <n v="247570.54"/>
    <n v="187279.26"/>
    <x v="6"/>
    <n v="11"/>
  </r>
  <r>
    <x v="1"/>
    <x v="162"/>
    <x v="4"/>
    <x v="391"/>
    <x v="0"/>
    <s v="M"/>
    <x v="367"/>
    <n v="386163699"/>
    <d v="2014-04-19T00:00:00"/>
    <n v="3275"/>
    <n v="421.89"/>
    <n v="364.69"/>
    <n v="1381689.75"/>
    <n v="1194359.75"/>
    <n v="187330"/>
    <x v="3"/>
    <n v="3"/>
  </r>
  <r>
    <x v="0"/>
    <x v="117"/>
    <x v="5"/>
    <x v="392"/>
    <x v="0"/>
    <s v="L"/>
    <x v="241"/>
    <n v="116699969"/>
    <d v="2014-11-18T00:00:00"/>
    <n v="2969"/>
    <n v="154.06"/>
    <n v="90.93"/>
    <n v="457404.14"/>
    <n v="269971.17"/>
    <n v="187432.97"/>
    <x v="3"/>
    <n v="10"/>
  </r>
  <r>
    <x v="2"/>
    <x v="4"/>
    <x v="5"/>
    <x v="393"/>
    <x v="1"/>
    <s v="C"/>
    <x v="368"/>
    <n v="693743550"/>
    <d v="2011-01-09T00:00:00"/>
    <n v="2988"/>
    <n v="154.06"/>
    <n v="90.93"/>
    <n v="460331.28"/>
    <n v="271698.84000000003"/>
    <n v="188632.44"/>
    <x v="2"/>
    <n v="11"/>
  </r>
  <r>
    <x v="5"/>
    <x v="150"/>
    <x v="1"/>
    <x v="394"/>
    <x v="0"/>
    <s v="H"/>
    <x v="369"/>
    <n v="517935693"/>
    <d v="2015-06-16T00:00:00"/>
    <n v="7536"/>
    <n v="81.73"/>
    <n v="56.67"/>
    <n v="615917.28"/>
    <n v="427065.12"/>
    <n v="188852.16"/>
    <x v="0"/>
    <n v="5"/>
  </r>
  <r>
    <x v="2"/>
    <x v="80"/>
    <x v="1"/>
    <x v="395"/>
    <x v="1"/>
    <s v="L"/>
    <x v="370"/>
    <n v="102928006"/>
    <d v="2016-01-31T00:00:00"/>
    <n v="7539"/>
    <n v="81.73"/>
    <n v="56.67"/>
    <n v="616162.47"/>
    <n v="427235.13"/>
    <n v="188927.34"/>
    <x v="0"/>
    <n v="12"/>
  </r>
  <r>
    <x v="0"/>
    <x v="24"/>
    <x v="7"/>
    <x v="396"/>
    <x v="1"/>
    <s v="L"/>
    <x v="371"/>
    <n v="474222981"/>
    <d v="2015-10-26T00:00:00"/>
    <n v="1973"/>
    <n v="255.28"/>
    <n v="159.41999999999999"/>
    <n v="503667.44"/>
    <n v="314535.65999999997"/>
    <n v="189131.78"/>
    <x v="0"/>
    <n v="9"/>
  </r>
  <r>
    <x v="5"/>
    <x v="51"/>
    <x v="1"/>
    <x v="397"/>
    <x v="0"/>
    <s v="L"/>
    <x v="372"/>
    <n v="803517568"/>
    <d v="2017-07-21T00:00:00"/>
    <n v="7559"/>
    <n v="81.73"/>
    <n v="56.67"/>
    <n v="617797.06999999995"/>
    <n v="428368.53"/>
    <n v="189428.54"/>
    <x v="7"/>
    <n v="7"/>
  </r>
  <r>
    <x v="2"/>
    <x v="146"/>
    <x v="1"/>
    <x v="398"/>
    <x v="1"/>
    <s v="L"/>
    <x v="373"/>
    <n v="927232635"/>
    <d v="2016-11-24T00:00:00"/>
    <n v="7597"/>
    <n v="81.73"/>
    <n v="56.67"/>
    <n v="620902.81000000006"/>
    <n v="430521.99"/>
    <n v="190380.82"/>
    <x v="1"/>
    <n v="10"/>
  </r>
  <r>
    <x v="6"/>
    <x v="95"/>
    <x v="5"/>
    <x v="399"/>
    <x v="1"/>
    <s v="M"/>
    <x v="374"/>
    <n v="185941302"/>
    <d v="2011-12-08T00:00:00"/>
    <n v="3018"/>
    <n v="154.06"/>
    <n v="90.93"/>
    <n v="464953.08"/>
    <n v="274426.74"/>
    <n v="190526.34"/>
    <x v="6"/>
    <n v="11"/>
  </r>
  <r>
    <x v="2"/>
    <x v="146"/>
    <x v="9"/>
    <x v="400"/>
    <x v="1"/>
    <s v="H"/>
    <x v="375"/>
    <n v="142553031"/>
    <d v="2013-09-11T00:00:00"/>
    <n v="3465"/>
    <n v="152.58000000000001"/>
    <n v="97.44"/>
    <n v="528689.69999999995"/>
    <n v="337629.6"/>
    <n v="191060.1"/>
    <x v="4"/>
    <n v="7"/>
  </r>
  <r>
    <x v="0"/>
    <x v="154"/>
    <x v="5"/>
    <x v="401"/>
    <x v="1"/>
    <s v="C"/>
    <x v="376"/>
    <n v="612911641"/>
    <d v="2016-08-31T00:00:00"/>
    <n v="3030"/>
    <n v="154.06"/>
    <n v="90.93"/>
    <n v="466801.8"/>
    <n v="275517.90000000002"/>
    <n v="191283.9"/>
    <x v="1"/>
    <n v="7"/>
  </r>
  <r>
    <x v="4"/>
    <x v="75"/>
    <x v="4"/>
    <x v="402"/>
    <x v="0"/>
    <s v="L"/>
    <x v="377"/>
    <n v="652889430"/>
    <d v="2015-04-15T00:00:00"/>
    <n v="3346"/>
    <n v="421.89"/>
    <n v="364.69"/>
    <n v="1411643.94"/>
    <n v="1220252.74"/>
    <n v="191391.2"/>
    <x v="0"/>
    <n v="3"/>
  </r>
  <r>
    <x v="2"/>
    <x v="4"/>
    <x v="8"/>
    <x v="403"/>
    <x v="0"/>
    <s v="H"/>
    <x v="378"/>
    <n v="308168065"/>
    <d v="2016-10-18T00:00:00"/>
    <n v="2633"/>
    <n v="109.28"/>
    <n v="35.840000000000003"/>
    <n v="287734.24"/>
    <n v="94366.720000000001"/>
    <n v="193367.52"/>
    <x v="1"/>
    <n v="9"/>
  </r>
  <r>
    <x v="0"/>
    <x v="149"/>
    <x v="1"/>
    <x v="404"/>
    <x v="0"/>
    <s v="C"/>
    <x v="379"/>
    <n v="109653699"/>
    <d v="2017-01-06T00:00:00"/>
    <n v="7821"/>
    <n v="81.73"/>
    <n v="56.67"/>
    <n v="639210.32999999996"/>
    <n v="443216.07"/>
    <n v="195994.26"/>
    <x v="1"/>
    <n v="12"/>
  </r>
  <r>
    <x v="4"/>
    <x v="163"/>
    <x v="5"/>
    <x v="405"/>
    <x v="1"/>
    <s v="M"/>
    <x v="380"/>
    <n v="165835034"/>
    <d v="2012-01-05T00:00:00"/>
    <n v="3127"/>
    <n v="154.06"/>
    <n v="90.93"/>
    <n v="481745.62"/>
    <n v="284338.11"/>
    <n v="197407.51"/>
    <x v="5"/>
    <n v="1"/>
  </r>
  <r>
    <x v="0"/>
    <x v="127"/>
    <x v="1"/>
    <x v="406"/>
    <x v="0"/>
    <s v="H"/>
    <x v="381"/>
    <n v="947779643"/>
    <d v="2016-12-05T00:00:00"/>
    <n v="7913"/>
    <n v="81.73"/>
    <n v="56.67"/>
    <n v="646729.49"/>
    <n v="448429.71"/>
    <n v="198299.78"/>
    <x v="1"/>
    <n v="11"/>
  </r>
  <r>
    <x v="1"/>
    <x v="157"/>
    <x v="1"/>
    <x v="407"/>
    <x v="1"/>
    <s v="M"/>
    <x v="250"/>
    <n v="400304734"/>
    <d v="2013-07-29T00:00:00"/>
    <n v="7921"/>
    <n v="81.73"/>
    <n v="56.67"/>
    <n v="647383.32999999996"/>
    <n v="448883.07"/>
    <n v="198500.26"/>
    <x v="4"/>
    <n v="6"/>
  </r>
  <r>
    <x v="1"/>
    <x v="60"/>
    <x v="5"/>
    <x v="408"/>
    <x v="1"/>
    <s v="M"/>
    <x v="382"/>
    <n v="727131259"/>
    <d v="2014-08-09T00:00:00"/>
    <n v="3153"/>
    <n v="154.06"/>
    <n v="90.93"/>
    <n v="485751.18"/>
    <n v="286702.28999999998"/>
    <n v="199048.89"/>
    <x v="3"/>
    <n v="6"/>
  </r>
  <r>
    <x v="1"/>
    <x v="62"/>
    <x v="4"/>
    <x v="409"/>
    <x v="0"/>
    <s v="C"/>
    <x v="383"/>
    <n v="531067359"/>
    <d v="2017-02-20T00:00:00"/>
    <n v="3488"/>
    <n v="421.89"/>
    <n v="364.69"/>
    <n v="1471552.32"/>
    <n v="1272038.72"/>
    <n v="199513.60000000001"/>
    <x v="7"/>
    <n v="2"/>
  </r>
  <r>
    <x v="3"/>
    <x v="69"/>
    <x v="5"/>
    <x v="410"/>
    <x v="0"/>
    <s v="L"/>
    <x v="384"/>
    <n v="698002040"/>
    <d v="2015-07-29T00:00:00"/>
    <n v="3170"/>
    <n v="154.06"/>
    <n v="90.93"/>
    <n v="488370.2"/>
    <n v="288248.09999999998"/>
    <n v="200122.1"/>
    <x v="0"/>
    <n v="6"/>
  </r>
  <r>
    <x v="5"/>
    <x v="67"/>
    <x v="4"/>
    <x v="411"/>
    <x v="0"/>
    <s v="C"/>
    <x v="385"/>
    <n v="389678895"/>
    <d v="2014-08-24T00:00:00"/>
    <n v="3499"/>
    <n v="421.89"/>
    <n v="364.69"/>
    <n v="1476193.11"/>
    <n v="1276050.31"/>
    <n v="200142.8"/>
    <x v="3"/>
    <n v="7"/>
  </r>
  <r>
    <x v="1"/>
    <x v="66"/>
    <x v="1"/>
    <x v="412"/>
    <x v="0"/>
    <s v="H"/>
    <x v="386"/>
    <n v="331604564"/>
    <d v="2010-11-17T00:00:00"/>
    <n v="8014"/>
    <n v="81.73"/>
    <n v="56.67"/>
    <n v="654984.22"/>
    <n v="454153.38"/>
    <n v="200830.84"/>
    <x v="2"/>
    <n v="9"/>
  </r>
  <r>
    <x v="1"/>
    <x v="12"/>
    <x v="6"/>
    <x v="413"/>
    <x v="1"/>
    <s v="H"/>
    <x v="387"/>
    <n v="800084340"/>
    <d v="2016-04-21T00:00:00"/>
    <n v="1591"/>
    <n v="651.21"/>
    <n v="524.96"/>
    <n v="1036075.11"/>
    <n v="835211.36"/>
    <n v="200863.75"/>
    <x v="1"/>
    <n v="3"/>
  </r>
  <r>
    <x v="0"/>
    <x v="32"/>
    <x v="1"/>
    <x v="414"/>
    <x v="0"/>
    <s v="H"/>
    <x v="388"/>
    <n v="604041039"/>
    <d v="2017-05-15T00:00:00"/>
    <n v="8022"/>
    <n v="81.73"/>
    <n v="56.67"/>
    <n v="655638.06000000006"/>
    <n v="454606.74"/>
    <n v="201031.32"/>
    <x v="7"/>
    <n v="3"/>
  </r>
  <r>
    <x v="1"/>
    <x v="60"/>
    <x v="5"/>
    <x v="415"/>
    <x v="0"/>
    <s v="C"/>
    <x v="389"/>
    <n v="768662583"/>
    <d v="2012-08-10T00:00:00"/>
    <n v="3195"/>
    <n v="154.06"/>
    <n v="90.93"/>
    <n v="492221.7"/>
    <n v="290521.34999999998"/>
    <n v="201700.35"/>
    <x v="5"/>
    <n v="7"/>
  </r>
  <r>
    <x v="4"/>
    <x v="40"/>
    <x v="11"/>
    <x v="416"/>
    <x v="0"/>
    <s v="L"/>
    <x v="390"/>
    <n v="974655807"/>
    <d v="2014-07-23T00:00:00"/>
    <n v="1167"/>
    <n v="437.2"/>
    <n v="263.33"/>
    <n v="510212.4"/>
    <n v="307306.11"/>
    <n v="202906.29"/>
    <x v="3"/>
    <n v="7"/>
  </r>
  <r>
    <x v="1"/>
    <x v="164"/>
    <x v="10"/>
    <x v="417"/>
    <x v="1"/>
    <s v="C"/>
    <x v="391"/>
    <n v="129268586"/>
    <d v="2017-06-21T00:00:00"/>
    <n v="2302"/>
    <n v="205.7"/>
    <n v="117.11"/>
    <n v="473521.4"/>
    <n v="269587.21999999997"/>
    <n v="203934.18"/>
    <x v="7"/>
    <n v="5"/>
  </r>
  <r>
    <x v="0"/>
    <x v="31"/>
    <x v="8"/>
    <x v="418"/>
    <x v="0"/>
    <s v="H"/>
    <x v="392"/>
    <n v="745783555"/>
    <d v="2012-05-09T00:00:00"/>
    <n v="2782"/>
    <n v="109.28"/>
    <n v="35.840000000000003"/>
    <n v="304016.96000000002"/>
    <n v="99706.880000000005"/>
    <n v="204310.08"/>
    <x v="5"/>
    <n v="3"/>
  </r>
  <r>
    <x v="1"/>
    <x v="111"/>
    <x v="7"/>
    <x v="419"/>
    <x v="0"/>
    <s v="M"/>
    <x v="393"/>
    <n v="151807725"/>
    <d v="2013-09-29T00:00:00"/>
    <n v="2134"/>
    <n v="255.28"/>
    <n v="159.41999999999999"/>
    <n v="544767.52"/>
    <n v="340202.28"/>
    <n v="204565.24"/>
    <x v="4"/>
    <n v="9"/>
  </r>
  <r>
    <x v="1"/>
    <x v="16"/>
    <x v="1"/>
    <x v="420"/>
    <x v="0"/>
    <s v="C"/>
    <x v="394"/>
    <n v="579913604"/>
    <d v="2011-10-23T00:00:00"/>
    <n v="8177"/>
    <n v="81.73"/>
    <n v="56.67"/>
    <n v="668306.21"/>
    <n v="463390.59"/>
    <n v="204915.62"/>
    <x v="6"/>
    <n v="10"/>
  </r>
  <r>
    <x v="0"/>
    <x v="31"/>
    <x v="4"/>
    <x v="421"/>
    <x v="1"/>
    <s v="C"/>
    <x v="395"/>
    <n v="703815782"/>
    <d v="2013-01-07T00:00:00"/>
    <n v="3585"/>
    <n v="421.89"/>
    <n v="364.69"/>
    <n v="1512475.65"/>
    <n v="1307413.6499999999"/>
    <n v="205062"/>
    <x v="5"/>
    <n v="12"/>
  </r>
  <r>
    <x v="2"/>
    <x v="80"/>
    <x v="1"/>
    <x v="422"/>
    <x v="0"/>
    <s v="L"/>
    <x v="396"/>
    <n v="995529830"/>
    <d v="2013-12-17T00:00:00"/>
    <n v="8254"/>
    <n v="81.73"/>
    <n v="56.67"/>
    <n v="674599.42"/>
    <n v="467754.18"/>
    <n v="206845.24"/>
    <x v="4"/>
    <n v="11"/>
  </r>
  <r>
    <x v="2"/>
    <x v="165"/>
    <x v="1"/>
    <x v="423"/>
    <x v="0"/>
    <s v="H"/>
    <x v="304"/>
    <n v="334612929"/>
    <d v="2016-10-03T00:00:00"/>
    <n v="8256"/>
    <n v="81.73"/>
    <n v="56.67"/>
    <n v="674762.88"/>
    <n v="467867.52"/>
    <n v="206895.35999999999"/>
    <x v="1"/>
    <n v="8"/>
  </r>
  <r>
    <x v="2"/>
    <x v="106"/>
    <x v="1"/>
    <x v="424"/>
    <x v="0"/>
    <s v="M"/>
    <x v="397"/>
    <n v="885129249"/>
    <d v="2011-09-03T00:00:00"/>
    <n v="8269"/>
    <n v="81.73"/>
    <n v="56.67"/>
    <n v="675825.37"/>
    <n v="468604.23"/>
    <n v="207221.14"/>
    <x v="6"/>
    <n v="8"/>
  </r>
  <r>
    <x v="2"/>
    <x v="102"/>
    <x v="8"/>
    <x v="425"/>
    <x v="0"/>
    <s v="H"/>
    <x v="398"/>
    <n v="612573039"/>
    <d v="2011-08-09T00:00:00"/>
    <n v="2830"/>
    <n v="109.28"/>
    <n v="35.840000000000003"/>
    <n v="309262.40000000002"/>
    <n v="101427.2"/>
    <n v="207835.2"/>
    <x v="6"/>
    <n v="8"/>
  </r>
  <r>
    <x v="4"/>
    <x v="73"/>
    <x v="5"/>
    <x v="426"/>
    <x v="0"/>
    <s v="M"/>
    <x v="399"/>
    <n v="280494105"/>
    <d v="2011-04-14T00:00:00"/>
    <n v="3294"/>
    <n v="154.06"/>
    <n v="90.93"/>
    <n v="507473.64"/>
    <n v="299523.42"/>
    <n v="207950.22"/>
    <x v="6"/>
    <n v="3"/>
  </r>
  <r>
    <x v="0"/>
    <x v="42"/>
    <x v="1"/>
    <x v="427"/>
    <x v="1"/>
    <s v="M"/>
    <x v="400"/>
    <n v="499690234"/>
    <d v="2012-08-28T00:00:00"/>
    <n v="8299"/>
    <n v="81.73"/>
    <n v="56.67"/>
    <n v="678277.27"/>
    <n v="470304.33"/>
    <n v="207972.94"/>
    <x v="5"/>
    <n v="7"/>
  </r>
  <r>
    <x v="5"/>
    <x v="150"/>
    <x v="8"/>
    <x v="428"/>
    <x v="0"/>
    <s v="M"/>
    <x v="401"/>
    <n v="647278249"/>
    <d v="2014-09-16T00:00:00"/>
    <n v="2873"/>
    <n v="109.28"/>
    <n v="35.840000000000003"/>
    <n v="313961.44"/>
    <n v="102968.32000000001"/>
    <n v="210993.12"/>
    <x v="3"/>
    <n v="8"/>
  </r>
  <r>
    <x v="1"/>
    <x v="14"/>
    <x v="3"/>
    <x v="429"/>
    <x v="1"/>
    <s v="H"/>
    <x v="402"/>
    <n v="711141002"/>
    <d v="2016-06-14T00:00:00"/>
    <n v="1280"/>
    <n v="668.27"/>
    <n v="502.54"/>
    <n v="855385.59999999998"/>
    <n v="643251.19999999995"/>
    <n v="212134.39999999999"/>
    <x v="1"/>
    <n v="5"/>
  </r>
  <r>
    <x v="5"/>
    <x v="110"/>
    <x v="9"/>
    <x v="430"/>
    <x v="0"/>
    <s v="M"/>
    <x v="403"/>
    <n v="509914386"/>
    <d v="2012-06-11T00:00:00"/>
    <n v="3853"/>
    <n v="152.58000000000001"/>
    <n v="97.44"/>
    <n v="587890.74"/>
    <n v="375436.32"/>
    <n v="212454.42"/>
    <x v="5"/>
    <n v="4"/>
  </r>
  <r>
    <x v="0"/>
    <x v="158"/>
    <x v="3"/>
    <x v="431"/>
    <x v="0"/>
    <s v="M"/>
    <x v="404"/>
    <n v="498585164"/>
    <d v="2014-09-29T00:00:00"/>
    <n v="1285"/>
    <n v="668.27"/>
    <n v="502.54"/>
    <n v="858726.95"/>
    <n v="645763.9"/>
    <n v="212963.05"/>
    <x v="3"/>
    <n v="8"/>
  </r>
  <r>
    <x v="1"/>
    <x v="161"/>
    <x v="1"/>
    <x v="432"/>
    <x v="1"/>
    <s v="C"/>
    <x v="405"/>
    <n v="118002879"/>
    <d v="2016-01-07T00:00:00"/>
    <n v="8529"/>
    <n v="81.73"/>
    <n v="56.67"/>
    <n v="697075.17"/>
    <n v="483338.43"/>
    <n v="213736.74"/>
    <x v="1"/>
    <n v="1"/>
  </r>
  <r>
    <x v="1"/>
    <x v="3"/>
    <x v="3"/>
    <x v="433"/>
    <x v="0"/>
    <s v="C"/>
    <x v="73"/>
    <n v="962186753"/>
    <d v="2017-01-12T00:00:00"/>
    <n v="1297"/>
    <n v="668.27"/>
    <n v="502.54"/>
    <n v="866746.19"/>
    <n v="651794.38"/>
    <n v="214951.81"/>
    <x v="1"/>
    <n v="11"/>
  </r>
  <r>
    <x v="2"/>
    <x v="165"/>
    <x v="11"/>
    <x v="434"/>
    <x v="0"/>
    <s v="C"/>
    <x v="406"/>
    <n v="304750287"/>
    <d v="2010-06-01T00:00:00"/>
    <n v="1237"/>
    <n v="437.2"/>
    <n v="263.33"/>
    <n v="540816.4"/>
    <n v="325739.21000000002"/>
    <n v="215077.19"/>
    <x v="2"/>
    <n v="5"/>
  </r>
  <r>
    <x v="1"/>
    <x v="92"/>
    <x v="5"/>
    <x v="435"/>
    <x v="1"/>
    <s v="M"/>
    <x v="407"/>
    <n v="951380240"/>
    <d v="2010-12-20T00:00:00"/>
    <n v="3410"/>
    <n v="154.06"/>
    <n v="90.93"/>
    <n v="525344.6"/>
    <n v="310071.3"/>
    <n v="215273.3"/>
    <x v="2"/>
    <n v="11"/>
  </r>
  <r>
    <x v="1"/>
    <x v="16"/>
    <x v="1"/>
    <x v="436"/>
    <x v="0"/>
    <s v="M"/>
    <x v="408"/>
    <n v="543723094"/>
    <d v="2014-07-02T00:00:00"/>
    <n v="8601"/>
    <n v="81.73"/>
    <n v="56.67"/>
    <n v="702959.73"/>
    <n v="487418.67"/>
    <n v="215541.06"/>
    <x v="3"/>
    <n v="6"/>
  </r>
  <r>
    <x v="2"/>
    <x v="26"/>
    <x v="10"/>
    <x v="437"/>
    <x v="0"/>
    <s v="H"/>
    <x v="409"/>
    <n v="677284657"/>
    <d v="2015-01-15T00:00:00"/>
    <n v="2436"/>
    <n v="205.7"/>
    <n v="117.11"/>
    <n v="501085.2"/>
    <n v="285279.96000000002"/>
    <n v="215805.24"/>
    <x v="0"/>
    <n v="1"/>
  </r>
  <r>
    <x v="1"/>
    <x v="159"/>
    <x v="5"/>
    <x v="438"/>
    <x v="1"/>
    <s v="C"/>
    <x v="410"/>
    <n v="531405103"/>
    <d v="2010-04-19T00:00:00"/>
    <n v="3434"/>
    <n v="154.06"/>
    <n v="90.93"/>
    <n v="529042.04"/>
    <n v="312253.62"/>
    <n v="216788.42"/>
    <x v="2"/>
    <n v="3"/>
  </r>
  <r>
    <x v="0"/>
    <x v="53"/>
    <x v="8"/>
    <x v="439"/>
    <x v="1"/>
    <s v="L"/>
    <x v="411"/>
    <n v="403836238"/>
    <d v="2013-04-03T00:00:00"/>
    <n v="2972"/>
    <n v="109.28"/>
    <n v="35.840000000000003"/>
    <n v="324780.15999999997"/>
    <n v="106516.48"/>
    <n v="218263.67999999999"/>
    <x v="4"/>
    <n v="3"/>
  </r>
  <r>
    <x v="2"/>
    <x v="20"/>
    <x v="1"/>
    <x v="440"/>
    <x v="1"/>
    <s v="L"/>
    <x v="412"/>
    <n v="232155120"/>
    <d v="2013-03-30T00:00:00"/>
    <n v="8714"/>
    <n v="81.73"/>
    <n v="56.67"/>
    <n v="712195.22"/>
    <n v="493822.38"/>
    <n v="218372.84"/>
    <x v="4"/>
    <n v="2"/>
  </r>
  <r>
    <x v="1"/>
    <x v="9"/>
    <x v="7"/>
    <x v="441"/>
    <x v="1"/>
    <s v="M"/>
    <x v="413"/>
    <n v="349157369"/>
    <d v="2016-04-05T00:00:00"/>
    <n v="2279"/>
    <n v="255.28"/>
    <n v="159.41999999999999"/>
    <n v="581783.12"/>
    <n v="363318.18"/>
    <n v="218464.94"/>
    <x v="1"/>
    <n v="2"/>
  </r>
  <r>
    <x v="0"/>
    <x v="53"/>
    <x v="5"/>
    <x v="442"/>
    <x v="1"/>
    <s v="H"/>
    <x v="414"/>
    <n v="614028298"/>
    <d v="2012-09-09T00:00:00"/>
    <n v="3473"/>
    <n v="154.06"/>
    <n v="90.93"/>
    <n v="535050.38"/>
    <n v="315799.89"/>
    <n v="219250.49"/>
    <x v="5"/>
    <n v="8"/>
  </r>
  <r>
    <x v="0"/>
    <x v="100"/>
    <x v="5"/>
    <x v="443"/>
    <x v="0"/>
    <s v="M"/>
    <x v="415"/>
    <n v="248121345"/>
    <d v="2010-09-14T00:00:00"/>
    <n v="3475"/>
    <n v="154.06"/>
    <n v="90.93"/>
    <n v="535358.5"/>
    <n v="315981.75"/>
    <n v="219376.75"/>
    <x v="2"/>
    <n v="8"/>
  </r>
  <r>
    <x v="5"/>
    <x v="166"/>
    <x v="1"/>
    <x v="444"/>
    <x v="1"/>
    <s v="L"/>
    <x v="416"/>
    <n v="109724509"/>
    <d v="2012-06-16T00:00:00"/>
    <n v="8775"/>
    <n v="81.73"/>
    <n v="56.67"/>
    <n v="717180.75"/>
    <n v="497279.25"/>
    <n v="219901.5"/>
    <x v="5"/>
    <n v="5"/>
  </r>
  <r>
    <x v="0"/>
    <x v="91"/>
    <x v="5"/>
    <x v="445"/>
    <x v="1"/>
    <s v="L"/>
    <x v="417"/>
    <n v="685871589"/>
    <d v="2015-04-05T00:00:00"/>
    <n v="3500"/>
    <n v="154.06"/>
    <n v="90.93"/>
    <n v="539210"/>
    <n v="318255"/>
    <n v="220955"/>
    <x v="0"/>
    <n v="3"/>
  </r>
  <r>
    <x v="1"/>
    <x v="167"/>
    <x v="8"/>
    <x v="446"/>
    <x v="1"/>
    <s v="M"/>
    <x v="418"/>
    <n v="451010930"/>
    <d v="2016-01-19T00:00:00"/>
    <n v="3012"/>
    <n v="109.28"/>
    <n v="35.840000000000003"/>
    <n v="329151.35999999999"/>
    <n v="107950.08"/>
    <n v="221201.28"/>
    <x v="0"/>
    <n v="12"/>
  </r>
  <r>
    <x v="0"/>
    <x v="151"/>
    <x v="9"/>
    <x v="447"/>
    <x v="0"/>
    <s v="C"/>
    <x v="415"/>
    <n v="283504188"/>
    <d v="2010-09-02T00:00:00"/>
    <n v="4044"/>
    <n v="152.58000000000001"/>
    <n v="97.44"/>
    <n v="617033.52"/>
    <n v="394047.36"/>
    <n v="222986.16"/>
    <x v="2"/>
    <n v="8"/>
  </r>
  <r>
    <x v="6"/>
    <x v="90"/>
    <x v="1"/>
    <x v="448"/>
    <x v="0"/>
    <s v="C"/>
    <x v="339"/>
    <n v="551057326"/>
    <d v="2010-08-22T00:00:00"/>
    <n v="8963"/>
    <n v="81.73"/>
    <n v="56.67"/>
    <n v="732545.99"/>
    <n v="507933.21"/>
    <n v="224612.78"/>
    <x v="2"/>
    <n v="7"/>
  </r>
  <r>
    <x v="0"/>
    <x v="81"/>
    <x v="1"/>
    <x v="449"/>
    <x v="0"/>
    <s v="H"/>
    <x v="419"/>
    <n v="276694810"/>
    <d v="2017-02-16T00:00:00"/>
    <n v="8998"/>
    <n v="81.73"/>
    <n v="56.67"/>
    <n v="735406.54"/>
    <n v="509916.66"/>
    <n v="225489.88"/>
    <x v="7"/>
    <n v="2"/>
  </r>
  <r>
    <x v="1"/>
    <x v="3"/>
    <x v="4"/>
    <x v="450"/>
    <x v="0"/>
    <s v="H"/>
    <x v="420"/>
    <n v="960269725"/>
    <d v="2015-02-22T00:00:00"/>
    <n v="4006"/>
    <n v="421.89"/>
    <n v="364.69"/>
    <n v="1690091.34"/>
    <n v="1460948.14"/>
    <n v="229143.2"/>
    <x v="0"/>
    <n v="1"/>
  </r>
  <r>
    <x v="2"/>
    <x v="70"/>
    <x v="1"/>
    <x v="451"/>
    <x v="1"/>
    <s v="M"/>
    <x v="421"/>
    <n v="849312102"/>
    <d v="2013-11-23T00:00:00"/>
    <n v="9180"/>
    <n v="81.73"/>
    <n v="56.67"/>
    <n v="750281.4"/>
    <n v="520230.6"/>
    <n v="230050.8"/>
    <x v="4"/>
    <n v="10"/>
  </r>
  <r>
    <x v="3"/>
    <x v="115"/>
    <x v="4"/>
    <x v="452"/>
    <x v="1"/>
    <s v="H"/>
    <x v="422"/>
    <n v="480177485"/>
    <d v="2015-02-07T00:00:00"/>
    <n v="4043"/>
    <n v="421.89"/>
    <n v="364.69"/>
    <n v="1705701.27"/>
    <n v="1474441.67"/>
    <n v="231259.6"/>
    <x v="3"/>
    <n v="12"/>
  </r>
  <r>
    <x v="2"/>
    <x v="165"/>
    <x v="1"/>
    <x v="453"/>
    <x v="1"/>
    <s v="H"/>
    <x v="423"/>
    <n v="777840888"/>
    <d v="2011-10-23T00:00:00"/>
    <n v="9259"/>
    <n v="81.73"/>
    <n v="56.67"/>
    <n v="756738.07"/>
    <n v="524707.53"/>
    <n v="232030.54"/>
    <x v="6"/>
    <n v="9"/>
  </r>
  <r>
    <x v="1"/>
    <x v="60"/>
    <x v="4"/>
    <x v="454"/>
    <x v="0"/>
    <s v="M"/>
    <x v="424"/>
    <n v="855445134"/>
    <d v="2016-12-06T00:00:00"/>
    <n v="4080"/>
    <n v="421.89"/>
    <n v="364.69"/>
    <n v="1721311.2"/>
    <n v="1487935.2"/>
    <n v="233376"/>
    <x v="1"/>
    <n v="10"/>
  </r>
  <r>
    <x v="0"/>
    <x v="149"/>
    <x v="9"/>
    <x v="455"/>
    <x v="1"/>
    <s v="M"/>
    <x v="425"/>
    <n v="742443025"/>
    <d v="2011-04-15T00:00:00"/>
    <n v="4245"/>
    <n v="152.58000000000001"/>
    <n v="97.44"/>
    <n v="647702.1"/>
    <n v="413632.8"/>
    <n v="234069.3"/>
    <x v="6"/>
    <n v="4"/>
  </r>
  <r>
    <x v="1"/>
    <x v="168"/>
    <x v="7"/>
    <x v="456"/>
    <x v="0"/>
    <s v="H"/>
    <x v="426"/>
    <n v="958912742"/>
    <d v="2012-06-28T00:00:00"/>
    <n v="2444"/>
    <n v="255.28"/>
    <n v="159.41999999999999"/>
    <n v="623904.31999999995"/>
    <n v="389622.48"/>
    <n v="234281.84"/>
    <x v="5"/>
    <n v="5"/>
  </r>
  <r>
    <x v="1"/>
    <x v="111"/>
    <x v="1"/>
    <x v="457"/>
    <x v="1"/>
    <s v="H"/>
    <x v="427"/>
    <n v="377938973"/>
    <d v="2017-07-11T00:00:00"/>
    <n v="9396"/>
    <n v="81.73"/>
    <n v="56.67"/>
    <n v="767935.08"/>
    <n v="532471.31999999995"/>
    <n v="235463.76"/>
    <x v="7"/>
    <n v="7"/>
  </r>
  <r>
    <x v="1"/>
    <x v="136"/>
    <x v="9"/>
    <x v="458"/>
    <x v="0"/>
    <s v="L"/>
    <x v="428"/>
    <n v="546986377"/>
    <d v="2010-02-10T00:00:00"/>
    <n v="4279"/>
    <n v="152.58000000000001"/>
    <n v="97.44"/>
    <n v="652889.81999999995"/>
    <n v="416945.76"/>
    <n v="235944.06"/>
    <x v="2"/>
    <n v="1"/>
  </r>
  <r>
    <x v="4"/>
    <x v="163"/>
    <x v="8"/>
    <x v="459"/>
    <x v="0"/>
    <s v="C"/>
    <x v="429"/>
    <n v="336116683"/>
    <d v="2013-09-04T00:00:00"/>
    <n v="3251"/>
    <n v="109.28"/>
    <n v="35.840000000000003"/>
    <n v="355269.28"/>
    <n v="116515.84"/>
    <n v="238753.44"/>
    <x v="4"/>
    <n v="8"/>
  </r>
  <r>
    <x v="2"/>
    <x v="70"/>
    <x v="5"/>
    <x v="460"/>
    <x v="1"/>
    <s v="H"/>
    <x v="430"/>
    <n v="720307290"/>
    <d v="2015-03-28T00:00:00"/>
    <n v="3789"/>
    <n v="154.06"/>
    <n v="90.93"/>
    <n v="583733.34"/>
    <n v="344533.77"/>
    <n v="239199.57"/>
    <x v="0"/>
    <n v="2"/>
  </r>
  <r>
    <x v="2"/>
    <x v="169"/>
    <x v="9"/>
    <x v="461"/>
    <x v="0"/>
    <s v="L"/>
    <x v="431"/>
    <n v="860886800"/>
    <d v="2013-11-23T00:00:00"/>
    <n v="4390"/>
    <n v="152.58000000000001"/>
    <n v="97.44"/>
    <n v="669826.19999999995"/>
    <n v="427761.6"/>
    <n v="242064.6"/>
    <x v="4"/>
    <n v="11"/>
  </r>
  <r>
    <x v="2"/>
    <x v="59"/>
    <x v="7"/>
    <x v="462"/>
    <x v="0"/>
    <s v="L"/>
    <x v="432"/>
    <n v="783596694"/>
    <d v="2010-12-24T00:00:00"/>
    <n v="2530"/>
    <n v="255.28"/>
    <n v="159.41999999999999"/>
    <n v="645858.4"/>
    <n v="403332.6"/>
    <n v="242525.8"/>
    <x v="2"/>
    <n v="11"/>
  </r>
  <r>
    <x v="3"/>
    <x v="170"/>
    <x v="1"/>
    <x v="463"/>
    <x v="1"/>
    <s v="H"/>
    <x v="433"/>
    <n v="127468717"/>
    <d v="2011-03-09T00:00:00"/>
    <n v="9681"/>
    <n v="81.73"/>
    <n v="56.67"/>
    <n v="791228.13"/>
    <n v="548622.27"/>
    <n v="242605.86"/>
    <x v="6"/>
    <n v="2"/>
  </r>
  <r>
    <x v="5"/>
    <x v="166"/>
    <x v="3"/>
    <x v="464"/>
    <x v="0"/>
    <s v="H"/>
    <x v="434"/>
    <n v="905381858"/>
    <d v="2011-04-08T00:00:00"/>
    <n v="1466"/>
    <n v="668.27"/>
    <n v="502.54"/>
    <n v="979683.82"/>
    <n v="736723.64"/>
    <n v="242960.18"/>
    <x v="6"/>
    <n v="3"/>
  </r>
  <r>
    <x v="1"/>
    <x v="171"/>
    <x v="9"/>
    <x v="465"/>
    <x v="0"/>
    <s v="L"/>
    <x v="435"/>
    <n v="596628272"/>
    <d v="2016-12-30T00:00:00"/>
    <n v="4419"/>
    <n v="152.58000000000001"/>
    <n v="97.44"/>
    <n v="674251.02"/>
    <n v="430587.36"/>
    <n v="243663.66"/>
    <x v="1"/>
    <n v="11"/>
  </r>
  <r>
    <x v="2"/>
    <x v="4"/>
    <x v="4"/>
    <x v="466"/>
    <x v="0"/>
    <s v="M"/>
    <x v="436"/>
    <n v="573378455"/>
    <d v="2015-01-17T00:00:00"/>
    <n v="4281"/>
    <n v="421.89"/>
    <n v="364.69"/>
    <n v="1806111.09"/>
    <n v="1561237.89"/>
    <n v="244873.2"/>
    <x v="0"/>
    <n v="1"/>
  </r>
  <r>
    <x v="5"/>
    <x v="150"/>
    <x v="1"/>
    <x v="467"/>
    <x v="0"/>
    <s v="M"/>
    <x v="437"/>
    <n v="532846200"/>
    <d v="2015-04-20T00:00:00"/>
    <n v="9886"/>
    <n v="81.73"/>
    <n v="56.67"/>
    <n v="807982.78"/>
    <n v="560239.62"/>
    <n v="247743.16"/>
    <x v="0"/>
    <n v="3"/>
  </r>
  <r>
    <x v="3"/>
    <x v="114"/>
    <x v="8"/>
    <x v="468"/>
    <x v="0"/>
    <s v="M"/>
    <x v="438"/>
    <n v="414887797"/>
    <d v="2011-11-17T00:00:00"/>
    <n v="3374"/>
    <n v="109.28"/>
    <n v="35.840000000000003"/>
    <n v="368710.72"/>
    <n v="120924.16"/>
    <n v="247786.56"/>
    <x v="6"/>
    <n v="11"/>
  </r>
  <r>
    <x v="4"/>
    <x v="105"/>
    <x v="4"/>
    <x v="469"/>
    <x v="1"/>
    <s v="L"/>
    <x v="439"/>
    <n v="918334138"/>
    <d v="2012-06-12T00:00:00"/>
    <n v="4334"/>
    <n v="421.89"/>
    <n v="364.69"/>
    <n v="1828471.26"/>
    <n v="1580566.46"/>
    <n v="247904.8"/>
    <x v="5"/>
    <n v="5"/>
  </r>
  <r>
    <x v="4"/>
    <x v="109"/>
    <x v="6"/>
    <x v="470"/>
    <x v="1"/>
    <s v="M"/>
    <x v="440"/>
    <n v="408834159"/>
    <d v="2017-07-18T00:00:00"/>
    <n v="1968"/>
    <n v="651.21"/>
    <n v="524.96"/>
    <n v="1281581.28"/>
    <n v="1033121.28"/>
    <n v="248460"/>
    <x v="7"/>
    <n v="6"/>
  </r>
  <r>
    <x v="1"/>
    <x v="2"/>
    <x v="9"/>
    <x v="471"/>
    <x v="0"/>
    <s v="M"/>
    <x v="206"/>
    <n v="370116364"/>
    <d v="2014-08-17T00:00:00"/>
    <n v="4512"/>
    <n v="152.58000000000001"/>
    <n v="97.44"/>
    <n v="688440.96"/>
    <n v="439649.28000000003"/>
    <n v="248791.67999999999"/>
    <x v="3"/>
    <n v="7"/>
  </r>
  <r>
    <x v="0"/>
    <x v="43"/>
    <x v="4"/>
    <x v="472"/>
    <x v="0"/>
    <s v="M"/>
    <x v="441"/>
    <n v="834460818"/>
    <d v="2011-03-31T00:00:00"/>
    <n v="4355"/>
    <n v="421.89"/>
    <n v="364.69"/>
    <n v="1837330.95"/>
    <n v="1588224.95"/>
    <n v="249106"/>
    <x v="6"/>
    <n v="3"/>
  </r>
  <r>
    <x v="2"/>
    <x v="152"/>
    <x v="1"/>
    <x v="473"/>
    <x v="0"/>
    <s v="H"/>
    <x v="442"/>
    <n v="707520663"/>
    <d v="2013-03-15T00:00:00"/>
    <n v="9942"/>
    <n v="81.73"/>
    <n v="56.67"/>
    <n v="812559.66"/>
    <n v="563413.14"/>
    <n v="249146.52"/>
    <x v="4"/>
    <n v="2"/>
  </r>
  <r>
    <x v="0"/>
    <x v="43"/>
    <x v="1"/>
    <x v="474"/>
    <x v="1"/>
    <s v="M"/>
    <x v="443"/>
    <n v="692956054"/>
    <d v="2017-06-23T00:00:00"/>
    <n v="9950"/>
    <n v="81.73"/>
    <n v="56.67"/>
    <n v="813213.5"/>
    <n v="563866.5"/>
    <n v="249347"/>
    <x v="7"/>
    <n v="5"/>
  </r>
  <r>
    <x v="0"/>
    <x v="127"/>
    <x v="3"/>
    <x v="475"/>
    <x v="1"/>
    <s v="C"/>
    <x v="444"/>
    <n v="702186715"/>
    <d v="2016-12-22T00:00:00"/>
    <n v="1508"/>
    <n v="668.27"/>
    <n v="502.54"/>
    <n v="1007751.16"/>
    <n v="757830.32"/>
    <n v="249920.84"/>
    <x v="1"/>
    <n v="11"/>
  </r>
  <r>
    <x v="1"/>
    <x v="164"/>
    <x v="6"/>
    <x v="476"/>
    <x v="1"/>
    <s v="C"/>
    <x v="445"/>
    <n v="256158959"/>
    <d v="2013-01-18T00:00:00"/>
    <n v="1983"/>
    <n v="651.21"/>
    <n v="524.96"/>
    <n v="1291349.43"/>
    <n v="1040995.68"/>
    <n v="250353.75"/>
    <x v="4"/>
    <n v="1"/>
  </r>
  <r>
    <x v="1"/>
    <x v="136"/>
    <x v="10"/>
    <x v="477"/>
    <x v="1"/>
    <s v="H"/>
    <x v="446"/>
    <n v="679414975"/>
    <d v="2015-04-17T00:00:00"/>
    <n v="2844"/>
    <n v="205.7"/>
    <n v="117.11"/>
    <n v="585010.80000000005"/>
    <n v="333060.84000000003"/>
    <n v="251949.96"/>
    <x v="0"/>
    <n v="3"/>
  </r>
  <r>
    <x v="3"/>
    <x v="34"/>
    <x v="8"/>
    <x v="478"/>
    <x v="1"/>
    <s v="C"/>
    <x v="447"/>
    <n v="446991050"/>
    <d v="2017-01-16T00:00:00"/>
    <n v="3440"/>
    <n v="109.28"/>
    <n v="35.840000000000003"/>
    <n v="375923.20000000001"/>
    <n v="123289.60000000001"/>
    <n v="252633.60000000001"/>
    <x v="1"/>
    <n v="12"/>
  </r>
  <r>
    <x v="1"/>
    <x v="142"/>
    <x v="3"/>
    <x v="479"/>
    <x v="1"/>
    <s v="M"/>
    <x v="448"/>
    <n v="778490626"/>
    <d v="2011-03-24T00:00:00"/>
    <n v="1531"/>
    <n v="668.27"/>
    <n v="502.54"/>
    <n v="1023121.37"/>
    <n v="769388.74"/>
    <n v="253732.63"/>
    <x v="6"/>
    <n v="2"/>
  </r>
  <r>
    <x v="0"/>
    <x v="42"/>
    <x v="9"/>
    <x v="480"/>
    <x v="0"/>
    <s v="H"/>
    <x v="449"/>
    <n v="540431916"/>
    <d v="2013-11-15T00:00:00"/>
    <n v="4668"/>
    <n v="152.58000000000001"/>
    <n v="97.44"/>
    <n v="712243.44"/>
    <n v="454849.92"/>
    <n v="257393.52"/>
    <x v="4"/>
    <n v="10"/>
  </r>
  <r>
    <x v="3"/>
    <x v="23"/>
    <x v="9"/>
    <x v="481"/>
    <x v="0"/>
    <s v="M"/>
    <x v="450"/>
    <n v="887313640"/>
    <d v="2013-04-21T00:00:00"/>
    <n v="4679"/>
    <n v="152.58000000000001"/>
    <n v="97.44"/>
    <n v="713921.82"/>
    <n v="455921.76"/>
    <n v="258000.06"/>
    <x v="4"/>
    <n v="4"/>
  </r>
  <r>
    <x v="4"/>
    <x v="134"/>
    <x v="5"/>
    <x v="482"/>
    <x v="0"/>
    <s v="C"/>
    <x v="451"/>
    <n v="653939568"/>
    <d v="2014-12-06T00:00:00"/>
    <n v="4105"/>
    <n v="154.06"/>
    <n v="90.93"/>
    <n v="632416.30000000005"/>
    <n v="373267.65"/>
    <n v="259148.65"/>
    <x v="3"/>
    <n v="11"/>
  </r>
  <r>
    <x v="1"/>
    <x v="159"/>
    <x v="10"/>
    <x v="483"/>
    <x v="1"/>
    <s v="L"/>
    <x v="452"/>
    <n v="138867890"/>
    <d v="2015-02-22T00:00:00"/>
    <n v="2950"/>
    <n v="205.7"/>
    <n v="117.11"/>
    <n v="606815"/>
    <n v="345474.5"/>
    <n v="261340.5"/>
    <x v="0"/>
    <n v="1"/>
  </r>
  <r>
    <x v="3"/>
    <x v="6"/>
    <x v="9"/>
    <x v="484"/>
    <x v="0"/>
    <s v="L"/>
    <x v="453"/>
    <n v="286210000"/>
    <d v="2012-08-05T00:00:00"/>
    <n v="4754"/>
    <n v="152.58000000000001"/>
    <n v="97.44"/>
    <n v="725365.32"/>
    <n v="463229.76"/>
    <n v="262135.56"/>
    <x v="5"/>
    <n v="7"/>
  </r>
  <r>
    <x v="3"/>
    <x v="108"/>
    <x v="7"/>
    <x v="485"/>
    <x v="0"/>
    <s v="M"/>
    <x v="454"/>
    <n v="939787089"/>
    <d v="2015-09-09T00:00:00"/>
    <n v="2739"/>
    <n v="255.28"/>
    <n v="159.41999999999999"/>
    <n v="699211.92"/>
    <n v="436651.38"/>
    <n v="262560.53999999998"/>
    <x v="0"/>
    <n v="9"/>
  </r>
  <r>
    <x v="1"/>
    <x v="148"/>
    <x v="6"/>
    <x v="486"/>
    <x v="0"/>
    <s v="L"/>
    <x v="455"/>
    <n v="109228837"/>
    <d v="2013-12-07T00:00:00"/>
    <n v="2095"/>
    <n v="651.21"/>
    <n v="524.96"/>
    <n v="1364284.95"/>
    <n v="1099791.2"/>
    <n v="264493.75"/>
    <x v="4"/>
    <n v="11"/>
  </r>
  <r>
    <x v="0"/>
    <x v="31"/>
    <x v="9"/>
    <x v="487"/>
    <x v="1"/>
    <s v="H"/>
    <x v="456"/>
    <n v="359911954"/>
    <d v="2016-06-23T00:00:00"/>
    <n v="4800"/>
    <n v="152.58000000000001"/>
    <n v="97.44"/>
    <n v="732384"/>
    <n v="467712"/>
    <n v="264672"/>
    <x v="1"/>
    <n v="5"/>
  </r>
  <r>
    <x v="6"/>
    <x v="95"/>
    <x v="5"/>
    <x v="488"/>
    <x v="0"/>
    <s v="L"/>
    <x v="457"/>
    <n v="654480731"/>
    <d v="2016-11-08T00:00:00"/>
    <n v="4247"/>
    <n v="154.06"/>
    <n v="90.93"/>
    <n v="654292.81999999995"/>
    <n v="386179.71"/>
    <n v="268113.11"/>
    <x v="1"/>
    <n v="10"/>
  </r>
  <r>
    <x v="1"/>
    <x v="12"/>
    <x v="5"/>
    <x v="489"/>
    <x v="0"/>
    <s v="H"/>
    <x v="458"/>
    <n v="817192542"/>
    <d v="2016-12-22T00:00:00"/>
    <n v="4288"/>
    <n v="154.06"/>
    <n v="90.93"/>
    <n v="660609.28000000003"/>
    <n v="389907.84"/>
    <n v="270701.44"/>
    <x v="1"/>
    <n v="12"/>
  </r>
  <r>
    <x v="3"/>
    <x v="69"/>
    <x v="4"/>
    <x v="490"/>
    <x v="1"/>
    <s v="L"/>
    <x v="390"/>
    <n v="386371409"/>
    <d v="2014-07-19T00:00:00"/>
    <n v="4741"/>
    <n v="421.89"/>
    <n v="364.69"/>
    <n v="2000180.49"/>
    <n v="1728995.29"/>
    <n v="271185.2"/>
    <x v="3"/>
    <n v="7"/>
  </r>
  <r>
    <x v="0"/>
    <x v="127"/>
    <x v="3"/>
    <x v="491"/>
    <x v="1"/>
    <s v="L"/>
    <x v="459"/>
    <n v="876286971"/>
    <d v="2012-02-15T00:00:00"/>
    <n v="1643"/>
    <n v="668.27"/>
    <n v="502.54"/>
    <n v="1097967.6100000001"/>
    <n v="825673.22"/>
    <n v="272294.39"/>
    <x v="5"/>
    <n v="1"/>
  </r>
  <r>
    <x v="1"/>
    <x v="161"/>
    <x v="3"/>
    <x v="492"/>
    <x v="1"/>
    <s v="L"/>
    <x v="303"/>
    <n v="216552817"/>
    <d v="2012-09-27T00:00:00"/>
    <n v="1646"/>
    <n v="668.27"/>
    <n v="502.54"/>
    <n v="1099972.42"/>
    <n v="827180.84"/>
    <n v="272791.58"/>
    <x v="5"/>
    <n v="9"/>
  </r>
  <r>
    <x v="1"/>
    <x v="171"/>
    <x v="6"/>
    <x v="493"/>
    <x v="0"/>
    <s v="C"/>
    <x v="460"/>
    <n v="668599021"/>
    <d v="2014-05-12T00:00:00"/>
    <n v="2163"/>
    <n v="651.21"/>
    <n v="524.96"/>
    <n v="1408567.23"/>
    <n v="1135488.48"/>
    <n v="273078.75"/>
    <x v="3"/>
    <n v="4"/>
  </r>
  <r>
    <x v="3"/>
    <x v="172"/>
    <x v="6"/>
    <x v="494"/>
    <x v="0"/>
    <s v="C"/>
    <x v="61"/>
    <n v="936574876"/>
    <d v="2014-01-09T00:00:00"/>
    <n v="2173"/>
    <n v="651.21"/>
    <n v="524.96"/>
    <n v="1415079.33"/>
    <n v="1140738.08"/>
    <n v="274341.25"/>
    <x v="4"/>
    <n v="12"/>
  </r>
  <r>
    <x v="3"/>
    <x v="173"/>
    <x v="3"/>
    <x v="495"/>
    <x v="1"/>
    <s v="M"/>
    <x v="461"/>
    <n v="430967319"/>
    <d v="2015-10-05T00:00:00"/>
    <n v="1661"/>
    <n v="668.27"/>
    <n v="502.54"/>
    <n v="1109996.47"/>
    <n v="834718.94"/>
    <n v="275277.53000000003"/>
    <x v="0"/>
    <n v="9"/>
  </r>
  <r>
    <x v="1"/>
    <x v="174"/>
    <x v="5"/>
    <x v="496"/>
    <x v="0"/>
    <s v="L"/>
    <x v="462"/>
    <n v="823444449"/>
    <d v="2016-10-30T00:00:00"/>
    <n v="4366"/>
    <n v="154.06"/>
    <n v="90.93"/>
    <n v="672625.96"/>
    <n v="397000.38"/>
    <n v="275625.58"/>
    <x v="1"/>
    <n v="10"/>
  </r>
  <r>
    <x v="2"/>
    <x v="26"/>
    <x v="4"/>
    <x v="497"/>
    <x v="0"/>
    <s v="C"/>
    <x v="463"/>
    <n v="919890248"/>
    <d v="2017-05-18T00:00:00"/>
    <n v="4821"/>
    <n v="421.89"/>
    <n v="364.69"/>
    <n v="2033931.69"/>
    <n v="1758170.49"/>
    <n v="275761.2"/>
    <x v="7"/>
    <n v="4"/>
  </r>
  <r>
    <x v="0"/>
    <x v="112"/>
    <x v="5"/>
    <x v="498"/>
    <x v="1"/>
    <s v="H"/>
    <x v="464"/>
    <n v="329530894"/>
    <d v="2010-02-13T00:00:00"/>
    <n v="4369"/>
    <n v="154.06"/>
    <n v="90.93"/>
    <n v="673088.14"/>
    <n v="397273.17"/>
    <n v="275814.96999999997"/>
    <x v="2"/>
    <n v="1"/>
  </r>
  <r>
    <x v="1"/>
    <x v="2"/>
    <x v="10"/>
    <x v="499"/>
    <x v="0"/>
    <s v="H"/>
    <x v="465"/>
    <n v="642683303"/>
    <d v="2016-01-20T00:00:00"/>
    <n v="3126"/>
    <n v="205.7"/>
    <n v="117.11"/>
    <n v="643018.19999999995"/>
    <n v="366085.86"/>
    <n v="276932.34000000003"/>
    <x v="0"/>
    <n v="12"/>
  </r>
  <r>
    <x v="2"/>
    <x v="59"/>
    <x v="9"/>
    <x v="500"/>
    <x v="0"/>
    <s v="M"/>
    <x v="466"/>
    <n v="175033080"/>
    <d v="2012-11-05T00:00:00"/>
    <n v="5033"/>
    <n v="152.58000000000001"/>
    <n v="97.44"/>
    <n v="767935.14"/>
    <n v="490415.52"/>
    <n v="277519.62"/>
    <x v="5"/>
    <n v="10"/>
  </r>
  <r>
    <x v="5"/>
    <x v="110"/>
    <x v="10"/>
    <x v="501"/>
    <x v="0"/>
    <s v="L"/>
    <x v="467"/>
    <n v="494468724"/>
    <d v="2010-10-23T00:00:00"/>
    <n v="3139"/>
    <n v="205.7"/>
    <n v="117.11"/>
    <n v="645692.30000000005"/>
    <n v="367608.29"/>
    <n v="278084.01"/>
    <x v="2"/>
    <n v="10"/>
  </r>
  <r>
    <x v="3"/>
    <x v="133"/>
    <x v="8"/>
    <x v="502"/>
    <x v="0"/>
    <s v="C"/>
    <x v="468"/>
    <n v="556480538"/>
    <d v="2012-08-07T00:00:00"/>
    <n v="3812"/>
    <n v="109.28"/>
    <n v="35.840000000000003"/>
    <n v="416575.36"/>
    <n v="136622.07999999999"/>
    <n v="279953.28000000003"/>
    <x v="5"/>
    <n v="6"/>
  </r>
  <r>
    <x v="4"/>
    <x v="135"/>
    <x v="10"/>
    <x v="503"/>
    <x v="0"/>
    <s v="L"/>
    <x v="469"/>
    <n v="450268065"/>
    <d v="2014-01-04T00:00:00"/>
    <n v="3181"/>
    <n v="205.7"/>
    <n v="117.11"/>
    <n v="654331.69999999995"/>
    <n v="372526.91"/>
    <n v="281804.78999999998"/>
    <x v="4"/>
    <n v="12"/>
  </r>
  <r>
    <x v="0"/>
    <x v="175"/>
    <x v="8"/>
    <x v="504"/>
    <x v="1"/>
    <s v="L"/>
    <x v="470"/>
    <n v="782857692"/>
    <d v="2013-05-28T00:00:00"/>
    <n v="3843"/>
    <n v="109.28"/>
    <n v="35.840000000000003"/>
    <n v="419963.04"/>
    <n v="137733.12"/>
    <n v="282229.92"/>
    <x v="4"/>
    <n v="4"/>
  </r>
  <r>
    <x v="0"/>
    <x v="81"/>
    <x v="6"/>
    <x v="505"/>
    <x v="0"/>
    <s v="H"/>
    <x v="144"/>
    <n v="382206475"/>
    <d v="2014-10-13T00:00:00"/>
    <n v="2244"/>
    <n v="651.21"/>
    <n v="524.96"/>
    <n v="1461315.24"/>
    <n v="1178010.24"/>
    <n v="283305"/>
    <x v="3"/>
    <n v="9"/>
  </r>
  <r>
    <x v="5"/>
    <x v="51"/>
    <x v="10"/>
    <x v="506"/>
    <x v="1"/>
    <s v="L"/>
    <x v="471"/>
    <n v="148871457"/>
    <d v="2017-07-06T00:00:00"/>
    <n v="3227"/>
    <n v="205.7"/>
    <n v="117.11"/>
    <n v="663793.9"/>
    <n v="377913.97"/>
    <n v="285879.93"/>
    <x v="7"/>
    <n v="5"/>
  </r>
  <r>
    <x v="1"/>
    <x v="161"/>
    <x v="11"/>
    <x v="507"/>
    <x v="0"/>
    <s v="H"/>
    <x v="472"/>
    <n v="151839911"/>
    <d v="2010-05-22T00:00:00"/>
    <n v="1659"/>
    <n v="437.2"/>
    <n v="263.33"/>
    <n v="725314.8"/>
    <n v="436864.47"/>
    <n v="288450.33"/>
    <x v="2"/>
    <n v="4"/>
  </r>
  <r>
    <x v="0"/>
    <x v="39"/>
    <x v="3"/>
    <x v="508"/>
    <x v="0"/>
    <s v="M"/>
    <x v="473"/>
    <n v="869832932"/>
    <d v="2017-07-25T00:00:00"/>
    <n v="1749"/>
    <n v="668.27"/>
    <n v="502.54"/>
    <n v="1168804.23"/>
    <n v="878942.46"/>
    <n v="289861.77"/>
    <x v="7"/>
    <n v="6"/>
  </r>
  <r>
    <x v="4"/>
    <x v="75"/>
    <x v="10"/>
    <x v="509"/>
    <x v="1"/>
    <s v="M"/>
    <x v="474"/>
    <n v="835572326"/>
    <d v="2011-08-08T00:00:00"/>
    <n v="3274"/>
    <n v="205.7"/>
    <n v="117.11"/>
    <n v="673461.8"/>
    <n v="383418.14"/>
    <n v="290043.65999999997"/>
    <x v="6"/>
    <n v="7"/>
  </r>
  <r>
    <x v="1"/>
    <x v="161"/>
    <x v="10"/>
    <x v="510"/>
    <x v="0"/>
    <s v="L"/>
    <x v="475"/>
    <n v="994566810"/>
    <d v="2016-09-01T00:00:00"/>
    <n v="3275"/>
    <n v="205.7"/>
    <n v="117.11"/>
    <n v="673667.5"/>
    <n v="383535.25"/>
    <n v="290132.25"/>
    <x v="1"/>
    <n v="8"/>
  </r>
  <r>
    <x v="2"/>
    <x v="11"/>
    <x v="5"/>
    <x v="511"/>
    <x v="0"/>
    <s v="H"/>
    <x v="476"/>
    <n v="348286616"/>
    <d v="2017-02-13T00:00:00"/>
    <n v="4604"/>
    <n v="154.06"/>
    <n v="90.93"/>
    <n v="709292.24"/>
    <n v="418641.72"/>
    <n v="290650.52"/>
    <x v="7"/>
    <n v="1"/>
  </r>
  <r>
    <x v="3"/>
    <x v="34"/>
    <x v="10"/>
    <x v="512"/>
    <x v="0"/>
    <s v="C"/>
    <x v="477"/>
    <n v="808538234"/>
    <d v="2016-01-16T00:00:00"/>
    <n v="3286"/>
    <n v="205.7"/>
    <n v="117.11"/>
    <n v="675930.2"/>
    <n v="384823.46"/>
    <n v="291106.74"/>
    <x v="0"/>
    <n v="12"/>
  </r>
  <r>
    <x v="3"/>
    <x v="89"/>
    <x v="4"/>
    <x v="513"/>
    <x v="0"/>
    <s v="M"/>
    <x v="478"/>
    <n v="248093020"/>
    <d v="2010-12-16T00:00:00"/>
    <n v="5093"/>
    <n v="421.89"/>
    <n v="364.69"/>
    <n v="2148685.77"/>
    <n v="1857366.17"/>
    <n v="291319.59999999998"/>
    <x v="2"/>
    <n v="12"/>
  </r>
  <r>
    <x v="0"/>
    <x v="8"/>
    <x v="7"/>
    <x v="514"/>
    <x v="0"/>
    <s v="L"/>
    <x v="479"/>
    <n v="775724732"/>
    <d v="2015-03-20T00:00:00"/>
    <n v="3041"/>
    <n v="255.28"/>
    <n v="159.41999999999999"/>
    <n v="776306.48"/>
    <n v="484796.22"/>
    <n v="291510.26"/>
    <x v="0"/>
    <n v="3"/>
  </r>
  <r>
    <x v="2"/>
    <x v="106"/>
    <x v="10"/>
    <x v="515"/>
    <x v="0"/>
    <s v="C"/>
    <x v="480"/>
    <n v="161442649"/>
    <d v="2010-05-12T00:00:00"/>
    <n v="3322"/>
    <n v="205.7"/>
    <n v="117.11"/>
    <n v="683335.4"/>
    <n v="389039.42"/>
    <n v="294295.98"/>
    <x v="2"/>
    <n v="4"/>
  </r>
  <r>
    <x v="0"/>
    <x v="77"/>
    <x v="5"/>
    <x v="516"/>
    <x v="1"/>
    <s v="L"/>
    <x v="481"/>
    <n v="751940190"/>
    <d v="2013-10-10T00:00:00"/>
    <n v="4667"/>
    <n v="154.06"/>
    <n v="90.93"/>
    <n v="718998.02"/>
    <n v="424370.31"/>
    <n v="294627.71000000002"/>
    <x v="4"/>
    <n v="10"/>
  </r>
  <r>
    <x v="1"/>
    <x v="142"/>
    <x v="5"/>
    <x v="517"/>
    <x v="1"/>
    <s v="L"/>
    <x v="482"/>
    <n v="162866580"/>
    <d v="2011-07-26T00:00:00"/>
    <n v="4695"/>
    <n v="154.06"/>
    <n v="90.93"/>
    <n v="723311.7"/>
    <n v="426916.35"/>
    <n v="296395.34999999998"/>
    <x v="6"/>
    <n v="7"/>
  </r>
  <r>
    <x v="0"/>
    <x v="39"/>
    <x v="4"/>
    <x v="518"/>
    <x v="0"/>
    <s v="C"/>
    <x v="34"/>
    <n v="841492497"/>
    <d v="2010-12-31T00:00:00"/>
    <n v="5185"/>
    <n v="421.89"/>
    <n v="364.69"/>
    <n v="2187499.65"/>
    <n v="1890917.65"/>
    <n v="296582"/>
    <x v="2"/>
    <n v="11"/>
  </r>
  <r>
    <x v="1"/>
    <x v="125"/>
    <x v="6"/>
    <x v="519"/>
    <x v="1"/>
    <s v="M"/>
    <x v="483"/>
    <n v="211114585"/>
    <d v="2010-05-14T00:00:00"/>
    <n v="2352"/>
    <n v="651.21"/>
    <n v="524.96"/>
    <n v="1531645.92"/>
    <n v="1234705.9199999999"/>
    <n v="296940"/>
    <x v="2"/>
    <n v="5"/>
  </r>
  <r>
    <x v="0"/>
    <x v="175"/>
    <x v="5"/>
    <x v="520"/>
    <x v="0"/>
    <s v="L"/>
    <x v="484"/>
    <n v="744370782"/>
    <d v="2014-07-14T00:00:00"/>
    <n v="4711"/>
    <n v="154.06"/>
    <n v="90.93"/>
    <n v="725776.66"/>
    <n v="428371.23"/>
    <n v="297405.43"/>
    <x v="3"/>
    <n v="7"/>
  </r>
  <r>
    <x v="3"/>
    <x v="28"/>
    <x v="9"/>
    <x v="521"/>
    <x v="0"/>
    <s v="H"/>
    <x v="485"/>
    <n v="708215034"/>
    <d v="2011-09-13T00:00:00"/>
    <n v="5421"/>
    <n v="152.58000000000001"/>
    <n v="97.44"/>
    <n v="827136.18"/>
    <n v="528222.24"/>
    <n v="298913.94"/>
    <x v="6"/>
    <n v="8"/>
  </r>
  <r>
    <x v="0"/>
    <x v="5"/>
    <x v="9"/>
    <x v="522"/>
    <x v="0"/>
    <s v="L"/>
    <x v="486"/>
    <n v="927766072"/>
    <d v="2017-06-20T00:00:00"/>
    <n v="5453"/>
    <n v="152.58000000000001"/>
    <n v="97.44"/>
    <n v="832018.74"/>
    <n v="531340.31999999995"/>
    <n v="300678.42"/>
    <x v="7"/>
    <n v="5"/>
  </r>
  <r>
    <x v="5"/>
    <x v="110"/>
    <x v="3"/>
    <x v="523"/>
    <x v="1"/>
    <s v="M"/>
    <x v="468"/>
    <n v="816204202"/>
    <d v="2012-07-01T00:00:00"/>
    <n v="1816"/>
    <n v="668.27"/>
    <n v="502.54"/>
    <n v="1213578.32"/>
    <n v="912612.64"/>
    <n v="300965.68"/>
    <x v="5"/>
    <n v="6"/>
  </r>
  <r>
    <x v="5"/>
    <x v="63"/>
    <x v="9"/>
    <x v="524"/>
    <x v="1"/>
    <s v="H"/>
    <x v="487"/>
    <n v="464840400"/>
    <d v="2011-02-05T00:00:00"/>
    <n v="5459"/>
    <n v="152.58000000000001"/>
    <n v="97.44"/>
    <n v="832934.22"/>
    <n v="531924.96"/>
    <n v="301009.26"/>
    <x v="2"/>
    <n v="12"/>
  </r>
  <r>
    <x v="1"/>
    <x v="2"/>
    <x v="9"/>
    <x v="525"/>
    <x v="1"/>
    <s v="H"/>
    <x v="25"/>
    <n v="460379779"/>
    <d v="2011-11-04T00:00:00"/>
    <n v="5462"/>
    <n v="152.58000000000001"/>
    <n v="97.44"/>
    <n v="833391.96"/>
    <n v="532217.28"/>
    <n v="301174.68"/>
    <x v="6"/>
    <n v="9"/>
  </r>
  <r>
    <x v="5"/>
    <x v="150"/>
    <x v="10"/>
    <x v="526"/>
    <x v="0"/>
    <s v="C"/>
    <x v="488"/>
    <n v="940870702"/>
    <d v="2010-11-21T00:00:00"/>
    <n v="3404"/>
    <n v="205.7"/>
    <n v="117.11"/>
    <n v="700202.8"/>
    <n v="398642.44"/>
    <n v="301560.36"/>
    <x v="2"/>
    <n v="11"/>
  </r>
  <r>
    <x v="0"/>
    <x v="87"/>
    <x v="6"/>
    <x v="527"/>
    <x v="1"/>
    <s v="H"/>
    <x v="489"/>
    <n v="405997025"/>
    <d v="2016-05-12T00:00:00"/>
    <n v="2397"/>
    <n v="651.21"/>
    <n v="524.96"/>
    <n v="1560950.37"/>
    <n v="1258329.1200000001"/>
    <n v="302621.25"/>
    <x v="1"/>
    <n v="4"/>
  </r>
  <r>
    <x v="5"/>
    <x v="99"/>
    <x v="11"/>
    <x v="528"/>
    <x v="1"/>
    <s v="M"/>
    <x v="490"/>
    <n v="802078616"/>
    <d v="2015-12-09T00:00:00"/>
    <n v="1741"/>
    <n v="437.2"/>
    <n v="263.33"/>
    <n v="761165.2"/>
    <n v="458457.53"/>
    <n v="302707.67"/>
    <x v="0"/>
    <n v="10"/>
  </r>
  <r>
    <x v="5"/>
    <x v="99"/>
    <x v="5"/>
    <x v="529"/>
    <x v="0"/>
    <s v="H"/>
    <x v="491"/>
    <n v="118598544"/>
    <d v="2014-01-19T00:00:00"/>
    <n v="4800"/>
    <n v="154.06"/>
    <n v="90.93"/>
    <n v="739488"/>
    <n v="436464"/>
    <n v="303024"/>
    <x v="4"/>
    <n v="12"/>
  </r>
  <r>
    <x v="0"/>
    <x v="19"/>
    <x v="9"/>
    <x v="530"/>
    <x v="0"/>
    <s v="M"/>
    <x v="492"/>
    <n v="720786225"/>
    <d v="2012-02-15T00:00:00"/>
    <n v="5516"/>
    <n v="152.58000000000001"/>
    <n v="97.44"/>
    <n v="841631.28"/>
    <n v="537479.04"/>
    <n v="304152.24"/>
    <x v="5"/>
    <n v="2"/>
  </r>
  <r>
    <x v="1"/>
    <x v="27"/>
    <x v="4"/>
    <x v="531"/>
    <x v="1"/>
    <s v="C"/>
    <x v="493"/>
    <n v="159050118"/>
    <d v="2013-10-01T00:00:00"/>
    <n v="5319"/>
    <n v="421.89"/>
    <n v="364.69"/>
    <n v="2244032.91"/>
    <n v="1939786.11"/>
    <n v="304246.8"/>
    <x v="4"/>
    <n v="9"/>
  </r>
  <r>
    <x v="3"/>
    <x v="170"/>
    <x v="7"/>
    <x v="532"/>
    <x v="1"/>
    <s v="L"/>
    <x v="494"/>
    <n v="265929067"/>
    <d v="2013-05-23T00:00:00"/>
    <n v="3175"/>
    <n v="255.28"/>
    <n v="159.41999999999999"/>
    <n v="810514"/>
    <n v="506158.5"/>
    <n v="304355.5"/>
    <x v="4"/>
    <n v="4"/>
  </r>
  <r>
    <x v="0"/>
    <x v="36"/>
    <x v="5"/>
    <x v="533"/>
    <x v="0"/>
    <s v="H"/>
    <x v="495"/>
    <n v="743053281"/>
    <d v="2015-02-23T00:00:00"/>
    <n v="4833"/>
    <n v="154.06"/>
    <n v="90.93"/>
    <n v="744571.98"/>
    <n v="439464.69"/>
    <n v="305107.28999999998"/>
    <x v="0"/>
    <n v="1"/>
  </r>
  <r>
    <x v="0"/>
    <x v="126"/>
    <x v="9"/>
    <x v="534"/>
    <x v="0"/>
    <s v="H"/>
    <x v="496"/>
    <n v="584534299"/>
    <d v="2012-05-18T00:00:00"/>
    <n v="5544"/>
    <n v="152.58000000000001"/>
    <n v="97.44"/>
    <n v="845903.52"/>
    <n v="540207.35999999999"/>
    <n v="305696.15999999997"/>
    <x v="5"/>
    <n v="3"/>
  </r>
  <r>
    <x v="1"/>
    <x v="92"/>
    <x v="9"/>
    <x v="535"/>
    <x v="0"/>
    <s v="C"/>
    <x v="497"/>
    <n v="325412309"/>
    <d v="2010-07-07T00:00:00"/>
    <n v="5588"/>
    <n v="152.58000000000001"/>
    <n v="97.44"/>
    <n v="852617.04"/>
    <n v="544494.72"/>
    <n v="308122.32"/>
    <x v="2"/>
    <n v="5"/>
  </r>
  <r>
    <x v="0"/>
    <x v="33"/>
    <x v="9"/>
    <x v="536"/>
    <x v="0"/>
    <s v="M"/>
    <x v="498"/>
    <n v="637521445"/>
    <d v="2013-09-12T00:00:00"/>
    <n v="5618"/>
    <n v="152.58000000000001"/>
    <n v="97.44"/>
    <n v="857194.44"/>
    <n v="547417.92000000004"/>
    <n v="309776.52"/>
    <x v="4"/>
    <n v="8"/>
  </r>
  <r>
    <x v="0"/>
    <x v="147"/>
    <x v="10"/>
    <x v="537"/>
    <x v="0"/>
    <s v="C"/>
    <x v="499"/>
    <n v="811546599"/>
    <d v="2014-05-08T00:00:00"/>
    <n v="3528"/>
    <n v="205.7"/>
    <n v="117.11"/>
    <n v="725709.6"/>
    <n v="413164.08"/>
    <n v="312545.52"/>
    <x v="3"/>
    <n v="4"/>
  </r>
  <r>
    <x v="0"/>
    <x v="77"/>
    <x v="7"/>
    <x v="538"/>
    <x v="1"/>
    <s v="M"/>
    <x v="500"/>
    <n v="641129338"/>
    <d v="2014-05-14T00:00:00"/>
    <n v="3273"/>
    <n v="255.28"/>
    <n v="159.41999999999999"/>
    <n v="835531.44"/>
    <n v="521781.66"/>
    <n v="313749.78000000003"/>
    <x v="3"/>
    <n v="5"/>
  </r>
  <r>
    <x v="1"/>
    <x v="148"/>
    <x v="7"/>
    <x v="539"/>
    <x v="0"/>
    <s v="L"/>
    <x v="501"/>
    <n v="251466166"/>
    <d v="2010-09-08T00:00:00"/>
    <n v="3282"/>
    <n v="255.28"/>
    <n v="159.41999999999999"/>
    <n v="837828.96"/>
    <n v="523216.44"/>
    <n v="314612.52"/>
    <x v="2"/>
    <n v="8"/>
  </r>
  <r>
    <x v="5"/>
    <x v="99"/>
    <x v="8"/>
    <x v="540"/>
    <x v="0"/>
    <s v="L"/>
    <x v="502"/>
    <n v="257890164"/>
    <d v="2011-12-29T00:00:00"/>
    <n v="4285"/>
    <n v="109.28"/>
    <n v="35.840000000000003"/>
    <n v="468264.8"/>
    <n v="153574.39999999999"/>
    <n v="314690.40000000002"/>
    <x v="6"/>
    <n v="12"/>
  </r>
  <r>
    <x v="2"/>
    <x v="59"/>
    <x v="11"/>
    <x v="541"/>
    <x v="0"/>
    <s v="H"/>
    <x v="503"/>
    <n v="908627116"/>
    <d v="2013-11-24T00:00:00"/>
    <n v="1810"/>
    <n v="437.2"/>
    <n v="263.33"/>
    <n v="791332"/>
    <n v="476627.3"/>
    <n v="314704.7"/>
    <x v="4"/>
    <n v="11"/>
  </r>
  <r>
    <x v="2"/>
    <x v="20"/>
    <x v="10"/>
    <x v="542"/>
    <x v="0"/>
    <s v="M"/>
    <x v="109"/>
    <n v="504270160"/>
    <d v="2010-11-25T00:00:00"/>
    <n v="3601"/>
    <n v="205.7"/>
    <n v="117.11"/>
    <n v="740725.7"/>
    <n v="421713.11"/>
    <n v="319012.59000000003"/>
    <x v="2"/>
    <n v="10"/>
  </r>
  <r>
    <x v="2"/>
    <x v="96"/>
    <x v="5"/>
    <x v="543"/>
    <x v="1"/>
    <s v="H"/>
    <x v="504"/>
    <n v="737816321"/>
    <d v="2010-09-21T00:00:00"/>
    <n v="5100"/>
    <n v="154.06"/>
    <n v="90.93"/>
    <n v="785706"/>
    <n v="463743"/>
    <n v="321963"/>
    <x v="2"/>
    <n v="9"/>
  </r>
  <r>
    <x v="3"/>
    <x v="108"/>
    <x v="4"/>
    <x v="544"/>
    <x v="0"/>
    <s v="C"/>
    <x v="505"/>
    <n v="636879432"/>
    <d v="2015-07-03T00:00:00"/>
    <n v="5632"/>
    <n v="421.89"/>
    <n v="364.69"/>
    <n v="2376084.48"/>
    <n v="2053934.0800000001"/>
    <n v="322150.40000000002"/>
    <x v="0"/>
    <n v="6"/>
  </r>
  <r>
    <x v="2"/>
    <x v="44"/>
    <x v="9"/>
    <x v="545"/>
    <x v="1"/>
    <s v="L"/>
    <x v="506"/>
    <n v="763568961"/>
    <d v="2015-06-07T00:00:00"/>
    <n v="5879"/>
    <n v="152.58000000000001"/>
    <n v="97.44"/>
    <n v="897017.82"/>
    <n v="572849.76"/>
    <n v="324168.06"/>
    <x v="0"/>
    <n v="5"/>
  </r>
  <r>
    <x v="1"/>
    <x v="60"/>
    <x v="7"/>
    <x v="546"/>
    <x v="0"/>
    <s v="M"/>
    <x v="507"/>
    <n v="308170640"/>
    <d v="2014-10-10T00:00:00"/>
    <n v="3395"/>
    <n v="255.28"/>
    <n v="159.41999999999999"/>
    <n v="866675.6"/>
    <n v="541230.9"/>
    <n v="325444.7"/>
    <x v="3"/>
    <n v="8"/>
  </r>
  <r>
    <x v="3"/>
    <x v="114"/>
    <x v="11"/>
    <x v="547"/>
    <x v="0"/>
    <s v="M"/>
    <x v="508"/>
    <n v="642442548"/>
    <d v="2014-11-02T00:00:00"/>
    <n v="1881"/>
    <n v="437.2"/>
    <n v="263.33"/>
    <n v="822373.2"/>
    <n v="495323.73"/>
    <n v="327049.46999999997"/>
    <x v="3"/>
    <n v="10"/>
  </r>
  <r>
    <x v="3"/>
    <x v="108"/>
    <x v="9"/>
    <x v="548"/>
    <x v="0"/>
    <s v="C"/>
    <x v="349"/>
    <n v="596870315"/>
    <d v="2017-02-18T00:00:00"/>
    <n v="6045"/>
    <n v="152.58000000000001"/>
    <n v="97.44"/>
    <n v="922346.1"/>
    <n v="589024.80000000005"/>
    <n v="333321.3"/>
    <x v="7"/>
    <n v="1"/>
  </r>
  <r>
    <x v="1"/>
    <x v="139"/>
    <x v="9"/>
    <x v="549"/>
    <x v="0"/>
    <s v="L"/>
    <x v="509"/>
    <n v="858020055"/>
    <d v="2014-01-17T00:00:00"/>
    <n v="6056"/>
    <n v="152.58000000000001"/>
    <n v="97.44"/>
    <n v="924024.48"/>
    <n v="590096.64000000001"/>
    <n v="333927.84000000003"/>
    <x v="3"/>
    <n v="1"/>
  </r>
  <r>
    <x v="4"/>
    <x v="163"/>
    <x v="10"/>
    <x v="550"/>
    <x v="0"/>
    <s v="M"/>
    <x v="510"/>
    <n v="629709136"/>
    <d v="2017-06-06T00:00:00"/>
    <n v="3782"/>
    <n v="205.7"/>
    <n v="117.11"/>
    <n v="777957.4"/>
    <n v="442910.02"/>
    <n v="335047.38"/>
    <x v="7"/>
    <n v="6"/>
  </r>
  <r>
    <x v="0"/>
    <x v="117"/>
    <x v="11"/>
    <x v="551"/>
    <x v="1"/>
    <s v="H"/>
    <x v="511"/>
    <n v="205300843"/>
    <d v="2012-12-03T00:00:00"/>
    <n v="1937"/>
    <n v="437.2"/>
    <n v="263.33"/>
    <n v="846856.4"/>
    <n v="510070.21"/>
    <n v="336786.19"/>
    <x v="5"/>
    <n v="10"/>
  </r>
  <r>
    <x v="5"/>
    <x v="45"/>
    <x v="10"/>
    <x v="552"/>
    <x v="0"/>
    <s v="C"/>
    <x v="512"/>
    <n v="133362710"/>
    <d v="2014-03-23T00:00:00"/>
    <n v="3844"/>
    <n v="205.7"/>
    <n v="117.11"/>
    <n v="790710.8"/>
    <n v="450170.84"/>
    <n v="340539.96"/>
    <x v="3"/>
    <n v="2"/>
  </r>
  <r>
    <x v="0"/>
    <x v="112"/>
    <x v="8"/>
    <x v="553"/>
    <x v="0"/>
    <s v="M"/>
    <x v="400"/>
    <n v="404010903"/>
    <d v="2012-09-04T00:00:00"/>
    <n v="4659"/>
    <n v="109.28"/>
    <n v="35.840000000000003"/>
    <n v="509135.52"/>
    <n v="166978.56"/>
    <n v="342156.96"/>
    <x v="5"/>
    <n v="7"/>
  </r>
  <r>
    <x v="0"/>
    <x v="77"/>
    <x v="5"/>
    <x v="554"/>
    <x v="1"/>
    <s v="C"/>
    <x v="119"/>
    <n v="645597255"/>
    <d v="2012-10-25T00:00:00"/>
    <n v="5429"/>
    <n v="154.06"/>
    <n v="90.93"/>
    <n v="836391.74"/>
    <n v="493658.97"/>
    <n v="342732.77"/>
    <x v="5"/>
    <n v="10"/>
  </r>
  <r>
    <x v="1"/>
    <x v="38"/>
    <x v="4"/>
    <x v="555"/>
    <x v="1"/>
    <s v="C"/>
    <x v="513"/>
    <n v="156619393"/>
    <d v="2012-12-05T00:00:00"/>
    <n v="6014"/>
    <n v="421.89"/>
    <n v="364.69"/>
    <n v="2537246.46"/>
    <n v="2193245.66"/>
    <n v="344000.8"/>
    <x v="5"/>
    <n v="12"/>
  </r>
  <r>
    <x v="0"/>
    <x v="39"/>
    <x v="9"/>
    <x v="556"/>
    <x v="0"/>
    <s v="L"/>
    <x v="514"/>
    <n v="733528649"/>
    <d v="2017-03-30T00:00:00"/>
    <n v="6283"/>
    <n v="152.58000000000001"/>
    <n v="97.44"/>
    <n v="958660.14"/>
    <n v="612215.52"/>
    <n v="346444.62"/>
    <x v="7"/>
    <n v="3"/>
  </r>
  <r>
    <x v="4"/>
    <x v="130"/>
    <x v="4"/>
    <x v="557"/>
    <x v="1"/>
    <s v="M"/>
    <x v="515"/>
    <n v="925504004"/>
    <d v="2015-12-06T00:00:00"/>
    <n v="6057"/>
    <n v="421.89"/>
    <n v="364.69"/>
    <n v="2555387.73"/>
    <n v="2208927.33"/>
    <n v="346460.4"/>
    <x v="0"/>
    <n v="10"/>
  </r>
  <r>
    <x v="1"/>
    <x v="60"/>
    <x v="4"/>
    <x v="558"/>
    <x v="1"/>
    <s v="M"/>
    <x v="279"/>
    <n v="219034612"/>
    <d v="2014-12-10T00:00:00"/>
    <n v="6064"/>
    <n v="421.89"/>
    <n v="364.69"/>
    <n v="2558340.96"/>
    <n v="2211480.16"/>
    <n v="346860.79999999999"/>
    <x v="3"/>
    <n v="11"/>
  </r>
  <r>
    <x v="0"/>
    <x v="147"/>
    <x v="5"/>
    <x v="559"/>
    <x v="1"/>
    <s v="H"/>
    <x v="516"/>
    <n v="813209140"/>
    <d v="2013-07-10T00:00:00"/>
    <n v="5511"/>
    <n v="154.06"/>
    <n v="90.93"/>
    <n v="849024.66"/>
    <n v="501115.23"/>
    <n v="347909.43"/>
    <x v="4"/>
    <n v="6"/>
  </r>
  <r>
    <x v="3"/>
    <x v="108"/>
    <x v="4"/>
    <x v="560"/>
    <x v="1"/>
    <s v="C"/>
    <x v="517"/>
    <n v="972678697"/>
    <d v="2011-02-25T00:00:00"/>
    <n v="6096"/>
    <n v="421.89"/>
    <n v="364.69"/>
    <n v="2571841.44"/>
    <n v="2223150.2400000002"/>
    <n v="348691.20000000001"/>
    <x v="6"/>
    <n v="1"/>
  </r>
  <r>
    <x v="3"/>
    <x v="6"/>
    <x v="4"/>
    <x v="561"/>
    <x v="0"/>
    <s v="C"/>
    <x v="518"/>
    <n v="154119145"/>
    <d v="2015-09-21T00:00:00"/>
    <n v="6135"/>
    <n v="421.89"/>
    <n v="364.69"/>
    <n v="2588295.15"/>
    <n v="2237373.15"/>
    <n v="350922"/>
    <x v="0"/>
    <n v="8"/>
  </r>
  <r>
    <x v="3"/>
    <x v="176"/>
    <x v="9"/>
    <x v="562"/>
    <x v="1"/>
    <s v="H"/>
    <x v="519"/>
    <n v="465418040"/>
    <d v="2016-02-26T00:00:00"/>
    <n v="6396"/>
    <n v="152.58000000000001"/>
    <n v="97.44"/>
    <n v="975901.68"/>
    <n v="623226.24"/>
    <n v="352675.44"/>
    <x v="1"/>
    <n v="1"/>
  </r>
  <r>
    <x v="4"/>
    <x v="177"/>
    <x v="9"/>
    <x v="563"/>
    <x v="1"/>
    <s v="C"/>
    <x v="520"/>
    <n v="213865458"/>
    <d v="2013-07-13T00:00:00"/>
    <n v="6397"/>
    <n v="152.58000000000001"/>
    <n v="97.44"/>
    <n v="976054.26"/>
    <n v="623323.68000000005"/>
    <n v="352730.58"/>
    <x v="4"/>
    <n v="6"/>
  </r>
  <r>
    <x v="0"/>
    <x v="126"/>
    <x v="9"/>
    <x v="564"/>
    <x v="0"/>
    <s v="C"/>
    <x v="521"/>
    <n v="732211148"/>
    <d v="2010-04-14T00:00:00"/>
    <n v="6405"/>
    <n v="152.58000000000001"/>
    <n v="97.44"/>
    <n v="977274.9"/>
    <n v="624103.19999999995"/>
    <n v="353171.7"/>
    <x v="2"/>
    <n v="3"/>
  </r>
  <r>
    <x v="1"/>
    <x v="160"/>
    <x v="5"/>
    <x v="565"/>
    <x v="1"/>
    <s v="C"/>
    <x v="522"/>
    <n v="837067067"/>
    <d v="2015-10-26T00:00:00"/>
    <n v="5602"/>
    <n v="154.06"/>
    <n v="90.93"/>
    <n v="863044.12"/>
    <n v="509389.86"/>
    <n v="353654.26"/>
    <x v="0"/>
    <n v="10"/>
  </r>
  <r>
    <x v="0"/>
    <x v="118"/>
    <x v="8"/>
    <x v="566"/>
    <x v="0"/>
    <s v="H"/>
    <x v="523"/>
    <n v="448685348"/>
    <d v="2010-07-22T00:00:00"/>
    <n v="4820"/>
    <n v="109.28"/>
    <n v="35.840000000000003"/>
    <n v="526729.6"/>
    <n v="172748.79999999999"/>
    <n v="353980.8"/>
    <x v="2"/>
    <n v="6"/>
  </r>
  <r>
    <x v="2"/>
    <x v="145"/>
    <x v="8"/>
    <x v="567"/>
    <x v="1"/>
    <s v="M"/>
    <x v="300"/>
    <n v="147119653"/>
    <d v="2012-08-09T00:00:00"/>
    <n v="4829"/>
    <n v="109.28"/>
    <n v="35.840000000000003"/>
    <n v="527713.12"/>
    <n v="173071.35999999999"/>
    <n v="354641.76"/>
    <x v="5"/>
    <n v="7"/>
  </r>
  <r>
    <x v="1"/>
    <x v="58"/>
    <x v="5"/>
    <x v="568"/>
    <x v="1"/>
    <s v="C"/>
    <x v="398"/>
    <n v="304832684"/>
    <d v="2011-09-06T00:00:00"/>
    <n v="5620"/>
    <n v="154.06"/>
    <n v="90.93"/>
    <n v="865817.2"/>
    <n v="511026.6"/>
    <n v="354790.6"/>
    <x v="6"/>
    <n v="8"/>
  </r>
  <r>
    <x v="3"/>
    <x v="173"/>
    <x v="5"/>
    <x v="569"/>
    <x v="1"/>
    <s v="H"/>
    <x v="2"/>
    <n v="411448562"/>
    <d v="2010-06-30T00:00:00"/>
    <n v="5628"/>
    <n v="154.06"/>
    <n v="90.93"/>
    <n v="867049.68"/>
    <n v="511754.04"/>
    <n v="355295.64"/>
    <x v="2"/>
    <n v="5"/>
  </r>
  <r>
    <x v="3"/>
    <x v="49"/>
    <x v="10"/>
    <x v="570"/>
    <x v="0"/>
    <s v="M"/>
    <x v="524"/>
    <n v="563915622"/>
    <d v="2012-06-10T00:00:00"/>
    <n v="4019"/>
    <n v="205.7"/>
    <n v="117.11"/>
    <n v="826708.3"/>
    <n v="470665.09"/>
    <n v="356043.21"/>
    <x v="5"/>
    <n v="5"/>
  </r>
  <r>
    <x v="2"/>
    <x v="70"/>
    <x v="5"/>
    <x v="571"/>
    <x v="0"/>
    <s v="M"/>
    <x v="525"/>
    <n v="509819114"/>
    <d v="2014-02-23T00:00:00"/>
    <n v="5660"/>
    <n v="154.06"/>
    <n v="90.93"/>
    <n v="871979.6"/>
    <n v="514663.8"/>
    <n v="357315.8"/>
    <x v="3"/>
    <n v="1"/>
  </r>
  <r>
    <x v="0"/>
    <x v="113"/>
    <x v="4"/>
    <x v="572"/>
    <x v="1"/>
    <s v="C"/>
    <x v="526"/>
    <n v="234073007"/>
    <d v="2011-11-20T00:00:00"/>
    <n v="6259"/>
    <n v="421.89"/>
    <n v="364.69"/>
    <n v="2640609.5099999998"/>
    <n v="2282594.71"/>
    <n v="358014.8"/>
    <x v="6"/>
    <n v="10"/>
  </r>
  <r>
    <x v="0"/>
    <x v="178"/>
    <x v="7"/>
    <x v="573"/>
    <x v="1"/>
    <s v="L"/>
    <x v="527"/>
    <n v="177901113"/>
    <d v="2011-08-13T00:00:00"/>
    <n v="3747"/>
    <n v="255.28"/>
    <n v="159.41999999999999"/>
    <n v="956534.16"/>
    <n v="597346.74"/>
    <n v="359187.42"/>
    <x v="6"/>
    <n v="7"/>
  </r>
  <r>
    <x v="5"/>
    <x v="47"/>
    <x v="4"/>
    <x v="574"/>
    <x v="0"/>
    <s v="H"/>
    <x v="280"/>
    <n v="827539861"/>
    <d v="2012-07-01T00:00:00"/>
    <n v="6289"/>
    <n v="421.89"/>
    <n v="364.69"/>
    <n v="2653266.21"/>
    <n v="2293535.41"/>
    <n v="359730.8"/>
    <x v="5"/>
    <n v="6"/>
  </r>
  <r>
    <x v="3"/>
    <x v="137"/>
    <x v="9"/>
    <x v="575"/>
    <x v="0"/>
    <s v="C"/>
    <x v="528"/>
    <n v="534085166"/>
    <d v="2010-04-25T00:00:00"/>
    <n v="6524"/>
    <n v="152.58000000000001"/>
    <n v="97.44"/>
    <n v="995431.92"/>
    <n v="635698.56000000006"/>
    <n v="359733.36"/>
    <x v="2"/>
    <n v="4"/>
  </r>
  <r>
    <x v="0"/>
    <x v="131"/>
    <x v="6"/>
    <x v="576"/>
    <x v="1"/>
    <s v="M"/>
    <x v="529"/>
    <n v="350274455"/>
    <d v="2014-06-14T00:00:00"/>
    <n v="2850"/>
    <n v="651.21"/>
    <n v="524.96"/>
    <n v="1855948.5"/>
    <n v="1496136"/>
    <n v="359812.5"/>
    <x v="3"/>
    <n v="5"/>
  </r>
  <r>
    <x v="1"/>
    <x v="159"/>
    <x v="8"/>
    <x v="577"/>
    <x v="1"/>
    <s v="L"/>
    <x v="530"/>
    <n v="406275975"/>
    <d v="2014-05-10T00:00:00"/>
    <n v="4944"/>
    <n v="109.28"/>
    <n v="35.840000000000003"/>
    <n v="540280.31999999995"/>
    <n v="177192.95999999999"/>
    <n v="363087.35999999999"/>
    <x v="3"/>
    <n v="3"/>
  </r>
  <r>
    <x v="0"/>
    <x v="126"/>
    <x v="3"/>
    <x v="578"/>
    <x v="0"/>
    <s v="L"/>
    <x v="531"/>
    <n v="718781220"/>
    <d v="2011-02-19T00:00:00"/>
    <n v="2191"/>
    <n v="668.27"/>
    <n v="502.54"/>
    <n v="1464179.57"/>
    <n v="1101065.1399999999"/>
    <n v="363114.43"/>
    <x v="6"/>
    <n v="1"/>
  </r>
  <r>
    <x v="1"/>
    <x v="179"/>
    <x v="7"/>
    <x v="579"/>
    <x v="1"/>
    <s v="L"/>
    <x v="532"/>
    <n v="249237573"/>
    <d v="2012-02-21T00:00:00"/>
    <n v="3791"/>
    <n v="255.28"/>
    <n v="159.41999999999999"/>
    <n v="967766.48"/>
    <n v="604361.22"/>
    <n v="363405.26"/>
    <x v="5"/>
    <n v="2"/>
  </r>
  <r>
    <x v="1"/>
    <x v="50"/>
    <x v="9"/>
    <x v="580"/>
    <x v="1"/>
    <s v="C"/>
    <x v="533"/>
    <n v="480456435"/>
    <d v="2012-12-16T00:00:00"/>
    <n v="6591"/>
    <n v="152.58000000000001"/>
    <n v="97.44"/>
    <n v="1005654.78"/>
    <n v="642227.04"/>
    <n v="363427.74"/>
    <x v="5"/>
    <n v="11"/>
  </r>
  <r>
    <x v="2"/>
    <x v="120"/>
    <x v="9"/>
    <x v="581"/>
    <x v="0"/>
    <s v="L"/>
    <x v="534"/>
    <n v="670878255"/>
    <d v="2012-02-15T00:00:00"/>
    <n v="6639"/>
    <n v="152.58000000000001"/>
    <n v="97.44"/>
    <n v="1012978.62"/>
    <n v="646904.16"/>
    <n v="366074.46"/>
    <x v="5"/>
    <n v="1"/>
  </r>
  <r>
    <x v="0"/>
    <x v="149"/>
    <x v="5"/>
    <x v="582"/>
    <x v="0"/>
    <s v="M"/>
    <x v="535"/>
    <n v="947434604"/>
    <d v="2017-02-19T00:00:00"/>
    <n v="5808"/>
    <n v="154.06"/>
    <n v="90.93"/>
    <n v="894780.48"/>
    <n v="528121.43999999994"/>
    <n v="366659.04"/>
    <x v="7"/>
    <n v="2"/>
  </r>
  <r>
    <x v="1"/>
    <x v="13"/>
    <x v="4"/>
    <x v="583"/>
    <x v="0"/>
    <s v="H"/>
    <x v="536"/>
    <n v="207580077"/>
    <d v="2010-07-18T00:00:00"/>
    <n v="6413"/>
    <n v="421.89"/>
    <n v="364.69"/>
    <n v="2705580.57"/>
    <n v="2338756.9700000002"/>
    <n v="366823.6"/>
    <x v="2"/>
    <n v="7"/>
  </r>
  <r>
    <x v="4"/>
    <x v="109"/>
    <x v="8"/>
    <x v="584"/>
    <x v="0"/>
    <s v="H"/>
    <x v="537"/>
    <n v="872412145"/>
    <d v="2013-09-25T00:00:00"/>
    <n v="4995"/>
    <n v="109.28"/>
    <n v="35.840000000000003"/>
    <n v="545853.6"/>
    <n v="179020.79999999999"/>
    <n v="366832.8"/>
    <x v="4"/>
    <n v="9"/>
  </r>
  <r>
    <x v="1"/>
    <x v="1"/>
    <x v="9"/>
    <x v="585"/>
    <x v="0"/>
    <s v="C"/>
    <x v="538"/>
    <n v="228836476"/>
    <d v="2017-03-13T00:00:00"/>
    <n v="6653"/>
    <n v="152.58000000000001"/>
    <n v="97.44"/>
    <n v="1015114.74"/>
    <n v="648268.31999999995"/>
    <n v="366846.42"/>
    <x v="7"/>
    <n v="2"/>
  </r>
  <r>
    <x v="4"/>
    <x v="109"/>
    <x v="3"/>
    <x v="586"/>
    <x v="0"/>
    <s v="C"/>
    <x v="539"/>
    <n v="464626681"/>
    <d v="2010-07-27T00:00:00"/>
    <n v="2215"/>
    <n v="668.27"/>
    <n v="502.54"/>
    <n v="1480218.05"/>
    <n v="1113126.1000000001"/>
    <n v="367091.95"/>
    <x v="2"/>
    <n v="7"/>
  </r>
  <r>
    <x v="2"/>
    <x v="55"/>
    <x v="6"/>
    <x v="587"/>
    <x v="0"/>
    <s v="C"/>
    <x v="540"/>
    <n v="366630351"/>
    <d v="2010-10-12T00:00:00"/>
    <n v="2923"/>
    <n v="651.21"/>
    <n v="524.96"/>
    <n v="1903486.83"/>
    <n v="1534458.08"/>
    <n v="369028.75"/>
    <x v="2"/>
    <n v="9"/>
  </r>
  <r>
    <x v="1"/>
    <x v="148"/>
    <x v="4"/>
    <x v="588"/>
    <x v="0"/>
    <s v="C"/>
    <x v="541"/>
    <n v="580854308"/>
    <d v="2017-03-18T00:00:00"/>
    <n v="6552"/>
    <n v="421.89"/>
    <n v="364.69"/>
    <n v="2764223.28"/>
    <n v="2389448.88"/>
    <n v="374774.4"/>
    <x v="7"/>
    <n v="2"/>
  </r>
  <r>
    <x v="1"/>
    <x v="50"/>
    <x v="10"/>
    <x v="589"/>
    <x v="0"/>
    <s v="C"/>
    <x v="542"/>
    <n v="773160541"/>
    <d v="2011-11-21T00:00:00"/>
    <n v="4240"/>
    <n v="205.7"/>
    <n v="117.11"/>
    <n v="872168"/>
    <n v="496546.4"/>
    <n v="375621.6"/>
    <x v="6"/>
    <n v="10"/>
  </r>
  <r>
    <x v="2"/>
    <x v="106"/>
    <x v="4"/>
    <x v="590"/>
    <x v="0"/>
    <s v="M"/>
    <x v="285"/>
    <n v="551725089"/>
    <d v="2010-08-10T00:00:00"/>
    <n v="6569"/>
    <n v="421.89"/>
    <n v="364.69"/>
    <n v="2771395.41"/>
    <n v="2395648.61"/>
    <n v="375746.8"/>
    <x v="2"/>
    <n v="7"/>
  </r>
  <r>
    <x v="5"/>
    <x v="166"/>
    <x v="7"/>
    <x v="591"/>
    <x v="0"/>
    <s v="L"/>
    <x v="543"/>
    <n v="680533778"/>
    <d v="2014-07-25T00:00:00"/>
    <n v="3923"/>
    <n v="255.28"/>
    <n v="159.41999999999999"/>
    <n v="1001463.44"/>
    <n v="625404.66"/>
    <n v="376058.78"/>
    <x v="3"/>
    <n v="7"/>
  </r>
  <r>
    <x v="0"/>
    <x v="53"/>
    <x v="10"/>
    <x v="592"/>
    <x v="1"/>
    <s v="L"/>
    <x v="544"/>
    <n v="181045520"/>
    <d v="2010-05-27T00:00:00"/>
    <n v="4247"/>
    <n v="205.7"/>
    <n v="117.11"/>
    <n v="873607.9"/>
    <n v="497366.17"/>
    <n v="376241.73"/>
    <x v="2"/>
    <n v="5"/>
  </r>
  <r>
    <x v="1"/>
    <x v="58"/>
    <x v="6"/>
    <x v="593"/>
    <x v="1"/>
    <s v="L"/>
    <x v="545"/>
    <n v="169754493"/>
    <d v="2017-01-20T00:00:00"/>
    <n v="2982"/>
    <n v="651.21"/>
    <n v="524.96"/>
    <n v="1941908.22"/>
    <n v="1565430.72"/>
    <n v="376477.5"/>
    <x v="1"/>
    <n v="12"/>
  </r>
  <r>
    <x v="0"/>
    <x v="131"/>
    <x v="3"/>
    <x v="594"/>
    <x v="0"/>
    <s v="L"/>
    <x v="546"/>
    <n v="299921452"/>
    <d v="2015-02-23T00:00:00"/>
    <n v="2278"/>
    <n v="668.27"/>
    <n v="502.54"/>
    <n v="1522319.06"/>
    <n v="1144786.1200000001"/>
    <n v="377532.94"/>
    <x v="0"/>
    <n v="1"/>
  </r>
  <r>
    <x v="3"/>
    <x v="176"/>
    <x v="9"/>
    <x v="595"/>
    <x v="1"/>
    <s v="L"/>
    <x v="547"/>
    <n v="489784085"/>
    <d v="2011-11-01T00:00:00"/>
    <n v="6850"/>
    <n v="152.58000000000001"/>
    <n v="97.44"/>
    <n v="1045173"/>
    <n v="667464"/>
    <n v="377709"/>
    <x v="6"/>
    <n v="10"/>
  </r>
  <r>
    <x v="6"/>
    <x v="90"/>
    <x v="4"/>
    <x v="596"/>
    <x v="1"/>
    <s v="M"/>
    <x v="399"/>
    <n v="908136594"/>
    <d v="2011-03-10T00:00:00"/>
    <n v="6654"/>
    <n v="421.89"/>
    <n v="364.69"/>
    <n v="2807256.06"/>
    <n v="2426647.2599999998"/>
    <n v="380608.8"/>
    <x v="6"/>
    <n v="3"/>
  </r>
  <r>
    <x v="0"/>
    <x v="127"/>
    <x v="5"/>
    <x v="597"/>
    <x v="1"/>
    <s v="L"/>
    <x v="293"/>
    <n v="140635573"/>
    <d v="2017-03-21T00:00:00"/>
    <n v="6046"/>
    <n v="154.06"/>
    <n v="90.93"/>
    <n v="931446.76"/>
    <n v="549762.78"/>
    <n v="381683.98"/>
    <x v="7"/>
    <n v="2"/>
  </r>
  <r>
    <x v="1"/>
    <x v="58"/>
    <x v="3"/>
    <x v="598"/>
    <x v="1"/>
    <s v="M"/>
    <x v="45"/>
    <n v="195840156"/>
    <d v="2013-07-25T00:00:00"/>
    <n v="2309"/>
    <n v="668.27"/>
    <n v="502.54"/>
    <n v="1543035.43"/>
    <n v="1160364.8600000001"/>
    <n v="382670.57"/>
    <x v="4"/>
    <n v="6"/>
  </r>
  <r>
    <x v="0"/>
    <x v="154"/>
    <x v="6"/>
    <x v="599"/>
    <x v="1"/>
    <s v="L"/>
    <x v="548"/>
    <n v="141977107"/>
    <d v="2017-04-18T00:00:00"/>
    <n v="3036"/>
    <n v="651.21"/>
    <n v="524.96"/>
    <n v="1977073.56"/>
    <n v="1593778.56"/>
    <n v="383295"/>
    <x v="7"/>
    <n v="3"/>
  </r>
  <r>
    <x v="3"/>
    <x v="78"/>
    <x v="3"/>
    <x v="600"/>
    <x v="0"/>
    <s v="L"/>
    <x v="549"/>
    <n v="668362987"/>
    <d v="2014-05-13T00:00:00"/>
    <n v="2315"/>
    <n v="668.27"/>
    <n v="502.54"/>
    <n v="1547045.05"/>
    <n v="1163380.1000000001"/>
    <n v="383664.95"/>
    <x v="3"/>
    <n v="4"/>
  </r>
  <r>
    <x v="0"/>
    <x v="84"/>
    <x v="3"/>
    <x v="601"/>
    <x v="1"/>
    <s v="H"/>
    <x v="550"/>
    <n v="414715278"/>
    <d v="2015-11-04T00:00:00"/>
    <n v="2321"/>
    <n v="668.27"/>
    <n v="502.54"/>
    <n v="1551054.67"/>
    <n v="1166395.3400000001"/>
    <n v="384659.33"/>
    <x v="0"/>
    <n v="10"/>
  </r>
  <r>
    <x v="3"/>
    <x v="69"/>
    <x v="5"/>
    <x v="602"/>
    <x v="1"/>
    <s v="M"/>
    <x v="551"/>
    <n v="151854932"/>
    <d v="2010-10-19T00:00:00"/>
    <n v="6104"/>
    <n v="154.06"/>
    <n v="90.93"/>
    <n v="940382.24"/>
    <n v="555036.72"/>
    <n v="385345.52"/>
    <x v="2"/>
    <n v="9"/>
  </r>
  <r>
    <x v="1"/>
    <x v="62"/>
    <x v="10"/>
    <x v="603"/>
    <x v="1"/>
    <s v="H"/>
    <x v="552"/>
    <n v="473555219"/>
    <d v="2015-11-06T00:00:00"/>
    <n v="4368"/>
    <n v="205.7"/>
    <n v="117.11"/>
    <n v="898497.6"/>
    <n v="511536.48"/>
    <n v="386961.12"/>
    <x v="0"/>
    <n v="10"/>
  </r>
  <r>
    <x v="4"/>
    <x v="109"/>
    <x v="5"/>
    <x v="604"/>
    <x v="1"/>
    <s v="H"/>
    <x v="80"/>
    <n v="954092919"/>
    <d v="2017-05-11T00:00:00"/>
    <n v="6152"/>
    <n v="154.06"/>
    <n v="90.93"/>
    <n v="947777.12"/>
    <n v="559401.36"/>
    <n v="388375.76"/>
    <x v="7"/>
    <n v="4"/>
  </r>
  <r>
    <x v="3"/>
    <x v="69"/>
    <x v="5"/>
    <x v="605"/>
    <x v="1"/>
    <s v="C"/>
    <x v="553"/>
    <n v="603426492"/>
    <d v="2014-06-15T00:00:00"/>
    <n v="6163"/>
    <n v="154.06"/>
    <n v="90.93"/>
    <n v="949471.78"/>
    <n v="560401.59"/>
    <n v="389070.19"/>
    <x v="3"/>
    <n v="6"/>
  </r>
  <r>
    <x v="4"/>
    <x v="17"/>
    <x v="4"/>
    <x v="606"/>
    <x v="0"/>
    <s v="H"/>
    <x v="554"/>
    <n v="936387765"/>
    <d v="2012-02-29T00:00:00"/>
    <n v="6803"/>
    <n v="421.89"/>
    <n v="364.69"/>
    <n v="2870117.67"/>
    <n v="2480986.0699999998"/>
    <n v="389131.6"/>
    <x v="5"/>
    <n v="1"/>
  </r>
  <r>
    <x v="2"/>
    <x v="20"/>
    <x v="7"/>
    <x v="607"/>
    <x v="1"/>
    <s v="L"/>
    <x v="555"/>
    <n v="160127294"/>
    <d v="2014-03-23T00:00:00"/>
    <n v="4079"/>
    <n v="255.28"/>
    <n v="159.41999999999999"/>
    <n v="1041287.12"/>
    <n v="650274.18000000005"/>
    <n v="391012.94"/>
    <x v="3"/>
    <n v="2"/>
  </r>
  <r>
    <x v="1"/>
    <x v="38"/>
    <x v="8"/>
    <x v="608"/>
    <x v="0"/>
    <s v="M"/>
    <x v="556"/>
    <n v="201730287"/>
    <d v="2012-02-19T00:00:00"/>
    <n v="5330"/>
    <n v="109.28"/>
    <n v="35.840000000000003"/>
    <n v="582462.4"/>
    <n v="191027.20000000001"/>
    <n v="391435.2"/>
    <x v="5"/>
    <n v="1"/>
  </r>
  <r>
    <x v="1"/>
    <x v="46"/>
    <x v="4"/>
    <x v="609"/>
    <x v="1"/>
    <s v="L"/>
    <x v="557"/>
    <n v="286014306"/>
    <d v="2012-08-15T00:00:00"/>
    <n v="6844"/>
    <n v="421.89"/>
    <n v="364.69"/>
    <n v="2887415.16"/>
    <n v="2495938.36"/>
    <n v="391476.8"/>
    <x v="5"/>
    <n v="7"/>
  </r>
  <r>
    <x v="2"/>
    <x v="152"/>
    <x v="10"/>
    <x v="610"/>
    <x v="0"/>
    <s v="C"/>
    <x v="373"/>
    <n v="916881453"/>
    <d v="2016-11-28T00:00:00"/>
    <n v="4452"/>
    <n v="205.7"/>
    <n v="117.11"/>
    <n v="915776.4"/>
    <n v="521373.72"/>
    <n v="394402.68"/>
    <x v="1"/>
    <n v="10"/>
  </r>
  <r>
    <x v="3"/>
    <x v="173"/>
    <x v="5"/>
    <x v="611"/>
    <x v="1"/>
    <s v="C"/>
    <x v="558"/>
    <n v="461463820"/>
    <d v="2016-08-20T00:00:00"/>
    <n v="6254"/>
    <n v="154.06"/>
    <n v="90.93"/>
    <n v="963491.24"/>
    <n v="568676.22"/>
    <n v="394815.02"/>
    <x v="1"/>
    <n v="8"/>
  </r>
  <r>
    <x v="4"/>
    <x v="17"/>
    <x v="6"/>
    <x v="612"/>
    <x v="0"/>
    <s v="C"/>
    <x v="559"/>
    <n v="320368897"/>
    <d v="2010-04-02T00:00:00"/>
    <n v="3131"/>
    <n v="651.21"/>
    <n v="524.96"/>
    <n v="2038938.51"/>
    <n v="1643649.76"/>
    <n v="395288.75"/>
    <x v="2"/>
    <n v="3"/>
  </r>
  <r>
    <x v="3"/>
    <x v="49"/>
    <x v="8"/>
    <x v="613"/>
    <x v="0"/>
    <s v="M"/>
    <x v="523"/>
    <n v="450849997"/>
    <d v="2010-07-21T00:00:00"/>
    <n v="5388"/>
    <n v="109.28"/>
    <n v="35.840000000000003"/>
    <n v="588800.64"/>
    <n v="193105.92000000001"/>
    <n v="395694.72"/>
    <x v="2"/>
    <n v="6"/>
  </r>
  <r>
    <x v="1"/>
    <x v="168"/>
    <x v="9"/>
    <x v="614"/>
    <x v="0"/>
    <s v="H"/>
    <x v="395"/>
    <n v="832713305"/>
    <d v="2013-02-09T00:00:00"/>
    <n v="7227"/>
    <n v="152.58000000000001"/>
    <n v="97.44"/>
    <n v="1102695.6599999999"/>
    <n v="704198.88"/>
    <n v="398496.78"/>
    <x v="5"/>
    <n v="12"/>
  </r>
  <r>
    <x v="6"/>
    <x v="180"/>
    <x v="7"/>
    <x v="615"/>
    <x v="1"/>
    <s v="H"/>
    <x v="560"/>
    <n v="434355056"/>
    <d v="2013-09-28T00:00:00"/>
    <n v="4168"/>
    <n v="255.28"/>
    <n v="159.41999999999999"/>
    <n v="1064007.04"/>
    <n v="664462.56000000006"/>
    <n v="399544.48"/>
    <x v="4"/>
    <n v="8"/>
  </r>
  <r>
    <x v="1"/>
    <x v="14"/>
    <x v="10"/>
    <x v="616"/>
    <x v="0"/>
    <s v="M"/>
    <x v="548"/>
    <n v="630488908"/>
    <d v="2017-04-30T00:00:00"/>
    <n v="4534"/>
    <n v="205.7"/>
    <n v="117.11"/>
    <n v="932643.8"/>
    <n v="530976.74"/>
    <n v="401667.06"/>
    <x v="7"/>
    <n v="3"/>
  </r>
  <r>
    <x v="1"/>
    <x v="155"/>
    <x v="4"/>
    <x v="617"/>
    <x v="0"/>
    <s v="H"/>
    <x v="319"/>
    <n v="622758996"/>
    <d v="2014-10-01T00:00:00"/>
    <n v="7081"/>
    <n v="421.89"/>
    <n v="364.69"/>
    <n v="2987403.09"/>
    <n v="2582369.89"/>
    <n v="405033.2"/>
    <x v="3"/>
    <n v="8"/>
  </r>
  <r>
    <x v="3"/>
    <x v="69"/>
    <x v="3"/>
    <x v="618"/>
    <x v="1"/>
    <s v="M"/>
    <x v="561"/>
    <n v="371123158"/>
    <d v="2014-02-09T00:00:00"/>
    <n v="2445"/>
    <n v="668.27"/>
    <n v="502.54"/>
    <n v="1633920.15"/>
    <n v="1228710.3"/>
    <n v="405209.85"/>
    <x v="3"/>
    <n v="1"/>
  </r>
  <r>
    <x v="4"/>
    <x v="135"/>
    <x v="9"/>
    <x v="619"/>
    <x v="1"/>
    <s v="L"/>
    <x v="562"/>
    <n v="786519229"/>
    <d v="2013-06-07T00:00:00"/>
    <n v="7373"/>
    <n v="152.58000000000001"/>
    <n v="97.44"/>
    <n v="1124972.3400000001"/>
    <n v="718425.12"/>
    <n v="406547.22"/>
    <x v="4"/>
    <n v="4"/>
  </r>
  <r>
    <x v="0"/>
    <x v="64"/>
    <x v="8"/>
    <x v="620"/>
    <x v="0"/>
    <s v="L"/>
    <x v="563"/>
    <n v="968554103"/>
    <d v="2011-04-08T00:00:00"/>
    <n v="5537"/>
    <n v="109.28"/>
    <n v="35.840000000000003"/>
    <n v="605083.36"/>
    <n v="198446.07999999999"/>
    <n v="406637.28"/>
    <x v="6"/>
    <n v="4"/>
  </r>
  <r>
    <x v="1"/>
    <x v="159"/>
    <x v="6"/>
    <x v="621"/>
    <x v="0"/>
    <s v="C"/>
    <x v="564"/>
    <n v="133766114"/>
    <d v="2014-06-12T00:00:00"/>
    <n v="3221"/>
    <n v="651.21"/>
    <n v="524.96"/>
    <n v="2097547.41"/>
    <n v="1690896.16"/>
    <n v="406651.25"/>
    <x v="3"/>
    <n v="5"/>
  </r>
  <r>
    <x v="3"/>
    <x v="176"/>
    <x v="4"/>
    <x v="622"/>
    <x v="1"/>
    <s v="C"/>
    <x v="202"/>
    <n v="480863702"/>
    <d v="2010-01-28T00:00:00"/>
    <n v="7110"/>
    <n v="421.89"/>
    <n v="364.69"/>
    <n v="2999637.9"/>
    <n v="2592945.9"/>
    <n v="406692"/>
    <x v="2"/>
    <n v="1"/>
  </r>
  <r>
    <x v="0"/>
    <x v="64"/>
    <x v="9"/>
    <x v="623"/>
    <x v="0"/>
    <s v="L"/>
    <x v="565"/>
    <n v="367050921"/>
    <d v="2014-08-31T00:00:00"/>
    <n v="7379"/>
    <n v="152.58000000000001"/>
    <n v="97.44"/>
    <n v="1125887.82"/>
    <n v="719009.76"/>
    <n v="406878.06"/>
    <x v="3"/>
    <n v="8"/>
  </r>
  <r>
    <x v="0"/>
    <x v="10"/>
    <x v="5"/>
    <x v="624"/>
    <x v="1"/>
    <s v="C"/>
    <x v="566"/>
    <n v="306220996"/>
    <d v="2014-01-30T00:00:00"/>
    <n v="6452"/>
    <n v="154.06"/>
    <n v="90.93"/>
    <n v="993995.12"/>
    <n v="586680.36"/>
    <n v="407314.76"/>
    <x v="3"/>
    <n v="1"/>
  </r>
  <r>
    <x v="0"/>
    <x v="175"/>
    <x v="5"/>
    <x v="625"/>
    <x v="1"/>
    <s v="M"/>
    <x v="567"/>
    <n v="769822585"/>
    <d v="2016-05-15T00:00:00"/>
    <n v="6465"/>
    <n v="154.06"/>
    <n v="90.93"/>
    <n v="995997.9"/>
    <n v="587862.44999999995"/>
    <n v="408135.45"/>
    <x v="1"/>
    <n v="4"/>
  </r>
  <r>
    <x v="5"/>
    <x v="181"/>
    <x v="11"/>
    <x v="626"/>
    <x v="0"/>
    <s v="L"/>
    <x v="568"/>
    <n v="392952907"/>
    <d v="2011-08-13T00:00:00"/>
    <n v="2352"/>
    <n v="437.2"/>
    <n v="263.33"/>
    <n v="1028294.4"/>
    <n v="619352.16"/>
    <n v="408942.24"/>
    <x v="6"/>
    <n v="7"/>
  </r>
  <r>
    <x v="1"/>
    <x v="3"/>
    <x v="4"/>
    <x v="627"/>
    <x v="0"/>
    <s v="M"/>
    <x v="569"/>
    <n v="340827071"/>
    <d v="2014-06-05T00:00:00"/>
    <n v="7159"/>
    <n v="421.89"/>
    <n v="364.69"/>
    <n v="3020310.51"/>
    <n v="2610815.71"/>
    <n v="409494.8"/>
    <x v="3"/>
    <n v="5"/>
  </r>
  <r>
    <x v="5"/>
    <x v="144"/>
    <x v="10"/>
    <x v="628"/>
    <x v="0"/>
    <s v="L"/>
    <x v="570"/>
    <n v="905392587"/>
    <d v="2012-08-16T00:00:00"/>
    <n v="4641"/>
    <n v="205.7"/>
    <n v="117.11"/>
    <n v="954653.7"/>
    <n v="543507.51"/>
    <n v="411146.19"/>
    <x v="5"/>
    <n v="7"/>
  </r>
  <r>
    <x v="0"/>
    <x v="158"/>
    <x v="8"/>
    <x v="629"/>
    <x v="1"/>
    <s v="C"/>
    <x v="571"/>
    <n v="105117976"/>
    <d v="2015-09-09T00:00:00"/>
    <n v="5600"/>
    <n v="109.28"/>
    <n v="35.840000000000003"/>
    <n v="611968"/>
    <n v="200704"/>
    <n v="411264"/>
    <x v="0"/>
    <n v="8"/>
  </r>
  <r>
    <x v="2"/>
    <x v="169"/>
    <x v="7"/>
    <x v="630"/>
    <x v="1"/>
    <s v="H"/>
    <x v="109"/>
    <n v="306889617"/>
    <d v="2010-10-21T00:00:00"/>
    <n v="4312"/>
    <n v="255.28"/>
    <n v="159.41999999999999"/>
    <n v="1100767.3600000001"/>
    <n v="687419.04"/>
    <n v="413348.32"/>
    <x v="2"/>
    <n v="10"/>
  </r>
  <r>
    <x v="1"/>
    <x v="125"/>
    <x v="8"/>
    <x v="631"/>
    <x v="0"/>
    <s v="H"/>
    <x v="184"/>
    <n v="661953580"/>
    <d v="2011-04-24T00:00:00"/>
    <n v="5629"/>
    <n v="109.28"/>
    <n v="35.840000000000003"/>
    <n v="615137.12"/>
    <n v="201743.35999999999"/>
    <n v="413393.76"/>
    <x v="6"/>
    <n v="3"/>
  </r>
  <r>
    <x v="0"/>
    <x v="141"/>
    <x v="9"/>
    <x v="632"/>
    <x v="1"/>
    <s v="L"/>
    <x v="572"/>
    <n v="580823838"/>
    <d v="2014-03-21T00:00:00"/>
    <n v="7536"/>
    <n v="152.58000000000001"/>
    <n v="97.44"/>
    <n v="1149842.8799999999"/>
    <n v="734307.83999999997"/>
    <n v="415535.04"/>
    <x v="3"/>
    <n v="2"/>
  </r>
  <r>
    <x v="1"/>
    <x v="38"/>
    <x v="6"/>
    <x v="633"/>
    <x v="0"/>
    <s v="M"/>
    <x v="573"/>
    <n v="940904176"/>
    <d v="2014-01-07T00:00:00"/>
    <n v="3309"/>
    <n v="651.21"/>
    <n v="524.96"/>
    <n v="2154853.89"/>
    <n v="1737092.64"/>
    <n v="417761.25"/>
    <x v="4"/>
    <n v="12"/>
  </r>
  <r>
    <x v="5"/>
    <x v="47"/>
    <x v="11"/>
    <x v="634"/>
    <x v="0"/>
    <s v="C"/>
    <x v="231"/>
    <n v="607300031"/>
    <d v="2013-10-14T00:00:00"/>
    <n v="2429"/>
    <n v="437.2"/>
    <n v="263.33"/>
    <n v="1061958.8"/>
    <n v="639628.56999999995"/>
    <n v="422330.23"/>
    <x v="4"/>
    <n v="10"/>
  </r>
  <r>
    <x v="2"/>
    <x v="35"/>
    <x v="9"/>
    <x v="635"/>
    <x v="1"/>
    <s v="L"/>
    <x v="574"/>
    <n v="441395747"/>
    <d v="2013-08-19T00:00:00"/>
    <n v="7665"/>
    <n v="152.58000000000001"/>
    <n v="97.44"/>
    <n v="1169525.7"/>
    <n v="746877.6"/>
    <n v="422648.1"/>
    <x v="4"/>
    <n v="7"/>
  </r>
  <r>
    <x v="5"/>
    <x v="150"/>
    <x v="5"/>
    <x v="636"/>
    <x v="0"/>
    <s v="L"/>
    <x v="200"/>
    <n v="784117686"/>
    <d v="2016-07-17T00:00:00"/>
    <n v="6703"/>
    <n v="154.06"/>
    <n v="90.93"/>
    <n v="1032664.18"/>
    <n v="609503.79"/>
    <n v="423160.39"/>
    <x v="1"/>
    <n v="7"/>
  </r>
  <r>
    <x v="2"/>
    <x v="35"/>
    <x v="5"/>
    <x v="637"/>
    <x v="0"/>
    <s v="M"/>
    <x v="413"/>
    <n v="396820008"/>
    <d v="2016-03-20T00:00:00"/>
    <n v="6714"/>
    <n v="154.06"/>
    <n v="90.93"/>
    <n v="1034358.84"/>
    <n v="610504.02"/>
    <n v="423854.82"/>
    <x v="1"/>
    <n v="2"/>
  </r>
  <r>
    <x v="1"/>
    <x v="92"/>
    <x v="9"/>
    <x v="638"/>
    <x v="0"/>
    <s v="M"/>
    <x v="575"/>
    <n v="353061807"/>
    <d v="2013-03-05T00:00:00"/>
    <n v="7689"/>
    <n v="152.58000000000001"/>
    <n v="97.44"/>
    <n v="1173187.6200000001"/>
    <n v="749216.16"/>
    <n v="423971.46"/>
    <x v="4"/>
    <n v="2"/>
  </r>
  <r>
    <x v="2"/>
    <x v="41"/>
    <x v="4"/>
    <x v="639"/>
    <x v="1"/>
    <s v="M"/>
    <x v="576"/>
    <n v="277568137"/>
    <d v="2014-02-07T00:00:00"/>
    <n v="7435"/>
    <n v="421.89"/>
    <n v="364.69"/>
    <n v="3136752.15"/>
    <n v="2711470.15"/>
    <n v="425282"/>
    <x v="3"/>
    <n v="1"/>
  </r>
  <r>
    <x v="1"/>
    <x v="168"/>
    <x v="7"/>
    <x v="640"/>
    <x v="1"/>
    <s v="C"/>
    <x v="577"/>
    <n v="402084004"/>
    <d v="2013-10-05T00:00:00"/>
    <n v="4447"/>
    <n v="255.28"/>
    <n v="159.41999999999999"/>
    <n v="1135230.1599999999"/>
    <n v="708940.74"/>
    <n v="426289.42"/>
    <x v="4"/>
    <n v="9"/>
  </r>
  <r>
    <x v="1"/>
    <x v="129"/>
    <x v="4"/>
    <x v="641"/>
    <x v="0"/>
    <s v="M"/>
    <x v="578"/>
    <n v="500160586"/>
    <d v="2011-06-07T00:00:00"/>
    <n v="7487"/>
    <n v="421.89"/>
    <n v="364.69"/>
    <n v="3158690.43"/>
    <n v="2730434.03"/>
    <n v="428256.4"/>
    <x v="6"/>
    <n v="6"/>
  </r>
  <r>
    <x v="2"/>
    <x v="70"/>
    <x v="8"/>
    <x v="642"/>
    <x v="0"/>
    <s v="M"/>
    <x v="579"/>
    <n v="801213872"/>
    <d v="2017-01-28T00:00:00"/>
    <n v="5844"/>
    <n v="109.28"/>
    <n v="35.840000000000003"/>
    <n v="638632.31999999995"/>
    <n v="209448.95999999999"/>
    <n v="429183.36"/>
    <x v="1"/>
    <n v="12"/>
  </r>
  <r>
    <x v="3"/>
    <x v="65"/>
    <x v="8"/>
    <x v="643"/>
    <x v="0"/>
    <s v="L"/>
    <x v="580"/>
    <n v="191256368"/>
    <d v="2010-11-09T00:00:00"/>
    <n v="5864"/>
    <n v="109.28"/>
    <n v="35.840000000000003"/>
    <n v="640817.92000000004"/>
    <n v="210165.76000000001"/>
    <n v="430652.15999999997"/>
    <x v="2"/>
    <n v="10"/>
  </r>
  <r>
    <x v="4"/>
    <x v="130"/>
    <x v="8"/>
    <x v="644"/>
    <x v="0"/>
    <s v="H"/>
    <x v="581"/>
    <n v="466970717"/>
    <d v="2011-03-18T00:00:00"/>
    <n v="5867"/>
    <n v="109.28"/>
    <n v="35.840000000000003"/>
    <n v="641145.76"/>
    <n v="210273.28"/>
    <n v="430872.48"/>
    <x v="6"/>
    <n v="2"/>
  </r>
  <r>
    <x v="1"/>
    <x v="179"/>
    <x v="9"/>
    <x v="645"/>
    <x v="1"/>
    <s v="L"/>
    <x v="137"/>
    <n v="779897391"/>
    <d v="2016-05-05T00:00:00"/>
    <n v="7824"/>
    <n v="152.58000000000001"/>
    <n v="97.44"/>
    <n v="1193785.92"/>
    <n v="762370.56000000006"/>
    <n v="431415.36"/>
    <x v="1"/>
    <n v="4"/>
  </r>
  <r>
    <x v="0"/>
    <x v="61"/>
    <x v="7"/>
    <x v="646"/>
    <x v="0"/>
    <s v="L"/>
    <x v="582"/>
    <n v="901573550"/>
    <d v="2016-12-23T00:00:00"/>
    <n v="4503"/>
    <n v="255.28"/>
    <n v="159.41999999999999"/>
    <n v="1149525.8400000001"/>
    <n v="717868.26"/>
    <n v="431657.58"/>
    <x v="1"/>
    <n v="11"/>
  </r>
  <r>
    <x v="2"/>
    <x v="79"/>
    <x v="5"/>
    <x v="647"/>
    <x v="0"/>
    <s v="L"/>
    <x v="583"/>
    <n v="416386401"/>
    <d v="2013-02-16T00:00:00"/>
    <n v="6844"/>
    <n v="154.06"/>
    <n v="90.93"/>
    <n v="1054386.6399999999"/>
    <n v="622324.92000000004"/>
    <n v="432061.72"/>
    <x v="4"/>
    <n v="1"/>
  </r>
  <r>
    <x v="0"/>
    <x v="39"/>
    <x v="9"/>
    <x v="648"/>
    <x v="0"/>
    <s v="M"/>
    <x v="584"/>
    <n v="714306008"/>
    <d v="2013-08-17T00:00:00"/>
    <n v="7876"/>
    <n v="152.58000000000001"/>
    <n v="97.44"/>
    <n v="1201720.08"/>
    <n v="767437.44"/>
    <n v="434282.64"/>
    <x v="4"/>
    <n v="7"/>
  </r>
  <r>
    <x v="2"/>
    <x v="140"/>
    <x v="8"/>
    <x v="649"/>
    <x v="0"/>
    <s v="M"/>
    <x v="585"/>
    <n v="769651782"/>
    <d v="2013-11-03T00:00:00"/>
    <n v="5921"/>
    <n v="109.28"/>
    <n v="35.840000000000003"/>
    <n v="647046.88"/>
    <n v="212208.64000000001"/>
    <n v="434838.24"/>
    <x v="4"/>
    <n v="10"/>
  </r>
  <r>
    <x v="1"/>
    <x v="162"/>
    <x v="8"/>
    <x v="650"/>
    <x v="1"/>
    <s v="H"/>
    <x v="586"/>
    <n v="669355189"/>
    <d v="2015-09-26T00:00:00"/>
    <n v="5930"/>
    <n v="109.28"/>
    <n v="35.840000000000003"/>
    <n v="648030.4"/>
    <n v="212531.20000000001"/>
    <n v="435499.2"/>
    <x v="0"/>
    <n v="8"/>
  </r>
  <r>
    <x v="1"/>
    <x v="159"/>
    <x v="9"/>
    <x v="651"/>
    <x v="1"/>
    <s v="L"/>
    <x v="208"/>
    <n v="110667788"/>
    <d v="2015-09-10T00:00:00"/>
    <n v="7913"/>
    <n v="152.58000000000001"/>
    <n v="97.44"/>
    <n v="1207365.54"/>
    <n v="771042.72"/>
    <n v="436322.82"/>
    <x v="0"/>
    <n v="8"/>
  </r>
  <r>
    <x v="5"/>
    <x v="181"/>
    <x v="5"/>
    <x v="652"/>
    <x v="1"/>
    <s v="M"/>
    <x v="289"/>
    <n v="647663629"/>
    <d v="2014-05-20T00:00:00"/>
    <n v="6915"/>
    <n v="154.06"/>
    <n v="90.93"/>
    <n v="1065324.8999999999"/>
    <n v="628780.94999999995"/>
    <n v="436543.95"/>
    <x v="3"/>
    <n v="5"/>
  </r>
  <r>
    <x v="1"/>
    <x v="3"/>
    <x v="10"/>
    <x v="653"/>
    <x v="0"/>
    <s v="C"/>
    <x v="587"/>
    <n v="613830459"/>
    <d v="2017-01-16T00:00:00"/>
    <n v="4928"/>
    <n v="205.7"/>
    <n v="117.11"/>
    <n v="1013689.6"/>
    <n v="577118.07999999996"/>
    <n v="436571.52"/>
    <x v="1"/>
    <n v="12"/>
  </r>
  <r>
    <x v="0"/>
    <x v="30"/>
    <x v="5"/>
    <x v="654"/>
    <x v="0"/>
    <s v="M"/>
    <x v="467"/>
    <n v="423821055"/>
    <d v="2010-10-22T00:00:00"/>
    <n v="6923"/>
    <n v="154.06"/>
    <n v="90.93"/>
    <n v="1066557.3799999999"/>
    <n v="629508.39"/>
    <n v="437048.99"/>
    <x v="2"/>
    <n v="10"/>
  </r>
  <r>
    <x v="0"/>
    <x v="112"/>
    <x v="8"/>
    <x v="655"/>
    <x v="1"/>
    <s v="L"/>
    <x v="490"/>
    <n v="166013562"/>
    <d v="2015-11-26T00:00:00"/>
    <n v="5957"/>
    <n v="109.28"/>
    <n v="35.840000000000003"/>
    <n v="650980.96"/>
    <n v="213498.88"/>
    <n v="437482.08"/>
    <x v="0"/>
    <n v="10"/>
  </r>
  <r>
    <x v="0"/>
    <x v="116"/>
    <x v="9"/>
    <x v="656"/>
    <x v="0"/>
    <s v="M"/>
    <x v="588"/>
    <n v="303691565"/>
    <d v="2012-10-19T00:00:00"/>
    <n v="7938"/>
    <n v="152.58000000000001"/>
    <n v="97.44"/>
    <n v="1211180.04"/>
    <n v="773478.72"/>
    <n v="437701.32"/>
    <x v="5"/>
    <n v="9"/>
  </r>
  <r>
    <x v="5"/>
    <x v="144"/>
    <x v="8"/>
    <x v="657"/>
    <x v="0"/>
    <s v="M"/>
    <x v="589"/>
    <n v="891271722"/>
    <d v="2017-02-22T00:00:00"/>
    <n v="5963"/>
    <n v="109.28"/>
    <n v="35.840000000000003"/>
    <n v="651636.64"/>
    <n v="213713.92000000001"/>
    <n v="437922.72"/>
    <x v="7"/>
    <n v="2"/>
  </r>
  <r>
    <x v="1"/>
    <x v="3"/>
    <x v="10"/>
    <x v="658"/>
    <x v="1"/>
    <s v="M"/>
    <x v="590"/>
    <n v="104845464"/>
    <d v="2012-07-24T00:00:00"/>
    <n v="4957"/>
    <n v="205.7"/>
    <n v="117.11"/>
    <n v="1019654.9"/>
    <n v="580514.27"/>
    <n v="439140.63"/>
    <x v="5"/>
    <n v="6"/>
  </r>
  <r>
    <x v="2"/>
    <x v="120"/>
    <x v="5"/>
    <x v="659"/>
    <x v="1"/>
    <s v="L"/>
    <x v="591"/>
    <n v="976871955"/>
    <d v="2010-08-31T00:00:00"/>
    <n v="6975"/>
    <n v="154.06"/>
    <n v="90.93"/>
    <n v="1074568.5"/>
    <n v="634236.75"/>
    <n v="440331.75"/>
    <x v="2"/>
    <n v="7"/>
  </r>
  <r>
    <x v="2"/>
    <x v="35"/>
    <x v="7"/>
    <x v="660"/>
    <x v="1"/>
    <s v="C"/>
    <x v="592"/>
    <n v="881974112"/>
    <d v="2011-07-11T00:00:00"/>
    <n v="4594"/>
    <n v="255.28"/>
    <n v="159.41999999999999"/>
    <n v="1172756.32"/>
    <n v="732375.48"/>
    <n v="440380.84"/>
    <x v="6"/>
    <n v="6"/>
  </r>
  <r>
    <x v="0"/>
    <x v="61"/>
    <x v="4"/>
    <x v="661"/>
    <x v="1"/>
    <s v="L"/>
    <x v="593"/>
    <n v="760364902"/>
    <d v="2017-02-24T00:00:00"/>
    <n v="7726"/>
    <n v="421.89"/>
    <n v="364.69"/>
    <n v="3259522.14"/>
    <n v="2817594.94"/>
    <n v="441927.2"/>
    <x v="7"/>
    <n v="1"/>
  </r>
  <r>
    <x v="2"/>
    <x v="35"/>
    <x v="6"/>
    <x v="662"/>
    <x v="0"/>
    <s v="C"/>
    <x v="594"/>
    <n v="332839667"/>
    <d v="2016-07-27T00:00:00"/>
    <n v="3509"/>
    <n v="651.21"/>
    <n v="524.96"/>
    <n v="2285095.89"/>
    <n v="1842084.64"/>
    <n v="443011.25"/>
    <x v="1"/>
    <n v="7"/>
  </r>
  <r>
    <x v="1"/>
    <x v="119"/>
    <x v="5"/>
    <x v="663"/>
    <x v="1"/>
    <s v="L"/>
    <x v="595"/>
    <n v="384013640"/>
    <d v="2012-07-19T00:00:00"/>
    <n v="7025"/>
    <n v="154.06"/>
    <n v="90.93"/>
    <n v="1082271.5"/>
    <n v="638783.25"/>
    <n v="443488.25"/>
    <x v="5"/>
    <n v="6"/>
  </r>
  <r>
    <x v="0"/>
    <x v="100"/>
    <x v="9"/>
    <x v="664"/>
    <x v="0"/>
    <s v="C"/>
    <x v="596"/>
    <n v="909053695"/>
    <d v="2010-06-27T00:00:00"/>
    <n v="8044"/>
    <n v="152.58000000000001"/>
    <n v="97.44"/>
    <n v="1227353.52"/>
    <n v="783807.36"/>
    <n v="443546.16"/>
    <x v="2"/>
    <n v="6"/>
  </r>
  <r>
    <x v="1"/>
    <x v="54"/>
    <x v="4"/>
    <x v="665"/>
    <x v="1"/>
    <s v="L"/>
    <x v="597"/>
    <n v="207922542"/>
    <d v="2012-07-01T00:00:00"/>
    <n v="7755"/>
    <n v="421.89"/>
    <n v="364.69"/>
    <n v="3271756.95"/>
    <n v="2828170.95"/>
    <n v="443586"/>
    <x v="5"/>
    <n v="5"/>
  </r>
  <r>
    <x v="2"/>
    <x v="104"/>
    <x v="9"/>
    <x v="666"/>
    <x v="0"/>
    <s v="M"/>
    <x v="380"/>
    <n v="232389438"/>
    <d v="2012-01-08T00:00:00"/>
    <n v="8054"/>
    <n v="152.58000000000001"/>
    <n v="97.44"/>
    <n v="1228879.32"/>
    <n v="784781.76"/>
    <n v="444097.56"/>
    <x v="5"/>
    <n v="1"/>
  </r>
  <r>
    <x v="3"/>
    <x v="170"/>
    <x v="5"/>
    <x v="667"/>
    <x v="1"/>
    <s v="C"/>
    <x v="598"/>
    <n v="155710446"/>
    <d v="2017-02-25T00:00:00"/>
    <n v="7036"/>
    <n v="154.06"/>
    <n v="90.93"/>
    <n v="1083966.1599999999"/>
    <n v="639783.48"/>
    <n v="444182.68"/>
    <x v="7"/>
    <n v="2"/>
  </r>
  <r>
    <x v="0"/>
    <x v="175"/>
    <x v="11"/>
    <x v="668"/>
    <x v="1"/>
    <s v="H"/>
    <x v="599"/>
    <n v="386600577"/>
    <d v="2010-01-29T00:00:00"/>
    <n v="2557"/>
    <n v="437.2"/>
    <n v="263.33"/>
    <n v="1117920.3999999999"/>
    <n v="673334.81"/>
    <n v="444585.59"/>
    <x v="2"/>
    <n v="1"/>
  </r>
  <r>
    <x v="4"/>
    <x v="57"/>
    <x v="5"/>
    <x v="669"/>
    <x v="0"/>
    <s v="L"/>
    <x v="477"/>
    <n v="737890565"/>
    <d v="2016-01-15T00:00:00"/>
    <n v="7071"/>
    <n v="154.06"/>
    <n v="90.93"/>
    <n v="1089358.26"/>
    <n v="642966.03"/>
    <n v="446392.23"/>
    <x v="0"/>
    <n v="12"/>
  </r>
  <r>
    <x v="2"/>
    <x v="140"/>
    <x v="6"/>
    <x v="670"/>
    <x v="0"/>
    <s v="L"/>
    <x v="600"/>
    <n v="196587741"/>
    <d v="2016-10-28T00:00:00"/>
    <n v="3536"/>
    <n v="651.21"/>
    <n v="524.96"/>
    <n v="2302678.56"/>
    <n v="1856258.56"/>
    <n v="446420"/>
    <x v="1"/>
    <n v="9"/>
  </r>
  <r>
    <x v="1"/>
    <x v="22"/>
    <x v="4"/>
    <x v="671"/>
    <x v="0"/>
    <s v="H"/>
    <x v="601"/>
    <n v="738839423"/>
    <d v="2017-03-31T00:00:00"/>
    <n v="7859"/>
    <n v="421.89"/>
    <n v="364.69"/>
    <n v="3315633.51"/>
    <n v="2866098.71"/>
    <n v="449534.8"/>
    <x v="7"/>
    <n v="3"/>
  </r>
  <r>
    <x v="2"/>
    <x v="146"/>
    <x v="6"/>
    <x v="672"/>
    <x v="0"/>
    <s v="C"/>
    <x v="602"/>
    <n v="210409057"/>
    <d v="2015-12-04T00:00:00"/>
    <n v="3570"/>
    <n v="651.21"/>
    <n v="524.96"/>
    <n v="2324819.7000000002"/>
    <n v="1874107.2"/>
    <n v="450712.5"/>
    <x v="0"/>
    <n v="10"/>
  </r>
  <r>
    <x v="3"/>
    <x v="6"/>
    <x v="9"/>
    <x v="673"/>
    <x v="1"/>
    <s v="H"/>
    <x v="603"/>
    <n v="177950036"/>
    <d v="2017-04-29T00:00:00"/>
    <n v="8225"/>
    <n v="152.58000000000001"/>
    <n v="97.44"/>
    <n v="1254970.5"/>
    <n v="801444"/>
    <n v="453526.5"/>
    <x v="7"/>
    <n v="3"/>
  </r>
  <r>
    <x v="2"/>
    <x v="80"/>
    <x v="10"/>
    <x v="674"/>
    <x v="1"/>
    <s v="C"/>
    <x v="559"/>
    <n v="160299813"/>
    <d v="2010-04-06T00:00:00"/>
    <n v="5132"/>
    <n v="205.7"/>
    <n v="117.11"/>
    <n v="1055652.3999999999"/>
    <n v="601008.52"/>
    <n v="454643.88"/>
    <x v="2"/>
    <n v="3"/>
  </r>
  <r>
    <x v="1"/>
    <x v="101"/>
    <x v="5"/>
    <x v="675"/>
    <x v="1"/>
    <s v="L"/>
    <x v="604"/>
    <n v="446970021"/>
    <d v="2016-05-09T00:00:00"/>
    <n v="7217"/>
    <n v="154.06"/>
    <n v="90.93"/>
    <n v="1111851.02"/>
    <n v="656241.81000000006"/>
    <n v="455609.21"/>
    <x v="1"/>
    <n v="5"/>
  </r>
  <r>
    <x v="3"/>
    <x v="172"/>
    <x v="10"/>
    <x v="676"/>
    <x v="1"/>
    <s v="H"/>
    <x v="165"/>
    <n v="785261380"/>
    <d v="2013-05-26T00:00:00"/>
    <n v="5147"/>
    <n v="205.7"/>
    <n v="117.11"/>
    <n v="1058737.8999999999"/>
    <n v="602765.17000000004"/>
    <n v="455972.73"/>
    <x v="4"/>
    <n v="5"/>
  </r>
  <r>
    <x v="2"/>
    <x v="145"/>
    <x v="9"/>
    <x v="677"/>
    <x v="1"/>
    <s v="H"/>
    <x v="605"/>
    <n v="505975615"/>
    <d v="2015-07-04T00:00:00"/>
    <n v="8283"/>
    <n v="152.58000000000001"/>
    <n v="97.44"/>
    <n v="1263820.1399999999"/>
    <n v="807095.52"/>
    <n v="456724.62"/>
    <x v="0"/>
    <n v="6"/>
  </r>
  <r>
    <x v="3"/>
    <x v="132"/>
    <x v="8"/>
    <x v="678"/>
    <x v="0"/>
    <s v="H"/>
    <x v="606"/>
    <n v="310343015"/>
    <d v="2015-12-28T00:00:00"/>
    <n v="6249"/>
    <n v="109.28"/>
    <n v="35.840000000000003"/>
    <n v="682890.72"/>
    <n v="223964.16"/>
    <n v="458926.56"/>
    <x v="0"/>
    <n v="12"/>
  </r>
  <r>
    <x v="0"/>
    <x v="64"/>
    <x v="6"/>
    <x v="679"/>
    <x v="0"/>
    <s v="C"/>
    <x v="607"/>
    <n v="810871112"/>
    <d v="2013-01-08T00:00:00"/>
    <n v="3636"/>
    <n v="651.21"/>
    <n v="524.96"/>
    <n v="2367799.56"/>
    <n v="1908754.56"/>
    <n v="459045"/>
    <x v="4"/>
    <n v="1"/>
  </r>
  <r>
    <x v="5"/>
    <x v="181"/>
    <x v="5"/>
    <x v="680"/>
    <x v="1"/>
    <s v="C"/>
    <x v="608"/>
    <n v="729443109"/>
    <d v="2011-01-12T00:00:00"/>
    <n v="7281"/>
    <n v="154.06"/>
    <n v="90.93"/>
    <n v="1121710.8600000001"/>
    <n v="662061.32999999996"/>
    <n v="459649.53"/>
    <x v="2"/>
    <n v="12"/>
  </r>
  <r>
    <x v="4"/>
    <x v="17"/>
    <x v="7"/>
    <x v="681"/>
    <x v="0"/>
    <s v="L"/>
    <x v="609"/>
    <n v="547528827"/>
    <d v="2010-12-15T00:00:00"/>
    <n v="4802"/>
    <n v="255.28"/>
    <n v="159.41999999999999"/>
    <n v="1225854.56"/>
    <n v="765534.84"/>
    <n v="460319.72"/>
    <x v="2"/>
    <n v="11"/>
  </r>
  <r>
    <x v="1"/>
    <x v="139"/>
    <x v="4"/>
    <x v="682"/>
    <x v="0"/>
    <s v="L"/>
    <x v="610"/>
    <n v="794969689"/>
    <d v="2010-11-13T00:00:00"/>
    <n v="8052"/>
    <n v="421.89"/>
    <n v="364.69"/>
    <n v="3397058.28"/>
    <n v="2936483.88"/>
    <n v="460574.4"/>
    <x v="2"/>
    <n v="10"/>
  </r>
  <r>
    <x v="5"/>
    <x v="150"/>
    <x v="9"/>
    <x v="683"/>
    <x v="0"/>
    <s v="L"/>
    <x v="611"/>
    <n v="251753699"/>
    <d v="2014-03-24T00:00:00"/>
    <n v="8369"/>
    <n v="152.58000000000001"/>
    <n v="97.44"/>
    <n v="1276942.02"/>
    <n v="815475.36"/>
    <n v="461466.66"/>
    <x v="3"/>
    <n v="3"/>
  </r>
  <r>
    <x v="2"/>
    <x v="59"/>
    <x v="7"/>
    <x v="684"/>
    <x v="0"/>
    <s v="M"/>
    <x v="612"/>
    <n v="677394092"/>
    <d v="2016-12-29T00:00:00"/>
    <n v="4820"/>
    <n v="255.28"/>
    <n v="159.41999999999999"/>
    <n v="1230449.6000000001"/>
    <n v="768404.4"/>
    <n v="462045.2"/>
    <x v="1"/>
    <n v="12"/>
  </r>
  <r>
    <x v="0"/>
    <x v="32"/>
    <x v="4"/>
    <x v="685"/>
    <x v="1"/>
    <s v="M"/>
    <x v="613"/>
    <n v="607521903"/>
    <d v="2010-04-05T00:00:00"/>
    <n v="8086"/>
    <n v="421.89"/>
    <n v="364.69"/>
    <n v="3411402.54"/>
    <n v="2948883.34"/>
    <n v="462519.2"/>
    <x v="2"/>
    <n v="2"/>
  </r>
  <r>
    <x v="0"/>
    <x v="53"/>
    <x v="8"/>
    <x v="686"/>
    <x v="1"/>
    <s v="L"/>
    <x v="614"/>
    <n v="880999934"/>
    <d v="2010-09-16T00:00:00"/>
    <n v="6313"/>
    <n v="109.28"/>
    <n v="35.840000000000003"/>
    <n v="689884.64"/>
    <n v="226257.92000000001"/>
    <n v="463626.72"/>
    <x v="2"/>
    <n v="8"/>
  </r>
  <r>
    <x v="1"/>
    <x v="155"/>
    <x v="4"/>
    <x v="687"/>
    <x v="0"/>
    <s v="M"/>
    <x v="328"/>
    <n v="306125295"/>
    <d v="2013-08-15T00:00:00"/>
    <n v="8132"/>
    <n v="421.89"/>
    <n v="364.69"/>
    <n v="3430809.48"/>
    <n v="2965659.08"/>
    <n v="465150.4"/>
    <x v="4"/>
    <n v="8"/>
  </r>
  <r>
    <x v="1"/>
    <x v="72"/>
    <x v="4"/>
    <x v="688"/>
    <x v="0"/>
    <s v="M"/>
    <x v="221"/>
    <n v="479447925"/>
    <d v="2012-04-04T00:00:00"/>
    <n v="8150"/>
    <n v="421.89"/>
    <n v="364.69"/>
    <n v="3438403.5"/>
    <n v="2972223.5"/>
    <n v="466180"/>
    <x v="5"/>
    <n v="3"/>
  </r>
  <r>
    <x v="2"/>
    <x v="145"/>
    <x v="4"/>
    <x v="689"/>
    <x v="1"/>
    <s v="H"/>
    <x v="615"/>
    <n v="726708972"/>
    <d v="2017-01-26T00:00:00"/>
    <n v="8189"/>
    <n v="421.89"/>
    <n v="364.69"/>
    <n v="3454857.21"/>
    <n v="2986446.41"/>
    <n v="468410.8"/>
    <x v="1"/>
    <n v="12"/>
  </r>
  <r>
    <x v="3"/>
    <x v="173"/>
    <x v="5"/>
    <x v="690"/>
    <x v="1"/>
    <s v="M"/>
    <x v="313"/>
    <n v="808890140"/>
    <d v="2012-09-22T00:00:00"/>
    <n v="7422"/>
    <n v="154.06"/>
    <n v="90.93"/>
    <n v="1143433.32"/>
    <n v="674882.46"/>
    <n v="468550.86"/>
    <x v="5"/>
    <n v="8"/>
  </r>
  <r>
    <x v="5"/>
    <x v="47"/>
    <x v="9"/>
    <x v="691"/>
    <x v="0"/>
    <s v="L"/>
    <x v="616"/>
    <n v="364554107"/>
    <d v="2012-01-18T00:00:00"/>
    <n v="8516"/>
    <n v="152.58000000000001"/>
    <n v="97.44"/>
    <n v="1299371.28"/>
    <n v="829799.04"/>
    <n v="469572.24"/>
    <x v="5"/>
    <n v="1"/>
  </r>
  <r>
    <x v="5"/>
    <x v="74"/>
    <x v="5"/>
    <x v="692"/>
    <x v="0"/>
    <s v="M"/>
    <x v="617"/>
    <n v="131482589"/>
    <d v="2010-01-20T00:00:00"/>
    <n v="7475"/>
    <n v="154.06"/>
    <n v="90.93"/>
    <n v="1151598.5"/>
    <n v="679701.75"/>
    <n v="471896.75"/>
    <x v="2"/>
    <n v="1"/>
  </r>
  <r>
    <x v="1"/>
    <x v="54"/>
    <x v="11"/>
    <x v="693"/>
    <x v="0"/>
    <s v="L"/>
    <x v="420"/>
    <n v="889740073"/>
    <d v="2015-01-26T00:00:00"/>
    <n v="2715"/>
    <n v="437.2"/>
    <n v="263.33"/>
    <n v="1186998"/>
    <n v="714940.95"/>
    <n v="472057.05"/>
    <x v="0"/>
    <n v="1"/>
  </r>
  <r>
    <x v="3"/>
    <x v="176"/>
    <x v="8"/>
    <x v="694"/>
    <x v="0"/>
    <s v="C"/>
    <x v="618"/>
    <n v="837407815"/>
    <d v="2016-07-20T00:00:00"/>
    <n v="6436"/>
    <n v="109.28"/>
    <n v="35.840000000000003"/>
    <n v="703326.08"/>
    <n v="230666.23999999999"/>
    <n v="472659.84"/>
    <x v="1"/>
    <n v="7"/>
  </r>
  <r>
    <x v="0"/>
    <x v="87"/>
    <x v="8"/>
    <x v="695"/>
    <x v="1"/>
    <s v="C"/>
    <x v="35"/>
    <n v="902424991"/>
    <d v="2016-07-04T00:00:00"/>
    <n v="6463"/>
    <n v="109.28"/>
    <n v="35.840000000000003"/>
    <n v="706276.64"/>
    <n v="231633.92000000001"/>
    <n v="474642.72"/>
    <x v="1"/>
    <n v="6"/>
  </r>
  <r>
    <x v="1"/>
    <x v="179"/>
    <x v="9"/>
    <x v="696"/>
    <x v="0"/>
    <s v="M"/>
    <x v="334"/>
    <n v="164569461"/>
    <d v="2010-10-05T00:00:00"/>
    <n v="8615"/>
    <n v="152.58000000000001"/>
    <n v="97.44"/>
    <n v="1314476.7"/>
    <n v="839445.6"/>
    <n v="475031.1"/>
    <x v="2"/>
    <n v="10"/>
  </r>
  <r>
    <x v="2"/>
    <x v="120"/>
    <x v="7"/>
    <x v="697"/>
    <x v="1"/>
    <s v="H"/>
    <x v="619"/>
    <n v="155128943"/>
    <d v="2015-05-05T00:00:00"/>
    <n v="4957"/>
    <n v="255.28"/>
    <n v="159.41999999999999"/>
    <n v="1265422.96"/>
    <n v="790244.94"/>
    <n v="475178.02"/>
    <x v="0"/>
    <n v="3"/>
  </r>
  <r>
    <x v="2"/>
    <x v="152"/>
    <x v="4"/>
    <x v="698"/>
    <x v="0"/>
    <s v="H"/>
    <x v="247"/>
    <n v="806662833"/>
    <d v="2013-03-27T00:00:00"/>
    <n v="8313"/>
    <n v="421.89"/>
    <n v="364.69"/>
    <n v="3507171.57"/>
    <n v="3031667.97"/>
    <n v="475503.6"/>
    <x v="4"/>
    <n v="2"/>
  </r>
  <r>
    <x v="2"/>
    <x v="86"/>
    <x v="10"/>
    <x v="699"/>
    <x v="1"/>
    <s v="L"/>
    <x v="620"/>
    <n v="899853074"/>
    <d v="2011-10-26T00:00:00"/>
    <n v="5376"/>
    <n v="205.7"/>
    <n v="117.11"/>
    <n v="1105843.2"/>
    <n v="629583.35999999999"/>
    <n v="476259.84000000003"/>
    <x v="6"/>
    <n v="10"/>
  </r>
  <r>
    <x v="4"/>
    <x v="128"/>
    <x v="10"/>
    <x v="700"/>
    <x v="1"/>
    <s v="M"/>
    <x v="621"/>
    <n v="544219195"/>
    <d v="2015-03-09T00:00:00"/>
    <n v="5409"/>
    <n v="205.7"/>
    <n v="117.11"/>
    <n v="1112631.3"/>
    <n v="633447.99"/>
    <n v="479183.31"/>
    <x v="0"/>
    <n v="2"/>
  </r>
  <r>
    <x v="1"/>
    <x v="119"/>
    <x v="7"/>
    <x v="701"/>
    <x v="1"/>
    <s v="M"/>
    <x v="622"/>
    <n v="792729079"/>
    <d v="2012-01-17T00:00:00"/>
    <n v="5006"/>
    <n v="255.28"/>
    <n v="159.41999999999999"/>
    <n v="1277931.68"/>
    <n v="798056.52"/>
    <n v="479875.16"/>
    <x v="6"/>
    <n v="12"/>
  </r>
  <r>
    <x v="3"/>
    <x v="115"/>
    <x v="8"/>
    <x v="702"/>
    <x v="0"/>
    <s v="C"/>
    <x v="623"/>
    <n v="687875735"/>
    <d v="2011-12-02T00:00:00"/>
    <n v="6571"/>
    <n v="109.28"/>
    <n v="35.840000000000003"/>
    <n v="718078.88"/>
    <n v="235504.64000000001"/>
    <n v="482574.24"/>
    <x v="6"/>
    <n v="11"/>
  </r>
  <r>
    <x v="0"/>
    <x v="71"/>
    <x v="9"/>
    <x v="703"/>
    <x v="1"/>
    <s v="M"/>
    <x v="624"/>
    <n v="807678210"/>
    <d v="2010-10-30T00:00:00"/>
    <n v="8786"/>
    <n v="152.58000000000001"/>
    <n v="97.44"/>
    <n v="1340567.8799999999"/>
    <n v="856107.84"/>
    <n v="484460.04"/>
    <x v="2"/>
    <n v="9"/>
  </r>
  <r>
    <x v="0"/>
    <x v="153"/>
    <x v="3"/>
    <x v="704"/>
    <x v="1"/>
    <s v="H"/>
    <x v="625"/>
    <n v="973208701"/>
    <d v="2016-12-28T00:00:00"/>
    <n v="2936"/>
    <n v="668.27"/>
    <n v="502.54"/>
    <n v="1962040.72"/>
    <n v="1475457.44"/>
    <n v="486583.28"/>
    <x v="1"/>
    <n v="12"/>
  </r>
  <r>
    <x v="1"/>
    <x v="46"/>
    <x v="5"/>
    <x v="705"/>
    <x v="1"/>
    <s v="C"/>
    <x v="626"/>
    <n v="555142009"/>
    <d v="2012-07-10T00:00:00"/>
    <n v="7712"/>
    <n v="154.06"/>
    <n v="90.93"/>
    <n v="1188110.72"/>
    <n v="701252.16"/>
    <n v="486858.56"/>
    <x v="5"/>
    <n v="6"/>
  </r>
  <r>
    <x v="2"/>
    <x v="11"/>
    <x v="5"/>
    <x v="706"/>
    <x v="1"/>
    <s v="H"/>
    <x v="627"/>
    <n v="427811324"/>
    <d v="2011-04-16T00:00:00"/>
    <n v="7733"/>
    <n v="154.06"/>
    <n v="90.93"/>
    <n v="1191345.98"/>
    <n v="703161.69"/>
    <n v="488184.29"/>
    <x v="6"/>
    <n v="3"/>
  </r>
  <r>
    <x v="2"/>
    <x v="59"/>
    <x v="9"/>
    <x v="707"/>
    <x v="0"/>
    <s v="H"/>
    <x v="410"/>
    <n v="600124156"/>
    <d v="2010-04-21T00:00:00"/>
    <n v="8929"/>
    <n v="152.58000000000001"/>
    <n v="97.44"/>
    <n v="1362386.82"/>
    <n v="870041.76"/>
    <n v="492345.06"/>
    <x v="2"/>
    <n v="3"/>
  </r>
  <r>
    <x v="6"/>
    <x v="52"/>
    <x v="8"/>
    <x v="708"/>
    <x v="1"/>
    <s v="H"/>
    <x v="628"/>
    <n v="509214437"/>
    <d v="2015-11-02T00:00:00"/>
    <n v="6722"/>
    <n v="109.28"/>
    <n v="35.840000000000003"/>
    <n v="734580.16"/>
    <n v="240916.48000000001"/>
    <n v="493663.68"/>
    <x v="0"/>
    <n v="10"/>
  </r>
  <r>
    <x v="0"/>
    <x v="64"/>
    <x v="8"/>
    <x v="709"/>
    <x v="0"/>
    <s v="C"/>
    <x v="629"/>
    <n v="867551982"/>
    <d v="2011-01-03T00:00:00"/>
    <n v="6765"/>
    <n v="109.28"/>
    <n v="35.840000000000003"/>
    <n v="739279.2"/>
    <n v="242457.60000000001"/>
    <n v="496821.6"/>
    <x v="2"/>
    <n v="12"/>
  </r>
  <r>
    <x v="0"/>
    <x v="103"/>
    <x v="7"/>
    <x v="710"/>
    <x v="0"/>
    <s v="L"/>
    <x v="630"/>
    <n v="887180173"/>
    <d v="2010-10-18T00:00:00"/>
    <n v="5183"/>
    <n v="255.28"/>
    <n v="159.41999999999999"/>
    <n v="1323116.24"/>
    <n v="826273.86"/>
    <n v="496842.38"/>
    <x v="2"/>
    <n v="9"/>
  </r>
  <r>
    <x v="2"/>
    <x v="55"/>
    <x v="5"/>
    <x v="711"/>
    <x v="1"/>
    <s v="H"/>
    <x v="507"/>
    <n v="106578814"/>
    <d v="2014-10-02T00:00:00"/>
    <n v="7894"/>
    <n v="154.06"/>
    <n v="90.93"/>
    <n v="1216149.6399999999"/>
    <n v="717801.42"/>
    <n v="498348.22"/>
    <x v="3"/>
    <n v="8"/>
  </r>
  <r>
    <x v="1"/>
    <x v="22"/>
    <x v="8"/>
    <x v="712"/>
    <x v="1"/>
    <s v="H"/>
    <x v="631"/>
    <n v="542669522"/>
    <d v="2012-09-11T00:00:00"/>
    <n v="6826"/>
    <n v="109.28"/>
    <n v="35.840000000000003"/>
    <n v="745945.28"/>
    <n v="244643.84"/>
    <n v="501301.44"/>
    <x v="5"/>
    <n v="7"/>
  </r>
  <r>
    <x v="1"/>
    <x v="174"/>
    <x v="5"/>
    <x v="713"/>
    <x v="1"/>
    <s v="M"/>
    <x v="493"/>
    <n v="718327605"/>
    <d v="2013-11-10T00:00:00"/>
    <n v="7956"/>
    <n v="154.06"/>
    <n v="90.93"/>
    <n v="1225701.3600000001"/>
    <n v="723439.08"/>
    <n v="502262.28"/>
    <x v="4"/>
    <n v="9"/>
  </r>
  <r>
    <x v="4"/>
    <x v="156"/>
    <x v="4"/>
    <x v="714"/>
    <x v="0"/>
    <s v="L"/>
    <x v="459"/>
    <n v="433627212"/>
    <d v="2012-02-13T00:00:00"/>
    <n v="8783"/>
    <n v="421.89"/>
    <n v="364.69"/>
    <n v="3705459.87"/>
    <n v="3203072.27"/>
    <n v="502387.6"/>
    <x v="5"/>
    <n v="1"/>
  </r>
  <r>
    <x v="1"/>
    <x v="97"/>
    <x v="5"/>
    <x v="715"/>
    <x v="0"/>
    <s v="C"/>
    <x v="632"/>
    <n v="211201274"/>
    <d v="2010-09-09T00:00:00"/>
    <n v="8005"/>
    <n v="154.06"/>
    <n v="90.93"/>
    <n v="1233250.3"/>
    <n v="727894.65"/>
    <n v="505355.65"/>
    <x v="2"/>
    <n v="7"/>
  </r>
  <r>
    <x v="0"/>
    <x v="24"/>
    <x v="5"/>
    <x v="716"/>
    <x v="1"/>
    <s v="H"/>
    <x v="633"/>
    <n v="824200189"/>
    <d v="2015-11-26T00:00:00"/>
    <n v="8006"/>
    <n v="154.06"/>
    <n v="90.93"/>
    <n v="1233404.3600000001"/>
    <n v="727985.58"/>
    <n v="505418.78"/>
    <x v="0"/>
    <n v="11"/>
  </r>
  <r>
    <x v="0"/>
    <x v="42"/>
    <x v="4"/>
    <x v="717"/>
    <x v="1"/>
    <s v="C"/>
    <x v="634"/>
    <n v="489148938"/>
    <d v="2010-09-01T00:00:00"/>
    <n v="8896"/>
    <n v="421.89"/>
    <n v="364.69"/>
    <n v="3753133.44"/>
    <n v="3244282.24"/>
    <n v="508851.20000000001"/>
    <x v="2"/>
    <n v="8"/>
  </r>
  <r>
    <x v="0"/>
    <x v="175"/>
    <x v="5"/>
    <x v="718"/>
    <x v="1"/>
    <s v="M"/>
    <x v="417"/>
    <n v="401116263"/>
    <d v="2015-03-31T00:00:00"/>
    <n v="8071"/>
    <n v="154.06"/>
    <n v="90.93"/>
    <n v="1243418.26"/>
    <n v="733896.03"/>
    <n v="509522.23"/>
    <x v="0"/>
    <n v="3"/>
  </r>
  <r>
    <x v="1"/>
    <x v="148"/>
    <x v="3"/>
    <x v="719"/>
    <x v="0"/>
    <s v="L"/>
    <x v="635"/>
    <n v="529612958"/>
    <d v="2012-12-11T00:00:00"/>
    <n v="3098"/>
    <n v="668.27"/>
    <n v="502.54"/>
    <n v="2070300.46"/>
    <n v="1556868.92"/>
    <n v="513431.54"/>
    <x v="5"/>
    <n v="11"/>
  </r>
  <r>
    <x v="0"/>
    <x v="53"/>
    <x v="9"/>
    <x v="720"/>
    <x v="0"/>
    <s v="L"/>
    <x v="636"/>
    <n v="645948302"/>
    <d v="2012-09-29T00:00:00"/>
    <n v="9312"/>
    <n v="152.58000000000001"/>
    <n v="97.44"/>
    <n v="1420824.96"/>
    <n v="907361.28000000003"/>
    <n v="513463.68"/>
    <x v="5"/>
    <n v="8"/>
  </r>
  <r>
    <x v="4"/>
    <x v="177"/>
    <x v="3"/>
    <x v="721"/>
    <x v="1"/>
    <s v="M"/>
    <x v="637"/>
    <n v="560600841"/>
    <d v="2013-04-14T00:00:00"/>
    <n v="3101"/>
    <n v="668.27"/>
    <n v="502.54"/>
    <n v="2072305.27"/>
    <n v="1558376.54"/>
    <n v="513928.73"/>
    <x v="4"/>
    <n v="3"/>
  </r>
  <r>
    <x v="1"/>
    <x v="111"/>
    <x v="6"/>
    <x v="722"/>
    <x v="1"/>
    <s v="H"/>
    <x v="638"/>
    <n v="229571187"/>
    <d v="2015-09-18T00:00:00"/>
    <n v="4071"/>
    <n v="651.21"/>
    <n v="524.96"/>
    <n v="2651075.91"/>
    <n v="2137112.16"/>
    <n v="513963.75"/>
    <x v="0"/>
    <n v="9"/>
  </r>
  <r>
    <x v="0"/>
    <x v="182"/>
    <x v="10"/>
    <x v="723"/>
    <x v="0"/>
    <s v="L"/>
    <x v="639"/>
    <n v="721767270"/>
    <d v="2017-07-18T00:00:00"/>
    <n v="5829"/>
    <n v="205.7"/>
    <n v="117.11"/>
    <n v="1199025.3"/>
    <n v="682634.19"/>
    <n v="516391.11"/>
    <x v="7"/>
    <n v="6"/>
  </r>
  <r>
    <x v="1"/>
    <x v="72"/>
    <x v="4"/>
    <x v="724"/>
    <x v="0"/>
    <s v="H"/>
    <x v="640"/>
    <n v="357222878"/>
    <d v="2016-03-09T00:00:00"/>
    <n v="9043"/>
    <n v="421.89"/>
    <n v="364.69"/>
    <n v="3815151.27"/>
    <n v="3297891.67"/>
    <n v="517259.6"/>
    <x v="1"/>
    <n v="1"/>
  </r>
  <r>
    <x v="0"/>
    <x v="71"/>
    <x v="10"/>
    <x v="725"/>
    <x v="1"/>
    <s v="H"/>
    <x v="641"/>
    <n v="761439931"/>
    <d v="2014-03-28T00:00:00"/>
    <n v="5851"/>
    <n v="205.7"/>
    <n v="117.11"/>
    <n v="1203550.7"/>
    <n v="685210.61"/>
    <n v="518340.09"/>
    <x v="3"/>
    <n v="3"/>
  </r>
  <r>
    <x v="3"/>
    <x v="49"/>
    <x v="5"/>
    <x v="726"/>
    <x v="0"/>
    <s v="M"/>
    <x v="642"/>
    <n v="538957345"/>
    <d v="2013-04-25T00:00:00"/>
    <n v="8310"/>
    <n v="154.06"/>
    <n v="90.93"/>
    <n v="1280238.6000000001"/>
    <n v="755628.3"/>
    <n v="524610.30000000005"/>
    <x v="4"/>
    <n v="4"/>
  </r>
  <r>
    <x v="2"/>
    <x v="26"/>
    <x v="5"/>
    <x v="727"/>
    <x v="0"/>
    <s v="C"/>
    <x v="643"/>
    <n v="443121373"/>
    <d v="2014-06-19T00:00:00"/>
    <n v="8316"/>
    <n v="154.06"/>
    <n v="90.93"/>
    <n v="1281162.96"/>
    <n v="756173.88"/>
    <n v="524989.07999999996"/>
    <x v="3"/>
    <n v="6"/>
  </r>
  <r>
    <x v="3"/>
    <x v="170"/>
    <x v="4"/>
    <x v="728"/>
    <x v="0"/>
    <s v="M"/>
    <x v="644"/>
    <n v="183022201"/>
    <d v="2011-10-15T00:00:00"/>
    <n v="9191"/>
    <n v="421.89"/>
    <n v="364.69"/>
    <n v="3877590.99"/>
    <n v="3351865.79"/>
    <n v="525725.19999999995"/>
    <x v="6"/>
    <n v="9"/>
  </r>
  <r>
    <x v="1"/>
    <x v="27"/>
    <x v="6"/>
    <x v="729"/>
    <x v="1"/>
    <s v="C"/>
    <x v="645"/>
    <n v="673573338"/>
    <d v="2012-07-20T00:00:00"/>
    <n v="4174"/>
    <n v="651.21"/>
    <n v="524.96"/>
    <n v="2718150.54"/>
    <n v="2191183.04"/>
    <n v="526967.5"/>
    <x v="5"/>
    <n v="7"/>
  </r>
  <r>
    <x v="0"/>
    <x v="141"/>
    <x v="5"/>
    <x v="730"/>
    <x v="0"/>
    <s v="L"/>
    <x v="646"/>
    <n v="952714908"/>
    <d v="2014-02-25T00:00:00"/>
    <n v="8367"/>
    <n v="154.06"/>
    <n v="90.93"/>
    <n v="1289020.02"/>
    <n v="760811.31"/>
    <n v="528208.71"/>
    <x v="3"/>
    <n v="1"/>
  </r>
  <r>
    <x v="1"/>
    <x v="18"/>
    <x v="10"/>
    <x v="731"/>
    <x v="1"/>
    <s v="C"/>
    <x v="647"/>
    <n v="861601769"/>
    <d v="2010-12-02T00:00:00"/>
    <n v="5965"/>
    <n v="205.7"/>
    <n v="117.11"/>
    <n v="1227000.5"/>
    <n v="698561.15"/>
    <n v="528439.35"/>
    <x v="2"/>
    <n v="10"/>
  </r>
  <r>
    <x v="6"/>
    <x v="180"/>
    <x v="8"/>
    <x v="732"/>
    <x v="1"/>
    <s v="H"/>
    <x v="648"/>
    <n v="654693591"/>
    <d v="2012-12-01T00:00:00"/>
    <n v="7237"/>
    <n v="109.28"/>
    <n v="35.840000000000003"/>
    <n v="790859.36"/>
    <n v="259374.07999999999"/>
    <n v="531485.28"/>
    <x v="5"/>
    <n v="11"/>
  </r>
  <r>
    <x v="5"/>
    <x v="47"/>
    <x v="4"/>
    <x v="733"/>
    <x v="1"/>
    <s v="H"/>
    <x v="649"/>
    <n v="614994323"/>
    <d v="2017-09-12T00:00:00"/>
    <n v="9341"/>
    <n v="421.89"/>
    <n v="364.69"/>
    <n v="3940874.49"/>
    <n v="3406569.29"/>
    <n v="534305.19999999995"/>
    <x v="7"/>
    <n v="7"/>
  </r>
  <r>
    <x v="4"/>
    <x v="123"/>
    <x v="4"/>
    <x v="734"/>
    <x v="0"/>
    <s v="C"/>
    <x v="650"/>
    <n v="775171554"/>
    <d v="2013-01-05T00:00:00"/>
    <n v="9344"/>
    <n v="421.89"/>
    <n v="364.69"/>
    <n v="3942140.16"/>
    <n v="3407663.36"/>
    <n v="534476.80000000005"/>
    <x v="5"/>
    <n v="12"/>
  </r>
  <r>
    <x v="2"/>
    <x v="169"/>
    <x v="6"/>
    <x v="735"/>
    <x v="1"/>
    <s v="C"/>
    <x v="267"/>
    <n v="630048596"/>
    <d v="2011-09-03T00:00:00"/>
    <n v="4236"/>
    <n v="651.21"/>
    <n v="524.96"/>
    <n v="2758525.56"/>
    <n v="2223730.56"/>
    <n v="534795"/>
    <x v="6"/>
    <n v="8"/>
  </r>
  <r>
    <x v="3"/>
    <x v="28"/>
    <x v="4"/>
    <x v="736"/>
    <x v="1"/>
    <s v="H"/>
    <x v="158"/>
    <n v="867222821"/>
    <d v="2016-02-06T00:00:00"/>
    <n v="9359"/>
    <n v="421.89"/>
    <n v="364.69"/>
    <n v="3948468.51"/>
    <n v="3413133.71"/>
    <n v="535334.80000000005"/>
    <x v="1"/>
    <n v="1"/>
  </r>
  <r>
    <x v="1"/>
    <x v="171"/>
    <x v="5"/>
    <x v="737"/>
    <x v="1"/>
    <s v="C"/>
    <x v="651"/>
    <n v="641146934"/>
    <d v="2012-10-04T00:00:00"/>
    <n v="8480"/>
    <n v="154.06"/>
    <n v="90.93"/>
    <n v="1306428.8"/>
    <n v="771086.4"/>
    <n v="535342.4"/>
    <x v="5"/>
    <n v="9"/>
  </r>
  <r>
    <x v="0"/>
    <x v="118"/>
    <x v="8"/>
    <x v="738"/>
    <x v="0"/>
    <s v="M"/>
    <x v="426"/>
    <n v="208630645"/>
    <d v="2012-06-28T00:00:00"/>
    <n v="7299"/>
    <n v="109.28"/>
    <n v="35.840000000000003"/>
    <n v="797634.72"/>
    <n v="261596.16"/>
    <n v="536038.56000000006"/>
    <x v="5"/>
    <n v="5"/>
  </r>
  <r>
    <x v="1"/>
    <x v="129"/>
    <x v="4"/>
    <x v="739"/>
    <x v="0"/>
    <s v="M"/>
    <x v="652"/>
    <n v="251621949"/>
    <d v="2012-10-20T00:00:00"/>
    <n v="9381"/>
    <n v="421.89"/>
    <n v="364.69"/>
    <n v="3957750.09"/>
    <n v="3421156.89"/>
    <n v="536593.19999999995"/>
    <x v="5"/>
    <n v="9"/>
  </r>
  <r>
    <x v="1"/>
    <x v="54"/>
    <x v="7"/>
    <x v="740"/>
    <x v="1"/>
    <s v="L"/>
    <x v="653"/>
    <n v="734945714"/>
    <d v="2014-02-12T00:00:00"/>
    <n v="5624"/>
    <n v="255.28"/>
    <n v="159.41999999999999"/>
    <n v="1435694.72"/>
    <n v="896578.08"/>
    <n v="539116.64"/>
    <x v="4"/>
    <n v="12"/>
  </r>
  <r>
    <x v="3"/>
    <x v="114"/>
    <x v="8"/>
    <x v="741"/>
    <x v="1"/>
    <s v="C"/>
    <x v="654"/>
    <n v="801590669"/>
    <d v="2011-03-15T00:00:00"/>
    <n v="7347"/>
    <n v="109.28"/>
    <n v="35.840000000000003"/>
    <n v="802880.16"/>
    <n v="263316.47999999998"/>
    <n v="539563.68000000005"/>
    <x v="6"/>
    <n v="1"/>
  </r>
  <r>
    <x v="1"/>
    <x v="160"/>
    <x v="10"/>
    <x v="742"/>
    <x v="1"/>
    <s v="L"/>
    <x v="655"/>
    <n v="105390059"/>
    <d v="2016-08-25T00:00:00"/>
    <n v="6115"/>
    <n v="205.7"/>
    <n v="117.11"/>
    <n v="1257855.5"/>
    <n v="716127.65"/>
    <n v="541727.85"/>
    <x v="1"/>
    <n v="7"/>
  </r>
  <r>
    <x v="6"/>
    <x v="90"/>
    <x v="8"/>
    <x v="743"/>
    <x v="0"/>
    <s v="C"/>
    <x v="656"/>
    <n v="699368035"/>
    <d v="2010-12-07T00:00:00"/>
    <n v="7398"/>
    <n v="109.28"/>
    <n v="35.840000000000003"/>
    <n v="808453.44"/>
    <n v="265144.32000000001"/>
    <n v="543309.12"/>
    <x v="2"/>
    <n v="10"/>
  </r>
  <r>
    <x v="3"/>
    <x v="172"/>
    <x v="7"/>
    <x v="744"/>
    <x v="1"/>
    <s v="C"/>
    <x v="657"/>
    <n v="482649838"/>
    <d v="2014-11-13T00:00:00"/>
    <n v="5668"/>
    <n v="255.28"/>
    <n v="159.41999999999999"/>
    <n v="1446927.04"/>
    <n v="903592.56"/>
    <n v="543334.48"/>
    <x v="3"/>
    <n v="10"/>
  </r>
  <r>
    <x v="1"/>
    <x v="16"/>
    <x v="9"/>
    <x v="745"/>
    <x v="0"/>
    <s v="M"/>
    <x v="387"/>
    <n v="461408460"/>
    <d v="2016-03-15T00:00:00"/>
    <n v="9872"/>
    <n v="152.58000000000001"/>
    <n v="97.44"/>
    <n v="1506269.76"/>
    <n v="961927.68000000005"/>
    <n v="544342.07999999996"/>
    <x v="1"/>
    <n v="3"/>
  </r>
  <r>
    <x v="6"/>
    <x v="52"/>
    <x v="8"/>
    <x v="746"/>
    <x v="1"/>
    <s v="L"/>
    <x v="658"/>
    <n v="851299941"/>
    <d v="2011-02-01T00:00:00"/>
    <n v="7425"/>
    <n v="109.28"/>
    <n v="35.840000000000003"/>
    <n v="811404"/>
    <n v="266112"/>
    <n v="545292"/>
    <x v="6"/>
    <n v="1"/>
  </r>
  <r>
    <x v="6"/>
    <x v="52"/>
    <x v="7"/>
    <x v="747"/>
    <x v="0"/>
    <s v="H"/>
    <x v="659"/>
    <n v="313044536"/>
    <d v="2011-04-14T00:00:00"/>
    <n v="5689"/>
    <n v="255.28"/>
    <n v="159.41999999999999"/>
    <n v="1452287.92"/>
    <n v="906940.38"/>
    <n v="545347.54"/>
    <x v="6"/>
    <n v="3"/>
  </r>
  <r>
    <x v="4"/>
    <x v="177"/>
    <x v="4"/>
    <x v="748"/>
    <x v="1"/>
    <s v="L"/>
    <x v="660"/>
    <n v="479216182"/>
    <d v="2011-04-26T00:00:00"/>
    <n v="9572"/>
    <n v="421.89"/>
    <n v="364.69"/>
    <n v="4038331.08"/>
    <n v="3490812.68"/>
    <n v="547518.4"/>
    <x v="6"/>
    <n v="4"/>
  </r>
  <r>
    <x v="3"/>
    <x v="78"/>
    <x v="4"/>
    <x v="749"/>
    <x v="0"/>
    <s v="H"/>
    <x v="661"/>
    <n v="613542068"/>
    <d v="2016-08-11T00:00:00"/>
    <n v="9587"/>
    <n v="421.89"/>
    <n v="364.69"/>
    <n v="4044659.43"/>
    <n v="3496283.03"/>
    <n v="548376.4"/>
    <x v="1"/>
    <n v="8"/>
  </r>
  <r>
    <x v="0"/>
    <x v="91"/>
    <x v="9"/>
    <x v="750"/>
    <x v="0"/>
    <s v="C"/>
    <x v="662"/>
    <n v="547748982"/>
    <d v="2013-10-14T00:00:00"/>
    <n v="9951"/>
    <n v="152.58000000000001"/>
    <n v="97.44"/>
    <n v="1518323.58"/>
    <n v="969625.44"/>
    <n v="548698.14"/>
    <x v="4"/>
    <n v="9"/>
  </r>
  <r>
    <x v="3"/>
    <x v="28"/>
    <x v="8"/>
    <x v="751"/>
    <x v="1"/>
    <s v="C"/>
    <x v="663"/>
    <n v="914391076"/>
    <d v="2016-08-04T00:00:00"/>
    <n v="7494"/>
    <n v="109.28"/>
    <n v="35.840000000000003"/>
    <n v="818944.32"/>
    <n v="268584.96000000002"/>
    <n v="550359.36"/>
    <x v="1"/>
    <n v="6"/>
  </r>
  <r>
    <x v="5"/>
    <x v="67"/>
    <x v="4"/>
    <x v="752"/>
    <x v="0"/>
    <s v="M"/>
    <x v="664"/>
    <n v="355602824"/>
    <d v="2012-09-15T00:00:00"/>
    <n v="9633"/>
    <n v="421.89"/>
    <n v="364.69"/>
    <n v="4064066.37"/>
    <n v="3513058.77"/>
    <n v="551007.6"/>
    <x v="5"/>
    <n v="8"/>
  </r>
  <r>
    <x v="6"/>
    <x v="90"/>
    <x v="7"/>
    <x v="753"/>
    <x v="0"/>
    <s v="C"/>
    <x v="665"/>
    <n v="984673964"/>
    <d v="2015-03-05T00:00:00"/>
    <n v="5763"/>
    <n v="255.28"/>
    <n v="159.41999999999999"/>
    <n v="1471178.64"/>
    <n v="918737.46"/>
    <n v="552441.18000000005"/>
    <x v="0"/>
    <n v="2"/>
  </r>
  <r>
    <x v="1"/>
    <x v="38"/>
    <x v="7"/>
    <x v="754"/>
    <x v="1"/>
    <s v="M"/>
    <x v="360"/>
    <n v="123670709"/>
    <d v="2016-02-01T00:00:00"/>
    <n v="5766"/>
    <n v="255.28"/>
    <n v="159.41999999999999"/>
    <n v="1471944.48"/>
    <n v="919215.72"/>
    <n v="552728.76"/>
    <x v="1"/>
    <n v="1"/>
  </r>
  <r>
    <x v="3"/>
    <x v="6"/>
    <x v="10"/>
    <x v="755"/>
    <x v="1"/>
    <s v="L"/>
    <x v="666"/>
    <n v="221975171"/>
    <d v="2010-05-17T00:00:00"/>
    <n v="6241"/>
    <n v="205.7"/>
    <n v="117.11"/>
    <n v="1283773.7"/>
    <n v="730883.51"/>
    <n v="552890.18999999994"/>
    <x v="2"/>
    <n v="4"/>
  </r>
  <r>
    <x v="0"/>
    <x v="131"/>
    <x v="5"/>
    <x v="756"/>
    <x v="1"/>
    <s v="L"/>
    <x v="176"/>
    <n v="529970014"/>
    <d v="2013-01-03T00:00:00"/>
    <n v="8759"/>
    <n v="154.06"/>
    <n v="90.93"/>
    <n v="1349411.54"/>
    <n v="796455.87"/>
    <n v="552955.67000000004"/>
    <x v="5"/>
    <n v="12"/>
  </r>
  <r>
    <x v="0"/>
    <x v="31"/>
    <x v="11"/>
    <x v="757"/>
    <x v="1"/>
    <s v="C"/>
    <x v="667"/>
    <n v="724799668"/>
    <d v="2016-05-27T00:00:00"/>
    <n v="3183"/>
    <n v="437.2"/>
    <n v="263.33"/>
    <n v="1391607.6"/>
    <n v="838179.39"/>
    <n v="553428.21"/>
    <x v="1"/>
    <n v="5"/>
  </r>
  <r>
    <x v="0"/>
    <x v="77"/>
    <x v="6"/>
    <x v="758"/>
    <x v="0"/>
    <s v="C"/>
    <x v="668"/>
    <n v="141812741"/>
    <d v="2017-01-24T00:00:00"/>
    <n v="4396"/>
    <n v="651.21"/>
    <n v="524.96"/>
    <n v="2862719.16"/>
    <n v="2307724.16"/>
    <n v="554995"/>
    <x v="7"/>
    <n v="1"/>
  </r>
  <r>
    <x v="3"/>
    <x v="6"/>
    <x v="10"/>
    <x v="759"/>
    <x v="1"/>
    <s v="H"/>
    <x v="669"/>
    <n v="263506495"/>
    <d v="2015-12-14T00:00:00"/>
    <n v="6283"/>
    <n v="205.7"/>
    <n v="117.11"/>
    <n v="1292413.1000000001"/>
    <n v="735802.13"/>
    <n v="556610.97"/>
    <x v="0"/>
    <n v="12"/>
  </r>
  <r>
    <x v="3"/>
    <x v="15"/>
    <x v="7"/>
    <x v="760"/>
    <x v="0"/>
    <s v="M"/>
    <x v="177"/>
    <n v="635122907"/>
    <d v="2016-12-13T00:00:00"/>
    <n v="5837"/>
    <n v="255.28"/>
    <n v="159.41999999999999"/>
    <n v="1490069.36"/>
    <n v="930534.54"/>
    <n v="559534.81999999995"/>
    <x v="1"/>
    <n v="12"/>
  </r>
  <r>
    <x v="0"/>
    <x v="0"/>
    <x v="11"/>
    <x v="761"/>
    <x v="1"/>
    <s v="H"/>
    <x v="134"/>
    <n v="759504878"/>
    <d v="2011-12-08T00:00:00"/>
    <n v="3226"/>
    <n v="437.2"/>
    <n v="263.33"/>
    <n v="1410407.2"/>
    <n v="849502.58"/>
    <n v="560904.62"/>
    <x v="6"/>
    <n v="10"/>
  </r>
  <r>
    <x v="1"/>
    <x v="171"/>
    <x v="5"/>
    <x v="762"/>
    <x v="1"/>
    <s v="L"/>
    <x v="670"/>
    <n v="585931193"/>
    <d v="2012-11-21T00:00:00"/>
    <n v="8916"/>
    <n v="154.06"/>
    <n v="90.93"/>
    <n v="1373598.96"/>
    <n v="810731.88"/>
    <n v="562867.07999999996"/>
    <x v="5"/>
    <n v="10"/>
  </r>
  <r>
    <x v="0"/>
    <x v="149"/>
    <x v="7"/>
    <x v="763"/>
    <x v="1"/>
    <s v="M"/>
    <x v="671"/>
    <n v="935371100"/>
    <d v="2015-07-06T00:00:00"/>
    <n v="5949"/>
    <n v="255.28"/>
    <n v="159.41999999999999"/>
    <n v="1518660.72"/>
    <n v="948389.58"/>
    <n v="570271.14"/>
    <x v="0"/>
    <n v="6"/>
  </r>
  <r>
    <x v="5"/>
    <x v="166"/>
    <x v="4"/>
    <x v="764"/>
    <x v="0"/>
    <s v="H"/>
    <x v="672"/>
    <n v="969616687"/>
    <d v="2013-06-28T00:00:00"/>
    <n v="9980"/>
    <n v="421.89"/>
    <n v="364.69"/>
    <n v="4210462.2"/>
    <n v="3639606.2"/>
    <n v="570856"/>
    <x v="4"/>
    <n v="6"/>
  </r>
  <r>
    <x v="1"/>
    <x v="142"/>
    <x v="11"/>
    <x v="765"/>
    <x v="0"/>
    <s v="L"/>
    <x v="673"/>
    <n v="849630105"/>
    <d v="2012-11-09T00:00:00"/>
    <n v="3284"/>
    <n v="437.2"/>
    <n v="263.33"/>
    <n v="1435764.8"/>
    <n v="864775.72"/>
    <n v="570989.07999999996"/>
    <x v="5"/>
    <n v="10"/>
  </r>
  <r>
    <x v="4"/>
    <x v="128"/>
    <x v="11"/>
    <x v="766"/>
    <x v="0"/>
    <s v="L"/>
    <x v="471"/>
    <n v="866053378"/>
    <d v="2017-06-22T00:00:00"/>
    <n v="3295"/>
    <n v="437.2"/>
    <n v="263.33"/>
    <n v="1440574"/>
    <n v="867672.35"/>
    <n v="572901.65"/>
    <x v="7"/>
    <n v="5"/>
  </r>
  <r>
    <x v="1"/>
    <x v="167"/>
    <x v="5"/>
    <x v="767"/>
    <x v="1"/>
    <s v="C"/>
    <x v="674"/>
    <n v="170214545"/>
    <d v="2016-08-19T00:00:00"/>
    <n v="9121"/>
    <n v="154.06"/>
    <n v="90.93"/>
    <n v="1405181.26"/>
    <n v="829372.53"/>
    <n v="575808.73"/>
    <x v="1"/>
    <n v="8"/>
  </r>
  <r>
    <x v="0"/>
    <x v="116"/>
    <x v="7"/>
    <x v="768"/>
    <x v="1"/>
    <s v="L"/>
    <x v="675"/>
    <n v="370222795"/>
    <d v="2016-06-11T00:00:00"/>
    <n v="6007"/>
    <n v="255.28"/>
    <n v="159.41999999999999"/>
    <n v="1533466.96"/>
    <n v="957635.94"/>
    <n v="575831.02"/>
    <x v="1"/>
    <n v="5"/>
  </r>
  <r>
    <x v="0"/>
    <x v="53"/>
    <x v="7"/>
    <x v="769"/>
    <x v="1"/>
    <s v="M"/>
    <x v="676"/>
    <n v="479880082"/>
    <d v="2014-05-23T00:00:00"/>
    <n v="6035"/>
    <n v="255.28"/>
    <n v="159.41999999999999"/>
    <n v="1540614.8"/>
    <n v="962099.7"/>
    <n v="578515.1"/>
    <x v="3"/>
    <n v="5"/>
  </r>
  <r>
    <x v="1"/>
    <x v="101"/>
    <x v="8"/>
    <x v="770"/>
    <x v="1"/>
    <s v="L"/>
    <x v="677"/>
    <n v="584204280"/>
    <d v="2013-01-01T00:00:00"/>
    <n v="7884"/>
    <n v="109.28"/>
    <n v="35.840000000000003"/>
    <n v="861563.52"/>
    <n v="282562.56"/>
    <n v="579000.96"/>
    <x v="5"/>
    <n v="11"/>
  </r>
  <r>
    <x v="0"/>
    <x v="71"/>
    <x v="10"/>
    <x v="771"/>
    <x v="0"/>
    <s v="H"/>
    <x v="678"/>
    <n v="594540441"/>
    <d v="2012-07-30T00:00:00"/>
    <n v="6583"/>
    <n v="205.7"/>
    <n v="117.11"/>
    <n v="1354123.1"/>
    <n v="770935.13"/>
    <n v="583187.97"/>
    <x v="5"/>
    <n v="6"/>
  </r>
  <r>
    <x v="1"/>
    <x v="12"/>
    <x v="5"/>
    <x v="772"/>
    <x v="0"/>
    <s v="M"/>
    <x v="679"/>
    <n v="241281497"/>
    <d v="2014-03-03T00:00:00"/>
    <n v="9412"/>
    <n v="154.06"/>
    <n v="90.93"/>
    <n v="1450012.72"/>
    <n v="855833.16"/>
    <n v="594179.56000000006"/>
    <x v="3"/>
    <n v="2"/>
  </r>
  <r>
    <x v="5"/>
    <x v="45"/>
    <x v="10"/>
    <x v="773"/>
    <x v="1"/>
    <s v="C"/>
    <x v="680"/>
    <n v="935644042"/>
    <d v="2013-05-15T00:00:00"/>
    <n v="6719"/>
    <n v="205.7"/>
    <n v="117.11"/>
    <n v="1382098.3"/>
    <n v="786862.09"/>
    <n v="595236.21"/>
    <x v="4"/>
    <n v="3"/>
  </r>
  <r>
    <x v="0"/>
    <x v="141"/>
    <x v="10"/>
    <x v="774"/>
    <x v="0"/>
    <s v="C"/>
    <x v="681"/>
    <n v="622791612"/>
    <d v="2013-05-31T00:00:00"/>
    <n v="6733"/>
    <n v="205.7"/>
    <n v="117.11"/>
    <n v="1384978.1"/>
    <n v="788501.63"/>
    <n v="596476.47"/>
    <x v="4"/>
    <n v="5"/>
  </r>
  <r>
    <x v="1"/>
    <x v="66"/>
    <x v="6"/>
    <x v="775"/>
    <x v="1"/>
    <s v="C"/>
    <x v="682"/>
    <n v="328856265"/>
    <d v="2013-02-12T00:00:00"/>
    <n v="4732"/>
    <n v="651.21"/>
    <n v="524.96"/>
    <n v="3081525.72"/>
    <n v="2484110.7200000002"/>
    <n v="597415"/>
    <x v="4"/>
    <n v="2"/>
  </r>
  <r>
    <x v="1"/>
    <x v="27"/>
    <x v="7"/>
    <x v="776"/>
    <x v="1"/>
    <s v="C"/>
    <x v="683"/>
    <n v="473527753"/>
    <d v="2012-12-29T00:00:00"/>
    <n v="6240"/>
    <n v="255.28"/>
    <n v="159.41999999999999"/>
    <n v="1592947.2"/>
    <n v="994780.8"/>
    <n v="598166.4"/>
    <x v="5"/>
    <n v="11"/>
  </r>
  <r>
    <x v="3"/>
    <x v="133"/>
    <x v="5"/>
    <x v="777"/>
    <x v="1"/>
    <s v="C"/>
    <x v="684"/>
    <n v="524363124"/>
    <d v="2011-06-28T00:00:00"/>
    <n v="9556"/>
    <n v="154.06"/>
    <n v="90.93"/>
    <n v="1472197.36"/>
    <n v="868927.08"/>
    <n v="603270.28"/>
    <x v="6"/>
    <n v="5"/>
  </r>
  <r>
    <x v="4"/>
    <x v="130"/>
    <x v="3"/>
    <x v="778"/>
    <x v="0"/>
    <s v="L"/>
    <x v="685"/>
    <n v="576654183"/>
    <d v="2013-02-03T00:00:00"/>
    <n v="3642"/>
    <n v="668.27"/>
    <n v="502.54"/>
    <n v="2433839.34"/>
    <n v="1830250.68"/>
    <n v="603588.66"/>
    <x v="4"/>
    <n v="2"/>
  </r>
  <r>
    <x v="1"/>
    <x v="160"/>
    <x v="8"/>
    <x v="779"/>
    <x v="1"/>
    <s v="H"/>
    <x v="686"/>
    <n v="706399714"/>
    <d v="2010-07-19T00:00:00"/>
    <n v="8228"/>
    <n v="109.28"/>
    <n v="35.840000000000003"/>
    <n v="899155.84"/>
    <n v="294891.52000000002"/>
    <n v="604264.31999999995"/>
    <x v="2"/>
    <n v="6"/>
  </r>
  <r>
    <x v="3"/>
    <x v="23"/>
    <x v="7"/>
    <x v="780"/>
    <x v="1"/>
    <s v="M"/>
    <x v="454"/>
    <n v="218629920"/>
    <d v="2015-10-20T00:00:00"/>
    <n v="6307"/>
    <n v="255.28"/>
    <n v="159.41999999999999"/>
    <n v="1610050.96"/>
    <n v="1005461.94"/>
    <n v="604589.02"/>
    <x v="0"/>
    <n v="9"/>
  </r>
  <r>
    <x v="4"/>
    <x v="130"/>
    <x v="10"/>
    <x v="781"/>
    <x v="0"/>
    <s v="L"/>
    <x v="687"/>
    <n v="925405299"/>
    <d v="2015-05-01T00:00:00"/>
    <n v="6847"/>
    <n v="205.7"/>
    <n v="117.11"/>
    <n v="1408427.9"/>
    <n v="801852.17"/>
    <n v="606575.73"/>
    <x v="0"/>
    <n v="3"/>
  </r>
  <r>
    <x v="0"/>
    <x v="117"/>
    <x v="7"/>
    <x v="782"/>
    <x v="0"/>
    <s v="L"/>
    <x v="688"/>
    <n v="817740142"/>
    <d v="2013-08-19T00:00:00"/>
    <n v="6335"/>
    <n v="255.28"/>
    <n v="159.41999999999999"/>
    <n v="1617198.8"/>
    <n v="1009925.7"/>
    <n v="607273.1"/>
    <x v="4"/>
    <n v="8"/>
  </r>
  <r>
    <x v="3"/>
    <x v="114"/>
    <x v="7"/>
    <x v="783"/>
    <x v="1"/>
    <s v="L"/>
    <x v="689"/>
    <n v="236911857"/>
    <d v="2014-02-25T00:00:00"/>
    <n v="6338"/>
    <n v="255.28"/>
    <n v="159.41999999999999"/>
    <n v="1617964.64"/>
    <n v="1010403.96"/>
    <n v="607560.68000000005"/>
    <x v="3"/>
    <n v="1"/>
  </r>
  <r>
    <x v="5"/>
    <x v="47"/>
    <x v="5"/>
    <x v="784"/>
    <x v="1"/>
    <s v="L"/>
    <x v="426"/>
    <n v="366653096"/>
    <d v="2012-05-31T00:00:00"/>
    <n v="9654"/>
    <n v="154.06"/>
    <n v="90.93"/>
    <n v="1487295.24"/>
    <n v="877838.22"/>
    <n v="609457.02"/>
    <x v="5"/>
    <n v="5"/>
  </r>
  <r>
    <x v="2"/>
    <x v="106"/>
    <x v="11"/>
    <x v="785"/>
    <x v="0"/>
    <s v="H"/>
    <x v="690"/>
    <n v="107172334"/>
    <d v="2016-12-23T00:00:00"/>
    <n v="3530"/>
    <n v="437.2"/>
    <n v="263.33"/>
    <n v="1543316"/>
    <n v="929554.9"/>
    <n v="613761.1"/>
    <x v="1"/>
    <n v="11"/>
  </r>
  <r>
    <x v="2"/>
    <x v="59"/>
    <x v="11"/>
    <x v="786"/>
    <x v="0"/>
    <s v="M"/>
    <x v="691"/>
    <n v="873522365"/>
    <d v="2015-01-13T00:00:00"/>
    <n v="3534"/>
    <n v="437.2"/>
    <n v="263.33"/>
    <n v="1545064.8"/>
    <n v="930608.22"/>
    <n v="614456.57999999996"/>
    <x v="3"/>
    <n v="12"/>
  </r>
  <r>
    <x v="1"/>
    <x v="119"/>
    <x v="10"/>
    <x v="787"/>
    <x v="0"/>
    <s v="M"/>
    <x v="320"/>
    <n v="133812463"/>
    <d v="2014-08-09T00:00:00"/>
    <n v="6936"/>
    <n v="205.7"/>
    <n v="117.11"/>
    <n v="1426735.2"/>
    <n v="812274.96"/>
    <n v="614460.24"/>
    <x v="3"/>
    <n v="7"/>
  </r>
  <r>
    <x v="4"/>
    <x v="123"/>
    <x v="7"/>
    <x v="788"/>
    <x v="1"/>
    <s v="M"/>
    <x v="692"/>
    <n v="375630986"/>
    <d v="2010-06-02T00:00:00"/>
    <n v="6411"/>
    <n v="255.28"/>
    <n v="159.41999999999999"/>
    <n v="1636600.08"/>
    <n v="1022041.62"/>
    <n v="614558.46"/>
    <x v="2"/>
    <n v="4"/>
  </r>
  <r>
    <x v="0"/>
    <x v="131"/>
    <x v="8"/>
    <x v="789"/>
    <x v="0"/>
    <s v="C"/>
    <x v="326"/>
    <n v="284870612"/>
    <d v="2015-10-07T00:00:00"/>
    <n v="8399"/>
    <n v="109.28"/>
    <n v="35.840000000000003"/>
    <n v="917842.72"/>
    <n v="301020.15999999997"/>
    <n v="616822.56000000006"/>
    <x v="0"/>
    <n v="9"/>
  </r>
  <r>
    <x v="1"/>
    <x v="7"/>
    <x v="6"/>
    <x v="790"/>
    <x v="1"/>
    <s v="M"/>
    <x v="693"/>
    <n v="132082116"/>
    <d v="2012-07-22T00:00:00"/>
    <n v="4888"/>
    <n v="651.21"/>
    <n v="524.96"/>
    <n v="3183114.48"/>
    <n v="2566004.48"/>
    <n v="617110"/>
    <x v="5"/>
    <n v="6"/>
  </r>
  <r>
    <x v="2"/>
    <x v="35"/>
    <x v="6"/>
    <x v="791"/>
    <x v="1"/>
    <s v="H"/>
    <x v="558"/>
    <n v="606970441"/>
    <d v="2016-09-16T00:00:00"/>
    <n v="4897"/>
    <n v="651.21"/>
    <n v="524.96"/>
    <n v="3188975.37"/>
    <n v="2570729.12"/>
    <n v="618246.25"/>
    <x v="1"/>
    <n v="8"/>
  </r>
  <r>
    <x v="1"/>
    <x v="160"/>
    <x v="5"/>
    <x v="792"/>
    <x v="0"/>
    <s v="M"/>
    <x v="169"/>
    <n v="641489398"/>
    <d v="2014-07-28T00:00:00"/>
    <n v="9823"/>
    <n v="154.06"/>
    <n v="90.93"/>
    <n v="1513331.38"/>
    <n v="893205.39"/>
    <n v="620125.99"/>
    <x v="3"/>
    <n v="7"/>
  </r>
  <r>
    <x v="3"/>
    <x v="115"/>
    <x v="10"/>
    <x v="793"/>
    <x v="0"/>
    <s v="C"/>
    <x v="227"/>
    <n v="180412948"/>
    <d v="2014-08-24T00:00:00"/>
    <n v="7055"/>
    <n v="205.7"/>
    <n v="117.11"/>
    <n v="1451213.5"/>
    <n v="826211.05"/>
    <n v="625002.44999999995"/>
    <x v="3"/>
    <n v="8"/>
  </r>
  <r>
    <x v="0"/>
    <x v="10"/>
    <x v="11"/>
    <x v="794"/>
    <x v="1"/>
    <s v="L"/>
    <x v="460"/>
    <n v="506365287"/>
    <d v="2014-05-16T00:00:00"/>
    <n v="3596"/>
    <n v="437.2"/>
    <n v="263.33"/>
    <n v="1572171.2"/>
    <n v="946934.68"/>
    <n v="625236.52"/>
    <x v="3"/>
    <n v="4"/>
  </r>
  <r>
    <x v="3"/>
    <x v="172"/>
    <x v="10"/>
    <x v="795"/>
    <x v="0"/>
    <s v="H"/>
    <x v="694"/>
    <n v="266820847"/>
    <d v="2012-12-10T00:00:00"/>
    <n v="7073"/>
    <n v="205.7"/>
    <n v="117.11"/>
    <n v="1454916.1"/>
    <n v="828319.03"/>
    <n v="626597.06999999995"/>
    <x v="5"/>
    <n v="11"/>
  </r>
  <r>
    <x v="3"/>
    <x v="34"/>
    <x v="10"/>
    <x v="796"/>
    <x v="1"/>
    <s v="M"/>
    <x v="695"/>
    <n v="410067975"/>
    <d v="2016-11-20T00:00:00"/>
    <n v="7081"/>
    <n v="205.7"/>
    <n v="117.11"/>
    <n v="1456561.7"/>
    <n v="829255.91"/>
    <n v="627305.79"/>
    <x v="1"/>
    <n v="10"/>
  </r>
  <r>
    <x v="1"/>
    <x v="12"/>
    <x v="10"/>
    <x v="797"/>
    <x v="1"/>
    <s v="M"/>
    <x v="560"/>
    <n v="860287702"/>
    <d v="2013-09-11T00:00:00"/>
    <n v="7103"/>
    <n v="205.7"/>
    <n v="117.11"/>
    <n v="1461087.1"/>
    <n v="831832.33"/>
    <n v="629254.77"/>
    <x v="4"/>
    <n v="8"/>
  </r>
  <r>
    <x v="1"/>
    <x v="62"/>
    <x v="8"/>
    <x v="798"/>
    <x v="0"/>
    <s v="M"/>
    <x v="696"/>
    <n v="262770926"/>
    <d v="2013-02-08T00:00:00"/>
    <n v="8611"/>
    <n v="109.28"/>
    <n v="35.840000000000003"/>
    <n v="941010.08"/>
    <n v="308618.23999999999"/>
    <n v="632391.84"/>
    <x v="4"/>
    <n v="1"/>
  </r>
  <r>
    <x v="1"/>
    <x v="125"/>
    <x v="10"/>
    <x v="799"/>
    <x v="0"/>
    <s v="M"/>
    <x v="588"/>
    <n v="517799222"/>
    <d v="2012-10-23T00:00:00"/>
    <n v="7151"/>
    <n v="205.7"/>
    <n v="117.11"/>
    <n v="1470960.7"/>
    <n v="837453.61"/>
    <n v="633507.09"/>
    <x v="5"/>
    <n v="9"/>
  </r>
  <r>
    <x v="4"/>
    <x v="135"/>
    <x v="7"/>
    <x v="800"/>
    <x v="1"/>
    <s v="C"/>
    <x v="697"/>
    <n v="300476777"/>
    <d v="2013-02-28T00:00:00"/>
    <n v="6610"/>
    <n v="255.28"/>
    <n v="159.41999999999999"/>
    <n v="1687400.8"/>
    <n v="1053766.2"/>
    <n v="633634.6"/>
    <x v="4"/>
    <n v="1"/>
  </r>
  <r>
    <x v="1"/>
    <x v="157"/>
    <x v="3"/>
    <x v="801"/>
    <x v="0"/>
    <s v="C"/>
    <x v="698"/>
    <n v="128090989"/>
    <d v="2015-04-27T00:00:00"/>
    <n v="3825"/>
    <n v="668.27"/>
    <n v="502.54"/>
    <n v="2556132.75"/>
    <n v="1922215.5"/>
    <n v="633917.25"/>
    <x v="0"/>
    <n v="4"/>
  </r>
  <r>
    <x v="0"/>
    <x v="24"/>
    <x v="8"/>
    <x v="802"/>
    <x v="0"/>
    <s v="C"/>
    <x v="699"/>
    <n v="980459678"/>
    <d v="2015-02-09T00:00:00"/>
    <n v="8661"/>
    <n v="109.28"/>
    <n v="35.840000000000003"/>
    <n v="946474.08"/>
    <n v="310410.23999999999"/>
    <n v="636063.84"/>
    <x v="0"/>
    <n v="1"/>
  </r>
  <r>
    <x v="0"/>
    <x v="126"/>
    <x v="11"/>
    <x v="803"/>
    <x v="0"/>
    <s v="L"/>
    <x v="700"/>
    <n v="650727784"/>
    <d v="2015-06-06T00:00:00"/>
    <n v="3667"/>
    <n v="437.2"/>
    <n v="263.33"/>
    <n v="1603212.4"/>
    <n v="965631.11"/>
    <n v="637581.29"/>
    <x v="0"/>
    <n v="4"/>
  </r>
  <r>
    <x v="5"/>
    <x v="45"/>
    <x v="11"/>
    <x v="804"/>
    <x v="1"/>
    <s v="H"/>
    <x v="701"/>
    <n v="991831386"/>
    <d v="2016-01-29T00:00:00"/>
    <n v="3803"/>
    <n v="437.2"/>
    <n v="263.33"/>
    <n v="1662671.6"/>
    <n v="1001443.99"/>
    <n v="661227.61"/>
    <x v="1"/>
    <n v="1"/>
  </r>
  <r>
    <x v="0"/>
    <x v="141"/>
    <x v="6"/>
    <x v="805"/>
    <x v="1"/>
    <s v="M"/>
    <x v="531"/>
    <n v="812295901"/>
    <d v="2011-02-13T00:00:00"/>
    <n v="5263"/>
    <n v="651.21"/>
    <n v="524.96"/>
    <n v="3427318.23"/>
    <n v="2762864.48"/>
    <n v="664453.75"/>
    <x v="6"/>
    <n v="1"/>
  </r>
  <r>
    <x v="1"/>
    <x v="27"/>
    <x v="3"/>
    <x v="806"/>
    <x v="0"/>
    <s v="H"/>
    <x v="702"/>
    <n v="606055057"/>
    <d v="2011-01-23T00:00:00"/>
    <n v="4014"/>
    <n v="668.27"/>
    <n v="502.54"/>
    <n v="2682435.7799999998"/>
    <n v="2017195.56"/>
    <n v="665240.22"/>
    <x v="2"/>
    <n v="12"/>
  </r>
  <r>
    <x v="3"/>
    <x v="69"/>
    <x v="8"/>
    <x v="807"/>
    <x v="1"/>
    <s v="M"/>
    <x v="267"/>
    <n v="812984693"/>
    <d v="2011-08-22T00:00:00"/>
    <n v="9092"/>
    <n v="109.28"/>
    <n v="35.840000000000003"/>
    <n v="993573.76"/>
    <n v="325857.28000000003"/>
    <n v="667716.48"/>
    <x v="6"/>
    <n v="8"/>
  </r>
  <r>
    <x v="1"/>
    <x v="164"/>
    <x v="8"/>
    <x v="808"/>
    <x v="0"/>
    <s v="C"/>
    <x v="703"/>
    <n v="680517470"/>
    <d v="2015-03-25T00:00:00"/>
    <n v="9097"/>
    <n v="109.28"/>
    <n v="35.840000000000003"/>
    <n v="994120.16"/>
    <n v="326036.47999999998"/>
    <n v="668083.68000000005"/>
    <x v="0"/>
    <n v="3"/>
  </r>
  <r>
    <x v="1"/>
    <x v="111"/>
    <x v="10"/>
    <x v="809"/>
    <x v="1"/>
    <s v="L"/>
    <x v="126"/>
    <n v="713696610"/>
    <d v="2014-03-28T00:00:00"/>
    <n v="7542"/>
    <n v="205.7"/>
    <n v="117.11"/>
    <n v="1551389.4"/>
    <n v="883243.62"/>
    <n v="668145.78"/>
    <x v="3"/>
    <n v="2"/>
  </r>
  <r>
    <x v="0"/>
    <x v="43"/>
    <x v="7"/>
    <x v="810"/>
    <x v="1"/>
    <s v="L"/>
    <x v="704"/>
    <n v="373335015"/>
    <d v="2011-02-28T00:00:00"/>
    <n v="6982"/>
    <n v="255.28"/>
    <n v="159.41999999999999"/>
    <n v="1782364.96"/>
    <n v="1113070.44"/>
    <n v="669294.52"/>
    <x v="6"/>
    <n v="1"/>
  </r>
  <r>
    <x v="0"/>
    <x v="39"/>
    <x v="7"/>
    <x v="811"/>
    <x v="1"/>
    <s v="H"/>
    <x v="705"/>
    <n v="445178306"/>
    <d v="2013-09-22T00:00:00"/>
    <n v="7008"/>
    <n v="255.28"/>
    <n v="159.41999999999999"/>
    <n v="1789002.24"/>
    <n v="1117215.3600000001"/>
    <n v="671786.88"/>
    <x v="4"/>
    <n v="8"/>
  </r>
  <r>
    <x v="0"/>
    <x v="153"/>
    <x v="3"/>
    <x v="812"/>
    <x v="0"/>
    <s v="M"/>
    <x v="706"/>
    <n v="850038230"/>
    <d v="2014-04-21T00:00:00"/>
    <n v="4057"/>
    <n v="668.27"/>
    <n v="502.54"/>
    <n v="2711171.39"/>
    <n v="2038804.78"/>
    <n v="672366.61"/>
    <x v="3"/>
    <n v="4"/>
  </r>
  <r>
    <x v="0"/>
    <x v="24"/>
    <x v="7"/>
    <x v="813"/>
    <x v="1"/>
    <s v="L"/>
    <x v="707"/>
    <n v="585823476"/>
    <d v="2012-01-06T00:00:00"/>
    <n v="7040"/>
    <n v="255.28"/>
    <n v="159.41999999999999"/>
    <n v="1797171.2"/>
    <n v="1122316.8"/>
    <n v="674854.40000000002"/>
    <x v="6"/>
    <n v="12"/>
  </r>
  <r>
    <x v="1"/>
    <x v="2"/>
    <x v="10"/>
    <x v="814"/>
    <x v="1"/>
    <s v="L"/>
    <x v="708"/>
    <n v="977313554"/>
    <d v="2015-03-29T00:00:00"/>
    <n v="7653"/>
    <n v="205.7"/>
    <n v="117.11"/>
    <n v="1574222.1"/>
    <n v="896242.83"/>
    <n v="677979.27"/>
    <x v="0"/>
    <n v="2"/>
  </r>
  <r>
    <x v="4"/>
    <x v="130"/>
    <x v="8"/>
    <x v="815"/>
    <x v="0"/>
    <s v="L"/>
    <x v="709"/>
    <n v="985665738"/>
    <d v="2014-05-19T00:00:00"/>
    <n v="9250"/>
    <n v="109.28"/>
    <n v="35.840000000000003"/>
    <n v="1010840"/>
    <n v="331520"/>
    <n v="679320"/>
    <x v="3"/>
    <n v="4"/>
  </r>
  <r>
    <x v="0"/>
    <x v="116"/>
    <x v="7"/>
    <x v="816"/>
    <x v="0"/>
    <s v="H"/>
    <x v="710"/>
    <n v="444604098"/>
    <d v="2010-10-31T00:00:00"/>
    <n v="7088"/>
    <n v="255.28"/>
    <n v="159.41999999999999"/>
    <n v="1809424.64"/>
    <n v="1129968.96"/>
    <n v="679455.68"/>
    <x v="2"/>
    <n v="10"/>
  </r>
  <r>
    <x v="2"/>
    <x v="59"/>
    <x v="6"/>
    <x v="817"/>
    <x v="1"/>
    <s v="C"/>
    <x v="711"/>
    <n v="560608565"/>
    <d v="2014-08-24T00:00:00"/>
    <n v="5387"/>
    <n v="651.21"/>
    <n v="524.96"/>
    <n v="3508068.27"/>
    <n v="2827959.52"/>
    <n v="680108.75"/>
    <x v="3"/>
    <n v="7"/>
  </r>
  <r>
    <x v="1"/>
    <x v="38"/>
    <x v="7"/>
    <x v="818"/>
    <x v="1"/>
    <s v="H"/>
    <x v="712"/>
    <n v="298856723"/>
    <d v="2017-04-03T00:00:00"/>
    <n v="7200"/>
    <n v="255.28"/>
    <n v="159.41999999999999"/>
    <n v="1838016"/>
    <n v="1147824"/>
    <n v="690192"/>
    <x v="7"/>
    <n v="3"/>
  </r>
  <r>
    <x v="3"/>
    <x v="56"/>
    <x v="6"/>
    <x v="819"/>
    <x v="0"/>
    <s v="L"/>
    <x v="713"/>
    <n v="554154527"/>
    <d v="2012-05-15T00:00:00"/>
    <n v="5494"/>
    <n v="651.21"/>
    <n v="524.96"/>
    <n v="3577747.74"/>
    <n v="2884130.24"/>
    <n v="693617.5"/>
    <x v="5"/>
    <n v="5"/>
  </r>
  <r>
    <x v="1"/>
    <x v="125"/>
    <x v="6"/>
    <x v="820"/>
    <x v="0"/>
    <s v="L"/>
    <x v="714"/>
    <n v="901712167"/>
    <d v="2015-04-17T00:00:00"/>
    <n v="5523"/>
    <n v="651.21"/>
    <n v="524.96"/>
    <n v="3596632.83"/>
    <n v="2899354.08"/>
    <n v="697278.75"/>
    <x v="0"/>
    <n v="4"/>
  </r>
  <r>
    <x v="1"/>
    <x v="38"/>
    <x v="10"/>
    <x v="821"/>
    <x v="0"/>
    <s v="L"/>
    <x v="715"/>
    <n v="640942227"/>
    <d v="2012-07-04T00:00:00"/>
    <n v="7903"/>
    <n v="205.7"/>
    <n v="117.11"/>
    <n v="1625647.1"/>
    <n v="925520.33"/>
    <n v="700126.77"/>
    <x v="5"/>
    <n v="6"/>
  </r>
  <r>
    <x v="0"/>
    <x v="147"/>
    <x v="11"/>
    <x v="822"/>
    <x v="0"/>
    <s v="C"/>
    <x v="716"/>
    <n v="736967885"/>
    <d v="2011-03-12T00:00:00"/>
    <n v="4029"/>
    <n v="437.2"/>
    <n v="263.33"/>
    <n v="1761478.8"/>
    <n v="1060956.57"/>
    <n v="700522.23"/>
    <x v="6"/>
    <n v="2"/>
  </r>
  <r>
    <x v="0"/>
    <x v="8"/>
    <x v="11"/>
    <x v="823"/>
    <x v="0"/>
    <s v="C"/>
    <x v="717"/>
    <n v="277083623"/>
    <d v="2011-09-02T00:00:00"/>
    <n v="4056"/>
    <n v="437.2"/>
    <n v="263.33"/>
    <n v="1773283.2"/>
    <n v="1068066.48"/>
    <n v="705216.72"/>
    <x v="6"/>
    <n v="7"/>
  </r>
  <r>
    <x v="1"/>
    <x v="13"/>
    <x v="7"/>
    <x v="824"/>
    <x v="0"/>
    <s v="M"/>
    <x v="718"/>
    <n v="723090350"/>
    <d v="2014-11-27T00:00:00"/>
    <n v="7358"/>
    <n v="255.28"/>
    <n v="159.41999999999999"/>
    <n v="1878350.24"/>
    <n v="1173012.3600000001"/>
    <n v="705337.88"/>
    <x v="3"/>
    <n v="11"/>
  </r>
  <r>
    <x v="4"/>
    <x v="25"/>
    <x v="8"/>
    <x v="825"/>
    <x v="0"/>
    <s v="L"/>
    <x v="719"/>
    <n v="238714301"/>
    <d v="2010-09-13T00:00:00"/>
    <n v="9721"/>
    <n v="109.28"/>
    <n v="35.840000000000003"/>
    <n v="1062310.8799999999"/>
    <n v="348400.64000000001"/>
    <n v="713910.24"/>
    <x v="2"/>
    <n v="8"/>
  </r>
  <r>
    <x v="0"/>
    <x v="71"/>
    <x v="6"/>
    <x v="826"/>
    <x v="1"/>
    <s v="L"/>
    <x v="720"/>
    <n v="731972110"/>
    <d v="2010-04-15T00:00:00"/>
    <n v="5668"/>
    <n v="651.21"/>
    <n v="524.96"/>
    <n v="3691058.28"/>
    <n v="2975473.28"/>
    <n v="715585"/>
    <x v="2"/>
    <n v="2"/>
  </r>
  <r>
    <x v="2"/>
    <x v="59"/>
    <x v="3"/>
    <x v="827"/>
    <x v="1"/>
    <s v="H"/>
    <x v="721"/>
    <n v="444358193"/>
    <d v="2013-10-21T00:00:00"/>
    <n v="4319"/>
    <n v="668.27"/>
    <n v="502.54"/>
    <n v="2886258.13"/>
    <n v="2170470.2599999998"/>
    <n v="715787.87"/>
    <x v="4"/>
    <n v="10"/>
  </r>
  <r>
    <x v="1"/>
    <x v="168"/>
    <x v="7"/>
    <x v="828"/>
    <x v="1"/>
    <s v="H"/>
    <x v="722"/>
    <n v="109956681"/>
    <d v="2015-07-24T00:00:00"/>
    <n v="7480"/>
    <n v="255.28"/>
    <n v="159.41999999999999"/>
    <n v="1909494.4"/>
    <n v="1192461.6000000001"/>
    <n v="717032.8"/>
    <x v="0"/>
    <n v="7"/>
  </r>
  <r>
    <x v="3"/>
    <x v="170"/>
    <x v="6"/>
    <x v="829"/>
    <x v="1"/>
    <s v="C"/>
    <x v="723"/>
    <n v="352176463"/>
    <d v="2015-12-05T00:00:00"/>
    <n v="5696"/>
    <n v="651.21"/>
    <n v="524.96"/>
    <n v="3709292.16"/>
    <n v="2990172.1600000001"/>
    <n v="719120"/>
    <x v="0"/>
    <n v="10"/>
  </r>
  <r>
    <x v="1"/>
    <x v="21"/>
    <x v="8"/>
    <x v="830"/>
    <x v="0"/>
    <s v="H"/>
    <x v="486"/>
    <n v="958937633"/>
    <d v="2017-07-05T00:00:00"/>
    <n v="9810"/>
    <n v="109.28"/>
    <n v="35.840000000000003"/>
    <n v="1072036.8"/>
    <n v="351590.40000000002"/>
    <n v="720446.4"/>
    <x v="7"/>
    <n v="5"/>
  </r>
  <r>
    <x v="1"/>
    <x v="12"/>
    <x v="11"/>
    <x v="831"/>
    <x v="1"/>
    <s v="C"/>
    <x v="724"/>
    <n v="544485270"/>
    <d v="2016-01-05T00:00:00"/>
    <n v="4146"/>
    <n v="437.2"/>
    <n v="263.33"/>
    <n v="1812631.2"/>
    <n v="1091766.18"/>
    <n v="720865.02"/>
    <x v="0"/>
    <n v="12"/>
  </r>
  <r>
    <x v="1"/>
    <x v="37"/>
    <x v="7"/>
    <x v="832"/>
    <x v="0"/>
    <s v="H"/>
    <x v="725"/>
    <n v="830923306"/>
    <d v="2011-06-05T00:00:00"/>
    <n v="7526"/>
    <n v="255.28"/>
    <n v="159.41999999999999"/>
    <n v="1921237.28"/>
    <n v="1199794.92"/>
    <n v="721442.36"/>
    <x v="6"/>
    <n v="5"/>
  </r>
  <r>
    <x v="0"/>
    <x v="182"/>
    <x v="10"/>
    <x v="833"/>
    <x v="1"/>
    <s v="L"/>
    <x v="726"/>
    <n v="676121222"/>
    <d v="2016-09-09T00:00:00"/>
    <n v="8149"/>
    <n v="205.7"/>
    <n v="117.11"/>
    <n v="1676249.3"/>
    <n v="954329.39"/>
    <n v="721919.91"/>
    <x v="1"/>
    <n v="8"/>
  </r>
  <r>
    <x v="1"/>
    <x v="171"/>
    <x v="7"/>
    <x v="834"/>
    <x v="1"/>
    <s v="L"/>
    <x v="55"/>
    <n v="945717132"/>
    <d v="2012-02-13T00:00:00"/>
    <n v="7570"/>
    <n v="255.28"/>
    <n v="159.41999999999999"/>
    <n v="1932469.6"/>
    <n v="1206809.3999999999"/>
    <n v="725660.2"/>
    <x v="5"/>
    <n v="1"/>
  </r>
  <r>
    <x v="0"/>
    <x v="31"/>
    <x v="8"/>
    <x v="835"/>
    <x v="0"/>
    <s v="H"/>
    <x v="473"/>
    <n v="763920438"/>
    <d v="2017-07-10T00:00:00"/>
    <n v="9888"/>
    <n v="109.28"/>
    <n v="35.840000000000003"/>
    <n v="1080560.6399999999"/>
    <n v="354385.91999999998"/>
    <n v="726174.71999999997"/>
    <x v="7"/>
    <n v="6"/>
  </r>
  <r>
    <x v="0"/>
    <x v="154"/>
    <x v="6"/>
    <x v="836"/>
    <x v="0"/>
    <s v="C"/>
    <x v="679"/>
    <n v="979165780"/>
    <d v="2014-02-10T00:00:00"/>
    <n v="5768"/>
    <n v="651.21"/>
    <n v="524.96"/>
    <n v="3756179.28"/>
    <n v="3027969.28"/>
    <n v="728210"/>
    <x v="3"/>
    <n v="2"/>
  </r>
  <r>
    <x v="1"/>
    <x v="76"/>
    <x v="11"/>
    <x v="837"/>
    <x v="0"/>
    <s v="H"/>
    <x v="727"/>
    <n v="867374312"/>
    <d v="2011-08-03T00:00:00"/>
    <n v="4189"/>
    <n v="437.2"/>
    <n v="263.33"/>
    <n v="1831430.8"/>
    <n v="1103089.3700000001"/>
    <n v="728341.43"/>
    <x v="6"/>
    <n v="7"/>
  </r>
  <r>
    <x v="3"/>
    <x v="115"/>
    <x v="8"/>
    <x v="838"/>
    <x v="0"/>
    <s v="L"/>
    <x v="436"/>
    <n v="675079667"/>
    <d v="2015-01-07T00:00:00"/>
    <n v="9930"/>
    <n v="109.28"/>
    <n v="35.840000000000003"/>
    <n v="1085150.3999999999"/>
    <n v="355891.20000000001"/>
    <n v="729259.2"/>
    <x v="0"/>
    <n v="1"/>
  </r>
  <r>
    <x v="2"/>
    <x v="146"/>
    <x v="7"/>
    <x v="839"/>
    <x v="1"/>
    <s v="H"/>
    <x v="728"/>
    <n v="254927718"/>
    <d v="2011-09-07T00:00:00"/>
    <n v="7632"/>
    <n v="255.28"/>
    <n v="159.41999999999999"/>
    <n v="1948296.96"/>
    <n v="1216693.44"/>
    <n v="731603.52"/>
    <x v="6"/>
    <n v="8"/>
  </r>
  <r>
    <x v="1"/>
    <x v="159"/>
    <x v="8"/>
    <x v="840"/>
    <x v="1"/>
    <s v="L"/>
    <x v="729"/>
    <n v="867360150"/>
    <d v="2015-07-01T00:00:00"/>
    <n v="9998"/>
    <n v="109.28"/>
    <n v="35.840000000000003"/>
    <n v="1092581.44"/>
    <n v="358328.32000000001"/>
    <n v="734253.12"/>
    <x v="0"/>
    <n v="6"/>
  </r>
  <r>
    <x v="0"/>
    <x v="153"/>
    <x v="10"/>
    <x v="841"/>
    <x v="0"/>
    <s v="H"/>
    <x v="497"/>
    <n v="901180875"/>
    <d v="2010-05-26T00:00:00"/>
    <n v="8302"/>
    <n v="205.7"/>
    <n v="117.11"/>
    <n v="1707721.4"/>
    <n v="972247.22"/>
    <n v="735474.18"/>
    <x v="2"/>
    <n v="5"/>
  </r>
  <r>
    <x v="0"/>
    <x v="77"/>
    <x v="3"/>
    <x v="842"/>
    <x v="1"/>
    <s v="C"/>
    <x v="499"/>
    <n v="331457364"/>
    <d v="2014-04-23T00:00:00"/>
    <n v="4455"/>
    <n v="668.27"/>
    <n v="502.54"/>
    <n v="2977142.85"/>
    <n v="2238815.7000000002"/>
    <n v="738327.15"/>
    <x v="3"/>
    <n v="4"/>
  </r>
  <r>
    <x v="0"/>
    <x v="122"/>
    <x v="10"/>
    <x v="843"/>
    <x v="0"/>
    <s v="M"/>
    <x v="730"/>
    <n v="957276809"/>
    <d v="2011-11-04T00:00:00"/>
    <n v="8335"/>
    <n v="205.7"/>
    <n v="117.11"/>
    <n v="1714509.5"/>
    <n v="976111.85"/>
    <n v="738397.65"/>
    <x v="6"/>
    <n v="10"/>
  </r>
  <r>
    <x v="0"/>
    <x v="43"/>
    <x v="7"/>
    <x v="844"/>
    <x v="0"/>
    <s v="C"/>
    <x v="587"/>
    <n v="206435525"/>
    <d v="2017-01-27T00:00:00"/>
    <n v="7714"/>
    <n v="255.28"/>
    <n v="159.41999999999999"/>
    <n v="1969229.92"/>
    <n v="1229765.8799999999"/>
    <n v="739464.04"/>
    <x v="1"/>
    <n v="12"/>
  </r>
  <r>
    <x v="2"/>
    <x v="124"/>
    <x v="10"/>
    <x v="845"/>
    <x v="1"/>
    <s v="M"/>
    <x v="731"/>
    <n v="435146415"/>
    <d v="2011-08-12T00:00:00"/>
    <n v="8349"/>
    <n v="205.7"/>
    <n v="117.11"/>
    <n v="1717389.3"/>
    <n v="977751.39"/>
    <n v="739637.91"/>
    <x v="6"/>
    <n v="7"/>
  </r>
  <r>
    <x v="4"/>
    <x v="135"/>
    <x v="10"/>
    <x v="846"/>
    <x v="0"/>
    <s v="M"/>
    <x v="677"/>
    <n v="735968816"/>
    <d v="2012-12-06T00:00:00"/>
    <n v="8382"/>
    <n v="205.7"/>
    <n v="117.11"/>
    <n v="1724177.4"/>
    <n v="981616.02"/>
    <n v="742561.38"/>
    <x v="5"/>
    <n v="11"/>
  </r>
  <r>
    <x v="3"/>
    <x v="172"/>
    <x v="6"/>
    <x v="847"/>
    <x v="0"/>
    <s v="M"/>
    <x v="732"/>
    <n v="105558288"/>
    <d v="2013-08-19T00:00:00"/>
    <n v="5898"/>
    <n v="651.21"/>
    <n v="524.96"/>
    <n v="3840836.58"/>
    <n v="3096214.08"/>
    <n v="744622.5"/>
    <x v="4"/>
    <n v="8"/>
  </r>
  <r>
    <x v="0"/>
    <x v="127"/>
    <x v="7"/>
    <x v="848"/>
    <x v="0"/>
    <s v="M"/>
    <x v="733"/>
    <n v="294499957"/>
    <d v="2014-04-08T00:00:00"/>
    <n v="7937"/>
    <n v="255.28"/>
    <n v="159.41999999999999"/>
    <n v="2026157.36"/>
    <n v="1265316.54"/>
    <n v="760840.82"/>
    <x v="3"/>
    <n v="4"/>
  </r>
  <r>
    <x v="1"/>
    <x v="46"/>
    <x v="10"/>
    <x v="849"/>
    <x v="1"/>
    <s v="L"/>
    <x v="69"/>
    <n v="235702931"/>
    <d v="2012-04-03T00:00:00"/>
    <n v="8590"/>
    <n v="205.7"/>
    <n v="117.11"/>
    <n v="1766963"/>
    <n v="1005974.9"/>
    <n v="760988.1"/>
    <x v="5"/>
    <n v="3"/>
  </r>
  <r>
    <x v="0"/>
    <x v="149"/>
    <x v="7"/>
    <x v="850"/>
    <x v="1"/>
    <s v="L"/>
    <x v="734"/>
    <n v="689975583"/>
    <d v="2016-08-12T00:00:00"/>
    <n v="7963"/>
    <n v="255.28"/>
    <n v="159.41999999999999"/>
    <n v="2032794.64"/>
    <n v="1269461.46"/>
    <n v="763333.18"/>
    <x v="1"/>
    <n v="8"/>
  </r>
  <r>
    <x v="1"/>
    <x v="16"/>
    <x v="7"/>
    <x v="851"/>
    <x v="1"/>
    <s v="L"/>
    <x v="735"/>
    <n v="960486018"/>
    <d v="2013-07-04T00:00:00"/>
    <n v="8012"/>
    <n v="255.28"/>
    <n v="159.41999999999999"/>
    <n v="2045303.36"/>
    <n v="1277273.04"/>
    <n v="768030.32"/>
    <x v="4"/>
    <n v="6"/>
  </r>
  <r>
    <x v="1"/>
    <x v="1"/>
    <x v="11"/>
    <x v="852"/>
    <x v="1"/>
    <s v="H"/>
    <x v="736"/>
    <n v="194225251"/>
    <d v="2013-06-19T00:00:00"/>
    <n v="4423"/>
    <n v="437.2"/>
    <n v="263.33"/>
    <n v="1933735.6"/>
    <n v="1164708.5900000001"/>
    <n v="769027.01"/>
    <x v="4"/>
    <n v="6"/>
  </r>
  <r>
    <x v="1"/>
    <x v="66"/>
    <x v="7"/>
    <x v="853"/>
    <x v="0"/>
    <s v="L"/>
    <x v="737"/>
    <n v="559299647"/>
    <d v="2013-03-26T00:00:00"/>
    <n v="8049"/>
    <n v="255.28"/>
    <n v="159.41999999999999"/>
    <n v="2054748.72"/>
    <n v="1283171.58"/>
    <n v="771577.14"/>
    <x v="4"/>
    <n v="2"/>
  </r>
  <r>
    <x v="1"/>
    <x v="168"/>
    <x v="3"/>
    <x v="854"/>
    <x v="0"/>
    <s v="C"/>
    <x v="738"/>
    <n v="663065516"/>
    <d v="2013-09-09T00:00:00"/>
    <n v="4676"/>
    <n v="668.27"/>
    <n v="502.54"/>
    <n v="3124830.52"/>
    <n v="2349877.04"/>
    <n v="774953.48"/>
    <x v="4"/>
    <n v="8"/>
  </r>
  <r>
    <x v="3"/>
    <x v="78"/>
    <x v="7"/>
    <x v="855"/>
    <x v="0"/>
    <s v="H"/>
    <x v="102"/>
    <n v="700620734"/>
    <d v="2015-01-05T00:00:00"/>
    <n v="8099"/>
    <n v="255.28"/>
    <n v="159.41999999999999"/>
    <n v="2067512.72"/>
    <n v="1291142.58"/>
    <n v="776370.14"/>
    <x v="3"/>
    <n v="12"/>
  </r>
  <r>
    <x v="1"/>
    <x v="16"/>
    <x v="6"/>
    <x v="856"/>
    <x v="1"/>
    <s v="H"/>
    <x v="159"/>
    <n v="946759974"/>
    <d v="2012-09-14T00:00:00"/>
    <n v="6170"/>
    <n v="651.21"/>
    <n v="524.96"/>
    <n v="4017965.7"/>
    <n v="3239003.2"/>
    <n v="778962.5"/>
    <x v="5"/>
    <n v="8"/>
  </r>
  <r>
    <x v="2"/>
    <x v="124"/>
    <x v="11"/>
    <x v="857"/>
    <x v="0"/>
    <s v="L"/>
    <x v="52"/>
    <n v="970611894"/>
    <d v="2014-11-10T00:00:00"/>
    <n v="4483"/>
    <n v="437.2"/>
    <n v="263.33"/>
    <n v="1959967.6"/>
    <n v="1180508.3899999999"/>
    <n v="779459.21"/>
    <x v="3"/>
    <n v="10"/>
  </r>
  <r>
    <x v="4"/>
    <x v="163"/>
    <x v="6"/>
    <x v="858"/>
    <x v="0"/>
    <s v="M"/>
    <x v="621"/>
    <n v="363329732"/>
    <d v="2015-02-22T00:00:00"/>
    <n v="6197"/>
    <n v="651.21"/>
    <n v="524.96"/>
    <n v="4035548.37"/>
    <n v="3253177.12"/>
    <n v="782371.25"/>
    <x v="0"/>
    <n v="2"/>
  </r>
  <r>
    <x v="4"/>
    <x v="17"/>
    <x v="7"/>
    <x v="859"/>
    <x v="0"/>
    <s v="H"/>
    <x v="739"/>
    <n v="576264083"/>
    <d v="2012-03-14T00:00:00"/>
    <n v="8203"/>
    <n v="255.28"/>
    <n v="159.41999999999999"/>
    <n v="2094061.84"/>
    <n v="1307722.26"/>
    <n v="786339.58"/>
    <x v="5"/>
    <n v="2"/>
  </r>
  <r>
    <x v="3"/>
    <x v="137"/>
    <x v="6"/>
    <x v="860"/>
    <x v="0"/>
    <s v="M"/>
    <x v="740"/>
    <n v="888670623"/>
    <d v="2015-12-16T00:00:00"/>
    <n v="6240"/>
    <n v="651.21"/>
    <n v="524.96"/>
    <n v="4063550.4"/>
    <n v="3275750.4"/>
    <n v="787800"/>
    <x v="0"/>
    <n v="12"/>
  </r>
  <r>
    <x v="5"/>
    <x v="99"/>
    <x v="10"/>
    <x v="861"/>
    <x v="1"/>
    <s v="L"/>
    <x v="741"/>
    <n v="903278148"/>
    <d v="2017-04-03T00:00:00"/>
    <n v="8932"/>
    <n v="205.7"/>
    <n v="117.11"/>
    <n v="1837312.4"/>
    <n v="1046026.52"/>
    <n v="791285.88"/>
    <x v="7"/>
    <n v="3"/>
  </r>
  <r>
    <x v="0"/>
    <x v="87"/>
    <x v="6"/>
    <x v="862"/>
    <x v="1"/>
    <s v="C"/>
    <x v="742"/>
    <n v="280571782"/>
    <d v="2011-03-11T00:00:00"/>
    <n v="6280"/>
    <n v="651.21"/>
    <n v="524.96"/>
    <n v="4089598.8"/>
    <n v="3296748.8"/>
    <n v="792850"/>
    <x v="6"/>
    <n v="2"/>
  </r>
  <r>
    <x v="3"/>
    <x v="65"/>
    <x v="6"/>
    <x v="863"/>
    <x v="1"/>
    <s v="C"/>
    <x v="743"/>
    <n v="887927329"/>
    <d v="2011-10-02T00:00:00"/>
    <n v="6283"/>
    <n v="651.21"/>
    <n v="524.96"/>
    <n v="4091552.43"/>
    <n v="3298323.68"/>
    <n v="793228.75"/>
    <x v="6"/>
    <n v="9"/>
  </r>
  <r>
    <x v="1"/>
    <x v="21"/>
    <x v="10"/>
    <x v="864"/>
    <x v="0"/>
    <s v="H"/>
    <x v="674"/>
    <n v="469414317"/>
    <d v="2016-08-19T00:00:00"/>
    <n v="8983"/>
    <n v="205.7"/>
    <n v="117.11"/>
    <n v="1847803.1"/>
    <n v="1051999.1299999999"/>
    <n v="795803.97"/>
    <x v="1"/>
    <n v="8"/>
  </r>
  <r>
    <x v="0"/>
    <x v="64"/>
    <x v="10"/>
    <x v="865"/>
    <x v="1"/>
    <s v="C"/>
    <x v="744"/>
    <n v="305959212"/>
    <d v="2012-04-23T00:00:00"/>
    <n v="8985"/>
    <n v="205.7"/>
    <n v="117.11"/>
    <n v="1848214.5"/>
    <n v="1052233.3500000001"/>
    <n v="795981.15"/>
    <x v="5"/>
    <n v="4"/>
  </r>
  <r>
    <x v="1"/>
    <x v="157"/>
    <x v="3"/>
    <x v="866"/>
    <x v="0"/>
    <s v="C"/>
    <x v="682"/>
    <n v="278910958"/>
    <d v="2013-02-04T00:00:00"/>
    <n v="4805"/>
    <n v="668.27"/>
    <n v="502.54"/>
    <n v="3211037.35"/>
    <n v="2414704.7000000002"/>
    <n v="796332.65"/>
    <x v="4"/>
    <n v="2"/>
  </r>
  <r>
    <x v="1"/>
    <x v="161"/>
    <x v="10"/>
    <x v="867"/>
    <x v="0"/>
    <s v="C"/>
    <x v="174"/>
    <n v="859686028"/>
    <d v="2015-07-10T00:00:00"/>
    <n v="9055"/>
    <n v="205.7"/>
    <n v="117.11"/>
    <n v="1862613.5"/>
    <n v="1060431.05"/>
    <n v="802182.45"/>
    <x v="0"/>
    <n v="6"/>
  </r>
  <r>
    <x v="1"/>
    <x v="50"/>
    <x v="3"/>
    <x v="868"/>
    <x v="1"/>
    <s v="L"/>
    <x v="583"/>
    <n v="576455485"/>
    <d v="2013-02-13T00:00:00"/>
    <n v="4843"/>
    <n v="668.27"/>
    <n v="502.54"/>
    <n v="3236431.61"/>
    <n v="2433801.2200000002"/>
    <n v="802630.39"/>
    <x v="4"/>
    <n v="1"/>
  </r>
  <r>
    <x v="0"/>
    <x v="83"/>
    <x v="6"/>
    <x v="869"/>
    <x v="1"/>
    <s v="C"/>
    <x v="449"/>
    <n v="879107797"/>
    <d v="2013-11-02T00:00:00"/>
    <n v="6388"/>
    <n v="651.21"/>
    <n v="524.96"/>
    <n v="4159929.48"/>
    <n v="3353444.48"/>
    <n v="806485"/>
    <x v="4"/>
    <n v="10"/>
  </r>
  <r>
    <x v="1"/>
    <x v="148"/>
    <x v="3"/>
    <x v="870"/>
    <x v="1"/>
    <s v="L"/>
    <x v="745"/>
    <n v="395563447"/>
    <d v="2015-03-30T00:00:00"/>
    <n v="4869"/>
    <n v="668.27"/>
    <n v="502.54"/>
    <n v="3253806.63"/>
    <n v="2446867.2599999998"/>
    <n v="806939.37"/>
    <x v="0"/>
    <n v="2"/>
  </r>
  <r>
    <x v="0"/>
    <x v="30"/>
    <x v="10"/>
    <x v="871"/>
    <x v="0"/>
    <s v="M"/>
    <x v="469"/>
    <n v="986442506"/>
    <d v="2014-01-01T00:00:00"/>
    <n v="9113"/>
    <n v="205.7"/>
    <n v="117.11"/>
    <n v="1874544.1"/>
    <n v="1067223.43"/>
    <n v="807320.67"/>
    <x v="4"/>
    <n v="12"/>
  </r>
  <r>
    <x v="0"/>
    <x v="116"/>
    <x v="6"/>
    <x v="872"/>
    <x v="1"/>
    <s v="L"/>
    <x v="746"/>
    <n v="759279143"/>
    <d v="2011-02-18T00:00:00"/>
    <n v="6426"/>
    <n v="651.21"/>
    <n v="524.96"/>
    <n v="4184675.46"/>
    <n v="3373392.96"/>
    <n v="811282.5"/>
    <x v="6"/>
    <n v="1"/>
  </r>
  <r>
    <x v="1"/>
    <x v="129"/>
    <x v="7"/>
    <x v="873"/>
    <x v="0"/>
    <s v="C"/>
    <x v="747"/>
    <n v="738199555"/>
    <d v="2014-09-21T00:00:00"/>
    <n v="8508"/>
    <n v="255.28"/>
    <n v="159.41999999999999"/>
    <n v="2171922.2400000002"/>
    <n v="1356345.36"/>
    <n v="815576.88"/>
    <x v="3"/>
    <n v="9"/>
  </r>
  <r>
    <x v="1"/>
    <x v="101"/>
    <x v="11"/>
    <x v="874"/>
    <x v="0"/>
    <s v="C"/>
    <x v="104"/>
    <n v="178377473"/>
    <d v="2010-09-01T00:00:00"/>
    <n v="4713"/>
    <n v="437.2"/>
    <n v="263.33"/>
    <n v="2060523.6"/>
    <n v="1241074.29"/>
    <n v="819449.31"/>
    <x v="2"/>
    <n v="7"/>
  </r>
  <r>
    <x v="4"/>
    <x v="121"/>
    <x v="7"/>
    <x v="875"/>
    <x v="0"/>
    <s v="L"/>
    <x v="748"/>
    <n v="327585113"/>
    <d v="2013-11-23T00:00:00"/>
    <n v="8569"/>
    <n v="255.28"/>
    <n v="159.41999999999999"/>
    <n v="2187494.3199999998"/>
    <n v="1366069.98"/>
    <n v="821424.34"/>
    <x v="4"/>
    <n v="11"/>
  </r>
  <r>
    <x v="5"/>
    <x v="47"/>
    <x v="10"/>
    <x v="876"/>
    <x v="1"/>
    <s v="L"/>
    <x v="749"/>
    <n v="877259004"/>
    <d v="2017-02-16T00:00:00"/>
    <n v="9289"/>
    <n v="205.7"/>
    <n v="117.11"/>
    <n v="1910747.3"/>
    <n v="1087834.79"/>
    <n v="822912.51"/>
    <x v="7"/>
    <n v="2"/>
  </r>
  <r>
    <x v="0"/>
    <x v="32"/>
    <x v="7"/>
    <x v="877"/>
    <x v="1"/>
    <s v="M"/>
    <x v="343"/>
    <n v="798688733"/>
    <d v="2014-09-18T00:00:00"/>
    <n v="8600"/>
    <n v="255.28"/>
    <n v="159.41999999999999"/>
    <n v="2195408"/>
    <n v="1371012"/>
    <n v="824396"/>
    <x v="3"/>
    <n v="8"/>
  </r>
  <r>
    <x v="1"/>
    <x v="12"/>
    <x v="3"/>
    <x v="878"/>
    <x v="1"/>
    <s v="C"/>
    <x v="86"/>
    <n v="585917890"/>
    <d v="2013-07-23T00:00:00"/>
    <n v="4979"/>
    <n v="668.27"/>
    <n v="502.54"/>
    <n v="3327316.33"/>
    <n v="2502146.66"/>
    <n v="825169.67"/>
    <x v="4"/>
    <n v="6"/>
  </r>
  <r>
    <x v="5"/>
    <x v="107"/>
    <x v="7"/>
    <x v="879"/>
    <x v="1"/>
    <s v="L"/>
    <x v="381"/>
    <n v="584072101"/>
    <d v="2016-11-05T00:00:00"/>
    <n v="8769"/>
    <n v="255.28"/>
    <n v="159.41999999999999"/>
    <n v="2238550.3199999998"/>
    <n v="1397953.98"/>
    <n v="840596.34"/>
    <x v="1"/>
    <n v="11"/>
  </r>
  <r>
    <x v="2"/>
    <x v="102"/>
    <x v="7"/>
    <x v="880"/>
    <x v="1"/>
    <s v="H"/>
    <x v="750"/>
    <n v="510978686"/>
    <d v="2015-09-30T00:00:00"/>
    <n v="8803"/>
    <n v="255.28"/>
    <n v="159.41999999999999"/>
    <n v="2247229.84"/>
    <n v="1403374.26"/>
    <n v="843855.58"/>
    <x v="0"/>
    <n v="8"/>
  </r>
  <r>
    <x v="0"/>
    <x v="42"/>
    <x v="10"/>
    <x v="881"/>
    <x v="1"/>
    <s v="H"/>
    <x v="751"/>
    <n v="683458888"/>
    <d v="2014-12-28T00:00:00"/>
    <n v="9528"/>
    <n v="205.7"/>
    <n v="117.11"/>
    <n v="1959909.6"/>
    <n v="1115824.08"/>
    <n v="844085.52"/>
    <x v="3"/>
    <n v="11"/>
  </r>
  <r>
    <x v="2"/>
    <x v="79"/>
    <x v="11"/>
    <x v="882"/>
    <x v="1"/>
    <s v="L"/>
    <x v="752"/>
    <n v="745182311"/>
    <d v="2016-05-05T00:00:00"/>
    <n v="4860"/>
    <n v="437.2"/>
    <n v="263.33"/>
    <n v="2124792"/>
    <n v="1279783.8"/>
    <n v="845008.2"/>
    <x v="1"/>
    <n v="4"/>
  </r>
  <r>
    <x v="5"/>
    <x v="144"/>
    <x v="7"/>
    <x v="883"/>
    <x v="0"/>
    <s v="L"/>
    <x v="753"/>
    <n v="280749452"/>
    <d v="2010-10-01T00:00:00"/>
    <n v="8856"/>
    <n v="255.28"/>
    <n v="159.41999999999999"/>
    <n v="2260759.6800000002"/>
    <n v="1411823.52"/>
    <n v="848936.16"/>
    <x v="2"/>
    <n v="8"/>
  </r>
  <r>
    <x v="1"/>
    <x v="72"/>
    <x v="6"/>
    <x v="884"/>
    <x v="0"/>
    <s v="C"/>
    <x v="25"/>
    <n v="364818465"/>
    <d v="2011-10-16T00:00:00"/>
    <n v="6746"/>
    <n v="651.21"/>
    <n v="524.96"/>
    <n v="4393062.66"/>
    <n v="3541380.16"/>
    <n v="851682.5"/>
    <x v="6"/>
    <n v="9"/>
  </r>
  <r>
    <x v="1"/>
    <x v="38"/>
    <x v="7"/>
    <x v="885"/>
    <x v="1"/>
    <s v="L"/>
    <x v="754"/>
    <n v="184170186"/>
    <d v="2015-02-17T00:00:00"/>
    <n v="8906"/>
    <n v="255.28"/>
    <n v="159.41999999999999"/>
    <n v="2273523.6800000002"/>
    <n v="1419794.52"/>
    <n v="853729.16"/>
    <x v="0"/>
    <n v="2"/>
  </r>
  <r>
    <x v="4"/>
    <x v="93"/>
    <x v="11"/>
    <x v="886"/>
    <x v="0"/>
    <s v="H"/>
    <x v="755"/>
    <n v="494745099"/>
    <d v="2010-10-30T00:00:00"/>
    <n v="4924"/>
    <n v="437.2"/>
    <n v="263.33"/>
    <n v="2152772.7999999998"/>
    <n v="1296636.92"/>
    <n v="856135.88"/>
    <x v="2"/>
    <n v="10"/>
  </r>
  <r>
    <x v="1"/>
    <x v="162"/>
    <x v="10"/>
    <x v="887"/>
    <x v="0"/>
    <s v="M"/>
    <x v="756"/>
    <n v="267066323"/>
    <d v="2015-05-19T00:00:00"/>
    <n v="9715"/>
    <n v="205.7"/>
    <n v="117.11"/>
    <n v="1998375.5"/>
    <n v="1137723.6499999999"/>
    <n v="860651.85"/>
    <x v="0"/>
    <n v="4"/>
  </r>
  <r>
    <x v="4"/>
    <x v="128"/>
    <x v="6"/>
    <x v="888"/>
    <x v="1"/>
    <s v="H"/>
    <x v="757"/>
    <n v="499009597"/>
    <d v="2015-07-09T00:00:00"/>
    <n v="6884"/>
    <n v="651.21"/>
    <n v="524.96"/>
    <n v="4482929.6399999997"/>
    <n v="3613824.64"/>
    <n v="869105"/>
    <x v="0"/>
    <n v="6"/>
  </r>
  <r>
    <x v="0"/>
    <x v="24"/>
    <x v="6"/>
    <x v="889"/>
    <x v="0"/>
    <s v="M"/>
    <x v="758"/>
    <n v="476436126"/>
    <d v="2011-10-15T00:00:00"/>
    <n v="6892"/>
    <n v="651.21"/>
    <n v="524.96"/>
    <n v="4488139.32"/>
    <n v="3618024.32"/>
    <n v="870115"/>
    <x v="6"/>
    <n v="8"/>
  </r>
  <r>
    <x v="0"/>
    <x v="112"/>
    <x v="3"/>
    <x v="890"/>
    <x v="0"/>
    <s v="C"/>
    <x v="701"/>
    <n v="746434152"/>
    <d v="2016-02-05T00:00:00"/>
    <n v="5308"/>
    <n v="668.27"/>
    <n v="502.54"/>
    <n v="3547177.16"/>
    <n v="2667482.3199999998"/>
    <n v="879694.84"/>
    <x v="1"/>
    <n v="1"/>
  </r>
  <r>
    <x v="4"/>
    <x v="130"/>
    <x v="6"/>
    <x v="891"/>
    <x v="0"/>
    <s v="H"/>
    <x v="759"/>
    <n v="256243503"/>
    <d v="2017-07-23T00:00:00"/>
    <n v="7002"/>
    <n v="651.21"/>
    <n v="524.96"/>
    <n v="4559772.42"/>
    <n v="3675769.92"/>
    <n v="884002.5"/>
    <x v="7"/>
    <n v="7"/>
  </r>
  <r>
    <x v="3"/>
    <x v="23"/>
    <x v="7"/>
    <x v="892"/>
    <x v="0"/>
    <s v="C"/>
    <x v="760"/>
    <n v="242024362"/>
    <d v="2016-03-17T00:00:00"/>
    <n v="9242"/>
    <n v="255.28"/>
    <n v="159.41999999999999"/>
    <n v="2359297.7599999998"/>
    <n v="1473359.64"/>
    <n v="885938.12"/>
    <x v="1"/>
    <n v="2"/>
  </r>
  <r>
    <x v="0"/>
    <x v="122"/>
    <x v="7"/>
    <x v="893"/>
    <x v="1"/>
    <s v="L"/>
    <x v="761"/>
    <n v="618474757"/>
    <d v="2015-12-31T00:00:00"/>
    <n v="9279"/>
    <n v="255.28"/>
    <n v="159.41999999999999"/>
    <n v="2368743.12"/>
    <n v="1479258.18"/>
    <n v="889484.94"/>
    <x v="0"/>
    <n v="11"/>
  </r>
  <r>
    <x v="1"/>
    <x v="119"/>
    <x v="11"/>
    <x v="894"/>
    <x v="0"/>
    <s v="H"/>
    <x v="762"/>
    <n v="674421346"/>
    <d v="2017-06-29T00:00:00"/>
    <n v="5118"/>
    <n v="437.2"/>
    <n v="263.33"/>
    <n v="2237589.6"/>
    <n v="1347722.94"/>
    <n v="889866.66"/>
    <x v="7"/>
    <n v="6"/>
  </r>
  <r>
    <x v="0"/>
    <x v="100"/>
    <x v="3"/>
    <x v="895"/>
    <x v="1"/>
    <s v="L"/>
    <x v="763"/>
    <n v="306859576"/>
    <d v="2017-07-19T00:00:00"/>
    <n v="5423"/>
    <n v="668.27"/>
    <n v="502.54"/>
    <n v="3624028.21"/>
    <n v="2725274.42"/>
    <n v="898753.79"/>
    <x v="7"/>
    <n v="7"/>
  </r>
  <r>
    <x v="0"/>
    <x v="113"/>
    <x v="6"/>
    <x v="896"/>
    <x v="0"/>
    <s v="M"/>
    <x v="764"/>
    <n v="343699395"/>
    <d v="2012-04-02T00:00:00"/>
    <n v="7144"/>
    <n v="651.21"/>
    <n v="524.96"/>
    <n v="4652244.24"/>
    <n v="3750314.24"/>
    <n v="901930"/>
    <x v="5"/>
    <n v="2"/>
  </r>
  <r>
    <x v="2"/>
    <x v="59"/>
    <x v="3"/>
    <x v="897"/>
    <x v="0"/>
    <s v="H"/>
    <x v="620"/>
    <n v="750253188"/>
    <d v="2011-11-21T00:00:00"/>
    <n v="5446"/>
    <n v="668.27"/>
    <n v="502.54"/>
    <n v="3639398.42"/>
    <n v="2736832.84"/>
    <n v="902565.58"/>
    <x v="6"/>
    <n v="10"/>
  </r>
  <r>
    <x v="4"/>
    <x v="130"/>
    <x v="11"/>
    <x v="898"/>
    <x v="0"/>
    <s v="C"/>
    <x v="765"/>
    <n v="925264966"/>
    <d v="2015-10-18T00:00:00"/>
    <n v="5320"/>
    <n v="437.2"/>
    <n v="263.33"/>
    <n v="2325904"/>
    <n v="1400915.6"/>
    <n v="924988.4"/>
    <x v="0"/>
    <n v="9"/>
  </r>
  <r>
    <x v="0"/>
    <x v="116"/>
    <x v="3"/>
    <x v="899"/>
    <x v="1"/>
    <s v="M"/>
    <x v="766"/>
    <n v="410231912"/>
    <d v="2014-10-24T00:00:00"/>
    <n v="5594"/>
    <n v="668.27"/>
    <n v="502.54"/>
    <n v="3738302.38"/>
    <n v="2811208.76"/>
    <n v="927093.62"/>
    <x v="3"/>
    <n v="10"/>
  </r>
  <r>
    <x v="1"/>
    <x v="46"/>
    <x v="7"/>
    <x v="900"/>
    <x v="0"/>
    <s v="M"/>
    <x v="767"/>
    <n v="431535089"/>
    <d v="2016-03-19T00:00:00"/>
    <n v="9677"/>
    <n v="255.28"/>
    <n v="159.41999999999999"/>
    <n v="2470344.56"/>
    <n v="1542707.34"/>
    <n v="927637.22"/>
    <x v="1"/>
    <n v="3"/>
  </r>
  <r>
    <x v="0"/>
    <x v="30"/>
    <x v="6"/>
    <x v="901"/>
    <x v="0"/>
    <s v="M"/>
    <x v="768"/>
    <n v="816696012"/>
    <d v="2014-02-16T00:00:00"/>
    <n v="7353"/>
    <n v="651.21"/>
    <n v="524.96"/>
    <n v="4788347.13"/>
    <n v="3860030.88"/>
    <n v="928316.25"/>
    <x v="3"/>
    <n v="2"/>
  </r>
  <r>
    <x v="0"/>
    <x v="122"/>
    <x v="6"/>
    <x v="902"/>
    <x v="0"/>
    <s v="L"/>
    <x v="61"/>
    <n v="703693473"/>
    <d v="2014-01-12T00:00:00"/>
    <n v="7391"/>
    <n v="651.21"/>
    <n v="524.96"/>
    <n v="4813093.1100000003"/>
    <n v="3879979.36"/>
    <n v="933113.75"/>
    <x v="4"/>
    <n v="12"/>
  </r>
  <r>
    <x v="0"/>
    <x v="84"/>
    <x v="11"/>
    <x v="903"/>
    <x v="0"/>
    <s v="C"/>
    <x v="682"/>
    <n v="247857415"/>
    <d v="2013-02-15T00:00:00"/>
    <n v="5372"/>
    <n v="437.2"/>
    <n v="263.33"/>
    <n v="2348638.4"/>
    <n v="1414608.76"/>
    <n v="934029.64"/>
    <x v="4"/>
    <n v="2"/>
  </r>
  <r>
    <x v="0"/>
    <x v="5"/>
    <x v="6"/>
    <x v="904"/>
    <x v="1"/>
    <s v="M"/>
    <x v="769"/>
    <n v="944635236"/>
    <d v="2010-07-27T00:00:00"/>
    <n v="7413"/>
    <n v="651.21"/>
    <n v="524.96"/>
    <n v="4827419.7300000004"/>
    <n v="3891528.48"/>
    <n v="935891.25"/>
    <x v="2"/>
    <n v="6"/>
  </r>
  <r>
    <x v="3"/>
    <x v="69"/>
    <x v="6"/>
    <x v="905"/>
    <x v="0"/>
    <s v="M"/>
    <x v="770"/>
    <n v="285509622"/>
    <d v="2013-10-28T00:00:00"/>
    <n v="7497"/>
    <n v="651.21"/>
    <n v="524.96"/>
    <n v="4882121.37"/>
    <n v="3935625.12"/>
    <n v="946496.25"/>
    <x v="4"/>
    <n v="10"/>
  </r>
  <r>
    <x v="1"/>
    <x v="76"/>
    <x v="6"/>
    <x v="906"/>
    <x v="1"/>
    <s v="C"/>
    <x v="771"/>
    <n v="361137616"/>
    <d v="2012-04-18T00:00:00"/>
    <n v="7501"/>
    <n v="651.21"/>
    <n v="524.96"/>
    <n v="4884726.21"/>
    <n v="3937724.96"/>
    <n v="947001.25"/>
    <x v="5"/>
    <n v="3"/>
  </r>
  <r>
    <x v="1"/>
    <x v="139"/>
    <x v="3"/>
    <x v="907"/>
    <x v="1"/>
    <s v="M"/>
    <x v="772"/>
    <n v="369681203"/>
    <d v="2012-05-09T00:00:00"/>
    <n v="5738"/>
    <n v="668.27"/>
    <n v="502.54"/>
    <n v="3834533.26"/>
    <n v="2883574.52"/>
    <n v="950958.74"/>
    <x v="5"/>
    <n v="4"/>
  </r>
  <r>
    <x v="2"/>
    <x v="106"/>
    <x v="7"/>
    <x v="908"/>
    <x v="0"/>
    <s v="L"/>
    <x v="773"/>
    <n v="823699796"/>
    <d v="2016-04-19T00:00:00"/>
    <n v="9929"/>
    <n v="255.28"/>
    <n v="159.41999999999999"/>
    <n v="2534675.12"/>
    <n v="1582881.18"/>
    <n v="951793.94"/>
    <x v="1"/>
    <n v="3"/>
  </r>
  <r>
    <x v="0"/>
    <x v="117"/>
    <x v="7"/>
    <x v="909"/>
    <x v="0"/>
    <s v="H"/>
    <x v="774"/>
    <n v="393620669"/>
    <d v="2011-08-02T00:00:00"/>
    <n v="9958"/>
    <n v="255.28"/>
    <n v="159.41999999999999"/>
    <n v="2542078.2400000002"/>
    <n v="1587504.36"/>
    <n v="954573.88"/>
    <x v="6"/>
    <n v="6"/>
  </r>
  <r>
    <x v="1"/>
    <x v="179"/>
    <x v="3"/>
    <x v="910"/>
    <x v="0"/>
    <s v="C"/>
    <x v="775"/>
    <n v="167161977"/>
    <d v="2013-12-24T00:00:00"/>
    <n v="5798"/>
    <n v="668.27"/>
    <n v="502.54"/>
    <n v="3874629.46"/>
    <n v="2913726.92"/>
    <n v="960902.54"/>
    <x v="4"/>
    <n v="11"/>
  </r>
  <r>
    <x v="0"/>
    <x v="154"/>
    <x v="6"/>
    <x v="911"/>
    <x v="1"/>
    <s v="L"/>
    <x v="684"/>
    <n v="285341823"/>
    <d v="2011-06-08T00:00:00"/>
    <n v="7841"/>
    <n v="651.21"/>
    <n v="524.96"/>
    <n v="5106137.6100000003"/>
    <n v="4116211.36"/>
    <n v="989926.25"/>
    <x v="6"/>
    <n v="5"/>
  </r>
  <r>
    <x v="3"/>
    <x v="56"/>
    <x v="3"/>
    <x v="912"/>
    <x v="1"/>
    <s v="H"/>
    <x v="776"/>
    <n v="927666509"/>
    <d v="2012-07-17T00:00:00"/>
    <n v="5990"/>
    <n v="668.27"/>
    <n v="502.54"/>
    <n v="4002937.3"/>
    <n v="3010214.6"/>
    <n v="992722.7"/>
    <x v="5"/>
    <n v="6"/>
  </r>
  <r>
    <x v="4"/>
    <x v="73"/>
    <x v="6"/>
    <x v="913"/>
    <x v="0"/>
    <s v="L"/>
    <x v="723"/>
    <n v="659798800"/>
    <d v="2015-12-02T00:00:00"/>
    <n v="7982"/>
    <n v="651.21"/>
    <n v="524.96"/>
    <n v="5197958.22"/>
    <n v="4190230.72"/>
    <n v="1007727.5"/>
    <x v="0"/>
    <n v="10"/>
  </r>
  <r>
    <x v="1"/>
    <x v="119"/>
    <x v="3"/>
    <x v="914"/>
    <x v="0"/>
    <s v="H"/>
    <x v="777"/>
    <n v="521445310"/>
    <d v="2010-04-04T00:00:00"/>
    <n v="6110"/>
    <n v="668.27"/>
    <n v="502.54"/>
    <n v="4083129.7"/>
    <n v="3070519.4"/>
    <n v="1012610.3"/>
    <x v="2"/>
    <n v="2"/>
  </r>
  <r>
    <x v="2"/>
    <x v="96"/>
    <x v="6"/>
    <x v="915"/>
    <x v="1"/>
    <s v="C"/>
    <x v="778"/>
    <n v="893779695"/>
    <d v="2015-11-07T00:00:00"/>
    <n v="8128"/>
    <n v="651.21"/>
    <n v="524.96"/>
    <n v="5293034.88"/>
    <n v="4266874.8799999999"/>
    <n v="1026160"/>
    <x v="0"/>
    <n v="9"/>
  </r>
  <r>
    <x v="0"/>
    <x v="36"/>
    <x v="6"/>
    <x v="916"/>
    <x v="0"/>
    <s v="L"/>
    <x v="779"/>
    <n v="749282443"/>
    <d v="2013-03-25T00:00:00"/>
    <n v="8180"/>
    <n v="651.21"/>
    <n v="524.96"/>
    <n v="5326897.8"/>
    <n v="4294172.8"/>
    <n v="1032725"/>
    <x v="4"/>
    <n v="3"/>
  </r>
  <r>
    <x v="3"/>
    <x v="172"/>
    <x v="11"/>
    <x v="917"/>
    <x v="1"/>
    <s v="L"/>
    <x v="780"/>
    <n v="739474999"/>
    <d v="2013-01-01T00:00:00"/>
    <n v="5940"/>
    <n v="437.2"/>
    <n v="263.33"/>
    <n v="2596968"/>
    <n v="1564180.2"/>
    <n v="1032787.8"/>
    <x v="5"/>
    <n v="12"/>
  </r>
  <r>
    <x v="1"/>
    <x v="72"/>
    <x v="6"/>
    <x v="918"/>
    <x v="1"/>
    <s v="H"/>
    <x v="781"/>
    <n v="444540584"/>
    <d v="2014-08-02T00:00:00"/>
    <n v="8292"/>
    <n v="651.21"/>
    <n v="524.96"/>
    <n v="5399833.3200000003"/>
    <n v="4352968.32"/>
    <n v="1046865"/>
    <x v="3"/>
    <n v="6"/>
  </r>
  <r>
    <x v="1"/>
    <x v="162"/>
    <x v="11"/>
    <x v="919"/>
    <x v="0"/>
    <s v="M"/>
    <x v="782"/>
    <n v="448621833"/>
    <d v="2014-03-03T00:00:00"/>
    <n v="6025"/>
    <n v="437.2"/>
    <n v="263.33"/>
    <n v="2634130"/>
    <n v="1586563.25"/>
    <n v="1047566.75"/>
    <x v="3"/>
    <n v="2"/>
  </r>
  <r>
    <x v="4"/>
    <x v="130"/>
    <x v="6"/>
    <x v="920"/>
    <x v="1"/>
    <s v="C"/>
    <x v="422"/>
    <n v="511349046"/>
    <d v="2015-01-02T00:00:00"/>
    <n v="8401"/>
    <n v="651.21"/>
    <n v="524.96"/>
    <n v="5470815.21"/>
    <n v="4410188.96"/>
    <n v="1060626.25"/>
    <x v="3"/>
    <n v="12"/>
  </r>
  <r>
    <x v="3"/>
    <x v="78"/>
    <x v="6"/>
    <x v="921"/>
    <x v="1"/>
    <s v="L"/>
    <x v="783"/>
    <n v="816632068"/>
    <d v="2015-09-19T00:00:00"/>
    <n v="8431"/>
    <n v="651.21"/>
    <n v="524.96"/>
    <n v="5490351.5099999998"/>
    <n v="4425937.76"/>
    <n v="1064413.75"/>
    <x v="0"/>
    <n v="8"/>
  </r>
  <r>
    <x v="0"/>
    <x v="182"/>
    <x v="3"/>
    <x v="922"/>
    <x v="0"/>
    <s v="L"/>
    <x v="784"/>
    <n v="365560901"/>
    <d v="2011-09-01T00:00:00"/>
    <n v="6449"/>
    <n v="668.27"/>
    <n v="502.54"/>
    <n v="4309673.2300000004"/>
    <n v="3240880.46"/>
    <n v="1068792.77"/>
    <x v="6"/>
    <n v="7"/>
  </r>
  <r>
    <x v="0"/>
    <x v="39"/>
    <x v="6"/>
    <x v="923"/>
    <x v="0"/>
    <s v="M"/>
    <x v="785"/>
    <n v="358099639"/>
    <d v="2015-04-29T00:00:00"/>
    <n v="8496"/>
    <n v="651.21"/>
    <n v="524.96"/>
    <n v="5532680.1600000001"/>
    <n v="4460060.16"/>
    <n v="1072620"/>
    <x v="0"/>
    <n v="4"/>
  </r>
  <r>
    <x v="4"/>
    <x v="156"/>
    <x v="6"/>
    <x v="924"/>
    <x v="0"/>
    <s v="C"/>
    <x v="754"/>
    <n v="666424071"/>
    <d v="2015-03-04T00:00:00"/>
    <n v="8547"/>
    <n v="651.21"/>
    <n v="524.96"/>
    <n v="5565891.8700000001"/>
    <n v="4486833.12"/>
    <n v="1079058.75"/>
    <x v="0"/>
    <n v="2"/>
  </r>
  <r>
    <x v="4"/>
    <x v="177"/>
    <x v="11"/>
    <x v="925"/>
    <x v="0"/>
    <s v="C"/>
    <x v="786"/>
    <n v="597918736"/>
    <d v="2015-09-11T00:00:00"/>
    <n v="6296"/>
    <n v="437.2"/>
    <n v="263.33"/>
    <n v="2752611.2"/>
    <n v="1657925.68"/>
    <n v="1094685.52"/>
    <x v="0"/>
    <n v="7"/>
  </r>
  <r>
    <x v="0"/>
    <x v="100"/>
    <x v="11"/>
    <x v="926"/>
    <x v="1"/>
    <s v="M"/>
    <x v="706"/>
    <n v="290878760"/>
    <d v="2014-04-07T00:00:00"/>
    <n v="6344"/>
    <n v="437.2"/>
    <n v="263.33"/>
    <n v="2773596.8"/>
    <n v="1670565.52"/>
    <n v="1103031.28"/>
    <x v="3"/>
    <n v="4"/>
  </r>
  <r>
    <x v="0"/>
    <x v="147"/>
    <x v="6"/>
    <x v="927"/>
    <x v="1"/>
    <s v="L"/>
    <x v="787"/>
    <n v="956433522"/>
    <d v="2015-09-12T00:00:00"/>
    <n v="8788"/>
    <n v="651.21"/>
    <n v="524.96"/>
    <n v="5722833.4800000004"/>
    <n v="4613348.4800000004"/>
    <n v="1109485"/>
    <x v="0"/>
    <n v="8"/>
  </r>
  <r>
    <x v="2"/>
    <x v="35"/>
    <x v="11"/>
    <x v="928"/>
    <x v="0"/>
    <s v="L"/>
    <x v="788"/>
    <n v="827506387"/>
    <d v="2017-01-30T00:00:00"/>
    <n v="6384"/>
    <n v="437.2"/>
    <n v="263.33"/>
    <n v="2791084.8"/>
    <n v="1681098.72"/>
    <n v="1109986.08"/>
    <x v="1"/>
    <n v="12"/>
  </r>
  <r>
    <x v="1"/>
    <x v="148"/>
    <x v="6"/>
    <x v="929"/>
    <x v="0"/>
    <s v="L"/>
    <x v="789"/>
    <n v="634153020"/>
    <d v="2015-03-11T00:00:00"/>
    <n v="8826"/>
    <n v="651.21"/>
    <n v="524.96"/>
    <n v="5747579.46"/>
    <n v="4633296.96"/>
    <n v="1114282.5"/>
    <x v="0"/>
    <n v="3"/>
  </r>
  <r>
    <x v="2"/>
    <x v="169"/>
    <x v="11"/>
    <x v="930"/>
    <x v="0"/>
    <s v="L"/>
    <x v="790"/>
    <n v="452171361"/>
    <d v="2014-05-27T00:00:00"/>
    <n v="6409"/>
    <n v="437.2"/>
    <n v="263.33"/>
    <n v="2802014.8"/>
    <n v="1687681.97"/>
    <n v="1114332.83"/>
    <x v="3"/>
    <n v="5"/>
  </r>
  <r>
    <x v="1"/>
    <x v="62"/>
    <x v="6"/>
    <x v="931"/>
    <x v="0"/>
    <s v="L"/>
    <x v="791"/>
    <n v="234825313"/>
    <d v="2016-03-23T00:00:00"/>
    <n v="8883"/>
    <n v="651.21"/>
    <n v="524.96"/>
    <n v="5784698.4299999997"/>
    <n v="4663219.68"/>
    <n v="1121478.75"/>
    <x v="1"/>
    <n v="3"/>
  </r>
  <r>
    <x v="0"/>
    <x v="122"/>
    <x v="3"/>
    <x v="932"/>
    <x v="0"/>
    <s v="H"/>
    <x v="792"/>
    <n v="611809146"/>
    <d v="2016-08-01T00:00:00"/>
    <n v="6777"/>
    <n v="668.27"/>
    <n v="502.54"/>
    <n v="4528865.79"/>
    <n v="3405713.58"/>
    <n v="1123152.21"/>
    <x v="1"/>
    <n v="7"/>
  </r>
  <r>
    <x v="3"/>
    <x v="85"/>
    <x v="6"/>
    <x v="933"/>
    <x v="1"/>
    <s v="C"/>
    <x v="793"/>
    <n v="167882096"/>
    <d v="2014-03-31T00:00:00"/>
    <n v="8898"/>
    <n v="651.21"/>
    <n v="524.96"/>
    <n v="5794466.5800000001"/>
    <n v="4671094.08"/>
    <n v="1123372.5"/>
    <x v="3"/>
    <n v="3"/>
  </r>
  <r>
    <x v="0"/>
    <x v="154"/>
    <x v="3"/>
    <x v="934"/>
    <x v="0"/>
    <s v="C"/>
    <x v="472"/>
    <n v="852176702"/>
    <d v="2010-05-13T00:00:00"/>
    <n v="6878"/>
    <n v="668.27"/>
    <n v="502.54"/>
    <n v="4596361.0599999996"/>
    <n v="3456470.12"/>
    <n v="1139890.94"/>
    <x v="2"/>
    <n v="4"/>
  </r>
  <r>
    <x v="1"/>
    <x v="9"/>
    <x v="6"/>
    <x v="935"/>
    <x v="0"/>
    <s v="C"/>
    <x v="794"/>
    <n v="611816871"/>
    <d v="2010-05-16T00:00:00"/>
    <n v="9063"/>
    <n v="651.21"/>
    <n v="524.96"/>
    <n v="5901916.2300000004"/>
    <n v="4757712.4800000004"/>
    <n v="1144203.75"/>
    <x v="2"/>
    <n v="4"/>
  </r>
  <r>
    <x v="6"/>
    <x v="90"/>
    <x v="6"/>
    <x v="936"/>
    <x v="1"/>
    <s v="C"/>
    <x v="473"/>
    <n v="811701095"/>
    <d v="2017-07-19T00:00:00"/>
    <n v="9247"/>
    <n v="651.21"/>
    <n v="524.96"/>
    <n v="6021738.8700000001"/>
    <n v="4854305.12"/>
    <n v="1167433.75"/>
    <x v="7"/>
    <n v="6"/>
  </r>
  <r>
    <x v="2"/>
    <x v="41"/>
    <x v="3"/>
    <x v="937"/>
    <x v="1"/>
    <s v="M"/>
    <x v="795"/>
    <n v="974337804"/>
    <d v="2015-08-07T00:00:00"/>
    <n v="7063"/>
    <n v="668.27"/>
    <n v="502.54"/>
    <n v="4719991.01"/>
    <n v="3549440.02"/>
    <n v="1170550.99"/>
    <x v="0"/>
    <n v="7"/>
  </r>
  <r>
    <x v="3"/>
    <x v="132"/>
    <x v="6"/>
    <x v="938"/>
    <x v="1"/>
    <s v="L"/>
    <x v="796"/>
    <n v="572550618"/>
    <d v="2013-11-25T00:00:00"/>
    <n v="9306"/>
    <n v="651.21"/>
    <n v="524.96"/>
    <n v="6060160.2599999998"/>
    <n v="4885277.76"/>
    <n v="1174882.5"/>
    <x v="4"/>
    <n v="11"/>
  </r>
  <r>
    <x v="5"/>
    <x v="166"/>
    <x v="3"/>
    <x v="939"/>
    <x v="0"/>
    <s v="L"/>
    <x v="712"/>
    <n v="398511302"/>
    <d v="2017-04-20T00:00:00"/>
    <n v="7205"/>
    <n v="668.27"/>
    <n v="502.54"/>
    <n v="4814885.3499999996"/>
    <n v="3620800.7"/>
    <n v="1194084.6499999999"/>
    <x v="7"/>
    <n v="3"/>
  </r>
  <r>
    <x v="1"/>
    <x v="50"/>
    <x v="11"/>
    <x v="940"/>
    <x v="1"/>
    <s v="H"/>
    <x v="797"/>
    <n v="125870978"/>
    <d v="2014-11-20T00:00:00"/>
    <n v="6874"/>
    <n v="437.2"/>
    <n v="263.33"/>
    <n v="3005312.8"/>
    <n v="1810130.42"/>
    <n v="1195182.3799999999"/>
    <x v="3"/>
    <n v="10"/>
  </r>
  <r>
    <x v="0"/>
    <x v="147"/>
    <x v="6"/>
    <x v="941"/>
    <x v="1"/>
    <s v="C"/>
    <x v="725"/>
    <n v="770508801"/>
    <d v="2011-06-25T00:00:00"/>
    <n v="9532"/>
    <n v="651.21"/>
    <n v="524.96"/>
    <n v="6207333.7199999997"/>
    <n v="5003918.72"/>
    <n v="1203415"/>
    <x v="6"/>
    <n v="5"/>
  </r>
  <r>
    <x v="2"/>
    <x v="152"/>
    <x v="6"/>
    <x v="942"/>
    <x v="0"/>
    <s v="L"/>
    <x v="798"/>
    <n v="276595246"/>
    <d v="2012-03-15T00:00:00"/>
    <n v="9535"/>
    <n v="651.21"/>
    <n v="524.96"/>
    <n v="6209287.3499999996"/>
    <n v="5005493.5999999996"/>
    <n v="1203793.75"/>
    <x v="5"/>
    <n v="3"/>
  </r>
  <r>
    <x v="0"/>
    <x v="5"/>
    <x v="11"/>
    <x v="943"/>
    <x v="1"/>
    <s v="M"/>
    <x v="447"/>
    <n v="825143039"/>
    <d v="2016-12-20T00:00:00"/>
    <n v="7017"/>
    <n v="437.2"/>
    <n v="263.33"/>
    <n v="3067832.4"/>
    <n v="1847786.61"/>
    <n v="1220045.79"/>
    <x v="1"/>
    <n v="12"/>
  </r>
  <r>
    <x v="4"/>
    <x v="156"/>
    <x v="6"/>
    <x v="944"/>
    <x v="1"/>
    <s v="H"/>
    <x v="799"/>
    <n v="953293836"/>
    <d v="2010-07-22T00:00:00"/>
    <n v="9685"/>
    <n v="651.21"/>
    <n v="524.96"/>
    <n v="6306968.8499999996"/>
    <n v="5084237.5999999996"/>
    <n v="1222731.25"/>
    <x v="2"/>
    <n v="6"/>
  </r>
  <r>
    <x v="4"/>
    <x v="57"/>
    <x v="11"/>
    <x v="945"/>
    <x v="0"/>
    <s v="C"/>
    <x v="800"/>
    <n v="798784863"/>
    <d v="2017-05-02T00:00:00"/>
    <n v="7047"/>
    <n v="437.2"/>
    <n v="263.33"/>
    <n v="3080948.4"/>
    <n v="1855686.51"/>
    <n v="1225261.8899999999"/>
    <x v="7"/>
    <n v="4"/>
  </r>
  <r>
    <x v="1"/>
    <x v="148"/>
    <x v="3"/>
    <x v="946"/>
    <x v="1"/>
    <s v="M"/>
    <x v="801"/>
    <n v="607080304"/>
    <d v="2013-04-05T00:00:00"/>
    <n v="7408"/>
    <n v="668.27"/>
    <n v="502.54"/>
    <n v="4950544.16"/>
    <n v="3722816.32"/>
    <n v="1227727.8400000001"/>
    <x v="4"/>
    <n v="2"/>
  </r>
  <r>
    <x v="5"/>
    <x v="47"/>
    <x v="11"/>
    <x v="947"/>
    <x v="1"/>
    <s v="H"/>
    <x v="802"/>
    <n v="356506621"/>
    <d v="2012-09-03T00:00:00"/>
    <n v="7086"/>
    <n v="437.2"/>
    <n v="263.33"/>
    <n v="3097999.2"/>
    <n v="1865956.38"/>
    <n v="1232042.82"/>
    <x v="5"/>
    <n v="8"/>
  </r>
  <r>
    <x v="3"/>
    <x v="88"/>
    <x v="3"/>
    <x v="948"/>
    <x v="1"/>
    <s v="C"/>
    <x v="505"/>
    <n v="576700961"/>
    <d v="2015-07-23T00:00:00"/>
    <n v="7485"/>
    <n v="668.27"/>
    <n v="502.54"/>
    <n v="5002000.95"/>
    <n v="3761511.9"/>
    <n v="1240489.05"/>
    <x v="0"/>
    <n v="6"/>
  </r>
  <r>
    <x v="2"/>
    <x v="145"/>
    <x v="6"/>
    <x v="949"/>
    <x v="0"/>
    <s v="M"/>
    <x v="803"/>
    <n v="221007430"/>
    <d v="2011-11-10T00:00:00"/>
    <n v="9865"/>
    <n v="651.21"/>
    <n v="524.96"/>
    <n v="6424186.6500000004"/>
    <n v="5178730.4000000004"/>
    <n v="1245456.25"/>
    <x v="6"/>
    <n v="10"/>
  </r>
  <r>
    <x v="1"/>
    <x v="111"/>
    <x v="6"/>
    <x v="950"/>
    <x v="0"/>
    <s v="H"/>
    <x v="804"/>
    <n v="405785882"/>
    <d v="2013-10-22T00:00:00"/>
    <n v="9915"/>
    <n v="651.21"/>
    <n v="524.96"/>
    <n v="6456747.1500000004"/>
    <n v="5204978.4000000004"/>
    <n v="1251768.75"/>
    <x v="4"/>
    <n v="10"/>
  </r>
  <r>
    <x v="4"/>
    <x v="57"/>
    <x v="3"/>
    <x v="951"/>
    <x v="0"/>
    <s v="H"/>
    <x v="805"/>
    <n v="621442782"/>
    <d v="2014-04-14T00:00:00"/>
    <n v="7584"/>
    <n v="668.27"/>
    <n v="502.54"/>
    <n v="5068159.68"/>
    <n v="3811263.36"/>
    <n v="1256896.32"/>
    <x v="3"/>
    <n v="2"/>
  </r>
  <r>
    <x v="1"/>
    <x v="27"/>
    <x v="11"/>
    <x v="952"/>
    <x v="0"/>
    <s v="H"/>
    <x v="328"/>
    <n v="487014758"/>
    <d v="2013-08-30T00:00:00"/>
    <n v="7344"/>
    <n v="437.2"/>
    <n v="263.33"/>
    <n v="3210796.8"/>
    <n v="1933895.52"/>
    <n v="1276901.28"/>
    <x v="4"/>
    <n v="8"/>
  </r>
  <r>
    <x v="2"/>
    <x v="86"/>
    <x v="11"/>
    <x v="953"/>
    <x v="0"/>
    <s v="M"/>
    <x v="806"/>
    <n v="533006703"/>
    <d v="2011-01-23T00:00:00"/>
    <n v="7383"/>
    <n v="437.2"/>
    <n v="263.33"/>
    <n v="3227847.6"/>
    <n v="1944165.39"/>
    <n v="1283682.21"/>
    <x v="2"/>
    <n v="12"/>
  </r>
  <r>
    <x v="1"/>
    <x v="7"/>
    <x v="3"/>
    <x v="954"/>
    <x v="1"/>
    <s v="C"/>
    <x v="501"/>
    <n v="717110955"/>
    <d v="2010-08-09T00:00:00"/>
    <n v="7922"/>
    <n v="668.27"/>
    <n v="502.54"/>
    <n v="5294034.9400000004"/>
    <n v="3981121.88"/>
    <n v="1312913.06"/>
    <x v="2"/>
    <n v="8"/>
  </r>
  <r>
    <x v="0"/>
    <x v="113"/>
    <x v="3"/>
    <x v="955"/>
    <x v="1"/>
    <s v="M"/>
    <x v="646"/>
    <n v="468532407"/>
    <d v="2014-02-11T00:00:00"/>
    <n v="8006"/>
    <n v="668.27"/>
    <n v="502.54"/>
    <n v="5350169.62"/>
    <n v="4023335.24"/>
    <n v="1326834.3799999999"/>
    <x v="3"/>
    <n v="1"/>
  </r>
  <r>
    <x v="5"/>
    <x v="110"/>
    <x v="3"/>
    <x v="956"/>
    <x v="0"/>
    <s v="L"/>
    <x v="807"/>
    <n v="884216010"/>
    <d v="2016-11-02T00:00:00"/>
    <n v="8021"/>
    <n v="668.27"/>
    <n v="502.54"/>
    <n v="5360193.67"/>
    <n v="4030873.34"/>
    <n v="1329320.33"/>
    <x v="1"/>
    <n v="11"/>
  </r>
  <r>
    <x v="2"/>
    <x v="106"/>
    <x v="11"/>
    <x v="957"/>
    <x v="0"/>
    <s v="C"/>
    <x v="146"/>
    <n v="629925000"/>
    <d v="2013-08-18T00:00:00"/>
    <n v="7661"/>
    <n v="437.2"/>
    <n v="263.33"/>
    <n v="3349389.2"/>
    <n v="2017371.13"/>
    <n v="1332018.07"/>
    <x v="4"/>
    <n v="8"/>
  </r>
  <r>
    <x v="4"/>
    <x v="135"/>
    <x v="11"/>
    <x v="958"/>
    <x v="0"/>
    <s v="C"/>
    <x v="808"/>
    <n v="253407227"/>
    <d v="2013-02-15T00:00:00"/>
    <n v="7685"/>
    <n v="437.2"/>
    <n v="263.33"/>
    <n v="3359882"/>
    <n v="2023691.05"/>
    <n v="1336190.95"/>
    <x v="4"/>
    <n v="2"/>
  </r>
  <r>
    <x v="0"/>
    <x v="64"/>
    <x v="11"/>
    <x v="959"/>
    <x v="1"/>
    <s v="H"/>
    <x v="809"/>
    <n v="228097045"/>
    <d v="2017-06-17T00:00:00"/>
    <n v="7839"/>
    <n v="437.2"/>
    <n v="263.33"/>
    <n v="3427210.8"/>
    <n v="2064243.87"/>
    <n v="1362966.93"/>
    <x v="7"/>
    <n v="5"/>
  </r>
  <r>
    <x v="4"/>
    <x v="123"/>
    <x v="11"/>
    <x v="960"/>
    <x v="0"/>
    <s v="H"/>
    <x v="810"/>
    <n v="470897471"/>
    <d v="2015-04-22T00:00:00"/>
    <n v="7881"/>
    <n v="437.2"/>
    <n v="263.33"/>
    <n v="3445573.2"/>
    <n v="2075303.73"/>
    <n v="1370269.47"/>
    <x v="0"/>
    <n v="3"/>
  </r>
  <r>
    <x v="2"/>
    <x v="98"/>
    <x v="11"/>
    <x v="961"/>
    <x v="0"/>
    <s v="H"/>
    <x v="811"/>
    <n v="899659097"/>
    <d v="2012-12-03T00:00:00"/>
    <n v="7974"/>
    <n v="437.2"/>
    <n v="263.33"/>
    <n v="3486232.8"/>
    <n v="2099793.42"/>
    <n v="1386439.38"/>
    <x v="5"/>
    <n v="11"/>
  </r>
  <r>
    <x v="3"/>
    <x v="85"/>
    <x v="11"/>
    <x v="962"/>
    <x v="1"/>
    <s v="C"/>
    <x v="2"/>
    <n v="453089320"/>
    <d v="2010-06-16T00:00:00"/>
    <n v="8053"/>
    <n v="437.2"/>
    <n v="263.33"/>
    <n v="3520771.6"/>
    <n v="2120596.4900000002"/>
    <n v="1400175.11"/>
    <x v="2"/>
    <n v="5"/>
  </r>
  <r>
    <x v="2"/>
    <x v="96"/>
    <x v="11"/>
    <x v="963"/>
    <x v="0"/>
    <s v="M"/>
    <x v="812"/>
    <n v="586165082"/>
    <d v="2017-01-27T00:00:00"/>
    <n v="8128"/>
    <n v="437.2"/>
    <n v="263.33"/>
    <n v="3553561.6"/>
    <n v="2140346.2400000002"/>
    <n v="1413215.36"/>
    <x v="7"/>
    <n v="1"/>
  </r>
  <r>
    <x v="5"/>
    <x v="183"/>
    <x v="3"/>
    <x v="964"/>
    <x v="1"/>
    <s v="M"/>
    <x v="813"/>
    <n v="991644704"/>
    <d v="2016-05-18T00:00:00"/>
    <n v="8559"/>
    <n v="668.27"/>
    <n v="502.54"/>
    <n v="5719722.9299999997"/>
    <n v="4301239.8600000003"/>
    <n v="1418483.07"/>
    <x v="1"/>
    <n v="4"/>
  </r>
  <r>
    <x v="4"/>
    <x v="123"/>
    <x v="11"/>
    <x v="965"/>
    <x v="0"/>
    <s v="M"/>
    <x v="814"/>
    <n v="651621711"/>
    <d v="2010-10-16T00:00:00"/>
    <n v="8200"/>
    <n v="437.2"/>
    <n v="263.33"/>
    <n v="3585040"/>
    <n v="2159306"/>
    <n v="1425734"/>
    <x v="2"/>
    <n v="8"/>
  </r>
  <r>
    <x v="5"/>
    <x v="67"/>
    <x v="3"/>
    <x v="966"/>
    <x v="1"/>
    <s v="M"/>
    <x v="583"/>
    <n v="671898782"/>
    <d v="2013-02-06T00:00:00"/>
    <n v="8635"/>
    <n v="668.27"/>
    <n v="502.54"/>
    <n v="5770511.4500000002"/>
    <n v="4339432.9000000004"/>
    <n v="1431078.55"/>
    <x v="4"/>
    <n v="1"/>
  </r>
  <r>
    <x v="0"/>
    <x v="91"/>
    <x v="11"/>
    <x v="967"/>
    <x v="1"/>
    <s v="H"/>
    <x v="649"/>
    <n v="461065137"/>
    <d v="2017-08-19T00:00:00"/>
    <n v="8275"/>
    <n v="437.2"/>
    <n v="263.33"/>
    <n v="3617830"/>
    <n v="2179055.75"/>
    <n v="1438774.25"/>
    <x v="7"/>
    <n v="7"/>
  </r>
  <r>
    <x v="1"/>
    <x v="171"/>
    <x v="11"/>
    <x v="968"/>
    <x v="0"/>
    <s v="H"/>
    <x v="815"/>
    <n v="877424657"/>
    <d v="2016-04-10T00:00:00"/>
    <n v="8309"/>
    <n v="437.2"/>
    <n v="263.33"/>
    <n v="3632694.8"/>
    <n v="2188008.9700000002"/>
    <n v="1444685.83"/>
    <x v="1"/>
    <n v="3"/>
  </r>
  <r>
    <x v="0"/>
    <x v="36"/>
    <x v="3"/>
    <x v="969"/>
    <x v="0"/>
    <s v="H"/>
    <x v="816"/>
    <n v="165380990"/>
    <d v="2012-07-27T00:00:00"/>
    <n v="8765"/>
    <n v="668.27"/>
    <n v="502.54"/>
    <n v="5857386.5499999998"/>
    <n v="4404763.0999999996"/>
    <n v="1452623.45"/>
    <x v="5"/>
    <n v="7"/>
  </r>
  <r>
    <x v="0"/>
    <x v="158"/>
    <x v="11"/>
    <x v="970"/>
    <x v="1"/>
    <s v="M"/>
    <x v="817"/>
    <n v="270001733"/>
    <d v="2015-01-01T00:00:00"/>
    <n v="8368"/>
    <n v="437.2"/>
    <n v="263.33"/>
    <n v="3658489.6"/>
    <n v="2203545.44"/>
    <n v="1454944.16"/>
    <x v="3"/>
    <n v="11"/>
  </r>
  <r>
    <x v="3"/>
    <x v="115"/>
    <x v="11"/>
    <x v="971"/>
    <x v="1"/>
    <s v="M"/>
    <x v="818"/>
    <n v="432037627"/>
    <d v="2011-08-18T00:00:00"/>
    <n v="8390"/>
    <n v="437.2"/>
    <n v="263.33"/>
    <n v="3668108"/>
    <n v="2209338.7000000002"/>
    <n v="1458769.3"/>
    <x v="6"/>
    <n v="8"/>
  </r>
  <r>
    <x v="3"/>
    <x v="15"/>
    <x v="11"/>
    <x v="972"/>
    <x v="0"/>
    <s v="M"/>
    <x v="819"/>
    <n v="686800706"/>
    <d v="2014-10-31T00:00:00"/>
    <n v="8446"/>
    <n v="437.2"/>
    <n v="263.33"/>
    <n v="3692591.2"/>
    <n v="2224085.1800000002"/>
    <n v="1468506.02"/>
    <x v="3"/>
    <n v="10"/>
  </r>
  <r>
    <x v="1"/>
    <x v="54"/>
    <x v="3"/>
    <x v="973"/>
    <x v="0"/>
    <s v="H"/>
    <x v="820"/>
    <n v="494454562"/>
    <d v="2014-09-22T00:00:00"/>
    <n v="8948"/>
    <n v="668.27"/>
    <n v="502.54"/>
    <n v="5979679.96"/>
    <n v="4496727.92"/>
    <n v="1482952.04"/>
    <x v="3"/>
    <n v="9"/>
  </r>
  <r>
    <x v="0"/>
    <x v="184"/>
    <x v="11"/>
    <x v="974"/>
    <x v="1"/>
    <s v="M"/>
    <x v="821"/>
    <n v="225666320"/>
    <d v="2016-08-21T00:00:00"/>
    <n v="8534"/>
    <n v="437.2"/>
    <n v="263.33"/>
    <n v="3731064.8"/>
    <n v="2247258.2200000002"/>
    <n v="1483806.58"/>
    <x v="1"/>
    <n v="7"/>
  </r>
  <r>
    <x v="1"/>
    <x v="14"/>
    <x v="3"/>
    <x v="975"/>
    <x v="0"/>
    <s v="L"/>
    <x v="822"/>
    <n v="247802054"/>
    <d v="2012-09-08T00:00:00"/>
    <n v="8989"/>
    <n v="668.27"/>
    <n v="502.54"/>
    <n v="6007079.0300000003"/>
    <n v="4517332.0599999996"/>
    <n v="1489746.97"/>
    <x v="5"/>
    <n v="8"/>
  </r>
  <r>
    <x v="5"/>
    <x v="183"/>
    <x v="3"/>
    <x v="976"/>
    <x v="0"/>
    <s v="L"/>
    <x v="823"/>
    <n v="157542073"/>
    <d v="2010-03-15T00:00:00"/>
    <n v="9055"/>
    <n v="668.27"/>
    <n v="502.54"/>
    <n v="6051184.8499999996"/>
    <n v="4550499.7"/>
    <n v="1500685.15"/>
    <x v="2"/>
    <n v="2"/>
  </r>
  <r>
    <x v="0"/>
    <x v="117"/>
    <x v="3"/>
    <x v="977"/>
    <x v="1"/>
    <s v="C"/>
    <x v="824"/>
    <n v="781253516"/>
    <d v="2014-09-01T00:00:00"/>
    <n v="9131"/>
    <n v="668.27"/>
    <n v="502.54"/>
    <n v="6101973.3700000001"/>
    <n v="4588692.74"/>
    <n v="1513280.63"/>
    <x v="3"/>
    <n v="8"/>
  </r>
  <r>
    <x v="1"/>
    <x v="50"/>
    <x v="3"/>
    <x v="978"/>
    <x v="0"/>
    <s v="H"/>
    <x v="825"/>
    <n v="243882596"/>
    <d v="2015-05-11T00:00:00"/>
    <n v="9135"/>
    <n v="668.27"/>
    <n v="502.54"/>
    <n v="6104646.4500000002"/>
    <n v="4590702.9000000004"/>
    <n v="1513943.55"/>
    <x v="0"/>
    <n v="4"/>
  </r>
  <r>
    <x v="4"/>
    <x v="156"/>
    <x v="11"/>
    <x v="979"/>
    <x v="1"/>
    <s v="L"/>
    <x v="826"/>
    <n v="574441039"/>
    <d v="2017-04-06T00:00:00"/>
    <n v="8724"/>
    <n v="437.2"/>
    <n v="263.33"/>
    <n v="3814132.8"/>
    <n v="2297290.92"/>
    <n v="1516841.88"/>
    <x v="7"/>
    <n v="3"/>
  </r>
  <r>
    <x v="3"/>
    <x v="132"/>
    <x v="3"/>
    <x v="980"/>
    <x v="1"/>
    <s v="L"/>
    <x v="827"/>
    <n v="276661765"/>
    <d v="2016-04-20T00:00:00"/>
    <n v="9219"/>
    <n v="668.27"/>
    <n v="502.54"/>
    <n v="6160781.1299999999"/>
    <n v="4632916.26"/>
    <n v="1527864.87"/>
    <x v="1"/>
    <n v="3"/>
  </r>
  <r>
    <x v="5"/>
    <x v="183"/>
    <x v="11"/>
    <x v="981"/>
    <x v="0"/>
    <s v="H"/>
    <x v="828"/>
    <n v="534633624"/>
    <d v="2011-06-08T00:00:00"/>
    <n v="8825"/>
    <n v="437.2"/>
    <n v="263.33"/>
    <n v="3858290"/>
    <n v="2323887.25"/>
    <n v="1534402.75"/>
    <x v="6"/>
    <n v="4"/>
  </r>
  <r>
    <x v="6"/>
    <x v="52"/>
    <x v="3"/>
    <x v="982"/>
    <x v="1"/>
    <s v="L"/>
    <x v="331"/>
    <n v="192721068"/>
    <d v="2014-05-20T00:00:00"/>
    <n v="9302"/>
    <n v="668.27"/>
    <n v="502.54"/>
    <n v="6216247.54"/>
    <n v="4674627.08"/>
    <n v="1541620.46"/>
    <x v="3"/>
    <n v="4"/>
  </r>
  <r>
    <x v="1"/>
    <x v="171"/>
    <x v="3"/>
    <x v="983"/>
    <x v="1"/>
    <s v="H"/>
    <x v="829"/>
    <n v="256994950"/>
    <d v="2010-02-19T00:00:00"/>
    <n v="9372"/>
    <n v="668.27"/>
    <n v="502.54"/>
    <n v="6263026.4400000004"/>
    <n v="4709804.88"/>
    <n v="1553221.56"/>
    <x v="2"/>
    <n v="1"/>
  </r>
  <r>
    <x v="5"/>
    <x v="63"/>
    <x v="11"/>
    <x v="984"/>
    <x v="0"/>
    <s v="C"/>
    <x v="830"/>
    <n v="663857305"/>
    <d v="2013-11-13T00:00:00"/>
    <n v="8984"/>
    <n v="437.2"/>
    <n v="263.33"/>
    <n v="3927804.8"/>
    <n v="2365756.7200000002"/>
    <n v="1562048.08"/>
    <x v="4"/>
    <n v="10"/>
  </r>
  <r>
    <x v="0"/>
    <x v="103"/>
    <x v="11"/>
    <x v="985"/>
    <x v="0"/>
    <s v="C"/>
    <x v="49"/>
    <n v="837855851"/>
    <d v="2015-11-08T00:00:00"/>
    <n v="9020"/>
    <n v="437.2"/>
    <n v="263.33"/>
    <n v="3943544"/>
    <n v="2375236.6"/>
    <n v="1568307.4"/>
    <x v="0"/>
    <n v="11"/>
  </r>
  <r>
    <x v="1"/>
    <x v="92"/>
    <x v="11"/>
    <x v="986"/>
    <x v="0"/>
    <s v="H"/>
    <x v="831"/>
    <n v="562817418"/>
    <d v="2011-06-02T00:00:00"/>
    <n v="9036"/>
    <n v="437.2"/>
    <n v="263.33"/>
    <n v="3950539.2"/>
    <n v="2379449.88"/>
    <n v="1571089.32"/>
    <x v="6"/>
    <n v="5"/>
  </r>
  <r>
    <x v="4"/>
    <x v="130"/>
    <x v="3"/>
    <x v="987"/>
    <x v="0"/>
    <s v="H"/>
    <x v="832"/>
    <n v="714818418"/>
    <d v="2013-08-24T00:00:00"/>
    <n v="9509"/>
    <n v="668.27"/>
    <n v="502.54"/>
    <n v="6354579.4299999997"/>
    <n v="4778652.8600000003"/>
    <n v="1575926.57"/>
    <x v="4"/>
    <n v="7"/>
  </r>
  <r>
    <x v="3"/>
    <x v="78"/>
    <x v="11"/>
    <x v="988"/>
    <x v="0"/>
    <s v="M"/>
    <x v="543"/>
    <n v="281561410"/>
    <d v="2014-08-02T00:00:00"/>
    <n v="9133"/>
    <n v="437.2"/>
    <n v="263.33"/>
    <n v="3992947.6"/>
    <n v="2404992.89"/>
    <n v="1587954.71"/>
    <x v="3"/>
    <n v="7"/>
  </r>
  <r>
    <x v="0"/>
    <x v="10"/>
    <x v="3"/>
    <x v="989"/>
    <x v="0"/>
    <s v="L"/>
    <x v="833"/>
    <n v="289606320"/>
    <d v="2016-02-14T00:00:00"/>
    <n v="9801"/>
    <n v="668.27"/>
    <n v="502.54"/>
    <n v="6549714.2699999996"/>
    <n v="4925394.54"/>
    <n v="1624319.73"/>
    <x v="1"/>
    <n v="1"/>
  </r>
  <r>
    <x v="2"/>
    <x v="4"/>
    <x v="3"/>
    <x v="990"/>
    <x v="1"/>
    <s v="C"/>
    <x v="247"/>
    <n v="428392827"/>
    <d v="2013-02-05T00:00:00"/>
    <n v="9812"/>
    <n v="668.27"/>
    <n v="502.54"/>
    <n v="6557065.2400000002"/>
    <n v="4930922.4800000004"/>
    <n v="1626142.76"/>
    <x v="4"/>
    <n v="2"/>
  </r>
  <r>
    <x v="4"/>
    <x v="48"/>
    <x v="11"/>
    <x v="991"/>
    <x v="1"/>
    <s v="L"/>
    <x v="834"/>
    <n v="888647449"/>
    <d v="2012-02-28T00:00:00"/>
    <n v="9383"/>
    <n v="437.2"/>
    <n v="263.33"/>
    <n v="4102247.6"/>
    <n v="2470825.39"/>
    <n v="1631422.21"/>
    <x v="5"/>
    <n v="1"/>
  </r>
  <r>
    <x v="5"/>
    <x v="183"/>
    <x v="3"/>
    <x v="992"/>
    <x v="1"/>
    <s v="M"/>
    <x v="835"/>
    <n v="442214143"/>
    <d v="2012-05-03T00:00:00"/>
    <n v="9847"/>
    <n v="668.27"/>
    <n v="502.54"/>
    <n v="6580454.6900000004"/>
    <n v="4948511.38"/>
    <n v="1631943.31"/>
    <x v="5"/>
    <n v="3"/>
  </r>
  <r>
    <x v="0"/>
    <x v="71"/>
    <x v="3"/>
    <x v="993"/>
    <x v="1"/>
    <s v="L"/>
    <x v="312"/>
    <n v="494525372"/>
    <d v="2010-03-02T00:00:00"/>
    <n v="9902"/>
    <n v="668.27"/>
    <n v="502.54"/>
    <n v="6617209.54"/>
    <n v="4976151.08"/>
    <n v="1641058.46"/>
    <x v="2"/>
    <n v="2"/>
  </r>
  <r>
    <x v="0"/>
    <x v="32"/>
    <x v="11"/>
    <x v="994"/>
    <x v="0"/>
    <s v="L"/>
    <x v="836"/>
    <n v="869589173"/>
    <d v="2016-03-17T00:00:00"/>
    <n v="9615"/>
    <n v="437.2"/>
    <n v="263.33"/>
    <n v="4203678"/>
    <n v="2531917.9500000002"/>
    <n v="1671760.05"/>
    <x v="1"/>
    <n v="2"/>
  </r>
  <r>
    <x v="3"/>
    <x v="28"/>
    <x v="11"/>
    <x v="995"/>
    <x v="0"/>
    <s v="C"/>
    <x v="837"/>
    <n v="409873998"/>
    <d v="2010-06-03T00:00:00"/>
    <n v="9679"/>
    <n v="437.2"/>
    <n v="263.33"/>
    <n v="4231658.8"/>
    <n v="2548771.0699999998"/>
    <n v="1682887.73"/>
    <x v="2"/>
    <n v="5"/>
  </r>
  <r>
    <x v="2"/>
    <x v="70"/>
    <x v="11"/>
    <x v="996"/>
    <x v="0"/>
    <s v="M"/>
    <x v="838"/>
    <n v="573025262"/>
    <d v="2011-11-14T00:00:00"/>
    <n v="9764"/>
    <n v="437.2"/>
    <n v="263.33"/>
    <n v="4268820.8"/>
    <n v="2571154.12"/>
    <n v="1697666.68"/>
    <x v="6"/>
    <n v="10"/>
  </r>
  <r>
    <x v="0"/>
    <x v="149"/>
    <x v="11"/>
    <x v="997"/>
    <x v="1"/>
    <s v="L"/>
    <x v="839"/>
    <n v="418593108"/>
    <d v="2014-03-25T00:00:00"/>
    <n v="9858"/>
    <n v="437.2"/>
    <n v="263.33"/>
    <n v="4309917.5999999996"/>
    <n v="2595907.14"/>
    <n v="1714010.46"/>
    <x v="3"/>
    <n v="3"/>
  </r>
  <r>
    <x v="2"/>
    <x v="80"/>
    <x v="11"/>
    <x v="998"/>
    <x v="0"/>
    <s v="L"/>
    <x v="840"/>
    <n v="653148210"/>
    <d v="2017-01-21T00:00:00"/>
    <n v="9924"/>
    <n v="437.2"/>
    <n v="263.33"/>
    <n v="4338772.8"/>
    <n v="2613286.92"/>
    <n v="1725485.88"/>
    <x v="1"/>
    <n v="12"/>
  </r>
  <r>
    <x v="0"/>
    <x v="61"/>
    <x v="11"/>
    <x v="999"/>
    <x v="1"/>
    <s v="H"/>
    <x v="199"/>
    <n v="403961122"/>
    <d v="2010-03-20T00:00:00"/>
    <n v="9928"/>
    <n v="437.2"/>
    <n v="263.33"/>
    <n v="4340521.5999999996"/>
    <n v="2614340.2400000002"/>
    <n v="1726181.36"/>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A8B071-0998-4B2C-B1EB-B9CD3F22A01D}"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203:B215" firstHeaderRow="1" firstDataRow="1" firstDataCol="1"/>
  <pivotFields count="19">
    <pivotField showAll="0"/>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axis="axisRow" showAll="0">
      <items count="13">
        <item x="7"/>
        <item x="2"/>
        <item x="10"/>
        <item x="8"/>
        <item x="11"/>
        <item x="0"/>
        <item x="3"/>
        <item x="4"/>
        <item x="6"/>
        <item x="1"/>
        <item x="9"/>
        <item x="5"/>
        <item t="default"/>
      </items>
    </pivotField>
    <pivotField showAll="0"/>
    <pivotField showAll="0"/>
    <pivotField showAll="0"/>
    <pivotField numFmtId="14" showAll="0"/>
    <pivotField showAll="0"/>
    <pivotField numFmtId="14" showAll="0"/>
    <pivotField numFmtId="1" showAll="0"/>
    <pivotField numFmtId="164" showAll="0"/>
    <pivotField numFmtId="164" showAll="0"/>
    <pivotField dataField="1" showAll="0"/>
    <pivotField numFmtId="164" showAll="0"/>
    <pivotField numFmtId="164" showAll="0"/>
    <pivotField showAll="0"/>
    <pivotField showAll="0"/>
    <pivotField showAll="0" defaultSubtotal="0"/>
    <pivotField showAll="0" defaultSubtotal="0"/>
  </pivotFields>
  <rowFields count="1">
    <field x="2"/>
  </rowFields>
  <rowItems count="12">
    <i>
      <x/>
    </i>
    <i>
      <x v="1"/>
    </i>
    <i>
      <x v="2"/>
    </i>
    <i>
      <x v="3"/>
    </i>
    <i>
      <x v="4"/>
    </i>
    <i>
      <x v="5"/>
    </i>
    <i>
      <x v="6"/>
    </i>
    <i>
      <x v="7"/>
    </i>
    <i>
      <x v="8"/>
    </i>
    <i>
      <x v="9"/>
    </i>
    <i>
      <x v="10"/>
    </i>
    <i>
      <x v="11"/>
    </i>
  </rowItems>
  <colItems count="1">
    <i/>
  </colItems>
  <dataFields count="1">
    <dataField name="Sum of Total Revenue" fld="12" baseField="0" baseItem="0" numFmtId="165"/>
  </dataFields>
  <formats count="1">
    <format dxfId="7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BC403-15C6-4A5E-B46E-F43BB80F9AF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4:B197" firstHeaderRow="1" firstDataRow="1" firstDataCol="1"/>
  <pivotFields count="19">
    <pivotField showAll="0">
      <items count="8">
        <item x="2"/>
        <item x="5"/>
        <item x="4"/>
        <item x="0"/>
        <item x="3"/>
        <item x="6"/>
        <item x="1"/>
        <item t="default"/>
      </items>
    </pivotField>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showAll="0"/>
    <pivotField axis="axisRow" showAll="0" sortType="ascending">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numFmtId="1" showAll="0"/>
    <pivotField numFmtId="164" showAll="0"/>
    <pivotField numFmtId="164" showAll="0"/>
    <pivotField dataField="1" showAll="0"/>
    <pivotField numFmtId="164" showAll="0"/>
    <pivotField numFmtId="164" showAll="0"/>
    <pivotField showAll="0">
      <items count="9">
        <item x="2"/>
        <item x="6"/>
        <item x="5"/>
        <item x="4"/>
        <item x="3"/>
        <item x="0"/>
        <item x="1"/>
        <item x="7"/>
        <item t="default"/>
      </items>
    </pivotField>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4"/>
  </rowFields>
  <rowItems count="3">
    <i>
      <x/>
    </i>
    <i>
      <x v="1"/>
    </i>
    <i t="grand">
      <x/>
    </i>
  </rowItems>
  <colItems count="1">
    <i/>
  </colItems>
  <dataFields count="1">
    <dataField name="Count of Total Revenue" fld="12" subtotal="count" showDataAs="percentOfTotal" baseField="4" baseItem="0" numFmtId="1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440E8-2BE0-4ACA-B77A-7D486DD0BF23}"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62:B2563" firstHeaderRow="1" firstDataRow="1" firstDataCol="1"/>
  <pivotFields count="19">
    <pivotField showAll="0">
      <items count="8">
        <item x="2"/>
        <item x="5"/>
        <item x="4"/>
        <item x="0"/>
        <item x="3"/>
        <item x="6"/>
        <item x="1"/>
        <item t="default"/>
      </items>
    </pivotField>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axis="axisRow" showAll="0">
      <items count="1001">
        <item x="890"/>
        <item x="801"/>
        <item x="569"/>
        <item x="673"/>
        <item x="968"/>
        <item x="688"/>
        <item x="918"/>
        <item x="893"/>
        <item x="953"/>
        <item x="508"/>
        <item x="835"/>
        <item x="800"/>
        <item x="637"/>
        <item x="83"/>
        <item x="675"/>
        <item x="334"/>
        <item x="657"/>
        <item x="12"/>
        <item x="469"/>
        <item x="439"/>
        <item x="604"/>
        <item x="98"/>
        <item x="348"/>
        <item x="322"/>
        <item x="112"/>
        <item x="718"/>
        <item x="814"/>
        <item x="636"/>
        <item x="373"/>
        <item x="685"/>
        <item x="123"/>
        <item x="320"/>
        <item x="124"/>
        <item x="662"/>
        <item x="518"/>
        <item x="435"/>
        <item x="191"/>
        <item x="257"/>
        <item x="530"/>
        <item x="774"/>
        <item x="951"/>
        <item x="194"/>
        <item x="259"/>
        <item x="919"/>
        <item x="681"/>
        <item x="441"/>
        <item x="914"/>
        <item x="656"/>
        <item x="377"/>
        <item x="133"/>
        <item x="744"/>
        <item x="724"/>
        <item x="448"/>
        <item x="745"/>
        <item x="876"/>
        <item x="126"/>
        <item x="229"/>
        <item x="324"/>
        <item x="143"/>
        <item x="420"/>
        <item x="760"/>
        <item x="515"/>
        <item x="973"/>
        <item x="393"/>
        <item x="809"/>
        <item x="227"/>
        <item x="495"/>
        <item x="76"/>
        <item x="640"/>
        <item x="796"/>
        <item x="847"/>
        <item x="538"/>
        <item x="73"/>
        <item x="777"/>
        <item x="908"/>
        <item x="64"/>
        <item x="746"/>
        <item x="722"/>
        <item x="564"/>
        <item x="885"/>
        <item x="952"/>
        <item x="164"/>
        <item x="337"/>
        <item x="3"/>
        <item x="613"/>
        <item x="897"/>
        <item x="549"/>
        <item x="100"/>
        <item x="906"/>
        <item x="177"/>
        <item x="751"/>
        <item x="783"/>
        <item x="730"/>
        <item x="260"/>
        <item x="964"/>
        <item x="494"/>
        <item x="5"/>
        <item x="231"/>
        <item x="981"/>
        <item x="696"/>
        <item x="433"/>
        <item x="562"/>
        <item x="987"/>
        <item x="936"/>
        <item x="849"/>
        <item x="638"/>
        <item x="593"/>
        <item x="335"/>
        <item x="385"/>
        <item x="410"/>
        <item x="942"/>
        <item x="838"/>
        <item x="453"/>
        <item x="500"/>
        <item x="651"/>
        <item x="362"/>
        <item x="563"/>
        <item x="345"/>
        <item x="929"/>
        <item x="58"/>
        <item x="465"/>
        <item x="892"/>
        <item x="523"/>
        <item x="513"/>
        <item x="771"/>
        <item x="8"/>
        <item x="117"/>
        <item x="778"/>
        <item x="989"/>
        <item x="860"/>
        <item x="805"/>
        <item x="791"/>
        <item x="14"/>
        <item x="676"/>
        <item x="464"/>
        <item x="534"/>
        <item x="146"/>
        <item x="998"/>
        <item x="271"/>
        <item x="460"/>
        <item x="281"/>
        <item x="841"/>
        <item x="426"/>
        <item x="969"/>
        <item x="732"/>
        <item x="130"/>
        <item x="781"/>
        <item x="360"/>
        <item x="447"/>
        <item x="84"/>
        <item x="635"/>
        <item x="812"/>
        <item x="395"/>
        <item x="820"/>
        <item x="255"/>
        <item x="241"/>
        <item x="69"/>
        <item x="416"/>
        <item x="887"/>
        <item x="749"/>
        <item x="836"/>
        <item x="160"/>
        <item x="763"/>
        <item x="270"/>
        <item x="429"/>
        <item x="374"/>
        <item x="855"/>
        <item x="166"/>
        <item x="785"/>
        <item x="118"/>
        <item x="46"/>
        <item x="946"/>
        <item x="308"/>
        <item x="150"/>
        <item x="388"/>
        <item x="442"/>
        <item x="709"/>
        <item x="122"/>
        <item x="142"/>
        <item x="463"/>
        <item x="119"/>
        <item x="131"/>
        <item x="896"/>
        <item x="870"/>
        <item x="217"/>
        <item x="50"/>
        <item x="120"/>
        <item x="911"/>
        <item x="7"/>
        <item x="359"/>
        <item x="432"/>
        <item x="691"/>
        <item x="576"/>
        <item x="900"/>
        <item x="99"/>
        <item x="742"/>
        <item x="526"/>
        <item x="907"/>
        <item x="886"/>
        <item x="162"/>
        <item x="326"/>
        <item x="321"/>
        <item x="276"/>
        <item x="610"/>
        <item x="710"/>
        <item x="161"/>
        <item x="684"/>
        <item x="210"/>
        <item x="312"/>
        <item x="89"/>
        <item x="379"/>
        <item x="917"/>
        <item x="861"/>
        <item x="541"/>
        <item x="507"/>
        <item x="821"/>
        <item x="496"/>
        <item x="786"/>
        <item x="940"/>
        <item x="704"/>
        <item x="588"/>
        <item x="57"/>
        <item x="483"/>
        <item x="714"/>
        <item x="424"/>
        <item x="363"/>
        <item x="152"/>
        <item x="88"/>
        <item x="792"/>
        <item x="731"/>
        <item x="883"/>
        <item x="477"/>
        <item x="79"/>
        <item x="875"/>
        <item x="176"/>
        <item x="301"/>
        <item x="620"/>
        <item x="427"/>
        <item x="78"/>
        <item x="930"/>
        <item x="54"/>
        <item x="802"/>
        <item x="346"/>
        <item x="608"/>
        <item x="587"/>
        <item x="137"/>
        <item x="39"/>
        <item x="267"/>
        <item x="700"/>
        <item x="186"/>
        <item x="713"/>
        <item x="252"/>
        <item x="96"/>
        <item x="965"/>
        <item x="833"/>
        <item x="355"/>
        <item x="482"/>
        <item x="661"/>
        <item x="262"/>
        <item x="364"/>
        <item x="862"/>
        <item x="263"/>
        <item x="251"/>
        <item x="174"/>
        <item x="218"/>
        <item x="817"/>
        <item x="375"/>
        <item x="9"/>
        <item x="62"/>
        <item x="728"/>
        <item x="234"/>
        <item x="103"/>
        <item x="121"/>
        <item x="95"/>
        <item x="748"/>
        <item x="215"/>
        <item x="319"/>
        <item x="357"/>
        <item x="867"/>
        <item x="394"/>
        <item x="740"/>
        <item x="370"/>
        <item x="344"/>
        <item x="971"/>
        <item x="414"/>
        <item x="966"/>
        <item x="228"/>
        <item x="784"/>
        <item x="844"/>
        <item x="615"/>
        <item x="962"/>
        <item x="939"/>
        <item x="163"/>
        <item x="56"/>
        <item x="235"/>
        <item x="264"/>
        <item x="624"/>
        <item x="34"/>
        <item x="138"/>
        <item x="868"/>
        <item x="17"/>
        <item x="492"/>
        <item x="254"/>
        <item x="330"/>
        <item x="764"/>
        <item x="958"/>
        <item x="491"/>
        <item x="571"/>
        <item x="630"/>
        <item x="315"/>
        <item x="941"/>
        <item x="667"/>
        <item x="498"/>
        <item x="707"/>
        <item x="408"/>
        <item x="476"/>
        <item x="612"/>
        <item x="470"/>
        <item x="111"/>
        <item x="535"/>
        <item x="444"/>
        <item x="27"/>
        <item x="884"/>
        <item x="306"/>
        <item x="340"/>
        <item x="455"/>
        <item x="399"/>
        <item x="739"/>
        <item x="524"/>
        <item x="369"/>
        <item x="269"/>
        <item x="555"/>
        <item x="108"/>
        <item x="967"/>
        <item x="237"/>
        <item x="533"/>
        <item x="905"/>
        <item x="156"/>
        <item x="401"/>
        <item x="614"/>
        <item x="551"/>
        <item x="599"/>
        <item x="680"/>
        <item x="190"/>
        <item x="654"/>
        <item x="598"/>
        <item x="799"/>
        <item x="318"/>
        <item x="666"/>
        <item x="927"/>
        <item x="376"/>
        <item x="173"/>
        <item x="960"/>
        <item x="261"/>
        <item x="954"/>
        <item x="48"/>
        <item x="634"/>
        <item x="107"/>
        <item x="38"/>
        <item x="35"/>
        <item x="708"/>
        <item x="199"/>
        <item x="155"/>
        <item x="547"/>
        <item x="702"/>
        <item x="283"/>
        <item x="627"/>
        <item x="471"/>
        <item x="87"/>
        <item x="605"/>
        <item x="705"/>
        <item x="757"/>
        <item x="655"/>
        <item x="239"/>
        <item x="583"/>
        <item x="631"/>
        <item x="478"/>
        <item x="144"/>
        <item x="454"/>
        <item x="832"/>
        <item x="711"/>
        <item x="754"/>
        <item x="141"/>
        <item x="182"/>
        <item x="949"/>
        <item x="880"/>
        <item x="616"/>
        <item x="413"/>
        <item x="203"/>
        <item x="104"/>
        <item x="21"/>
        <item x="298"/>
        <item x="645"/>
        <item x="682"/>
        <item x="297"/>
        <item x="188"/>
        <item x="703"/>
        <item x="273"/>
        <item x="831"/>
        <item x="450"/>
        <item x="948"/>
        <item x="466"/>
        <item x="371"/>
        <item x="323"/>
        <item x="920"/>
        <item x="127"/>
        <item x="565"/>
        <item x="959"/>
        <item x="664"/>
        <item x="208"/>
        <item x="816"/>
        <item x="617"/>
        <item x="168"/>
        <item x="115"/>
        <item x="16"/>
        <item x="109"/>
        <item x="797"/>
        <item x="803"/>
        <item x="995"/>
        <item x="356"/>
        <item x="839"/>
        <item x="290"/>
        <item x="690"/>
        <item x="842"/>
        <item x="310"/>
        <item x="557"/>
        <item x="924"/>
        <item x="978"/>
        <item x="818"/>
        <item x="829"/>
        <item x="586"/>
        <item x="871"/>
        <item x="932"/>
        <item x="220"/>
        <item x="15"/>
        <item x="975"/>
        <item x="97"/>
        <item x="165"/>
        <item x="183"/>
        <item x="140"/>
        <item x="970"/>
        <item x="991"/>
        <item x="284"/>
        <item x="830"/>
        <item x="10"/>
        <item x="247"/>
        <item x="436"/>
        <item x="752"/>
        <item x="520"/>
        <item x="437"/>
        <item x="854"/>
        <item x="134"/>
        <item x="67"/>
        <item x="68"/>
        <item x="780"/>
        <item x="649"/>
        <item x="782"/>
        <item x="716"/>
        <item x="402"/>
        <item x="431"/>
        <item x="976"/>
        <item x="6"/>
        <item x="55"/>
        <item x="406"/>
        <item x="984"/>
        <item x="650"/>
        <item x="125"/>
        <item x="44"/>
        <item x="187"/>
        <item x="300"/>
        <item x="621"/>
        <item x="822"/>
        <item x="532"/>
        <item x="519"/>
        <item x="521"/>
        <item x="311"/>
        <item x="678"/>
        <item x="502"/>
        <item x="910"/>
        <item x="658"/>
        <item x="560"/>
        <item x="387"/>
        <item x="159"/>
        <item x="834"/>
        <item x="23"/>
        <item x="922"/>
        <item x="274"/>
        <item x="294"/>
        <item x="245"/>
        <item x="253"/>
        <item x="11"/>
        <item x="189"/>
        <item x="977"/>
        <item x="384"/>
        <item x="737"/>
        <item x="611"/>
        <item x="633"/>
        <item x="249"/>
        <item x="47"/>
        <item x="602"/>
        <item x="652"/>
        <item x="889"/>
        <item x="644"/>
        <item x="550"/>
        <item x="216"/>
        <item x="643"/>
        <item x="531"/>
        <item x="317"/>
        <item x="484"/>
        <item x="628"/>
        <item x="619"/>
        <item x="516"/>
        <item x="110"/>
        <item x="72"/>
        <item x="136"/>
        <item x="289"/>
        <item x="151"/>
        <item x="178"/>
        <item x="40"/>
        <item x="409"/>
        <item x="277"/>
        <item x="66"/>
        <item x="286"/>
        <item x="30"/>
        <item x="440"/>
        <item x="632"/>
        <item x="343"/>
        <item x="419"/>
        <item x="213"/>
        <item x="795"/>
        <item x="789"/>
        <item x="332"/>
        <item x="692"/>
        <item x="250"/>
        <item x="167"/>
        <item x="265"/>
        <item x="240"/>
        <item x="501"/>
        <item x="114"/>
        <item x="626"/>
        <item x="462"/>
        <item x="196"/>
        <item x="86"/>
        <item x="824"/>
        <item x="537"/>
        <item x="266"/>
        <item x="556"/>
        <item x="864"/>
        <item x="425"/>
        <item x="827"/>
        <item x="275"/>
        <item x="423"/>
        <item x="845"/>
        <item x="417"/>
        <item x="418"/>
        <item x="672"/>
        <item x="775"/>
        <item x="717"/>
        <item x="993"/>
        <item x="201"/>
        <item x="609"/>
        <item x="361"/>
        <item x="506"/>
        <item x="699"/>
        <item x="24"/>
        <item x="622"/>
        <item x="806"/>
        <item x="327"/>
        <item x="577"/>
        <item x="798"/>
        <item x="540"/>
        <item x="204"/>
        <item x="972"/>
        <item x="222"/>
        <item x="756"/>
        <item x="509"/>
        <item x="41"/>
        <item x="451"/>
        <item x="912"/>
        <item x="512"/>
        <item x="272"/>
        <item x="765"/>
        <item x="956"/>
        <item x="548"/>
        <item x="372"/>
        <item x="2"/>
        <item x="902"/>
        <item x="595"/>
        <item x="449"/>
        <item x="580"/>
        <item x="697"/>
        <item x="618"/>
        <item x="944"/>
        <item x="843"/>
        <item x="358"/>
        <item x="738"/>
        <item x="428"/>
        <item x="179"/>
        <item x="736"/>
        <item x="669"/>
        <item x="933"/>
        <item x="135"/>
        <item x="303"/>
        <item x="411"/>
        <item x="851"/>
        <item x="904"/>
        <item x="172"/>
        <item x="811"/>
        <item x="594"/>
        <item x="246"/>
        <item x="132"/>
        <item x="347"/>
        <item x="997"/>
        <item x="415"/>
        <item x="653"/>
        <item x="390"/>
        <item x="405"/>
        <item x="305"/>
        <item x="603"/>
        <item x="45"/>
        <item x="485"/>
        <item x="840"/>
        <item x="694"/>
        <item x="82"/>
        <item x="646"/>
        <item x="639"/>
        <item x="349"/>
        <item x="878"/>
        <item x="292"/>
        <item x="36"/>
        <item x="874"/>
        <item x="574"/>
        <item x="19"/>
        <item x="859"/>
        <item x="243"/>
        <item x="43"/>
        <item x="901"/>
        <item x="386"/>
        <item x="567"/>
        <item x="600"/>
        <item x="903"/>
        <item x="367"/>
        <item x="293"/>
        <item x="559"/>
        <item x="169"/>
        <item x="882"/>
        <item x="723"/>
        <item x="421"/>
        <item x="683"/>
        <item x="663"/>
        <item x="592"/>
        <item x="461"/>
        <item x="582"/>
        <item x="299"/>
        <item x="32"/>
        <item x="407"/>
        <item x="400"/>
        <item x="29"/>
        <item x="974"/>
        <item x="392"/>
        <item x="180"/>
        <item x="438"/>
        <item x="329"/>
        <item x="479"/>
        <item x="280"/>
        <item x="468"/>
        <item x="741"/>
        <item x="4"/>
        <item x="31"/>
        <item x="891"/>
        <item x="779"/>
        <item x="475"/>
        <item x="947"/>
        <item x="913"/>
        <item x="338"/>
        <item x="584"/>
        <item x="597"/>
        <item x="20"/>
        <item x="826"/>
        <item x="591"/>
        <item x="957"/>
        <item x="200"/>
        <item x="101"/>
        <item x="403"/>
        <item x="866"/>
        <item x="670"/>
        <item x="383"/>
        <item x="472"/>
        <item x="18"/>
        <item x="671"/>
        <item x="665"/>
        <item x="412"/>
        <item x="596"/>
        <item x="568"/>
        <item x="758"/>
        <item x="961"/>
        <item x="404"/>
        <item x="865"/>
        <item x="456"/>
        <item x="398"/>
        <item x="397"/>
        <item x="761"/>
        <item x="61"/>
        <item x="527"/>
        <item x="804"/>
        <item x="648"/>
        <item x="197"/>
        <item x="909"/>
        <item x="278"/>
        <item x="63"/>
        <item x="223"/>
        <item x="623"/>
        <item x="198"/>
        <item x="175"/>
        <item x="396"/>
        <item x="75"/>
        <item x="943"/>
        <item x="192"/>
        <item x="157"/>
        <item x="80"/>
        <item x="499"/>
        <item x="916"/>
        <item x="489"/>
        <item x="931"/>
        <item x="503"/>
        <item x="279"/>
        <item x="26"/>
        <item x="869"/>
        <item x="205"/>
        <item x="575"/>
        <item x="808"/>
        <item x="793"/>
        <item x="828"/>
        <item x="794"/>
        <item x="314"/>
        <item x="52"/>
        <item x="282"/>
        <item x="443"/>
        <item x="147"/>
        <item x="148"/>
        <item x="894"/>
        <item x="925"/>
        <item x="354"/>
        <item x="573"/>
        <item x="807"/>
        <item x="316"/>
        <item x="352"/>
        <item x="170"/>
        <item x="790"/>
        <item x="341"/>
        <item x="787"/>
        <item x="543"/>
        <item x="629"/>
        <item x="853"/>
        <item x="302"/>
        <item x="382"/>
        <item x="232"/>
        <item x="445"/>
        <item x="113"/>
        <item x="873"/>
        <item x="129"/>
        <item x="926"/>
        <item x="721"/>
        <item x="295"/>
        <item x="810"/>
        <item x="881"/>
        <item x="712"/>
        <item x="77"/>
        <item x="309"/>
        <item x="154"/>
        <item x="733"/>
        <item x="983"/>
        <item x="766"/>
        <item x="625"/>
        <item x="28"/>
        <item x="525"/>
        <item x="230"/>
        <item x="641"/>
        <item x="242"/>
        <item x="982"/>
        <item x="212"/>
        <item x="296"/>
        <item x="490"/>
        <item x="695"/>
        <item x="474"/>
        <item x="307"/>
        <item x="727"/>
        <item x="214"/>
        <item x="65"/>
        <item x="22"/>
        <item x="679"/>
        <item x="850"/>
        <item x="381"/>
        <item x="514"/>
        <item x="459"/>
        <item x="91"/>
        <item x="566"/>
        <item x="955"/>
        <item x="668"/>
        <item x="825"/>
        <item x="753"/>
        <item x="590"/>
        <item x="726"/>
        <item x="452"/>
        <item x="813"/>
        <item x="928"/>
        <item x="686"/>
        <item x="171"/>
        <item x="333"/>
        <item x="207"/>
        <item x="938"/>
        <item x="92"/>
        <item x="735"/>
        <item x="486"/>
        <item x="106"/>
        <item x="536"/>
        <item x="195"/>
        <item x="211"/>
        <item x="539"/>
        <item x="422"/>
        <item x="25"/>
        <item x="288"/>
        <item x="579"/>
        <item x="244"/>
        <item x="642"/>
        <item x="446"/>
        <item x="734"/>
        <item x="837"/>
        <item x="899"/>
        <item x="480"/>
        <item x="979"/>
        <item x="0"/>
        <item x="225"/>
        <item x="511"/>
        <item x="74"/>
        <item x="457"/>
        <item x="572"/>
        <item x="510"/>
        <item x="342"/>
        <item x="701"/>
        <item x="325"/>
        <item x="53"/>
        <item x="488"/>
        <item x="193"/>
        <item x="857"/>
        <item x="647"/>
        <item x="719"/>
        <item x="236"/>
        <item x="934"/>
        <item x="915"/>
        <item x="336"/>
        <item x="49"/>
        <item x="238"/>
        <item x="921"/>
        <item x="339"/>
        <item x="287"/>
        <item x="994"/>
        <item x="285"/>
        <item x="988"/>
        <item x="366"/>
        <item x="759"/>
        <item x="985"/>
        <item x="601"/>
        <item x="578"/>
        <item x="923"/>
        <item x="945"/>
        <item x="149"/>
        <item x="391"/>
        <item x="60"/>
        <item x="561"/>
        <item x="767"/>
        <item x="935"/>
        <item x="996"/>
        <item x="102"/>
        <item x="351"/>
        <item x="458"/>
        <item x="963"/>
        <item x="528"/>
        <item x="755"/>
        <item x="13"/>
        <item x="378"/>
        <item x="776"/>
        <item x="677"/>
        <item x="581"/>
        <item x="544"/>
        <item x="877"/>
        <item x="687"/>
        <item x="434"/>
        <item x="139"/>
        <item x="888"/>
        <item x="772"/>
        <item x="674"/>
        <item x="181"/>
        <item x="248"/>
        <item x="185"/>
        <item x="93"/>
        <item x="769"/>
        <item x="706"/>
        <item x="858"/>
        <item x="81"/>
        <item x="209"/>
        <item x="819"/>
        <item x="585"/>
        <item x="184"/>
        <item x="71"/>
        <item x="221"/>
        <item x="689"/>
        <item x="497"/>
        <item x="368"/>
        <item x="552"/>
        <item x="872"/>
        <item x="365"/>
        <item x="542"/>
        <item x="815"/>
        <item x="848"/>
        <item x="128"/>
        <item x="331"/>
        <item x="304"/>
        <item x="720"/>
        <item x="105"/>
        <item x="226"/>
        <item x="505"/>
        <item x="823"/>
        <item x="950"/>
        <item x="145"/>
        <item x="856"/>
        <item x="85"/>
        <item x="660"/>
        <item x="59"/>
        <item x="589"/>
        <item x="546"/>
        <item x="90"/>
        <item x="522"/>
        <item x="529"/>
        <item x="224"/>
        <item x="268"/>
        <item x="233"/>
        <item x="380"/>
        <item x="504"/>
        <item x="545"/>
        <item x="473"/>
        <item x="846"/>
        <item x="999"/>
        <item x="762"/>
        <item x="898"/>
        <item x="70"/>
        <item x="770"/>
        <item x="747"/>
        <item x="693"/>
        <item x="291"/>
        <item x="729"/>
        <item x="992"/>
        <item x="37"/>
        <item x="553"/>
        <item x="743"/>
        <item x="153"/>
        <item x="487"/>
        <item x="51"/>
        <item x="256"/>
        <item x="116"/>
        <item x="990"/>
        <item x="1"/>
        <item x="33"/>
        <item x="879"/>
        <item x="725"/>
        <item x="773"/>
        <item x="750"/>
        <item x="467"/>
        <item x="659"/>
        <item x="606"/>
        <item x="430"/>
        <item x="517"/>
        <item x="258"/>
        <item x="493"/>
        <item x="481"/>
        <item x="607"/>
        <item x="570"/>
        <item x="94"/>
        <item x="863"/>
        <item x="328"/>
        <item x="788"/>
        <item x="895"/>
        <item x="986"/>
        <item x="937"/>
        <item x="852"/>
        <item x="768"/>
        <item x="219"/>
        <item x="313"/>
        <item x="42"/>
        <item x="206"/>
        <item x="980"/>
        <item x="558"/>
        <item x="698"/>
        <item x="715"/>
        <item x="389"/>
        <item x="350"/>
        <item x="353"/>
        <item x="202"/>
        <item x="554"/>
        <item x="158"/>
        <item t="default"/>
      </items>
    </pivotField>
    <pivotField showAll="0"/>
    <pivotField showAll="0"/>
    <pivotField numFmtId="14" showAll="0"/>
    <pivotField showAll="0"/>
    <pivotField numFmtId="14" showAll="0"/>
    <pivotField numFmtId="1" showAll="0"/>
    <pivotField numFmtId="164" showAll="0"/>
    <pivotField numFmtId="164" showAll="0"/>
    <pivotField dataField="1" showAll="0"/>
    <pivotField numFmtId="164" showAll="0"/>
    <pivotField numFmtId="164" showAll="0"/>
    <pivotField showAll="0">
      <items count="9">
        <item x="2"/>
        <item x="6"/>
        <item x="5"/>
        <item x="4"/>
        <item x="3"/>
        <item x="0"/>
        <item x="1"/>
        <item x="7"/>
        <item t="default"/>
      </items>
    </pivotField>
    <pivotField showAll="0"/>
    <pivotField showAll="0" defaultSubtotal="0"/>
    <pivotField showAll="0" defaultSubtotal="0"/>
  </pivotFields>
  <rowFields count="1">
    <field x="3"/>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Total Revenue" fld="12" baseField="0" baseItem="0"/>
  </dataFields>
  <formats count="1">
    <format dxfId="88">
      <pivotArea collapsedLevelsAreSubtotals="1" fieldPosition="0">
        <references count="1">
          <reference field="3"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7F94BD-3968-470E-9D28-9F39C5547AE7}"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188" firstHeaderRow="1" firstDataRow="1" firstDataCol="1"/>
  <pivotFields count="19">
    <pivotField showAll="0">
      <items count="8">
        <item x="2"/>
        <item x="5"/>
        <item x="4"/>
        <item x="0"/>
        <item x="3"/>
        <item x="6"/>
        <item x="1"/>
        <item t="default"/>
      </items>
    </pivotField>
    <pivotField axis="axisRow"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numFmtId="1" showAll="0"/>
    <pivotField numFmtId="164" showAll="0"/>
    <pivotField numFmtId="164" showAll="0"/>
    <pivotField showAll="0"/>
    <pivotField numFmtId="164" showAll="0"/>
    <pivotField dataField="1" numFmtId="164" showAll="0"/>
    <pivotField showAll="0">
      <items count="9">
        <item x="2"/>
        <item x="6"/>
        <item x="5"/>
        <item x="4"/>
        <item x="3"/>
        <item x="0"/>
        <item x="1"/>
        <item x="7"/>
        <item t="default"/>
      </items>
    </pivotField>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C058E4-B49B-45B1-9759-81CFF83D1768}"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504:B1544" firstHeaderRow="1" firstDataRow="1" firstDataCol="1"/>
  <pivotFields count="19">
    <pivotField showAll="0">
      <items count="8">
        <item x="2"/>
        <item x="5"/>
        <item x="4"/>
        <item x="0"/>
        <item x="3"/>
        <item x="6"/>
        <item x="1"/>
        <item t="default"/>
      </items>
    </pivotField>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numFmtId="1" showAll="0"/>
    <pivotField numFmtId="164" showAll="0"/>
    <pivotField numFmtId="164" showAll="0"/>
    <pivotField dataField="1" showAll="0"/>
    <pivotField numFmtId="164" showAll="0"/>
    <pivotField numFmtId="164" showAll="0"/>
    <pivotField showAll="0">
      <items count="9">
        <item x="2"/>
        <item x="6"/>
        <item x="5"/>
        <item x="4"/>
        <item x="3"/>
        <item x="0"/>
        <item x="1"/>
        <item x="7"/>
        <item t="default"/>
      </items>
    </pivotField>
    <pivotField showAll="0"/>
    <pivotField axis="axisRow" showAll="0">
      <items count="7">
        <item sd="0" x="0"/>
        <item sd="0" x="1"/>
        <item sd="0" x="2"/>
        <item sd="0" x="3"/>
        <item sd="0" x="4"/>
        <item sd="0" x="5"/>
        <item t="default" sd="0"/>
      </items>
    </pivotField>
    <pivotField axis="axisRow" showAll="0">
      <items count="11">
        <item sd="0" x="0"/>
        <item x="1"/>
        <item x="2"/>
        <item x="3"/>
        <item x="4"/>
        <item x="5"/>
        <item x="6"/>
        <item x="7"/>
        <item x="8"/>
        <item sd="0" x="9"/>
        <item t="default"/>
      </items>
    </pivotField>
  </pivotFields>
  <rowFields count="3">
    <field x="18"/>
    <field x="17"/>
    <field x="6"/>
  </rowFields>
  <rowItems count="4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t="grand">
      <x/>
    </i>
  </rowItems>
  <colItems count="1">
    <i/>
  </colItems>
  <dataFields count="1">
    <dataField name="Sum of Total Revenue" fld="12" baseField="0" baseItem="0" numFmtId="165"/>
  </dataFields>
  <formats count="2">
    <format dxfId="90">
      <pivotArea collapsedLevelsAreSubtotals="1" fieldPosition="0">
        <references count="1">
          <reference field="18" count="1">
            <x v="1"/>
          </reference>
        </references>
      </pivotArea>
    </format>
    <format dxfId="89">
      <pivotArea outline="0" fieldPosition="0"/>
    </format>
  </formats>
  <chartFormats count="1">
    <chartFormat chart="1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414C78B-F4E9-41BF-984B-F3E735CE4EA3}" sourceName="Country">
  <pivotTables>
    <pivotTable tabId="3" name="PivotTable7"/>
    <pivotTable tabId="3" name="PivotTable2"/>
    <pivotTable tabId="3" name="PivotTable9"/>
    <pivotTable tabId="3" name="PivotTable1"/>
  </pivotTables>
  <data>
    <tabular pivotCacheId="2024906365">
      <items count="185">
        <i x="34" s="1"/>
        <i x="24" s="1"/>
        <i x="170" s="1"/>
        <i x="43" s="1"/>
        <i x="50" s="1"/>
        <i x="163" s="1"/>
        <i x="42" s="1"/>
        <i x="181" s="1"/>
        <i x="154" s="1"/>
        <i x="137" s="1"/>
        <i x="56" s="1"/>
        <i x="146" s="1"/>
        <i x="93" s="1"/>
        <i x="116" s="1"/>
        <i x="61" s="1"/>
        <i x="177" s="1"/>
        <i x="3" s="1"/>
        <i x="145" s="1"/>
        <i x="84" s="1"/>
        <i x="164" s="1"/>
        <i x="102" s="1"/>
        <i x="53" s="1"/>
        <i x="142" s="1"/>
        <i x="92" s="1"/>
        <i x="86" s="1"/>
        <i x="94" s="1"/>
        <i x="95" s="1"/>
        <i x="1" s="1"/>
        <i x="171" s="1"/>
        <i x="72" s="1"/>
        <i x="96" s="1"/>
        <i x="139" s="1"/>
        <i x="156" s="1"/>
        <i x="160" s="1"/>
        <i x="33" s="1"/>
        <i x="130" s="1"/>
        <i x="126" s="1"/>
        <i x="71" s="1"/>
        <i x="66" s="1"/>
        <i x="29" s="1"/>
        <i x="168" s="1"/>
        <i x="134" s="1"/>
        <i x="57" s="1"/>
        <i x="63" s="1"/>
        <i x="108" s="1"/>
        <i x="25" s="1"/>
        <i x="125" s="1"/>
        <i x="136" s="1"/>
        <i x="87" s="1"/>
        <i x="58" s="1"/>
        <i x="82" s="1"/>
        <i x="99" s="1"/>
        <i x="10" s="1"/>
        <i x="19" s="1"/>
        <i x="179" s="1"/>
        <i x="36" s="1"/>
        <i x="122" s="1"/>
        <i x="148" s="1"/>
        <i x="127" s="1"/>
        <i x="52" s="1"/>
        <i x="105" s="1"/>
        <i x="17" s="1"/>
        <i x="129" s="1"/>
        <i x="159" s="1"/>
        <i x="121" s="1"/>
        <i x="128" s="1"/>
        <i x="100" s="1"/>
        <i x="83" s="1"/>
        <i x="80" s="1"/>
        <i x="165" s="1"/>
        <i x="78" s="1"/>
        <i x="65" s="1"/>
        <i x="113" s="1"/>
        <i x="89" s="1"/>
        <i x="141" s="1"/>
        <i x="68" s="1"/>
        <i x="106" s="1"/>
        <i x="69" s="1"/>
        <i x="138" s="1"/>
        <i x="62" s="1"/>
        <i x="144" s="1"/>
        <i x="178" s="1"/>
        <i x="176" s="1"/>
        <i x="11" s="1"/>
        <i x="104" s="1"/>
        <i x="143" s="1"/>
        <i x="132" s="1"/>
        <i x="16" s="1"/>
        <i x="2" s="1"/>
        <i x="15" s="1"/>
        <i x="182" s="1"/>
        <i x="30" s="1"/>
        <i x="117" s="1"/>
        <i x="81" s="1"/>
        <i x="21" s="1"/>
        <i x="119" s="1"/>
        <i x="59" s="1"/>
        <i x="70" s="1"/>
        <i x="46" s="1"/>
        <i x="184" s="1"/>
        <i x="51" s="1"/>
        <i x="155" s="1"/>
        <i x="161" s="1"/>
        <i x="180" s="1"/>
        <i x="32" s="1"/>
        <i x="112" s="1"/>
        <i x="4" s="1"/>
        <i x="118" s="1"/>
        <i x="85" s="1"/>
        <i x="7" s="1"/>
        <i x="79" s="1"/>
        <i x="101" s="1"/>
        <i x="74" s="1"/>
        <i x="26" s="1"/>
        <i x="5" s="1"/>
        <i x="166" s="1"/>
        <i x="75" s="1"/>
        <i x="38" s="1"/>
        <i x="97" s="1"/>
        <i x="41" s="1"/>
        <i x="103" s="1"/>
        <i x="23" s="1"/>
        <i x="49" s="1"/>
        <i x="110" s="1"/>
        <i x="123" s="1"/>
        <i x="183" s="1"/>
        <i x="20" s="1"/>
        <i x="39" s="1"/>
        <i x="147" s="1"/>
        <i x="115" s="1"/>
        <i x="22" s="1"/>
        <i x="64" s="1"/>
        <i x="8" s="1"/>
        <i x="13" s="1"/>
        <i x="109" s="1"/>
        <i x="48" s="1"/>
        <i x="40" s="1"/>
        <i x="107" s="1"/>
        <i x="0" s="1"/>
        <i x="162" s="1"/>
        <i x="173" s="1"/>
        <i x="14" s="1"/>
        <i x="91" s="1"/>
        <i x="9" s="1"/>
        <i x="76" s="1"/>
        <i x="124" s="1"/>
        <i x="175" s="1"/>
        <i x="153" s="1"/>
        <i x="150" s="1"/>
        <i x="114" s="1"/>
        <i x="54" s="1"/>
        <i x="44" s="1"/>
        <i x="27" s="1"/>
        <i x="77" s="1"/>
        <i x="169" s="1"/>
        <i x="12" s="1"/>
        <i x="111" s="1"/>
        <i x="149" s="1"/>
        <i x="31" s="1"/>
        <i x="88" s="1"/>
        <i x="140" s="1"/>
        <i x="55" s="1"/>
        <i x="157" s="1"/>
        <i x="120" s="1"/>
        <i x="135" s="1"/>
        <i x="174" s="1"/>
        <i x="167" s="1"/>
        <i x="67" s="1"/>
        <i x="73" s="1"/>
        <i x="6" s="1"/>
        <i x="28" s="1"/>
        <i x="98" s="1"/>
        <i x="45" s="1"/>
        <i x="18" s="1"/>
        <i x="158" s="1"/>
        <i x="133" s="1"/>
        <i x="131" s="1"/>
        <i x="90" s="1"/>
        <i x="152" s="1"/>
        <i x="47" s="1"/>
        <i x="151" s="1"/>
        <i x="35" s="1"/>
        <i x="172" s="1"/>
        <i x="37" s="1"/>
        <i x="6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77EF242D-11CB-4486-8574-E6EF3EA9EB44}" sourceName="Order_Year">
  <pivotTables>
    <pivotTable tabId="3" name="PivotTable7"/>
    <pivotTable tabId="3" name="PivotTable1"/>
    <pivotTable tabId="3" name="PivotTable2"/>
    <pivotTable tabId="3" name="PivotTable9"/>
  </pivotTables>
  <data>
    <tabular pivotCacheId="2024906365">
      <items count="8">
        <i x="2" s="1"/>
        <i x="6" s="1"/>
        <i x="5" s="1"/>
        <i x="4" s="1"/>
        <i x="3" s="1"/>
        <i x="0"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6F60729-0957-4E50-B0D8-BACD60376084}" cache="Slicer_Country" caption="Country" startItem="78" style="SlicerStyleDark1" rowHeight="234950"/>
  <slicer name="Order_Year" xr10:uid="{818D09C8-F25A-4278-AD55-0115E2209A28}" cache="Slicer_Order_Year" caption="Yea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6B091-D010-470B-936D-6EB1FB7439BE}" name="Table1" displayName="Table1" ref="A1:Q1001" totalsRowShown="0">
  <autoFilter ref="A1:Q1001" xr:uid="{49C045F5-8C76-4A05-993C-FBA83C7E8F1C}"/>
  <sortState ref="A2:Q1001">
    <sortCondition ref="O1:O1001"/>
  </sortState>
  <tableColumns count="17">
    <tableColumn id="1" xr3:uid="{2AC798D7-31A3-4080-8560-DA811439CAB5}" name="Region"/>
    <tableColumn id="2" xr3:uid="{15B04DFC-3EBA-4582-807C-8AE92FD1AC91}" name="Country"/>
    <tableColumn id="3" xr3:uid="{3FA136D0-9E1A-4A2F-9FE5-CFC40ED2B540}" name="Item Type"/>
    <tableColumn id="4" xr3:uid="{1F6EBED0-78F3-4904-B303-3FB75578E6FB}" name="Rep Name"/>
    <tableColumn id="5" xr3:uid="{B3A02648-5874-4C34-9039-6DD20F27EADC}" name="Sales Channel"/>
    <tableColumn id="6" xr3:uid="{629F094E-DAA3-4504-AC17-EC175ACCF042}" name="Order Priority"/>
    <tableColumn id="7" xr3:uid="{55F29D9E-F628-4DF2-8E19-D4B38606FF67}" name="Order Date" dataDxfId="87"/>
    <tableColumn id="8" xr3:uid="{A1482B2D-9DC7-4C83-B802-D7BF935DDF06}" name="Order ID"/>
    <tableColumn id="9" xr3:uid="{5DFDBDA9-6EF4-47FD-8635-02170EF6848B}" name="Ship Date" dataDxfId="86"/>
    <tableColumn id="10" xr3:uid="{8F1B5E41-1019-489B-9D09-BA15D00DA726}" name="Units Sold" dataDxfId="85"/>
    <tableColumn id="11" xr3:uid="{EC634489-D80F-4486-9739-835AFBFE24D9}" name="Unit Price" dataDxfId="84" dataCellStyle="Currency"/>
    <tableColumn id="12" xr3:uid="{2CDCB2FE-6EA1-458E-8594-DC5C98279C6A}" name="Unit Cost" dataDxfId="83" dataCellStyle="Currency"/>
    <tableColumn id="13" xr3:uid="{65977B99-932F-4C61-888D-E22581E229B0}" name="Total Revenue" dataDxfId="82" dataCellStyle="Currency"/>
    <tableColumn id="14" xr3:uid="{21A08615-951C-43FA-AD1D-5D44C394EFBA}" name="Total Cost" dataDxfId="81" dataCellStyle="Currency"/>
    <tableColumn id="15" xr3:uid="{CA81C0D3-1A45-4483-97A3-B3243B95B4E0}" name="Total Profit" dataDxfId="80" dataCellStyle="Currency"/>
    <tableColumn id="16" xr3:uid="{5E96FE1A-A2D5-4037-8A3A-B350949392E1}" name="Order_Year"/>
    <tableColumn id="17" xr3:uid="{8FE6F04D-4250-4B2A-9CC2-905857DC1E66}" name="Order_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E1DC-40D5-46EF-8AD4-9C3107567A18}">
  <dimension ref="A1:AV3"/>
  <sheetViews>
    <sheetView showGridLines="0" tabSelected="1" zoomScale="98" zoomScaleNormal="98" workbookViewId="0">
      <selection activeCell="E14" sqref="E14"/>
    </sheetView>
  </sheetViews>
  <sheetFormatPr defaultRowHeight="14.4" x14ac:dyDescent="0.3"/>
  <sheetData>
    <row r="1" spans="1:48" ht="14.4" customHeight="1" x14ac:dyDescent="0.3">
      <c r="A1" s="12" t="s">
        <v>1240</v>
      </c>
      <c r="B1" s="12"/>
      <c r="C1" s="12"/>
      <c r="D1" s="12"/>
      <c r="E1" s="12"/>
      <c r="F1" s="12"/>
      <c r="G1" s="12"/>
      <c r="H1" s="12"/>
      <c r="I1" s="12"/>
      <c r="J1" s="12"/>
      <c r="K1" s="12"/>
      <c r="L1" s="12"/>
      <c r="M1" s="12"/>
      <c r="N1" s="12"/>
      <c r="O1" s="12"/>
      <c r="P1" s="12"/>
      <c r="Q1" s="12"/>
      <c r="R1" s="12"/>
      <c r="S1" s="12"/>
      <c r="T1" s="12"/>
      <c r="U1" s="12"/>
      <c r="V1" s="12"/>
      <c r="W1" s="12"/>
      <c r="X1" s="12"/>
      <c r="Y1" s="13"/>
      <c r="Z1" s="13"/>
      <c r="AA1" s="13"/>
      <c r="AB1" s="13"/>
      <c r="AC1" s="13"/>
      <c r="AD1" s="13"/>
      <c r="AE1" s="13"/>
      <c r="AF1" s="13"/>
      <c r="AG1" s="13"/>
      <c r="AH1" s="13"/>
      <c r="AI1" s="13"/>
      <c r="AJ1" s="13"/>
      <c r="AK1" s="13"/>
      <c r="AL1" s="13"/>
      <c r="AM1" s="13"/>
      <c r="AN1" s="13"/>
      <c r="AO1" s="13"/>
      <c r="AP1" s="13"/>
      <c r="AQ1" s="13"/>
      <c r="AR1" s="13"/>
      <c r="AS1" s="13"/>
      <c r="AT1" s="13"/>
      <c r="AU1" s="13"/>
      <c r="AV1" s="13"/>
    </row>
    <row r="2" spans="1:48" ht="14.4" customHeight="1" x14ac:dyDescent="0.3">
      <c r="A2" s="12"/>
      <c r="B2" s="12"/>
      <c r="C2" s="12"/>
      <c r="D2" s="12"/>
      <c r="E2" s="12"/>
      <c r="F2" s="12"/>
      <c r="G2" s="12"/>
      <c r="H2" s="12"/>
      <c r="I2" s="12"/>
      <c r="J2" s="12"/>
      <c r="K2" s="12"/>
      <c r="L2" s="12"/>
      <c r="M2" s="12"/>
      <c r="N2" s="12"/>
      <c r="O2" s="12"/>
      <c r="P2" s="12"/>
      <c r="Q2" s="12"/>
      <c r="R2" s="12"/>
      <c r="S2" s="12"/>
      <c r="T2" s="12"/>
      <c r="U2" s="12"/>
      <c r="V2" s="12"/>
      <c r="W2" s="12"/>
      <c r="X2" s="12"/>
      <c r="Y2" s="13"/>
      <c r="Z2" s="13"/>
      <c r="AA2" s="13"/>
      <c r="AB2" s="13"/>
      <c r="AC2" s="13"/>
      <c r="AD2" s="13"/>
      <c r="AE2" s="13"/>
      <c r="AF2" s="13"/>
      <c r="AG2" s="13"/>
      <c r="AH2" s="13"/>
      <c r="AI2" s="13"/>
      <c r="AJ2" s="13"/>
      <c r="AK2" s="13"/>
      <c r="AL2" s="13"/>
      <c r="AM2" s="13"/>
      <c r="AN2" s="13"/>
      <c r="AO2" s="13"/>
      <c r="AP2" s="13"/>
      <c r="AQ2" s="13"/>
      <c r="AR2" s="13"/>
      <c r="AS2" s="13"/>
      <c r="AT2" s="13"/>
      <c r="AU2" s="13"/>
      <c r="AV2" s="13"/>
    </row>
    <row r="3" spans="1:48" ht="14.4" customHeight="1" x14ac:dyDescent="0.3">
      <c r="A3" s="12"/>
      <c r="B3" s="12"/>
      <c r="C3" s="12"/>
      <c r="D3" s="12"/>
      <c r="E3" s="12"/>
      <c r="F3" s="12"/>
      <c r="G3" s="12"/>
      <c r="H3" s="12"/>
      <c r="I3" s="12"/>
      <c r="J3" s="12"/>
      <c r="K3" s="12"/>
      <c r="L3" s="12"/>
      <c r="M3" s="12"/>
      <c r="N3" s="12"/>
      <c r="O3" s="12"/>
      <c r="P3" s="12"/>
      <c r="Q3" s="12"/>
      <c r="R3" s="12"/>
      <c r="S3" s="12"/>
      <c r="T3" s="12"/>
      <c r="U3" s="12"/>
      <c r="V3" s="12"/>
      <c r="W3" s="12"/>
      <c r="X3" s="12"/>
      <c r="Y3" s="13"/>
      <c r="Z3" s="13"/>
      <c r="AA3" s="13"/>
      <c r="AB3" s="13"/>
      <c r="AC3" s="13"/>
      <c r="AD3" s="13"/>
      <c r="AE3" s="13"/>
      <c r="AF3" s="13"/>
      <c r="AG3" s="13"/>
      <c r="AH3" s="13"/>
      <c r="AI3" s="13"/>
      <c r="AJ3" s="13"/>
      <c r="AK3" s="13"/>
      <c r="AL3" s="13"/>
      <c r="AM3" s="13"/>
      <c r="AN3" s="13"/>
      <c r="AO3" s="13"/>
      <c r="AP3" s="13"/>
      <c r="AQ3" s="13"/>
      <c r="AR3" s="13"/>
      <c r="AS3" s="13"/>
      <c r="AT3" s="13"/>
      <c r="AU3" s="13"/>
      <c r="AV3" s="13"/>
    </row>
  </sheetData>
  <mergeCells count="2">
    <mergeCell ref="A1:X3"/>
    <mergeCell ref="Y1:A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3"/>
  <sheetViews>
    <sheetView topLeftCell="D1" workbookViewId="0">
      <selection activeCell="D1" sqref="D1"/>
    </sheetView>
  </sheetViews>
  <sheetFormatPr defaultRowHeight="14.4" x14ac:dyDescent="0.3"/>
  <cols>
    <col min="1" max="1" width="29.77734375" bestFit="1" customWidth="1"/>
    <col min="2" max="2" width="29.21875" bestFit="1" customWidth="1"/>
    <col min="3" max="3" width="13.109375" bestFit="1" customWidth="1"/>
    <col min="4" max="4" width="19.5546875" bestFit="1" customWidth="1"/>
    <col min="5" max="5" width="14.44140625" customWidth="1"/>
    <col min="6" max="6" width="14.21875" customWidth="1"/>
    <col min="7" max="7" width="12" customWidth="1"/>
    <col min="8" max="8" width="10" bestFit="1" customWidth="1"/>
    <col min="9" max="9" width="10.88671875" customWidth="1"/>
    <col min="10" max="10" width="11.6640625" bestFit="1" customWidth="1"/>
    <col min="11" max="11" width="12.6640625" style="2" bestFit="1" customWidth="1"/>
    <col min="12" max="12" width="12.21875" style="2" bestFit="1" customWidth="1"/>
    <col min="13" max="13" width="16.6640625" style="2" bestFit="1" customWidth="1"/>
    <col min="14" max="14" width="24" style="2" bestFit="1" customWidth="1"/>
    <col min="15" max="15" width="15.6640625" style="2" bestFit="1" customWidth="1"/>
    <col min="16" max="16" width="15.6640625" bestFit="1" customWidth="1"/>
    <col min="17" max="17" width="14.44140625" customWidth="1"/>
  </cols>
  <sheetData>
    <row r="1" spans="1:17" x14ac:dyDescent="0.3">
      <c r="A1" t="s">
        <v>0</v>
      </c>
      <c r="B1" t="s">
        <v>1</v>
      </c>
      <c r="C1" t="s">
        <v>2</v>
      </c>
      <c r="D1" t="s">
        <v>3</v>
      </c>
      <c r="E1" t="s">
        <v>4</v>
      </c>
      <c r="F1" t="s">
        <v>5</v>
      </c>
      <c r="G1" t="s">
        <v>6</v>
      </c>
      <c r="H1" t="s">
        <v>7</v>
      </c>
      <c r="I1" t="s">
        <v>8</v>
      </c>
      <c r="J1" t="s">
        <v>9</v>
      </c>
      <c r="K1" s="2" t="s">
        <v>10</v>
      </c>
      <c r="L1" s="2" t="s">
        <v>11</v>
      </c>
      <c r="M1" s="2" t="s">
        <v>12</v>
      </c>
      <c r="N1" s="2" t="s">
        <v>13</v>
      </c>
      <c r="O1" s="2" t="s">
        <v>14</v>
      </c>
      <c r="P1" t="s">
        <v>15</v>
      </c>
      <c r="Q1" t="s">
        <v>16</v>
      </c>
    </row>
    <row r="2" spans="1:17" x14ac:dyDescent="0.3">
      <c r="A2" t="s">
        <v>40</v>
      </c>
      <c r="B2" t="s">
        <v>736</v>
      </c>
      <c r="C2" t="s">
        <v>37</v>
      </c>
      <c r="D2" t="s">
        <v>737</v>
      </c>
      <c r="E2" t="s">
        <v>21</v>
      </c>
      <c r="F2" t="s">
        <v>22</v>
      </c>
      <c r="G2" s="1">
        <v>42165</v>
      </c>
      <c r="H2">
        <v>873105657</v>
      </c>
      <c r="I2" s="1">
        <v>42178</v>
      </c>
      <c r="J2" s="4">
        <v>221</v>
      </c>
      <c r="K2" s="2">
        <v>9.33</v>
      </c>
      <c r="L2" s="2">
        <v>6.92</v>
      </c>
      <c r="M2" s="2">
        <v>2061.9299999999998</v>
      </c>
      <c r="N2" s="2">
        <v>1529.32</v>
      </c>
      <c r="O2" s="2">
        <v>532.61</v>
      </c>
      <c r="P2">
        <v>2015</v>
      </c>
      <c r="Q2">
        <v>6</v>
      </c>
    </row>
    <row r="3" spans="1:17" x14ac:dyDescent="0.3">
      <c r="A3" t="s">
        <v>35</v>
      </c>
      <c r="B3" t="s">
        <v>73</v>
      </c>
      <c r="C3" t="s">
        <v>82</v>
      </c>
      <c r="D3" t="s">
        <v>970</v>
      </c>
      <c r="E3" t="s">
        <v>21</v>
      </c>
      <c r="F3" t="s">
        <v>65</v>
      </c>
      <c r="G3" s="1">
        <v>42570</v>
      </c>
      <c r="H3">
        <v>458942115</v>
      </c>
      <c r="I3" s="1">
        <v>42580</v>
      </c>
      <c r="J3" s="4">
        <v>25</v>
      </c>
      <c r="K3" s="2">
        <v>81.73</v>
      </c>
      <c r="L3" s="2">
        <v>56.67</v>
      </c>
      <c r="M3" s="2">
        <v>2043.25</v>
      </c>
      <c r="N3" s="2">
        <v>1416.75</v>
      </c>
      <c r="O3" s="2">
        <v>626.5</v>
      </c>
      <c r="P3">
        <v>2016</v>
      </c>
      <c r="Q3">
        <v>7</v>
      </c>
    </row>
    <row r="4" spans="1:17" x14ac:dyDescent="0.3">
      <c r="A4" t="s">
        <v>35</v>
      </c>
      <c r="B4" t="s">
        <v>184</v>
      </c>
      <c r="C4" t="s">
        <v>37</v>
      </c>
      <c r="D4" t="s">
        <v>363</v>
      </c>
      <c r="E4" t="s">
        <v>27</v>
      </c>
      <c r="F4" t="s">
        <v>39</v>
      </c>
      <c r="G4" s="1">
        <v>40316</v>
      </c>
      <c r="H4">
        <v>109966123</v>
      </c>
      <c r="I4" s="1">
        <v>40334</v>
      </c>
      <c r="J4" s="4">
        <v>274</v>
      </c>
      <c r="K4" s="2">
        <v>9.33</v>
      </c>
      <c r="L4" s="2">
        <v>6.92</v>
      </c>
      <c r="M4" s="2">
        <v>2556.42</v>
      </c>
      <c r="N4" s="2">
        <v>1896.08</v>
      </c>
      <c r="O4" s="2">
        <v>660.34</v>
      </c>
      <c r="P4">
        <v>2010</v>
      </c>
      <c r="Q4">
        <v>5</v>
      </c>
    </row>
    <row r="5" spans="1:17" x14ac:dyDescent="0.3">
      <c r="A5" t="s">
        <v>35</v>
      </c>
      <c r="B5" t="s">
        <v>99</v>
      </c>
      <c r="C5" t="s">
        <v>37</v>
      </c>
      <c r="D5" t="s">
        <v>100</v>
      </c>
      <c r="E5" t="s">
        <v>27</v>
      </c>
      <c r="F5" t="s">
        <v>65</v>
      </c>
      <c r="G5" s="1">
        <v>41667</v>
      </c>
      <c r="H5">
        <v>564646470</v>
      </c>
      <c r="I5" s="1">
        <v>41714</v>
      </c>
      <c r="J5" s="4">
        <v>293</v>
      </c>
      <c r="K5" s="2">
        <v>9.33</v>
      </c>
      <c r="L5" s="2">
        <v>6.92</v>
      </c>
      <c r="M5" s="2">
        <v>2733.69</v>
      </c>
      <c r="N5" s="2">
        <v>2027.56</v>
      </c>
      <c r="O5" s="2">
        <v>706.13</v>
      </c>
      <c r="P5">
        <v>2014</v>
      </c>
      <c r="Q5">
        <v>1</v>
      </c>
    </row>
    <row r="6" spans="1:17" x14ac:dyDescent="0.3">
      <c r="A6" t="s">
        <v>31</v>
      </c>
      <c r="B6" t="s">
        <v>84</v>
      </c>
      <c r="C6" t="s">
        <v>37</v>
      </c>
      <c r="D6" t="s">
        <v>780</v>
      </c>
      <c r="E6" t="s">
        <v>27</v>
      </c>
      <c r="F6" t="s">
        <v>22</v>
      </c>
      <c r="G6" s="1">
        <v>41529</v>
      </c>
      <c r="H6">
        <v>171131217</v>
      </c>
      <c r="I6" s="1">
        <v>41555</v>
      </c>
      <c r="J6" s="4">
        <v>385</v>
      </c>
      <c r="K6" s="2">
        <v>9.33</v>
      </c>
      <c r="L6" s="2">
        <v>6.92</v>
      </c>
      <c r="M6" s="2">
        <v>3592.05</v>
      </c>
      <c r="N6" s="2">
        <v>2664.2</v>
      </c>
      <c r="O6" s="2">
        <v>927.85</v>
      </c>
      <c r="P6">
        <v>2013</v>
      </c>
      <c r="Q6">
        <v>9</v>
      </c>
    </row>
    <row r="7" spans="1:17" x14ac:dyDescent="0.3">
      <c r="A7" t="s">
        <v>40</v>
      </c>
      <c r="B7" t="s">
        <v>757</v>
      </c>
      <c r="C7" t="s">
        <v>37</v>
      </c>
      <c r="D7" t="s">
        <v>1108</v>
      </c>
      <c r="E7" t="s">
        <v>27</v>
      </c>
      <c r="F7" t="s">
        <v>65</v>
      </c>
      <c r="G7" s="1">
        <v>42674</v>
      </c>
      <c r="H7">
        <v>792983996</v>
      </c>
      <c r="I7" s="1">
        <v>42706</v>
      </c>
      <c r="J7" s="4">
        <v>441</v>
      </c>
      <c r="K7" s="2">
        <v>9.33</v>
      </c>
      <c r="L7" s="2">
        <v>6.92</v>
      </c>
      <c r="M7" s="2">
        <v>4114.53</v>
      </c>
      <c r="N7" s="2">
        <v>3051.72</v>
      </c>
      <c r="O7" s="2">
        <v>1062.81</v>
      </c>
      <c r="P7">
        <v>2016</v>
      </c>
      <c r="Q7">
        <v>10</v>
      </c>
    </row>
    <row r="8" spans="1:17" x14ac:dyDescent="0.3">
      <c r="A8" t="s">
        <v>17</v>
      </c>
      <c r="B8" t="s">
        <v>180</v>
      </c>
      <c r="C8" t="s">
        <v>71</v>
      </c>
      <c r="D8" t="s">
        <v>977</v>
      </c>
      <c r="E8" t="s">
        <v>27</v>
      </c>
      <c r="F8" t="s">
        <v>65</v>
      </c>
      <c r="G8" s="1">
        <v>41697</v>
      </c>
      <c r="H8">
        <v>377502095</v>
      </c>
      <c r="I8" s="1">
        <v>41701</v>
      </c>
      <c r="J8" s="4">
        <v>114</v>
      </c>
      <c r="K8" s="2">
        <v>47.45</v>
      </c>
      <c r="L8" s="2">
        <v>31.79</v>
      </c>
      <c r="M8" s="2">
        <v>5409.3</v>
      </c>
      <c r="N8" s="2">
        <v>3624.06</v>
      </c>
      <c r="O8" s="2">
        <v>1785.24</v>
      </c>
      <c r="P8">
        <v>2014</v>
      </c>
      <c r="Q8">
        <v>2</v>
      </c>
    </row>
    <row r="9" spans="1:17" x14ac:dyDescent="0.3">
      <c r="A9" t="s">
        <v>35</v>
      </c>
      <c r="B9" t="s">
        <v>382</v>
      </c>
      <c r="C9" t="s">
        <v>37</v>
      </c>
      <c r="D9" t="s">
        <v>1039</v>
      </c>
      <c r="E9" t="s">
        <v>27</v>
      </c>
      <c r="F9" t="s">
        <v>30</v>
      </c>
      <c r="G9" s="1">
        <v>41257</v>
      </c>
      <c r="H9">
        <v>433228528</v>
      </c>
      <c r="I9" s="1">
        <v>41264</v>
      </c>
      <c r="J9" s="4">
        <v>804</v>
      </c>
      <c r="K9" s="2">
        <v>9.33</v>
      </c>
      <c r="L9" s="2">
        <v>6.92</v>
      </c>
      <c r="M9" s="2">
        <v>7501.32</v>
      </c>
      <c r="N9" s="2">
        <v>5563.68</v>
      </c>
      <c r="O9" s="2">
        <v>1937.64</v>
      </c>
      <c r="P9">
        <v>2012</v>
      </c>
      <c r="Q9">
        <v>12</v>
      </c>
    </row>
    <row r="10" spans="1:17" x14ac:dyDescent="0.3">
      <c r="A10" t="s">
        <v>40</v>
      </c>
      <c r="B10" t="s">
        <v>412</v>
      </c>
      <c r="C10" t="s">
        <v>37</v>
      </c>
      <c r="D10" t="s">
        <v>1109</v>
      </c>
      <c r="E10" t="s">
        <v>27</v>
      </c>
      <c r="F10" t="s">
        <v>30</v>
      </c>
      <c r="G10" s="1">
        <v>42554</v>
      </c>
      <c r="H10">
        <v>722088277</v>
      </c>
      <c r="I10" s="1">
        <v>42554</v>
      </c>
      <c r="J10" s="4">
        <v>822</v>
      </c>
      <c r="K10" s="2">
        <v>9.33</v>
      </c>
      <c r="L10" s="2">
        <v>6.92</v>
      </c>
      <c r="M10" s="2">
        <v>7669.26</v>
      </c>
      <c r="N10" s="2">
        <v>5688.24</v>
      </c>
      <c r="O10" s="2">
        <v>1981.02</v>
      </c>
      <c r="P10">
        <v>2016</v>
      </c>
      <c r="Q10">
        <v>7</v>
      </c>
    </row>
    <row r="11" spans="1:17" x14ac:dyDescent="0.3">
      <c r="A11" t="s">
        <v>35</v>
      </c>
      <c r="B11" t="s">
        <v>414</v>
      </c>
      <c r="C11" t="s">
        <v>59</v>
      </c>
      <c r="D11" t="s">
        <v>808</v>
      </c>
      <c r="E11" t="s">
        <v>27</v>
      </c>
      <c r="F11" t="s">
        <v>30</v>
      </c>
      <c r="G11" s="1">
        <v>41545</v>
      </c>
      <c r="H11">
        <v>109694898</v>
      </c>
      <c r="I11" s="1">
        <v>41563</v>
      </c>
      <c r="J11" s="4">
        <v>13</v>
      </c>
      <c r="K11" s="2">
        <v>668.27</v>
      </c>
      <c r="L11" s="2">
        <v>502.54</v>
      </c>
      <c r="M11" s="2">
        <v>8687.51</v>
      </c>
      <c r="N11" s="2">
        <v>6533.02</v>
      </c>
      <c r="O11" s="2">
        <v>2154.4899999999998</v>
      </c>
      <c r="P11">
        <v>2013</v>
      </c>
      <c r="Q11">
        <v>9</v>
      </c>
    </row>
    <row r="12" spans="1:17" x14ac:dyDescent="0.3">
      <c r="A12" t="s">
        <v>40</v>
      </c>
      <c r="B12" t="s">
        <v>377</v>
      </c>
      <c r="C12" t="s">
        <v>82</v>
      </c>
      <c r="D12" t="s">
        <v>553</v>
      </c>
      <c r="E12" t="s">
        <v>27</v>
      </c>
      <c r="F12" t="s">
        <v>65</v>
      </c>
      <c r="G12" s="1">
        <v>40495</v>
      </c>
      <c r="H12">
        <v>409774005</v>
      </c>
      <c r="I12" s="1">
        <v>40509</v>
      </c>
      <c r="J12" s="4">
        <v>89</v>
      </c>
      <c r="K12" s="2">
        <v>81.73</v>
      </c>
      <c r="L12" s="2">
        <v>56.67</v>
      </c>
      <c r="M12" s="2">
        <v>7273.97</v>
      </c>
      <c r="N12" s="2">
        <v>5043.63</v>
      </c>
      <c r="O12" s="2">
        <v>2230.34</v>
      </c>
      <c r="P12">
        <v>2010</v>
      </c>
      <c r="Q12">
        <v>11</v>
      </c>
    </row>
    <row r="13" spans="1:17" x14ac:dyDescent="0.3">
      <c r="A13" t="s">
        <v>31</v>
      </c>
      <c r="B13" t="s">
        <v>643</v>
      </c>
      <c r="C13" t="s">
        <v>37</v>
      </c>
      <c r="D13" t="s">
        <v>644</v>
      </c>
      <c r="E13" t="s">
        <v>27</v>
      </c>
      <c r="F13" t="s">
        <v>30</v>
      </c>
      <c r="G13" s="1">
        <v>40922</v>
      </c>
      <c r="H13">
        <v>402614009</v>
      </c>
      <c r="I13" s="1">
        <v>40970</v>
      </c>
      <c r="J13" s="4">
        <v>1287</v>
      </c>
      <c r="K13" s="2">
        <v>9.33</v>
      </c>
      <c r="L13" s="2">
        <v>6.92</v>
      </c>
      <c r="M13" s="2">
        <v>12007.71</v>
      </c>
      <c r="N13" s="2">
        <v>8906.0400000000009</v>
      </c>
      <c r="O13" s="2">
        <v>3101.67</v>
      </c>
      <c r="P13">
        <v>2012</v>
      </c>
      <c r="Q13">
        <v>1</v>
      </c>
    </row>
    <row r="14" spans="1:17" x14ac:dyDescent="0.3">
      <c r="A14" t="s">
        <v>35</v>
      </c>
      <c r="B14" t="s">
        <v>61</v>
      </c>
      <c r="C14" t="s">
        <v>37</v>
      </c>
      <c r="D14" t="s">
        <v>212</v>
      </c>
      <c r="E14" t="s">
        <v>27</v>
      </c>
      <c r="F14" t="s">
        <v>65</v>
      </c>
      <c r="G14" s="1">
        <v>41269</v>
      </c>
      <c r="H14">
        <v>193775498</v>
      </c>
      <c r="I14" s="1">
        <v>41305</v>
      </c>
      <c r="J14" s="4">
        <v>1331</v>
      </c>
      <c r="K14" s="2">
        <v>9.33</v>
      </c>
      <c r="L14" s="2">
        <v>6.92</v>
      </c>
      <c r="M14" s="2">
        <v>12418.23</v>
      </c>
      <c r="N14" s="2">
        <v>9210.52</v>
      </c>
      <c r="O14" s="2">
        <v>3207.71</v>
      </c>
      <c r="P14">
        <v>2012</v>
      </c>
      <c r="Q14">
        <v>12</v>
      </c>
    </row>
    <row r="15" spans="1:17" x14ac:dyDescent="0.3">
      <c r="A15" t="s">
        <v>35</v>
      </c>
      <c r="B15" t="s">
        <v>191</v>
      </c>
      <c r="C15" t="s">
        <v>91</v>
      </c>
      <c r="D15" t="s">
        <v>828</v>
      </c>
      <c r="E15" t="s">
        <v>21</v>
      </c>
      <c r="F15" t="s">
        <v>30</v>
      </c>
      <c r="G15" s="1">
        <v>41507</v>
      </c>
      <c r="H15">
        <v>884493243</v>
      </c>
      <c r="I15" s="1">
        <v>41549</v>
      </c>
      <c r="J15" s="4">
        <v>61</v>
      </c>
      <c r="K15" s="2">
        <v>421.89</v>
      </c>
      <c r="L15" s="2">
        <v>364.69</v>
      </c>
      <c r="M15" s="3">
        <v>25735.29</v>
      </c>
      <c r="N15" s="2">
        <v>22246.09</v>
      </c>
      <c r="O15" s="2">
        <v>3489.2</v>
      </c>
      <c r="P15">
        <v>2013</v>
      </c>
      <c r="Q15">
        <v>8</v>
      </c>
    </row>
    <row r="16" spans="1:17" x14ac:dyDescent="0.3">
      <c r="A16" t="s">
        <v>40</v>
      </c>
      <c r="B16" t="s">
        <v>412</v>
      </c>
      <c r="C16" t="s">
        <v>37</v>
      </c>
      <c r="D16" t="s">
        <v>1183</v>
      </c>
      <c r="E16" t="s">
        <v>27</v>
      </c>
      <c r="F16" t="s">
        <v>22</v>
      </c>
      <c r="G16" s="1">
        <v>40588</v>
      </c>
      <c r="H16">
        <v>103617227</v>
      </c>
      <c r="I16" s="1">
        <v>40614</v>
      </c>
      <c r="J16" s="4">
        <v>1495</v>
      </c>
      <c r="K16" s="2">
        <v>9.33</v>
      </c>
      <c r="L16" s="2">
        <v>6.92</v>
      </c>
      <c r="M16" s="2">
        <v>13948.35</v>
      </c>
      <c r="N16" s="2">
        <v>10345.4</v>
      </c>
      <c r="O16" s="2">
        <v>3602.95</v>
      </c>
      <c r="P16">
        <v>2011</v>
      </c>
      <c r="Q16">
        <v>2</v>
      </c>
    </row>
    <row r="17" spans="1:17" x14ac:dyDescent="0.3">
      <c r="A17" t="s">
        <v>35</v>
      </c>
      <c r="B17" t="s">
        <v>75</v>
      </c>
      <c r="C17" t="s">
        <v>37</v>
      </c>
      <c r="D17" t="s">
        <v>747</v>
      </c>
      <c r="E17" t="s">
        <v>21</v>
      </c>
      <c r="F17" t="s">
        <v>39</v>
      </c>
      <c r="G17" s="1">
        <v>42553</v>
      </c>
      <c r="H17">
        <v>292180383</v>
      </c>
      <c r="I17" s="1">
        <v>42597</v>
      </c>
      <c r="J17" s="4">
        <v>1523</v>
      </c>
      <c r="K17" s="2">
        <v>9.33</v>
      </c>
      <c r="L17" s="2">
        <v>6.92</v>
      </c>
      <c r="M17" s="2">
        <v>14209.59</v>
      </c>
      <c r="N17" s="2">
        <v>10539.16</v>
      </c>
      <c r="O17" s="2">
        <v>3670.43</v>
      </c>
      <c r="P17">
        <v>2016</v>
      </c>
      <c r="Q17">
        <v>7</v>
      </c>
    </row>
    <row r="18" spans="1:17" x14ac:dyDescent="0.3">
      <c r="A18" t="s">
        <v>17</v>
      </c>
      <c r="B18" t="s">
        <v>18</v>
      </c>
      <c r="C18" t="s">
        <v>25</v>
      </c>
      <c r="D18" t="s">
        <v>475</v>
      </c>
      <c r="E18" t="s">
        <v>27</v>
      </c>
      <c r="F18" t="s">
        <v>30</v>
      </c>
      <c r="G18" s="1">
        <v>42006</v>
      </c>
      <c r="H18">
        <v>276225316</v>
      </c>
      <c r="I18" s="1">
        <v>42044</v>
      </c>
      <c r="J18" s="4">
        <v>64</v>
      </c>
      <c r="K18" s="2">
        <v>154.06</v>
      </c>
      <c r="L18" s="2">
        <v>90.93</v>
      </c>
      <c r="M18" s="2">
        <v>9859.84</v>
      </c>
      <c r="N18" s="2">
        <v>5819.52</v>
      </c>
      <c r="O18" s="2">
        <v>4040.32</v>
      </c>
      <c r="P18">
        <v>2015</v>
      </c>
      <c r="Q18">
        <v>1</v>
      </c>
    </row>
    <row r="19" spans="1:17" x14ac:dyDescent="0.3">
      <c r="A19" t="s">
        <v>35</v>
      </c>
      <c r="B19" t="s">
        <v>316</v>
      </c>
      <c r="C19" t="s">
        <v>37</v>
      </c>
      <c r="D19" t="s">
        <v>624</v>
      </c>
      <c r="E19" t="s">
        <v>27</v>
      </c>
      <c r="F19" t="s">
        <v>39</v>
      </c>
      <c r="G19" s="1">
        <v>40437</v>
      </c>
      <c r="H19">
        <v>536028802</v>
      </c>
      <c r="I19" s="1">
        <v>40443</v>
      </c>
      <c r="J19" s="4">
        <v>1689</v>
      </c>
      <c r="K19" s="2">
        <v>9.33</v>
      </c>
      <c r="L19" s="2">
        <v>6.92</v>
      </c>
      <c r="M19" s="2">
        <v>15758.37</v>
      </c>
      <c r="N19" s="2">
        <v>11687.88</v>
      </c>
      <c r="O19" s="2">
        <v>4070.49</v>
      </c>
      <c r="P19">
        <v>2010</v>
      </c>
      <c r="Q19">
        <v>9</v>
      </c>
    </row>
    <row r="20" spans="1:17" x14ac:dyDescent="0.3">
      <c r="A20" t="s">
        <v>48</v>
      </c>
      <c r="B20" t="s">
        <v>433</v>
      </c>
      <c r="C20" t="s">
        <v>37</v>
      </c>
      <c r="D20" t="s">
        <v>953</v>
      </c>
      <c r="E20" t="s">
        <v>27</v>
      </c>
      <c r="F20" t="s">
        <v>22</v>
      </c>
      <c r="G20" s="1">
        <v>41728</v>
      </c>
      <c r="H20">
        <v>346215522</v>
      </c>
      <c r="I20" s="1">
        <v>41763</v>
      </c>
      <c r="J20" s="4">
        <v>1721</v>
      </c>
      <c r="K20" s="2">
        <v>9.33</v>
      </c>
      <c r="L20" s="2">
        <v>6.92</v>
      </c>
      <c r="M20" s="2">
        <v>16056.93</v>
      </c>
      <c r="N20" s="2">
        <v>11909.32</v>
      </c>
      <c r="O20" s="2">
        <v>4147.6099999999997</v>
      </c>
      <c r="P20">
        <v>2014</v>
      </c>
      <c r="Q20">
        <v>3</v>
      </c>
    </row>
    <row r="21" spans="1:17" x14ac:dyDescent="0.3">
      <c r="A21" t="s">
        <v>35</v>
      </c>
      <c r="B21" t="s">
        <v>427</v>
      </c>
      <c r="C21" t="s">
        <v>37</v>
      </c>
      <c r="D21" t="s">
        <v>1008</v>
      </c>
      <c r="E21" t="s">
        <v>27</v>
      </c>
      <c r="F21" t="s">
        <v>65</v>
      </c>
      <c r="G21" s="1">
        <v>40302</v>
      </c>
      <c r="H21">
        <v>624295365</v>
      </c>
      <c r="I21" s="1">
        <v>40352</v>
      </c>
      <c r="J21" s="4">
        <v>1727</v>
      </c>
      <c r="K21" s="2">
        <v>9.33</v>
      </c>
      <c r="L21" s="2">
        <v>6.92</v>
      </c>
      <c r="M21" s="2">
        <v>16112.91</v>
      </c>
      <c r="N21" s="2">
        <v>11950.84</v>
      </c>
      <c r="O21" s="2">
        <v>4162.07</v>
      </c>
      <c r="P21">
        <v>2010</v>
      </c>
      <c r="Q21">
        <v>5</v>
      </c>
    </row>
    <row r="22" spans="1:17" x14ac:dyDescent="0.3">
      <c r="A22" t="s">
        <v>40</v>
      </c>
      <c r="B22" t="s">
        <v>1081</v>
      </c>
      <c r="C22" t="s">
        <v>68</v>
      </c>
      <c r="D22" t="s">
        <v>1091</v>
      </c>
      <c r="E22" t="s">
        <v>21</v>
      </c>
      <c r="F22" t="s">
        <v>39</v>
      </c>
      <c r="G22" s="1">
        <v>42519</v>
      </c>
      <c r="H22">
        <v>459212481</v>
      </c>
      <c r="I22" s="1">
        <v>42537</v>
      </c>
      <c r="J22" s="4">
        <v>33</v>
      </c>
      <c r="K22" s="2">
        <v>651.21</v>
      </c>
      <c r="L22" s="2">
        <v>524.96</v>
      </c>
      <c r="M22" s="2">
        <v>21489.93</v>
      </c>
      <c r="N22" s="2">
        <v>17323.68</v>
      </c>
      <c r="O22" s="2">
        <v>4166.25</v>
      </c>
      <c r="P22">
        <v>2016</v>
      </c>
      <c r="Q22">
        <v>5</v>
      </c>
    </row>
    <row r="23" spans="1:17" x14ac:dyDescent="0.3">
      <c r="A23" t="s">
        <v>31</v>
      </c>
      <c r="B23" t="s">
        <v>200</v>
      </c>
      <c r="C23" t="s">
        <v>37</v>
      </c>
      <c r="D23" t="s">
        <v>1080</v>
      </c>
      <c r="E23" t="s">
        <v>21</v>
      </c>
      <c r="F23" t="s">
        <v>65</v>
      </c>
      <c r="G23" s="1">
        <v>41398</v>
      </c>
      <c r="H23">
        <v>827964293</v>
      </c>
      <c r="I23" s="1">
        <v>41426</v>
      </c>
      <c r="J23" s="4">
        <v>1888</v>
      </c>
      <c r="K23" s="2">
        <v>9.33</v>
      </c>
      <c r="L23" s="2">
        <v>6.92</v>
      </c>
      <c r="M23" s="2">
        <v>17615.04</v>
      </c>
      <c r="N23" s="2">
        <v>13064.96</v>
      </c>
      <c r="O23" s="2">
        <v>4550.08</v>
      </c>
      <c r="P23">
        <v>2013</v>
      </c>
      <c r="Q23">
        <v>5</v>
      </c>
    </row>
    <row r="24" spans="1:17" x14ac:dyDescent="0.3">
      <c r="A24" t="s">
        <v>35</v>
      </c>
      <c r="B24" t="s">
        <v>137</v>
      </c>
      <c r="C24" t="s">
        <v>37</v>
      </c>
      <c r="D24" t="s">
        <v>756</v>
      </c>
      <c r="E24" t="s">
        <v>21</v>
      </c>
      <c r="F24" t="s">
        <v>22</v>
      </c>
      <c r="G24" s="1">
        <v>42924</v>
      </c>
      <c r="H24">
        <v>701816356</v>
      </c>
      <c r="I24" s="1">
        <v>42946</v>
      </c>
      <c r="J24" s="4">
        <v>1910</v>
      </c>
      <c r="K24" s="2">
        <v>9.33</v>
      </c>
      <c r="L24" s="2">
        <v>6.92</v>
      </c>
      <c r="M24" s="2">
        <v>17820.3</v>
      </c>
      <c r="N24" s="2">
        <v>13217.2</v>
      </c>
      <c r="O24" s="2">
        <v>4603.1000000000004</v>
      </c>
      <c r="P24">
        <v>2017</v>
      </c>
      <c r="Q24">
        <v>7</v>
      </c>
    </row>
    <row r="25" spans="1:17" x14ac:dyDescent="0.3">
      <c r="A25" t="s">
        <v>35</v>
      </c>
      <c r="B25" t="s">
        <v>300</v>
      </c>
      <c r="C25" t="s">
        <v>37</v>
      </c>
      <c r="D25" t="s">
        <v>743</v>
      </c>
      <c r="E25" t="s">
        <v>27</v>
      </c>
      <c r="F25" t="s">
        <v>65</v>
      </c>
      <c r="G25" s="1">
        <v>41029</v>
      </c>
      <c r="H25">
        <v>251529252</v>
      </c>
      <c r="I25" s="1">
        <v>41034</v>
      </c>
      <c r="J25" s="4">
        <v>1950</v>
      </c>
      <c r="K25" s="2">
        <v>9.33</v>
      </c>
      <c r="L25" s="2">
        <v>6.92</v>
      </c>
      <c r="M25" s="2">
        <v>18193.5</v>
      </c>
      <c r="N25" s="2">
        <v>13494</v>
      </c>
      <c r="O25" s="2">
        <v>4699.5</v>
      </c>
      <c r="P25">
        <v>2012</v>
      </c>
      <c r="Q25">
        <v>4</v>
      </c>
    </row>
    <row r="26" spans="1:17" x14ac:dyDescent="0.3">
      <c r="A26" t="s">
        <v>17</v>
      </c>
      <c r="B26" t="s">
        <v>281</v>
      </c>
      <c r="C26" t="s">
        <v>37</v>
      </c>
      <c r="D26" t="s">
        <v>783</v>
      </c>
      <c r="E26" t="s">
        <v>27</v>
      </c>
      <c r="F26" t="s">
        <v>30</v>
      </c>
      <c r="G26" s="1">
        <v>40503</v>
      </c>
      <c r="H26">
        <v>960905301</v>
      </c>
      <c r="I26" s="1">
        <v>40507</v>
      </c>
      <c r="J26" s="4">
        <v>2087</v>
      </c>
      <c r="K26" s="2">
        <v>9.33</v>
      </c>
      <c r="L26" s="2">
        <v>6.92</v>
      </c>
      <c r="M26" s="2">
        <v>19471.71</v>
      </c>
      <c r="N26" s="2">
        <v>14442.04</v>
      </c>
      <c r="O26" s="2">
        <v>5029.67</v>
      </c>
      <c r="P26">
        <v>2010</v>
      </c>
      <c r="Q26">
        <v>11</v>
      </c>
    </row>
    <row r="27" spans="1:17" x14ac:dyDescent="0.3">
      <c r="A27" t="s">
        <v>40</v>
      </c>
      <c r="B27" t="s">
        <v>255</v>
      </c>
      <c r="C27" t="s">
        <v>37</v>
      </c>
      <c r="D27" t="s">
        <v>256</v>
      </c>
      <c r="E27" t="s">
        <v>21</v>
      </c>
      <c r="F27" t="s">
        <v>22</v>
      </c>
      <c r="G27" s="1">
        <v>40803</v>
      </c>
      <c r="H27">
        <v>765955483</v>
      </c>
      <c r="I27" s="1">
        <v>40823</v>
      </c>
      <c r="J27" s="4">
        <v>2104</v>
      </c>
      <c r="K27" s="2">
        <v>9.33</v>
      </c>
      <c r="L27" s="2">
        <v>6.92</v>
      </c>
      <c r="M27" s="2">
        <v>19630.32</v>
      </c>
      <c r="N27" s="2">
        <v>14559.68</v>
      </c>
      <c r="O27" s="2">
        <v>5070.6400000000003</v>
      </c>
      <c r="P27">
        <v>2011</v>
      </c>
      <c r="Q27">
        <v>9</v>
      </c>
    </row>
    <row r="28" spans="1:17" x14ac:dyDescent="0.3">
      <c r="A28" t="s">
        <v>48</v>
      </c>
      <c r="B28" t="s">
        <v>202</v>
      </c>
      <c r="C28" t="s">
        <v>37</v>
      </c>
      <c r="D28" t="s">
        <v>448</v>
      </c>
      <c r="E28" t="s">
        <v>27</v>
      </c>
      <c r="F28" t="s">
        <v>30</v>
      </c>
      <c r="G28" s="1">
        <v>42680</v>
      </c>
      <c r="H28">
        <v>245042169</v>
      </c>
      <c r="I28" s="1">
        <v>42719</v>
      </c>
      <c r="J28" s="4">
        <v>2278</v>
      </c>
      <c r="K28" s="2">
        <v>9.33</v>
      </c>
      <c r="L28" s="2">
        <v>6.92</v>
      </c>
      <c r="M28" s="2">
        <v>21253.74</v>
      </c>
      <c r="N28" s="2">
        <v>15763.76</v>
      </c>
      <c r="O28" s="2">
        <v>5489.98</v>
      </c>
      <c r="P28">
        <v>2016</v>
      </c>
      <c r="Q28">
        <v>11</v>
      </c>
    </row>
    <row r="29" spans="1:17" x14ac:dyDescent="0.3">
      <c r="A29" t="s">
        <v>31</v>
      </c>
      <c r="B29" t="s">
        <v>145</v>
      </c>
      <c r="C29" t="s">
        <v>37</v>
      </c>
      <c r="D29" t="s">
        <v>1158</v>
      </c>
      <c r="E29" t="s">
        <v>27</v>
      </c>
      <c r="F29" t="s">
        <v>30</v>
      </c>
      <c r="G29" s="1">
        <v>41842</v>
      </c>
      <c r="H29">
        <v>673803794</v>
      </c>
      <c r="I29" s="1">
        <v>41849</v>
      </c>
      <c r="J29" s="4">
        <v>2371</v>
      </c>
      <c r="K29" s="2">
        <v>9.33</v>
      </c>
      <c r="L29" s="2">
        <v>6.92</v>
      </c>
      <c r="M29" s="2">
        <v>22121.43</v>
      </c>
      <c r="N29" s="2">
        <v>16407.32</v>
      </c>
      <c r="O29" s="2">
        <v>5714.11</v>
      </c>
      <c r="P29">
        <v>2014</v>
      </c>
      <c r="Q29">
        <v>7</v>
      </c>
    </row>
    <row r="30" spans="1:17" x14ac:dyDescent="0.3">
      <c r="A30" t="s">
        <v>35</v>
      </c>
      <c r="B30" t="s">
        <v>176</v>
      </c>
      <c r="C30" t="s">
        <v>71</v>
      </c>
      <c r="D30" t="s">
        <v>893</v>
      </c>
      <c r="E30" t="s">
        <v>27</v>
      </c>
      <c r="F30" t="s">
        <v>65</v>
      </c>
      <c r="G30" s="1">
        <v>40809</v>
      </c>
      <c r="H30">
        <v>806298053</v>
      </c>
      <c r="I30" s="1">
        <v>40840</v>
      </c>
      <c r="J30" s="4">
        <v>366</v>
      </c>
      <c r="K30" s="2">
        <v>47.45</v>
      </c>
      <c r="L30" s="2">
        <v>31.79</v>
      </c>
      <c r="M30" s="2">
        <v>17366.7</v>
      </c>
      <c r="N30" s="2">
        <v>11635.14</v>
      </c>
      <c r="O30" s="2">
        <v>5731.56</v>
      </c>
      <c r="P30">
        <v>2011</v>
      </c>
      <c r="Q30">
        <v>9</v>
      </c>
    </row>
    <row r="31" spans="1:17" x14ac:dyDescent="0.3">
      <c r="A31" t="s">
        <v>17</v>
      </c>
      <c r="B31" t="s">
        <v>116</v>
      </c>
      <c r="C31" t="s">
        <v>91</v>
      </c>
      <c r="D31" t="s">
        <v>117</v>
      </c>
      <c r="E31" t="s">
        <v>27</v>
      </c>
      <c r="F31" t="s">
        <v>65</v>
      </c>
      <c r="G31" s="1">
        <v>40821</v>
      </c>
      <c r="H31">
        <v>681298100</v>
      </c>
      <c r="I31" s="1">
        <v>40867</v>
      </c>
      <c r="J31" s="4">
        <v>103</v>
      </c>
      <c r="K31" s="2">
        <v>421.89</v>
      </c>
      <c r="L31" s="2">
        <v>364.69</v>
      </c>
      <c r="M31" s="2">
        <v>43454.67</v>
      </c>
      <c r="N31" s="2">
        <v>37563.07</v>
      </c>
      <c r="O31" s="2">
        <v>5891.6</v>
      </c>
      <c r="P31">
        <v>2011</v>
      </c>
      <c r="Q31">
        <v>10</v>
      </c>
    </row>
    <row r="32" spans="1:17" x14ac:dyDescent="0.3">
      <c r="A32" t="s">
        <v>40</v>
      </c>
      <c r="B32" t="s">
        <v>441</v>
      </c>
      <c r="C32" t="s">
        <v>71</v>
      </c>
      <c r="D32" t="s">
        <v>657</v>
      </c>
      <c r="E32" t="s">
        <v>21</v>
      </c>
      <c r="F32" t="s">
        <v>30</v>
      </c>
      <c r="G32" s="1">
        <v>42170</v>
      </c>
      <c r="H32">
        <v>537578904</v>
      </c>
      <c r="I32" s="1">
        <v>42194</v>
      </c>
      <c r="J32" s="4">
        <v>399</v>
      </c>
      <c r="K32" s="2">
        <v>47.45</v>
      </c>
      <c r="L32" s="2">
        <v>31.79</v>
      </c>
      <c r="M32" s="2">
        <v>18932.55</v>
      </c>
      <c r="N32" s="2">
        <v>12684.21</v>
      </c>
      <c r="O32" s="2">
        <v>6248.34</v>
      </c>
      <c r="P32">
        <v>2015</v>
      </c>
      <c r="Q32">
        <v>6</v>
      </c>
    </row>
    <row r="33" spans="1:17" x14ac:dyDescent="0.3">
      <c r="A33" t="s">
        <v>35</v>
      </c>
      <c r="B33" t="s">
        <v>176</v>
      </c>
      <c r="C33" t="s">
        <v>37</v>
      </c>
      <c r="D33" t="s">
        <v>761</v>
      </c>
      <c r="E33" t="s">
        <v>27</v>
      </c>
      <c r="F33" t="s">
        <v>22</v>
      </c>
      <c r="G33" s="1">
        <v>42378</v>
      </c>
      <c r="H33">
        <v>793938434</v>
      </c>
      <c r="I33" s="1">
        <v>42408</v>
      </c>
      <c r="J33" s="4">
        <v>2880</v>
      </c>
      <c r="K33" s="2">
        <v>9.33</v>
      </c>
      <c r="L33" s="2">
        <v>6.92</v>
      </c>
      <c r="M33" s="2">
        <v>26870.400000000001</v>
      </c>
      <c r="N33" s="2">
        <v>19929.599999999999</v>
      </c>
      <c r="O33" s="2">
        <v>6940.8</v>
      </c>
      <c r="P33">
        <v>2016</v>
      </c>
      <c r="Q33">
        <v>1</v>
      </c>
    </row>
    <row r="34" spans="1:17" x14ac:dyDescent="0.3">
      <c r="A34" t="s">
        <v>40</v>
      </c>
      <c r="B34" t="s">
        <v>298</v>
      </c>
      <c r="C34" t="s">
        <v>37</v>
      </c>
      <c r="D34" t="s">
        <v>299</v>
      </c>
      <c r="E34" t="s">
        <v>21</v>
      </c>
      <c r="F34" t="s">
        <v>39</v>
      </c>
      <c r="G34" s="1">
        <v>41625</v>
      </c>
      <c r="H34">
        <v>367576634</v>
      </c>
      <c r="I34" s="1">
        <v>41644</v>
      </c>
      <c r="J34" s="4">
        <v>2949</v>
      </c>
      <c r="K34" s="2">
        <v>9.33</v>
      </c>
      <c r="L34" s="2">
        <v>6.92</v>
      </c>
      <c r="M34" s="2">
        <v>27514.17</v>
      </c>
      <c r="N34" s="2">
        <v>20407.080000000002</v>
      </c>
      <c r="O34" s="2">
        <v>7107.09</v>
      </c>
      <c r="P34">
        <v>2013</v>
      </c>
      <c r="Q34">
        <v>12</v>
      </c>
    </row>
    <row r="35" spans="1:17" x14ac:dyDescent="0.3">
      <c r="A35" t="s">
        <v>40</v>
      </c>
      <c r="B35" t="s">
        <v>398</v>
      </c>
      <c r="C35" t="s">
        <v>71</v>
      </c>
      <c r="D35" t="s">
        <v>483</v>
      </c>
      <c r="E35" t="s">
        <v>21</v>
      </c>
      <c r="F35" t="s">
        <v>65</v>
      </c>
      <c r="G35" s="1">
        <v>40584</v>
      </c>
      <c r="H35">
        <v>669978749</v>
      </c>
      <c r="I35" s="1">
        <v>40622</v>
      </c>
      <c r="J35" s="4">
        <v>455</v>
      </c>
      <c r="K35" s="2">
        <v>47.45</v>
      </c>
      <c r="L35" s="2">
        <v>31.79</v>
      </c>
      <c r="M35" s="2">
        <v>21589.75</v>
      </c>
      <c r="N35" s="2">
        <v>14464.45</v>
      </c>
      <c r="O35" s="2">
        <v>7125.3</v>
      </c>
      <c r="P35">
        <v>2011</v>
      </c>
      <c r="Q35">
        <v>2</v>
      </c>
    </row>
    <row r="36" spans="1:17" x14ac:dyDescent="0.3">
      <c r="A36" t="s">
        <v>40</v>
      </c>
      <c r="B36" t="s">
        <v>306</v>
      </c>
      <c r="C36" t="s">
        <v>37</v>
      </c>
      <c r="D36" t="s">
        <v>431</v>
      </c>
      <c r="E36" t="s">
        <v>21</v>
      </c>
      <c r="F36" t="s">
        <v>30</v>
      </c>
      <c r="G36" s="1">
        <v>40498</v>
      </c>
      <c r="H36">
        <v>267888581</v>
      </c>
      <c r="I36" s="1">
        <v>40534</v>
      </c>
      <c r="J36" s="4">
        <v>3039</v>
      </c>
      <c r="K36" s="2">
        <v>9.33</v>
      </c>
      <c r="L36" s="2">
        <v>6.92</v>
      </c>
      <c r="M36" s="2">
        <v>28353.87</v>
      </c>
      <c r="N36" s="2">
        <v>21029.88</v>
      </c>
      <c r="O36" s="2">
        <v>7323.99</v>
      </c>
      <c r="P36">
        <v>2010</v>
      </c>
      <c r="Q36">
        <v>11</v>
      </c>
    </row>
    <row r="37" spans="1:17" x14ac:dyDescent="0.3">
      <c r="A37" t="s">
        <v>40</v>
      </c>
      <c r="B37" t="s">
        <v>135</v>
      </c>
      <c r="C37" t="s">
        <v>71</v>
      </c>
      <c r="D37" t="s">
        <v>136</v>
      </c>
      <c r="E37" t="s">
        <v>27</v>
      </c>
      <c r="F37" t="s">
        <v>30</v>
      </c>
      <c r="G37" s="1">
        <v>42537</v>
      </c>
      <c r="H37">
        <v>681941401</v>
      </c>
      <c r="I37" s="1">
        <v>42579</v>
      </c>
      <c r="J37" s="4">
        <v>470</v>
      </c>
      <c r="K37" s="2">
        <v>47.45</v>
      </c>
      <c r="L37" s="2">
        <v>31.79</v>
      </c>
      <c r="M37" s="2">
        <v>22301.5</v>
      </c>
      <c r="N37" s="2">
        <v>14941.3</v>
      </c>
      <c r="O37" s="2">
        <v>7360.2</v>
      </c>
      <c r="P37">
        <v>2016</v>
      </c>
      <c r="Q37">
        <v>6</v>
      </c>
    </row>
    <row r="38" spans="1:17" x14ac:dyDescent="0.3">
      <c r="A38" t="s">
        <v>17</v>
      </c>
      <c r="B38" t="s">
        <v>208</v>
      </c>
      <c r="C38" t="s">
        <v>28</v>
      </c>
      <c r="D38" t="s">
        <v>407</v>
      </c>
      <c r="E38" t="s">
        <v>27</v>
      </c>
      <c r="F38" t="s">
        <v>22</v>
      </c>
      <c r="G38" s="1">
        <v>41098</v>
      </c>
      <c r="H38">
        <v>767401731</v>
      </c>
      <c r="I38" s="1">
        <v>41120</v>
      </c>
      <c r="J38" s="4">
        <v>80</v>
      </c>
      <c r="K38" s="2">
        <v>255.28</v>
      </c>
      <c r="L38" s="2">
        <v>159.41999999999999</v>
      </c>
      <c r="M38" s="2">
        <v>20422.400000000001</v>
      </c>
      <c r="N38" s="2">
        <v>12753.6</v>
      </c>
      <c r="O38" s="2">
        <v>7668.8</v>
      </c>
      <c r="P38">
        <v>2012</v>
      </c>
      <c r="Q38">
        <v>7</v>
      </c>
    </row>
    <row r="39" spans="1:17" x14ac:dyDescent="0.3">
      <c r="A39" t="s">
        <v>31</v>
      </c>
      <c r="B39" t="s">
        <v>241</v>
      </c>
      <c r="C39" t="s">
        <v>82</v>
      </c>
      <c r="D39" t="s">
        <v>1104</v>
      </c>
      <c r="E39" t="s">
        <v>21</v>
      </c>
      <c r="F39" t="s">
        <v>65</v>
      </c>
      <c r="G39" s="1">
        <v>42904</v>
      </c>
      <c r="H39">
        <v>109358012</v>
      </c>
      <c r="I39" s="1">
        <v>42926</v>
      </c>
      <c r="J39" s="4">
        <v>321</v>
      </c>
      <c r="K39" s="2">
        <v>81.73</v>
      </c>
      <c r="L39" s="2">
        <v>56.67</v>
      </c>
      <c r="M39" s="2">
        <v>26235.33</v>
      </c>
      <c r="N39" s="2">
        <v>18191.07</v>
      </c>
      <c r="O39" s="2">
        <v>8044.26</v>
      </c>
      <c r="P39">
        <v>2017</v>
      </c>
      <c r="Q39">
        <v>6</v>
      </c>
    </row>
    <row r="40" spans="1:17" x14ac:dyDescent="0.3">
      <c r="A40" t="s">
        <v>40</v>
      </c>
      <c r="B40" t="s">
        <v>322</v>
      </c>
      <c r="C40" t="s">
        <v>82</v>
      </c>
      <c r="D40" t="s">
        <v>626</v>
      </c>
      <c r="E40" t="s">
        <v>27</v>
      </c>
      <c r="F40" t="s">
        <v>30</v>
      </c>
      <c r="G40" s="1">
        <v>41163</v>
      </c>
      <c r="H40">
        <v>226077878</v>
      </c>
      <c r="I40" s="1">
        <v>41205</v>
      </c>
      <c r="J40" s="4">
        <v>323</v>
      </c>
      <c r="K40" s="2">
        <v>81.73</v>
      </c>
      <c r="L40" s="2">
        <v>56.67</v>
      </c>
      <c r="M40" s="2">
        <v>26398.79</v>
      </c>
      <c r="N40" s="2">
        <v>18304.41</v>
      </c>
      <c r="O40" s="2">
        <v>8094.38</v>
      </c>
      <c r="P40">
        <v>2012</v>
      </c>
      <c r="Q40">
        <v>9</v>
      </c>
    </row>
    <row r="41" spans="1:17" x14ac:dyDescent="0.3">
      <c r="A41" t="s">
        <v>35</v>
      </c>
      <c r="B41" t="s">
        <v>1014</v>
      </c>
      <c r="C41" t="s">
        <v>37</v>
      </c>
      <c r="D41" t="s">
        <v>1019</v>
      </c>
      <c r="E41" t="s">
        <v>27</v>
      </c>
      <c r="F41" t="s">
        <v>65</v>
      </c>
      <c r="G41" s="1">
        <v>42150</v>
      </c>
      <c r="H41">
        <v>360820043</v>
      </c>
      <c r="I41" s="1">
        <v>42187</v>
      </c>
      <c r="J41" s="4">
        <v>3524</v>
      </c>
      <c r="K41" s="2">
        <v>9.33</v>
      </c>
      <c r="L41" s="2">
        <v>6.92</v>
      </c>
      <c r="M41" s="2">
        <v>32878.92</v>
      </c>
      <c r="N41" s="2">
        <v>24386.080000000002</v>
      </c>
      <c r="O41" s="2">
        <v>8492.84</v>
      </c>
      <c r="P41">
        <v>2015</v>
      </c>
      <c r="Q41">
        <v>5</v>
      </c>
    </row>
    <row r="42" spans="1:17" x14ac:dyDescent="0.3">
      <c r="A42" t="s">
        <v>35</v>
      </c>
      <c r="B42" t="s">
        <v>162</v>
      </c>
      <c r="C42" t="s">
        <v>46</v>
      </c>
      <c r="D42" t="s">
        <v>213</v>
      </c>
      <c r="E42" t="s">
        <v>27</v>
      </c>
      <c r="F42" t="s">
        <v>22</v>
      </c>
      <c r="G42" s="1">
        <v>42249</v>
      </c>
      <c r="H42">
        <v>835054767</v>
      </c>
      <c r="I42" s="1">
        <v>42286</v>
      </c>
      <c r="J42" s="4">
        <v>117</v>
      </c>
      <c r="K42" s="2">
        <v>109.28</v>
      </c>
      <c r="L42" s="2">
        <v>35.840000000000003</v>
      </c>
      <c r="M42" s="2">
        <v>12785.76</v>
      </c>
      <c r="N42" s="2">
        <v>4193.28</v>
      </c>
      <c r="O42" s="2">
        <v>8592.48</v>
      </c>
      <c r="P42">
        <v>2015</v>
      </c>
      <c r="Q42">
        <v>9</v>
      </c>
    </row>
    <row r="43" spans="1:17" x14ac:dyDescent="0.3">
      <c r="A43" t="s">
        <v>40</v>
      </c>
      <c r="B43" t="s">
        <v>271</v>
      </c>
      <c r="C43" t="s">
        <v>71</v>
      </c>
      <c r="D43" t="s">
        <v>688</v>
      </c>
      <c r="E43" t="s">
        <v>21</v>
      </c>
      <c r="F43" t="s">
        <v>65</v>
      </c>
      <c r="G43" s="1">
        <v>40867</v>
      </c>
      <c r="H43">
        <v>769464671</v>
      </c>
      <c r="I43" s="1">
        <v>40901</v>
      </c>
      <c r="J43" s="4">
        <v>550</v>
      </c>
      <c r="K43" s="2">
        <v>47.45</v>
      </c>
      <c r="L43" s="2">
        <v>31.79</v>
      </c>
      <c r="M43" s="2">
        <v>26097.5</v>
      </c>
      <c r="N43" s="2">
        <v>17484.5</v>
      </c>
      <c r="O43" s="2">
        <v>8613</v>
      </c>
      <c r="P43">
        <v>2011</v>
      </c>
      <c r="Q43">
        <v>11</v>
      </c>
    </row>
    <row r="44" spans="1:17" x14ac:dyDescent="0.3">
      <c r="A44" t="s">
        <v>48</v>
      </c>
      <c r="B44" t="s">
        <v>967</v>
      </c>
      <c r="C44" t="s">
        <v>68</v>
      </c>
      <c r="D44" t="s">
        <v>968</v>
      </c>
      <c r="E44" t="s">
        <v>21</v>
      </c>
      <c r="F44" t="s">
        <v>39</v>
      </c>
      <c r="G44" s="1">
        <v>42348</v>
      </c>
      <c r="H44">
        <v>136931979</v>
      </c>
      <c r="I44" s="1">
        <v>42351</v>
      </c>
      <c r="J44" s="4">
        <v>70</v>
      </c>
      <c r="K44" s="2">
        <v>651.21</v>
      </c>
      <c r="L44" s="2">
        <v>524.96</v>
      </c>
      <c r="M44" s="2">
        <v>45584.7</v>
      </c>
      <c r="N44" s="2">
        <v>36747.199999999997</v>
      </c>
      <c r="O44" s="2">
        <v>8837.5</v>
      </c>
      <c r="P44">
        <v>2015</v>
      </c>
      <c r="Q44">
        <v>12</v>
      </c>
    </row>
    <row r="45" spans="1:17" x14ac:dyDescent="0.3">
      <c r="A45" t="s">
        <v>31</v>
      </c>
      <c r="B45" t="s">
        <v>446</v>
      </c>
      <c r="C45" t="s">
        <v>56</v>
      </c>
      <c r="D45" t="s">
        <v>540</v>
      </c>
      <c r="E45" t="s">
        <v>27</v>
      </c>
      <c r="F45" t="s">
        <v>30</v>
      </c>
      <c r="G45" s="1">
        <v>42807</v>
      </c>
      <c r="H45">
        <v>522371423</v>
      </c>
      <c r="I45" s="1">
        <v>42833</v>
      </c>
      <c r="J45" s="4">
        <v>167</v>
      </c>
      <c r="K45" s="2">
        <v>152.58000000000001</v>
      </c>
      <c r="L45" s="2">
        <v>97.44</v>
      </c>
      <c r="M45" s="2">
        <v>25480.86</v>
      </c>
      <c r="N45" s="2">
        <v>16272.48</v>
      </c>
      <c r="O45" s="2">
        <v>9208.3799999999992</v>
      </c>
      <c r="P45">
        <v>2017</v>
      </c>
      <c r="Q45">
        <v>3</v>
      </c>
    </row>
    <row r="46" spans="1:17" x14ac:dyDescent="0.3">
      <c r="A46" t="s">
        <v>40</v>
      </c>
      <c r="B46" t="s">
        <v>41</v>
      </c>
      <c r="C46" t="s">
        <v>37</v>
      </c>
      <c r="D46" t="s">
        <v>1044</v>
      </c>
      <c r="E46" t="s">
        <v>27</v>
      </c>
      <c r="F46" t="s">
        <v>30</v>
      </c>
      <c r="G46" s="1">
        <v>40661</v>
      </c>
      <c r="H46">
        <v>681006705</v>
      </c>
      <c r="I46" s="1">
        <v>40708</v>
      </c>
      <c r="J46" s="4">
        <v>3872</v>
      </c>
      <c r="K46" s="2">
        <v>9.33</v>
      </c>
      <c r="L46" s="2">
        <v>6.92</v>
      </c>
      <c r="M46" s="2">
        <v>36125.760000000002</v>
      </c>
      <c r="N46" s="2">
        <v>26794.240000000002</v>
      </c>
      <c r="O46" s="2">
        <v>9331.52</v>
      </c>
      <c r="P46">
        <v>2011</v>
      </c>
      <c r="Q46">
        <v>4</v>
      </c>
    </row>
    <row r="47" spans="1:17" x14ac:dyDescent="0.3">
      <c r="A47" t="s">
        <v>40</v>
      </c>
      <c r="B47" t="s">
        <v>359</v>
      </c>
      <c r="C47" t="s">
        <v>71</v>
      </c>
      <c r="D47" t="s">
        <v>703</v>
      </c>
      <c r="E47" t="s">
        <v>21</v>
      </c>
      <c r="F47" t="s">
        <v>39</v>
      </c>
      <c r="G47" s="1">
        <v>41450</v>
      </c>
      <c r="H47">
        <v>989691627</v>
      </c>
      <c r="I47" s="1">
        <v>41465</v>
      </c>
      <c r="J47" s="4">
        <v>600</v>
      </c>
      <c r="K47" s="2">
        <v>47.45</v>
      </c>
      <c r="L47" s="2">
        <v>31.79</v>
      </c>
      <c r="M47" s="2">
        <v>28470</v>
      </c>
      <c r="N47" s="2">
        <v>19074</v>
      </c>
      <c r="O47" s="2">
        <v>9396</v>
      </c>
      <c r="P47">
        <v>2013</v>
      </c>
      <c r="Q47">
        <v>6</v>
      </c>
    </row>
    <row r="48" spans="1:17" x14ac:dyDescent="0.3">
      <c r="A48" t="s">
        <v>31</v>
      </c>
      <c r="B48" t="s">
        <v>187</v>
      </c>
      <c r="C48" t="s">
        <v>37</v>
      </c>
      <c r="D48" t="s">
        <v>188</v>
      </c>
      <c r="E48" t="s">
        <v>21</v>
      </c>
      <c r="F48" t="s">
        <v>65</v>
      </c>
      <c r="G48" s="1">
        <v>40244</v>
      </c>
      <c r="H48">
        <v>769205892</v>
      </c>
      <c r="I48" s="1">
        <v>40254</v>
      </c>
      <c r="J48" s="4">
        <v>3972</v>
      </c>
      <c r="K48" s="2">
        <v>9.33</v>
      </c>
      <c r="L48" s="2">
        <v>6.92</v>
      </c>
      <c r="M48" s="2">
        <v>37058.76</v>
      </c>
      <c r="N48" s="2">
        <v>27486.240000000002</v>
      </c>
      <c r="O48" s="2">
        <v>9572.52</v>
      </c>
      <c r="P48">
        <v>2010</v>
      </c>
      <c r="Q48">
        <v>3</v>
      </c>
    </row>
    <row r="49" spans="1:17" x14ac:dyDescent="0.3">
      <c r="A49" t="s">
        <v>51</v>
      </c>
      <c r="B49" t="s">
        <v>210</v>
      </c>
      <c r="C49" t="s">
        <v>37</v>
      </c>
      <c r="D49" t="s">
        <v>1172</v>
      </c>
      <c r="E49" t="s">
        <v>21</v>
      </c>
      <c r="F49" t="s">
        <v>65</v>
      </c>
      <c r="G49" s="1">
        <v>41328</v>
      </c>
      <c r="H49">
        <v>447601306</v>
      </c>
      <c r="I49" s="1">
        <v>41344</v>
      </c>
      <c r="J49" s="4">
        <v>4028</v>
      </c>
      <c r="K49" s="2">
        <v>9.33</v>
      </c>
      <c r="L49" s="2">
        <v>6.92</v>
      </c>
      <c r="M49" s="2">
        <v>37581.24</v>
      </c>
      <c r="N49" s="2">
        <v>27873.759999999998</v>
      </c>
      <c r="O49" s="2">
        <v>9707.48</v>
      </c>
      <c r="P49">
        <v>2013</v>
      </c>
      <c r="Q49">
        <v>2</v>
      </c>
    </row>
    <row r="50" spans="1:17" x14ac:dyDescent="0.3">
      <c r="A50" t="s">
        <v>35</v>
      </c>
      <c r="B50" t="s">
        <v>159</v>
      </c>
      <c r="C50" t="s">
        <v>37</v>
      </c>
      <c r="D50" t="s">
        <v>777</v>
      </c>
      <c r="E50" t="s">
        <v>21</v>
      </c>
      <c r="F50" t="s">
        <v>39</v>
      </c>
      <c r="G50" s="1">
        <v>41479</v>
      </c>
      <c r="H50">
        <v>333281266</v>
      </c>
      <c r="I50" s="1">
        <v>41483</v>
      </c>
      <c r="J50" s="4">
        <v>4188</v>
      </c>
      <c r="K50" s="2">
        <v>9.33</v>
      </c>
      <c r="L50" s="2">
        <v>6.92</v>
      </c>
      <c r="M50" s="2">
        <v>39074.04</v>
      </c>
      <c r="N50" s="2">
        <v>28980.959999999999</v>
      </c>
      <c r="O50" s="2">
        <v>10093.08</v>
      </c>
      <c r="P50">
        <v>2013</v>
      </c>
      <c r="Q50">
        <v>7</v>
      </c>
    </row>
    <row r="51" spans="1:17" x14ac:dyDescent="0.3">
      <c r="A51" t="s">
        <v>51</v>
      </c>
      <c r="B51" t="s">
        <v>129</v>
      </c>
      <c r="C51" t="s">
        <v>71</v>
      </c>
      <c r="D51" t="s">
        <v>815</v>
      </c>
      <c r="E51" t="s">
        <v>21</v>
      </c>
      <c r="F51" t="s">
        <v>22</v>
      </c>
      <c r="G51" s="1">
        <v>42316</v>
      </c>
      <c r="H51">
        <v>293258845</v>
      </c>
      <c r="I51" s="1">
        <v>42322</v>
      </c>
      <c r="J51" s="4">
        <v>664</v>
      </c>
      <c r="K51" s="2">
        <v>47.45</v>
      </c>
      <c r="L51" s="2">
        <v>31.79</v>
      </c>
      <c r="M51" s="2">
        <v>31506.799999999999</v>
      </c>
      <c r="N51" s="2">
        <v>21108.560000000001</v>
      </c>
      <c r="O51" s="2">
        <v>10398.24</v>
      </c>
      <c r="P51">
        <v>2015</v>
      </c>
      <c r="Q51">
        <v>11</v>
      </c>
    </row>
    <row r="52" spans="1:17" x14ac:dyDescent="0.3">
      <c r="A52" t="s">
        <v>48</v>
      </c>
      <c r="B52" t="s">
        <v>261</v>
      </c>
      <c r="C52" t="s">
        <v>25</v>
      </c>
      <c r="D52" t="s">
        <v>775</v>
      </c>
      <c r="E52" t="s">
        <v>27</v>
      </c>
      <c r="F52" t="s">
        <v>30</v>
      </c>
      <c r="G52" s="1">
        <v>40969</v>
      </c>
      <c r="H52">
        <v>151868665</v>
      </c>
      <c r="I52" s="1">
        <v>41018</v>
      </c>
      <c r="J52" s="4">
        <v>168</v>
      </c>
      <c r="K52" s="2">
        <v>154.06</v>
      </c>
      <c r="L52" s="2">
        <v>90.93</v>
      </c>
      <c r="M52" s="2">
        <v>25882.080000000002</v>
      </c>
      <c r="N52" s="2">
        <v>15276.24</v>
      </c>
      <c r="O52" s="2">
        <v>10605.84</v>
      </c>
      <c r="P52">
        <v>2012</v>
      </c>
      <c r="Q52">
        <v>3</v>
      </c>
    </row>
    <row r="53" spans="1:17" x14ac:dyDescent="0.3">
      <c r="A53" t="s">
        <v>17</v>
      </c>
      <c r="B53" t="s">
        <v>558</v>
      </c>
      <c r="C53" t="s">
        <v>46</v>
      </c>
      <c r="D53" t="s">
        <v>943</v>
      </c>
      <c r="E53" t="s">
        <v>21</v>
      </c>
      <c r="F53" t="s">
        <v>30</v>
      </c>
      <c r="G53" s="1">
        <v>40572</v>
      </c>
      <c r="H53">
        <v>693159472</v>
      </c>
      <c r="I53" s="1">
        <v>40579</v>
      </c>
      <c r="J53" s="4">
        <v>146</v>
      </c>
      <c r="K53" s="2">
        <v>109.28</v>
      </c>
      <c r="L53" s="2">
        <v>35.840000000000003</v>
      </c>
      <c r="M53" s="2">
        <v>15954.88</v>
      </c>
      <c r="N53" s="2">
        <v>5232.6400000000003</v>
      </c>
      <c r="O53" s="2">
        <v>10722.24</v>
      </c>
      <c r="P53">
        <v>2011</v>
      </c>
      <c r="Q53">
        <v>1</v>
      </c>
    </row>
    <row r="54" spans="1:17" x14ac:dyDescent="0.3">
      <c r="A54" t="s">
        <v>35</v>
      </c>
      <c r="B54" t="s">
        <v>443</v>
      </c>
      <c r="C54" t="s">
        <v>71</v>
      </c>
      <c r="D54" t="s">
        <v>672</v>
      </c>
      <c r="E54" t="s">
        <v>21</v>
      </c>
      <c r="F54" t="s">
        <v>39</v>
      </c>
      <c r="G54" s="1">
        <v>41935</v>
      </c>
      <c r="H54">
        <v>141259562</v>
      </c>
      <c r="I54" s="1">
        <v>41954</v>
      </c>
      <c r="J54" s="4">
        <v>698</v>
      </c>
      <c r="K54" s="2">
        <v>47.45</v>
      </c>
      <c r="L54" s="2">
        <v>31.79</v>
      </c>
      <c r="M54" s="2">
        <v>33120.1</v>
      </c>
      <c r="N54" s="2">
        <v>22189.42</v>
      </c>
      <c r="O54" s="2">
        <v>10930.68</v>
      </c>
      <c r="P54">
        <v>2014</v>
      </c>
      <c r="Q54">
        <v>10</v>
      </c>
    </row>
    <row r="55" spans="1:17" x14ac:dyDescent="0.3">
      <c r="A55" t="s">
        <v>40</v>
      </c>
      <c r="B55" t="s">
        <v>412</v>
      </c>
      <c r="C55" t="s">
        <v>37</v>
      </c>
      <c r="D55" t="s">
        <v>710</v>
      </c>
      <c r="E55" t="s">
        <v>21</v>
      </c>
      <c r="F55" t="s">
        <v>65</v>
      </c>
      <c r="G55" s="1">
        <v>40551</v>
      </c>
      <c r="H55">
        <v>221530139</v>
      </c>
      <c r="I55" s="1">
        <v>40569</v>
      </c>
      <c r="J55" s="4">
        <v>4546</v>
      </c>
      <c r="K55" s="2">
        <v>9.33</v>
      </c>
      <c r="L55" s="2">
        <v>6.92</v>
      </c>
      <c r="M55" s="2">
        <v>42414.18</v>
      </c>
      <c r="N55" s="2">
        <v>31458.32</v>
      </c>
      <c r="O55" s="2">
        <v>10955.86</v>
      </c>
      <c r="P55">
        <v>2011</v>
      </c>
      <c r="Q55">
        <v>1</v>
      </c>
    </row>
    <row r="56" spans="1:17" x14ac:dyDescent="0.3">
      <c r="A56" t="s">
        <v>51</v>
      </c>
      <c r="B56" t="s">
        <v>243</v>
      </c>
      <c r="C56" t="s">
        <v>37</v>
      </c>
      <c r="D56" t="s">
        <v>564</v>
      </c>
      <c r="E56" t="s">
        <v>27</v>
      </c>
      <c r="F56" t="s">
        <v>65</v>
      </c>
      <c r="G56" s="1">
        <v>40545</v>
      </c>
      <c r="H56">
        <v>692566382</v>
      </c>
      <c r="I56" s="1">
        <v>40557</v>
      </c>
      <c r="J56" s="4">
        <v>4638</v>
      </c>
      <c r="K56" s="2">
        <v>9.33</v>
      </c>
      <c r="L56" s="2">
        <v>6.92</v>
      </c>
      <c r="M56" s="2">
        <v>43272.54</v>
      </c>
      <c r="N56" s="2">
        <v>32094.959999999999</v>
      </c>
      <c r="O56" s="2">
        <v>11177.58</v>
      </c>
      <c r="P56">
        <v>2011</v>
      </c>
      <c r="Q56">
        <v>1</v>
      </c>
    </row>
    <row r="57" spans="1:17" x14ac:dyDescent="0.3">
      <c r="A57" t="s">
        <v>23</v>
      </c>
      <c r="B57" t="s">
        <v>70</v>
      </c>
      <c r="C57" t="s">
        <v>37</v>
      </c>
      <c r="D57" t="s">
        <v>90</v>
      </c>
      <c r="E57" t="s">
        <v>21</v>
      </c>
      <c r="F57" t="s">
        <v>22</v>
      </c>
      <c r="G57" s="1">
        <v>40939</v>
      </c>
      <c r="H57">
        <v>469839179</v>
      </c>
      <c r="I57" s="1">
        <v>40961</v>
      </c>
      <c r="J57" s="4">
        <v>4709</v>
      </c>
      <c r="K57" s="2">
        <v>9.33</v>
      </c>
      <c r="L57" s="2">
        <v>6.92</v>
      </c>
      <c r="M57" s="2">
        <v>43934.97</v>
      </c>
      <c r="N57" s="2">
        <v>32586.28</v>
      </c>
      <c r="O57" s="2">
        <v>11348.69</v>
      </c>
      <c r="P57">
        <v>2012</v>
      </c>
      <c r="Q57">
        <v>1</v>
      </c>
    </row>
    <row r="58" spans="1:17" x14ac:dyDescent="0.3">
      <c r="A58" t="s">
        <v>35</v>
      </c>
      <c r="B58" t="s">
        <v>382</v>
      </c>
      <c r="C58" t="s">
        <v>37</v>
      </c>
      <c r="D58" t="s">
        <v>675</v>
      </c>
      <c r="E58" t="s">
        <v>21</v>
      </c>
      <c r="F58" t="s">
        <v>39</v>
      </c>
      <c r="G58" s="1">
        <v>40260</v>
      </c>
      <c r="H58">
        <v>861462724</v>
      </c>
      <c r="I58" s="1">
        <v>40287</v>
      </c>
      <c r="J58" s="4">
        <v>4818</v>
      </c>
      <c r="K58" s="2">
        <v>9.33</v>
      </c>
      <c r="L58" s="2">
        <v>6.92</v>
      </c>
      <c r="M58" s="2">
        <v>44951.94</v>
      </c>
      <c r="N58" s="2">
        <v>33340.559999999998</v>
      </c>
      <c r="O58" s="2">
        <v>11611.38</v>
      </c>
      <c r="P58">
        <v>2010</v>
      </c>
      <c r="Q58">
        <v>3</v>
      </c>
    </row>
    <row r="59" spans="1:17" x14ac:dyDescent="0.3">
      <c r="A59" t="s">
        <v>40</v>
      </c>
      <c r="B59" t="s">
        <v>79</v>
      </c>
      <c r="C59" t="s">
        <v>37</v>
      </c>
      <c r="D59" t="s">
        <v>965</v>
      </c>
      <c r="E59" t="s">
        <v>27</v>
      </c>
      <c r="F59" t="s">
        <v>39</v>
      </c>
      <c r="G59" s="1">
        <v>42045</v>
      </c>
      <c r="H59">
        <v>850108611</v>
      </c>
      <c r="I59" s="1">
        <v>42060</v>
      </c>
      <c r="J59" s="4">
        <v>4884</v>
      </c>
      <c r="K59" s="2">
        <v>9.33</v>
      </c>
      <c r="L59" s="2">
        <v>6.92</v>
      </c>
      <c r="M59" s="2">
        <v>45567.72</v>
      </c>
      <c r="N59" s="2">
        <v>33797.279999999999</v>
      </c>
      <c r="O59" s="2">
        <v>11770.44</v>
      </c>
      <c r="P59">
        <v>2015</v>
      </c>
      <c r="Q59">
        <v>2</v>
      </c>
    </row>
    <row r="60" spans="1:17" x14ac:dyDescent="0.3">
      <c r="A60" t="s">
        <v>35</v>
      </c>
      <c r="B60" t="s">
        <v>252</v>
      </c>
      <c r="C60" t="s">
        <v>37</v>
      </c>
      <c r="D60" t="s">
        <v>807</v>
      </c>
      <c r="E60" t="s">
        <v>21</v>
      </c>
      <c r="F60" t="s">
        <v>65</v>
      </c>
      <c r="G60" s="1">
        <v>40604</v>
      </c>
      <c r="H60">
        <v>821587932</v>
      </c>
      <c r="I60" s="1">
        <v>40613</v>
      </c>
      <c r="J60" s="4">
        <v>4981</v>
      </c>
      <c r="K60" s="2">
        <v>9.33</v>
      </c>
      <c r="L60" s="2">
        <v>6.92</v>
      </c>
      <c r="M60" s="2">
        <v>46472.73</v>
      </c>
      <c r="N60" s="2">
        <v>34468.519999999997</v>
      </c>
      <c r="O60" s="2">
        <v>12004.21</v>
      </c>
      <c r="P60">
        <v>2011</v>
      </c>
      <c r="Q60">
        <v>3</v>
      </c>
    </row>
    <row r="61" spans="1:17" x14ac:dyDescent="0.3">
      <c r="A61" t="s">
        <v>31</v>
      </c>
      <c r="B61" t="s">
        <v>495</v>
      </c>
      <c r="C61" t="s">
        <v>91</v>
      </c>
      <c r="D61" t="s">
        <v>1041</v>
      </c>
      <c r="E61" t="s">
        <v>27</v>
      </c>
      <c r="F61" t="s">
        <v>22</v>
      </c>
      <c r="G61" s="1">
        <v>41097</v>
      </c>
      <c r="H61">
        <v>368547379</v>
      </c>
      <c r="I61" s="1">
        <v>41102</v>
      </c>
      <c r="J61" s="4">
        <v>214</v>
      </c>
      <c r="K61" s="2">
        <v>421.89</v>
      </c>
      <c r="L61" s="2">
        <v>364.69</v>
      </c>
      <c r="M61" s="2">
        <v>90284.46</v>
      </c>
      <c r="N61" s="2">
        <v>78043.66</v>
      </c>
      <c r="O61" s="2">
        <v>12240.8</v>
      </c>
      <c r="P61">
        <v>2012</v>
      </c>
      <c r="Q61">
        <v>7</v>
      </c>
    </row>
    <row r="62" spans="1:17" x14ac:dyDescent="0.3">
      <c r="A62" t="s">
        <v>17</v>
      </c>
      <c r="B62" t="s">
        <v>308</v>
      </c>
      <c r="C62" t="s">
        <v>37</v>
      </c>
      <c r="D62" t="s">
        <v>1120</v>
      </c>
      <c r="E62" t="s">
        <v>27</v>
      </c>
      <c r="F62" t="s">
        <v>22</v>
      </c>
      <c r="G62" s="1">
        <v>42808</v>
      </c>
      <c r="H62">
        <v>688344371</v>
      </c>
      <c r="I62" s="1">
        <v>42853</v>
      </c>
      <c r="J62" s="4">
        <v>5251</v>
      </c>
      <c r="K62" s="2">
        <v>9.33</v>
      </c>
      <c r="L62" s="2">
        <v>6.92</v>
      </c>
      <c r="M62" s="2">
        <v>48991.83</v>
      </c>
      <c r="N62" s="2">
        <v>36336.92</v>
      </c>
      <c r="O62" s="2">
        <v>12654.91</v>
      </c>
      <c r="P62">
        <v>2017</v>
      </c>
      <c r="Q62">
        <v>3</v>
      </c>
    </row>
    <row r="63" spans="1:17" x14ac:dyDescent="0.3">
      <c r="A63" t="s">
        <v>48</v>
      </c>
      <c r="B63" t="s">
        <v>454</v>
      </c>
      <c r="C63" t="s">
        <v>46</v>
      </c>
      <c r="D63" t="s">
        <v>503</v>
      </c>
      <c r="E63" t="s">
        <v>27</v>
      </c>
      <c r="F63" t="s">
        <v>39</v>
      </c>
      <c r="G63" s="1">
        <v>41617</v>
      </c>
      <c r="H63">
        <v>263080346</v>
      </c>
      <c r="I63" s="1">
        <v>41622</v>
      </c>
      <c r="J63" s="4">
        <v>175</v>
      </c>
      <c r="K63" s="2">
        <v>109.28</v>
      </c>
      <c r="L63" s="2">
        <v>35.840000000000003</v>
      </c>
      <c r="M63" s="2">
        <v>19124</v>
      </c>
      <c r="N63" s="2">
        <v>6272</v>
      </c>
      <c r="O63" s="2">
        <v>12852</v>
      </c>
      <c r="P63">
        <v>2013</v>
      </c>
      <c r="Q63">
        <v>12</v>
      </c>
    </row>
    <row r="64" spans="1:17" x14ac:dyDescent="0.3">
      <c r="A64" t="s">
        <v>35</v>
      </c>
      <c r="B64" t="s">
        <v>328</v>
      </c>
      <c r="C64" t="s">
        <v>71</v>
      </c>
      <c r="D64" t="s">
        <v>513</v>
      </c>
      <c r="E64" t="s">
        <v>27</v>
      </c>
      <c r="F64" t="s">
        <v>30</v>
      </c>
      <c r="G64" s="1">
        <v>41320</v>
      </c>
      <c r="H64">
        <v>875304210</v>
      </c>
      <c r="I64" s="1">
        <v>41345</v>
      </c>
      <c r="J64" s="4">
        <v>822</v>
      </c>
      <c r="K64" s="2">
        <v>47.45</v>
      </c>
      <c r="L64" s="2">
        <v>31.79</v>
      </c>
      <c r="M64" s="2">
        <v>39003.9</v>
      </c>
      <c r="N64" s="2">
        <v>26131.38</v>
      </c>
      <c r="O64" s="2">
        <v>12872.52</v>
      </c>
      <c r="P64">
        <v>2013</v>
      </c>
      <c r="Q64">
        <v>2</v>
      </c>
    </row>
    <row r="65" spans="1:17" x14ac:dyDescent="0.3">
      <c r="A65" t="s">
        <v>35</v>
      </c>
      <c r="B65" t="s">
        <v>184</v>
      </c>
      <c r="C65" t="s">
        <v>37</v>
      </c>
      <c r="D65" t="s">
        <v>458</v>
      </c>
      <c r="E65" t="s">
        <v>27</v>
      </c>
      <c r="F65" t="s">
        <v>22</v>
      </c>
      <c r="G65" s="1">
        <v>41920</v>
      </c>
      <c r="H65">
        <v>217140328</v>
      </c>
      <c r="I65" s="1">
        <v>41942</v>
      </c>
      <c r="J65" s="4">
        <v>5503</v>
      </c>
      <c r="K65" s="2">
        <v>9.33</v>
      </c>
      <c r="L65" s="2">
        <v>6.92</v>
      </c>
      <c r="M65" s="2">
        <v>51342.99</v>
      </c>
      <c r="N65" s="2">
        <v>38080.76</v>
      </c>
      <c r="O65" s="2">
        <v>13262.23</v>
      </c>
      <c r="P65">
        <v>2014</v>
      </c>
      <c r="Q65">
        <v>10</v>
      </c>
    </row>
    <row r="66" spans="1:17" x14ac:dyDescent="0.3">
      <c r="A66" t="s">
        <v>31</v>
      </c>
      <c r="B66" t="s">
        <v>139</v>
      </c>
      <c r="C66" t="s">
        <v>71</v>
      </c>
      <c r="D66" t="s">
        <v>689</v>
      </c>
      <c r="E66" t="s">
        <v>21</v>
      </c>
      <c r="F66" t="s">
        <v>65</v>
      </c>
      <c r="G66" s="1">
        <v>42137</v>
      </c>
      <c r="H66">
        <v>860232770</v>
      </c>
      <c r="I66" s="1">
        <v>42159</v>
      </c>
      <c r="J66" s="4">
        <v>848</v>
      </c>
      <c r="K66" s="2">
        <v>47.45</v>
      </c>
      <c r="L66" s="2">
        <v>31.79</v>
      </c>
      <c r="M66" s="2">
        <v>40237.599999999999</v>
      </c>
      <c r="N66" s="2">
        <v>26957.919999999998</v>
      </c>
      <c r="O66" s="2">
        <v>13279.68</v>
      </c>
      <c r="P66">
        <v>2015</v>
      </c>
      <c r="Q66">
        <v>5</v>
      </c>
    </row>
    <row r="67" spans="1:17" x14ac:dyDescent="0.3">
      <c r="A67" t="s">
        <v>35</v>
      </c>
      <c r="B67" t="s">
        <v>276</v>
      </c>
      <c r="C67" t="s">
        <v>71</v>
      </c>
      <c r="D67" t="s">
        <v>543</v>
      </c>
      <c r="E67" t="s">
        <v>21</v>
      </c>
      <c r="F67" t="s">
        <v>65</v>
      </c>
      <c r="G67" s="1">
        <v>42356</v>
      </c>
      <c r="H67">
        <v>567588317</v>
      </c>
      <c r="I67" s="1">
        <v>42364</v>
      </c>
      <c r="J67" s="4">
        <v>851</v>
      </c>
      <c r="K67" s="2">
        <v>47.45</v>
      </c>
      <c r="L67" s="2">
        <v>31.79</v>
      </c>
      <c r="M67" s="2">
        <v>40379.949999999997</v>
      </c>
      <c r="N67" s="2">
        <v>27053.29</v>
      </c>
      <c r="O67" s="2">
        <v>13326.66</v>
      </c>
      <c r="P67">
        <v>2015</v>
      </c>
      <c r="Q67">
        <v>12</v>
      </c>
    </row>
    <row r="68" spans="1:17" x14ac:dyDescent="0.3">
      <c r="A68" t="s">
        <v>35</v>
      </c>
      <c r="B68" t="s">
        <v>137</v>
      </c>
      <c r="C68" t="s">
        <v>37</v>
      </c>
      <c r="D68" t="s">
        <v>987</v>
      </c>
      <c r="E68" t="s">
        <v>27</v>
      </c>
      <c r="F68" t="s">
        <v>22</v>
      </c>
      <c r="G68" s="1">
        <v>42939</v>
      </c>
      <c r="H68">
        <v>987714517</v>
      </c>
      <c r="I68" s="1">
        <v>42989</v>
      </c>
      <c r="J68" s="4">
        <v>5530</v>
      </c>
      <c r="K68" s="2">
        <v>9.33</v>
      </c>
      <c r="L68" s="2">
        <v>6.92</v>
      </c>
      <c r="M68" s="2">
        <v>51594.9</v>
      </c>
      <c r="N68" s="2">
        <v>38267.599999999999</v>
      </c>
      <c r="O68" s="2">
        <v>13327.3</v>
      </c>
      <c r="P68">
        <v>2017</v>
      </c>
      <c r="Q68">
        <v>7</v>
      </c>
    </row>
    <row r="69" spans="1:17" x14ac:dyDescent="0.3">
      <c r="A69" t="s">
        <v>40</v>
      </c>
      <c r="B69" t="s">
        <v>388</v>
      </c>
      <c r="C69" t="s">
        <v>56</v>
      </c>
      <c r="D69" t="s">
        <v>872</v>
      </c>
      <c r="E69" t="s">
        <v>27</v>
      </c>
      <c r="F69" t="s">
        <v>30</v>
      </c>
      <c r="G69" s="1">
        <v>41801</v>
      </c>
      <c r="H69">
        <v>277070748</v>
      </c>
      <c r="I69" s="1">
        <v>41822</v>
      </c>
      <c r="J69" s="4">
        <v>246</v>
      </c>
      <c r="K69" s="2">
        <v>152.58000000000001</v>
      </c>
      <c r="L69" s="2">
        <v>97.44</v>
      </c>
      <c r="M69" s="2">
        <v>37534.68</v>
      </c>
      <c r="N69" s="2">
        <v>23970.240000000002</v>
      </c>
      <c r="O69" s="2">
        <v>13564.44</v>
      </c>
      <c r="P69">
        <v>2014</v>
      </c>
      <c r="Q69">
        <v>6</v>
      </c>
    </row>
    <row r="70" spans="1:17" x14ac:dyDescent="0.3">
      <c r="A70" t="s">
        <v>35</v>
      </c>
      <c r="B70" t="s">
        <v>191</v>
      </c>
      <c r="C70" t="s">
        <v>37</v>
      </c>
      <c r="D70" t="s">
        <v>842</v>
      </c>
      <c r="E70" t="s">
        <v>27</v>
      </c>
      <c r="F70" t="s">
        <v>39</v>
      </c>
      <c r="G70" s="1">
        <v>42164</v>
      </c>
      <c r="H70">
        <v>925333631</v>
      </c>
      <c r="I70" s="1">
        <v>42210</v>
      </c>
      <c r="J70" s="4">
        <v>5639</v>
      </c>
      <c r="K70" s="2">
        <v>9.33</v>
      </c>
      <c r="L70" s="2">
        <v>6.92</v>
      </c>
      <c r="M70" s="2">
        <v>52611.87</v>
      </c>
      <c r="N70" s="2">
        <v>39021.879999999997</v>
      </c>
      <c r="O70" s="2">
        <v>13589.99</v>
      </c>
      <c r="P70">
        <v>2015</v>
      </c>
      <c r="Q70">
        <v>6</v>
      </c>
    </row>
    <row r="71" spans="1:17" x14ac:dyDescent="0.3">
      <c r="A71" t="s">
        <v>35</v>
      </c>
      <c r="B71" t="s">
        <v>159</v>
      </c>
      <c r="C71" t="s">
        <v>71</v>
      </c>
      <c r="D71" t="s">
        <v>1217</v>
      </c>
      <c r="E71" t="s">
        <v>27</v>
      </c>
      <c r="F71" t="s">
        <v>65</v>
      </c>
      <c r="G71" s="1">
        <v>40985</v>
      </c>
      <c r="H71">
        <v>410452497</v>
      </c>
      <c r="I71" s="1">
        <v>40994</v>
      </c>
      <c r="J71" s="4">
        <v>870</v>
      </c>
      <c r="K71" s="2">
        <v>47.45</v>
      </c>
      <c r="L71" s="2">
        <v>31.79</v>
      </c>
      <c r="M71" s="2">
        <v>41281.5</v>
      </c>
      <c r="N71" s="2">
        <v>27657.3</v>
      </c>
      <c r="O71" s="2">
        <v>13624.2</v>
      </c>
      <c r="P71">
        <v>2012</v>
      </c>
      <c r="Q71">
        <v>3</v>
      </c>
    </row>
    <row r="72" spans="1:17" x14ac:dyDescent="0.3">
      <c r="A72" t="s">
        <v>35</v>
      </c>
      <c r="B72" t="s">
        <v>189</v>
      </c>
      <c r="C72" t="s">
        <v>71</v>
      </c>
      <c r="D72" t="s">
        <v>231</v>
      </c>
      <c r="E72" t="s">
        <v>27</v>
      </c>
      <c r="F72" t="s">
        <v>22</v>
      </c>
      <c r="G72" s="1">
        <v>41040</v>
      </c>
      <c r="H72">
        <v>274200570</v>
      </c>
      <c r="I72" s="1">
        <v>41086</v>
      </c>
      <c r="J72" s="4">
        <v>897</v>
      </c>
      <c r="K72" s="2">
        <v>47.45</v>
      </c>
      <c r="L72" s="2">
        <v>31.79</v>
      </c>
      <c r="M72" s="2">
        <v>42562.65</v>
      </c>
      <c r="N72" s="2">
        <v>28515.63</v>
      </c>
      <c r="O72" s="2">
        <v>14047.02</v>
      </c>
      <c r="P72">
        <v>2012</v>
      </c>
      <c r="Q72">
        <v>5</v>
      </c>
    </row>
    <row r="73" spans="1:17" x14ac:dyDescent="0.3">
      <c r="A73" t="s">
        <v>35</v>
      </c>
      <c r="B73" t="s">
        <v>276</v>
      </c>
      <c r="C73" t="s">
        <v>37</v>
      </c>
      <c r="D73" t="s">
        <v>879</v>
      </c>
      <c r="E73" t="s">
        <v>21</v>
      </c>
      <c r="F73" t="s">
        <v>39</v>
      </c>
      <c r="G73" s="1">
        <v>41917</v>
      </c>
      <c r="H73">
        <v>903740775</v>
      </c>
      <c r="I73" s="1">
        <v>41935</v>
      </c>
      <c r="J73" s="4">
        <v>5833</v>
      </c>
      <c r="K73" s="2">
        <v>9.33</v>
      </c>
      <c r="L73" s="2">
        <v>6.92</v>
      </c>
      <c r="M73" s="2">
        <v>54421.89</v>
      </c>
      <c r="N73" s="2">
        <v>40364.36</v>
      </c>
      <c r="O73" s="2">
        <v>14057.53</v>
      </c>
      <c r="P73">
        <v>2014</v>
      </c>
      <c r="Q73">
        <v>10</v>
      </c>
    </row>
    <row r="74" spans="1:17" x14ac:dyDescent="0.3">
      <c r="A74" t="s">
        <v>48</v>
      </c>
      <c r="B74" t="s">
        <v>202</v>
      </c>
      <c r="C74" t="s">
        <v>91</v>
      </c>
      <c r="D74" t="s">
        <v>848</v>
      </c>
      <c r="E74" t="s">
        <v>21</v>
      </c>
      <c r="F74" t="s">
        <v>65</v>
      </c>
      <c r="G74" s="1">
        <v>41626</v>
      </c>
      <c r="H74">
        <v>957553613</v>
      </c>
      <c r="I74" s="1">
        <v>41649</v>
      </c>
      <c r="J74" s="4">
        <v>248</v>
      </c>
      <c r="K74" s="2">
        <v>421.89</v>
      </c>
      <c r="L74" s="2">
        <v>364.69</v>
      </c>
      <c r="M74" s="2">
        <v>104628.72</v>
      </c>
      <c r="N74" s="2">
        <v>90443.12</v>
      </c>
      <c r="O74" s="2">
        <v>14185.6</v>
      </c>
      <c r="P74">
        <v>2013</v>
      </c>
      <c r="Q74">
        <v>12</v>
      </c>
    </row>
    <row r="75" spans="1:17" x14ac:dyDescent="0.3">
      <c r="A75" t="s">
        <v>51</v>
      </c>
      <c r="B75" t="s">
        <v>216</v>
      </c>
      <c r="C75" t="s">
        <v>37</v>
      </c>
      <c r="D75" t="s">
        <v>467</v>
      </c>
      <c r="E75" t="s">
        <v>21</v>
      </c>
      <c r="F75" t="s">
        <v>22</v>
      </c>
      <c r="G75" s="1">
        <v>42700</v>
      </c>
      <c r="H75">
        <v>195177543</v>
      </c>
      <c r="I75" s="1">
        <v>42727</v>
      </c>
      <c r="J75" s="4">
        <v>6227</v>
      </c>
      <c r="K75" s="2">
        <v>9.33</v>
      </c>
      <c r="L75" s="2">
        <v>6.92</v>
      </c>
      <c r="M75" s="2">
        <v>58097.91</v>
      </c>
      <c r="N75" s="2">
        <v>43090.84</v>
      </c>
      <c r="O75" s="2">
        <v>15007.07</v>
      </c>
      <c r="P75">
        <v>2016</v>
      </c>
      <c r="Q75">
        <v>11</v>
      </c>
    </row>
    <row r="76" spans="1:17" x14ac:dyDescent="0.3">
      <c r="A76" t="s">
        <v>35</v>
      </c>
      <c r="B76" t="s">
        <v>300</v>
      </c>
      <c r="C76" t="s">
        <v>37</v>
      </c>
      <c r="D76" t="s">
        <v>395</v>
      </c>
      <c r="E76" t="s">
        <v>21</v>
      </c>
      <c r="F76" t="s">
        <v>30</v>
      </c>
      <c r="G76" s="1">
        <v>42664</v>
      </c>
      <c r="H76">
        <v>252557933</v>
      </c>
      <c r="I76" s="1">
        <v>42678</v>
      </c>
      <c r="J76" s="4">
        <v>6360</v>
      </c>
      <c r="K76" s="2">
        <v>9.33</v>
      </c>
      <c r="L76" s="2">
        <v>6.92</v>
      </c>
      <c r="M76" s="2">
        <v>59338.8</v>
      </c>
      <c r="N76" s="2">
        <v>44011.199999999997</v>
      </c>
      <c r="O76" s="2">
        <v>15327.6</v>
      </c>
      <c r="P76">
        <v>2016</v>
      </c>
      <c r="Q76">
        <v>10</v>
      </c>
    </row>
    <row r="77" spans="1:17" x14ac:dyDescent="0.3">
      <c r="A77" t="s">
        <v>17</v>
      </c>
      <c r="B77" t="s">
        <v>208</v>
      </c>
      <c r="C77" t="s">
        <v>37</v>
      </c>
      <c r="D77" t="s">
        <v>1137</v>
      </c>
      <c r="E77" t="s">
        <v>27</v>
      </c>
      <c r="F77" t="s">
        <v>30</v>
      </c>
      <c r="G77" s="1">
        <v>41386</v>
      </c>
      <c r="H77">
        <v>967644727</v>
      </c>
      <c r="I77" s="1">
        <v>41394</v>
      </c>
      <c r="J77" s="4">
        <v>6433</v>
      </c>
      <c r="K77" s="2">
        <v>9.33</v>
      </c>
      <c r="L77" s="2">
        <v>6.92</v>
      </c>
      <c r="M77" s="2">
        <v>60019.89</v>
      </c>
      <c r="N77" s="2">
        <v>44516.36</v>
      </c>
      <c r="O77" s="2">
        <v>15503.53</v>
      </c>
      <c r="P77">
        <v>2013</v>
      </c>
      <c r="Q77">
        <v>4</v>
      </c>
    </row>
    <row r="78" spans="1:17" x14ac:dyDescent="0.3">
      <c r="A78" t="s">
        <v>17</v>
      </c>
      <c r="B78" t="s">
        <v>558</v>
      </c>
      <c r="C78" t="s">
        <v>37</v>
      </c>
      <c r="D78" t="s">
        <v>748</v>
      </c>
      <c r="E78" t="s">
        <v>21</v>
      </c>
      <c r="F78" t="s">
        <v>65</v>
      </c>
      <c r="G78" s="1">
        <v>40799</v>
      </c>
      <c r="H78">
        <v>733563411</v>
      </c>
      <c r="I78" s="1">
        <v>40806</v>
      </c>
      <c r="J78" s="4">
        <v>6569</v>
      </c>
      <c r="K78" s="2">
        <v>9.33</v>
      </c>
      <c r="L78" s="2">
        <v>6.92</v>
      </c>
      <c r="M78" s="2">
        <v>61288.77</v>
      </c>
      <c r="N78" s="2">
        <v>45457.48</v>
      </c>
      <c r="O78" s="2">
        <v>15831.29</v>
      </c>
      <c r="P78">
        <v>2011</v>
      </c>
      <c r="Q78">
        <v>9</v>
      </c>
    </row>
    <row r="79" spans="1:17" x14ac:dyDescent="0.3">
      <c r="A79" t="s">
        <v>40</v>
      </c>
      <c r="B79" t="s">
        <v>157</v>
      </c>
      <c r="C79" t="s">
        <v>37</v>
      </c>
      <c r="D79" t="s">
        <v>945</v>
      </c>
      <c r="E79" t="s">
        <v>21</v>
      </c>
      <c r="F79" t="s">
        <v>30</v>
      </c>
      <c r="G79" s="1">
        <v>41008</v>
      </c>
      <c r="H79">
        <v>131209647</v>
      </c>
      <c r="I79" s="1">
        <v>41032</v>
      </c>
      <c r="J79" s="4">
        <v>6705</v>
      </c>
      <c r="K79" s="2">
        <v>9.33</v>
      </c>
      <c r="L79" s="2">
        <v>6.92</v>
      </c>
      <c r="M79" s="2">
        <v>62557.65</v>
      </c>
      <c r="N79" s="2">
        <v>46398.6</v>
      </c>
      <c r="O79" s="2">
        <v>16159.05</v>
      </c>
      <c r="P79">
        <v>2012</v>
      </c>
      <c r="Q79">
        <v>4</v>
      </c>
    </row>
    <row r="80" spans="1:17" x14ac:dyDescent="0.3">
      <c r="A80" t="s">
        <v>31</v>
      </c>
      <c r="B80" t="s">
        <v>495</v>
      </c>
      <c r="C80" t="s">
        <v>91</v>
      </c>
      <c r="D80" t="s">
        <v>878</v>
      </c>
      <c r="E80" t="s">
        <v>21</v>
      </c>
      <c r="F80" t="s">
        <v>22</v>
      </c>
      <c r="G80" s="1">
        <v>41508</v>
      </c>
      <c r="H80">
        <v>801093709</v>
      </c>
      <c r="I80" s="1">
        <v>41552</v>
      </c>
      <c r="J80" s="4">
        <v>285</v>
      </c>
      <c r="K80" s="2">
        <v>421.89</v>
      </c>
      <c r="L80" s="2">
        <v>364.69</v>
      </c>
      <c r="M80" s="2">
        <v>120238.65</v>
      </c>
      <c r="N80" s="2">
        <v>103936.65</v>
      </c>
      <c r="O80" s="2">
        <v>16302</v>
      </c>
      <c r="P80">
        <v>2013</v>
      </c>
      <c r="Q80">
        <v>8</v>
      </c>
    </row>
    <row r="81" spans="1:17" x14ac:dyDescent="0.3">
      <c r="A81" t="s">
        <v>17</v>
      </c>
      <c r="B81" t="s">
        <v>313</v>
      </c>
      <c r="C81" t="s">
        <v>71</v>
      </c>
      <c r="D81" t="s">
        <v>652</v>
      </c>
      <c r="E81" t="s">
        <v>27</v>
      </c>
      <c r="F81" t="s">
        <v>65</v>
      </c>
      <c r="G81" s="1">
        <v>41977</v>
      </c>
      <c r="H81">
        <v>515007579</v>
      </c>
      <c r="I81" s="1">
        <v>42015</v>
      </c>
      <c r="J81" s="4">
        <v>1042</v>
      </c>
      <c r="K81" s="2">
        <v>47.45</v>
      </c>
      <c r="L81" s="2">
        <v>31.79</v>
      </c>
      <c r="M81" s="2">
        <v>49442.9</v>
      </c>
      <c r="N81" s="2">
        <v>33125.18</v>
      </c>
      <c r="O81" s="2">
        <v>16317.72</v>
      </c>
      <c r="P81">
        <v>2014</v>
      </c>
      <c r="Q81">
        <v>12</v>
      </c>
    </row>
    <row r="82" spans="1:17" x14ac:dyDescent="0.3">
      <c r="A82" t="s">
        <v>35</v>
      </c>
      <c r="B82" t="s">
        <v>206</v>
      </c>
      <c r="C82" t="s">
        <v>37</v>
      </c>
      <c r="D82" t="s">
        <v>285</v>
      </c>
      <c r="E82" t="s">
        <v>21</v>
      </c>
      <c r="F82" t="s">
        <v>39</v>
      </c>
      <c r="G82" s="1">
        <v>42840</v>
      </c>
      <c r="H82">
        <v>105966842</v>
      </c>
      <c r="I82" s="1">
        <v>42874</v>
      </c>
      <c r="J82" s="4">
        <v>6798</v>
      </c>
      <c r="K82" s="2">
        <v>9.33</v>
      </c>
      <c r="L82" s="2">
        <v>6.92</v>
      </c>
      <c r="M82" s="2">
        <v>63425.34</v>
      </c>
      <c r="N82" s="2">
        <v>47042.16</v>
      </c>
      <c r="O82" s="2">
        <v>16383.18</v>
      </c>
      <c r="P82">
        <v>2017</v>
      </c>
      <c r="Q82">
        <v>4</v>
      </c>
    </row>
    <row r="83" spans="1:17" x14ac:dyDescent="0.3">
      <c r="A83" t="s">
        <v>35</v>
      </c>
      <c r="B83" t="s">
        <v>61</v>
      </c>
      <c r="C83" t="s">
        <v>37</v>
      </c>
      <c r="D83" t="s">
        <v>502</v>
      </c>
      <c r="E83" t="s">
        <v>27</v>
      </c>
      <c r="F83" t="s">
        <v>30</v>
      </c>
      <c r="G83" s="1">
        <v>42397</v>
      </c>
      <c r="H83">
        <v>561255729</v>
      </c>
      <c r="I83" s="1">
        <v>42401</v>
      </c>
      <c r="J83" s="4">
        <v>6897</v>
      </c>
      <c r="K83" s="2">
        <v>9.33</v>
      </c>
      <c r="L83" s="2">
        <v>6.92</v>
      </c>
      <c r="M83" s="2">
        <v>64349.01</v>
      </c>
      <c r="N83" s="2">
        <v>47727.24</v>
      </c>
      <c r="O83" s="2">
        <v>16621.77</v>
      </c>
      <c r="P83">
        <v>2016</v>
      </c>
      <c r="Q83">
        <v>1</v>
      </c>
    </row>
    <row r="84" spans="1:17" x14ac:dyDescent="0.3">
      <c r="A84" t="s">
        <v>51</v>
      </c>
      <c r="B84" t="s">
        <v>204</v>
      </c>
      <c r="C84" t="s">
        <v>37</v>
      </c>
      <c r="D84" t="s">
        <v>507</v>
      </c>
      <c r="E84" t="s">
        <v>21</v>
      </c>
      <c r="F84" t="s">
        <v>65</v>
      </c>
      <c r="G84" s="1">
        <v>40683</v>
      </c>
      <c r="H84">
        <v>227486360</v>
      </c>
      <c r="I84" s="1">
        <v>40702</v>
      </c>
      <c r="J84" s="4">
        <v>7124</v>
      </c>
      <c r="K84" s="2">
        <v>9.33</v>
      </c>
      <c r="L84" s="2">
        <v>6.92</v>
      </c>
      <c r="M84" s="2">
        <v>66466.92</v>
      </c>
      <c r="N84" s="2">
        <v>49298.080000000002</v>
      </c>
      <c r="O84" s="2">
        <v>17168.84</v>
      </c>
      <c r="P84">
        <v>2011</v>
      </c>
      <c r="Q84">
        <v>5</v>
      </c>
    </row>
    <row r="85" spans="1:17" x14ac:dyDescent="0.3">
      <c r="A85" t="s">
        <v>48</v>
      </c>
      <c r="B85" t="s">
        <v>49</v>
      </c>
      <c r="C85" t="s">
        <v>37</v>
      </c>
      <c r="D85" t="s">
        <v>918</v>
      </c>
      <c r="E85" t="s">
        <v>21</v>
      </c>
      <c r="F85" t="s">
        <v>65</v>
      </c>
      <c r="G85" s="1">
        <v>42660</v>
      </c>
      <c r="H85">
        <v>941323029</v>
      </c>
      <c r="I85" s="1">
        <v>42670</v>
      </c>
      <c r="J85" s="4">
        <v>7258</v>
      </c>
      <c r="K85" s="2">
        <v>9.33</v>
      </c>
      <c r="L85" s="2">
        <v>6.92</v>
      </c>
      <c r="M85" s="2">
        <v>67717.14</v>
      </c>
      <c r="N85" s="2">
        <v>50225.36</v>
      </c>
      <c r="O85" s="2">
        <v>17491.78</v>
      </c>
      <c r="P85">
        <v>2016</v>
      </c>
      <c r="Q85">
        <v>10</v>
      </c>
    </row>
    <row r="86" spans="1:17" x14ac:dyDescent="0.3">
      <c r="A86" t="s">
        <v>40</v>
      </c>
      <c r="B86" t="s">
        <v>412</v>
      </c>
      <c r="C86" t="s">
        <v>71</v>
      </c>
      <c r="D86" t="s">
        <v>801</v>
      </c>
      <c r="E86" t="s">
        <v>21</v>
      </c>
      <c r="F86" t="s">
        <v>30</v>
      </c>
      <c r="G86" s="1">
        <v>40184</v>
      </c>
      <c r="H86">
        <v>515616118</v>
      </c>
      <c r="I86" s="1">
        <v>40214</v>
      </c>
      <c r="J86" s="4">
        <v>1122</v>
      </c>
      <c r="K86" s="2">
        <v>47.45</v>
      </c>
      <c r="L86" s="2">
        <v>31.79</v>
      </c>
      <c r="M86" s="2">
        <v>53238.9</v>
      </c>
      <c r="N86" s="2">
        <v>35668.379999999997</v>
      </c>
      <c r="O86" s="2">
        <v>17570.52</v>
      </c>
      <c r="P86">
        <v>2010</v>
      </c>
      <c r="Q86">
        <v>1</v>
      </c>
    </row>
    <row r="87" spans="1:17" x14ac:dyDescent="0.3">
      <c r="A87" t="s">
        <v>17</v>
      </c>
      <c r="B87" t="s">
        <v>219</v>
      </c>
      <c r="C87" t="s">
        <v>37</v>
      </c>
      <c r="D87" t="s">
        <v>712</v>
      </c>
      <c r="E87" t="s">
        <v>27</v>
      </c>
      <c r="F87" t="s">
        <v>30</v>
      </c>
      <c r="G87" s="1">
        <v>42870</v>
      </c>
      <c r="H87">
        <v>521787345</v>
      </c>
      <c r="I87" s="1">
        <v>42911</v>
      </c>
      <c r="J87" s="4">
        <v>7325</v>
      </c>
      <c r="K87" s="2">
        <v>9.33</v>
      </c>
      <c r="L87" s="2">
        <v>6.92</v>
      </c>
      <c r="M87" s="2">
        <v>68342.25</v>
      </c>
      <c r="N87" s="2">
        <v>50689</v>
      </c>
      <c r="O87" s="2">
        <v>17653.25</v>
      </c>
      <c r="P87">
        <v>2017</v>
      </c>
      <c r="Q87">
        <v>5</v>
      </c>
    </row>
    <row r="88" spans="1:17" x14ac:dyDescent="0.3">
      <c r="A88" t="s">
        <v>31</v>
      </c>
      <c r="B88" t="s">
        <v>63</v>
      </c>
      <c r="C88" t="s">
        <v>37</v>
      </c>
      <c r="D88" t="s">
        <v>64</v>
      </c>
      <c r="E88" t="s">
        <v>21</v>
      </c>
      <c r="F88" t="s">
        <v>65</v>
      </c>
      <c r="G88" s="1">
        <v>40551</v>
      </c>
      <c r="H88">
        <v>714135205</v>
      </c>
      <c r="I88" s="1">
        <v>40580</v>
      </c>
      <c r="J88" s="4">
        <v>7332</v>
      </c>
      <c r="K88" s="2">
        <v>9.33</v>
      </c>
      <c r="L88" s="2">
        <v>6.92</v>
      </c>
      <c r="M88" s="2">
        <v>68407.56</v>
      </c>
      <c r="N88" s="2">
        <v>50737.440000000002</v>
      </c>
      <c r="O88" s="2">
        <v>17670.12</v>
      </c>
      <c r="P88">
        <v>2011</v>
      </c>
      <c r="Q88">
        <v>1</v>
      </c>
    </row>
    <row r="89" spans="1:17" x14ac:dyDescent="0.3">
      <c r="A89" t="s">
        <v>40</v>
      </c>
      <c r="B89" t="s">
        <v>196</v>
      </c>
      <c r="C89" t="s">
        <v>56</v>
      </c>
      <c r="D89" t="s">
        <v>197</v>
      </c>
      <c r="E89" t="s">
        <v>27</v>
      </c>
      <c r="F89" t="s">
        <v>30</v>
      </c>
      <c r="G89" s="1">
        <v>41453</v>
      </c>
      <c r="H89">
        <v>887400329</v>
      </c>
      <c r="I89" s="1">
        <v>41503</v>
      </c>
      <c r="J89" s="4">
        <v>332</v>
      </c>
      <c r="K89" s="2">
        <v>152.58000000000001</v>
      </c>
      <c r="L89" s="2">
        <v>97.44</v>
      </c>
      <c r="M89" s="2">
        <v>50656.56</v>
      </c>
      <c r="N89" s="2">
        <v>32350.080000000002</v>
      </c>
      <c r="O89" s="2">
        <v>18306.48</v>
      </c>
      <c r="P89">
        <v>2013</v>
      </c>
      <c r="Q89">
        <v>6</v>
      </c>
    </row>
    <row r="90" spans="1:17" x14ac:dyDescent="0.3">
      <c r="A90" t="s">
        <v>35</v>
      </c>
      <c r="B90" t="s">
        <v>276</v>
      </c>
      <c r="C90" t="s">
        <v>37</v>
      </c>
      <c r="D90" t="s">
        <v>292</v>
      </c>
      <c r="E90" t="s">
        <v>21</v>
      </c>
      <c r="F90" t="s">
        <v>65</v>
      </c>
      <c r="G90" s="1">
        <v>40859</v>
      </c>
      <c r="H90">
        <v>731640803</v>
      </c>
      <c r="I90" s="1">
        <v>40907</v>
      </c>
      <c r="J90" s="4">
        <v>7627</v>
      </c>
      <c r="K90" s="2">
        <v>9.33</v>
      </c>
      <c r="L90" s="2">
        <v>6.92</v>
      </c>
      <c r="M90" s="2">
        <v>71159.91</v>
      </c>
      <c r="N90" s="2">
        <v>52778.84</v>
      </c>
      <c r="O90" s="2">
        <v>18381.07</v>
      </c>
      <c r="P90">
        <v>2011</v>
      </c>
      <c r="Q90">
        <v>11</v>
      </c>
    </row>
    <row r="91" spans="1:17" x14ac:dyDescent="0.3">
      <c r="A91" t="s">
        <v>35</v>
      </c>
      <c r="B91" t="s">
        <v>137</v>
      </c>
      <c r="C91" t="s">
        <v>37</v>
      </c>
      <c r="D91" t="s">
        <v>138</v>
      </c>
      <c r="E91" t="s">
        <v>27</v>
      </c>
      <c r="F91" t="s">
        <v>65</v>
      </c>
      <c r="G91" s="1">
        <v>42521</v>
      </c>
      <c r="H91">
        <v>566935575</v>
      </c>
      <c r="I91" s="1">
        <v>42528</v>
      </c>
      <c r="J91" s="4">
        <v>7690</v>
      </c>
      <c r="K91" s="2">
        <v>9.33</v>
      </c>
      <c r="L91" s="2">
        <v>6.92</v>
      </c>
      <c r="M91" s="2">
        <v>71747.7</v>
      </c>
      <c r="N91" s="2">
        <v>53214.8</v>
      </c>
      <c r="O91" s="2">
        <v>18532.900000000001</v>
      </c>
      <c r="P91">
        <v>2016</v>
      </c>
      <c r="Q91">
        <v>5</v>
      </c>
    </row>
    <row r="92" spans="1:17" x14ac:dyDescent="0.3">
      <c r="A92" t="s">
        <v>35</v>
      </c>
      <c r="B92" t="s">
        <v>36</v>
      </c>
      <c r="C92" t="s">
        <v>28</v>
      </c>
      <c r="D92" t="s">
        <v>1036</v>
      </c>
      <c r="E92" t="s">
        <v>21</v>
      </c>
      <c r="F92" t="s">
        <v>39</v>
      </c>
      <c r="G92" s="1">
        <v>42591</v>
      </c>
      <c r="H92">
        <v>579379737</v>
      </c>
      <c r="I92" s="1">
        <v>42608</v>
      </c>
      <c r="J92" s="4">
        <v>194</v>
      </c>
      <c r="K92" s="2">
        <v>255.28</v>
      </c>
      <c r="L92" s="2">
        <v>159.41999999999999</v>
      </c>
      <c r="M92" s="2">
        <v>49524.32</v>
      </c>
      <c r="N92" s="2">
        <v>30927.48</v>
      </c>
      <c r="O92" s="2">
        <v>18596.84</v>
      </c>
      <c r="P92">
        <v>2016</v>
      </c>
      <c r="Q92">
        <v>8</v>
      </c>
    </row>
    <row r="93" spans="1:17" x14ac:dyDescent="0.3">
      <c r="A93" t="s">
        <v>48</v>
      </c>
      <c r="B93" t="s">
        <v>107</v>
      </c>
      <c r="C93" t="s">
        <v>37</v>
      </c>
      <c r="D93" t="s">
        <v>935</v>
      </c>
      <c r="E93" t="s">
        <v>21</v>
      </c>
      <c r="F93" t="s">
        <v>65</v>
      </c>
      <c r="G93" s="1">
        <v>41541</v>
      </c>
      <c r="H93">
        <v>854545199</v>
      </c>
      <c r="I93" s="1">
        <v>41587</v>
      </c>
      <c r="J93" s="4">
        <v>7769</v>
      </c>
      <c r="K93" s="2">
        <v>9.33</v>
      </c>
      <c r="L93" s="2">
        <v>6.92</v>
      </c>
      <c r="M93" s="2">
        <v>72484.77</v>
      </c>
      <c r="N93" s="2">
        <v>53761.48</v>
      </c>
      <c r="O93" s="2">
        <v>18723.29</v>
      </c>
      <c r="P93">
        <v>2013</v>
      </c>
      <c r="Q93">
        <v>9</v>
      </c>
    </row>
    <row r="94" spans="1:17" x14ac:dyDescent="0.3">
      <c r="A94" t="s">
        <v>40</v>
      </c>
      <c r="B94" t="s">
        <v>298</v>
      </c>
      <c r="C94" t="s">
        <v>37</v>
      </c>
      <c r="D94" t="s">
        <v>544</v>
      </c>
      <c r="E94" t="s">
        <v>21</v>
      </c>
      <c r="F94" t="s">
        <v>39</v>
      </c>
      <c r="G94" s="1">
        <v>40841</v>
      </c>
      <c r="H94">
        <v>594003999</v>
      </c>
      <c r="I94" s="1">
        <v>40863</v>
      </c>
      <c r="J94" s="4">
        <v>7838</v>
      </c>
      <c r="K94" s="2">
        <v>9.33</v>
      </c>
      <c r="L94" s="2">
        <v>6.92</v>
      </c>
      <c r="M94" s="2">
        <v>73128.539999999994</v>
      </c>
      <c r="N94" s="2">
        <v>54238.96</v>
      </c>
      <c r="O94" s="2">
        <v>18889.580000000002</v>
      </c>
      <c r="P94">
        <v>2011</v>
      </c>
      <c r="Q94">
        <v>10</v>
      </c>
    </row>
    <row r="95" spans="1:17" x14ac:dyDescent="0.3">
      <c r="A95" t="s">
        <v>31</v>
      </c>
      <c r="B95" t="s">
        <v>495</v>
      </c>
      <c r="C95" t="s">
        <v>71</v>
      </c>
      <c r="D95" t="s">
        <v>1168</v>
      </c>
      <c r="E95" t="s">
        <v>21</v>
      </c>
      <c r="F95" t="s">
        <v>30</v>
      </c>
      <c r="G95" s="1">
        <v>41893</v>
      </c>
      <c r="H95">
        <v>337022197</v>
      </c>
      <c r="I95" s="1">
        <v>41904</v>
      </c>
      <c r="J95" s="4">
        <v>1212</v>
      </c>
      <c r="K95" s="2">
        <v>47.45</v>
      </c>
      <c r="L95" s="2">
        <v>31.79</v>
      </c>
      <c r="M95" s="2">
        <v>57509.4</v>
      </c>
      <c r="N95" s="2">
        <v>38529.480000000003</v>
      </c>
      <c r="O95" s="2">
        <v>18979.919999999998</v>
      </c>
      <c r="P95">
        <v>2014</v>
      </c>
      <c r="Q95">
        <v>9</v>
      </c>
    </row>
    <row r="96" spans="1:17" x14ac:dyDescent="0.3">
      <c r="A96" t="s">
        <v>51</v>
      </c>
      <c r="B96" t="s">
        <v>374</v>
      </c>
      <c r="C96" t="s">
        <v>37</v>
      </c>
      <c r="D96" t="s">
        <v>853</v>
      </c>
      <c r="E96" t="s">
        <v>27</v>
      </c>
      <c r="F96" t="s">
        <v>65</v>
      </c>
      <c r="G96" s="1">
        <v>40231</v>
      </c>
      <c r="H96">
        <v>607757937</v>
      </c>
      <c r="I96" s="1">
        <v>40273</v>
      </c>
      <c r="J96" s="4">
        <v>7934</v>
      </c>
      <c r="K96" s="2">
        <v>9.33</v>
      </c>
      <c r="L96" s="2">
        <v>6.92</v>
      </c>
      <c r="M96" s="2">
        <v>74024.22</v>
      </c>
      <c r="N96" s="2">
        <v>54903.28</v>
      </c>
      <c r="O96" s="2">
        <v>19120.939999999999</v>
      </c>
      <c r="P96">
        <v>2010</v>
      </c>
      <c r="Q96">
        <v>2</v>
      </c>
    </row>
    <row r="97" spans="1:17" x14ac:dyDescent="0.3">
      <c r="A97" t="s">
        <v>48</v>
      </c>
      <c r="B97" t="s">
        <v>294</v>
      </c>
      <c r="C97" t="s">
        <v>37</v>
      </c>
      <c r="D97" t="s">
        <v>811</v>
      </c>
      <c r="E97" t="s">
        <v>27</v>
      </c>
      <c r="F97" t="s">
        <v>22</v>
      </c>
      <c r="G97" s="1">
        <v>41881</v>
      </c>
      <c r="H97">
        <v>933924853</v>
      </c>
      <c r="I97" s="1">
        <v>41895</v>
      </c>
      <c r="J97" s="4">
        <v>7973</v>
      </c>
      <c r="K97" s="2">
        <v>9.33</v>
      </c>
      <c r="L97" s="2">
        <v>6.92</v>
      </c>
      <c r="M97" s="2">
        <v>74388.09</v>
      </c>
      <c r="N97" s="2">
        <v>55173.16</v>
      </c>
      <c r="O97" s="2">
        <v>19214.93</v>
      </c>
      <c r="P97">
        <v>2014</v>
      </c>
      <c r="Q97">
        <v>8</v>
      </c>
    </row>
    <row r="98" spans="1:17" x14ac:dyDescent="0.3">
      <c r="A98" t="s">
        <v>35</v>
      </c>
      <c r="B98" t="s">
        <v>989</v>
      </c>
      <c r="C98" t="s">
        <v>37</v>
      </c>
      <c r="D98" t="s">
        <v>1182</v>
      </c>
      <c r="E98" t="s">
        <v>21</v>
      </c>
      <c r="F98" t="s">
        <v>30</v>
      </c>
      <c r="G98" s="1">
        <v>41022</v>
      </c>
      <c r="H98">
        <v>627122199</v>
      </c>
      <c r="I98" s="1">
        <v>41028</v>
      </c>
      <c r="J98" s="4">
        <v>8250</v>
      </c>
      <c r="K98" s="2">
        <v>9.33</v>
      </c>
      <c r="L98" s="2">
        <v>6.92</v>
      </c>
      <c r="M98" s="2">
        <v>76972.5</v>
      </c>
      <c r="N98" s="2">
        <v>57090</v>
      </c>
      <c r="O98" s="2">
        <v>19882.5</v>
      </c>
      <c r="P98">
        <v>2012</v>
      </c>
      <c r="Q98">
        <v>4</v>
      </c>
    </row>
    <row r="99" spans="1:17" x14ac:dyDescent="0.3">
      <c r="A99" t="s">
        <v>35</v>
      </c>
      <c r="B99" t="s">
        <v>206</v>
      </c>
      <c r="C99" t="s">
        <v>37</v>
      </c>
      <c r="D99" t="s">
        <v>548</v>
      </c>
      <c r="E99" t="s">
        <v>21</v>
      </c>
      <c r="F99" t="s">
        <v>22</v>
      </c>
      <c r="G99" s="1">
        <v>41382</v>
      </c>
      <c r="H99">
        <v>243102395</v>
      </c>
      <c r="I99" s="1">
        <v>41382</v>
      </c>
      <c r="J99" s="4">
        <v>8256</v>
      </c>
      <c r="K99" s="2">
        <v>9.33</v>
      </c>
      <c r="L99" s="2">
        <v>6.92</v>
      </c>
      <c r="M99" s="2">
        <v>77028.479999999996</v>
      </c>
      <c r="N99" s="2">
        <v>57131.519999999997</v>
      </c>
      <c r="O99" s="2">
        <v>19896.96</v>
      </c>
      <c r="P99">
        <v>2013</v>
      </c>
      <c r="Q99">
        <v>4</v>
      </c>
    </row>
    <row r="100" spans="1:17" x14ac:dyDescent="0.3">
      <c r="A100" t="s">
        <v>48</v>
      </c>
      <c r="B100" t="s">
        <v>967</v>
      </c>
      <c r="C100" t="s">
        <v>37</v>
      </c>
      <c r="D100" t="s">
        <v>1161</v>
      </c>
      <c r="E100" t="s">
        <v>21</v>
      </c>
      <c r="F100" t="s">
        <v>65</v>
      </c>
      <c r="G100" s="1">
        <v>41566</v>
      </c>
      <c r="H100">
        <v>957547605</v>
      </c>
      <c r="I100" s="1">
        <v>41599</v>
      </c>
      <c r="J100" s="4">
        <v>8470</v>
      </c>
      <c r="K100" s="2">
        <v>9.33</v>
      </c>
      <c r="L100" s="2">
        <v>6.92</v>
      </c>
      <c r="M100" s="2">
        <v>79025.100000000006</v>
      </c>
      <c r="N100" s="2">
        <v>58612.4</v>
      </c>
      <c r="O100" s="2">
        <v>20412.7</v>
      </c>
      <c r="P100">
        <v>2013</v>
      </c>
      <c r="Q100">
        <v>10</v>
      </c>
    </row>
    <row r="101" spans="1:17" x14ac:dyDescent="0.3">
      <c r="A101" t="s">
        <v>40</v>
      </c>
      <c r="B101" t="s">
        <v>135</v>
      </c>
      <c r="C101" t="s">
        <v>71</v>
      </c>
      <c r="D101" t="s">
        <v>998</v>
      </c>
      <c r="E101" t="s">
        <v>27</v>
      </c>
      <c r="F101" t="s">
        <v>22</v>
      </c>
      <c r="G101" s="1">
        <v>41634</v>
      </c>
      <c r="H101">
        <v>989119565</v>
      </c>
      <c r="I101" s="1">
        <v>41645</v>
      </c>
      <c r="J101" s="4">
        <v>1315</v>
      </c>
      <c r="K101" s="2">
        <v>47.45</v>
      </c>
      <c r="L101" s="2">
        <v>31.79</v>
      </c>
      <c r="M101" s="2">
        <v>62396.75</v>
      </c>
      <c r="N101" s="2">
        <v>41803.85</v>
      </c>
      <c r="O101" s="2">
        <v>20592.900000000001</v>
      </c>
      <c r="P101">
        <v>2013</v>
      </c>
      <c r="Q101">
        <v>12</v>
      </c>
    </row>
    <row r="102" spans="1:17" x14ac:dyDescent="0.3">
      <c r="A102" t="s">
        <v>40</v>
      </c>
      <c r="B102" t="s">
        <v>385</v>
      </c>
      <c r="C102" t="s">
        <v>56</v>
      </c>
      <c r="D102" t="s">
        <v>1136</v>
      </c>
      <c r="E102" t="s">
        <v>21</v>
      </c>
      <c r="F102" t="s">
        <v>22</v>
      </c>
      <c r="G102" s="1">
        <v>41686</v>
      </c>
      <c r="H102">
        <v>469283854</v>
      </c>
      <c r="I102" s="1">
        <v>41686</v>
      </c>
      <c r="J102" s="4">
        <v>376</v>
      </c>
      <c r="K102" s="2">
        <v>152.58000000000001</v>
      </c>
      <c r="L102" s="2">
        <v>97.44</v>
      </c>
      <c r="M102" s="2">
        <v>57370.080000000002</v>
      </c>
      <c r="N102" s="2">
        <v>36637.440000000002</v>
      </c>
      <c r="O102" s="2">
        <v>20732.64</v>
      </c>
      <c r="P102">
        <v>2014</v>
      </c>
      <c r="Q102">
        <v>2</v>
      </c>
    </row>
    <row r="103" spans="1:17" x14ac:dyDescent="0.3">
      <c r="A103" t="s">
        <v>17</v>
      </c>
      <c r="B103" t="s">
        <v>308</v>
      </c>
      <c r="C103" t="s">
        <v>37</v>
      </c>
      <c r="D103" t="s">
        <v>1143</v>
      </c>
      <c r="E103" t="s">
        <v>21</v>
      </c>
      <c r="F103" t="s">
        <v>39</v>
      </c>
      <c r="G103" s="1">
        <v>41180</v>
      </c>
      <c r="H103">
        <v>675548303</v>
      </c>
      <c r="I103" s="1">
        <v>41219</v>
      </c>
      <c r="J103" s="4">
        <v>8610</v>
      </c>
      <c r="K103" s="2">
        <v>9.33</v>
      </c>
      <c r="L103" s="2">
        <v>6.92</v>
      </c>
      <c r="M103" s="2">
        <v>80331.3</v>
      </c>
      <c r="N103" s="2">
        <v>59581.2</v>
      </c>
      <c r="O103" s="2">
        <v>20750.099999999999</v>
      </c>
      <c r="P103">
        <v>2012</v>
      </c>
      <c r="Q103">
        <v>9</v>
      </c>
    </row>
    <row r="104" spans="1:17" x14ac:dyDescent="0.3">
      <c r="A104" t="s">
        <v>35</v>
      </c>
      <c r="B104" t="s">
        <v>206</v>
      </c>
      <c r="C104" t="s">
        <v>82</v>
      </c>
      <c r="D104" t="s">
        <v>590</v>
      </c>
      <c r="E104" t="s">
        <v>21</v>
      </c>
      <c r="F104" t="s">
        <v>22</v>
      </c>
      <c r="G104" s="1">
        <v>40665</v>
      </c>
      <c r="H104">
        <v>351855885</v>
      </c>
      <c r="I104" s="1">
        <v>40696</v>
      </c>
      <c r="J104" s="4">
        <v>830</v>
      </c>
      <c r="K104" s="2">
        <v>81.73</v>
      </c>
      <c r="L104" s="2">
        <v>56.67</v>
      </c>
      <c r="M104" s="2">
        <v>67835.899999999994</v>
      </c>
      <c r="N104" s="2">
        <v>47036.1</v>
      </c>
      <c r="O104" s="2">
        <v>20799.8</v>
      </c>
      <c r="P104">
        <v>2011</v>
      </c>
      <c r="Q104">
        <v>5</v>
      </c>
    </row>
    <row r="105" spans="1:17" x14ac:dyDescent="0.3">
      <c r="A105" t="s">
        <v>17</v>
      </c>
      <c r="B105" t="s">
        <v>348</v>
      </c>
      <c r="C105" t="s">
        <v>56</v>
      </c>
      <c r="D105" t="s">
        <v>949</v>
      </c>
      <c r="E105" t="s">
        <v>21</v>
      </c>
      <c r="F105" t="s">
        <v>39</v>
      </c>
      <c r="G105" s="1">
        <v>41984</v>
      </c>
      <c r="H105">
        <v>875370299</v>
      </c>
      <c r="I105" s="1">
        <v>42001</v>
      </c>
      <c r="J105" s="4">
        <v>379</v>
      </c>
      <c r="K105" s="2">
        <v>152.58000000000001</v>
      </c>
      <c r="L105" s="2">
        <v>97.44</v>
      </c>
      <c r="M105" s="2">
        <v>57827.82</v>
      </c>
      <c r="N105" s="2">
        <v>36929.760000000002</v>
      </c>
      <c r="O105" s="2">
        <v>20898.060000000001</v>
      </c>
      <c r="P105">
        <v>2014</v>
      </c>
      <c r="Q105">
        <v>12</v>
      </c>
    </row>
    <row r="106" spans="1:17" x14ac:dyDescent="0.3">
      <c r="A106" t="s">
        <v>31</v>
      </c>
      <c r="B106" t="s">
        <v>370</v>
      </c>
      <c r="C106" t="s">
        <v>71</v>
      </c>
      <c r="D106" t="s">
        <v>1093</v>
      </c>
      <c r="E106" t="s">
        <v>27</v>
      </c>
      <c r="F106" t="s">
        <v>39</v>
      </c>
      <c r="G106" s="1">
        <v>40806</v>
      </c>
      <c r="H106">
        <v>644772422</v>
      </c>
      <c r="I106" s="1">
        <v>40842</v>
      </c>
      <c r="J106" s="4">
        <v>1343</v>
      </c>
      <c r="K106" s="2">
        <v>47.45</v>
      </c>
      <c r="L106" s="2">
        <v>31.79</v>
      </c>
      <c r="M106" s="2">
        <v>63725.35</v>
      </c>
      <c r="N106" s="2">
        <v>42693.97</v>
      </c>
      <c r="O106" s="2">
        <v>21031.38</v>
      </c>
      <c r="P106">
        <v>2011</v>
      </c>
      <c r="Q106">
        <v>9</v>
      </c>
    </row>
    <row r="107" spans="1:17" x14ac:dyDescent="0.3">
      <c r="A107" t="s">
        <v>31</v>
      </c>
      <c r="B107" t="s">
        <v>166</v>
      </c>
      <c r="C107" t="s">
        <v>37</v>
      </c>
      <c r="D107" t="s">
        <v>167</v>
      </c>
      <c r="E107" t="s">
        <v>27</v>
      </c>
      <c r="F107" t="s">
        <v>39</v>
      </c>
      <c r="G107" s="1">
        <v>40388</v>
      </c>
      <c r="H107">
        <v>658348691</v>
      </c>
      <c r="I107" s="1">
        <v>40412</v>
      </c>
      <c r="J107" s="4">
        <v>8862</v>
      </c>
      <c r="K107" s="2">
        <v>9.33</v>
      </c>
      <c r="L107" s="2">
        <v>6.92</v>
      </c>
      <c r="M107" s="2">
        <v>82682.460000000006</v>
      </c>
      <c r="N107" s="2">
        <v>61325.04</v>
      </c>
      <c r="O107" s="2">
        <v>21357.42</v>
      </c>
      <c r="P107">
        <v>2010</v>
      </c>
      <c r="Q107">
        <v>7</v>
      </c>
    </row>
    <row r="108" spans="1:17" x14ac:dyDescent="0.3">
      <c r="A108" t="s">
        <v>40</v>
      </c>
      <c r="B108" t="s">
        <v>265</v>
      </c>
      <c r="C108" t="s">
        <v>37</v>
      </c>
      <c r="D108" t="s">
        <v>1155</v>
      </c>
      <c r="E108" t="s">
        <v>21</v>
      </c>
      <c r="F108" t="s">
        <v>22</v>
      </c>
      <c r="G108" s="1">
        <v>40762</v>
      </c>
      <c r="H108">
        <v>716202867</v>
      </c>
      <c r="I108" s="1">
        <v>40806</v>
      </c>
      <c r="J108" s="4">
        <v>9199</v>
      </c>
      <c r="K108" s="2">
        <v>9.33</v>
      </c>
      <c r="L108" s="2">
        <v>6.92</v>
      </c>
      <c r="M108" s="2">
        <v>85826.67</v>
      </c>
      <c r="N108" s="2">
        <v>63657.08</v>
      </c>
      <c r="O108" s="2">
        <v>22169.59</v>
      </c>
      <c r="P108">
        <v>2011</v>
      </c>
      <c r="Q108">
        <v>8</v>
      </c>
    </row>
    <row r="109" spans="1:17" x14ac:dyDescent="0.3">
      <c r="A109" t="s">
        <v>51</v>
      </c>
      <c r="B109" t="s">
        <v>77</v>
      </c>
      <c r="C109" t="s">
        <v>56</v>
      </c>
      <c r="D109" t="s">
        <v>78</v>
      </c>
      <c r="E109" t="s">
        <v>27</v>
      </c>
      <c r="F109" t="s">
        <v>30</v>
      </c>
      <c r="G109" s="1">
        <v>41155</v>
      </c>
      <c r="H109">
        <v>531023156</v>
      </c>
      <c r="I109" s="1">
        <v>41197</v>
      </c>
      <c r="J109" s="4">
        <v>407</v>
      </c>
      <c r="K109" s="2">
        <v>152.58000000000001</v>
      </c>
      <c r="L109" s="2">
        <v>97.44</v>
      </c>
      <c r="M109" s="2">
        <v>62100.06</v>
      </c>
      <c r="N109" s="2">
        <v>39658.080000000002</v>
      </c>
      <c r="O109" s="2">
        <v>22441.98</v>
      </c>
      <c r="P109">
        <v>2012</v>
      </c>
      <c r="Q109">
        <v>9</v>
      </c>
    </row>
    <row r="110" spans="1:17" x14ac:dyDescent="0.3">
      <c r="A110" t="s">
        <v>40</v>
      </c>
      <c r="B110" t="s">
        <v>172</v>
      </c>
      <c r="C110" t="s">
        <v>25</v>
      </c>
      <c r="D110" t="s">
        <v>1139</v>
      </c>
      <c r="E110" t="s">
        <v>27</v>
      </c>
      <c r="F110" t="s">
        <v>22</v>
      </c>
      <c r="G110" s="1">
        <v>40975</v>
      </c>
      <c r="H110">
        <v>248178422</v>
      </c>
      <c r="I110" s="1">
        <v>40990</v>
      </c>
      <c r="J110" s="4">
        <v>365</v>
      </c>
      <c r="K110" s="2">
        <v>154.06</v>
      </c>
      <c r="L110" s="2">
        <v>90.93</v>
      </c>
      <c r="M110" s="2">
        <v>56231.9</v>
      </c>
      <c r="N110" s="2">
        <v>33189.449999999997</v>
      </c>
      <c r="O110" s="2">
        <v>23042.45</v>
      </c>
      <c r="P110">
        <v>2012</v>
      </c>
      <c r="Q110">
        <v>3</v>
      </c>
    </row>
    <row r="111" spans="1:17" x14ac:dyDescent="0.3">
      <c r="A111" t="s">
        <v>40</v>
      </c>
      <c r="B111" t="s">
        <v>377</v>
      </c>
      <c r="C111" t="s">
        <v>82</v>
      </c>
      <c r="D111" t="s">
        <v>932</v>
      </c>
      <c r="E111" t="s">
        <v>21</v>
      </c>
      <c r="F111" t="s">
        <v>30</v>
      </c>
      <c r="G111" s="1">
        <v>41411</v>
      </c>
      <c r="H111">
        <v>166435849</v>
      </c>
      <c r="I111" s="1">
        <v>41432</v>
      </c>
      <c r="J111" s="4">
        <v>921</v>
      </c>
      <c r="K111" s="2">
        <v>81.73</v>
      </c>
      <c r="L111" s="2">
        <v>56.67</v>
      </c>
      <c r="M111" s="2">
        <v>75273.33</v>
      </c>
      <c r="N111" s="2">
        <v>52193.07</v>
      </c>
      <c r="O111" s="2">
        <v>23080.26</v>
      </c>
      <c r="P111">
        <v>2013</v>
      </c>
      <c r="Q111">
        <v>5</v>
      </c>
    </row>
    <row r="112" spans="1:17" x14ac:dyDescent="0.3">
      <c r="A112" t="s">
        <v>31</v>
      </c>
      <c r="B112" t="s">
        <v>84</v>
      </c>
      <c r="C112" t="s">
        <v>37</v>
      </c>
      <c r="D112" t="s">
        <v>786</v>
      </c>
      <c r="E112" t="s">
        <v>27</v>
      </c>
      <c r="F112" t="s">
        <v>22</v>
      </c>
      <c r="G112" s="1">
        <v>41728</v>
      </c>
      <c r="H112">
        <v>805484378</v>
      </c>
      <c r="I112" s="1">
        <v>41760</v>
      </c>
      <c r="J112" s="4">
        <v>9582</v>
      </c>
      <c r="K112" s="2">
        <v>9.33</v>
      </c>
      <c r="L112" s="2">
        <v>6.92</v>
      </c>
      <c r="M112" s="2">
        <v>89400.06</v>
      </c>
      <c r="N112" s="2">
        <v>66307.44</v>
      </c>
      <c r="O112" s="2">
        <v>23092.62</v>
      </c>
      <c r="P112">
        <v>2014</v>
      </c>
      <c r="Q112">
        <v>3</v>
      </c>
    </row>
    <row r="113" spans="1:17" x14ac:dyDescent="0.3">
      <c r="A113" t="s">
        <v>40</v>
      </c>
      <c r="B113" t="s">
        <v>388</v>
      </c>
      <c r="C113" t="s">
        <v>37</v>
      </c>
      <c r="D113" t="s">
        <v>389</v>
      </c>
      <c r="E113" t="s">
        <v>21</v>
      </c>
      <c r="F113" t="s">
        <v>65</v>
      </c>
      <c r="G113" s="1">
        <v>40470</v>
      </c>
      <c r="H113">
        <v>674808442</v>
      </c>
      <c r="I113" s="1">
        <v>40475</v>
      </c>
      <c r="J113" s="4">
        <v>9669</v>
      </c>
      <c r="K113" s="2">
        <v>9.33</v>
      </c>
      <c r="L113" s="2">
        <v>6.92</v>
      </c>
      <c r="M113" s="2">
        <v>90211.77</v>
      </c>
      <c r="N113" s="2">
        <v>66909.48</v>
      </c>
      <c r="O113" s="2">
        <v>23302.29</v>
      </c>
      <c r="P113">
        <v>2010</v>
      </c>
      <c r="Q113">
        <v>10</v>
      </c>
    </row>
    <row r="114" spans="1:17" x14ac:dyDescent="0.3">
      <c r="A114" t="s">
        <v>35</v>
      </c>
      <c r="B114" t="s">
        <v>36</v>
      </c>
      <c r="C114" t="s">
        <v>37</v>
      </c>
      <c r="D114" t="s">
        <v>598</v>
      </c>
      <c r="E114" t="s">
        <v>21</v>
      </c>
      <c r="F114" t="s">
        <v>30</v>
      </c>
      <c r="G114" s="1">
        <v>40487</v>
      </c>
      <c r="H114">
        <v>430081975</v>
      </c>
      <c r="I114" s="1">
        <v>40521</v>
      </c>
      <c r="J114" s="4">
        <v>9669</v>
      </c>
      <c r="K114" s="2">
        <v>9.33</v>
      </c>
      <c r="L114" s="2">
        <v>6.92</v>
      </c>
      <c r="M114" s="2">
        <v>90211.77</v>
      </c>
      <c r="N114" s="2">
        <v>66909.48</v>
      </c>
      <c r="O114" s="2">
        <v>23302.29</v>
      </c>
      <c r="P114">
        <v>2010</v>
      </c>
      <c r="Q114">
        <v>11</v>
      </c>
    </row>
    <row r="115" spans="1:17" x14ac:dyDescent="0.3">
      <c r="A115" t="s">
        <v>17</v>
      </c>
      <c r="B115" t="s">
        <v>308</v>
      </c>
      <c r="C115" t="s">
        <v>37</v>
      </c>
      <c r="D115" t="s">
        <v>1040</v>
      </c>
      <c r="E115" t="s">
        <v>27</v>
      </c>
      <c r="F115" t="s">
        <v>65</v>
      </c>
      <c r="G115" s="1">
        <v>42328</v>
      </c>
      <c r="H115">
        <v>282475936</v>
      </c>
      <c r="I115" s="1">
        <v>42336</v>
      </c>
      <c r="J115" s="4">
        <v>9762</v>
      </c>
      <c r="K115" s="2">
        <v>9.33</v>
      </c>
      <c r="L115" s="2">
        <v>6.92</v>
      </c>
      <c r="M115" s="2">
        <v>91079.46</v>
      </c>
      <c r="N115" s="2">
        <v>67553.039999999994</v>
      </c>
      <c r="O115" s="2">
        <v>23526.42</v>
      </c>
      <c r="P115">
        <v>2015</v>
      </c>
      <c r="Q115">
        <v>11</v>
      </c>
    </row>
    <row r="116" spans="1:17" x14ac:dyDescent="0.3">
      <c r="A116" t="s">
        <v>35</v>
      </c>
      <c r="B116" t="s">
        <v>73</v>
      </c>
      <c r="C116" t="s">
        <v>37</v>
      </c>
      <c r="D116" t="s">
        <v>766</v>
      </c>
      <c r="E116" t="s">
        <v>21</v>
      </c>
      <c r="F116" t="s">
        <v>39</v>
      </c>
      <c r="G116" s="1">
        <v>41335</v>
      </c>
      <c r="H116">
        <v>695557582</v>
      </c>
      <c r="I116" s="1">
        <v>41367</v>
      </c>
      <c r="J116" s="4">
        <v>9800</v>
      </c>
      <c r="K116" s="2">
        <v>9.33</v>
      </c>
      <c r="L116" s="2">
        <v>6.92</v>
      </c>
      <c r="M116" s="2">
        <v>91434</v>
      </c>
      <c r="N116" s="2">
        <v>67816</v>
      </c>
      <c r="O116" s="2">
        <v>23618</v>
      </c>
      <c r="P116">
        <v>2013</v>
      </c>
      <c r="Q116">
        <v>3</v>
      </c>
    </row>
    <row r="117" spans="1:17" x14ac:dyDescent="0.3">
      <c r="A117" t="s">
        <v>35</v>
      </c>
      <c r="B117" t="s">
        <v>36</v>
      </c>
      <c r="C117" t="s">
        <v>37</v>
      </c>
      <c r="D117" t="s">
        <v>38</v>
      </c>
      <c r="E117" t="s">
        <v>21</v>
      </c>
      <c r="F117" t="s">
        <v>39</v>
      </c>
      <c r="G117" s="1">
        <v>40771</v>
      </c>
      <c r="H117">
        <v>645713555</v>
      </c>
      <c r="I117" s="1">
        <v>40786</v>
      </c>
      <c r="J117" s="4">
        <v>9845</v>
      </c>
      <c r="K117" s="2">
        <v>9.33</v>
      </c>
      <c r="L117" s="2">
        <v>6.92</v>
      </c>
      <c r="M117" s="2">
        <v>91853.85</v>
      </c>
      <c r="N117" s="2">
        <v>68127.399999999994</v>
      </c>
      <c r="O117" s="2">
        <v>23726.45</v>
      </c>
      <c r="P117">
        <v>2011</v>
      </c>
      <c r="Q117">
        <v>8</v>
      </c>
    </row>
    <row r="118" spans="1:17" x14ac:dyDescent="0.3">
      <c r="A118" t="s">
        <v>35</v>
      </c>
      <c r="B118" t="s">
        <v>276</v>
      </c>
      <c r="C118" t="s">
        <v>37</v>
      </c>
      <c r="D118" t="s">
        <v>1166</v>
      </c>
      <c r="E118" t="s">
        <v>21</v>
      </c>
      <c r="F118" t="s">
        <v>30</v>
      </c>
      <c r="G118" s="1">
        <v>40385</v>
      </c>
      <c r="H118">
        <v>314004981</v>
      </c>
      <c r="I118" s="1">
        <v>40399</v>
      </c>
      <c r="J118" s="4">
        <v>9907</v>
      </c>
      <c r="K118" s="2">
        <v>9.33</v>
      </c>
      <c r="L118" s="2">
        <v>6.92</v>
      </c>
      <c r="M118" s="2">
        <v>92432.31</v>
      </c>
      <c r="N118" s="2">
        <v>68556.44</v>
      </c>
      <c r="O118" s="2">
        <v>23875.87</v>
      </c>
      <c r="P118">
        <v>2010</v>
      </c>
      <c r="Q118">
        <v>7</v>
      </c>
    </row>
    <row r="119" spans="1:17" x14ac:dyDescent="0.3">
      <c r="A119" t="s">
        <v>31</v>
      </c>
      <c r="B119" t="s">
        <v>643</v>
      </c>
      <c r="C119" t="s">
        <v>71</v>
      </c>
      <c r="D119" t="s">
        <v>729</v>
      </c>
      <c r="E119" t="s">
        <v>27</v>
      </c>
      <c r="F119" t="s">
        <v>30</v>
      </c>
      <c r="G119" s="1">
        <v>40271</v>
      </c>
      <c r="H119">
        <v>393693625</v>
      </c>
      <c r="I119" s="1">
        <v>40277</v>
      </c>
      <c r="J119" s="4">
        <v>1547</v>
      </c>
      <c r="K119" s="2">
        <v>47.45</v>
      </c>
      <c r="L119" s="2">
        <v>31.79</v>
      </c>
      <c r="M119" s="2">
        <v>73405.149999999994</v>
      </c>
      <c r="N119" s="2">
        <v>49179.13</v>
      </c>
      <c r="O119" s="2">
        <v>24226.02</v>
      </c>
      <c r="P119">
        <v>2010</v>
      </c>
      <c r="Q119">
        <v>4</v>
      </c>
    </row>
    <row r="120" spans="1:17" x14ac:dyDescent="0.3">
      <c r="A120" t="s">
        <v>40</v>
      </c>
      <c r="B120" t="s">
        <v>306</v>
      </c>
      <c r="C120" t="s">
        <v>91</v>
      </c>
      <c r="D120" t="s">
        <v>307</v>
      </c>
      <c r="E120" t="s">
        <v>21</v>
      </c>
      <c r="F120" t="s">
        <v>65</v>
      </c>
      <c r="G120" s="1">
        <v>41989</v>
      </c>
      <c r="H120">
        <v>971916091</v>
      </c>
      <c r="I120" s="1">
        <v>42023</v>
      </c>
      <c r="J120" s="4">
        <v>424</v>
      </c>
      <c r="K120" s="2">
        <v>421.89</v>
      </c>
      <c r="L120" s="2">
        <v>364.69</v>
      </c>
      <c r="M120" s="2">
        <v>178881.36</v>
      </c>
      <c r="N120" s="2">
        <v>154628.56</v>
      </c>
      <c r="O120" s="2">
        <v>24252.799999999999</v>
      </c>
      <c r="P120">
        <v>2014</v>
      </c>
      <c r="Q120">
        <v>12</v>
      </c>
    </row>
    <row r="121" spans="1:17" x14ac:dyDescent="0.3">
      <c r="A121" t="s">
        <v>40</v>
      </c>
      <c r="B121" t="s">
        <v>196</v>
      </c>
      <c r="C121" t="s">
        <v>71</v>
      </c>
      <c r="D121" t="s">
        <v>749</v>
      </c>
      <c r="E121" t="s">
        <v>27</v>
      </c>
      <c r="F121" t="s">
        <v>39</v>
      </c>
      <c r="G121" s="1">
        <v>40651</v>
      </c>
      <c r="H121">
        <v>296438443</v>
      </c>
      <c r="I121" s="1">
        <v>40652</v>
      </c>
      <c r="J121" s="4">
        <v>1578</v>
      </c>
      <c r="K121" s="2">
        <v>47.45</v>
      </c>
      <c r="L121" s="2">
        <v>31.79</v>
      </c>
      <c r="M121" s="2">
        <v>74876.100000000006</v>
      </c>
      <c r="N121" s="2">
        <v>50164.62</v>
      </c>
      <c r="O121" s="2">
        <v>24711.48</v>
      </c>
      <c r="P121">
        <v>2011</v>
      </c>
      <c r="Q121">
        <v>4</v>
      </c>
    </row>
    <row r="122" spans="1:17" x14ac:dyDescent="0.3">
      <c r="A122" t="s">
        <v>40</v>
      </c>
      <c r="B122" t="s">
        <v>820</v>
      </c>
      <c r="C122" t="s">
        <v>56</v>
      </c>
      <c r="D122" t="s">
        <v>850</v>
      </c>
      <c r="E122" t="s">
        <v>27</v>
      </c>
      <c r="F122" t="s">
        <v>22</v>
      </c>
      <c r="G122" s="1">
        <v>40338</v>
      </c>
      <c r="H122">
        <v>363276517</v>
      </c>
      <c r="I122" s="1">
        <v>40368</v>
      </c>
      <c r="J122" s="4">
        <v>449</v>
      </c>
      <c r="K122" s="2">
        <v>152.58000000000001</v>
      </c>
      <c r="L122" s="2">
        <v>97.44</v>
      </c>
      <c r="M122" s="2">
        <v>68508.42</v>
      </c>
      <c r="N122" s="2">
        <v>43750.559999999998</v>
      </c>
      <c r="O122" s="2">
        <v>24757.86</v>
      </c>
      <c r="P122">
        <v>2010</v>
      </c>
      <c r="Q122">
        <v>6</v>
      </c>
    </row>
    <row r="123" spans="1:17" x14ac:dyDescent="0.3">
      <c r="A123" t="s">
        <v>17</v>
      </c>
      <c r="B123" t="s">
        <v>95</v>
      </c>
      <c r="C123" t="s">
        <v>33</v>
      </c>
      <c r="D123" t="s">
        <v>1164</v>
      </c>
      <c r="E123" t="s">
        <v>27</v>
      </c>
      <c r="F123" t="s">
        <v>39</v>
      </c>
      <c r="G123" s="1">
        <v>41184</v>
      </c>
      <c r="H123">
        <v>795315158</v>
      </c>
      <c r="I123" s="1">
        <v>41208</v>
      </c>
      <c r="J123" s="4">
        <v>284</v>
      </c>
      <c r="K123" s="2">
        <v>205.7</v>
      </c>
      <c r="L123" s="2">
        <v>117.11</v>
      </c>
      <c r="M123" s="2">
        <v>58418.8</v>
      </c>
      <c r="N123" s="2">
        <v>33259.24</v>
      </c>
      <c r="O123" s="2">
        <v>25159.56</v>
      </c>
      <c r="P123">
        <v>2012</v>
      </c>
      <c r="Q123">
        <v>10</v>
      </c>
    </row>
    <row r="124" spans="1:17" x14ac:dyDescent="0.3">
      <c r="A124" t="s">
        <v>31</v>
      </c>
      <c r="B124" t="s">
        <v>634</v>
      </c>
      <c r="C124" t="s">
        <v>28</v>
      </c>
      <c r="D124" t="s">
        <v>1096</v>
      </c>
      <c r="E124" t="s">
        <v>21</v>
      </c>
      <c r="F124" t="s">
        <v>30</v>
      </c>
      <c r="G124" s="1">
        <v>40910</v>
      </c>
      <c r="H124">
        <v>556738889</v>
      </c>
      <c r="I124" s="1">
        <v>40933</v>
      </c>
      <c r="J124" s="4">
        <v>264</v>
      </c>
      <c r="K124" s="2">
        <v>255.28</v>
      </c>
      <c r="L124" s="2">
        <v>159.41999999999999</v>
      </c>
      <c r="M124" s="2">
        <v>67393.919999999998</v>
      </c>
      <c r="N124" s="2">
        <v>42086.879999999997</v>
      </c>
      <c r="O124" s="2">
        <v>25307.040000000001</v>
      </c>
      <c r="P124">
        <v>2012</v>
      </c>
      <c r="Q124">
        <v>1</v>
      </c>
    </row>
    <row r="125" spans="1:17" x14ac:dyDescent="0.3">
      <c r="A125" t="s">
        <v>40</v>
      </c>
      <c r="B125" t="s">
        <v>67</v>
      </c>
      <c r="C125" t="s">
        <v>28</v>
      </c>
      <c r="D125" t="s">
        <v>296</v>
      </c>
      <c r="E125" t="s">
        <v>21</v>
      </c>
      <c r="F125" t="s">
        <v>30</v>
      </c>
      <c r="G125" s="1">
        <v>40544</v>
      </c>
      <c r="H125">
        <v>462085664</v>
      </c>
      <c r="I125" s="1">
        <v>40558</v>
      </c>
      <c r="J125" s="4">
        <v>271</v>
      </c>
      <c r="K125" s="2">
        <v>255.28</v>
      </c>
      <c r="L125" s="2">
        <v>159.41999999999999</v>
      </c>
      <c r="M125" s="2">
        <v>69180.88</v>
      </c>
      <c r="N125" s="2">
        <v>43202.82</v>
      </c>
      <c r="O125" s="2">
        <v>25978.06</v>
      </c>
      <c r="P125">
        <v>2011</v>
      </c>
      <c r="Q125">
        <v>1</v>
      </c>
    </row>
    <row r="126" spans="1:17" x14ac:dyDescent="0.3">
      <c r="A126" t="s">
        <v>17</v>
      </c>
      <c r="B126" t="s">
        <v>667</v>
      </c>
      <c r="C126" t="s">
        <v>56</v>
      </c>
      <c r="D126" t="s">
        <v>1006</v>
      </c>
      <c r="E126" t="s">
        <v>21</v>
      </c>
      <c r="F126" t="s">
        <v>65</v>
      </c>
      <c r="G126" s="1">
        <v>40378</v>
      </c>
      <c r="H126">
        <v>770714795</v>
      </c>
      <c r="I126" s="1">
        <v>40416</v>
      </c>
      <c r="J126" s="4">
        <v>490</v>
      </c>
      <c r="K126" s="2">
        <v>152.58000000000001</v>
      </c>
      <c r="L126" s="2">
        <v>97.44</v>
      </c>
      <c r="M126" s="2">
        <v>74764.2</v>
      </c>
      <c r="N126" s="2">
        <v>47745.599999999999</v>
      </c>
      <c r="O126" s="2">
        <v>27018.6</v>
      </c>
      <c r="P126">
        <v>2010</v>
      </c>
      <c r="Q126">
        <v>7</v>
      </c>
    </row>
    <row r="127" spans="1:17" x14ac:dyDescent="0.3">
      <c r="A127" t="s">
        <v>40</v>
      </c>
      <c r="B127" t="s">
        <v>322</v>
      </c>
      <c r="C127" t="s">
        <v>28</v>
      </c>
      <c r="D127" t="s">
        <v>1223</v>
      </c>
      <c r="E127" t="s">
        <v>21</v>
      </c>
      <c r="F127" t="s">
        <v>39</v>
      </c>
      <c r="G127" s="1">
        <v>40756</v>
      </c>
      <c r="H127">
        <v>590768182</v>
      </c>
      <c r="I127" s="1">
        <v>40793</v>
      </c>
      <c r="J127" s="4">
        <v>288</v>
      </c>
      <c r="K127" s="2">
        <v>255.28</v>
      </c>
      <c r="L127" s="2">
        <v>159.41999999999999</v>
      </c>
      <c r="M127" s="2">
        <v>73520.639999999999</v>
      </c>
      <c r="N127" s="2">
        <v>45912.959999999999</v>
      </c>
      <c r="O127" s="2">
        <v>27607.68</v>
      </c>
      <c r="P127">
        <v>2011</v>
      </c>
      <c r="Q127">
        <v>8</v>
      </c>
    </row>
    <row r="128" spans="1:17" x14ac:dyDescent="0.3">
      <c r="A128" t="s">
        <v>17</v>
      </c>
      <c r="B128" t="s">
        <v>125</v>
      </c>
      <c r="C128" t="s">
        <v>82</v>
      </c>
      <c r="D128" t="s">
        <v>536</v>
      </c>
      <c r="E128" t="s">
        <v>27</v>
      </c>
      <c r="F128" t="s">
        <v>65</v>
      </c>
      <c r="G128" s="1">
        <v>41042</v>
      </c>
      <c r="H128">
        <v>290455615</v>
      </c>
      <c r="I128" s="1">
        <v>41057</v>
      </c>
      <c r="J128" s="4">
        <v>1126</v>
      </c>
      <c r="K128" s="2">
        <v>81.73</v>
      </c>
      <c r="L128" s="2">
        <v>56.67</v>
      </c>
      <c r="M128" s="2">
        <v>92027.98</v>
      </c>
      <c r="N128" s="2">
        <v>63810.42</v>
      </c>
      <c r="O128" s="2">
        <v>28217.56</v>
      </c>
      <c r="P128">
        <v>2012</v>
      </c>
      <c r="Q128">
        <v>5</v>
      </c>
    </row>
    <row r="129" spans="1:17" x14ac:dyDescent="0.3">
      <c r="A129" t="s">
        <v>23</v>
      </c>
      <c r="B129" t="s">
        <v>182</v>
      </c>
      <c r="C129" t="s">
        <v>71</v>
      </c>
      <c r="D129" t="s">
        <v>531</v>
      </c>
      <c r="E129" t="s">
        <v>27</v>
      </c>
      <c r="F129" t="s">
        <v>65</v>
      </c>
      <c r="G129" s="1">
        <v>41468</v>
      </c>
      <c r="H129">
        <v>799003732</v>
      </c>
      <c r="I129" s="1">
        <v>41469</v>
      </c>
      <c r="J129" s="4">
        <v>1815</v>
      </c>
      <c r="K129" s="2">
        <v>47.45</v>
      </c>
      <c r="L129" s="2">
        <v>31.79</v>
      </c>
      <c r="M129" s="2">
        <v>86121.75</v>
      </c>
      <c r="N129" s="2">
        <v>57698.85</v>
      </c>
      <c r="O129" s="2">
        <v>28422.9</v>
      </c>
      <c r="P129">
        <v>2013</v>
      </c>
      <c r="Q129">
        <v>7</v>
      </c>
    </row>
    <row r="130" spans="1:17" x14ac:dyDescent="0.3">
      <c r="A130" t="s">
        <v>48</v>
      </c>
      <c r="B130" t="s">
        <v>261</v>
      </c>
      <c r="C130" t="s">
        <v>59</v>
      </c>
      <c r="D130" t="s">
        <v>646</v>
      </c>
      <c r="E130" t="s">
        <v>27</v>
      </c>
      <c r="F130" t="s">
        <v>39</v>
      </c>
      <c r="G130" s="1">
        <v>41680</v>
      </c>
      <c r="H130">
        <v>539065062</v>
      </c>
      <c r="I130" s="1">
        <v>41708</v>
      </c>
      <c r="J130" s="4">
        <v>186</v>
      </c>
      <c r="K130" s="2">
        <v>668.27</v>
      </c>
      <c r="L130" s="2">
        <v>502.54</v>
      </c>
      <c r="M130" s="2">
        <v>124298.22</v>
      </c>
      <c r="N130" s="2">
        <v>93472.44</v>
      </c>
      <c r="O130" s="2">
        <v>30825.78</v>
      </c>
      <c r="P130">
        <v>2014</v>
      </c>
      <c r="Q130">
        <v>2</v>
      </c>
    </row>
    <row r="131" spans="1:17" x14ac:dyDescent="0.3">
      <c r="A131" t="s">
        <v>17</v>
      </c>
      <c r="B131" t="s">
        <v>308</v>
      </c>
      <c r="C131" t="s">
        <v>71</v>
      </c>
      <c r="D131" t="s">
        <v>1204</v>
      </c>
      <c r="E131" t="s">
        <v>21</v>
      </c>
      <c r="F131" t="s">
        <v>22</v>
      </c>
      <c r="G131" s="1">
        <v>42794</v>
      </c>
      <c r="H131">
        <v>886628711</v>
      </c>
      <c r="I131" s="1">
        <v>42825</v>
      </c>
      <c r="J131" s="4">
        <v>1993</v>
      </c>
      <c r="K131" s="2">
        <v>47.45</v>
      </c>
      <c r="L131" s="2">
        <v>31.79</v>
      </c>
      <c r="M131" s="2">
        <v>94567.85</v>
      </c>
      <c r="N131" s="2">
        <v>63357.47</v>
      </c>
      <c r="O131" s="2">
        <v>31210.38</v>
      </c>
      <c r="P131">
        <v>2017</v>
      </c>
      <c r="Q131">
        <v>2</v>
      </c>
    </row>
    <row r="132" spans="1:17" x14ac:dyDescent="0.3">
      <c r="A132" t="s">
        <v>40</v>
      </c>
      <c r="B132" t="s">
        <v>283</v>
      </c>
      <c r="C132" t="s">
        <v>71</v>
      </c>
      <c r="D132" t="s">
        <v>1060</v>
      </c>
      <c r="E132" t="s">
        <v>21</v>
      </c>
      <c r="F132" t="s">
        <v>39</v>
      </c>
      <c r="G132" s="1">
        <v>42427</v>
      </c>
      <c r="H132">
        <v>791975486</v>
      </c>
      <c r="I132" s="1">
        <v>42449</v>
      </c>
      <c r="J132" s="4">
        <v>2001</v>
      </c>
      <c r="K132" s="2">
        <v>47.45</v>
      </c>
      <c r="L132" s="2">
        <v>31.79</v>
      </c>
      <c r="M132" s="2">
        <v>94947.45</v>
      </c>
      <c r="N132" s="2">
        <v>63611.79</v>
      </c>
      <c r="O132" s="2">
        <v>31335.66</v>
      </c>
      <c r="P132">
        <v>2016</v>
      </c>
      <c r="Q132">
        <v>2</v>
      </c>
    </row>
    <row r="133" spans="1:17" x14ac:dyDescent="0.3">
      <c r="A133" t="s">
        <v>17</v>
      </c>
      <c r="B133" t="s">
        <v>180</v>
      </c>
      <c r="C133" t="s">
        <v>82</v>
      </c>
      <c r="D133" t="s">
        <v>461</v>
      </c>
      <c r="E133" t="s">
        <v>21</v>
      </c>
      <c r="F133" t="s">
        <v>39</v>
      </c>
      <c r="G133" s="1">
        <v>40483</v>
      </c>
      <c r="H133">
        <v>888248336</v>
      </c>
      <c r="I133" s="1">
        <v>40489</v>
      </c>
      <c r="J133" s="4">
        <v>1276</v>
      </c>
      <c r="K133" s="2">
        <v>81.73</v>
      </c>
      <c r="L133" s="2">
        <v>56.67</v>
      </c>
      <c r="M133" s="2">
        <v>104287.48</v>
      </c>
      <c r="N133" s="2">
        <v>72310.92</v>
      </c>
      <c r="O133" s="2">
        <v>31976.560000000001</v>
      </c>
      <c r="P133">
        <v>2010</v>
      </c>
      <c r="Q133">
        <v>11</v>
      </c>
    </row>
    <row r="134" spans="1:17" x14ac:dyDescent="0.3">
      <c r="A134" t="s">
        <v>35</v>
      </c>
      <c r="B134" t="s">
        <v>131</v>
      </c>
      <c r="C134" t="s">
        <v>71</v>
      </c>
      <c r="D134" t="s">
        <v>1205</v>
      </c>
      <c r="E134" t="s">
        <v>27</v>
      </c>
      <c r="F134" t="s">
        <v>30</v>
      </c>
      <c r="G134" s="1">
        <v>40885</v>
      </c>
      <c r="H134">
        <v>312559163</v>
      </c>
      <c r="I134" s="1">
        <v>40893</v>
      </c>
      <c r="J134" s="4">
        <v>2057</v>
      </c>
      <c r="K134" s="2">
        <v>47.45</v>
      </c>
      <c r="L134" s="2">
        <v>31.79</v>
      </c>
      <c r="M134" s="2">
        <v>97604.65</v>
      </c>
      <c r="N134" s="2">
        <v>65392.03</v>
      </c>
      <c r="O134" s="2">
        <v>32212.62</v>
      </c>
      <c r="P134">
        <v>2011</v>
      </c>
      <c r="Q134">
        <v>12</v>
      </c>
    </row>
    <row r="135" spans="1:17" x14ac:dyDescent="0.3">
      <c r="A135" t="s">
        <v>48</v>
      </c>
      <c r="B135" t="s">
        <v>705</v>
      </c>
      <c r="C135" t="s">
        <v>56</v>
      </c>
      <c r="D135" t="s">
        <v>706</v>
      </c>
      <c r="E135" t="s">
        <v>27</v>
      </c>
      <c r="F135" t="s">
        <v>30</v>
      </c>
      <c r="G135" s="1">
        <v>41538</v>
      </c>
      <c r="H135">
        <v>599622905</v>
      </c>
      <c r="I135" s="1">
        <v>41569</v>
      </c>
      <c r="J135" s="4">
        <v>597</v>
      </c>
      <c r="K135" s="2">
        <v>152.58000000000001</v>
      </c>
      <c r="L135" s="2">
        <v>97.44</v>
      </c>
      <c r="M135" s="2">
        <v>91090.26</v>
      </c>
      <c r="N135" s="2">
        <v>58171.68</v>
      </c>
      <c r="O135" s="2">
        <v>32918.58</v>
      </c>
      <c r="P135">
        <v>2013</v>
      </c>
      <c r="Q135">
        <v>9</v>
      </c>
    </row>
    <row r="136" spans="1:17" x14ac:dyDescent="0.3">
      <c r="A136" t="s">
        <v>17</v>
      </c>
      <c r="B136" t="s">
        <v>125</v>
      </c>
      <c r="C136" t="s">
        <v>71</v>
      </c>
      <c r="D136" t="s">
        <v>357</v>
      </c>
      <c r="E136" t="s">
        <v>21</v>
      </c>
      <c r="F136" t="s">
        <v>30</v>
      </c>
      <c r="G136" s="1">
        <v>40892</v>
      </c>
      <c r="H136">
        <v>608414113</v>
      </c>
      <c r="I136" s="1">
        <v>40900</v>
      </c>
      <c r="J136" s="4">
        <v>2111</v>
      </c>
      <c r="K136" s="2">
        <v>47.45</v>
      </c>
      <c r="L136" s="2">
        <v>31.79</v>
      </c>
      <c r="M136" s="2">
        <v>100166.95</v>
      </c>
      <c r="N136" s="2">
        <v>67108.69</v>
      </c>
      <c r="O136" s="2">
        <v>33058.26</v>
      </c>
      <c r="P136">
        <v>2011</v>
      </c>
      <c r="Q136">
        <v>12</v>
      </c>
    </row>
    <row r="137" spans="1:17" x14ac:dyDescent="0.3">
      <c r="A137" t="s">
        <v>17</v>
      </c>
      <c r="B137" t="s">
        <v>667</v>
      </c>
      <c r="C137" t="s">
        <v>82</v>
      </c>
      <c r="D137" t="s">
        <v>951</v>
      </c>
      <c r="E137" t="s">
        <v>21</v>
      </c>
      <c r="F137" t="s">
        <v>30</v>
      </c>
      <c r="G137" s="1">
        <v>41766</v>
      </c>
      <c r="H137">
        <v>219762027</v>
      </c>
      <c r="I137" s="1">
        <v>41787</v>
      </c>
      <c r="J137" s="4">
        <v>1322</v>
      </c>
      <c r="K137" s="2">
        <v>81.73</v>
      </c>
      <c r="L137" s="2">
        <v>56.67</v>
      </c>
      <c r="M137" s="2">
        <v>108047.06</v>
      </c>
      <c r="N137" s="2">
        <v>74917.740000000005</v>
      </c>
      <c r="O137" s="2">
        <v>33129.32</v>
      </c>
      <c r="P137">
        <v>2014</v>
      </c>
      <c r="Q137">
        <v>5</v>
      </c>
    </row>
    <row r="138" spans="1:17" x14ac:dyDescent="0.3">
      <c r="A138" t="s">
        <v>40</v>
      </c>
      <c r="B138" t="s">
        <v>67</v>
      </c>
      <c r="C138" t="s">
        <v>71</v>
      </c>
      <c r="D138" t="s">
        <v>769</v>
      </c>
      <c r="E138" t="s">
        <v>27</v>
      </c>
      <c r="F138" t="s">
        <v>65</v>
      </c>
      <c r="G138" s="1">
        <v>40844</v>
      </c>
      <c r="H138">
        <v>373048341</v>
      </c>
      <c r="I138" s="1">
        <v>40889</v>
      </c>
      <c r="J138" s="4">
        <v>2149</v>
      </c>
      <c r="K138" s="2">
        <v>47.45</v>
      </c>
      <c r="L138" s="2">
        <v>31.79</v>
      </c>
      <c r="M138" s="2">
        <v>101970.05</v>
      </c>
      <c r="N138" s="2">
        <v>68316.710000000006</v>
      </c>
      <c r="O138" s="2">
        <v>33653.339999999997</v>
      </c>
      <c r="P138">
        <v>2011</v>
      </c>
      <c r="Q138">
        <v>10</v>
      </c>
    </row>
    <row r="139" spans="1:17" x14ac:dyDescent="0.3">
      <c r="A139" t="s">
        <v>35</v>
      </c>
      <c r="B139" t="s">
        <v>300</v>
      </c>
      <c r="C139" t="s">
        <v>71</v>
      </c>
      <c r="D139" t="s">
        <v>452</v>
      </c>
      <c r="E139" t="s">
        <v>27</v>
      </c>
      <c r="F139" t="s">
        <v>65</v>
      </c>
      <c r="G139" s="1">
        <v>41085</v>
      </c>
      <c r="H139">
        <v>732568633</v>
      </c>
      <c r="I139" s="1">
        <v>41095</v>
      </c>
      <c r="J139" s="4">
        <v>2193</v>
      </c>
      <c r="K139" s="2">
        <v>47.45</v>
      </c>
      <c r="L139" s="2">
        <v>31.79</v>
      </c>
      <c r="M139" s="2">
        <v>104057.85</v>
      </c>
      <c r="N139" s="2">
        <v>69715.47</v>
      </c>
      <c r="O139" s="2">
        <v>34342.379999999997</v>
      </c>
      <c r="P139">
        <v>2012</v>
      </c>
      <c r="Q139">
        <v>6</v>
      </c>
    </row>
    <row r="140" spans="1:17" x14ac:dyDescent="0.3">
      <c r="A140" t="s">
        <v>35</v>
      </c>
      <c r="B140" t="s">
        <v>303</v>
      </c>
      <c r="C140" t="s">
        <v>56</v>
      </c>
      <c r="D140" t="s">
        <v>304</v>
      </c>
      <c r="E140" t="s">
        <v>27</v>
      </c>
      <c r="F140" t="s">
        <v>30</v>
      </c>
      <c r="G140" s="1">
        <v>41471</v>
      </c>
      <c r="H140">
        <v>376456248</v>
      </c>
      <c r="I140" s="1">
        <v>41487</v>
      </c>
      <c r="J140" s="4">
        <v>624</v>
      </c>
      <c r="K140" s="2">
        <v>152.58000000000001</v>
      </c>
      <c r="L140" s="2">
        <v>97.44</v>
      </c>
      <c r="M140" s="2">
        <v>95209.919999999998</v>
      </c>
      <c r="N140" s="2">
        <v>60802.559999999998</v>
      </c>
      <c r="O140" s="2">
        <v>34407.360000000001</v>
      </c>
      <c r="P140">
        <v>2013</v>
      </c>
      <c r="Q140">
        <v>7</v>
      </c>
    </row>
    <row r="141" spans="1:17" x14ac:dyDescent="0.3">
      <c r="A141" t="s">
        <v>23</v>
      </c>
      <c r="B141" t="s">
        <v>24</v>
      </c>
      <c r="C141" t="s">
        <v>71</v>
      </c>
      <c r="D141" t="s">
        <v>648</v>
      </c>
      <c r="E141" t="s">
        <v>27</v>
      </c>
      <c r="F141" t="s">
        <v>30</v>
      </c>
      <c r="G141" s="1">
        <v>42476</v>
      </c>
      <c r="H141">
        <v>694687259</v>
      </c>
      <c r="I141" s="1">
        <v>42523</v>
      </c>
      <c r="J141" s="4">
        <v>2252</v>
      </c>
      <c r="K141" s="2">
        <v>47.45</v>
      </c>
      <c r="L141" s="2">
        <v>31.79</v>
      </c>
      <c r="M141" s="2">
        <v>106857.4</v>
      </c>
      <c r="N141" s="2">
        <v>71591.08</v>
      </c>
      <c r="O141" s="2">
        <v>35266.32</v>
      </c>
      <c r="P141">
        <v>2016</v>
      </c>
      <c r="Q141">
        <v>4</v>
      </c>
    </row>
    <row r="142" spans="1:17" x14ac:dyDescent="0.3">
      <c r="A142" t="s">
        <v>17</v>
      </c>
      <c r="B142" t="s">
        <v>116</v>
      </c>
      <c r="C142" t="s">
        <v>28</v>
      </c>
      <c r="D142" t="s">
        <v>735</v>
      </c>
      <c r="E142" t="s">
        <v>27</v>
      </c>
      <c r="F142" t="s">
        <v>22</v>
      </c>
      <c r="G142" s="1">
        <v>41755</v>
      </c>
      <c r="H142">
        <v>224287021</v>
      </c>
      <c r="I142" s="1">
        <v>41776</v>
      </c>
      <c r="J142" s="4">
        <v>368</v>
      </c>
      <c r="K142" s="2">
        <v>255.28</v>
      </c>
      <c r="L142" s="2">
        <v>159.41999999999999</v>
      </c>
      <c r="M142" s="2">
        <v>93943.039999999994</v>
      </c>
      <c r="N142" s="2">
        <v>58666.559999999998</v>
      </c>
      <c r="O142" s="2">
        <v>35276.480000000003</v>
      </c>
      <c r="P142">
        <v>2014</v>
      </c>
      <c r="Q142">
        <v>4</v>
      </c>
    </row>
    <row r="143" spans="1:17" x14ac:dyDescent="0.3">
      <c r="A143" t="s">
        <v>17</v>
      </c>
      <c r="B143" t="s">
        <v>116</v>
      </c>
      <c r="C143" t="s">
        <v>25</v>
      </c>
      <c r="D143" t="s">
        <v>1061</v>
      </c>
      <c r="E143" t="s">
        <v>21</v>
      </c>
      <c r="F143" t="s">
        <v>22</v>
      </c>
      <c r="G143" s="1">
        <v>41875</v>
      </c>
      <c r="H143">
        <v>496656548</v>
      </c>
      <c r="I143" s="1">
        <v>41911</v>
      </c>
      <c r="J143" s="4">
        <v>564</v>
      </c>
      <c r="K143" s="2">
        <v>154.06</v>
      </c>
      <c r="L143" s="2">
        <v>90.93</v>
      </c>
      <c r="M143" s="2">
        <v>86889.84</v>
      </c>
      <c r="N143" s="2">
        <v>51284.52</v>
      </c>
      <c r="O143" s="2">
        <v>35605.32</v>
      </c>
      <c r="P143">
        <v>2014</v>
      </c>
      <c r="Q143">
        <v>8</v>
      </c>
    </row>
    <row r="144" spans="1:17" x14ac:dyDescent="0.3">
      <c r="A144" t="s">
        <v>31</v>
      </c>
      <c r="B144" t="s">
        <v>229</v>
      </c>
      <c r="C144" t="s">
        <v>19</v>
      </c>
      <c r="D144" t="s">
        <v>230</v>
      </c>
      <c r="E144" t="s">
        <v>21</v>
      </c>
      <c r="F144" t="s">
        <v>65</v>
      </c>
      <c r="G144" s="1">
        <v>40808</v>
      </c>
      <c r="H144">
        <v>773315894</v>
      </c>
      <c r="I144" s="1">
        <v>40851</v>
      </c>
      <c r="J144" s="4">
        <v>213</v>
      </c>
      <c r="K144" s="2">
        <v>437.2</v>
      </c>
      <c r="L144" s="2">
        <v>263.33</v>
      </c>
      <c r="M144" s="2">
        <v>93123.6</v>
      </c>
      <c r="N144" s="2">
        <v>56089.29</v>
      </c>
      <c r="O144" s="2">
        <v>37034.31</v>
      </c>
      <c r="P144">
        <v>2011</v>
      </c>
      <c r="Q144">
        <v>9</v>
      </c>
    </row>
    <row r="145" spans="1:17" x14ac:dyDescent="0.3">
      <c r="A145" t="s">
        <v>17</v>
      </c>
      <c r="B145" t="s">
        <v>95</v>
      </c>
      <c r="C145" t="s">
        <v>71</v>
      </c>
      <c r="D145" t="s">
        <v>96</v>
      </c>
      <c r="E145" t="s">
        <v>21</v>
      </c>
      <c r="F145" t="s">
        <v>30</v>
      </c>
      <c r="G145" s="1">
        <v>42887</v>
      </c>
      <c r="H145">
        <v>944415509</v>
      </c>
      <c r="I145" s="1">
        <v>42909</v>
      </c>
      <c r="J145" s="4">
        <v>2391</v>
      </c>
      <c r="K145" s="2">
        <v>47.45</v>
      </c>
      <c r="L145" s="2">
        <v>31.79</v>
      </c>
      <c r="M145" s="2">
        <v>113452.95</v>
      </c>
      <c r="N145" s="2">
        <v>76009.89</v>
      </c>
      <c r="O145" s="2">
        <v>37443.06</v>
      </c>
      <c r="P145">
        <v>2017</v>
      </c>
      <c r="Q145">
        <v>6</v>
      </c>
    </row>
    <row r="146" spans="1:17" x14ac:dyDescent="0.3">
      <c r="A146" t="s">
        <v>31</v>
      </c>
      <c r="B146" t="s">
        <v>84</v>
      </c>
      <c r="C146" t="s">
        <v>46</v>
      </c>
      <c r="D146" t="s">
        <v>85</v>
      </c>
      <c r="E146" t="s">
        <v>27</v>
      </c>
      <c r="F146" t="s">
        <v>65</v>
      </c>
      <c r="G146" s="1">
        <v>42350</v>
      </c>
      <c r="H146">
        <v>770478332</v>
      </c>
      <c r="I146" s="1">
        <v>42393</v>
      </c>
      <c r="J146" s="4">
        <v>515</v>
      </c>
      <c r="K146" s="2">
        <v>109.28</v>
      </c>
      <c r="L146" s="2">
        <v>35.840000000000003</v>
      </c>
      <c r="M146" s="2">
        <v>56279.199999999997</v>
      </c>
      <c r="N146" s="2">
        <v>18457.599999999999</v>
      </c>
      <c r="O146" s="2">
        <v>37821.599999999999</v>
      </c>
      <c r="P146">
        <v>2015</v>
      </c>
      <c r="Q146">
        <v>12</v>
      </c>
    </row>
    <row r="147" spans="1:17" x14ac:dyDescent="0.3">
      <c r="A147" t="s">
        <v>17</v>
      </c>
      <c r="B147" t="s">
        <v>308</v>
      </c>
      <c r="C147" t="s">
        <v>28</v>
      </c>
      <c r="D147" t="s">
        <v>1021</v>
      </c>
      <c r="E147" t="s">
        <v>27</v>
      </c>
      <c r="F147" t="s">
        <v>22</v>
      </c>
      <c r="G147" s="1">
        <v>40595</v>
      </c>
      <c r="H147">
        <v>195833718</v>
      </c>
      <c r="I147" s="1">
        <v>40640</v>
      </c>
      <c r="J147" s="4">
        <v>404</v>
      </c>
      <c r="K147" s="2">
        <v>255.28</v>
      </c>
      <c r="L147" s="2">
        <v>159.41999999999999</v>
      </c>
      <c r="M147" s="2">
        <v>103133.12</v>
      </c>
      <c r="N147" s="2">
        <v>64405.68</v>
      </c>
      <c r="O147" s="2">
        <v>38727.440000000002</v>
      </c>
      <c r="P147">
        <v>2011</v>
      </c>
      <c r="Q147">
        <v>2</v>
      </c>
    </row>
    <row r="148" spans="1:17" x14ac:dyDescent="0.3">
      <c r="A148" t="s">
        <v>35</v>
      </c>
      <c r="B148" t="s">
        <v>184</v>
      </c>
      <c r="C148" t="s">
        <v>68</v>
      </c>
      <c r="D148" t="s">
        <v>717</v>
      </c>
      <c r="E148" t="s">
        <v>21</v>
      </c>
      <c r="F148" t="s">
        <v>30</v>
      </c>
      <c r="G148" s="1">
        <v>41906</v>
      </c>
      <c r="H148">
        <v>459112060</v>
      </c>
      <c r="I148" s="1">
        <v>41924</v>
      </c>
      <c r="J148" s="4">
        <v>316</v>
      </c>
      <c r="K148" s="2">
        <v>651.21</v>
      </c>
      <c r="L148" s="2">
        <v>524.96</v>
      </c>
      <c r="M148" s="2">
        <v>205782.36</v>
      </c>
      <c r="N148" s="2">
        <v>165887.35999999999</v>
      </c>
      <c r="O148" s="2">
        <v>39895</v>
      </c>
      <c r="P148">
        <v>2014</v>
      </c>
      <c r="Q148">
        <v>9</v>
      </c>
    </row>
    <row r="149" spans="1:17" x14ac:dyDescent="0.3">
      <c r="A149" t="s">
        <v>35</v>
      </c>
      <c r="B149" t="s">
        <v>334</v>
      </c>
      <c r="C149" t="s">
        <v>82</v>
      </c>
      <c r="D149" t="s">
        <v>335</v>
      </c>
      <c r="E149" t="s">
        <v>21</v>
      </c>
      <c r="F149" t="s">
        <v>39</v>
      </c>
      <c r="G149" s="1">
        <v>40865</v>
      </c>
      <c r="H149">
        <v>823739278</v>
      </c>
      <c r="I149" s="1">
        <v>40906</v>
      </c>
      <c r="J149" s="4">
        <v>1612</v>
      </c>
      <c r="K149" s="2">
        <v>81.73</v>
      </c>
      <c r="L149" s="2">
        <v>56.67</v>
      </c>
      <c r="M149" s="2">
        <v>131748.76</v>
      </c>
      <c r="N149" s="2">
        <v>91352.04</v>
      </c>
      <c r="O149" s="2">
        <v>40396.720000000001</v>
      </c>
      <c r="P149">
        <v>2011</v>
      </c>
      <c r="Q149">
        <v>11</v>
      </c>
    </row>
    <row r="150" spans="1:17" x14ac:dyDescent="0.3">
      <c r="A150" t="s">
        <v>31</v>
      </c>
      <c r="B150" t="s">
        <v>446</v>
      </c>
      <c r="C150" t="s">
        <v>71</v>
      </c>
      <c r="D150" t="s">
        <v>1116</v>
      </c>
      <c r="E150" t="s">
        <v>27</v>
      </c>
      <c r="F150" t="s">
        <v>30</v>
      </c>
      <c r="G150" s="1">
        <v>41502</v>
      </c>
      <c r="H150">
        <v>829352176</v>
      </c>
      <c r="I150" s="1">
        <v>41512</v>
      </c>
      <c r="J150" s="4">
        <v>2594</v>
      </c>
      <c r="K150" s="2">
        <v>47.45</v>
      </c>
      <c r="L150" s="2">
        <v>31.79</v>
      </c>
      <c r="M150" s="2">
        <v>123085.3</v>
      </c>
      <c r="N150" s="2">
        <v>82463.259999999995</v>
      </c>
      <c r="O150" s="2">
        <v>40622.04</v>
      </c>
      <c r="P150">
        <v>2013</v>
      </c>
      <c r="Q150">
        <v>8</v>
      </c>
    </row>
    <row r="151" spans="1:17" x14ac:dyDescent="0.3">
      <c r="A151" t="s">
        <v>40</v>
      </c>
      <c r="B151" t="s">
        <v>283</v>
      </c>
      <c r="C151" t="s">
        <v>71</v>
      </c>
      <c r="D151" t="s">
        <v>994</v>
      </c>
      <c r="E151" t="s">
        <v>27</v>
      </c>
      <c r="F151" t="s">
        <v>39</v>
      </c>
      <c r="G151" s="1">
        <v>42112</v>
      </c>
      <c r="H151">
        <v>682489430</v>
      </c>
      <c r="I151" s="1">
        <v>42147</v>
      </c>
      <c r="J151" s="4">
        <v>2644</v>
      </c>
      <c r="K151" s="2">
        <v>47.45</v>
      </c>
      <c r="L151" s="2">
        <v>31.79</v>
      </c>
      <c r="M151" s="2">
        <v>125457.8</v>
      </c>
      <c r="N151" s="2">
        <v>84052.76</v>
      </c>
      <c r="O151" s="2">
        <v>41405.040000000001</v>
      </c>
      <c r="P151">
        <v>2015</v>
      </c>
      <c r="Q151">
        <v>4</v>
      </c>
    </row>
    <row r="152" spans="1:17" x14ac:dyDescent="0.3">
      <c r="A152" t="s">
        <v>48</v>
      </c>
      <c r="B152" t="s">
        <v>454</v>
      </c>
      <c r="C152" t="s">
        <v>46</v>
      </c>
      <c r="D152" t="s">
        <v>572</v>
      </c>
      <c r="E152" t="s">
        <v>21</v>
      </c>
      <c r="F152" t="s">
        <v>65</v>
      </c>
      <c r="G152" s="1">
        <v>40538</v>
      </c>
      <c r="H152">
        <v>716849601</v>
      </c>
      <c r="I152" s="1">
        <v>40543</v>
      </c>
      <c r="J152" s="4">
        <v>582</v>
      </c>
      <c r="K152" s="2">
        <v>109.28</v>
      </c>
      <c r="L152" s="2">
        <v>35.840000000000003</v>
      </c>
      <c r="M152" s="2">
        <v>63600.959999999999</v>
      </c>
      <c r="N152" s="2">
        <v>20858.88</v>
      </c>
      <c r="O152" s="2">
        <v>42742.080000000002</v>
      </c>
      <c r="P152">
        <v>2010</v>
      </c>
      <c r="Q152">
        <v>12</v>
      </c>
    </row>
    <row r="153" spans="1:17" x14ac:dyDescent="0.3">
      <c r="A153" t="s">
        <v>31</v>
      </c>
      <c r="B153" t="s">
        <v>582</v>
      </c>
      <c r="C153" t="s">
        <v>68</v>
      </c>
      <c r="D153" t="s">
        <v>1026</v>
      </c>
      <c r="E153" t="s">
        <v>21</v>
      </c>
      <c r="F153" t="s">
        <v>22</v>
      </c>
      <c r="G153" s="1">
        <v>42698</v>
      </c>
      <c r="H153">
        <v>143657672</v>
      </c>
      <c r="I153" s="1">
        <v>42743</v>
      </c>
      <c r="J153" s="4">
        <v>352</v>
      </c>
      <c r="K153" s="2">
        <v>651.21</v>
      </c>
      <c r="L153" s="2">
        <v>524.96</v>
      </c>
      <c r="M153" s="2">
        <v>229225.92</v>
      </c>
      <c r="N153" s="2">
        <v>184785.92000000001</v>
      </c>
      <c r="O153" s="2">
        <v>44440</v>
      </c>
      <c r="P153">
        <v>2016</v>
      </c>
      <c r="Q153">
        <v>11</v>
      </c>
    </row>
    <row r="154" spans="1:17" x14ac:dyDescent="0.3">
      <c r="A154" t="s">
        <v>17</v>
      </c>
      <c r="B154" t="s">
        <v>125</v>
      </c>
      <c r="C154" t="s">
        <v>71</v>
      </c>
      <c r="D154" t="s">
        <v>568</v>
      </c>
      <c r="E154" t="s">
        <v>27</v>
      </c>
      <c r="F154" t="s">
        <v>30</v>
      </c>
      <c r="G154" s="1">
        <v>41935</v>
      </c>
      <c r="H154">
        <v>581990706</v>
      </c>
      <c r="I154" s="1">
        <v>41958</v>
      </c>
      <c r="J154" s="4">
        <v>2838</v>
      </c>
      <c r="K154" s="2">
        <v>47.45</v>
      </c>
      <c r="L154" s="2">
        <v>31.79</v>
      </c>
      <c r="M154" s="2">
        <v>134663.1</v>
      </c>
      <c r="N154" s="2">
        <v>90220.02</v>
      </c>
      <c r="O154" s="2">
        <v>44443.08</v>
      </c>
      <c r="P154">
        <v>2014</v>
      </c>
      <c r="Q154">
        <v>10</v>
      </c>
    </row>
    <row r="155" spans="1:17" x14ac:dyDescent="0.3">
      <c r="A155" t="s">
        <v>23</v>
      </c>
      <c r="B155" t="s">
        <v>70</v>
      </c>
      <c r="C155" t="s">
        <v>71</v>
      </c>
      <c r="D155" t="s">
        <v>72</v>
      </c>
      <c r="E155" t="s">
        <v>27</v>
      </c>
      <c r="F155" t="s">
        <v>22</v>
      </c>
      <c r="G155" s="1">
        <v>41117</v>
      </c>
      <c r="H155">
        <v>414244067</v>
      </c>
      <c r="I155" s="1">
        <v>41128</v>
      </c>
      <c r="J155" s="4">
        <v>2880</v>
      </c>
      <c r="K155" s="2">
        <v>47.45</v>
      </c>
      <c r="L155" s="2">
        <v>31.79</v>
      </c>
      <c r="M155" s="2">
        <v>136656</v>
      </c>
      <c r="N155" s="2">
        <v>91555.199999999997</v>
      </c>
      <c r="O155" s="2">
        <v>45100.800000000003</v>
      </c>
      <c r="P155">
        <v>2012</v>
      </c>
      <c r="Q155">
        <v>7</v>
      </c>
    </row>
    <row r="156" spans="1:17" x14ac:dyDescent="0.3">
      <c r="A156" t="s">
        <v>51</v>
      </c>
      <c r="B156" t="s">
        <v>52</v>
      </c>
      <c r="C156" t="s">
        <v>82</v>
      </c>
      <c r="D156" t="s">
        <v>147</v>
      </c>
      <c r="E156" t="s">
        <v>21</v>
      </c>
      <c r="F156" t="s">
        <v>39</v>
      </c>
      <c r="G156" s="1">
        <v>42721</v>
      </c>
      <c r="H156">
        <v>600370490</v>
      </c>
      <c r="I156" s="1">
        <v>42760</v>
      </c>
      <c r="J156" s="4">
        <v>1824</v>
      </c>
      <c r="K156" s="2">
        <v>81.73</v>
      </c>
      <c r="L156" s="2">
        <v>56.67</v>
      </c>
      <c r="M156" s="2">
        <v>149075.51999999999</v>
      </c>
      <c r="N156" s="2">
        <v>103366.08</v>
      </c>
      <c r="O156" s="2">
        <v>45709.440000000002</v>
      </c>
      <c r="P156">
        <v>2016</v>
      </c>
      <c r="Q156">
        <v>12</v>
      </c>
    </row>
    <row r="157" spans="1:17" x14ac:dyDescent="0.3">
      <c r="A157" t="s">
        <v>40</v>
      </c>
      <c r="B157" t="s">
        <v>310</v>
      </c>
      <c r="C157" t="s">
        <v>25</v>
      </c>
      <c r="D157" t="s">
        <v>320</v>
      </c>
      <c r="E157" t="s">
        <v>27</v>
      </c>
      <c r="F157" t="s">
        <v>30</v>
      </c>
      <c r="G157" s="1">
        <v>41784</v>
      </c>
      <c r="H157">
        <v>739998137</v>
      </c>
      <c r="I157" s="1">
        <v>41829</v>
      </c>
      <c r="J157" s="4">
        <v>748</v>
      </c>
      <c r="K157" s="2">
        <v>154.06</v>
      </c>
      <c r="L157" s="2">
        <v>90.93</v>
      </c>
      <c r="M157" s="2">
        <v>115236.88</v>
      </c>
      <c r="N157" s="2">
        <v>68015.64</v>
      </c>
      <c r="O157" s="2">
        <v>47221.24</v>
      </c>
      <c r="P157">
        <v>2014</v>
      </c>
      <c r="Q157">
        <v>5</v>
      </c>
    </row>
    <row r="158" spans="1:17" x14ac:dyDescent="0.3">
      <c r="A158" t="s">
        <v>35</v>
      </c>
      <c r="B158" t="s">
        <v>273</v>
      </c>
      <c r="C158" t="s">
        <v>59</v>
      </c>
      <c r="D158" t="s">
        <v>274</v>
      </c>
      <c r="E158" t="s">
        <v>27</v>
      </c>
      <c r="F158" t="s">
        <v>39</v>
      </c>
      <c r="G158" s="1">
        <v>41281</v>
      </c>
      <c r="H158">
        <v>382537782</v>
      </c>
      <c r="I158" s="1">
        <v>41301</v>
      </c>
      <c r="J158" s="4">
        <v>285</v>
      </c>
      <c r="K158" s="2">
        <v>668.27</v>
      </c>
      <c r="L158" s="2">
        <v>502.54</v>
      </c>
      <c r="M158" s="2">
        <v>190456.95</v>
      </c>
      <c r="N158" s="2">
        <v>143223.9</v>
      </c>
      <c r="O158" s="2">
        <v>47233.05</v>
      </c>
      <c r="P158">
        <v>2013</v>
      </c>
      <c r="Q158">
        <v>1</v>
      </c>
    </row>
    <row r="159" spans="1:17" x14ac:dyDescent="0.3">
      <c r="A159" t="s">
        <v>31</v>
      </c>
      <c r="B159" t="s">
        <v>287</v>
      </c>
      <c r="C159" t="s">
        <v>71</v>
      </c>
      <c r="D159" t="s">
        <v>764</v>
      </c>
      <c r="E159" t="s">
        <v>27</v>
      </c>
      <c r="F159" t="s">
        <v>65</v>
      </c>
      <c r="G159" s="1">
        <v>40984</v>
      </c>
      <c r="H159">
        <v>668365561</v>
      </c>
      <c r="I159" s="1">
        <v>41033</v>
      </c>
      <c r="J159" s="4">
        <v>3077</v>
      </c>
      <c r="K159" s="2">
        <v>47.45</v>
      </c>
      <c r="L159" s="2">
        <v>31.79</v>
      </c>
      <c r="M159" s="2">
        <v>146003.65</v>
      </c>
      <c r="N159" s="2">
        <v>97817.83</v>
      </c>
      <c r="O159" s="2">
        <v>48185.82</v>
      </c>
      <c r="P159">
        <v>2012</v>
      </c>
      <c r="Q159">
        <v>3</v>
      </c>
    </row>
    <row r="160" spans="1:17" x14ac:dyDescent="0.3">
      <c r="A160" t="s">
        <v>40</v>
      </c>
      <c r="B160" t="s">
        <v>279</v>
      </c>
      <c r="C160" t="s">
        <v>82</v>
      </c>
      <c r="D160" t="s">
        <v>915</v>
      </c>
      <c r="E160" t="s">
        <v>21</v>
      </c>
      <c r="F160" t="s">
        <v>39</v>
      </c>
      <c r="G160" s="1">
        <v>40345</v>
      </c>
      <c r="H160">
        <v>496897733</v>
      </c>
      <c r="I160" s="1">
        <v>40380</v>
      </c>
      <c r="J160" s="4">
        <v>1936</v>
      </c>
      <c r="K160" s="2">
        <v>81.73</v>
      </c>
      <c r="L160" s="2">
        <v>56.67</v>
      </c>
      <c r="M160" s="2">
        <v>158229.28</v>
      </c>
      <c r="N160" s="2">
        <v>109713.12</v>
      </c>
      <c r="O160" s="2">
        <v>48516.160000000003</v>
      </c>
      <c r="P160">
        <v>2010</v>
      </c>
      <c r="Q160">
        <v>6</v>
      </c>
    </row>
    <row r="161" spans="1:17" x14ac:dyDescent="0.3">
      <c r="A161" t="s">
        <v>31</v>
      </c>
      <c r="B161" t="s">
        <v>121</v>
      </c>
      <c r="C161" t="s">
        <v>71</v>
      </c>
      <c r="D161" t="s">
        <v>122</v>
      </c>
      <c r="E161" t="s">
        <v>27</v>
      </c>
      <c r="F161" t="s">
        <v>22</v>
      </c>
      <c r="G161" s="1">
        <v>41355</v>
      </c>
      <c r="H161">
        <v>693473613</v>
      </c>
      <c r="I161" s="1">
        <v>41385</v>
      </c>
      <c r="J161" s="4">
        <v>3107</v>
      </c>
      <c r="K161" s="2">
        <v>47.45</v>
      </c>
      <c r="L161" s="2">
        <v>31.79</v>
      </c>
      <c r="M161" s="2">
        <v>147427.15</v>
      </c>
      <c r="N161" s="2">
        <v>98771.53</v>
      </c>
      <c r="O161" s="2">
        <v>48655.62</v>
      </c>
      <c r="P161">
        <v>2013</v>
      </c>
      <c r="Q161">
        <v>3</v>
      </c>
    </row>
    <row r="162" spans="1:17" x14ac:dyDescent="0.3">
      <c r="A162" t="s">
        <v>48</v>
      </c>
      <c r="B162" t="s">
        <v>86</v>
      </c>
      <c r="C162" t="s">
        <v>28</v>
      </c>
      <c r="D162" t="s">
        <v>527</v>
      </c>
      <c r="E162" t="s">
        <v>27</v>
      </c>
      <c r="F162" t="s">
        <v>22</v>
      </c>
      <c r="G162" s="1">
        <v>41448</v>
      </c>
      <c r="H162">
        <v>641018617</v>
      </c>
      <c r="I162" s="1">
        <v>41455</v>
      </c>
      <c r="J162" s="4">
        <v>508</v>
      </c>
      <c r="K162" s="2">
        <v>255.28</v>
      </c>
      <c r="L162" s="2">
        <v>159.41999999999999</v>
      </c>
      <c r="M162" s="2">
        <v>129682.24000000001</v>
      </c>
      <c r="N162" s="2">
        <v>80985.36</v>
      </c>
      <c r="O162" s="2">
        <v>48696.88</v>
      </c>
      <c r="P162">
        <v>2013</v>
      </c>
      <c r="Q162">
        <v>6</v>
      </c>
    </row>
    <row r="163" spans="1:17" x14ac:dyDescent="0.3">
      <c r="A163" t="s">
        <v>31</v>
      </c>
      <c r="B163" t="s">
        <v>32</v>
      </c>
      <c r="C163" t="s">
        <v>19</v>
      </c>
      <c r="D163" t="s">
        <v>1128</v>
      </c>
      <c r="E163" t="s">
        <v>27</v>
      </c>
      <c r="F163" t="s">
        <v>65</v>
      </c>
      <c r="G163" s="1">
        <v>42375</v>
      </c>
      <c r="H163">
        <v>453569972</v>
      </c>
      <c r="I163" s="1">
        <v>42419</v>
      </c>
      <c r="J163" s="4">
        <v>289</v>
      </c>
      <c r="K163" s="2">
        <v>437.2</v>
      </c>
      <c r="L163" s="2">
        <v>263.33</v>
      </c>
      <c r="M163" s="2">
        <v>126350.8</v>
      </c>
      <c r="N163" s="2">
        <v>76102.37</v>
      </c>
      <c r="O163" s="2">
        <v>50248.43</v>
      </c>
      <c r="P163">
        <v>2016</v>
      </c>
      <c r="Q163">
        <v>1</v>
      </c>
    </row>
    <row r="164" spans="1:17" x14ac:dyDescent="0.3">
      <c r="A164" t="s">
        <v>35</v>
      </c>
      <c r="B164" t="s">
        <v>273</v>
      </c>
      <c r="C164" t="s">
        <v>71</v>
      </c>
      <c r="D164" t="s">
        <v>693</v>
      </c>
      <c r="E164" t="s">
        <v>21</v>
      </c>
      <c r="F164" t="s">
        <v>39</v>
      </c>
      <c r="G164" s="1">
        <v>41135</v>
      </c>
      <c r="H164">
        <v>554045522</v>
      </c>
      <c r="I164" s="1">
        <v>41172</v>
      </c>
      <c r="J164" s="4">
        <v>3237</v>
      </c>
      <c r="K164" s="2">
        <v>47.45</v>
      </c>
      <c r="L164" s="2">
        <v>31.79</v>
      </c>
      <c r="M164" s="2">
        <v>153595.65</v>
      </c>
      <c r="N164" s="2">
        <v>102904.23</v>
      </c>
      <c r="O164" s="2">
        <v>50691.42</v>
      </c>
      <c r="P164">
        <v>2012</v>
      </c>
      <c r="Q164">
        <v>8</v>
      </c>
    </row>
    <row r="165" spans="1:17" x14ac:dyDescent="0.3">
      <c r="A165" t="s">
        <v>51</v>
      </c>
      <c r="B165" t="s">
        <v>522</v>
      </c>
      <c r="C165" t="s">
        <v>46</v>
      </c>
      <c r="D165" t="s">
        <v>523</v>
      </c>
      <c r="E165" t="s">
        <v>21</v>
      </c>
      <c r="F165" t="s">
        <v>22</v>
      </c>
      <c r="G165" s="1">
        <v>42207</v>
      </c>
      <c r="H165">
        <v>847999322</v>
      </c>
      <c r="I165" s="1">
        <v>42222</v>
      </c>
      <c r="J165" s="4">
        <v>699</v>
      </c>
      <c r="K165" s="2">
        <v>109.28</v>
      </c>
      <c r="L165" s="2">
        <v>35.840000000000003</v>
      </c>
      <c r="M165" s="2">
        <v>76386.720000000001</v>
      </c>
      <c r="N165" s="2">
        <v>25052.16</v>
      </c>
      <c r="O165" s="2">
        <v>51334.559999999998</v>
      </c>
      <c r="P165">
        <v>2015</v>
      </c>
      <c r="Q165">
        <v>7</v>
      </c>
    </row>
    <row r="166" spans="1:17" x14ac:dyDescent="0.3">
      <c r="A166" t="s">
        <v>17</v>
      </c>
      <c r="B166" t="s">
        <v>237</v>
      </c>
      <c r="C166" t="s">
        <v>68</v>
      </c>
      <c r="D166" t="s">
        <v>1188</v>
      </c>
      <c r="E166" t="s">
        <v>27</v>
      </c>
      <c r="F166" t="s">
        <v>30</v>
      </c>
      <c r="G166" s="1">
        <v>40500</v>
      </c>
      <c r="H166">
        <v>841138446</v>
      </c>
      <c r="I166" s="1">
        <v>40520</v>
      </c>
      <c r="J166" s="4">
        <v>413</v>
      </c>
      <c r="K166" s="2">
        <v>651.21</v>
      </c>
      <c r="L166" s="2">
        <v>524.96</v>
      </c>
      <c r="M166" s="2">
        <v>268949.73</v>
      </c>
      <c r="N166" s="2">
        <v>216808.48</v>
      </c>
      <c r="O166" s="2">
        <v>52141.25</v>
      </c>
      <c r="P166">
        <v>2010</v>
      </c>
      <c r="Q166">
        <v>11</v>
      </c>
    </row>
    <row r="167" spans="1:17" x14ac:dyDescent="0.3">
      <c r="A167" t="s">
        <v>48</v>
      </c>
      <c r="B167" t="s">
        <v>629</v>
      </c>
      <c r="C167" t="s">
        <v>33</v>
      </c>
      <c r="D167" t="s">
        <v>1197</v>
      </c>
      <c r="E167" t="s">
        <v>21</v>
      </c>
      <c r="F167" t="s">
        <v>39</v>
      </c>
      <c r="G167" s="1">
        <v>42421</v>
      </c>
      <c r="H167">
        <v>708063542</v>
      </c>
      <c r="I167" s="1">
        <v>42448</v>
      </c>
      <c r="J167" s="4">
        <v>592</v>
      </c>
      <c r="K167" s="2">
        <v>205.7</v>
      </c>
      <c r="L167" s="2">
        <v>117.11</v>
      </c>
      <c r="M167" s="2">
        <v>121774.39999999999</v>
      </c>
      <c r="N167" s="2">
        <v>69329.119999999995</v>
      </c>
      <c r="O167" s="2">
        <v>52445.279999999999</v>
      </c>
      <c r="P167">
        <v>2016</v>
      </c>
      <c r="Q167">
        <v>2</v>
      </c>
    </row>
    <row r="168" spans="1:17" x14ac:dyDescent="0.3">
      <c r="A168" t="s">
        <v>51</v>
      </c>
      <c r="B168" t="s">
        <v>400</v>
      </c>
      <c r="C168" t="s">
        <v>25</v>
      </c>
      <c r="D168" t="s">
        <v>660</v>
      </c>
      <c r="E168" t="s">
        <v>21</v>
      </c>
      <c r="F168" t="s">
        <v>30</v>
      </c>
      <c r="G168" s="1">
        <v>40358</v>
      </c>
      <c r="H168">
        <v>167787253</v>
      </c>
      <c r="I168" s="1">
        <v>40375</v>
      </c>
      <c r="J168" s="4">
        <v>832</v>
      </c>
      <c r="K168" s="2">
        <v>154.06</v>
      </c>
      <c r="L168" s="2">
        <v>90.93</v>
      </c>
      <c r="M168" s="2">
        <v>128177.92</v>
      </c>
      <c r="N168" s="2">
        <v>75653.759999999995</v>
      </c>
      <c r="O168" s="2">
        <v>52524.160000000003</v>
      </c>
      <c r="P168">
        <v>2010</v>
      </c>
      <c r="Q168">
        <v>6</v>
      </c>
    </row>
    <row r="169" spans="1:17" x14ac:dyDescent="0.3">
      <c r="A169" t="s">
        <v>35</v>
      </c>
      <c r="B169" t="s">
        <v>105</v>
      </c>
      <c r="C169" t="s">
        <v>91</v>
      </c>
      <c r="D169" t="s">
        <v>435</v>
      </c>
      <c r="E169" t="s">
        <v>27</v>
      </c>
      <c r="F169" t="s">
        <v>22</v>
      </c>
      <c r="G169" s="1">
        <v>41875</v>
      </c>
      <c r="H169">
        <v>947620856</v>
      </c>
      <c r="I169" s="1">
        <v>41885</v>
      </c>
      <c r="J169" s="4">
        <v>924</v>
      </c>
      <c r="K169" s="2">
        <v>421.89</v>
      </c>
      <c r="L169" s="2">
        <v>364.69</v>
      </c>
      <c r="M169" s="2">
        <v>389826.36</v>
      </c>
      <c r="N169" s="2">
        <v>336973.56</v>
      </c>
      <c r="O169" s="2">
        <v>52852.800000000003</v>
      </c>
      <c r="P169">
        <v>2014</v>
      </c>
      <c r="Q169">
        <v>8</v>
      </c>
    </row>
    <row r="170" spans="1:17" x14ac:dyDescent="0.3">
      <c r="A170" t="s">
        <v>17</v>
      </c>
      <c r="B170" t="s">
        <v>125</v>
      </c>
      <c r="C170" t="s">
        <v>82</v>
      </c>
      <c r="D170" t="s">
        <v>126</v>
      </c>
      <c r="E170" t="s">
        <v>21</v>
      </c>
      <c r="F170" t="s">
        <v>39</v>
      </c>
      <c r="G170" s="1">
        <v>42242</v>
      </c>
      <c r="H170">
        <v>262749040</v>
      </c>
      <c r="I170" s="1">
        <v>42246</v>
      </c>
      <c r="J170" s="4">
        <v>2135</v>
      </c>
      <c r="K170" s="2">
        <v>81.73</v>
      </c>
      <c r="L170" s="2">
        <v>56.67</v>
      </c>
      <c r="M170" s="2">
        <v>174493.55</v>
      </c>
      <c r="N170" s="2">
        <v>120990.45</v>
      </c>
      <c r="O170" s="2">
        <v>53503.1</v>
      </c>
      <c r="P170">
        <v>2015</v>
      </c>
      <c r="Q170">
        <v>8</v>
      </c>
    </row>
    <row r="171" spans="1:17" x14ac:dyDescent="0.3">
      <c r="A171" t="s">
        <v>40</v>
      </c>
      <c r="B171" t="s">
        <v>172</v>
      </c>
      <c r="C171" t="s">
        <v>82</v>
      </c>
      <c r="D171" t="s">
        <v>225</v>
      </c>
      <c r="E171" t="s">
        <v>27</v>
      </c>
      <c r="F171" t="s">
        <v>22</v>
      </c>
      <c r="G171" s="1">
        <v>41404</v>
      </c>
      <c r="H171">
        <v>641801393</v>
      </c>
      <c r="I171" s="1">
        <v>41418</v>
      </c>
      <c r="J171" s="4">
        <v>2149</v>
      </c>
      <c r="K171" s="2">
        <v>81.73</v>
      </c>
      <c r="L171" s="2">
        <v>56.67</v>
      </c>
      <c r="M171" s="2">
        <v>175637.77</v>
      </c>
      <c r="N171" s="2">
        <v>121783.83</v>
      </c>
      <c r="O171" s="2">
        <v>53853.94</v>
      </c>
      <c r="P171">
        <v>2013</v>
      </c>
      <c r="Q171">
        <v>5</v>
      </c>
    </row>
    <row r="172" spans="1:17" x14ac:dyDescent="0.3">
      <c r="A172" t="s">
        <v>31</v>
      </c>
      <c r="B172" t="s">
        <v>643</v>
      </c>
      <c r="C172" t="s">
        <v>28</v>
      </c>
      <c r="D172" t="s">
        <v>985</v>
      </c>
      <c r="E172" t="s">
        <v>27</v>
      </c>
      <c r="F172" t="s">
        <v>65</v>
      </c>
      <c r="G172" s="1">
        <v>41298</v>
      </c>
      <c r="H172">
        <v>671939122</v>
      </c>
      <c r="I172" s="1">
        <v>41319</v>
      </c>
      <c r="J172" s="4">
        <v>573</v>
      </c>
      <c r="K172" s="2">
        <v>255.28</v>
      </c>
      <c r="L172" s="2">
        <v>159.41999999999999</v>
      </c>
      <c r="M172" s="2">
        <v>146275.44</v>
      </c>
      <c r="N172" s="2">
        <v>91347.66</v>
      </c>
      <c r="O172" s="2">
        <v>54927.78</v>
      </c>
      <c r="P172">
        <v>2013</v>
      </c>
      <c r="Q172">
        <v>1</v>
      </c>
    </row>
    <row r="173" spans="1:17" x14ac:dyDescent="0.3">
      <c r="A173" t="s">
        <v>48</v>
      </c>
      <c r="B173" t="s">
        <v>629</v>
      </c>
      <c r="C173" t="s">
        <v>91</v>
      </c>
      <c r="D173" t="s">
        <v>1194</v>
      </c>
      <c r="E173" t="s">
        <v>27</v>
      </c>
      <c r="F173" t="s">
        <v>65</v>
      </c>
      <c r="G173" s="1">
        <v>40935</v>
      </c>
      <c r="H173">
        <v>626523101</v>
      </c>
      <c r="I173" s="1">
        <v>40955</v>
      </c>
      <c r="J173" s="4">
        <v>963</v>
      </c>
      <c r="K173" s="2">
        <v>421.89</v>
      </c>
      <c r="L173" s="2">
        <v>364.69</v>
      </c>
      <c r="M173" s="2">
        <v>406280.07</v>
      </c>
      <c r="N173" s="2">
        <v>351196.47</v>
      </c>
      <c r="O173" s="2">
        <v>55083.6</v>
      </c>
      <c r="P173">
        <v>2012</v>
      </c>
      <c r="Q173">
        <v>1</v>
      </c>
    </row>
    <row r="174" spans="1:17" x14ac:dyDescent="0.3">
      <c r="A174" t="s">
        <v>40</v>
      </c>
      <c r="B174" t="s">
        <v>279</v>
      </c>
      <c r="C174" t="s">
        <v>82</v>
      </c>
      <c r="D174" t="s">
        <v>280</v>
      </c>
      <c r="E174" t="s">
        <v>27</v>
      </c>
      <c r="F174" t="s">
        <v>39</v>
      </c>
      <c r="G174" s="1">
        <v>40577</v>
      </c>
      <c r="H174">
        <v>347163522</v>
      </c>
      <c r="I174" s="1">
        <v>40624</v>
      </c>
      <c r="J174" s="4">
        <v>2256</v>
      </c>
      <c r="K174" s="2">
        <v>81.73</v>
      </c>
      <c r="L174" s="2">
        <v>56.67</v>
      </c>
      <c r="M174" s="2">
        <v>184382.88</v>
      </c>
      <c r="N174" s="2">
        <v>127847.52</v>
      </c>
      <c r="O174" s="2">
        <v>56535.360000000001</v>
      </c>
      <c r="P174">
        <v>2011</v>
      </c>
      <c r="Q174">
        <v>2</v>
      </c>
    </row>
    <row r="175" spans="1:17" x14ac:dyDescent="0.3">
      <c r="A175" t="s">
        <v>17</v>
      </c>
      <c r="B175" t="s">
        <v>116</v>
      </c>
      <c r="C175" t="s">
        <v>71</v>
      </c>
      <c r="D175" t="s">
        <v>1101</v>
      </c>
      <c r="E175" t="s">
        <v>27</v>
      </c>
      <c r="F175" t="s">
        <v>30</v>
      </c>
      <c r="G175" s="1">
        <v>40665</v>
      </c>
      <c r="H175">
        <v>860952031</v>
      </c>
      <c r="I175" s="1">
        <v>40676</v>
      </c>
      <c r="J175" s="4">
        <v>3693</v>
      </c>
      <c r="K175" s="2">
        <v>47.45</v>
      </c>
      <c r="L175" s="2">
        <v>31.79</v>
      </c>
      <c r="M175" s="2">
        <v>175232.85</v>
      </c>
      <c r="N175" s="2">
        <v>117400.47</v>
      </c>
      <c r="O175" s="2">
        <v>57832.38</v>
      </c>
      <c r="P175">
        <v>2011</v>
      </c>
      <c r="Q175">
        <v>5</v>
      </c>
    </row>
    <row r="176" spans="1:17" x14ac:dyDescent="0.3">
      <c r="A176" t="s">
        <v>23</v>
      </c>
      <c r="B176" t="s">
        <v>70</v>
      </c>
      <c r="C176" t="s">
        <v>28</v>
      </c>
      <c r="D176" t="s">
        <v>514</v>
      </c>
      <c r="E176" t="s">
        <v>21</v>
      </c>
      <c r="F176" t="s">
        <v>30</v>
      </c>
      <c r="G176" s="1">
        <v>41828</v>
      </c>
      <c r="H176">
        <v>360945355</v>
      </c>
      <c r="I176" s="1">
        <v>41867</v>
      </c>
      <c r="J176" s="4">
        <v>607</v>
      </c>
      <c r="K176" s="2">
        <v>255.28</v>
      </c>
      <c r="L176" s="2">
        <v>159.41999999999999</v>
      </c>
      <c r="M176" s="2">
        <v>154954.96</v>
      </c>
      <c r="N176" s="2">
        <v>96767.94</v>
      </c>
      <c r="O176" s="2">
        <v>58187.02</v>
      </c>
      <c r="P176">
        <v>2014</v>
      </c>
      <c r="Q176">
        <v>7</v>
      </c>
    </row>
    <row r="177" spans="1:17" x14ac:dyDescent="0.3">
      <c r="A177" t="s">
        <v>40</v>
      </c>
      <c r="B177" t="s">
        <v>584</v>
      </c>
      <c r="C177" t="s">
        <v>56</v>
      </c>
      <c r="D177" t="s">
        <v>1215</v>
      </c>
      <c r="E177" t="s">
        <v>21</v>
      </c>
      <c r="F177" t="s">
        <v>22</v>
      </c>
      <c r="G177" s="1">
        <v>41270</v>
      </c>
      <c r="H177">
        <v>858611428</v>
      </c>
      <c r="I177" s="1">
        <v>41283</v>
      </c>
      <c r="J177" s="4">
        <v>1057</v>
      </c>
      <c r="K177" s="2">
        <v>152.58000000000001</v>
      </c>
      <c r="L177" s="2">
        <v>97.44</v>
      </c>
      <c r="M177" s="2">
        <v>161277.06</v>
      </c>
      <c r="N177" s="2">
        <v>102994.08</v>
      </c>
      <c r="O177" s="2">
        <v>58282.98</v>
      </c>
      <c r="P177">
        <v>2012</v>
      </c>
      <c r="Q177">
        <v>12</v>
      </c>
    </row>
    <row r="178" spans="1:17" x14ac:dyDescent="0.3">
      <c r="A178" t="s">
        <v>51</v>
      </c>
      <c r="B178" t="s">
        <v>243</v>
      </c>
      <c r="C178" t="s">
        <v>71</v>
      </c>
      <c r="D178" t="s">
        <v>526</v>
      </c>
      <c r="E178" t="s">
        <v>21</v>
      </c>
      <c r="F178" t="s">
        <v>22</v>
      </c>
      <c r="G178" s="1">
        <v>42219</v>
      </c>
      <c r="H178">
        <v>666678130</v>
      </c>
      <c r="I178" s="1">
        <v>42268</v>
      </c>
      <c r="J178" s="4">
        <v>3729</v>
      </c>
      <c r="K178" s="2">
        <v>47.45</v>
      </c>
      <c r="L178" s="2">
        <v>31.79</v>
      </c>
      <c r="M178" s="2">
        <v>176941.05</v>
      </c>
      <c r="N178" s="2">
        <v>118544.91</v>
      </c>
      <c r="O178" s="2">
        <v>58396.14</v>
      </c>
      <c r="P178">
        <v>2015</v>
      </c>
      <c r="Q178">
        <v>8</v>
      </c>
    </row>
    <row r="179" spans="1:17" x14ac:dyDescent="0.3">
      <c r="A179" t="s">
        <v>40</v>
      </c>
      <c r="B179" t="s">
        <v>247</v>
      </c>
      <c r="C179" t="s">
        <v>46</v>
      </c>
      <c r="D179" t="s">
        <v>694</v>
      </c>
      <c r="E179" t="s">
        <v>27</v>
      </c>
      <c r="F179" t="s">
        <v>30</v>
      </c>
      <c r="G179" s="1">
        <v>40985</v>
      </c>
      <c r="H179">
        <v>526834189</v>
      </c>
      <c r="I179" s="1">
        <v>41031</v>
      </c>
      <c r="J179" s="4">
        <v>799</v>
      </c>
      <c r="K179" s="2">
        <v>109.28</v>
      </c>
      <c r="L179" s="2">
        <v>35.840000000000003</v>
      </c>
      <c r="M179" s="2">
        <v>87314.72</v>
      </c>
      <c r="N179" s="2">
        <v>28636.16</v>
      </c>
      <c r="O179" s="2">
        <v>58678.559999999998</v>
      </c>
      <c r="P179">
        <v>2012</v>
      </c>
      <c r="Q179">
        <v>3</v>
      </c>
    </row>
    <row r="180" spans="1:17" x14ac:dyDescent="0.3">
      <c r="A180" t="s">
        <v>40</v>
      </c>
      <c r="B180" t="s">
        <v>1081</v>
      </c>
      <c r="C180" t="s">
        <v>25</v>
      </c>
      <c r="D180" t="s">
        <v>1094</v>
      </c>
      <c r="E180" t="s">
        <v>21</v>
      </c>
      <c r="F180" t="s">
        <v>30</v>
      </c>
      <c r="G180" s="1">
        <v>41011</v>
      </c>
      <c r="H180">
        <v>959853875</v>
      </c>
      <c r="I180" s="1">
        <v>41033</v>
      </c>
      <c r="J180" s="4">
        <v>947</v>
      </c>
      <c r="K180" s="2">
        <v>154.06</v>
      </c>
      <c r="L180" s="2">
        <v>90.93</v>
      </c>
      <c r="M180" s="2">
        <v>145894.82</v>
      </c>
      <c r="N180" s="2">
        <v>86110.71</v>
      </c>
      <c r="O180" s="2">
        <v>59784.11</v>
      </c>
      <c r="P180">
        <v>2012</v>
      </c>
      <c r="Q180">
        <v>4</v>
      </c>
    </row>
    <row r="181" spans="1:17" x14ac:dyDescent="0.3">
      <c r="A181" t="s">
        <v>40</v>
      </c>
      <c r="B181" t="s">
        <v>322</v>
      </c>
      <c r="C181" t="s">
        <v>56</v>
      </c>
      <c r="D181" t="s">
        <v>1020</v>
      </c>
      <c r="E181" t="s">
        <v>27</v>
      </c>
      <c r="F181" t="s">
        <v>30</v>
      </c>
      <c r="G181" s="1">
        <v>40322</v>
      </c>
      <c r="H181">
        <v>958840644</v>
      </c>
      <c r="I181" s="1">
        <v>40331</v>
      </c>
      <c r="J181" s="4">
        <v>1109</v>
      </c>
      <c r="K181" s="2">
        <v>152.58000000000001</v>
      </c>
      <c r="L181" s="2">
        <v>97.44</v>
      </c>
      <c r="M181" s="2">
        <v>169211.22</v>
      </c>
      <c r="N181" s="2">
        <v>108060.96</v>
      </c>
      <c r="O181" s="2">
        <v>61150.26</v>
      </c>
      <c r="P181">
        <v>2010</v>
      </c>
      <c r="Q181">
        <v>5</v>
      </c>
    </row>
    <row r="182" spans="1:17" x14ac:dyDescent="0.3">
      <c r="A182" t="s">
        <v>17</v>
      </c>
      <c r="B182" t="s">
        <v>232</v>
      </c>
      <c r="C182" t="s">
        <v>33</v>
      </c>
      <c r="D182" t="s">
        <v>714</v>
      </c>
      <c r="E182" t="s">
        <v>21</v>
      </c>
      <c r="F182" t="s">
        <v>30</v>
      </c>
      <c r="G182" s="1">
        <v>42180</v>
      </c>
      <c r="H182">
        <v>215434443</v>
      </c>
      <c r="I182" s="1">
        <v>42185</v>
      </c>
      <c r="J182" s="4">
        <v>694</v>
      </c>
      <c r="K182" s="2">
        <v>205.7</v>
      </c>
      <c r="L182" s="2">
        <v>117.11</v>
      </c>
      <c r="M182" s="2">
        <v>142755.79999999999</v>
      </c>
      <c r="N182" s="2">
        <v>81274.34</v>
      </c>
      <c r="O182" s="2">
        <v>61481.46</v>
      </c>
      <c r="P182">
        <v>2015</v>
      </c>
      <c r="Q182">
        <v>6</v>
      </c>
    </row>
    <row r="183" spans="1:17" x14ac:dyDescent="0.3">
      <c r="A183" t="s">
        <v>17</v>
      </c>
      <c r="B183" t="s">
        <v>174</v>
      </c>
      <c r="C183" t="s">
        <v>91</v>
      </c>
      <c r="D183" t="s">
        <v>795</v>
      </c>
      <c r="E183" t="s">
        <v>27</v>
      </c>
      <c r="F183" t="s">
        <v>39</v>
      </c>
      <c r="G183" s="1">
        <v>42612</v>
      </c>
      <c r="H183">
        <v>635309588</v>
      </c>
      <c r="I183" s="1">
        <v>42657</v>
      </c>
      <c r="J183" s="4">
        <v>1080</v>
      </c>
      <c r="K183" s="2">
        <v>421.89</v>
      </c>
      <c r="L183" s="2">
        <v>364.69</v>
      </c>
      <c r="M183" s="2">
        <v>455641.2</v>
      </c>
      <c r="N183" s="2">
        <v>393865.2</v>
      </c>
      <c r="O183" s="2">
        <v>61776</v>
      </c>
      <c r="P183">
        <v>2016</v>
      </c>
      <c r="Q183">
        <v>8</v>
      </c>
    </row>
    <row r="184" spans="1:17" x14ac:dyDescent="0.3">
      <c r="A184" t="s">
        <v>40</v>
      </c>
      <c r="B184" t="s">
        <v>111</v>
      </c>
      <c r="C184" t="s">
        <v>82</v>
      </c>
      <c r="D184" t="s">
        <v>353</v>
      </c>
      <c r="E184" t="s">
        <v>21</v>
      </c>
      <c r="F184" t="s">
        <v>39</v>
      </c>
      <c r="G184" s="1">
        <v>41251</v>
      </c>
      <c r="H184">
        <v>642140424</v>
      </c>
      <c r="I184" s="1">
        <v>41290</v>
      </c>
      <c r="J184" s="4">
        <v>2476</v>
      </c>
      <c r="K184" s="2">
        <v>81.73</v>
      </c>
      <c r="L184" s="2">
        <v>56.67</v>
      </c>
      <c r="M184" s="2">
        <v>202363.48</v>
      </c>
      <c r="N184" s="2">
        <v>140314.92000000001</v>
      </c>
      <c r="O184" s="2">
        <v>62048.56</v>
      </c>
      <c r="P184">
        <v>2012</v>
      </c>
      <c r="Q184">
        <v>12</v>
      </c>
    </row>
    <row r="185" spans="1:17" x14ac:dyDescent="0.3">
      <c r="A185" t="s">
        <v>17</v>
      </c>
      <c r="B185" t="s">
        <v>125</v>
      </c>
      <c r="C185" t="s">
        <v>82</v>
      </c>
      <c r="D185" t="s">
        <v>226</v>
      </c>
      <c r="E185" t="s">
        <v>27</v>
      </c>
      <c r="F185" t="s">
        <v>22</v>
      </c>
      <c r="G185" s="1">
        <v>42714</v>
      </c>
      <c r="H185">
        <v>173571383</v>
      </c>
      <c r="I185" s="1">
        <v>42746</v>
      </c>
      <c r="J185" s="4">
        <v>2484</v>
      </c>
      <c r="K185" s="2">
        <v>81.73</v>
      </c>
      <c r="L185" s="2">
        <v>56.67</v>
      </c>
      <c r="M185" s="2">
        <v>203017.32</v>
      </c>
      <c r="N185" s="2">
        <v>140768.28</v>
      </c>
      <c r="O185" s="2">
        <v>62249.04</v>
      </c>
      <c r="P185">
        <v>2016</v>
      </c>
      <c r="Q185">
        <v>12</v>
      </c>
    </row>
    <row r="186" spans="1:17" x14ac:dyDescent="0.3">
      <c r="A186" t="s">
        <v>40</v>
      </c>
      <c r="B186" t="s">
        <v>398</v>
      </c>
      <c r="C186" t="s">
        <v>71</v>
      </c>
      <c r="D186" t="s">
        <v>1219</v>
      </c>
      <c r="E186" t="s">
        <v>21</v>
      </c>
      <c r="F186" t="s">
        <v>65</v>
      </c>
      <c r="G186" s="1">
        <v>42784</v>
      </c>
      <c r="H186">
        <v>682831895</v>
      </c>
      <c r="I186" s="1">
        <v>42810</v>
      </c>
      <c r="J186" s="4">
        <v>3987</v>
      </c>
      <c r="K186" s="2">
        <v>47.45</v>
      </c>
      <c r="L186" s="2">
        <v>31.79</v>
      </c>
      <c r="M186" s="2">
        <v>189183.15</v>
      </c>
      <c r="N186" s="2">
        <v>126746.73</v>
      </c>
      <c r="O186" s="2">
        <v>62436.42</v>
      </c>
      <c r="P186">
        <v>2017</v>
      </c>
      <c r="Q186">
        <v>2</v>
      </c>
    </row>
    <row r="187" spans="1:17" x14ac:dyDescent="0.3">
      <c r="A187" t="s">
        <v>40</v>
      </c>
      <c r="B187" t="s">
        <v>168</v>
      </c>
      <c r="C187" t="s">
        <v>91</v>
      </c>
      <c r="D187" t="s">
        <v>528</v>
      </c>
      <c r="E187" t="s">
        <v>27</v>
      </c>
      <c r="F187" t="s">
        <v>30</v>
      </c>
      <c r="G187" s="1">
        <v>40758</v>
      </c>
      <c r="H187">
        <v>775278842</v>
      </c>
      <c r="I187" s="1">
        <v>40808</v>
      </c>
      <c r="J187" s="4">
        <v>1093</v>
      </c>
      <c r="K187" s="2">
        <v>421.89</v>
      </c>
      <c r="L187" s="2">
        <v>364.69</v>
      </c>
      <c r="M187" s="2">
        <v>461125.77</v>
      </c>
      <c r="N187" s="2">
        <v>398606.17</v>
      </c>
      <c r="O187" s="2">
        <v>62519.6</v>
      </c>
      <c r="P187">
        <v>2011</v>
      </c>
      <c r="Q187">
        <v>8</v>
      </c>
    </row>
    <row r="188" spans="1:17" x14ac:dyDescent="0.3">
      <c r="A188" t="s">
        <v>40</v>
      </c>
      <c r="B188" t="s">
        <v>45</v>
      </c>
      <c r="C188" t="s">
        <v>71</v>
      </c>
      <c r="D188" t="s">
        <v>198</v>
      </c>
      <c r="E188" t="s">
        <v>21</v>
      </c>
      <c r="F188" t="s">
        <v>22</v>
      </c>
      <c r="G188" s="1">
        <v>40790</v>
      </c>
      <c r="H188">
        <v>980612885</v>
      </c>
      <c r="I188" s="1">
        <v>40790</v>
      </c>
      <c r="J188" s="4">
        <v>3999</v>
      </c>
      <c r="K188" s="2">
        <v>47.45</v>
      </c>
      <c r="L188" s="2">
        <v>31.79</v>
      </c>
      <c r="M188" s="2">
        <v>189752.55</v>
      </c>
      <c r="N188" s="2">
        <v>127128.21</v>
      </c>
      <c r="O188" s="2">
        <v>62624.34</v>
      </c>
      <c r="P188">
        <v>2011</v>
      </c>
      <c r="Q188">
        <v>9</v>
      </c>
    </row>
    <row r="189" spans="1:17" x14ac:dyDescent="0.3">
      <c r="A189" t="s">
        <v>40</v>
      </c>
      <c r="B189" t="s">
        <v>168</v>
      </c>
      <c r="C189" t="s">
        <v>82</v>
      </c>
      <c r="D189" t="s">
        <v>567</v>
      </c>
      <c r="E189" t="s">
        <v>21</v>
      </c>
      <c r="F189" t="s">
        <v>30</v>
      </c>
      <c r="G189" s="1">
        <v>41185</v>
      </c>
      <c r="H189">
        <v>418973767</v>
      </c>
      <c r="I189" s="1">
        <v>41209</v>
      </c>
      <c r="J189" s="4">
        <v>2503</v>
      </c>
      <c r="K189" s="2">
        <v>81.73</v>
      </c>
      <c r="L189" s="2">
        <v>56.67</v>
      </c>
      <c r="M189" s="2">
        <v>204570.19</v>
      </c>
      <c r="N189" s="2">
        <v>141845.01</v>
      </c>
      <c r="O189" s="2">
        <v>62725.18</v>
      </c>
      <c r="P189">
        <v>2012</v>
      </c>
      <c r="Q189">
        <v>10</v>
      </c>
    </row>
    <row r="190" spans="1:17" x14ac:dyDescent="0.3">
      <c r="A190" t="s">
        <v>51</v>
      </c>
      <c r="B190" t="s">
        <v>52</v>
      </c>
      <c r="C190" t="s">
        <v>46</v>
      </c>
      <c r="D190" t="s">
        <v>1208</v>
      </c>
      <c r="E190" t="s">
        <v>21</v>
      </c>
      <c r="F190" t="s">
        <v>22</v>
      </c>
      <c r="G190" s="1">
        <v>41219</v>
      </c>
      <c r="H190">
        <v>407681453</v>
      </c>
      <c r="I190" s="1">
        <v>41267</v>
      </c>
      <c r="J190" s="4">
        <v>856</v>
      </c>
      <c r="K190" s="2">
        <v>109.28</v>
      </c>
      <c r="L190" s="2">
        <v>35.840000000000003</v>
      </c>
      <c r="M190" s="2">
        <v>93543.679999999993</v>
      </c>
      <c r="N190" s="2">
        <v>30679.040000000001</v>
      </c>
      <c r="O190" s="2">
        <v>62864.639999999999</v>
      </c>
      <c r="P190">
        <v>2012</v>
      </c>
      <c r="Q190">
        <v>11</v>
      </c>
    </row>
    <row r="191" spans="1:17" x14ac:dyDescent="0.3">
      <c r="A191" t="s">
        <v>51</v>
      </c>
      <c r="B191" t="s">
        <v>52</v>
      </c>
      <c r="C191" t="s">
        <v>71</v>
      </c>
      <c r="D191" t="s">
        <v>1207</v>
      </c>
      <c r="E191" t="s">
        <v>21</v>
      </c>
      <c r="F191" t="s">
        <v>39</v>
      </c>
      <c r="G191" s="1">
        <v>42479</v>
      </c>
      <c r="H191">
        <v>448817956</v>
      </c>
      <c r="I191" s="1">
        <v>42482</v>
      </c>
      <c r="J191" s="4">
        <v>4062</v>
      </c>
      <c r="K191" s="2">
        <v>47.45</v>
      </c>
      <c r="L191" s="2">
        <v>31.79</v>
      </c>
      <c r="M191" s="2">
        <v>192741.9</v>
      </c>
      <c r="N191" s="2">
        <v>129130.98</v>
      </c>
      <c r="O191" s="2">
        <v>63610.92</v>
      </c>
      <c r="P191">
        <v>2016</v>
      </c>
      <c r="Q191">
        <v>4</v>
      </c>
    </row>
    <row r="192" spans="1:17" x14ac:dyDescent="0.3">
      <c r="A192" t="s">
        <v>40</v>
      </c>
      <c r="B192" t="s">
        <v>265</v>
      </c>
      <c r="C192" t="s">
        <v>71</v>
      </c>
      <c r="D192" t="s">
        <v>266</v>
      </c>
      <c r="E192" t="s">
        <v>27</v>
      </c>
      <c r="F192" t="s">
        <v>30</v>
      </c>
      <c r="G192" s="1">
        <v>40622</v>
      </c>
      <c r="H192">
        <v>107005393</v>
      </c>
      <c r="I192" s="1">
        <v>40667</v>
      </c>
      <c r="J192" s="4">
        <v>4129</v>
      </c>
      <c r="K192" s="2">
        <v>47.45</v>
      </c>
      <c r="L192" s="2">
        <v>31.79</v>
      </c>
      <c r="M192" s="2">
        <v>195921.05</v>
      </c>
      <c r="N192" s="2">
        <v>131260.91</v>
      </c>
      <c r="O192" s="2">
        <v>64660.14</v>
      </c>
      <c r="P192">
        <v>2011</v>
      </c>
      <c r="Q192">
        <v>3</v>
      </c>
    </row>
    <row r="193" spans="1:17" x14ac:dyDescent="0.3">
      <c r="A193" t="s">
        <v>35</v>
      </c>
      <c r="B193" t="s">
        <v>105</v>
      </c>
      <c r="C193" t="s">
        <v>82</v>
      </c>
      <c r="D193" t="s">
        <v>1163</v>
      </c>
      <c r="E193" t="s">
        <v>21</v>
      </c>
      <c r="F193" t="s">
        <v>39</v>
      </c>
      <c r="G193" s="1">
        <v>41178</v>
      </c>
      <c r="H193">
        <v>890010011</v>
      </c>
      <c r="I193" s="1">
        <v>41196</v>
      </c>
      <c r="J193" s="4">
        <v>2595</v>
      </c>
      <c r="K193" s="2">
        <v>81.73</v>
      </c>
      <c r="L193" s="2">
        <v>56.67</v>
      </c>
      <c r="M193" s="2">
        <v>212089.35</v>
      </c>
      <c r="N193" s="2">
        <v>147058.65</v>
      </c>
      <c r="O193" s="2">
        <v>65030.7</v>
      </c>
      <c r="P193">
        <v>2012</v>
      </c>
      <c r="Q193">
        <v>9</v>
      </c>
    </row>
    <row r="194" spans="1:17" x14ac:dyDescent="0.3">
      <c r="A194" t="s">
        <v>35</v>
      </c>
      <c r="B194" t="s">
        <v>223</v>
      </c>
      <c r="C194" t="s">
        <v>71</v>
      </c>
      <c r="D194" t="s">
        <v>525</v>
      </c>
      <c r="E194" t="s">
        <v>27</v>
      </c>
      <c r="F194" t="s">
        <v>39</v>
      </c>
      <c r="G194" s="1">
        <v>40936</v>
      </c>
      <c r="H194">
        <v>686583554</v>
      </c>
      <c r="I194" s="1">
        <v>40961</v>
      </c>
      <c r="J194" s="4">
        <v>4186</v>
      </c>
      <c r="K194" s="2">
        <v>47.45</v>
      </c>
      <c r="L194" s="2">
        <v>31.79</v>
      </c>
      <c r="M194" s="2">
        <v>198625.7</v>
      </c>
      <c r="N194" s="2">
        <v>133072.94</v>
      </c>
      <c r="O194" s="2">
        <v>65552.759999999995</v>
      </c>
      <c r="P194">
        <v>2012</v>
      </c>
      <c r="Q194">
        <v>1</v>
      </c>
    </row>
    <row r="195" spans="1:17" x14ac:dyDescent="0.3">
      <c r="A195" t="s">
        <v>35</v>
      </c>
      <c r="B195" t="s">
        <v>382</v>
      </c>
      <c r="C195" t="s">
        <v>71</v>
      </c>
      <c r="D195" t="s">
        <v>587</v>
      </c>
      <c r="E195" t="s">
        <v>27</v>
      </c>
      <c r="F195" t="s">
        <v>22</v>
      </c>
      <c r="G195" s="1">
        <v>41926</v>
      </c>
      <c r="H195">
        <v>625283706</v>
      </c>
      <c r="I195" s="1">
        <v>41935</v>
      </c>
      <c r="J195" s="4">
        <v>4199</v>
      </c>
      <c r="K195" s="2">
        <v>47.45</v>
      </c>
      <c r="L195" s="2">
        <v>31.79</v>
      </c>
      <c r="M195" s="2">
        <v>199242.55</v>
      </c>
      <c r="N195" s="2">
        <v>133486.21</v>
      </c>
      <c r="O195" s="2">
        <v>65756.34</v>
      </c>
      <c r="P195">
        <v>2014</v>
      </c>
      <c r="Q195">
        <v>10</v>
      </c>
    </row>
    <row r="196" spans="1:17" x14ac:dyDescent="0.3">
      <c r="A196" t="s">
        <v>31</v>
      </c>
      <c r="B196" t="s">
        <v>32</v>
      </c>
      <c r="C196" t="s">
        <v>71</v>
      </c>
      <c r="D196" t="s">
        <v>321</v>
      </c>
      <c r="E196" t="s">
        <v>27</v>
      </c>
      <c r="F196" t="s">
        <v>39</v>
      </c>
      <c r="G196" s="1">
        <v>41200</v>
      </c>
      <c r="H196">
        <v>981086671</v>
      </c>
      <c r="I196" s="1">
        <v>41234</v>
      </c>
      <c r="J196" s="4">
        <v>4203</v>
      </c>
      <c r="K196" s="2">
        <v>47.45</v>
      </c>
      <c r="L196" s="2">
        <v>31.79</v>
      </c>
      <c r="M196" s="2">
        <v>199432.35</v>
      </c>
      <c r="N196" s="2">
        <v>133613.37</v>
      </c>
      <c r="O196" s="2">
        <v>65818.98</v>
      </c>
      <c r="P196">
        <v>2012</v>
      </c>
      <c r="Q196">
        <v>10</v>
      </c>
    </row>
    <row r="197" spans="1:17" x14ac:dyDescent="0.3">
      <c r="A197" t="s">
        <v>17</v>
      </c>
      <c r="B197" t="s">
        <v>667</v>
      </c>
      <c r="C197" t="s">
        <v>25</v>
      </c>
      <c r="D197" t="s">
        <v>1195</v>
      </c>
      <c r="E197" t="s">
        <v>21</v>
      </c>
      <c r="F197" t="s">
        <v>22</v>
      </c>
      <c r="G197" s="1">
        <v>42179</v>
      </c>
      <c r="H197">
        <v>433871400</v>
      </c>
      <c r="I197" s="1">
        <v>42186</v>
      </c>
      <c r="J197" s="4">
        <v>1044</v>
      </c>
      <c r="K197" s="2">
        <v>154.06</v>
      </c>
      <c r="L197" s="2">
        <v>90.93</v>
      </c>
      <c r="M197" s="2">
        <v>160838.64000000001</v>
      </c>
      <c r="N197" s="2">
        <v>94930.92</v>
      </c>
      <c r="O197" s="2">
        <v>65907.72</v>
      </c>
      <c r="P197">
        <v>2015</v>
      </c>
      <c r="Q197">
        <v>6</v>
      </c>
    </row>
    <row r="198" spans="1:17" x14ac:dyDescent="0.3">
      <c r="A198" t="s">
        <v>31</v>
      </c>
      <c r="B198" t="s">
        <v>437</v>
      </c>
      <c r="C198" t="s">
        <v>59</v>
      </c>
      <c r="D198" t="s">
        <v>438</v>
      </c>
      <c r="E198" t="s">
        <v>27</v>
      </c>
      <c r="F198" t="s">
        <v>39</v>
      </c>
      <c r="G198" s="1">
        <v>42634</v>
      </c>
      <c r="H198">
        <v>352327525</v>
      </c>
      <c r="I198" s="1">
        <v>42670</v>
      </c>
      <c r="J198" s="4">
        <v>399</v>
      </c>
      <c r="K198" s="2">
        <v>668.27</v>
      </c>
      <c r="L198" s="2">
        <v>502.54</v>
      </c>
      <c r="M198" s="2">
        <v>266639.73</v>
      </c>
      <c r="N198" s="2">
        <v>200513.46</v>
      </c>
      <c r="O198" s="2">
        <v>66126.27</v>
      </c>
      <c r="P198">
        <v>2016</v>
      </c>
      <c r="Q198">
        <v>9</v>
      </c>
    </row>
    <row r="199" spans="1:17" x14ac:dyDescent="0.3">
      <c r="A199" t="s">
        <v>40</v>
      </c>
      <c r="B199" t="s">
        <v>247</v>
      </c>
      <c r="C199" t="s">
        <v>25</v>
      </c>
      <c r="D199" t="s">
        <v>248</v>
      </c>
      <c r="E199" t="s">
        <v>27</v>
      </c>
      <c r="F199" t="s">
        <v>22</v>
      </c>
      <c r="G199" s="1">
        <v>40972</v>
      </c>
      <c r="H199">
        <v>419306790</v>
      </c>
      <c r="I199" s="1">
        <v>40980</v>
      </c>
      <c r="J199" s="4">
        <v>1052</v>
      </c>
      <c r="K199" s="2">
        <v>154.06</v>
      </c>
      <c r="L199" s="2">
        <v>90.93</v>
      </c>
      <c r="M199" s="2">
        <v>162071.12</v>
      </c>
      <c r="N199" s="2">
        <v>95658.36</v>
      </c>
      <c r="O199" s="2">
        <v>66412.759999999995</v>
      </c>
      <c r="P199">
        <v>2012</v>
      </c>
      <c r="Q199">
        <v>3</v>
      </c>
    </row>
    <row r="200" spans="1:17" x14ac:dyDescent="0.3">
      <c r="A200" t="s">
        <v>31</v>
      </c>
      <c r="B200" t="s">
        <v>446</v>
      </c>
      <c r="C200" t="s">
        <v>71</v>
      </c>
      <c r="D200" t="s">
        <v>787</v>
      </c>
      <c r="E200" t="s">
        <v>27</v>
      </c>
      <c r="F200" t="s">
        <v>30</v>
      </c>
      <c r="G200" s="1">
        <v>42627</v>
      </c>
      <c r="H200">
        <v>752716100</v>
      </c>
      <c r="I200" s="1">
        <v>42655</v>
      </c>
      <c r="J200" s="4">
        <v>4276</v>
      </c>
      <c r="K200" s="2">
        <v>47.45</v>
      </c>
      <c r="L200" s="2">
        <v>31.79</v>
      </c>
      <c r="M200" s="2">
        <v>202896.2</v>
      </c>
      <c r="N200" s="2">
        <v>135934.04</v>
      </c>
      <c r="O200" s="2">
        <v>66962.16</v>
      </c>
      <c r="P200">
        <v>2016</v>
      </c>
      <c r="Q200">
        <v>9</v>
      </c>
    </row>
    <row r="201" spans="1:17" x14ac:dyDescent="0.3">
      <c r="A201" t="s">
        <v>40</v>
      </c>
      <c r="B201" t="s">
        <v>388</v>
      </c>
      <c r="C201" t="s">
        <v>71</v>
      </c>
      <c r="D201" t="s">
        <v>498</v>
      </c>
      <c r="E201" t="s">
        <v>21</v>
      </c>
      <c r="F201" t="s">
        <v>22</v>
      </c>
      <c r="G201" s="1">
        <v>41385</v>
      </c>
      <c r="H201">
        <v>978349959</v>
      </c>
      <c r="I201" s="1">
        <v>41415</v>
      </c>
      <c r="J201" s="4">
        <v>4349</v>
      </c>
      <c r="K201" s="2">
        <v>47.45</v>
      </c>
      <c r="L201" s="2">
        <v>31.79</v>
      </c>
      <c r="M201" s="2">
        <v>206360.05</v>
      </c>
      <c r="N201" s="2">
        <v>138254.71</v>
      </c>
      <c r="O201" s="2">
        <v>68105.34</v>
      </c>
      <c r="P201">
        <v>2013</v>
      </c>
      <c r="Q201">
        <v>4</v>
      </c>
    </row>
    <row r="202" spans="1:17" x14ac:dyDescent="0.3">
      <c r="A202" t="s">
        <v>48</v>
      </c>
      <c r="B202" t="s">
        <v>916</v>
      </c>
      <c r="C202" t="s">
        <v>56</v>
      </c>
      <c r="D202" t="s">
        <v>1193</v>
      </c>
      <c r="E202" t="s">
        <v>27</v>
      </c>
      <c r="F202" t="s">
        <v>22</v>
      </c>
      <c r="G202" s="1">
        <v>40575</v>
      </c>
      <c r="H202">
        <v>644670712</v>
      </c>
      <c r="I202" s="1">
        <v>40623</v>
      </c>
      <c r="J202" s="4">
        <v>1245</v>
      </c>
      <c r="K202" s="2">
        <v>152.58000000000001</v>
      </c>
      <c r="L202" s="2">
        <v>97.44</v>
      </c>
      <c r="M202" s="2">
        <v>189962.1</v>
      </c>
      <c r="N202" s="2">
        <v>121312.8</v>
      </c>
      <c r="O202" s="2">
        <v>68649.3</v>
      </c>
      <c r="P202">
        <v>2011</v>
      </c>
      <c r="Q202">
        <v>2</v>
      </c>
    </row>
    <row r="203" spans="1:17" x14ac:dyDescent="0.3">
      <c r="A203" t="s">
        <v>40</v>
      </c>
      <c r="B203" t="s">
        <v>268</v>
      </c>
      <c r="C203" t="s">
        <v>82</v>
      </c>
      <c r="D203" t="s">
        <v>639</v>
      </c>
      <c r="E203" t="s">
        <v>21</v>
      </c>
      <c r="F203" t="s">
        <v>30</v>
      </c>
      <c r="G203" s="1">
        <v>40341</v>
      </c>
      <c r="H203">
        <v>285662829</v>
      </c>
      <c r="I203" s="1">
        <v>40372</v>
      </c>
      <c r="J203" s="4">
        <v>2834</v>
      </c>
      <c r="K203" s="2">
        <v>81.73</v>
      </c>
      <c r="L203" s="2">
        <v>56.67</v>
      </c>
      <c r="M203" s="2">
        <v>231622.82</v>
      </c>
      <c r="N203" s="2">
        <v>160602.78</v>
      </c>
      <c r="O203" s="2">
        <v>71020.039999999994</v>
      </c>
      <c r="P203">
        <v>2010</v>
      </c>
      <c r="Q203">
        <v>6</v>
      </c>
    </row>
    <row r="204" spans="1:17" x14ac:dyDescent="0.3">
      <c r="A204" t="s">
        <v>48</v>
      </c>
      <c r="B204" t="s">
        <v>150</v>
      </c>
      <c r="C204" t="s">
        <v>82</v>
      </c>
      <c r="D204" t="s">
        <v>1156</v>
      </c>
      <c r="E204" t="s">
        <v>27</v>
      </c>
      <c r="F204" t="s">
        <v>39</v>
      </c>
      <c r="G204" s="1">
        <v>42512</v>
      </c>
      <c r="H204">
        <v>606017291</v>
      </c>
      <c r="I204" s="1">
        <v>42533</v>
      </c>
      <c r="J204" s="4">
        <v>2838</v>
      </c>
      <c r="K204" s="2">
        <v>81.73</v>
      </c>
      <c r="L204" s="2">
        <v>56.67</v>
      </c>
      <c r="M204" s="2">
        <v>231949.74</v>
      </c>
      <c r="N204" s="2">
        <v>160829.46</v>
      </c>
      <c r="O204" s="2">
        <v>71120.28</v>
      </c>
      <c r="P204">
        <v>2016</v>
      </c>
      <c r="Q204">
        <v>5</v>
      </c>
    </row>
    <row r="205" spans="1:17" x14ac:dyDescent="0.3">
      <c r="A205" t="s">
        <v>17</v>
      </c>
      <c r="B205" t="s">
        <v>18</v>
      </c>
      <c r="C205" t="s">
        <v>71</v>
      </c>
      <c r="D205" t="s">
        <v>926</v>
      </c>
      <c r="E205" t="s">
        <v>21</v>
      </c>
      <c r="F205" t="s">
        <v>39</v>
      </c>
      <c r="G205" s="1">
        <v>40578</v>
      </c>
      <c r="H205">
        <v>854095017</v>
      </c>
      <c r="I205" s="1">
        <v>40606</v>
      </c>
      <c r="J205" s="4">
        <v>4550</v>
      </c>
      <c r="K205" s="2">
        <v>47.45</v>
      </c>
      <c r="L205" s="2">
        <v>31.79</v>
      </c>
      <c r="M205" s="2">
        <v>215897.5</v>
      </c>
      <c r="N205" s="2">
        <v>144644.5</v>
      </c>
      <c r="O205" s="2">
        <v>71253</v>
      </c>
      <c r="P205">
        <v>2011</v>
      </c>
      <c r="Q205">
        <v>2</v>
      </c>
    </row>
    <row r="206" spans="1:17" x14ac:dyDescent="0.3">
      <c r="A206" t="s">
        <v>51</v>
      </c>
      <c r="B206" t="s">
        <v>216</v>
      </c>
      <c r="C206" t="s">
        <v>71</v>
      </c>
      <c r="D206" t="s">
        <v>1111</v>
      </c>
      <c r="E206" t="s">
        <v>21</v>
      </c>
      <c r="F206" t="s">
        <v>65</v>
      </c>
      <c r="G206" s="1">
        <v>41979</v>
      </c>
      <c r="H206">
        <v>275632226</v>
      </c>
      <c r="I206" s="1">
        <v>42022</v>
      </c>
      <c r="J206" s="4">
        <v>4556</v>
      </c>
      <c r="K206" s="2">
        <v>47.45</v>
      </c>
      <c r="L206" s="2">
        <v>31.79</v>
      </c>
      <c r="M206" s="2">
        <v>216182.2</v>
      </c>
      <c r="N206" s="2">
        <v>144835.24</v>
      </c>
      <c r="O206" s="2">
        <v>71346.960000000006</v>
      </c>
      <c r="P206">
        <v>2014</v>
      </c>
      <c r="Q206">
        <v>12</v>
      </c>
    </row>
    <row r="207" spans="1:17" x14ac:dyDescent="0.3">
      <c r="A207" t="s">
        <v>31</v>
      </c>
      <c r="B207" t="s">
        <v>538</v>
      </c>
      <c r="C207" t="s">
        <v>71</v>
      </c>
      <c r="D207" t="s">
        <v>1016</v>
      </c>
      <c r="E207" t="s">
        <v>21</v>
      </c>
      <c r="F207" t="s">
        <v>65</v>
      </c>
      <c r="G207" s="1">
        <v>40221</v>
      </c>
      <c r="H207">
        <v>936042296</v>
      </c>
      <c r="I207" s="1">
        <v>40254</v>
      </c>
      <c r="J207" s="4">
        <v>4571</v>
      </c>
      <c r="K207" s="2">
        <v>47.45</v>
      </c>
      <c r="L207" s="2">
        <v>31.79</v>
      </c>
      <c r="M207" s="2">
        <v>216893.95</v>
      </c>
      <c r="N207" s="2">
        <v>145312.09</v>
      </c>
      <c r="O207" s="2">
        <v>71581.86</v>
      </c>
      <c r="P207">
        <v>2010</v>
      </c>
      <c r="Q207">
        <v>2</v>
      </c>
    </row>
    <row r="208" spans="1:17" x14ac:dyDescent="0.3">
      <c r="A208" t="s">
        <v>35</v>
      </c>
      <c r="B208" t="s">
        <v>103</v>
      </c>
      <c r="C208" t="s">
        <v>91</v>
      </c>
      <c r="D208" t="s">
        <v>740</v>
      </c>
      <c r="E208" t="s">
        <v>21</v>
      </c>
      <c r="F208" t="s">
        <v>65</v>
      </c>
      <c r="G208" s="1">
        <v>42566</v>
      </c>
      <c r="H208">
        <v>565798747</v>
      </c>
      <c r="I208" s="1">
        <v>42591</v>
      </c>
      <c r="J208" s="4">
        <v>1277</v>
      </c>
      <c r="K208" s="2">
        <v>421.89</v>
      </c>
      <c r="L208" s="2">
        <v>364.69</v>
      </c>
      <c r="M208" s="2">
        <v>538753.53</v>
      </c>
      <c r="N208" s="2">
        <v>465709.13</v>
      </c>
      <c r="O208" s="2">
        <v>73044.399999999994</v>
      </c>
      <c r="P208">
        <v>2016</v>
      </c>
      <c r="Q208">
        <v>7</v>
      </c>
    </row>
    <row r="209" spans="1:17" x14ac:dyDescent="0.3">
      <c r="A209" t="s">
        <v>35</v>
      </c>
      <c r="B209" t="s">
        <v>414</v>
      </c>
      <c r="C209" t="s">
        <v>25</v>
      </c>
      <c r="D209" t="s">
        <v>415</v>
      </c>
      <c r="E209" t="s">
        <v>21</v>
      </c>
      <c r="F209" t="s">
        <v>65</v>
      </c>
      <c r="G209" s="1">
        <v>40330</v>
      </c>
      <c r="H209">
        <v>620441138</v>
      </c>
      <c r="I209" s="1">
        <v>40351</v>
      </c>
      <c r="J209" s="4">
        <v>1175</v>
      </c>
      <c r="K209" s="2">
        <v>154.06</v>
      </c>
      <c r="L209" s="2">
        <v>90.93</v>
      </c>
      <c r="M209" s="2">
        <v>181020.5</v>
      </c>
      <c r="N209" s="2">
        <v>106842.75</v>
      </c>
      <c r="O209" s="2">
        <v>74177.75</v>
      </c>
      <c r="P209">
        <v>2010</v>
      </c>
      <c r="Q209">
        <v>6</v>
      </c>
    </row>
    <row r="210" spans="1:17" x14ac:dyDescent="0.3">
      <c r="A210" t="s">
        <v>35</v>
      </c>
      <c r="B210" t="s">
        <v>328</v>
      </c>
      <c r="C210" t="s">
        <v>82</v>
      </c>
      <c r="D210" t="s">
        <v>329</v>
      </c>
      <c r="E210" t="s">
        <v>21</v>
      </c>
      <c r="F210" t="s">
        <v>30</v>
      </c>
      <c r="G210" s="1">
        <v>40191</v>
      </c>
      <c r="H210">
        <v>967328870</v>
      </c>
      <c r="I210" s="1">
        <v>40193</v>
      </c>
      <c r="J210" s="4">
        <v>2964</v>
      </c>
      <c r="K210" s="2">
        <v>81.73</v>
      </c>
      <c r="L210" s="2">
        <v>56.67</v>
      </c>
      <c r="M210" s="2">
        <v>242247.72</v>
      </c>
      <c r="N210" s="2">
        <v>167969.88</v>
      </c>
      <c r="O210" s="2">
        <v>74277.84</v>
      </c>
      <c r="P210">
        <v>2010</v>
      </c>
      <c r="Q210">
        <v>1</v>
      </c>
    </row>
    <row r="211" spans="1:17" x14ac:dyDescent="0.3">
      <c r="A211" t="s">
        <v>31</v>
      </c>
      <c r="B211" t="s">
        <v>229</v>
      </c>
      <c r="C211" t="s">
        <v>71</v>
      </c>
      <c r="D211" t="s">
        <v>267</v>
      </c>
      <c r="E211" t="s">
        <v>21</v>
      </c>
      <c r="F211" t="s">
        <v>30</v>
      </c>
      <c r="G211" s="1">
        <v>41380</v>
      </c>
      <c r="H211">
        <v>332877862</v>
      </c>
      <c r="I211" s="1">
        <v>41401</v>
      </c>
      <c r="J211" s="4">
        <v>4811</v>
      </c>
      <c r="K211" s="2">
        <v>47.45</v>
      </c>
      <c r="L211" s="2">
        <v>31.79</v>
      </c>
      <c r="M211" s="2">
        <v>228281.95</v>
      </c>
      <c r="N211" s="2">
        <v>152941.69</v>
      </c>
      <c r="O211" s="2">
        <v>75340.259999999995</v>
      </c>
      <c r="P211">
        <v>2013</v>
      </c>
      <c r="Q211">
        <v>4</v>
      </c>
    </row>
    <row r="212" spans="1:17" x14ac:dyDescent="0.3">
      <c r="A212" t="s">
        <v>48</v>
      </c>
      <c r="B212" t="s">
        <v>86</v>
      </c>
      <c r="C212" t="s">
        <v>33</v>
      </c>
      <c r="D212" t="s">
        <v>87</v>
      </c>
      <c r="E212" t="s">
        <v>27</v>
      </c>
      <c r="F212" t="s">
        <v>39</v>
      </c>
      <c r="G212" s="1">
        <v>41210</v>
      </c>
      <c r="H212">
        <v>430390107</v>
      </c>
      <c r="I212" s="1">
        <v>41226</v>
      </c>
      <c r="J212" s="4">
        <v>852</v>
      </c>
      <c r="K212" s="2">
        <v>205.7</v>
      </c>
      <c r="L212" s="2">
        <v>117.11</v>
      </c>
      <c r="M212" s="2">
        <v>175256.4</v>
      </c>
      <c r="N212" s="2">
        <v>99777.72</v>
      </c>
      <c r="O212" s="2">
        <v>75478.679999999993</v>
      </c>
      <c r="P212">
        <v>2012</v>
      </c>
      <c r="Q212">
        <v>10</v>
      </c>
    </row>
    <row r="213" spans="1:17" x14ac:dyDescent="0.3">
      <c r="A213" t="s">
        <v>31</v>
      </c>
      <c r="B213" t="s">
        <v>121</v>
      </c>
      <c r="C213" t="s">
        <v>68</v>
      </c>
      <c r="D213" t="s">
        <v>664</v>
      </c>
      <c r="E213" t="s">
        <v>21</v>
      </c>
      <c r="F213" t="s">
        <v>22</v>
      </c>
      <c r="G213" s="1">
        <v>42247</v>
      </c>
      <c r="H213">
        <v>588200986</v>
      </c>
      <c r="I213" s="1">
        <v>42292</v>
      </c>
      <c r="J213" s="4">
        <v>598</v>
      </c>
      <c r="K213" s="2">
        <v>651.21</v>
      </c>
      <c r="L213" s="2">
        <v>524.96</v>
      </c>
      <c r="M213" s="2">
        <v>389423.58</v>
      </c>
      <c r="N213" s="2">
        <v>313926.08</v>
      </c>
      <c r="O213" s="2">
        <v>75497.5</v>
      </c>
      <c r="P213">
        <v>2015</v>
      </c>
      <c r="Q213">
        <v>8</v>
      </c>
    </row>
    <row r="214" spans="1:17" x14ac:dyDescent="0.3">
      <c r="A214" t="s">
        <v>40</v>
      </c>
      <c r="B214" t="s">
        <v>221</v>
      </c>
      <c r="C214" t="s">
        <v>33</v>
      </c>
      <c r="D214" t="s">
        <v>1122</v>
      </c>
      <c r="E214" t="s">
        <v>27</v>
      </c>
      <c r="F214" t="s">
        <v>30</v>
      </c>
      <c r="G214" s="1">
        <v>41833</v>
      </c>
      <c r="H214">
        <v>941909682</v>
      </c>
      <c r="I214" s="1">
        <v>41852</v>
      </c>
      <c r="J214" s="4">
        <v>861</v>
      </c>
      <c r="K214" s="2">
        <v>205.7</v>
      </c>
      <c r="L214" s="2">
        <v>117.11</v>
      </c>
      <c r="M214" s="2">
        <v>177107.7</v>
      </c>
      <c r="N214" s="2">
        <v>100831.71</v>
      </c>
      <c r="O214" s="2">
        <v>76275.990000000005</v>
      </c>
      <c r="P214">
        <v>2014</v>
      </c>
      <c r="Q214">
        <v>7</v>
      </c>
    </row>
    <row r="215" spans="1:17" x14ac:dyDescent="0.3">
      <c r="A215" t="s">
        <v>17</v>
      </c>
      <c r="B215" t="s">
        <v>232</v>
      </c>
      <c r="C215" t="s">
        <v>71</v>
      </c>
      <c r="D215" t="s">
        <v>1125</v>
      </c>
      <c r="E215" t="s">
        <v>27</v>
      </c>
      <c r="F215" t="s">
        <v>22</v>
      </c>
      <c r="G215" s="1">
        <v>40290</v>
      </c>
      <c r="H215">
        <v>942700612</v>
      </c>
      <c r="I215" s="1">
        <v>40335</v>
      </c>
      <c r="J215" s="4">
        <v>4915</v>
      </c>
      <c r="K215" s="2">
        <v>47.45</v>
      </c>
      <c r="L215" s="2">
        <v>31.79</v>
      </c>
      <c r="M215" s="2">
        <v>233216.75</v>
      </c>
      <c r="N215" s="2">
        <v>156247.85</v>
      </c>
      <c r="O215" s="2">
        <v>76968.899999999994</v>
      </c>
      <c r="P215">
        <v>2010</v>
      </c>
      <c r="Q215">
        <v>4</v>
      </c>
    </row>
    <row r="216" spans="1:17" x14ac:dyDescent="0.3">
      <c r="A216" t="s">
        <v>40</v>
      </c>
      <c r="B216" t="s">
        <v>58</v>
      </c>
      <c r="C216" t="s">
        <v>82</v>
      </c>
      <c r="D216" t="s">
        <v>922</v>
      </c>
      <c r="E216" t="s">
        <v>27</v>
      </c>
      <c r="F216" t="s">
        <v>22</v>
      </c>
      <c r="G216" s="1">
        <v>42224</v>
      </c>
      <c r="H216">
        <v>644913613</v>
      </c>
      <c r="I216" s="1">
        <v>42254</v>
      </c>
      <c r="J216" s="4">
        <v>3124</v>
      </c>
      <c r="K216" s="2">
        <v>81.73</v>
      </c>
      <c r="L216" s="2">
        <v>56.67</v>
      </c>
      <c r="M216" s="2">
        <v>255324.52</v>
      </c>
      <c r="N216" s="2">
        <v>177037.08</v>
      </c>
      <c r="O216" s="2">
        <v>78287.44</v>
      </c>
      <c r="P216">
        <v>2015</v>
      </c>
      <c r="Q216">
        <v>8</v>
      </c>
    </row>
    <row r="217" spans="1:17" x14ac:dyDescent="0.3">
      <c r="A217" t="s">
        <v>35</v>
      </c>
      <c r="B217" t="s">
        <v>162</v>
      </c>
      <c r="C217" t="s">
        <v>71</v>
      </c>
      <c r="D217" t="s">
        <v>720</v>
      </c>
      <c r="E217" t="s">
        <v>27</v>
      </c>
      <c r="F217" t="s">
        <v>30</v>
      </c>
      <c r="G217" s="1">
        <v>41572</v>
      </c>
      <c r="H217">
        <v>742141759</v>
      </c>
      <c r="I217" s="1">
        <v>41575</v>
      </c>
      <c r="J217" s="4">
        <v>5093</v>
      </c>
      <c r="K217" s="2">
        <v>47.45</v>
      </c>
      <c r="L217" s="2">
        <v>31.79</v>
      </c>
      <c r="M217" s="2">
        <v>241662.85</v>
      </c>
      <c r="N217" s="2">
        <v>161906.47</v>
      </c>
      <c r="O217" s="2">
        <v>79756.38</v>
      </c>
      <c r="P217">
        <v>2013</v>
      </c>
      <c r="Q217">
        <v>10</v>
      </c>
    </row>
    <row r="218" spans="1:17" x14ac:dyDescent="0.3">
      <c r="A218" t="s">
        <v>40</v>
      </c>
      <c r="B218" t="s">
        <v>441</v>
      </c>
      <c r="C218" t="s">
        <v>71</v>
      </c>
      <c r="D218" t="s">
        <v>442</v>
      </c>
      <c r="E218" t="s">
        <v>27</v>
      </c>
      <c r="F218" t="s">
        <v>30</v>
      </c>
      <c r="G218" s="1">
        <v>41030</v>
      </c>
      <c r="H218">
        <v>328316819</v>
      </c>
      <c r="I218" s="1">
        <v>41059</v>
      </c>
      <c r="J218" s="4">
        <v>5098</v>
      </c>
      <c r="K218" s="2">
        <v>47.45</v>
      </c>
      <c r="L218" s="2">
        <v>31.79</v>
      </c>
      <c r="M218" s="2">
        <v>241900.1</v>
      </c>
      <c r="N218" s="2">
        <v>162065.42000000001</v>
      </c>
      <c r="O218" s="2">
        <v>79834.679999999993</v>
      </c>
      <c r="P218">
        <v>2012</v>
      </c>
      <c r="Q218">
        <v>5</v>
      </c>
    </row>
    <row r="219" spans="1:17" x14ac:dyDescent="0.3">
      <c r="A219" t="s">
        <v>48</v>
      </c>
      <c r="B219" t="s">
        <v>916</v>
      </c>
      <c r="C219" t="s">
        <v>56</v>
      </c>
      <c r="D219" t="s">
        <v>1068</v>
      </c>
      <c r="E219" t="s">
        <v>21</v>
      </c>
      <c r="F219" t="s">
        <v>39</v>
      </c>
      <c r="G219" s="1">
        <v>41975</v>
      </c>
      <c r="H219">
        <v>351317298</v>
      </c>
      <c r="I219" s="1">
        <v>42018</v>
      </c>
      <c r="J219" s="4">
        <v>1450</v>
      </c>
      <c r="K219" s="2">
        <v>152.58000000000001</v>
      </c>
      <c r="L219" s="2">
        <v>97.44</v>
      </c>
      <c r="M219" s="2">
        <v>221241</v>
      </c>
      <c r="N219" s="2">
        <v>141288</v>
      </c>
      <c r="O219" s="2">
        <v>79953</v>
      </c>
      <c r="P219">
        <v>2014</v>
      </c>
      <c r="Q219">
        <v>12</v>
      </c>
    </row>
    <row r="220" spans="1:17" x14ac:dyDescent="0.3">
      <c r="A220" t="s">
        <v>48</v>
      </c>
      <c r="B220" t="s">
        <v>97</v>
      </c>
      <c r="C220" t="s">
        <v>82</v>
      </c>
      <c r="D220" t="s">
        <v>983</v>
      </c>
      <c r="E220" t="s">
        <v>21</v>
      </c>
      <c r="F220" t="s">
        <v>65</v>
      </c>
      <c r="G220" s="1">
        <v>41290</v>
      </c>
      <c r="H220">
        <v>619670808</v>
      </c>
      <c r="I220" s="1">
        <v>41330</v>
      </c>
      <c r="J220" s="4">
        <v>3217</v>
      </c>
      <c r="K220" s="2">
        <v>81.73</v>
      </c>
      <c r="L220" s="2">
        <v>56.67</v>
      </c>
      <c r="M220" s="2">
        <v>262925.40999999997</v>
      </c>
      <c r="N220" s="2">
        <v>182307.39</v>
      </c>
      <c r="O220" s="2">
        <v>80618.02</v>
      </c>
      <c r="P220">
        <v>2013</v>
      </c>
      <c r="Q220">
        <v>1</v>
      </c>
    </row>
    <row r="221" spans="1:17" x14ac:dyDescent="0.3">
      <c r="A221" t="s">
        <v>35</v>
      </c>
      <c r="B221" t="s">
        <v>159</v>
      </c>
      <c r="C221" t="s">
        <v>71</v>
      </c>
      <c r="D221" t="s">
        <v>478</v>
      </c>
      <c r="E221" t="s">
        <v>21</v>
      </c>
      <c r="F221" t="s">
        <v>39</v>
      </c>
      <c r="G221" s="1">
        <v>41264</v>
      </c>
      <c r="H221">
        <v>859909617</v>
      </c>
      <c r="I221" s="1">
        <v>41303</v>
      </c>
      <c r="J221" s="4">
        <v>5220</v>
      </c>
      <c r="K221" s="2">
        <v>47.45</v>
      </c>
      <c r="L221" s="2">
        <v>31.79</v>
      </c>
      <c r="M221" s="2">
        <v>247689</v>
      </c>
      <c r="N221" s="2">
        <v>165943.79999999999</v>
      </c>
      <c r="O221" s="2">
        <v>81745.2</v>
      </c>
      <c r="P221">
        <v>2012</v>
      </c>
      <c r="Q221">
        <v>12</v>
      </c>
    </row>
    <row r="222" spans="1:17" x14ac:dyDescent="0.3">
      <c r="A222" t="s">
        <v>35</v>
      </c>
      <c r="B222" t="s">
        <v>73</v>
      </c>
      <c r="C222" t="s">
        <v>46</v>
      </c>
      <c r="D222" t="s">
        <v>74</v>
      </c>
      <c r="E222" t="s">
        <v>27</v>
      </c>
      <c r="F222" t="s">
        <v>30</v>
      </c>
      <c r="G222" s="1">
        <v>41890</v>
      </c>
      <c r="H222">
        <v>821912801</v>
      </c>
      <c r="I222" s="1">
        <v>41915</v>
      </c>
      <c r="J222" s="4">
        <v>1117</v>
      </c>
      <c r="K222" s="2">
        <v>109.28</v>
      </c>
      <c r="L222" s="2">
        <v>35.840000000000003</v>
      </c>
      <c r="M222" s="2">
        <v>122065.76</v>
      </c>
      <c r="N222" s="2">
        <v>40033.279999999999</v>
      </c>
      <c r="O222" s="2">
        <v>82032.479999999996</v>
      </c>
      <c r="P222">
        <v>2014</v>
      </c>
      <c r="Q222">
        <v>9</v>
      </c>
    </row>
    <row r="223" spans="1:17" x14ac:dyDescent="0.3">
      <c r="A223" t="s">
        <v>35</v>
      </c>
      <c r="B223" t="s">
        <v>409</v>
      </c>
      <c r="C223" t="s">
        <v>91</v>
      </c>
      <c r="D223" t="s">
        <v>469</v>
      </c>
      <c r="E223" t="s">
        <v>27</v>
      </c>
      <c r="F223" t="s">
        <v>39</v>
      </c>
      <c r="G223" s="1">
        <v>41991</v>
      </c>
      <c r="H223">
        <v>807281672</v>
      </c>
      <c r="I223" s="1">
        <v>42030</v>
      </c>
      <c r="J223" s="4">
        <v>1441</v>
      </c>
      <c r="K223" s="2">
        <v>421.89</v>
      </c>
      <c r="L223" s="2">
        <v>364.69</v>
      </c>
      <c r="M223" s="2">
        <v>607943.49</v>
      </c>
      <c r="N223" s="2">
        <v>525518.29</v>
      </c>
      <c r="O223" s="2">
        <v>82425.2</v>
      </c>
      <c r="P223">
        <v>2014</v>
      </c>
      <c r="Q223">
        <v>12</v>
      </c>
    </row>
    <row r="224" spans="1:17" x14ac:dyDescent="0.3">
      <c r="A224" t="s">
        <v>40</v>
      </c>
      <c r="B224" t="s">
        <v>67</v>
      </c>
      <c r="C224" t="s">
        <v>91</v>
      </c>
      <c r="D224" t="s">
        <v>745</v>
      </c>
      <c r="E224" t="s">
        <v>21</v>
      </c>
      <c r="F224" t="s">
        <v>39</v>
      </c>
      <c r="G224" s="1">
        <v>41861</v>
      </c>
      <c r="H224">
        <v>175257527</v>
      </c>
      <c r="I224" s="1">
        <v>41907</v>
      </c>
      <c r="J224" s="4">
        <v>1452</v>
      </c>
      <c r="K224" s="2">
        <v>421.89</v>
      </c>
      <c r="L224" s="2">
        <v>364.69</v>
      </c>
      <c r="M224" s="2">
        <v>612584.28</v>
      </c>
      <c r="N224" s="2">
        <v>529529.88</v>
      </c>
      <c r="O224" s="2">
        <v>83054.399999999994</v>
      </c>
      <c r="P224">
        <v>2014</v>
      </c>
      <c r="Q224">
        <v>8</v>
      </c>
    </row>
    <row r="225" spans="1:17" x14ac:dyDescent="0.3">
      <c r="A225" t="s">
        <v>48</v>
      </c>
      <c r="B225" t="s">
        <v>193</v>
      </c>
      <c r="C225" t="s">
        <v>71</v>
      </c>
      <c r="D225" t="s">
        <v>194</v>
      </c>
      <c r="E225" t="s">
        <v>21</v>
      </c>
      <c r="F225" t="s">
        <v>30</v>
      </c>
      <c r="G225" s="1">
        <v>40552</v>
      </c>
      <c r="H225">
        <v>890695369</v>
      </c>
      <c r="I225" s="1">
        <v>40597</v>
      </c>
      <c r="J225" s="4">
        <v>5408</v>
      </c>
      <c r="K225" s="2">
        <v>47.45</v>
      </c>
      <c r="L225" s="2">
        <v>31.79</v>
      </c>
      <c r="M225" s="2">
        <v>256609.6</v>
      </c>
      <c r="N225" s="2">
        <v>171920.32</v>
      </c>
      <c r="O225" s="2">
        <v>84689.279999999999</v>
      </c>
      <c r="P225">
        <v>2011</v>
      </c>
      <c r="Q225">
        <v>1</v>
      </c>
    </row>
    <row r="226" spans="1:17" x14ac:dyDescent="0.3">
      <c r="A226" t="s">
        <v>17</v>
      </c>
      <c r="B226" t="s">
        <v>558</v>
      </c>
      <c r="C226" t="s">
        <v>25</v>
      </c>
      <c r="D226" t="s">
        <v>1062</v>
      </c>
      <c r="E226" t="s">
        <v>21</v>
      </c>
      <c r="F226" t="s">
        <v>30</v>
      </c>
      <c r="G226" s="1">
        <v>41420</v>
      </c>
      <c r="H226">
        <v>345437037</v>
      </c>
      <c r="I226" s="1">
        <v>41455</v>
      </c>
      <c r="J226" s="4">
        <v>1351</v>
      </c>
      <c r="K226" s="2">
        <v>154.06</v>
      </c>
      <c r="L226" s="2">
        <v>90.93</v>
      </c>
      <c r="M226" s="2">
        <v>208135.06</v>
      </c>
      <c r="N226" s="2">
        <v>122846.43</v>
      </c>
      <c r="O226" s="2">
        <v>85288.63</v>
      </c>
      <c r="P226">
        <v>2013</v>
      </c>
      <c r="Q226">
        <v>5</v>
      </c>
    </row>
    <row r="227" spans="1:17" x14ac:dyDescent="0.3">
      <c r="A227" t="s">
        <v>40</v>
      </c>
      <c r="B227" t="s">
        <v>178</v>
      </c>
      <c r="C227" t="s">
        <v>71</v>
      </c>
      <c r="D227" t="s">
        <v>1123</v>
      </c>
      <c r="E227" t="s">
        <v>21</v>
      </c>
      <c r="F227" t="s">
        <v>30</v>
      </c>
      <c r="G227" s="1">
        <v>42582</v>
      </c>
      <c r="H227">
        <v>219607102</v>
      </c>
      <c r="I227" s="1">
        <v>42595</v>
      </c>
      <c r="J227" s="4">
        <v>5477</v>
      </c>
      <c r="K227" s="2">
        <v>47.45</v>
      </c>
      <c r="L227" s="2">
        <v>31.79</v>
      </c>
      <c r="M227" s="2">
        <v>259883.65</v>
      </c>
      <c r="N227" s="2">
        <v>174113.83</v>
      </c>
      <c r="O227" s="2">
        <v>85769.82</v>
      </c>
      <c r="P227">
        <v>2016</v>
      </c>
      <c r="Q227">
        <v>7</v>
      </c>
    </row>
    <row r="228" spans="1:17" x14ac:dyDescent="0.3">
      <c r="A228" t="s">
        <v>51</v>
      </c>
      <c r="B228" t="s">
        <v>216</v>
      </c>
      <c r="C228" t="s">
        <v>56</v>
      </c>
      <c r="D228" t="s">
        <v>744</v>
      </c>
      <c r="E228" t="s">
        <v>21</v>
      </c>
      <c r="F228" t="s">
        <v>30</v>
      </c>
      <c r="G228" s="1">
        <v>41412</v>
      </c>
      <c r="H228">
        <v>351182544</v>
      </c>
      <c r="I228" s="1">
        <v>41447</v>
      </c>
      <c r="J228" s="4">
        <v>1574</v>
      </c>
      <c r="K228" s="2">
        <v>152.58000000000001</v>
      </c>
      <c r="L228" s="2">
        <v>97.44</v>
      </c>
      <c r="M228" s="2">
        <v>240160.92</v>
      </c>
      <c r="N228" s="2">
        <v>153370.56</v>
      </c>
      <c r="O228" s="2">
        <v>86790.36</v>
      </c>
      <c r="P228">
        <v>2013</v>
      </c>
      <c r="Q228">
        <v>5</v>
      </c>
    </row>
    <row r="229" spans="1:17" x14ac:dyDescent="0.3">
      <c r="A229" t="s">
        <v>31</v>
      </c>
      <c r="B229" t="s">
        <v>634</v>
      </c>
      <c r="C229" t="s">
        <v>56</v>
      </c>
      <c r="D229" t="s">
        <v>635</v>
      </c>
      <c r="E229" t="s">
        <v>27</v>
      </c>
      <c r="F229" t="s">
        <v>30</v>
      </c>
      <c r="G229" s="1">
        <v>40993</v>
      </c>
      <c r="H229">
        <v>990708720</v>
      </c>
      <c r="I229" s="1">
        <v>41033</v>
      </c>
      <c r="J229" s="4">
        <v>1581</v>
      </c>
      <c r="K229" s="2">
        <v>152.58000000000001</v>
      </c>
      <c r="L229" s="2">
        <v>97.44</v>
      </c>
      <c r="M229" s="2">
        <v>241228.98</v>
      </c>
      <c r="N229" s="2">
        <v>154052.64000000001</v>
      </c>
      <c r="O229" s="2">
        <v>87176.34</v>
      </c>
      <c r="P229">
        <v>2012</v>
      </c>
      <c r="Q229">
        <v>3</v>
      </c>
    </row>
    <row r="230" spans="1:17" x14ac:dyDescent="0.3">
      <c r="A230" t="s">
        <v>40</v>
      </c>
      <c r="B230" t="s">
        <v>45</v>
      </c>
      <c r="C230" t="s">
        <v>71</v>
      </c>
      <c r="D230" t="s">
        <v>1087</v>
      </c>
      <c r="E230" t="s">
        <v>21</v>
      </c>
      <c r="F230" t="s">
        <v>65</v>
      </c>
      <c r="G230" s="1">
        <v>41974</v>
      </c>
      <c r="H230">
        <v>532324779</v>
      </c>
      <c r="I230" s="1">
        <v>42007</v>
      </c>
      <c r="J230" s="4">
        <v>5586</v>
      </c>
      <c r="K230" s="2">
        <v>47.45</v>
      </c>
      <c r="L230" s="2">
        <v>31.79</v>
      </c>
      <c r="M230" s="2">
        <v>265055.7</v>
      </c>
      <c r="N230" s="2">
        <v>177578.94</v>
      </c>
      <c r="O230" s="2">
        <v>87476.76</v>
      </c>
      <c r="P230">
        <v>2014</v>
      </c>
      <c r="Q230">
        <v>12</v>
      </c>
    </row>
    <row r="231" spans="1:17" x14ac:dyDescent="0.3">
      <c r="A231" t="s">
        <v>48</v>
      </c>
      <c r="B231" t="s">
        <v>150</v>
      </c>
      <c r="C231" t="s">
        <v>82</v>
      </c>
      <c r="D231" t="s">
        <v>1004</v>
      </c>
      <c r="E231" t="s">
        <v>21</v>
      </c>
      <c r="F231" t="s">
        <v>22</v>
      </c>
      <c r="G231" s="1">
        <v>40378</v>
      </c>
      <c r="H231">
        <v>147047555</v>
      </c>
      <c r="I231" s="1">
        <v>40424</v>
      </c>
      <c r="J231" s="4">
        <v>3494</v>
      </c>
      <c r="K231" s="2">
        <v>81.73</v>
      </c>
      <c r="L231" s="2">
        <v>56.67</v>
      </c>
      <c r="M231" s="2">
        <v>285564.62</v>
      </c>
      <c r="N231" s="2">
        <v>198004.98</v>
      </c>
      <c r="O231" s="2">
        <v>87559.64</v>
      </c>
      <c r="P231">
        <v>2010</v>
      </c>
      <c r="Q231">
        <v>7</v>
      </c>
    </row>
    <row r="232" spans="1:17" x14ac:dyDescent="0.3">
      <c r="A232" t="s">
        <v>17</v>
      </c>
      <c r="B232" t="s">
        <v>318</v>
      </c>
      <c r="C232" t="s">
        <v>46</v>
      </c>
      <c r="D232" t="s">
        <v>928</v>
      </c>
      <c r="E232" t="s">
        <v>21</v>
      </c>
      <c r="F232" t="s">
        <v>39</v>
      </c>
      <c r="G232" s="1">
        <v>41900</v>
      </c>
      <c r="H232">
        <v>749258840</v>
      </c>
      <c r="I232" s="1">
        <v>41948</v>
      </c>
      <c r="J232" s="4">
        <v>1196</v>
      </c>
      <c r="K232" s="2">
        <v>109.28</v>
      </c>
      <c r="L232" s="2">
        <v>35.840000000000003</v>
      </c>
      <c r="M232" s="2">
        <v>130698.88</v>
      </c>
      <c r="N232" s="2">
        <v>42864.639999999999</v>
      </c>
      <c r="O232" s="2">
        <v>87834.240000000005</v>
      </c>
      <c r="P232">
        <v>2014</v>
      </c>
      <c r="Q232">
        <v>9</v>
      </c>
    </row>
    <row r="233" spans="1:17" x14ac:dyDescent="0.3">
      <c r="A233" t="s">
        <v>31</v>
      </c>
      <c r="B233" t="s">
        <v>63</v>
      </c>
      <c r="C233" t="s">
        <v>68</v>
      </c>
      <c r="D233" t="s">
        <v>1011</v>
      </c>
      <c r="E233" t="s">
        <v>27</v>
      </c>
      <c r="F233" t="s">
        <v>39</v>
      </c>
      <c r="G233" s="1">
        <v>40272</v>
      </c>
      <c r="H233">
        <v>989928519</v>
      </c>
      <c r="I233" s="1">
        <v>40279</v>
      </c>
      <c r="J233" s="4">
        <v>702</v>
      </c>
      <c r="K233" s="2">
        <v>651.21</v>
      </c>
      <c r="L233" s="2">
        <v>524.96</v>
      </c>
      <c r="M233" s="2">
        <v>457149.42</v>
      </c>
      <c r="N233" s="2">
        <v>368521.92</v>
      </c>
      <c r="O233" s="2">
        <v>88627.5</v>
      </c>
      <c r="P233">
        <v>2010</v>
      </c>
      <c r="Q233">
        <v>4</v>
      </c>
    </row>
    <row r="234" spans="1:17" x14ac:dyDescent="0.3">
      <c r="A234" t="s">
        <v>17</v>
      </c>
      <c r="B234" t="s">
        <v>227</v>
      </c>
      <c r="C234" t="s">
        <v>56</v>
      </c>
      <c r="D234" t="s">
        <v>228</v>
      </c>
      <c r="E234" t="s">
        <v>21</v>
      </c>
      <c r="F234" t="s">
        <v>39</v>
      </c>
      <c r="G234" s="1">
        <v>40622</v>
      </c>
      <c r="H234">
        <v>115309941</v>
      </c>
      <c r="I234" s="1">
        <v>40639</v>
      </c>
      <c r="J234" s="4">
        <v>1629</v>
      </c>
      <c r="K234" s="2">
        <v>152.58000000000001</v>
      </c>
      <c r="L234" s="2">
        <v>97.44</v>
      </c>
      <c r="M234" s="2">
        <v>248552.82</v>
      </c>
      <c r="N234" s="2">
        <v>158729.76</v>
      </c>
      <c r="O234" s="2">
        <v>89823.06</v>
      </c>
      <c r="P234">
        <v>2011</v>
      </c>
      <c r="Q234">
        <v>3</v>
      </c>
    </row>
    <row r="235" spans="1:17" x14ac:dyDescent="0.3">
      <c r="A235" t="s">
        <v>51</v>
      </c>
      <c r="B235" t="s">
        <v>243</v>
      </c>
      <c r="C235" t="s">
        <v>56</v>
      </c>
      <c r="D235" t="s">
        <v>244</v>
      </c>
      <c r="E235" t="s">
        <v>27</v>
      </c>
      <c r="F235" t="s">
        <v>65</v>
      </c>
      <c r="G235" s="1">
        <v>40920</v>
      </c>
      <c r="H235">
        <v>521396386</v>
      </c>
      <c r="I235" s="1">
        <v>40953</v>
      </c>
      <c r="J235" s="4">
        <v>1632</v>
      </c>
      <c r="K235" s="2">
        <v>152.58000000000001</v>
      </c>
      <c r="L235" s="2">
        <v>97.44</v>
      </c>
      <c r="M235" s="2">
        <v>249010.56</v>
      </c>
      <c r="N235" s="2">
        <v>159022.07999999999</v>
      </c>
      <c r="O235" s="2">
        <v>89988.479999999996</v>
      </c>
      <c r="P235">
        <v>2012</v>
      </c>
      <c r="Q235">
        <v>1</v>
      </c>
    </row>
    <row r="236" spans="1:17" x14ac:dyDescent="0.3">
      <c r="A236" t="s">
        <v>48</v>
      </c>
      <c r="B236" t="s">
        <v>912</v>
      </c>
      <c r="C236" t="s">
        <v>56</v>
      </c>
      <c r="D236" t="s">
        <v>913</v>
      </c>
      <c r="E236" t="s">
        <v>21</v>
      </c>
      <c r="F236" t="s">
        <v>65</v>
      </c>
      <c r="G236" s="1">
        <v>42146</v>
      </c>
      <c r="H236">
        <v>590198266</v>
      </c>
      <c r="I236" s="1">
        <v>42156</v>
      </c>
      <c r="J236" s="4">
        <v>1637</v>
      </c>
      <c r="K236" s="2">
        <v>152.58000000000001</v>
      </c>
      <c r="L236" s="2">
        <v>97.44</v>
      </c>
      <c r="M236" s="2">
        <v>249773.46</v>
      </c>
      <c r="N236" s="2">
        <v>159509.28</v>
      </c>
      <c r="O236" s="2">
        <v>90264.18</v>
      </c>
      <c r="P236">
        <v>2015</v>
      </c>
      <c r="Q236">
        <v>5</v>
      </c>
    </row>
    <row r="237" spans="1:17" x14ac:dyDescent="0.3">
      <c r="A237" t="s">
        <v>17</v>
      </c>
      <c r="B237" t="s">
        <v>308</v>
      </c>
      <c r="C237" t="s">
        <v>82</v>
      </c>
      <c r="D237" t="s">
        <v>1085</v>
      </c>
      <c r="E237" t="s">
        <v>27</v>
      </c>
      <c r="F237" t="s">
        <v>30</v>
      </c>
      <c r="G237" s="1">
        <v>41856</v>
      </c>
      <c r="H237">
        <v>502715766</v>
      </c>
      <c r="I237" s="1">
        <v>41868</v>
      </c>
      <c r="J237" s="4">
        <v>3621</v>
      </c>
      <c r="K237" s="2">
        <v>81.73</v>
      </c>
      <c r="L237" s="2">
        <v>56.67</v>
      </c>
      <c r="M237" s="2">
        <v>295944.33</v>
      </c>
      <c r="N237" s="2">
        <v>205202.07</v>
      </c>
      <c r="O237" s="2">
        <v>90742.26</v>
      </c>
      <c r="P237">
        <v>2014</v>
      </c>
      <c r="Q237">
        <v>8</v>
      </c>
    </row>
    <row r="238" spans="1:17" x14ac:dyDescent="0.3">
      <c r="A238" t="s">
        <v>48</v>
      </c>
      <c r="B238" t="s">
        <v>261</v>
      </c>
      <c r="C238" t="s">
        <v>19</v>
      </c>
      <c r="D238" t="s">
        <v>262</v>
      </c>
      <c r="E238" t="s">
        <v>27</v>
      </c>
      <c r="F238" t="s">
        <v>30</v>
      </c>
      <c r="G238" s="1">
        <v>41134</v>
      </c>
      <c r="H238">
        <v>845058763</v>
      </c>
      <c r="I238" s="1">
        <v>41174</v>
      </c>
      <c r="J238" s="4">
        <v>522</v>
      </c>
      <c r="K238" s="2">
        <v>437.2</v>
      </c>
      <c r="L238" s="2">
        <v>263.33</v>
      </c>
      <c r="M238" s="2">
        <v>228218.4</v>
      </c>
      <c r="N238" s="2">
        <v>137458.26</v>
      </c>
      <c r="O238" s="2">
        <v>90760.14</v>
      </c>
      <c r="P238">
        <v>2012</v>
      </c>
      <c r="Q238">
        <v>8</v>
      </c>
    </row>
    <row r="239" spans="1:17" x14ac:dyDescent="0.3">
      <c r="A239" t="s">
        <v>35</v>
      </c>
      <c r="B239" t="s">
        <v>334</v>
      </c>
      <c r="C239" t="s">
        <v>28</v>
      </c>
      <c r="D239" t="s">
        <v>908</v>
      </c>
      <c r="E239" t="s">
        <v>27</v>
      </c>
      <c r="F239" t="s">
        <v>65</v>
      </c>
      <c r="G239" s="1">
        <v>40942</v>
      </c>
      <c r="H239">
        <v>238414323</v>
      </c>
      <c r="I239" s="1">
        <v>40966</v>
      </c>
      <c r="J239" s="4">
        <v>951</v>
      </c>
      <c r="K239" s="2">
        <v>255.28</v>
      </c>
      <c r="L239" s="2">
        <v>159.41999999999999</v>
      </c>
      <c r="M239" s="2">
        <v>242771.28</v>
      </c>
      <c r="N239" s="2">
        <v>151608.42000000001</v>
      </c>
      <c r="O239" s="2">
        <v>91162.86</v>
      </c>
      <c r="P239">
        <v>2012</v>
      </c>
      <c r="Q239">
        <v>2</v>
      </c>
    </row>
    <row r="240" spans="1:17" x14ac:dyDescent="0.3">
      <c r="A240" t="s">
        <v>40</v>
      </c>
      <c r="B240" t="s">
        <v>306</v>
      </c>
      <c r="C240" t="s">
        <v>82</v>
      </c>
      <c r="D240" t="s">
        <v>866</v>
      </c>
      <c r="E240" t="s">
        <v>27</v>
      </c>
      <c r="F240" t="s">
        <v>30</v>
      </c>
      <c r="G240" s="1">
        <v>41361</v>
      </c>
      <c r="H240">
        <v>975002133</v>
      </c>
      <c r="I240" s="1">
        <v>41371</v>
      </c>
      <c r="J240" s="4">
        <v>3653</v>
      </c>
      <c r="K240" s="2">
        <v>81.73</v>
      </c>
      <c r="L240" s="2">
        <v>56.67</v>
      </c>
      <c r="M240" s="2">
        <v>298559.69</v>
      </c>
      <c r="N240" s="2">
        <v>207015.51</v>
      </c>
      <c r="O240" s="2">
        <v>91544.18</v>
      </c>
      <c r="P240">
        <v>2013</v>
      </c>
      <c r="Q240">
        <v>3</v>
      </c>
    </row>
    <row r="241" spans="1:17" x14ac:dyDescent="0.3">
      <c r="A241" t="s">
        <v>51</v>
      </c>
      <c r="B241" t="s">
        <v>243</v>
      </c>
      <c r="C241" t="s">
        <v>71</v>
      </c>
      <c r="D241" t="s">
        <v>956</v>
      </c>
      <c r="E241" t="s">
        <v>21</v>
      </c>
      <c r="F241" t="s">
        <v>39</v>
      </c>
      <c r="G241" s="1">
        <v>41561</v>
      </c>
      <c r="H241">
        <v>185342633</v>
      </c>
      <c r="I241" s="1">
        <v>41602</v>
      </c>
      <c r="J241" s="4">
        <v>5859</v>
      </c>
      <c r="K241" s="2">
        <v>47.45</v>
      </c>
      <c r="L241" s="2">
        <v>31.79</v>
      </c>
      <c r="M241" s="2">
        <v>278009.55</v>
      </c>
      <c r="N241" s="2">
        <v>186257.61</v>
      </c>
      <c r="O241" s="2">
        <v>91751.94</v>
      </c>
      <c r="P241">
        <v>2013</v>
      </c>
      <c r="Q241">
        <v>10</v>
      </c>
    </row>
    <row r="242" spans="1:17" x14ac:dyDescent="0.3">
      <c r="A242" t="s">
        <v>40</v>
      </c>
      <c r="B242" t="s">
        <v>172</v>
      </c>
      <c r="C242" t="s">
        <v>46</v>
      </c>
      <c r="D242" t="s">
        <v>600</v>
      </c>
      <c r="E242" t="s">
        <v>21</v>
      </c>
      <c r="F242" t="s">
        <v>39</v>
      </c>
      <c r="G242" s="1">
        <v>41189</v>
      </c>
      <c r="H242">
        <v>312117135</v>
      </c>
      <c r="I242" s="1">
        <v>41198</v>
      </c>
      <c r="J242" s="4">
        <v>1251</v>
      </c>
      <c r="K242" s="2">
        <v>109.28</v>
      </c>
      <c r="L242" s="2">
        <v>35.840000000000003</v>
      </c>
      <c r="M242" s="2">
        <v>136709.28</v>
      </c>
      <c r="N242" s="2">
        <v>44835.839999999997</v>
      </c>
      <c r="O242" s="2">
        <v>91873.44</v>
      </c>
      <c r="P242">
        <v>2012</v>
      </c>
      <c r="Q242">
        <v>10</v>
      </c>
    </row>
    <row r="243" spans="1:17" x14ac:dyDescent="0.3">
      <c r="A243" t="s">
        <v>40</v>
      </c>
      <c r="B243" t="s">
        <v>111</v>
      </c>
      <c r="C243" t="s">
        <v>33</v>
      </c>
      <c r="D243" t="s">
        <v>1053</v>
      </c>
      <c r="E243" t="s">
        <v>21</v>
      </c>
      <c r="F243" t="s">
        <v>30</v>
      </c>
      <c r="G243" s="1">
        <v>41060</v>
      </c>
      <c r="H243">
        <v>261765420</v>
      </c>
      <c r="I243" s="1">
        <v>41107</v>
      </c>
      <c r="J243" s="4">
        <v>1060</v>
      </c>
      <c r="K243" s="2">
        <v>205.7</v>
      </c>
      <c r="L243" s="2">
        <v>117.11</v>
      </c>
      <c r="M243" s="2">
        <v>218042</v>
      </c>
      <c r="N243" s="2">
        <v>124136.6</v>
      </c>
      <c r="O243" s="2">
        <v>93905.4</v>
      </c>
      <c r="P243">
        <v>2012</v>
      </c>
      <c r="Q243">
        <v>5</v>
      </c>
    </row>
    <row r="244" spans="1:17" x14ac:dyDescent="0.3">
      <c r="A244" t="s">
        <v>35</v>
      </c>
      <c r="B244" t="s">
        <v>414</v>
      </c>
      <c r="C244" t="s">
        <v>82</v>
      </c>
      <c r="D244" t="s">
        <v>791</v>
      </c>
      <c r="E244" t="s">
        <v>27</v>
      </c>
      <c r="F244" t="s">
        <v>30</v>
      </c>
      <c r="G244" s="1">
        <v>40560</v>
      </c>
      <c r="H244">
        <v>379710948</v>
      </c>
      <c r="I244" s="1">
        <v>40573</v>
      </c>
      <c r="J244" s="4">
        <v>3762</v>
      </c>
      <c r="K244" s="2">
        <v>81.73</v>
      </c>
      <c r="L244" s="2">
        <v>56.67</v>
      </c>
      <c r="M244" s="2">
        <v>307468.26</v>
      </c>
      <c r="N244" s="2">
        <v>213192.54</v>
      </c>
      <c r="O244" s="2">
        <v>94275.72</v>
      </c>
      <c r="P244">
        <v>2011</v>
      </c>
      <c r="Q244">
        <v>1</v>
      </c>
    </row>
    <row r="245" spans="1:17" x14ac:dyDescent="0.3">
      <c r="A245" t="s">
        <v>51</v>
      </c>
      <c r="B245" t="s">
        <v>522</v>
      </c>
      <c r="C245" t="s">
        <v>82</v>
      </c>
      <c r="D245" t="s">
        <v>959</v>
      </c>
      <c r="E245" t="s">
        <v>27</v>
      </c>
      <c r="F245" t="s">
        <v>30</v>
      </c>
      <c r="G245" s="1">
        <v>40284</v>
      </c>
      <c r="H245">
        <v>559352862</v>
      </c>
      <c r="I245" s="1">
        <v>40333</v>
      </c>
      <c r="J245" s="4">
        <v>3797</v>
      </c>
      <c r="K245" s="2">
        <v>81.73</v>
      </c>
      <c r="L245" s="2">
        <v>56.67</v>
      </c>
      <c r="M245" s="2">
        <v>310328.81</v>
      </c>
      <c r="N245" s="2">
        <v>215175.99</v>
      </c>
      <c r="O245" s="2">
        <v>95152.82</v>
      </c>
      <c r="P245">
        <v>2010</v>
      </c>
      <c r="Q245">
        <v>4</v>
      </c>
    </row>
    <row r="246" spans="1:17" x14ac:dyDescent="0.3">
      <c r="A246" t="s">
        <v>40</v>
      </c>
      <c r="B246" t="s">
        <v>247</v>
      </c>
      <c r="C246" t="s">
        <v>91</v>
      </c>
      <c r="D246" t="s">
        <v>818</v>
      </c>
      <c r="E246" t="s">
        <v>21</v>
      </c>
      <c r="F246" t="s">
        <v>30</v>
      </c>
      <c r="G246" s="1">
        <v>40891</v>
      </c>
      <c r="H246">
        <v>207395112</v>
      </c>
      <c r="I246" s="1">
        <v>40934</v>
      </c>
      <c r="J246" s="4">
        <v>1677</v>
      </c>
      <c r="K246" s="2">
        <v>421.89</v>
      </c>
      <c r="L246" s="2">
        <v>364.69</v>
      </c>
      <c r="M246" s="2">
        <v>707509.53</v>
      </c>
      <c r="N246" s="2">
        <v>611585.13</v>
      </c>
      <c r="O246" s="2">
        <v>95924.4</v>
      </c>
      <c r="P246">
        <v>2011</v>
      </c>
      <c r="Q246">
        <v>12</v>
      </c>
    </row>
    <row r="247" spans="1:17" x14ac:dyDescent="0.3">
      <c r="A247" t="s">
        <v>35</v>
      </c>
      <c r="B247" t="s">
        <v>99</v>
      </c>
      <c r="C247" t="s">
        <v>68</v>
      </c>
      <c r="D247" t="s">
        <v>793</v>
      </c>
      <c r="E247" t="s">
        <v>27</v>
      </c>
      <c r="F247" t="s">
        <v>30</v>
      </c>
      <c r="G247" s="1">
        <v>40595</v>
      </c>
      <c r="H247">
        <v>547143447</v>
      </c>
      <c r="I247" s="1">
        <v>40597</v>
      </c>
      <c r="J247" s="4">
        <v>760</v>
      </c>
      <c r="K247" s="2">
        <v>651.21</v>
      </c>
      <c r="L247" s="2">
        <v>524.96</v>
      </c>
      <c r="M247" s="2">
        <v>494919.6</v>
      </c>
      <c r="N247" s="2">
        <v>398969.59999999998</v>
      </c>
      <c r="O247" s="2">
        <v>95950</v>
      </c>
      <c r="P247">
        <v>2011</v>
      </c>
      <c r="Q247">
        <v>2</v>
      </c>
    </row>
    <row r="248" spans="1:17" x14ac:dyDescent="0.3">
      <c r="A248" t="s">
        <v>17</v>
      </c>
      <c r="B248" t="s">
        <v>348</v>
      </c>
      <c r="C248" t="s">
        <v>25</v>
      </c>
      <c r="D248" t="s">
        <v>486</v>
      </c>
      <c r="E248" t="s">
        <v>21</v>
      </c>
      <c r="F248" t="s">
        <v>22</v>
      </c>
      <c r="G248" s="1">
        <v>42354</v>
      </c>
      <c r="H248">
        <v>938025844</v>
      </c>
      <c r="I248" s="1">
        <v>42390</v>
      </c>
      <c r="J248" s="4">
        <v>1547</v>
      </c>
      <c r="K248" s="2">
        <v>154.06</v>
      </c>
      <c r="L248" s="2">
        <v>90.93</v>
      </c>
      <c r="M248" s="2">
        <v>238330.82</v>
      </c>
      <c r="N248" s="2">
        <v>140668.71</v>
      </c>
      <c r="O248" s="2">
        <v>97662.11</v>
      </c>
      <c r="P248">
        <v>2015</v>
      </c>
      <c r="Q248">
        <v>12</v>
      </c>
    </row>
    <row r="249" spans="1:17" x14ac:dyDescent="0.3">
      <c r="A249" t="s">
        <v>31</v>
      </c>
      <c r="B249" t="s">
        <v>229</v>
      </c>
      <c r="C249" t="s">
        <v>82</v>
      </c>
      <c r="D249" t="s">
        <v>366</v>
      </c>
      <c r="E249" t="s">
        <v>27</v>
      </c>
      <c r="F249" t="s">
        <v>65</v>
      </c>
      <c r="G249" s="1">
        <v>41163</v>
      </c>
      <c r="H249">
        <v>637448060</v>
      </c>
      <c r="I249" s="1">
        <v>41167</v>
      </c>
      <c r="J249" s="4">
        <v>3901</v>
      </c>
      <c r="K249" s="2">
        <v>81.73</v>
      </c>
      <c r="L249" s="2">
        <v>56.67</v>
      </c>
      <c r="M249" s="2">
        <v>318828.73</v>
      </c>
      <c r="N249" s="2">
        <v>221069.67</v>
      </c>
      <c r="O249" s="2">
        <v>97759.06</v>
      </c>
      <c r="P249">
        <v>2012</v>
      </c>
      <c r="Q249">
        <v>9</v>
      </c>
    </row>
    <row r="250" spans="1:17" x14ac:dyDescent="0.3">
      <c r="A250" t="s">
        <v>40</v>
      </c>
      <c r="B250" t="s">
        <v>271</v>
      </c>
      <c r="C250" t="s">
        <v>71</v>
      </c>
      <c r="D250" t="s">
        <v>355</v>
      </c>
      <c r="E250" t="s">
        <v>27</v>
      </c>
      <c r="F250" t="s">
        <v>65</v>
      </c>
      <c r="G250" s="1">
        <v>40996</v>
      </c>
      <c r="H250">
        <v>221062791</v>
      </c>
      <c r="I250" s="1">
        <v>41017</v>
      </c>
      <c r="J250" s="4">
        <v>6247</v>
      </c>
      <c r="K250" s="2">
        <v>47.45</v>
      </c>
      <c r="L250" s="2">
        <v>31.79</v>
      </c>
      <c r="M250" s="2">
        <v>296420.15000000002</v>
      </c>
      <c r="N250" s="2">
        <v>198592.13</v>
      </c>
      <c r="O250" s="2">
        <v>97828.02</v>
      </c>
      <c r="P250">
        <v>2012</v>
      </c>
      <c r="Q250">
        <v>3</v>
      </c>
    </row>
    <row r="251" spans="1:17" x14ac:dyDescent="0.3">
      <c r="A251" t="s">
        <v>51</v>
      </c>
      <c r="B251" t="s">
        <v>216</v>
      </c>
      <c r="C251" t="s">
        <v>71</v>
      </c>
      <c r="D251" t="s">
        <v>901</v>
      </c>
      <c r="E251" t="s">
        <v>27</v>
      </c>
      <c r="F251" t="s">
        <v>30</v>
      </c>
      <c r="G251" s="1">
        <v>42160</v>
      </c>
      <c r="H251">
        <v>179970920</v>
      </c>
      <c r="I251" s="1">
        <v>42180</v>
      </c>
      <c r="J251" s="4">
        <v>6249</v>
      </c>
      <c r="K251" s="2">
        <v>47.45</v>
      </c>
      <c r="L251" s="2">
        <v>31.79</v>
      </c>
      <c r="M251" s="2">
        <v>296515.05</v>
      </c>
      <c r="N251" s="2">
        <v>198655.71</v>
      </c>
      <c r="O251" s="2">
        <v>97859.34</v>
      </c>
      <c r="P251">
        <v>2015</v>
      </c>
      <c r="Q251">
        <v>6</v>
      </c>
    </row>
    <row r="252" spans="1:17" x14ac:dyDescent="0.3">
      <c r="A252" t="s">
        <v>40</v>
      </c>
      <c r="B252" t="s">
        <v>412</v>
      </c>
      <c r="C252" t="s">
        <v>71</v>
      </c>
      <c r="D252" t="s">
        <v>611</v>
      </c>
      <c r="E252" t="s">
        <v>21</v>
      </c>
      <c r="F252" t="s">
        <v>65</v>
      </c>
      <c r="G252" s="1">
        <v>42323</v>
      </c>
      <c r="H252">
        <v>740760314</v>
      </c>
      <c r="I252" s="1">
        <v>42329</v>
      </c>
      <c r="J252" s="4">
        <v>6293</v>
      </c>
      <c r="K252" s="2">
        <v>47.45</v>
      </c>
      <c r="L252" s="2">
        <v>31.79</v>
      </c>
      <c r="M252" s="2">
        <v>298602.84999999998</v>
      </c>
      <c r="N252" s="2">
        <v>200054.47</v>
      </c>
      <c r="O252" s="2">
        <v>98548.38</v>
      </c>
      <c r="P252">
        <v>2015</v>
      </c>
      <c r="Q252">
        <v>11</v>
      </c>
    </row>
    <row r="253" spans="1:17" x14ac:dyDescent="0.3">
      <c r="A253" t="s">
        <v>48</v>
      </c>
      <c r="B253" t="s">
        <v>454</v>
      </c>
      <c r="C253" t="s">
        <v>33</v>
      </c>
      <c r="D253" t="s">
        <v>937</v>
      </c>
      <c r="E253" t="s">
        <v>21</v>
      </c>
      <c r="F253" t="s">
        <v>39</v>
      </c>
      <c r="G253" s="1">
        <v>41933</v>
      </c>
      <c r="H253">
        <v>110442054</v>
      </c>
      <c r="I253" s="1">
        <v>41963</v>
      </c>
      <c r="J253" s="4">
        <v>1113</v>
      </c>
      <c r="K253" s="2">
        <v>205.7</v>
      </c>
      <c r="L253" s="2">
        <v>117.11</v>
      </c>
      <c r="M253" s="2">
        <v>228944.1</v>
      </c>
      <c r="N253" s="2">
        <v>130343.43</v>
      </c>
      <c r="O253" s="2">
        <v>98600.67</v>
      </c>
      <c r="P253">
        <v>2014</v>
      </c>
      <c r="Q253">
        <v>10</v>
      </c>
    </row>
    <row r="254" spans="1:17" x14ac:dyDescent="0.3">
      <c r="A254" t="s">
        <v>48</v>
      </c>
      <c r="B254" t="s">
        <v>489</v>
      </c>
      <c r="C254" t="s">
        <v>56</v>
      </c>
      <c r="D254" t="s">
        <v>753</v>
      </c>
      <c r="E254" t="s">
        <v>21</v>
      </c>
      <c r="F254" t="s">
        <v>39</v>
      </c>
      <c r="G254" s="1">
        <v>42078</v>
      </c>
      <c r="H254">
        <v>768522679</v>
      </c>
      <c r="I254" s="1">
        <v>42090</v>
      </c>
      <c r="J254" s="4">
        <v>1794</v>
      </c>
      <c r="K254" s="2">
        <v>152.58000000000001</v>
      </c>
      <c r="L254" s="2">
        <v>97.44</v>
      </c>
      <c r="M254" s="2">
        <v>273728.52</v>
      </c>
      <c r="N254" s="2">
        <v>174807.36</v>
      </c>
      <c r="O254" s="2">
        <v>98921.16</v>
      </c>
      <c r="P254">
        <v>2015</v>
      </c>
      <c r="Q254">
        <v>3</v>
      </c>
    </row>
    <row r="255" spans="1:17" x14ac:dyDescent="0.3">
      <c r="A255" t="s">
        <v>35</v>
      </c>
      <c r="B255" t="s">
        <v>43</v>
      </c>
      <c r="C255" t="s">
        <v>33</v>
      </c>
      <c r="D255" t="s">
        <v>239</v>
      </c>
      <c r="E255" t="s">
        <v>21</v>
      </c>
      <c r="F255" t="s">
        <v>30</v>
      </c>
      <c r="G255" s="1">
        <v>41885</v>
      </c>
      <c r="H255">
        <v>775076282</v>
      </c>
      <c r="I255" s="1">
        <v>41901</v>
      </c>
      <c r="J255" s="4">
        <v>1150</v>
      </c>
      <c r="K255" s="2">
        <v>205.7</v>
      </c>
      <c r="L255" s="2">
        <v>117.11</v>
      </c>
      <c r="M255" s="2">
        <v>236555</v>
      </c>
      <c r="N255" s="2">
        <v>134676.5</v>
      </c>
      <c r="O255" s="2">
        <v>101878.5</v>
      </c>
      <c r="P255">
        <v>2014</v>
      </c>
      <c r="Q255">
        <v>9</v>
      </c>
    </row>
    <row r="256" spans="1:17" x14ac:dyDescent="0.3">
      <c r="A256" t="s">
        <v>48</v>
      </c>
      <c r="B256" t="s">
        <v>967</v>
      </c>
      <c r="C256" t="s">
        <v>71</v>
      </c>
      <c r="D256" t="s">
        <v>971</v>
      </c>
      <c r="E256" t="s">
        <v>21</v>
      </c>
      <c r="F256" t="s">
        <v>30</v>
      </c>
      <c r="G256" s="1">
        <v>42744</v>
      </c>
      <c r="H256">
        <v>917834603</v>
      </c>
      <c r="I256" s="1">
        <v>42748</v>
      </c>
      <c r="J256" s="4">
        <v>6510</v>
      </c>
      <c r="K256" s="2">
        <v>47.45</v>
      </c>
      <c r="L256" s="2">
        <v>31.79</v>
      </c>
      <c r="M256" s="2">
        <v>308899.5</v>
      </c>
      <c r="N256" s="2">
        <v>206952.9</v>
      </c>
      <c r="O256" s="2">
        <v>101946.6</v>
      </c>
      <c r="P256">
        <v>2017</v>
      </c>
      <c r="Q256">
        <v>1</v>
      </c>
    </row>
    <row r="257" spans="1:17" x14ac:dyDescent="0.3">
      <c r="A257" t="s">
        <v>17</v>
      </c>
      <c r="B257" t="s">
        <v>698</v>
      </c>
      <c r="C257" t="s">
        <v>25</v>
      </c>
      <c r="D257" t="s">
        <v>1010</v>
      </c>
      <c r="E257" t="s">
        <v>27</v>
      </c>
      <c r="F257" t="s">
        <v>30</v>
      </c>
      <c r="G257" s="1">
        <v>41847</v>
      </c>
      <c r="H257">
        <v>751929891</v>
      </c>
      <c r="I257" s="1">
        <v>41852</v>
      </c>
      <c r="J257" s="4">
        <v>1619</v>
      </c>
      <c r="K257" s="2">
        <v>154.06</v>
      </c>
      <c r="L257" s="2">
        <v>90.93</v>
      </c>
      <c r="M257" s="2">
        <v>249423.14</v>
      </c>
      <c r="N257" s="2">
        <v>147215.67000000001</v>
      </c>
      <c r="O257" s="2">
        <v>102207.47</v>
      </c>
      <c r="P257">
        <v>2014</v>
      </c>
      <c r="Q257">
        <v>7</v>
      </c>
    </row>
    <row r="258" spans="1:17" x14ac:dyDescent="0.3">
      <c r="A258" t="s">
        <v>51</v>
      </c>
      <c r="B258" t="s">
        <v>129</v>
      </c>
      <c r="C258" t="s">
        <v>68</v>
      </c>
      <c r="D258" t="s">
        <v>604</v>
      </c>
      <c r="E258" t="s">
        <v>27</v>
      </c>
      <c r="F258" t="s">
        <v>65</v>
      </c>
      <c r="G258" s="1">
        <v>42430</v>
      </c>
      <c r="H258">
        <v>402646195</v>
      </c>
      <c r="I258" s="1">
        <v>42457</v>
      </c>
      <c r="J258" s="4">
        <v>812</v>
      </c>
      <c r="K258" s="2">
        <v>651.21</v>
      </c>
      <c r="L258" s="2">
        <v>524.96</v>
      </c>
      <c r="M258" s="2">
        <v>528782.52</v>
      </c>
      <c r="N258" s="2">
        <v>426267.52</v>
      </c>
      <c r="O258" s="2">
        <v>102515</v>
      </c>
      <c r="P258">
        <v>2016</v>
      </c>
      <c r="Q258">
        <v>3</v>
      </c>
    </row>
    <row r="259" spans="1:17" x14ac:dyDescent="0.3">
      <c r="A259" t="s">
        <v>31</v>
      </c>
      <c r="B259" t="s">
        <v>655</v>
      </c>
      <c r="C259" t="s">
        <v>71</v>
      </c>
      <c r="D259" t="s">
        <v>656</v>
      </c>
      <c r="E259" t="s">
        <v>27</v>
      </c>
      <c r="F259" t="s">
        <v>39</v>
      </c>
      <c r="G259" s="1">
        <v>41310</v>
      </c>
      <c r="H259">
        <v>467986953</v>
      </c>
      <c r="I259" s="1">
        <v>41322</v>
      </c>
      <c r="J259" s="4">
        <v>6594</v>
      </c>
      <c r="K259" s="2">
        <v>47.45</v>
      </c>
      <c r="L259" s="2">
        <v>31.79</v>
      </c>
      <c r="M259" s="2">
        <v>312885.3</v>
      </c>
      <c r="N259" s="2">
        <v>209623.26</v>
      </c>
      <c r="O259" s="2">
        <v>103262.04</v>
      </c>
      <c r="P259">
        <v>2013</v>
      </c>
      <c r="Q259">
        <v>2</v>
      </c>
    </row>
    <row r="260" spans="1:17" x14ac:dyDescent="0.3">
      <c r="A260" t="s">
        <v>35</v>
      </c>
      <c r="B260" t="s">
        <v>346</v>
      </c>
      <c r="C260" t="s">
        <v>82</v>
      </c>
      <c r="D260" t="s">
        <v>894</v>
      </c>
      <c r="E260" t="s">
        <v>27</v>
      </c>
      <c r="F260" t="s">
        <v>65</v>
      </c>
      <c r="G260" s="1">
        <v>40475</v>
      </c>
      <c r="H260">
        <v>719362294</v>
      </c>
      <c r="I260" s="1">
        <v>40515</v>
      </c>
      <c r="J260" s="4">
        <v>4144</v>
      </c>
      <c r="K260" s="2">
        <v>81.73</v>
      </c>
      <c r="L260" s="2">
        <v>56.67</v>
      </c>
      <c r="M260" s="2">
        <v>338689.12</v>
      </c>
      <c r="N260" s="2">
        <v>234840.48</v>
      </c>
      <c r="O260" s="2">
        <v>103848.64</v>
      </c>
      <c r="P260">
        <v>2010</v>
      </c>
      <c r="Q260">
        <v>10</v>
      </c>
    </row>
    <row r="261" spans="1:17" x14ac:dyDescent="0.3">
      <c r="A261" t="s">
        <v>31</v>
      </c>
      <c r="B261" t="s">
        <v>245</v>
      </c>
      <c r="C261" t="s">
        <v>82</v>
      </c>
      <c r="D261" t="s">
        <v>551</v>
      </c>
      <c r="E261" t="s">
        <v>21</v>
      </c>
      <c r="F261" t="s">
        <v>39</v>
      </c>
      <c r="G261" s="1">
        <v>41608</v>
      </c>
      <c r="H261">
        <v>865650832</v>
      </c>
      <c r="I261" s="1">
        <v>41639</v>
      </c>
      <c r="J261" s="4">
        <v>4173</v>
      </c>
      <c r="K261" s="2">
        <v>81.73</v>
      </c>
      <c r="L261" s="2">
        <v>56.67</v>
      </c>
      <c r="M261" s="2">
        <v>341059.29</v>
      </c>
      <c r="N261" s="2">
        <v>236483.91</v>
      </c>
      <c r="O261" s="2">
        <v>104575.38</v>
      </c>
      <c r="P261">
        <v>2013</v>
      </c>
      <c r="Q261">
        <v>11</v>
      </c>
    </row>
    <row r="262" spans="1:17" x14ac:dyDescent="0.3">
      <c r="A262" t="s">
        <v>17</v>
      </c>
      <c r="B262" t="s">
        <v>318</v>
      </c>
      <c r="C262" t="s">
        <v>71</v>
      </c>
      <c r="D262" t="s">
        <v>1191</v>
      </c>
      <c r="E262" t="s">
        <v>27</v>
      </c>
      <c r="F262" t="s">
        <v>22</v>
      </c>
      <c r="G262" s="1">
        <v>41446</v>
      </c>
      <c r="H262">
        <v>296320855</v>
      </c>
      <c r="I262" s="1">
        <v>41468</v>
      </c>
      <c r="J262" s="4">
        <v>6781</v>
      </c>
      <c r="K262" s="2">
        <v>47.45</v>
      </c>
      <c r="L262" s="2">
        <v>31.79</v>
      </c>
      <c r="M262" s="2">
        <v>321758.45</v>
      </c>
      <c r="N262" s="2">
        <v>215567.99</v>
      </c>
      <c r="O262" s="2">
        <v>106190.46</v>
      </c>
      <c r="P262">
        <v>2013</v>
      </c>
      <c r="Q262">
        <v>6</v>
      </c>
    </row>
    <row r="263" spans="1:17" x14ac:dyDescent="0.3">
      <c r="A263" t="s">
        <v>40</v>
      </c>
      <c r="B263" t="s">
        <v>359</v>
      </c>
      <c r="C263" t="s">
        <v>59</v>
      </c>
      <c r="D263" t="s">
        <v>453</v>
      </c>
      <c r="E263" t="s">
        <v>27</v>
      </c>
      <c r="F263" t="s">
        <v>22</v>
      </c>
      <c r="G263" s="1">
        <v>41219</v>
      </c>
      <c r="H263">
        <v>723608338</v>
      </c>
      <c r="I263" s="1">
        <v>41236</v>
      </c>
      <c r="J263" s="4">
        <v>642</v>
      </c>
      <c r="K263" s="2">
        <v>668.27</v>
      </c>
      <c r="L263" s="2">
        <v>502.54</v>
      </c>
      <c r="M263" s="2">
        <v>429029.34</v>
      </c>
      <c r="N263" s="2">
        <v>322630.68</v>
      </c>
      <c r="O263" s="2">
        <v>106398.66</v>
      </c>
      <c r="P263">
        <v>2012</v>
      </c>
      <c r="Q263">
        <v>11</v>
      </c>
    </row>
    <row r="264" spans="1:17" x14ac:dyDescent="0.3">
      <c r="A264" t="s">
        <v>40</v>
      </c>
      <c r="B264" t="s">
        <v>111</v>
      </c>
      <c r="C264" t="s">
        <v>25</v>
      </c>
      <c r="D264" t="s">
        <v>927</v>
      </c>
      <c r="E264" t="s">
        <v>21</v>
      </c>
      <c r="F264" t="s">
        <v>30</v>
      </c>
      <c r="G264" s="1">
        <v>41216</v>
      </c>
      <c r="H264">
        <v>478919208</v>
      </c>
      <c r="I264" s="1">
        <v>41240</v>
      </c>
      <c r="J264" s="4">
        <v>1691</v>
      </c>
      <c r="K264" s="2">
        <v>154.06</v>
      </c>
      <c r="L264" s="2">
        <v>90.93</v>
      </c>
      <c r="M264" s="2">
        <v>260515.46</v>
      </c>
      <c r="N264" s="2">
        <v>153762.63</v>
      </c>
      <c r="O264" s="2">
        <v>106752.83</v>
      </c>
      <c r="P264">
        <v>2012</v>
      </c>
      <c r="Q264">
        <v>11</v>
      </c>
    </row>
    <row r="265" spans="1:17" x14ac:dyDescent="0.3">
      <c r="A265" t="s">
        <v>40</v>
      </c>
      <c r="B265" t="s">
        <v>111</v>
      </c>
      <c r="C265" t="s">
        <v>71</v>
      </c>
      <c r="D265" t="s">
        <v>152</v>
      </c>
      <c r="E265" t="s">
        <v>21</v>
      </c>
      <c r="F265" t="s">
        <v>65</v>
      </c>
      <c r="G265" s="1">
        <v>41367</v>
      </c>
      <c r="H265">
        <v>248335492</v>
      </c>
      <c r="I265" s="1">
        <v>41368</v>
      </c>
      <c r="J265" s="4">
        <v>6846</v>
      </c>
      <c r="K265" s="2">
        <v>47.45</v>
      </c>
      <c r="L265" s="2">
        <v>31.79</v>
      </c>
      <c r="M265" s="2">
        <v>324842.7</v>
      </c>
      <c r="N265" s="2">
        <v>217634.34</v>
      </c>
      <c r="O265" s="2">
        <v>107208.36</v>
      </c>
      <c r="P265">
        <v>2013</v>
      </c>
      <c r="Q265">
        <v>4</v>
      </c>
    </row>
    <row r="266" spans="1:17" x14ac:dyDescent="0.3">
      <c r="A266" t="s">
        <v>17</v>
      </c>
      <c r="B266" t="s">
        <v>308</v>
      </c>
      <c r="C266" t="s">
        <v>71</v>
      </c>
      <c r="D266" t="s">
        <v>1071</v>
      </c>
      <c r="E266" t="s">
        <v>27</v>
      </c>
      <c r="F266" t="s">
        <v>65</v>
      </c>
      <c r="G266" s="1">
        <v>42179</v>
      </c>
      <c r="H266">
        <v>953554761</v>
      </c>
      <c r="I266" s="1">
        <v>42213</v>
      </c>
      <c r="J266" s="4">
        <v>6899</v>
      </c>
      <c r="K266" s="2">
        <v>47.45</v>
      </c>
      <c r="L266" s="2">
        <v>31.79</v>
      </c>
      <c r="M266" s="2">
        <v>327357.55</v>
      </c>
      <c r="N266" s="2">
        <v>219319.21</v>
      </c>
      <c r="O266" s="2">
        <v>108038.34</v>
      </c>
      <c r="P266">
        <v>2015</v>
      </c>
      <c r="Q266">
        <v>6</v>
      </c>
    </row>
    <row r="267" spans="1:17" x14ac:dyDescent="0.3">
      <c r="A267" t="s">
        <v>40</v>
      </c>
      <c r="B267" t="s">
        <v>398</v>
      </c>
      <c r="C267" t="s">
        <v>33</v>
      </c>
      <c r="D267" t="s">
        <v>802</v>
      </c>
      <c r="E267" t="s">
        <v>21</v>
      </c>
      <c r="F267" t="s">
        <v>30</v>
      </c>
      <c r="G267" s="1">
        <v>41325</v>
      </c>
      <c r="H267">
        <v>423159730</v>
      </c>
      <c r="I267" s="1">
        <v>41375</v>
      </c>
      <c r="J267" s="4">
        <v>1222</v>
      </c>
      <c r="K267" s="2">
        <v>205.7</v>
      </c>
      <c r="L267" s="2">
        <v>117.11</v>
      </c>
      <c r="M267" s="2">
        <v>251365.4</v>
      </c>
      <c r="N267" s="2">
        <v>143108.42000000001</v>
      </c>
      <c r="O267" s="2">
        <v>108256.98</v>
      </c>
      <c r="P267">
        <v>2013</v>
      </c>
      <c r="Q267">
        <v>2</v>
      </c>
    </row>
    <row r="268" spans="1:17" x14ac:dyDescent="0.3">
      <c r="A268" t="s">
        <v>48</v>
      </c>
      <c r="B268" t="s">
        <v>107</v>
      </c>
      <c r="C268" t="s">
        <v>56</v>
      </c>
      <c r="D268" t="s">
        <v>1171</v>
      </c>
      <c r="E268" t="s">
        <v>21</v>
      </c>
      <c r="F268" t="s">
        <v>65</v>
      </c>
      <c r="G268" s="1">
        <v>41943</v>
      </c>
      <c r="H268">
        <v>723680436</v>
      </c>
      <c r="I268" s="1">
        <v>41993</v>
      </c>
      <c r="J268" s="4">
        <v>1978</v>
      </c>
      <c r="K268" s="2">
        <v>152.58000000000001</v>
      </c>
      <c r="L268" s="2">
        <v>97.44</v>
      </c>
      <c r="M268" s="2">
        <v>301803.24</v>
      </c>
      <c r="N268" s="2">
        <v>192736.32</v>
      </c>
      <c r="O268" s="2">
        <v>109066.92</v>
      </c>
      <c r="P268">
        <v>2014</v>
      </c>
      <c r="Q268">
        <v>10</v>
      </c>
    </row>
    <row r="269" spans="1:17" x14ac:dyDescent="0.3">
      <c r="A269" t="s">
        <v>40</v>
      </c>
      <c r="B269" t="s">
        <v>271</v>
      </c>
      <c r="C269" t="s">
        <v>59</v>
      </c>
      <c r="D269" t="s">
        <v>560</v>
      </c>
      <c r="E269" t="s">
        <v>27</v>
      </c>
      <c r="F269" t="s">
        <v>30</v>
      </c>
      <c r="G269" s="1">
        <v>42159</v>
      </c>
      <c r="H269">
        <v>795451629</v>
      </c>
      <c r="I269" s="1">
        <v>42174</v>
      </c>
      <c r="J269" s="4">
        <v>668</v>
      </c>
      <c r="K269" s="2">
        <v>668.27</v>
      </c>
      <c r="L269" s="2">
        <v>502.54</v>
      </c>
      <c r="M269" s="2">
        <v>446404.36</v>
      </c>
      <c r="N269" s="2">
        <v>335696.72</v>
      </c>
      <c r="O269" s="2">
        <v>110707.64</v>
      </c>
      <c r="P269">
        <v>2015</v>
      </c>
      <c r="Q269">
        <v>6</v>
      </c>
    </row>
    <row r="270" spans="1:17" x14ac:dyDescent="0.3">
      <c r="A270" t="s">
        <v>40</v>
      </c>
      <c r="B270" t="s">
        <v>67</v>
      </c>
      <c r="C270" t="s">
        <v>25</v>
      </c>
      <c r="D270" t="s">
        <v>939</v>
      </c>
      <c r="E270" t="s">
        <v>27</v>
      </c>
      <c r="F270" t="s">
        <v>65</v>
      </c>
      <c r="G270" s="1">
        <v>42731</v>
      </c>
      <c r="H270">
        <v>826916301</v>
      </c>
      <c r="I270" s="1">
        <v>42742</v>
      </c>
      <c r="J270" s="4">
        <v>1764</v>
      </c>
      <c r="K270" s="2">
        <v>154.06</v>
      </c>
      <c r="L270" s="2">
        <v>90.93</v>
      </c>
      <c r="M270" s="2">
        <v>271761.84000000003</v>
      </c>
      <c r="N270" s="2">
        <v>160400.51999999999</v>
      </c>
      <c r="O270" s="2">
        <v>111361.32</v>
      </c>
      <c r="P270">
        <v>2016</v>
      </c>
      <c r="Q270">
        <v>12</v>
      </c>
    </row>
    <row r="271" spans="1:17" x14ac:dyDescent="0.3">
      <c r="A271" t="s">
        <v>17</v>
      </c>
      <c r="B271" t="s">
        <v>558</v>
      </c>
      <c r="C271" t="s">
        <v>71</v>
      </c>
      <c r="D271" t="s">
        <v>559</v>
      </c>
      <c r="E271" t="s">
        <v>27</v>
      </c>
      <c r="F271" t="s">
        <v>65</v>
      </c>
      <c r="G271" s="1">
        <v>41890</v>
      </c>
      <c r="H271">
        <v>275269162</v>
      </c>
      <c r="I271" s="1">
        <v>41897</v>
      </c>
      <c r="J271" s="4">
        <v>7117</v>
      </c>
      <c r="K271" s="2">
        <v>47.45</v>
      </c>
      <c r="L271" s="2">
        <v>31.79</v>
      </c>
      <c r="M271" s="2">
        <v>337701.65</v>
      </c>
      <c r="N271" s="2">
        <v>226249.43</v>
      </c>
      <c r="O271" s="2">
        <v>111452.22</v>
      </c>
      <c r="P271">
        <v>2014</v>
      </c>
      <c r="Q271">
        <v>9</v>
      </c>
    </row>
    <row r="272" spans="1:17" x14ac:dyDescent="0.3">
      <c r="A272" t="s">
        <v>48</v>
      </c>
      <c r="B272" t="s">
        <v>49</v>
      </c>
      <c r="C272" t="s">
        <v>71</v>
      </c>
      <c r="D272" t="s">
        <v>102</v>
      </c>
      <c r="E272" t="s">
        <v>21</v>
      </c>
      <c r="F272" t="s">
        <v>65</v>
      </c>
      <c r="G272" s="1">
        <v>40425</v>
      </c>
      <c r="H272">
        <v>262056386</v>
      </c>
      <c r="I272" s="1">
        <v>40475</v>
      </c>
      <c r="J272" s="4">
        <v>7163</v>
      </c>
      <c r="K272" s="2">
        <v>47.45</v>
      </c>
      <c r="L272" s="2">
        <v>31.79</v>
      </c>
      <c r="M272" s="2">
        <v>339884.35</v>
      </c>
      <c r="N272" s="2">
        <v>227711.77</v>
      </c>
      <c r="O272" s="2">
        <v>112172.58</v>
      </c>
      <c r="P272">
        <v>2010</v>
      </c>
      <c r="Q272">
        <v>9</v>
      </c>
    </row>
    <row r="273" spans="1:17" x14ac:dyDescent="0.3">
      <c r="A273" t="s">
        <v>48</v>
      </c>
      <c r="B273" t="s">
        <v>86</v>
      </c>
      <c r="C273" t="s">
        <v>82</v>
      </c>
      <c r="D273" t="s">
        <v>936</v>
      </c>
      <c r="E273" t="s">
        <v>27</v>
      </c>
      <c r="F273" t="s">
        <v>22</v>
      </c>
      <c r="G273" s="1">
        <v>40447</v>
      </c>
      <c r="H273">
        <v>272016179</v>
      </c>
      <c r="I273" s="1">
        <v>40490</v>
      </c>
      <c r="J273" s="4">
        <v>4487</v>
      </c>
      <c r="K273" s="2">
        <v>81.73</v>
      </c>
      <c r="L273" s="2">
        <v>56.67</v>
      </c>
      <c r="M273" s="2">
        <v>366722.51</v>
      </c>
      <c r="N273" s="2">
        <v>254278.29</v>
      </c>
      <c r="O273" s="2">
        <v>112444.22</v>
      </c>
      <c r="P273">
        <v>2010</v>
      </c>
      <c r="Q273">
        <v>9</v>
      </c>
    </row>
    <row r="274" spans="1:17" x14ac:dyDescent="0.3">
      <c r="A274" t="s">
        <v>40</v>
      </c>
      <c r="B274" t="s">
        <v>143</v>
      </c>
      <c r="C274" t="s">
        <v>71</v>
      </c>
      <c r="D274" t="s">
        <v>940</v>
      </c>
      <c r="E274" t="s">
        <v>21</v>
      </c>
      <c r="F274" t="s">
        <v>39</v>
      </c>
      <c r="G274" s="1">
        <v>41516</v>
      </c>
      <c r="H274">
        <v>419124829</v>
      </c>
      <c r="I274" s="1">
        <v>41536</v>
      </c>
      <c r="J274" s="4">
        <v>7206</v>
      </c>
      <c r="K274" s="2">
        <v>47.45</v>
      </c>
      <c r="L274" s="2">
        <v>31.79</v>
      </c>
      <c r="M274" s="2">
        <v>341924.7</v>
      </c>
      <c r="N274" s="2">
        <v>229078.74</v>
      </c>
      <c r="O274" s="2">
        <v>112845.96</v>
      </c>
      <c r="P274">
        <v>2013</v>
      </c>
      <c r="Q274">
        <v>8</v>
      </c>
    </row>
    <row r="275" spans="1:17" x14ac:dyDescent="0.3">
      <c r="A275" t="s">
        <v>40</v>
      </c>
      <c r="B275" t="s">
        <v>45</v>
      </c>
      <c r="C275" t="s">
        <v>46</v>
      </c>
      <c r="D275" t="s">
        <v>199</v>
      </c>
      <c r="E275" t="s">
        <v>21</v>
      </c>
      <c r="F275" t="s">
        <v>22</v>
      </c>
      <c r="G275" s="1">
        <v>42565</v>
      </c>
      <c r="H275">
        <v>734526431</v>
      </c>
      <c r="I275" s="1">
        <v>42584</v>
      </c>
      <c r="J275" s="4">
        <v>1549</v>
      </c>
      <c r="K275" s="2">
        <v>109.28</v>
      </c>
      <c r="L275" s="2">
        <v>35.840000000000003</v>
      </c>
      <c r="M275" s="2">
        <v>169274.72</v>
      </c>
      <c r="N275" s="2">
        <v>55516.160000000003</v>
      </c>
      <c r="O275" s="2">
        <v>113758.56</v>
      </c>
      <c r="P275">
        <v>2016</v>
      </c>
      <c r="Q275">
        <v>7</v>
      </c>
    </row>
    <row r="276" spans="1:17" x14ac:dyDescent="0.3">
      <c r="A276" t="s">
        <v>51</v>
      </c>
      <c r="B276" t="s">
        <v>210</v>
      </c>
      <c r="C276" t="s">
        <v>56</v>
      </c>
      <c r="D276" t="s">
        <v>211</v>
      </c>
      <c r="E276" t="s">
        <v>21</v>
      </c>
      <c r="F276" t="s">
        <v>65</v>
      </c>
      <c r="G276" s="1">
        <v>40618</v>
      </c>
      <c r="H276">
        <v>369837844</v>
      </c>
      <c r="I276" s="1">
        <v>40625</v>
      </c>
      <c r="J276" s="4">
        <v>2091</v>
      </c>
      <c r="K276" s="2">
        <v>152.58000000000001</v>
      </c>
      <c r="L276" s="2">
        <v>97.44</v>
      </c>
      <c r="M276" s="2">
        <v>319044.78000000003</v>
      </c>
      <c r="N276" s="2">
        <v>203747.04</v>
      </c>
      <c r="O276" s="2">
        <v>115297.74</v>
      </c>
      <c r="P276">
        <v>2011</v>
      </c>
      <c r="Q276">
        <v>3</v>
      </c>
    </row>
    <row r="277" spans="1:17" x14ac:dyDescent="0.3">
      <c r="A277" t="s">
        <v>35</v>
      </c>
      <c r="B277" t="s">
        <v>443</v>
      </c>
      <c r="C277" t="s">
        <v>91</v>
      </c>
      <c r="D277" t="s">
        <v>920</v>
      </c>
      <c r="E277" t="s">
        <v>21</v>
      </c>
      <c r="F277" t="s">
        <v>65</v>
      </c>
      <c r="G277" s="1">
        <v>42490</v>
      </c>
      <c r="H277">
        <v>267614781</v>
      </c>
      <c r="I277" s="1">
        <v>42502</v>
      </c>
      <c r="J277" s="4">
        <v>2016</v>
      </c>
      <c r="K277" s="2">
        <v>421.89</v>
      </c>
      <c r="L277" s="2">
        <v>364.69</v>
      </c>
      <c r="M277" s="2">
        <v>850530.24</v>
      </c>
      <c r="N277" s="2">
        <v>735215.04</v>
      </c>
      <c r="O277" s="2">
        <v>115315.2</v>
      </c>
      <c r="P277">
        <v>2016</v>
      </c>
      <c r="Q277">
        <v>4</v>
      </c>
    </row>
    <row r="278" spans="1:17" x14ac:dyDescent="0.3">
      <c r="A278" t="s">
        <v>35</v>
      </c>
      <c r="B278" t="s">
        <v>341</v>
      </c>
      <c r="C278" t="s">
        <v>68</v>
      </c>
      <c r="D278" t="s">
        <v>342</v>
      </c>
      <c r="E278" t="s">
        <v>21</v>
      </c>
      <c r="F278" t="s">
        <v>22</v>
      </c>
      <c r="G278" s="1">
        <v>42505</v>
      </c>
      <c r="H278">
        <v>971377074</v>
      </c>
      <c r="I278" s="1">
        <v>42505</v>
      </c>
      <c r="J278" s="4">
        <v>917</v>
      </c>
      <c r="K278" s="2">
        <v>651.21</v>
      </c>
      <c r="L278" s="2">
        <v>524.96</v>
      </c>
      <c r="M278" s="2">
        <v>597159.56999999995</v>
      </c>
      <c r="N278" s="2">
        <v>481388.32</v>
      </c>
      <c r="O278" s="2">
        <v>115771.25</v>
      </c>
      <c r="P278">
        <v>2016</v>
      </c>
      <c r="Q278">
        <v>5</v>
      </c>
    </row>
    <row r="279" spans="1:17" x14ac:dyDescent="0.3">
      <c r="A279" t="s">
        <v>35</v>
      </c>
      <c r="B279" t="s">
        <v>191</v>
      </c>
      <c r="C279" t="s">
        <v>56</v>
      </c>
      <c r="D279" t="s">
        <v>192</v>
      </c>
      <c r="E279" t="s">
        <v>27</v>
      </c>
      <c r="F279" t="s">
        <v>22</v>
      </c>
      <c r="G279" s="1">
        <v>42800</v>
      </c>
      <c r="H279">
        <v>866792809</v>
      </c>
      <c r="I279" s="1">
        <v>42812</v>
      </c>
      <c r="J279" s="4">
        <v>2109</v>
      </c>
      <c r="K279" s="2">
        <v>152.58000000000001</v>
      </c>
      <c r="L279" s="2">
        <v>97.44</v>
      </c>
      <c r="M279" s="2">
        <v>321791.21999999997</v>
      </c>
      <c r="N279" s="2">
        <v>205500.96</v>
      </c>
      <c r="O279" s="2">
        <v>116290.26</v>
      </c>
      <c r="P279">
        <v>2017</v>
      </c>
      <c r="Q279">
        <v>3</v>
      </c>
    </row>
    <row r="280" spans="1:17" x14ac:dyDescent="0.3">
      <c r="A280" t="s">
        <v>40</v>
      </c>
      <c r="B280" t="s">
        <v>788</v>
      </c>
      <c r="C280" t="s">
        <v>71</v>
      </c>
      <c r="D280" t="s">
        <v>877</v>
      </c>
      <c r="E280" t="s">
        <v>27</v>
      </c>
      <c r="F280" t="s">
        <v>22</v>
      </c>
      <c r="G280" s="1">
        <v>42523</v>
      </c>
      <c r="H280">
        <v>447917163</v>
      </c>
      <c r="I280" s="1">
        <v>42545</v>
      </c>
      <c r="J280" s="4">
        <v>7497</v>
      </c>
      <c r="K280" s="2">
        <v>47.45</v>
      </c>
      <c r="L280" s="2">
        <v>31.79</v>
      </c>
      <c r="M280" s="2">
        <v>355732.65</v>
      </c>
      <c r="N280" s="2">
        <v>238329.63</v>
      </c>
      <c r="O280" s="2">
        <v>117403.02</v>
      </c>
      <c r="P280">
        <v>2016</v>
      </c>
      <c r="Q280">
        <v>6</v>
      </c>
    </row>
    <row r="281" spans="1:17" x14ac:dyDescent="0.3">
      <c r="A281" t="s">
        <v>17</v>
      </c>
      <c r="B281" t="s">
        <v>232</v>
      </c>
      <c r="C281" t="s">
        <v>82</v>
      </c>
      <c r="D281" t="s">
        <v>645</v>
      </c>
      <c r="E281" t="s">
        <v>27</v>
      </c>
      <c r="F281" t="s">
        <v>30</v>
      </c>
      <c r="G281" s="1">
        <v>41353</v>
      </c>
      <c r="H281">
        <v>749912869</v>
      </c>
      <c r="I281" s="1">
        <v>41389</v>
      </c>
      <c r="J281" s="4">
        <v>4738</v>
      </c>
      <c r="K281" s="2">
        <v>81.73</v>
      </c>
      <c r="L281" s="2">
        <v>56.67</v>
      </c>
      <c r="M281" s="2">
        <v>387236.74</v>
      </c>
      <c r="N281" s="2">
        <v>268502.46000000002</v>
      </c>
      <c r="O281" s="2">
        <v>118734.28</v>
      </c>
      <c r="P281">
        <v>2013</v>
      </c>
      <c r="Q281">
        <v>3</v>
      </c>
    </row>
    <row r="282" spans="1:17" x14ac:dyDescent="0.3">
      <c r="A282" t="s">
        <v>51</v>
      </c>
      <c r="B282" t="s">
        <v>216</v>
      </c>
      <c r="C282" t="s">
        <v>25</v>
      </c>
      <c r="D282" t="s">
        <v>397</v>
      </c>
      <c r="E282" t="s">
        <v>27</v>
      </c>
      <c r="F282" t="s">
        <v>30</v>
      </c>
      <c r="G282" s="1">
        <v>40767</v>
      </c>
      <c r="H282">
        <v>505244338</v>
      </c>
      <c r="I282" s="1">
        <v>40805</v>
      </c>
      <c r="J282" s="4">
        <v>1882</v>
      </c>
      <c r="K282" s="2">
        <v>154.06</v>
      </c>
      <c r="L282" s="2">
        <v>90.93</v>
      </c>
      <c r="M282" s="2">
        <v>289940.92</v>
      </c>
      <c r="N282" s="2">
        <v>171130.26</v>
      </c>
      <c r="O282" s="2">
        <v>118810.66</v>
      </c>
      <c r="P282">
        <v>2011</v>
      </c>
      <c r="Q282">
        <v>8</v>
      </c>
    </row>
    <row r="283" spans="1:17" x14ac:dyDescent="0.3">
      <c r="A283" t="s">
        <v>51</v>
      </c>
      <c r="B283" t="s">
        <v>343</v>
      </c>
      <c r="C283" t="s">
        <v>91</v>
      </c>
      <c r="D283" t="s">
        <v>344</v>
      </c>
      <c r="E283" t="s">
        <v>27</v>
      </c>
      <c r="F283" t="s">
        <v>65</v>
      </c>
      <c r="G283" s="1">
        <v>40485</v>
      </c>
      <c r="H283">
        <v>139540803</v>
      </c>
      <c r="I283" s="1">
        <v>40516</v>
      </c>
      <c r="J283" s="4">
        <v>2079</v>
      </c>
      <c r="K283" s="2">
        <v>421.89</v>
      </c>
      <c r="L283" s="2">
        <v>364.69</v>
      </c>
      <c r="M283" s="2">
        <v>877109.31</v>
      </c>
      <c r="N283" s="2">
        <v>758190.51</v>
      </c>
      <c r="O283" s="2">
        <v>118918.8</v>
      </c>
      <c r="P283">
        <v>2010</v>
      </c>
      <c r="Q283">
        <v>11</v>
      </c>
    </row>
    <row r="284" spans="1:17" x14ac:dyDescent="0.3">
      <c r="A284" t="s">
        <v>31</v>
      </c>
      <c r="B284" t="s">
        <v>127</v>
      </c>
      <c r="C284" t="s">
        <v>91</v>
      </c>
      <c r="D284" t="s">
        <v>982</v>
      </c>
      <c r="E284" t="s">
        <v>27</v>
      </c>
      <c r="F284" t="s">
        <v>30</v>
      </c>
      <c r="G284" s="1">
        <v>41772</v>
      </c>
      <c r="H284">
        <v>251800048</v>
      </c>
      <c r="I284" s="1">
        <v>41781</v>
      </c>
      <c r="J284" s="4">
        <v>2085</v>
      </c>
      <c r="K284" s="2">
        <v>421.89</v>
      </c>
      <c r="L284" s="2">
        <v>364.69</v>
      </c>
      <c r="M284" s="2">
        <v>879640.65</v>
      </c>
      <c r="N284" s="2">
        <v>760378.65</v>
      </c>
      <c r="O284" s="2">
        <v>119262</v>
      </c>
      <c r="P284">
        <v>2014</v>
      </c>
      <c r="Q284">
        <v>5</v>
      </c>
    </row>
    <row r="285" spans="1:17" x14ac:dyDescent="0.3">
      <c r="A285" t="s">
        <v>31</v>
      </c>
      <c r="B285" t="s">
        <v>235</v>
      </c>
      <c r="C285" t="s">
        <v>82</v>
      </c>
      <c r="D285" t="s">
        <v>369</v>
      </c>
      <c r="E285" t="s">
        <v>21</v>
      </c>
      <c r="F285" t="s">
        <v>22</v>
      </c>
      <c r="G285" s="1">
        <v>40385</v>
      </c>
      <c r="H285">
        <v>496941077</v>
      </c>
      <c r="I285" s="1">
        <v>40388</v>
      </c>
      <c r="J285" s="4">
        <v>4763</v>
      </c>
      <c r="K285" s="2">
        <v>81.73</v>
      </c>
      <c r="L285" s="2">
        <v>56.67</v>
      </c>
      <c r="M285" s="2">
        <v>389279.99</v>
      </c>
      <c r="N285" s="2">
        <v>269919.21000000002</v>
      </c>
      <c r="O285" s="2">
        <v>119360.78</v>
      </c>
      <c r="P285">
        <v>2010</v>
      </c>
      <c r="Q285">
        <v>7</v>
      </c>
    </row>
    <row r="286" spans="1:17" x14ac:dyDescent="0.3">
      <c r="A286" t="s">
        <v>40</v>
      </c>
      <c r="B286" t="s">
        <v>148</v>
      </c>
      <c r="C286" t="s">
        <v>68</v>
      </c>
      <c r="D286" t="s">
        <v>149</v>
      </c>
      <c r="E286" t="s">
        <v>27</v>
      </c>
      <c r="F286" t="s">
        <v>65</v>
      </c>
      <c r="G286" s="1">
        <v>41817</v>
      </c>
      <c r="H286">
        <v>535654580</v>
      </c>
      <c r="I286" s="1">
        <v>41849</v>
      </c>
      <c r="J286" s="4">
        <v>949</v>
      </c>
      <c r="K286" s="2">
        <v>651.21</v>
      </c>
      <c r="L286" s="2">
        <v>524.96</v>
      </c>
      <c r="M286" s="2">
        <v>617998.29</v>
      </c>
      <c r="N286" s="2">
        <v>498187.04</v>
      </c>
      <c r="O286" s="2">
        <v>119811.25</v>
      </c>
      <c r="P286">
        <v>2014</v>
      </c>
      <c r="Q286">
        <v>6</v>
      </c>
    </row>
    <row r="287" spans="1:17" x14ac:dyDescent="0.3">
      <c r="A287" t="s">
        <v>35</v>
      </c>
      <c r="B287" t="s">
        <v>382</v>
      </c>
      <c r="C287" t="s">
        <v>71</v>
      </c>
      <c r="D287" t="s">
        <v>796</v>
      </c>
      <c r="E287" t="s">
        <v>27</v>
      </c>
      <c r="F287" t="s">
        <v>30</v>
      </c>
      <c r="G287" s="1">
        <v>41993</v>
      </c>
      <c r="H287">
        <v>376547658</v>
      </c>
      <c r="I287" s="1">
        <v>41999</v>
      </c>
      <c r="J287" s="4">
        <v>7675</v>
      </c>
      <c r="K287" s="2">
        <v>47.45</v>
      </c>
      <c r="L287" s="2">
        <v>31.79</v>
      </c>
      <c r="M287" s="2">
        <v>364178.75</v>
      </c>
      <c r="N287" s="2">
        <v>243988.25</v>
      </c>
      <c r="O287" s="2">
        <v>120190.5</v>
      </c>
      <c r="P287">
        <v>2014</v>
      </c>
      <c r="Q287">
        <v>12</v>
      </c>
    </row>
    <row r="288" spans="1:17" x14ac:dyDescent="0.3">
      <c r="A288" t="s">
        <v>40</v>
      </c>
      <c r="B288" t="s">
        <v>359</v>
      </c>
      <c r="C288" t="s">
        <v>25</v>
      </c>
      <c r="D288" t="s">
        <v>846</v>
      </c>
      <c r="E288" t="s">
        <v>27</v>
      </c>
      <c r="F288" t="s">
        <v>22</v>
      </c>
      <c r="G288" s="1">
        <v>41532</v>
      </c>
      <c r="H288">
        <v>257915914</v>
      </c>
      <c r="I288" s="1">
        <v>41553</v>
      </c>
      <c r="J288" s="4">
        <v>1905</v>
      </c>
      <c r="K288" s="2">
        <v>154.06</v>
      </c>
      <c r="L288" s="2">
        <v>90.93</v>
      </c>
      <c r="M288" s="2">
        <v>293484.3</v>
      </c>
      <c r="N288" s="2">
        <v>173221.65</v>
      </c>
      <c r="O288" s="2">
        <v>120262.65</v>
      </c>
      <c r="P288">
        <v>2013</v>
      </c>
      <c r="Q288">
        <v>9</v>
      </c>
    </row>
    <row r="289" spans="1:17" x14ac:dyDescent="0.3">
      <c r="A289" t="s">
        <v>35</v>
      </c>
      <c r="B289" t="s">
        <v>258</v>
      </c>
      <c r="C289" t="s">
        <v>33</v>
      </c>
      <c r="D289" t="s">
        <v>290</v>
      </c>
      <c r="E289" t="s">
        <v>21</v>
      </c>
      <c r="F289" t="s">
        <v>22</v>
      </c>
      <c r="G289" s="1">
        <v>41578</v>
      </c>
      <c r="H289">
        <v>108989799</v>
      </c>
      <c r="I289" s="1">
        <v>41617</v>
      </c>
      <c r="J289" s="4">
        <v>1358</v>
      </c>
      <c r="K289" s="2">
        <v>205.7</v>
      </c>
      <c r="L289" s="2">
        <v>117.11</v>
      </c>
      <c r="M289" s="2">
        <v>279340.59999999998</v>
      </c>
      <c r="N289" s="2">
        <v>159035.38</v>
      </c>
      <c r="O289" s="2">
        <v>120305.22</v>
      </c>
      <c r="P289">
        <v>2013</v>
      </c>
      <c r="Q289">
        <v>10</v>
      </c>
    </row>
    <row r="290" spans="1:17" x14ac:dyDescent="0.3">
      <c r="A290" t="s">
        <v>40</v>
      </c>
      <c r="B290" t="s">
        <v>109</v>
      </c>
      <c r="C290" t="s">
        <v>33</v>
      </c>
      <c r="D290" t="s">
        <v>817</v>
      </c>
      <c r="E290" t="s">
        <v>27</v>
      </c>
      <c r="F290" t="s">
        <v>65</v>
      </c>
      <c r="G290" s="1">
        <v>40494</v>
      </c>
      <c r="H290">
        <v>247776305</v>
      </c>
      <c r="I290" s="1">
        <v>40512</v>
      </c>
      <c r="J290" s="4">
        <v>1370</v>
      </c>
      <c r="K290" s="2">
        <v>205.7</v>
      </c>
      <c r="L290" s="2">
        <v>117.11</v>
      </c>
      <c r="M290" s="2">
        <v>281809</v>
      </c>
      <c r="N290" s="2">
        <v>160440.70000000001</v>
      </c>
      <c r="O290" s="2">
        <v>121368.3</v>
      </c>
      <c r="P290">
        <v>2010</v>
      </c>
      <c r="Q290">
        <v>11</v>
      </c>
    </row>
    <row r="291" spans="1:17" x14ac:dyDescent="0.3">
      <c r="A291" t="s">
        <v>51</v>
      </c>
      <c r="B291" t="s">
        <v>338</v>
      </c>
      <c r="C291" t="s">
        <v>82</v>
      </c>
      <c r="D291" t="s">
        <v>339</v>
      </c>
      <c r="E291" t="s">
        <v>27</v>
      </c>
      <c r="F291" t="s">
        <v>39</v>
      </c>
      <c r="G291" s="1">
        <v>40385</v>
      </c>
      <c r="H291">
        <v>363832271</v>
      </c>
      <c r="I291" s="1">
        <v>40433</v>
      </c>
      <c r="J291" s="4">
        <v>4909</v>
      </c>
      <c r="K291" s="2">
        <v>81.73</v>
      </c>
      <c r="L291" s="2">
        <v>56.67</v>
      </c>
      <c r="M291" s="2">
        <v>401212.57</v>
      </c>
      <c r="N291" s="2">
        <v>278193.03000000003</v>
      </c>
      <c r="O291" s="2">
        <v>123019.54</v>
      </c>
      <c r="P291">
        <v>2010</v>
      </c>
      <c r="Q291">
        <v>7</v>
      </c>
    </row>
    <row r="292" spans="1:17" x14ac:dyDescent="0.3">
      <c r="A292" t="s">
        <v>40</v>
      </c>
      <c r="B292" t="s">
        <v>462</v>
      </c>
      <c r="C292" t="s">
        <v>71</v>
      </c>
      <c r="D292" t="s">
        <v>679</v>
      </c>
      <c r="E292" t="s">
        <v>21</v>
      </c>
      <c r="F292" t="s">
        <v>22</v>
      </c>
      <c r="G292" s="1">
        <v>42464</v>
      </c>
      <c r="H292">
        <v>237660729</v>
      </c>
      <c r="I292" s="1">
        <v>42490</v>
      </c>
      <c r="J292" s="4">
        <v>7946</v>
      </c>
      <c r="K292" s="2">
        <v>47.45</v>
      </c>
      <c r="L292" s="2">
        <v>31.79</v>
      </c>
      <c r="M292" s="2">
        <v>377037.7</v>
      </c>
      <c r="N292" s="2">
        <v>252603.34</v>
      </c>
      <c r="O292" s="2">
        <v>124434.36</v>
      </c>
      <c r="P292">
        <v>2016</v>
      </c>
      <c r="Q292">
        <v>4</v>
      </c>
    </row>
    <row r="293" spans="1:17" x14ac:dyDescent="0.3">
      <c r="A293" t="s">
        <v>40</v>
      </c>
      <c r="B293" t="s">
        <v>255</v>
      </c>
      <c r="C293" t="s">
        <v>25</v>
      </c>
      <c r="D293" t="s">
        <v>999</v>
      </c>
      <c r="E293" t="s">
        <v>21</v>
      </c>
      <c r="F293" t="s">
        <v>22</v>
      </c>
      <c r="G293" s="1">
        <v>41164</v>
      </c>
      <c r="H293">
        <v>880444610</v>
      </c>
      <c r="I293" s="1">
        <v>41213</v>
      </c>
      <c r="J293" s="4">
        <v>1980</v>
      </c>
      <c r="K293" s="2">
        <v>154.06</v>
      </c>
      <c r="L293" s="2">
        <v>90.93</v>
      </c>
      <c r="M293" s="2">
        <v>305038.8</v>
      </c>
      <c r="N293" s="2">
        <v>180041.4</v>
      </c>
      <c r="O293" s="2">
        <v>124997.4</v>
      </c>
      <c r="P293">
        <v>2012</v>
      </c>
      <c r="Q293">
        <v>9</v>
      </c>
    </row>
    <row r="294" spans="1:17" x14ac:dyDescent="0.3">
      <c r="A294" t="s">
        <v>51</v>
      </c>
      <c r="B294" t="s">
        <v>77</v>
      </c>
      <c r="C294" t="s">
        <v>82</v>
      </c>
      <c r="D294" t="s">
        <v>574</v>
      </c>
      <c r="E294" t="s">
        <v>27</v>
      </c>
      <c r="F294" t="s">
        <v>22</v>
      </c>
      <c r="G294" s="1">
        <v>42603</v>
      </c>
      <c r="H294">
        <v>421043574</v>
      </c>
      <c r="I294" s="1">
        <v>42620</v>
      </c>
      <c r="J294" s="4">
        <v>5005</v>
      </c>
      <c r="K294" s="2">
        <v>81.73</v>
      </c>
      <c r="L294" s="2">
        <v>56.67</v>
      </c>
      <c r="M294" s="2">
        <v>409058.65</v>
      </c>
      <c r="N294" s="2">
        <v>283633.34999999998</v>
      </c>
      <c r="O294" s="2">
        <v>125425.3</v>
      </c>
      <c r="P294">
        <v>2016</v>
      </c>
      <c r="Q294">
        <v>8</v>
      </c>
    </row>
    <row r="295" spans="1:17" x14ac:dyDescent="0.3">
      <c r="A295" t="s">
        <v>31</v>
      </c>
      <c r="B295" t="s">
        <v>141</v>
      </c>
      <c r="C295" t="s">
        <v>46</v>
      </c>
      <c r="D295" t="s">
        <v>460</v>
      </c>
      <c r="E295" t="s">
        <v>27</v>
      </c>
      <c r="F295" t="s">
        <v>30</v>
      </c>
      <c r="G295" s="1">
        <v>40493</v>
      </c>
      <c r="H295">
        <v>432995069</v>
      </c>
      <c r="I295" s="1">
        <v>40525</v>
      </c>
      <c r="J295" s="4">
        <v>1718</v>
      </c>
      <c r="K295" s="2">
        <v>109.28</v>
      </c>
      <c r="L295" s="2">
        <v>35.840000000000003</v>
      </c>
      <c r="M295" s="2">
        <v>187743.04</v>
      </c>
      <c r="N295" s="2">
        <v>61573.120000000003</v>
      </c>
      <c r="O295" s="2">
        <v>126169.92</v>
      </c>
      <c r="P295">
        <v>2010</v>
      </c>
      <c r="Q295">
        <v>11</v>
      </c>
    </row>
    <row r="296" spans="1:17" x14ac:dyDescent="0.3">
      <c r="A296" t="s">
        <v>35</v>
      </c>
      <c r="B296" t="s">
        <v>99</v>
      </c>
      <c r="C296" t="s">
        <v>91</v>
      </c>
      <c r="D296" t="s">
        <v>810</v>
      </c>
      <c r="E296" t="s">
        <v>21</v>
      </c>
      <c r="F296" t="s">
        <v>65</v>
      </c>
      <c r="G296" s="1">
        <v>41971</v>
      </c>
      <c r="H296">
        <v>372845780</v>
      </c>
      <c r="I296" s="1">
        <v>41982</v>
      </c>
      <c r="J296" s="4">
        <v>2207</v>
      </c>
      <c r="K296" s="2">
        <v>421.89</v>
      </c>
      <c r="L296" s="2">
        <v>364.69</v>
      </c>
      <c r="M296" s="2">
        <v>931111.23</v>
      </c>
      <c r="N296" s="2">
        <v>804870.83</v>
      </c>
      <c r="O296" s="2">
        <v>126240.4</v>
      </c>
      <c r="P296">
        <v>2014</v>
      </c>
      <c r="Q296">
        <v>11</v>
      </c>
    </row>
    <row r="297" spans="1:17" x14ac:dyDescent="0.3">
      <c r="A297" t="s">
        <v>17</v>
      </c>
      <c r="B297" t="s">
        <v>174</v>
      </c>
      <c r="C297" t="s">
        <v>68</v>
      </c>
      <c r="D297" t="s">
        <v>946</v>
      </c>
      <c r="E297" t="s">
        <v>27</v>
      </c>
      <c r="F297" t="s">
        <v>39</v>
      </c>
      <c r="G297" s="1">
        <v>41088</v>
      </c>
      <c r="H297">
        <v>343239343</v>
      </c>
      <c r="I297" s="1">
        <v>41103</v>
      </c>
      <c r="J297" s="4">
        <v>1004</v>
      </c>
      <c r="K297" s="2">
        <v>651.21</v>
      </c>
      <c r="L297" s="2">
        <v>524.96</v>
      </c>
      <c r="M297" s="2">
        <v>653814.84</v>
      </c>
      <c r="N297" s="2">
        <v>527059.84</v>
      </c>
      <c r="O297" s="2">
        <v>126755</v>
      </c>
      <c r="P297">
        <v>2012</v>
      </c>
      <c r="Q297">
        <v>6</v>
      </c>
    </row>
    <row r="298" spans="1:17" x14ac:dyDescent="0.3">
      <c r="A298" t="s">
        <v>31</v>
      </c>
      <c r="B298" t="s">
        <v>370</v>
      </c>
      <c r="C298" t="s">
        <v>56</v>
      </c>
      <c r="D298" t="s">
        <v>371</v>
      </c>
      <c r="E298" t="s">
        <v>27</v>
      </c>
      <c r="F298" t="s">
        <v>65</v>
      </c>
      <c r="G298" s="1">
        <v>42545</v>
      </c>
      <c r="H298">
        <v>366526925</v>
      </c>
      <c r="I298" s="1">
        <v>42565</v>
      </c>
      <c r="J298" s="4">
        <v>2317</v>
      </c>
      <c r="K298" s="2">
        <v>152.58000000000001</v>
      </c>
      <c r="L298" s="2">
        <v>97.44</v>
      </c>
      <c r="M298" s="2">
        <v>353527.86</v>
      </c>
      <c r="N298" s="2">
        <v>225768.48</v>
      </c>
      <c r="O298" s="2">
        <v>127759.38</v>
      </c>
      <c r="P298">
        <v>2016</v>
      </c>
      <c r="Q298">
        <v>6</v>
      </c>
    </row>
    <row r="299" spans="1:17" x14ac:dyDescent="0.3">
      <c r="A299" t="s">
        <v>40</v>
      </c>
      <c r="B299" t="s">
        <v>403</v>
      </c>
      <c r="C299" t="s">
        <v>71</v>
      </c>
      <c r="D299" t="s">
        <v>499</v>
      </c>
      <c r="E299" t="s">
        <v>21</v>
      </c>
      <c r="F299" t="s">
        <v>65</v>
      </c>
      <c r="G299" s="1">
        <v>41861</v>
      </c>
      <c r="H299">
        <v>298015153</v>
      </c>
      <c r="I299" s="1">
        <v>41865</v>
      </c>
      <c r="J299" s="4">
        <v>8161</v>
      </c>
      <c r="K299" s="2">
        <v>47.45</v>
      </c>
      <c r="L299" s="2">
        <v>31.79</v>
      </c>
      <c r="M299" s="2">
        <v>387239.45</v>
      </c>
      <c r="N299" s="2">
        <v>259438.19</v>
      </c>
      <c r="O299" s="2">
        <v>127801.26</v>
      </c>
      <c r="P299">
        <v>2014</v>
      </c>
      <c r="Q299">
        <v>8</v>
      </c>
    </row>
    <row r="300" spans="1:17" x14ac:dyDescent="0.3">
      <c r="A300" t="s">
        <v>40</v>
      </c>
      <c r="B300" t="s">
        <v>164</v>
      </c>
      <c r="C300" t="s">
        <v>33</v>
      </c>
      <c r="D300" t="s">
        <v>1206</v>
      </c>
      <c r="E300" t="s">
        <v>27</v>
      </c>
      <c r="F300" t="s">
        <v>65</v>
      </c>
      <c r="G300" s="1">
        <v>41869</v>
      </c>
      <c r="H300">
        <v>753585135</v>
      </c>
      <c r="I300" s="1">
        <v>41895</v>
      </c>
      <c r="J300" s="4">
        <v>1443</v>
      </c>
      <c r="K300" s="2">
        <v>205.7</v>
      </c>
      <c r="L300" s="2">
        <v>117.11</v>
      </c>
      <c r="M300" s="2">
        <v>296825.09999999998</v>
      </c>
      <c r="N300" s="2">
        <v>168989.73</v>
      </c>
      <c r="O300" s="2">
        <v>127835.37</v>
      </c>
      <c r="P300">
        <v>2014</v>
      </c>
      <c r="Q300">
        <v>8</v>
      </c>
    </row>
    <row r="301" spans="1:17" x14ac:dyDescent="0.3">
      <c r="A301" t="s">
        <v>31</v>
      </c>
      <c r="B301" t="s">
        <v>187</v>
      </c>
      <c r="C301" t="s">
        <v>68</v>
      </c>
      <c r="D301" t="s">
        <v>416</v>
      </c>
      <c r="E301" t="s">
        <v>21</v>
      </c>
      <c r="F301" t="s">
        <v>22</v>
      </c>
      <c r="G301" s="1">
        <v>42211</v>
      </c>
      <c r="H301">
        <v>312927377</v>
      </c>
      <c r="I301" s="1">
        <v>42254</v>
      </c>
      <c r="J301" s="4">
        <v>1020</v>
      </c>
      <c r="K301" s="2">
        <v>651.21</v>
      </c>
      <c r="L301" s="2">
        <v>524.96</v>
      </c>
      <c r="M301" s="2">
        <v>664234.19999999995</v>
      </c>
      <c r="N301" s="2">
        <v>535459.19999999995</v>
      </c>
      <c r="O301" s="2">
        <v>128775</v>
      </c>
      <c r="P301">
        <v>2015</v>
      </c>
      <c r="Q301">
        <v>7</v>
      </c>
    </row>
    <row r="302" spans="1:17" x14ac:dyDescent="0.3">
      <c r="A302" t="s">
        <v>35</v>
      </c>
      <c r="B302" t="s">
        <v>316</v>
      </c>
      <c r="C302" t="s">
        <v>71</v>
      </c>
      <c r="D302" t="s">
        <v>885</v>
      </c>
      <c r="E302" t="s">
        <v>21</v>
      </c>
      <c r="F302" t="s">
        <v>65</v>
      </c>
      <c r="G302" s="1">
        <v>40239</v>
      </c>
      <c r="H302">
        <v>670613467</v>
      </c>
      <c r="I302" s="1">
        <v>40258</v>
      </c>
      <c r="J302" s="4">
        <v>8282</v>
      </c>
      <c r="K302" s="2">
        <v>47.45</v>
      </c>
      <c r="L302" s="2">
        <v>31.79</v>
      </c>
      <c r="M302" s="2">
        <v>392980.9</v>
      </c>
      <c r="N302" s="2">
        <v>263284.78000000003</v>
      </c>
      <c r="O302" s="2">
        <v>129696.12</v>
      </c>
      <c r="P302">
        <v>2010</v>
      </c>
      <c r="Q302">
        <v>3</v>
      </c>
    </row>
    <row r="303" spans="1:17" x14ac:dyDescent="0.3">
      <c r="A303" t="s">
        <v>40</v>
      </c>
      <c r="B303" t="s">
        <v>196</v>
      </c>
      <c r="C303" t="s">
        <v>28</v>
      </c>
      <c r="D303" t="s">
        <v>302</v>
      </c>
      <c r="E303" t="s">
        <v>27</v>
      </c>
      <c r="F303" t="s">
        <v>30</v>
      </c>
      <c r="G303" s="1">
        <v>40361</v>
      </c>
      <c r="H303">
        <v>817824685</v>
      </c>
      <c r="I303" s="1">
        <v>40386</v>
      </c>
      <c r="J303" s="4">
        <v>1353</v>
      </c>
      <c r="K303" s="2">
        <v>255.28</v>
      </c>
      <c r="L303" s="2">
        <v>159.41999999999999</v>
      </c>
      <c r="M303" s="2">
        <v>345393.84</v>
      </c>
      <c r="N303" s="2">
        <v>215695.26</v>
      </c>
      <c r="O303" s="2">
        <v>129698.58</v>
      </c>
      <c r="P303">
        <v>2010</v>
      </c>
      <c r="Q303">
        <v>7</v>
      </c>
    </row>
    <row r="304" spans="1:17" x14ac:dyDescent="0.3">
      <c r="A304" t="s">
        <v>35</v>
      </c>
      <c r="B304" t="s">
        <v>75</v>
      </c>
      <c r="C304" t="s">
        <v>71</v>
      </c>
      <c r="D304" t="s">
        <v>89</v>
      </c>
      <c r="E304" t="s">
        <v>21</v>
      </c>
      <c r="F304" t="s">
        <v>22</v>
      </c>
      <c r="G304" s="1">
        <v>41934</v>
      </c>
      <c r="H304">
        <v>683927953</v>
      </c>
      <c r="I304" s="1">
        <v>41947</v>
      </c>
      <c r="J304" s="4">
        <v>8334</v>
      </c>
      <c r="K304" s="2">
        <v>47.45</v>
      </c>
      <c r="L304" s="2">
        <v>31.79</v>
      </c>
      <c r="M304" s="2">
        <v>395448.3</v>
      </c>
      <c r="N304" s="2">
        <v>264937.86</v>
      </c>
      <c r="O304" s="2">
        <v>130510.44</v>
      </c>
      <c r="P304">
        <v>2014</v>
      </c>
      <c r="Q304">
        <v>10</v>
      </c>
    </row>
    <row r="305" spans="1:17" x14ac:dyDescent="0.3">
      <c r="A305" t="s">
        <v>17</v>
      </c>
      <c r="B305" t="s">
        <v>18</v>
      </c>
      <c r="C305" t="s">
        <v>33</v>
      </c>
      <c r="D305" t="s">
        <v>195</v>
      </c>
      <c r="E305" t="s">
        <v>21</v>
      </c>
      <c r="F305" t="s">
        <v>22</v>
      </c>
      <c r="G305" s="1">
        <v>41725</v>
      </c>
      <c r="H305">
        <v>964214932</v>
      </c>
      <c r="I305" s="1">
        <v>41729</v>
      </c>
      <c r="J305" s="4">
        <v>1480</v>
      </c>
      <c r="K305" s="2">
        <v>205.7</v>
      </c>
      <c r="L305" s="2">
        <v>117.11</v>
      </c>
      <c r="M305" s="2">
        <v>304436</v>
      </c>
      <c r="N305" s="2">
        <v>173322.8</v>
      </c>
      <c r="O305" s="2">
        <v>131113.20000000001</v>
      </c>
      <c r="P305">
        <v>2014</v>
      </c>
      <c r="Q305">
        <v>3</v>
      </c>
    </row>
    <row r="306" spans="1:17" x14ac:dyDescent="0.3">
      <c r="A306" t="s">
        <v>35</v>
      </c>
      <c r="B306" t="s">
        <v>176</v>
      </c>
      <c r="C306" t="s">
        <v>71</v>
      </c>
      <c r="D306" t="s">
        <v>816</v>
      </c>
      <c r="E306" t="s">
        <v>27</v>
      </c>
      <c r="F306" t="s">
        <v>30</v>
      </c>
      <c r="G306" s="1">
        <v>40399</v>
      </c>
      <c r="H306">
        <v>683184659</v>
      </c>
      <c r="I306" s="1">
        <v>40413</v>
      </c>
      <c r="J306" s="4">
        <v>8377</v>
      </c>
      <c r="K306" s="2">
        <v>47.45</v>
      </c>
      <c r="L306" s="2">
        <v>31.79</v>
      </c>
      <c r="M306" s="2">
        <v>397488.65</v>
      </c>
      <c r="N306" s="2">
        <v>266304.83</v>
      </c>
      <c r="O306" s="2">
        <v>131183.82</v>
      </c>
      <c r="P306">
        <v>2010</v>
      </c>
      <c r="Q306">
        <v>8</v>
      </c>
    </row>
    <row r="307" spans="1:17" x14ac:dyDescent="0.3">
      <c r="A307" t="s">
        <v>17</v>
      </c>
      <c r="B307" t="s">
        <v>308</v>
      </c>
      <c r="C307" t="s">
        <v>71</v>
      </c>
      <c r="D307" t="s">
        <v>1175</v>
      </c>
      <c r="E307" t="s">
        <v>27</v>
      </c>
      <c r="F307" t="s">
        <v>30</v>
      </c>
      <c r="G307" s="1">
        <v>40425</v>
      </c>
      <c r="H307">
        <v>133276879</v>
      </c>
      <c r="I307" s="1">
        <v>40468</v>
      </c>
      <c r="J307" s="4">
        <v>8445</v>
      </c>
      <c r="K307" s="2">
        <v>47.45</v>
      </c>
      <c r="L307" s="2">
        <v>31.79</v>
      </c>
      <c r="M307" s="2">
        <v>400715.25</v>
      </c>
      <c r="N307" s="2">
        <v>268466.55</v>
      </c>
      <c r="O307" s="2">
        <v>132248.70000000001</v>
      </c>
      <c r="P307">
        <v>2010</v>
      </c>
      <c r="Q307">
        <v>9</v>
      </c>
    </row>
    <row r="308" spans="1:17" x14ac:dyDescent="0.3">
      <c r="A308" t="s">
        <v>35</v>
      </c>
      <c r="B308" t="s">
        <v>184</v>
      </c>
      <c r="C308" t="s">
        <v>71</v>
      </c>
      <c r="D308" t="s">
        <v>732</v>
      </c>
      <c r="E308" t="s">
        <v>27</v>
      </c>
      <c r="F308" t="s">
        <v>65</v>
      </c>
      <c r="G308" s="1">
        <v>41778</v>
      </c>
      <c r="H308">
        <v>285884702</v>
      </c>
      <c r="I308" s="1">
        <v>41800</v>
      </c>
      <c r="J308" s="4">
        <v>8491</v>
      </c>
      <c r="K308" s="2">
        <v>47.45</v>
      </c>
      <c r="L308" s="2">
        <v>31.79</v>
      </c>
      <c r="M308" s="2">
        <v>402897.95</v>
      </c>
      <c r="N308" s="2">
        <v>269928.89</v>
      </c>
      <c r="O308" s="2">
        <v>132969.06</v>
      </c>
      <c r="P308">
        <v>2014</v>
      </c>
      <c r="Q308">
        <v>5</v>
      </c>
    </row>
    <row r="309" spans="1:17" x14ac:dyDescent="0.3">
      <c r="A309" t="s">
        <v>35</v>
      </c>
      <c r="B309" t="s">
        <v>427</v>
      </c>
      <c r="C309" t="s">
        <v>46</v>
      </c>
      <c r="D309" t="s">
        <v>428</v>
      </c>
      <c r="E309" t="s">
        <v>21</v>
      </c>
      <c r="F309" t="s">
        <v>30</v>
      </c>
      <c r="G309" s="1">
        <v>40952</v>
      </c>
      <c r="H309">
        <v>851652705</v>
      </c>
      <c r="I309" s="1">
        <v>40995</v>
      </c>
      <c r="J309" s="4">
        <v>1816</v>
      </c>
      <c r="K309" s="2">
        <v>109.28</v>
      </c>
      <c r="L309" s="2">
        <v>35.840000000000003</v>
      </c>
      <c r="M309" s="2">
        <v>198452.48000000001</v>
      </c>
      <c r="N309" s="2">
        <v>65085.440000000002</v>
      </c>
      <c r="O309" s="2">
        <v>133367.04000000001</v>
      </c>
      <c r="P309">
        <v>2012</v>
      </c>
      <c r="Q309">
        <v>2</v>
      </c>
    </row>
    <row r="310" spans="1:17" x14ac:dyDescent="0.3">
      <c r="A310" t="s">
        <v>35</v>
      </c>
      <c r="B310" t="s">
        <v>518</v>
      </c>
      <c r="C310" t="s">
        <v>71</v>
      </c>
      <c r="D310" t="s">
        <v>556</v>
      </c>
      <c r="E310" t="s">
        <v>27</v>
      </c>
      <c r="F310" t="s">
        <v>65</v>
      </c>
      <c r="G310" s="1">
        <v>40652</v>
      </c>
      <c r="H310">
        <v>186196649</v>
      </c>
      <c r="I310" s="1">
        <v>40691</v>
      </c>
      <c r="J310" s="4">
        <v>8581</v>
      </c>
      <c r="K310" s="2">
        <v>47.45</v>
      </c>
      <c r="L310" s="2">
        <v>31.79</v>
      </c>
      <c r="M310" s="2">
        <v>407168.45</v>
      </c>
      <c r="N310" s="2">
        <v>272789.99</v>
      </c>
      <c r="O310" s="2">
        <v>134378.46</v>
      </c>
      <c r="P310">
        <v>2011</v>
      </c>
      <c r="Q310">
        <v>4</v>
      </c>
    </row>
    <row r="311" spans="1:17" x14ac:dyDescent="0.3">
      <c r="A311" t="s">
        <v>35</v>
      </c>
      <c r="B311" t="s">
        <v>427</v>
      </c>
      <c r="C311" t="s">
        <v>71</v>
      </c>
      <c r="D311" t="s">
        <v>485</v>
      </c>
      <c r="E311" t="s">
        <v>27</v>
      </c>
      <c r="F311" t="s">
        <v>22</v>
      </c>
      <c r="G311" s="1">
        <v>41039</v>
      </c>
      <c r="H311">
        <v>567614495</v>
      </c>
      <c r="I311" s="1">
        <v>41088</v>
      </c>
      <c r="J311" s="4">
        <v>8598</v>
      </c>
      <c r="K311" s="2">
        <v>47.45</v>
      </c>
      <c r="L311" s="2">
        <v>31.79</v>
      </c>
      <c r="M311" s="2">
        <v>407975.1</v>
      </c>
      <c r="N311" s="2">
        <v>273330.42</v>
      </c>
      <c r="O311" s="2">
        <v>134644.68</v>
      </c>
      <c r="P311">
        <v>2012</v>
      </c>
      <c r="Q311">
        <v>5</v>
      </c>
    </row>
    <row r="312" spans="1:17" x14ac:dyDescent="0.3">
      <c r="A312" t="s">
        <v>31</v>
      </c>
      <c r="B312" t="s">
        <v>495</v>
      </c>
      <c r="C312" t="s">
        <v>71</v>
      </c>
      <c r="D312" t="s">
        <v>833</v>
      </c>
      <c r="E312" t="s">
        <v>27</v>
      </c>
      <c r="F312" t="s">
        <v>22</v>
      </c>
      <c r="G312" s="1">
        <v>42783</v>
      </c>
      <c r="H312">
        <v>866004025</v>
      </c>
      <c r="I312" s="1">
        <v>42798</v>
      </c>
      <c r="J312" s="4">
        <v>8691</v>
      </c>
      <c r="K312" s="2">
        <v>47.45</v>
      </c>
      <c r="L312" s="2">
        <v>31.79</v>
      </c>
      <c r="M312" s="2">
        <v>412387.95</v>
      </c>
      <c r="N312" s="2">
        <v>276286.89</v>
      </c>
      <c r="O312" s="2">
        <v>136101.06</v>
      </c>
      <c r="P312">
        <v>2017</v>
      </c>
      <c r="Q312">
        <v>2</v>
      </c>
    </row>
    <row r="313" spans="1:17" x14ac:dyDescent="0.3">
      <c r="A313" t="s">
        <v>31</v>
      </c>
      <c r="B313" t="s">
        <v>84</v>
      </c>
      <c r="C313" t="s">
        <v>71</v>
      </c>
      <c r="D313" t="s">
        <v>1187</v>
      </c>
      <c r="E313" t="s">
        <v>21</v>
      </c>
      <c r="F313" t="s">
        <v>22</v>
      </c>
      <c r="G313" s="1">
        <v>41752</v>
      </c>
      <c r="H313">
        <v>270611131</v>
      </c>
      <c r="I313" s="1">
        <v>41783</v>
      </c>
      <c r="J313" s="4">
        <v>8702</v>
      </c>
      <c r="K313" s="2">
        <v>47.45</v>
      </c>
      <c r="L313" s="2">
        <v>31.79</v>
      </c>
      <c r="M313" s="2">
        <v>412909.9</v>
      </c>
      <c r="N313" s="2">
        <v>276636.58</v>
      </c>
      <c r="O313" s="2">
        <v>136273.32</v>
      </c>
      <c r="P313">
        <v>2014</v>
      </c>
      <c r="Q313">
        <v>4</v>
      </c>
    </row>
    <row r="314" spans="1:17" x14ac:dyDescent="0.3">
      <c r="A314" t="s">
        <v>40</v>
      </c>
      <c r="B314" t="s">
        <v>462</v>
      </c>
      <c r="C314" t="s">
        <v>25</v>
      </c>
      <c r="D314" t="s">
        <v>463</v>
      </c>
      <c r="E314" t="s">
        <v>27</v>
      </c>
      <c r="F314" t="s">
        <v>30</v>
      </c>
      <c r="G314" s="1">
        <v>41757</v>
      </c>
      <c r="H314">
        <v>778763139</v>
      </c>
      <c r="I314" s="1">
        <v>41768</v>
      </c>
      <c r="J314" s="4">
        <v>2173</v>
      </c>
      <c r="K314" s="2">
        <v>154.06</v>
      </c>
      <c r="L314" s="2">
        <v>90.93</v>
      </c>
      <c r="M314" s="2">
        <v>334772.38</v>
      </c>
      <c r="N314" s="2">
        <v>197590.89</v>
      </c>
      <c r="O314" s="2">
        <v>137181.49</v>
      </c>
      <c r="P314">
        <v>2014</v>
      </c>
      <c r="Q314">
        <v>4</v>
      </c>
    </row>
    <row r="315" spans="1:17" x14ac:dyDescent="0.3">
      <c r="A315" t="s">
        <v>35</v>
      </c>
      <c r="B315" t="s">
        <v>223</v>
      </c>
      <c r="C315" t="s">
        <v>71</v>
      </c>
      <c r="D315" t="s">
        <v>969</v>
      </c>
      <c r="E315" t="s">
        <v>21</v>
      </c>
      <c r="F315" t="s">
        <v>65</v>
      </c>
      <c r="G315" s="1">
        <v>42617</v>
      </c>
      <c r="H315">
        <v>474178349</v>
      </c>
      <c r="I315" s="1">
        <v>42639</v>
      </c>
      <c r="J315" s="4">
        <v>8766</v>
      </c>
      <c r="K315" s="2">
        <v>47.45</v>
      </c>
      <c r="L315" s="2">
        <v>31.79</v>
      </c>
      <c r="M315" s="2">
        <v>415946.7</v>
      </c>
      <c r="N315" s="2">
        <v>278671.14</v>
      </c>
      <c r="O315" s="2">
        <v>137275.56</v>
      </c>
      <c r="P315">
        <v>2016</v>
      </c>
      <c r="Q315">
        <v>9</v>
      </c>
    </row>
    <row r="316" spans="1:17" x14ac:dyDescent="0.3">
      <c r="A316" t="s">
        <v>40</v>
      </c>
      <c r="B316" t="s">
        <v>255</v>
      </c>
      <c r="C316" t="s">
        <v>71</v>
      </c>
      <c r="D316" t="s">
        <v>1105</v>
      </c>
      <c r="E316" t="s">
        <v>27</v>
      </c>
      <c r="F316" t="s">
        <v>65</v>
      </c>
      <c r="G316" s="1">
        <v>40378</v>
      </c>
      <c r="H316">
        <v>531693494</v>
      </c>
      <c r="I316" s="1">
        <v>40396</v>
      </c>
      <c r="J316" s="4">
        <v>8775</v>
      </c>
      <c r="K316" s="2">
        <v>47.45</v>
      </c>
      <c r="L316" s="2">
        <v>31.79</v>
      </c>
      <c r="M316" s="2">
        <v>416373.75</v>
      </c>
      <c r="N316" s="2">
        <v>278957.25</v>
      </c>
      <c r="O316" s="2">
        <v>137416.5</v>
      </c>
      <c r="P316">
        <v>2010</v>
      </c>
      <c r="Q316">
        <v>7</v>
      </c>
    </row>
    <row r="317" spans="1:17" x14ac:dyDescent="0.3">
      <c r="A317" t="s">
        <v>40</v>
      </c>
      <c r="B317" t="s">
        <v>143</v>
      </c>
      <c r="C317" t="s">
        <v>82</v>
      </c>
      <c r="D317" t="s">
        <v>709</v>
      </c>
      <c r="E317" t="s">
        <v>27</v>
      </c>
      <c r="F317" t="s">
        <v>65</v>
      </c>
      <c r="G317" s="1">
        <v>40623</v>
      </c>
      <c r="H317">
        <v>127589738</v>
      </c>
      <c r="I317" s="1">
        <v>40635</v>
      </c>
      <c r="J317" s="4">
        <v>5494</v>
      </c>
      <c r="K317" s="2">
        <v>81.73</v>
      </c>
      <c r="L317" s="2">
        <v>56.67</v>
      </c>
      <c r="M317" s="2">
        <v>449024.62</v>
      </c>
      <c r="N317" s="2">
        <v>311344.98</v>
      </c>
      <c r="O317" s="2">
        <v>137679.64000000001</v>
      </c>
      <c r="P317">
        <v>2011</v>
      </c>
      <c r="Q317">
        <v>3</v>
      </c>
    </row>
    <row r="318" spans="1:17" x14ac:dyDescent="0.3">
      <c r="A318" t="s">
        <v>17</v>
      </c>
      <c r="B318" t="s">
        <v>227</v>
      </c>
      <c r="C318" t="s">
        <v>82</v>
      </c>
      <c r="D318" t="s">
        <v>837</v>
      </c>
      <c r="E318" t="s">
        <v>27</v>
      </c>
      <c r="F318" t="s">
        <v>39</v>
      </c>
      <c r="G318" s="1">
        <v>42145</v>
      </c>
      <c r="H318">
        <v>954259860</v>
      </c>
      <c r="I318" s="1">
        <v>42159</v>
      </c>
      <c r="J318" s="4">
        <v>5553</v>
      </c>
      <c r="K318" s="2">
        <v>81.73</v>
      </c>
      <c r="L318" s="2">
        <v>56.67</v>
      </c>
      <c r="M318" s="2">
        <v>453846.69</v>
      </c>
      <c r="N318" s="2">
        <v>314688.51</v>
      </c>
      <c r="O318" s="2">
        <v>139158.18</v>
      </c>
      <c r="P318">
        <v>2015</v>
      </c>
      <c r="Q318">
        <v>5</v>
      </c>
    </row>
    <row r="319" spans="1:17" x14ac:dyDescent="0.3">
      <c r="A319" t="s">
        <v>51</v>
      </c>
      <c r="B319" t="s">
        <v>210</v>
      </c>
      <c r="C319" t="s">
        <v>59</v>
      </c>
      <c r="D319" t="s">
        <v>723</v>
      </c>
      <c r="E319" t="s">
        <v>27</v>
      </c>
      <c r="F319" t="s">
        <v>65</v>
      </c>
      <c r="G319" s="1">
        <v>41182</v>
      </c>
      <c r="H319">
        <v>531734263</v>
      </c>
      <c r="I319" s="1">
        <v>41194</v>
      </c>
      <c r="J319" s="4">
        <v>840</v>
      </c>
      <c r="K319" s="2">
        <v>668.27</v>
      </c>
      <c r="L319" s="2">
        <v>502.54</v>
      </c>
      <c r="M319" s="2">
        <v>561346.80000000005</v>
      </c>
      <c r="N319" s="2">
        <v>422133.6</v>
      </c>
      <c r="O319" s="2">
        <v>139213.20000000001</v>
      </c>
      <c r="P319">
        <v>2012</v>
      </c>
      <c r="Q319">
        <v>9</v>
      </c>
    </row>
    <row r="320" spans="1:17" x14ac:dyDescent="0.3">
      <c r="A320" t="s">
        <v>48</v>
      </c>
      <c r="B320" t="s">
        <v>107</v>
      </c>
      <c r="C320" t="s">
        <v>71</v>
      </c>
      <c r="D320" t="s">
        <v>336</v>
      </c>
      <c r="E320" t="s">
        <v>21</v>
      </c>
      <c r="F320" t="s">
        <v>65</v>
      </c>
      <c r="G320" s="1">
        <v>41102</v>
      </c>
      <c r="H320">
        <v>643817985</v>
      </c>
      <c r="I320" s="1">
        <v>41140</v>
      </c>
      <c r="J320" s="4">
        <v>8904</v>
      </c>
      <c r="K320" s="2">
        <v>47.45</v>
      </c>
      <c r="L320" s="2">
        <v>31.79</v>
      </c>
      <c r="M320" s="2">
        <v>422494.8</v>
      </c>
      <c r="N320" s="2">
        <v>283058.15999999997</v>
      </c>
      <c r="O320" s="2">
        <v>139436.64000000001</v>
      </c>
      <c r="P320">
        <v>2012</v>
      </c>
      <c r="Q320">
        <v>7</v>
      </c>
    </row>
    <row r="321" spans="1:17" x14ac:dyDescent="0.3">
      <c r="A321" t="s">
        <v>17</v>
      </c>
      <c r="B321" t="s">
        <v>237</v>
      </c>
      <c r="C321" t="s">
        <v>71</v>
      </c>
      <c r="D321" t="s">
        <v>238</v>
      </c>
      <c r="E321" t="s">
        <v>21</v>
      </c>
      <c r="F321" t="s">
        <v>22</v>
      </c>
      <c r="G321" s="1">
        <v>41888</v>
      </c>
      <c r="H321">
        <v>749690568</v>
      </c>
      <c r="I321" s="1">
        <v>41938</v>
      </c>
      <c r="J321" s="4">
        <v>8954</v>
      </c>
      <c r="K321" s="2">
        <v>47.45</v>
      </c>
      <c r="L321" s="2">
        <v>31.79</v>
      </c>
      <c r="M321" s="2">
        <v>424867.3</v>
      </c>
      <c r="N321" s="2">
        <v>284647.65999999997</v>
      </c>
      <c r="O321" s="2">
        <v>140219.64000000001</v>
      </c>
      <c r="P321">
        <v>2014</v>
      </c>
      <c r="Q321">
        <v>9</v>
      </c>
    </row>
    <row r="322" spans="1:17" x14ac:dyDescent="0.3">
      <c r="A322" t="s">
        <v>31</v>
      </c>
      <c r="B322" t="s">
        <v>245</v>
      </c>
      <c r="C322" t="s">
        <v>82</v>
      </c>
      <c r="D322" t="s">
        <v>798</v>
      </c>
      <c r="E322" t="s">
        <v>27</v>
      </c>
      <c r="F322" t="s">
        <v>22</v>
      </c>
      <c r="G322" s="1">
        <v>42041</v>
      </c>
      <c r="H322">
        <v>672327935</v>
      </c>
      <c r="I322" s="1">
        <v>42041</v>
      </c>
      <c r="J322" s="4">
        <v>5631</v>
      </c>
      <c r="K322" s="2">
        <v>81.73</v>
      </c>
      <c r="L322" s="2">
        <v>56.67</v>
      </c>
      <c r="M322" s="2">
        <v>460221.63</v>
      </c>
      <c r="N322" s="2">
        <v>319108.77</v>
      </c>
      <c r="O322" s="2">
        <v>141112.85999999999</v>
      </c>
      <c r="P322">
        <v>2015</v>
      </c>
      <c r="Q322">
        <v>2</v>
      </c>
    </row>
    <row r="323" spans="1:17" x14ac:dyDescent="0.3">
      <c r="A323" t="s">
        <v>40</v>
      </c>
      <c r="B323" t="s">
        <v>788</v>
      </c>
      <c r="C323" t="s">
        <v>46</v>
      </c>
      <c r="D323" t="s">
        <v>789</v>
      </c>
      <c r="E323" t="s">
        <v>27</v>
      </c>
      <c r="F323" t="s">
        <v>22</v>
      </c>
      <c r="G323" s="1">
        <v>41158</v>
      </c>
      <c r="H323">
        <v>551371467</v>
      </c>
      <c r="I323" s="1">
        <v>41167</v>
      </c>
      <c r="J323" s="4">
        <v>1925</v>
      </c>
      <c r="K323" s="2">
        <v>109.28</v>
      </c>
      <c r="L323" s="2">
        <v>35.840000000000003</v>
      </c>
      <c r="M323" s="2">
        <v>210364</v>
      </c>
      <c r="N323" s="2">
        <v>68992</v>
      </c>
      <c r="O323" s="2">
        <v>141372</v>
      </c>
      <c r="P323">
        <v>2012</v>
      </c>
      <c r="Q323">
        <v>9</v>
      </c>
    </row>
    <row r="324" spans="1:17" x14ac:dyDescent="0.3">
      <c r="A324" t="s">
        <v>40</v>
      </c>
      <c r="B324" t="s">
        <v>279</v>
      </c>
      <c r="C324" t="s">
        <v>28</v>
      </c>
      <c r="D324" t="s">
        <v>1129</v>
      </c>
      <c r="E324" t="s">
        <v>21</v>
      </c>
      <c r="F324" t="s">
        <v>39</v>
      </c>
      <c r="G324" s="1">
        <v>42599</v>
      </c>
      <c r="H324">
        <v>328236997</v>
      </c>
      <c r="I324" s="1">
        <v>42623</v>
      </c>
      <c r="J324" s="4">
        <v>1476</v>
      </c>
      <c r="K324" s="2">
        <v>255.28</v>
      </c>
      <c r="L324" s="2">
        <v>159.41999999999999</v>
      </c>
      <c r="M324" s="2">
        <v>376793.28</v>
      </c>
      <c r="N324" s="2">
        <v>235303.92</v>
      </c>
      <c r="O324" s="2">
        <v>141489.35999999999</v>
      </c>
      <c r="P324">
        <v>2016</v>
      </c>
      <c r="Q324">
        <v>8</v>
      </c>
    </row>
    <row r="325" spans="1:17" x14ac:dyDescent="0.3">
      <c r="A325" t="s">
        <v>31</v>
      </c>
      <c r="B325" t="s">
        <v>127</v>
      </c>
      <c r="C325" t="s">
        <v>71</v>
      </c>
      <c r="D325" t="s">
        <v>1148</v>
      </c>
      <c r="E325" t="s">
        <v>21</v>
      </c>
      <c r="F325" t="s">
        <v>22</v>
      </c>
      <c r="G325" s="1">
        <v>41856</v>
      </c>
      <c r="H325">
        <v>554707705</v>
      </c>
      <c r="I325" s="1">
        <v>41901</v>
      </c>
      <c r="J325" s="4">
        <v>9192</v>
      </c>
      <c r="K325" s="2">
        <v>47.45</v>
      </c>
      <c r="L325" s="2">
        <v>31.79</v>
      </c>
      <c r="M325" s="2">
        <v>436160.4</v>
      </c>
      <c r="N325" s="2">
        <v>292213.68</v>
      </c>
      <c r="O325" s="2">
        <v>143946.72</v>
      </c>
      <c r="P325">
        <v>2014</v>
      </c>
      <c r="Q325">
        <v>8</v>
      </c>
    </row>
    <row r="326" spans="1:17" x14ac:dyDescent="0.3">
      <c r="A326" t="s">
        <v>40</v>
      </c>
      <c r="B326" t="s">
        <v>377</v>
      </c>
      <c r="C326" t="s">
        <v>82</v>
      </c>
      <c r="D326" t="s">
        <v>575</v>
      </c>
      <c r="E326" t="s">
        <v>27</v>
      </c>
      <c r="F326" t="s">
        <v>22</v>
      </c>
      <c r="G326" s="1">
        <v>42038</v>
      </c>
      <c r="H326">
        <v>841291654</v>
      </c>
      <c r="I326" s="1">
        <v>42083</v>
      </c>
      <c r="J326" s="4">
        <v>5751</v>
      </c>
      <c r="K326" s="2">
        <v>81.73</v>
      </c>
      <c r="L326" s="2">
        <v>56.67</v>
      </c>
      <c r="M326" s="2">
        <v>470029.23</v>
      </c>
      <c r="N326" s="2">
        <v>325909.17</v>
      </c>
      <c r="O326" s="2">
        <v>144120.06</v>
      </c>
      <c r="P326">
        <v>2015</v>
      </c>
      <c r="Q326">
        <v>2</v>
      </c>
    </row>
    <row r="327" spans="1:17" x14ac:dyDescent="0.3">
      <c r="A327" t="s">
        <v>17</v>
      </c>
      <c r="B327" t="s">
        <v>18</v>
      </c>
      <c r="C327" t="s">
        <v>28</v>
      </c>
      <c r="D327" t="s">
        <v>29</v>
      </c>
      <c r="E327" t="s">
        <v>21</v>
      </c>
      <c r="F327" t="s">
        <v>30</v>
      </c>
      <c r="G327" s="1">
        <v>42674</v>
      </c>
      <c r="H327">
        <v>246222341</v>
      </c>
      <c r="I327" s="1">
        <v>42713</v>
      </c>
      <c r="J327" s="4">
        <v>1517</v>
      </c>
      <c r="K327" s="2">
        <v>255.28</v>
      </c>
      <c r="L327" s="2">
        <v>159.41999999999999</v>
      </c>
      <c r="M327" s="2">
        <v>387259.76</v>
      </c>
      <c r="N327" s="2">
        <v>241840.14</v>
      </c>
      <c r="O327" s="2">
        <v>145419.62</v>
      </c>
      <c r="P327">
        <v>2016</v>
      </c>
      <c r="Q327">
        <v>10</v>
      </c>
    </row>
    <row r="328" spans="1:17" x14ac:dyDescent="0.3">
      <c r="A328" t="s">
        <v>23</v>
      </c>
      <c r="B328" t="s">
        <v>70</v>
      </c>
      <c r="C328" t="s">
        <v>56</v>
      </c>
      <c r="D328" t="s">
        <v>976</v>
      </c>
      <c r="E328" t="s">
        <v>21</v>
      </c>
      <c r="F328" t="s">
        <v>65</v>
      </c>
      <c r="G328" s="1">
        <v>40353</v>
      </c>
      <c r="H328">
        <v>977499377</v>
      </c>
      <c r="I328" s="1">
        <v>40402</v>
      </c>
      <c r="J328" s="4">
        <v>2643</v>
      </c>
      <c r="K328" s="2">
        <v>152.58000000000001</v>
      </c>
      <c r="L328" s="2">
        <v>97.44</v>
      </c>
      <c r="M328" s="2">
        <v>403268.94</v>
      </c>
      <c r="N328" s="2">
        <v>257533.92</v>
      </c>
      <c r="O328" s="2">
        <v>145735.01999999999</v>
      </c>
      <c r="P328">
        <v>2010</v>
      </c>
      <c r="Q328">
        <v>6</v>
      </c>
    </row>
    <row r="329" spans="1:17" x14ac:dyDescent="0.3">
      <c r="A329" t="s">
        <v>17</v>
      </c>
      <c r="B329" t="s">
        <v>558</v>
      </c>
      <c r="C329" t="s">
        <v>91</v>
      </c>
      <c r="D329" t="s">
        <v>1038</v>
      </c>
      <c r="E329" t="s">
        <v>27</v>
      </c>
      <c r="F329" t="s">
        <v>30</v>
      </c>
      <c r="G329" s="1">
        <v>41322</v>
      </c>
      <c r="H329">
        <v>612943828</v>
      </c>
      <c r="I329" s="1">
        <v>41334</v>
      </c>
      <c r="J329" s="4">
        <v>2554</v>
      </c>
      <c r="K329" s="2">
        <v>421.89</v>
      </c>
      <c r="L329" s="2">
        <v>364.69</v>
      </c>
      <c r="M329" s="2">
        <v>1077507.06</v>
      </c>
      <c r="N329" s="2">
        <v>931418.26</v>
      </c>
      <c r="O329" s="2">
        <v>146088.79999999999</v>
      </c>
      <c r="P329">
        <v>2013</v>
      </c>
      <c r="Q329">
        <v>2</v>
      </c>
    </row>
    <row r="330" spans="1:17" x14ac:dyDescent="0.3">
      <c r="A330" t="s">
        <v>51</v>
      </c>
      <c r="B330" t="s">
        <v>204</v>
      </c>
      <c r="C330" t="s">
        <v>71</v>
      </c>
      <c r="D330" t="s">
        <v>234</v>
      </c>
      <c r="E330" t="s">
        <v>21</v>
      </c>
      <c r="F330" t="s">
        <v>65</v>
      </c>
      <c r="G330" s="1">
        <v>40205</v>
      </c>
      <c r="H330">
        <v>812613904</v>
      </c>
      <c r="I330" s="1">
        <v>40207</v>
      </c>
      <c r="J330" s="4">
        <v>9367</v>
      </c>
      <c r="K330" s="2">
        <v>47.45</v>
      </c>
      <c r="L330" s="2">
        <v>31.79</v>
      </c>
      <c r="M330" s="2">
        <v>444464.15</v>
      </c>
      <c r="N330" s="2">
        <v>297776.93</v>
      </c>
      <c r="O330" s="2">
        <v>146687.22</v>
      </c>
      <c r="P330">
        <v>2010</v>
      </c>
      <c r="Q330">
        <v>1</v>
      </c>
    </row>
    <row r="331" spans="1:17" x14ac:dyDescent="0.3">
      <c r="A331" t="s">
        <v>35</v>
      </c>
      <c r="B331" t="s">
        <v>334</v>
      </c>
      <c r="C331" t="s">
        <v>71</v>
      </c>
      <c r="D331" t="s">
        <v>974</v>
      </c>
      <c r="E331" t="s">
        <v>27</v>
      </c>
      <c r="F331" t="s">
        <v>65</v>
      </c>
      <c r="G331" s="1">
        <v>40568</v>
      </c>
      <c r="H331">
        <v>960085189</v>
      </c>
      <c r="I331" s="1">
        <v>40587</v>
      </c>
      <c r="J331" s="4">
        <v>9397</v>
      </c>
      <c r="K331" s="2">
        <v>47.45</v>
      </c>
      <c r="L331" s="2">
        <v>31.79</v>
      </c>
      <c r="M331" s="2">
        <v>445887.65</v>
      </c>
      <c r="N331" s="2">
        <v>298730.63</v>
      </c>
      <c r="O331" s="2">
        <v>147157.01999999999</v>
      </c>
      <c r="P331">
        <v>2011</v>
      </c>
      <c r="Q331">
        <v>1</v>
      </c>
    </row>
    <row r="332" spans="1:17" x14ac:dyDescent="0.3">
      <c r="A332" t="s">
        <v>35</v>
      </c>
      <c r="B332" t="s">
        <v>159</v>
      </c>
      <c r="C332" t="s">
        <v>71</v>
      </c>
      <c r="D332" t="s">
        <v>625</v>
      </c>
      <c r="E332" t="s">
        <v>27</v>
      </c>
      <c r="F332" t="s">
        <v>65</v>
      </c>
      <c r="G332" s="1">
        <v>41499</v>
      </c>
      <c r="H332">
        <v>254291713</v>
      </c>
      <c r="I332" s="1">
        <v>41501</v>
      </c>
      <c r="J332" s="4">
        <v>9424</v>
      </c>
      <c r="K332" s="2">
        <v>47.45</v>
      </c>
      <c r="L332" s="2">
        <v>31.79</v>
      </c>
      <c r="M332" s="2">
        <v>447168.8</v>
      </c>
      <c r="N332" s="2">
        <v>299588.96000000002</v>
      </c>
      <c r="O332" s="2">
        <v>147579.84</v>
      </c>
      <c r="P332">
        <v>2013</v>
      </c>
      <c r="Q332">
        <v>8</v>
      </c>
    </row>
    <row r="333" spans="1:17" x14ac:dyDescent="0.3">
      <c r="A333" t="s">
        <v>48</v>
      </c>
      <c r="B333" t="s">
        <v>916</v>
      </c>
      <c r="C333" t="s">
        <v>71</v>
      </c>
      <c r="D333" t="s">
        <v>917</v>
      </c>
      <c r="E333" t="s">
        <v>27</v>
      </c>
      <c r="F333" t="s">
        <v>30</v>
      </c>
      <c r="G333" s="1">
        <v>40855</v>
      </c>
      <c r="H333">
        <v>106753051</v>
      </c>
      <c r="I333" s="1">
        <v>40861</v>
      </c>
      <c r="J333" s="4">
        <v>9455</v>
      </c>
      <c r="K333" s="2">
        <v>47.45</v>
      </c>
      <c r="L333" s="2">
        <v>31.79</v>
      </c>
      <c r="M333" s="2">
        <v>448639.75</v>
      </c>
      <c r="N333" s="2">
        <v>300574.45</v>
      </c>
      <c r="O333" s="2">
        <v>148065.29999999999</v>
      </c>
      <c r="P333">
        <v>2011</v>
      </c>
      <c r="Q333">
        <v>11</v>
      </c>
    </row>
    <row r="334" spans="1:17" x14ac:dyDescent="0.3">
      <c r="A334" t="s">
        <v>40</v>
      </c>
      <c r="B334" t="s">
        <v>45</v>
      </c>
      <c r="C334" t="s">
        <v>56</v>
      </c>
      <c r="D334" t="s">
        <v>57</v>
      </c>
      <c r="E334" t="s">
        <v>21</v>
      </c>
      <c r="F334" t="s">
        <v>22</v>
      </c>
      <c r="G334" s="1">
        <v>40236</v>
      </c>
      <c r="H334">
        <v>220003211</v>
      </c>
      <c r="I334" s="1">
        <v>40255</v>
      </c>
      <c r="J334" s="4">
        <v>2694</v>
      </c>
      <c r="K334" s="2">
        <v>152.58000000000001</v>
      </c>
      <c r="L334" s="2">
        <v>97.44</v>
      </c>
      <c r="M334" s="2">
        <v>411050.52</v>
      </c>
      <c r="N334" s="2">
        <v>262503.36</v>
      </c>
      <c r="O334" s="2">
        <v>148547.16</v>
      </c>
      <c r="P334">
        <v>2010</v>
      </c>
      <c r="Q334">
        <v>2</v>
      </c>
    </row>
    <row r="335" spans="1:17" x14ac:dyDescent="0.3">
      <c r="A335" t="s">
        <v>17</v>
      </c>
      <c r="B335" t="s">
        <v>95</v>
      </c>
      <c r="C335" t="s">
        <v>71</v>
      </c>
      <c r="D335" t="s">
        <v>739</v>
      </c>
      <c r="E335" t="s">
        <v>21</v>
      </c>
      <c r="F335" t="s">
        <v>30</v>
      </c>
      <c r="G335" s="1">
        <v>41149</v>
      </c>
      <c r="H335">
        <v>632093942</v>
      </c>
      <c r="I335" s="1">
        <v>41157</v>
      </c>
      <c r="J335" s="4">
        <v>9499</v>
      </c>
      <c r="K335" s="2">
        <v>47.45</v>
      </c>
      <c r="L335" s="2">
        <v>31.79</v>
      </c>
      <c r="M335" s="2">
        <v>450727.55</v>
      </c>
      <c r="N335" s="2">
        <v>301973.21000000002</v>
      </c>
      <c r="O335" s="2">
        <v>148754.34</v>
      </c>
      <c r="P335">
        <v>2012</v>
      </c>
      <c r="Q335">
        <v>8</v>
      </c>
    </row>
    <row r="336" spans="1:17" x14ac:dyDescent="0.3">
      <c r="A336" t="s">
        <v>48</v>
      </c>
      <c r="B336" t="s">
        <v>433</v>
      </c>
      <c r="C336" t="s">
        <v>71</v>
      </c>
      <c r="D336" t="s">
        <v>434</v>
      </c>
      <c r="E336" t="s">
        <v>21</v>
      </c>
      <c r="F336" t="s">
        <v>39</v>
      </c>
      <c r="G336" s="1">
        <v>41846</v>
      </c>
      <c r="H336">
        <v>812344396</v>
      </c>
      <c r="I336" s="1">
        <v>41881</v>
      </c>
      <c r="J336" s="4">
        <v>9614</v>
      </c>
      <c r="K336" s="2">
        <v>47.45</v>
      </c>
      <c r="L336" s="2">
        <v>31.79</v>
      </c>
      <c r="M336" s="2">
        <v>456184.3</v>
      </c>
      <c r="N336" s="2">
        <v>305629.06</v>
      </c>
      <c r="O336" s="2">
        <v>150555.24</v>
      </c>
      <c r="P336">
        <v>2014</v>
      </c>
      <c r="Q336">
        <v>7</v>
      </c>
    </row>
    <row r="337" spans="1:17" x14ac:dyDescent="0.3">
      <c r="A337" t="s">
        <v>31</v>
      </c>
      <c r="B337" t="s">
        <v>655</v>
      </c>
      <c r="C337" t="s">
        <v>28</v>
      </c>
      <c r="D337" t="s">
        <v>752</v>
      </c>
      <c r="E337" t="s">
        <v>21</v>
      </c>
      <c r="F337" t="s">
        <v>39</v>
      </c>
      <c r="G337" s="1">
        <v>40467</v>
      </c>
      <c r="H337">
        <v>166066348</v>
      </c>
      <c r="I337" s="1">
        <v>40517</v>
      </c>
      <c r="J337" s="4">
        <v>1578</v>
      </c>
      <c r="K337" s="2">
        <v>255.28</v>
      </c>
      <c r="L337" s="2">
        <v>159.41999999999999</v>
      </c>
      <c r="M337" s="2">
        <v>402831.84</v>
      </c>
      <c r="N337" s="2">
        <v>251564.76</v>
      </c>
      <c r="O337" s="2">
        <v>151267.07999999999</v>
      </c>
      <c r="P337">
        <v>2010</v>
      </c>
      <c r="Q337">
        <v>10</v>
      </c>
    </row>
    <row r="338" spans="1:17" x14ac:dyDescent="0.3">
      <c r="A338" t="s">
        <v>40</v>
      </c>
      <c r="B338" t="s">
        <v>268</v>
      </c>
      <c r="C338" t="s">
        <v>82</v>
      </c>
      <c r="D338" t="s">
        <v>1124</v>
      </c>
      <c r="E338" t="s">
        <v>21</v>
      </c>
      <c r="F338" t="s">
        <v>39</v>
      </c>
      <c r="G338" s="1">
        <v>40420</v>
      </c>
      <c r="H338">
        <v>778708636</v>
      </c>
      <c r="I338" s="1">
        <v>40423</v>
      </c>
      <c r="J338" s="4">
        <v>6045</v>
      </c>
      <c r="K338" s="2">
        <v>81.73</v>
      </c>
      <c r="L338" s="2">
        <v>56.67</v>
      </c>
      <c r="M338" s="2">
        <v>494057.85</v>
      </c>
      <c r="N338" s="2">
        <v>342570.15</v>
      </c>
      <c r="O338" s="2">
        <v>151487.70000000001</v>
      </c>
      <c r="P338">
        <v>2010</v>
      </c>
      <c r="Q338">
        <v>8</v>
      </c>
    </row>
    <row r="339" spans="1:17" x14ac:dyDescent="0.3">
      <c r="A339" t="s">
        <v>40</v>
      </c>
      <c r="B339" t="s">
        <v>67</v>
      </c>
      <c r="C339" t="s">
        <v>71</v>
      </c>
      <c r="D339" t="s">
        <v>875</v>
      </c>
      <c r="E339" t="s">
        <v>21</v>
      </c>
      <c r="F339" t="s">
        <v>39</v>
      </c>
      <c r="G339" s="1">
        <v>40326</v>
      </c>
      <c r="H339">
        <v>985092818</v>
      </c>
      <c r="I339" s="1">
        <v>40376</v>
      </c>
      <c r="J339" s="4">
        <v>9711</v>
      </c>
      <c r="K339" s="2">
        <v>47.45</v>
      </c>
      <c r="L339" s="2">
        <v>31.79</v>
      </c>
      <c r="M339" s="2">
        <v>460786.95</v>
      </c>
      <c r="N339" s="2">
        <v>308712.69</v>
      </c>
      <c r="O339" s="2">
        <v>152074.26</v>
      </c>
      <c r="P339">
        <v>2010</v>
      </c>
      <c r="Q339">
        <v>5</v>
      </c>
    </row>
    <row r="340" spans="1:17" x14ac:dyDescent="0.3">
      <c r="A340" t="s">
        <v>51</v>
      </c>
      <c r="B340" t="s">
        <v>243</v>
      </c>
      <c r="C340" t="s">
        <v>82</v>
      </c>
      <c r="D340" t="s">
        <v>501</v>
      </c>
      <c r="E340" t="s">
        <v>21</v>
      </c>
      <c r="F340" t="s">
        <v>30</v>
      </c>
      <c r="G340" s="1">
        <v>41377</v>
      </c>
      <c r="H340">
        <v>605825459</v>
      </c>
      <c r="I340" s="1">
        <v>41408</v>
      </c>
      <c r="J340" s="4">
        <v>6071</v>
      </c>
      <c r="K340" s="2">
        <v>81.73</v>
      </c>
      <c r="L340" s="2">
        <v>56.67</v>
      </c>
      <c r="M340" s="2">
        <v>496182.83</v>
      </c>
      <c r="N340" s="2">
        <v>344043.57</v>
      </c>
      <c r="O340" s="2">
        <v>152139.26</v>
      </c>
      <c r="P340">
        <v>2013</v>
      </c>
      <c r="Q340">
        <v>4</v>
      </c>
    </row>
    <row r="341" spans="1:17" x14ac:dyDescent="0.3">
      <c r="A341" t="s">
        <v>31</v>
      </c>
      <c r="B341" t="s">
        <v>121</v>
      </c>
      <c r="C341" t="s">
        <v>71</v>
      </c>
      <c r="D341" t="s">
        <v>1003</v>
      </c>
      <c r="E341" t="s">
        <v>27</v>
      </c>
      <c r="F341" t="s">
        <v>39</v>
      </c>
      <c r="G341" s="1">
        <v>41868</v>
      </c>
      <c r="H341">
        <v>315254676</v>
      </c>
      <c r="I341" s="1">
        <v>41890</v>
      </c>
      <c r="J341" s="4">
        <v>9719</v>
      </c>
      <c r="K341" s="2">
        <v>47.45</v>
      </c>
      <c r="L341" s="2">
        <v>31.79</v>
      </c>
      <c r="M341" s="2">
        <v>461166.55</v>
      </c>
      <c r="N341" s="2">
        <v>308967.01</v>
      </c>
      <c r="O341" s="2">
        <v>152199.54</v>
      </c>
      <c r="P341">
        <v>2014</v>
      </c>
      <c r="Q341">
        <v>8</v>
      </c>
    </row>
    <row r="342" spans="1:17" x14ac:dyDescent="0.3">
      <c r="A342" t="s">
        <v>40</v>
      </c>
      <c r="B342" t="s">
        <v>45</v>
      </c>
      <c r="C342" t="s">
        <v>82</v>
      </c>
      <c r="D342" t="s">
        <v>836</v>
      </c>
      <c r="E342" t="s">
        <v>27</v>
      </c>
      <c r="F342" t="s">
        <v>22</v>
      </c>
      <c r="G342" s="1">
        <v>41850</v>
      </c>
      <c r="H342">
        <v>431083619</v>
      </c>
      <c r="I342" s="1">
        <v>41861</v>
      </c>
      <c r="J342" s="4">
        <v>6077</v>
      </c>
      <c r="K342" s="2">
        <v>81.73</v>
      </c>
      <c r="L342" s="2">
        <v>56.67</v>
      </c>
      <c r="M342" s="2">
        <v>496673.21</v>
      </c>
      <c r="N342" s="2">
        <v>344383.59</v>
      </c>
      <c r="O342" s="2">
        <v>152289.62</v>
      </c>
      <c r="P342">
        <v>2014</v>
      </c>
      <c r="Q342">
        <v>7</v>
      </c>
    </row>
    <row r="343" spans="1:17" x14ac:dyDescent="0.3">
      <c r="A343" t="s">
        <v>48</v>
      </c>
      <c r="B343" t="s">
        <v>86</v>
      </c>
      <c r="C343" t="s">
        <v>71</v>
      </c>
      <c r="D343" t="s">
        <v>88</v>
      </c>
      <c r="E343" t="s">
        <v>27</v>
      </c>
      <c r="F343" t="s">
        <v>22</v>
      </c>
      <c r="G343" s="1">
        <v>42765</v>
      </c>
      <c r="H343">
        <v>397877871</v>
      </c>
      <c r="I343" s="1">
        <v>42814</v>
      </c>
      <c r="J343" s="4">
        <v>9759</v>
      </c>
      <c r="K343" s="2">
        <v>47.45</v>
      </c>
      <c r="L343" s="2">
        <v>31.79</v>
      </c>
      <c r="M343" s="2">
        <v>463064.55</v>
      </c>
      <c r="N343" s="2">
        <v>310238.61</v>
      </c>
      <c r="O343" s="2">
        <v>152825.94</v>
      </c>
      <c r="P343">
        <v>2017</v>
      </c>
      <c r="Q343">
        <v>1</v>
      </c>
    </row>
    <row r="344" spans="1:17" x14ac:dyDescent="0.3">
      <c r="A344" t="s">
        <v>48</v>
      </c>
      <c r="B344" t="s">
        <v>202</v>
      </c>
      <c r="C344" t="s">
        <v>82</v>
      </c>
      <c r="D344" t="s">
        <v>580</v>
      </c>
      <c r="E344" t="s">
        <v>21</v>
      </c>
      <c r="F344" t="s">
        <v>30</v>
      </c>
      <c r="G344" s="1">
        <v>42746</v>
      </c>
      <c r="H344">
        <v>214743077</v>
      </c>
      <c r="I344" s="1">
        <v>42784</v>
      </c>
      <c r="J344" s="4">
        <v>6103</v>
      </c>
      <c r="K344" s="2">
        <v>81.73</v>
      </c>
      <c r="L344" s="2">
        <v>56.67</v>
      </c>
      <c r="M344" s="2">
        <v>498798.19</v>
      </c>
      <c r="N344" s="2">
        <v>345857.01</v>
      </c>
      <c r="O344" s="2">
        <v>152941.18</v>
      </c>
      <c r="P344">
        <v>2017</v>
      </c>
      <c r="Q344">
        <v>1</v>
      </c>
    </row>
    <row r="345" spans="1:17" x14ac:dyDescent="0.3">
      <c r="A345" t="s">
        <v>48</v>
      </c>
      <c r="B345" t="s">
        <v>49</v>
      </c>
      <c r="C345" t="s">
        <v>25</v>
      </c>
      <c r="D345" t="s">
        <v>50</v>
      </c>
      <c r="E345" t="s">
        <v>27</v>
      </c>
      <c r="F345" t="s">
        <v>39</v>
      </c>
      <c r="G345" s="1">
        <v>42033</v>
      </c>
      <c r="H345">
        <v>266467225</v>
      </c>
      <c r="I345" s="1">
        <v>42070</v>
      </c>
      <c r="J345" s="4">
        <v>2428</v>
      </c>
      <c r="K345" s="2">
        <v>154.06</v>
      </c>
      <c r="L345" s="2">
        <v>90.93</v>
      </c>
      <c r="M345" s="2">
        <v>374057.68</v>
      </c>
      <c r="N345" s="2">
        <v>220778.04</v>
      </c>
      <c r="O345" s="2">
        <v>153279.64000000001</v>
      </c>
      <c r="P345">
        <v>2015</v>
      </c>
      <c r="Q345">
        <v>1</v>
      </c>
    </row>
    <row r="346" spans="1:17" x14ac:dyDescent="0.3">
      <c r="A346" t="s">
        <v>35</v>
      </c>
      <c r="B346" t="s">
        <v>73</v>
      </c>
      <c r="C346" t="s">
        <v>71</v>
      </c>
      <c r="D346" t="s">
        <v>170</v>
      </c>
      <c r="E346" t="s">
        <v>21</v>
      </c>
      <c r="F346" t="s">
        <v>39</v>
      </c>
      <c r="G346" s="1">
        <v>41570</v>
      </c>
      <c r="H346">
        <v>858877503</v>
      </c>
      <c r="I346" s="1">
        <v>41584</v>
      </c>
      <c r="J346" s="4">
        <v>9794</v>
      </c>
      <c r="K346" s="2">
        <v>47.45</v>
      </c>
      <c r="L346" s="2">
        <v>31.79</v>
      </c>
      <c r="M346" s="2">
        <v>464725.3</v>
      </c>
      <c r="N346" s="2">
        <v>311351.26</v>
      </c>
      <c r="O346" s="2">
        <v>153374.04</v>
      </c>
      <c r="P346">
        <v>2013</v>
      </c>
      <c r="Q346">
        <v>10</v>
      </c>
    </row>
    <row r="347" spans="1:17" x14ac:dyDescent="0.3">
      <c r="A347" t="s">
        <v>48</v>
      </c>
      <c r="B347" t="s">
        <v>193</v>
      </c>
      <c r="C347" t="s">
        <v>82</v>
      </c>
      <c r="D347" t="s">
        <v>665</v>
      </c>
      <c r="E347" t="s">
        <v>27</v>
      </c>
      <c r="F347" t="s">
        <v>65</v>
      </c>
      <c r="G347" s="1">
        <v>42239</v>
      </c>
      <c r="H347">
        <v>928647124</v>
      </c>
      <c r="I347" s="1">
        <v>42246</v>
      </c>
      <c r="J347" s="4">
        <v>6176</v>
      </c>
      <c r="K347" s="2">
        <v>81.73</v>
      </c>
      <c r="L347" s="2">
        <v>56.67</v>
      </c>
      <c r="M347" s="2">
        <v>504764.48</v>
      </c>
      <c r="N347" s="2">
        <v>349993.92</v>
      </c>
      <c r="O347" s="2">
        <v>154770.56</v>
      </c>
      <c r="P347">
        <v>2015</v>
      </c>
      <c r="Q347">
        <v>8</v>
      </c>
    </row>
    <row r="348" spans="1:17" x14ac:dyDescent="0.3">
      <c r="A348" t="s">
        <v>17</v>
      </c>
      <c r="B348" t="s">
        <v>125</v>
      </c>
      <c r="C348" t="s">
        <v>28</v>
      </c>
      <c r="D348" t="s">
        <v>456</v>
      </c>
      <c r="E348" t="s">
        <v>21</v>
      </c>
      <c r="F348" t="s">
        <v>22</v>
      </c>
      <c r="G348" s="1">
        <v>42266</v>
      </c>
      <c r="H348">
        <v>212058293</v>
      </c>
      <c r="I348" s="1">
        <v>42283</v>
      </c>
      <c r="J348" s="4">
        <v>1616</v>
      </c>
      <c r="K348" s="2">
        <v>255.28</v>
      </c>
      <c r="L348" s="2">
        <v>159.41999999999999</v>
      </c>
      <c r="M348" s="2">
        <v>412532.47999999998</v>
      </c>
      <c r="N348" s="2">
        <v>257622.72</v>
      </c>
      <c r="O348" s="2">
        <v>154909.76000000001</v>
      </c>
      <c r="P348">
        <v>2015</v>
      </c>
      <c r="Q348">
        <v>9</v>
      </c>
    </row>
    <row r="349" spans="1:17" x14ac:dyDescent="0.3">
      <c r="A349" t="s">
        <v>35</v>
      </c>
      <c r="B349" t="s">
        <v>346</v>
      </c>
      <c r="C349" t="s">
        <v>82</v>
      </c>
      <c r="D349" t="s">
        <v>1211</v>
      </c>
      <c r="E349" t="s">
        <v>21</v>
      </c>
      <c r="F349" t="s">
        <v>39</v>
      </c>
      <c r="G349" s="1">
        <v>42004</v>
      </c>
      <c r="H349">
        <v>864981782</v>
      </c>
      <c r="I349" s="1">
        <v>42046</v>
      </c>
      <c r="J349" s="4">
        <v>6186</v>
      </c>
      <c r="K349" s="2">
        <v>81.73</v>
      </c>
      <c r="L349" s="2">
        <v>56.67</v>
      </c>
      <c r="M349" s="2">
        <v>505581.78</v>
      </c>
      <c r="N349" s="2">
        <v>350560.62</v>
      </c>
      <c r="O349" s="2">
        <v>155021.16</v>
      </c>
      <c r="P349">
        <v>2014</v>
      </c>
      <c r="Q349">
        <v>12</v>
      </c>
    </row>
    <row r="350" spans="1:17" x14ac:dyDescent="0.3">
      <c r="A350" t="s">
        <v>31</v>
      </c>
      <c r="B350" t="s">
        <v>84</v>
      </c>
      <c r="C350" t="s">
        <v>71</v>
      </c>
      <c r="D350" t="s">
        <v>115</v>
      </c>
      <c r="E350" t="s">
        <v>27</v>
      </c>
      <c r="F350" t="s">
        <v>22</v>
      </c>
      <c r="G350" s="1">
        <v>41489</v>
      </c>
      <c r="H350">
        <v>329110324</v>
      </c>
      <c r="I350" s="1">
        <v>41519</v>
      </c>
      <c r="J350" s="4">
        <v>9913</v>
      </c>
      <c r="K350" s="2">
        <v>47.45</v>
      </c>
      <c r="L350" s="2">
        <v>31.79</v>
      </c>
      <c r="M350" s="2">
        <v>470371.85</v>
      </c>
      <c r="N350" s="2">
        <v>315134.27</v>
      </c>
      <c r="O350" s="2">
        <v>155237.57999999999</v>
      </c>
      <c r="P350">
        <v>2013</v>
      </c>
      <c r="Q350">
        <v>8</v>
      </c>
    </row>
    <row r="351" spans="1:17" x14ac:dyDescent="0.3">
      <c r="A351" t="s">
        <v>40</v>
      </c>
      <c r="B351" t="s">
        <v>247</v>
      </c>
      <c r="C351" t="s">
        <v>71</v>
      </c>
      <c r="D351" t="s">
        <v>890</v>
      </c>
      <c r="E351" t="s">
        <v>21</v>
      </c>
      <c r="F351" t="s">
        <v>65</v>
      </c>
      <c r="G351" s="1">
        <v>42829</v>
      </c>
      <c r="H351">
        <v>607190167</v>
      </c>
      <c r="I351" s="1">
        <v>42873</v>
      </c>
      <c r="J351" s="4">
        <v>9919</v>
      </c>
      <c r="K351" s="2">
        <v>47.45</v>
      </c>
      <c r="L351" s="2">
        <v>31.79</v>
      </c>
      <c r="M351" s="2">
        <v>470656.55</v>
      </c>
      <c r="N351" s="2">
        <v>315325.01</v>
      </c>
      <c r="O351" s="2">
        <v>155331.54</v>
      </c>
      <c r="P351">
        <v>2017</v>
      </c>
      <c r="Q351">
        <v>4</v>
      </c>
    </row>
    <row r="352" spans="1:17" x14ac:dyDescent="0.3">
      <c r="A352" t="s">
        <v>48</v>
      </c>
      <c r="B352" t="s">
        <v>261</v>
      </c>
      <c r="C352" t="s">
        <v>82</v>
      </c>
      <c r="D352" t="s">
        <v>794</v>
      </c>
      <c r="E352" t="s">
        <v>27</v>
      </c>
      <c r="F352" t="s">
        <v>30</v>
      </c>
      <c r="G352" s="1">
        <v>41028</v>
      </c>
      <c r="H352">
        <v>133336961</v>
      </c>
      <c r="I352" s="1">
        <v>41073</v>
      </c>
      <c r="J352" s="4">
        <v>6225</v>
      </c>
      <c r="K352" s="2">
        <v>81.73</v>
      </c>
      <c r="L352" s="2">
        <v>56.67</v>
      </c>
      <c r="M352" s="2">
        <v>508769.25</v>
      </c>
      <c r="N352" s="2">
        <v>352770.75</v>
      </c>
      <c r="O352" s="2">
        <v>155998.5</v>
      </c>
      <c r="P352">
        <v>2012</v>
      </c>
      <c r="Q352">
        <v>4</v>
      </c>
    </row>
    <row r="353" spans="1:17" x14ac:dyDescent="0.3">
      <c r="A353" t="s">
        <v>48</v>
      </c>
      <c r="B353" t="s">
        <v>418</v>
      </c>
      <c r="C353" t="s">
        <v>46</v>
      </c>
      <c r="D353" t="s">
        <v>907</v>
      </c>
      <c r="E353" t="s">
        <v>21</v>
      </c>
      <c r="F353" t="s">
        <v>39</v>
      </c>
      <c r="G353" s="1">
        <v>41746</v>
      </c>
      <c r="H353">
        <v>568944442</v>
      </c>
      <c r="I353" s="1">
        <v>41753</v>
      </c>
      <c r="J353" s="4">
        <v>2158</v>
      </c>
      <c r="K353" s="2">
        <v>109.28</v>
      </c>
      <c r="L353" s="2">
        <v>35.840000000000003</v>
      </c>
      <c r="M353" s="2">
        <v>235826.24</v>
      </c>
      <c r="N353" s="2">
        <v>77342.720000000001</v>
      </c>
      <c r="O353" s="2">
        <v>158483.51999999999</v>
      </c>
      <c r="P353">
        <v>2014</v>
      </c>
      <c r="Q353">
        <v>4</v>
      </c>
    </row>
    <row r="354" spans="1:17" x14ac:dyDescent="0.3">
      <c r="A354" t="s">
        <v>48</v>
      </c>
      <c r="B354" t="s">
        <v>454</v>
      </c>
      <c r="C354" t="s">
        <v>82</v>
      </c>
      <c r="D354" t="s">
        <v>838</v>
      </c>
      <c r="E354" t="s">
        <v>21</v>
      </c>
      <c r="F354" t="s">
        <v>30</v>
      </c>
      <c r="G354" s="1">
        <v>42495</v>
      </c>
      <c r="H354">
        <v>312404668</v>
      </c>
      <c r="I354" s="1">
        <v>42542</v>
      </c>
      <c r="J354" s="4">
        <v>6338</v>
      </c>
      <c r="K354" s="2">
        <v>81.73</v>
      </c>
      <c r="L354" s="2">
        <v>56.67</v>
      </c>
      <c r="M354" s="2">
        <v>518004.74</v>
      </c>
      <c r="N354" s="2">
        <v>359174.46</v>
      </c>
      <c r="O354" s="2">
        <v>158830.28</v>
      </c>
      <c r="P354">
        <v>2016</v>
      </c>
      <c r="Q354">
        <v>5</v>
      </c>
    </row>
    <row r="355" spans="1:17" x14ac:dyDescent="0.3">
      <c r="A355" t="s">
        <v>40</v>
      </c>
      <c r="B355" t="s">
        <v>196</v>
      </c>
      <c r="C355" t="s">
        <v>82</v>
      </c>
      <c r="D355" t="s">
        <v>803</v>
      </c>
      <c r="E355" t="s">
        <v>21</v>
      </c>
      <c r="F355" t="s">
        <v>39</v>
      </c>
      <c r="G355" s="1">
        <v>41511</v>
      </c>
      <c r="H355">
        <v>603123080</v>
      </c>
      <c r="I355" s="1">
        <v>41546</v>
      </c>
      <c r="J355" s="4">
        <v>6377</v>
      </c>
      <c r="K355" s="2">
        <v>81.73</v>
      </c>
      <c r="L355" s="2">
        <v>56.67</v>
      </c>
      <c r="M355" s="2">
        <v>521192.21</v>
      </c>
      <c r="N355" s="2">
        <v>361384.59</v>
      </c>
      <c r="O355" s="2">
        <v>159807.62</v>
      </c>
      <c r="P355">
        <v>2013</v>
      </c>
      <c r="Q355">
        <v>8</v>
      </c>
    </row>
    <row r="356" spans="1:17" x14ac:dyDescent="0.3">
      <c r="A356" t="s">
        <v>40</v>
      </c>
      <c r="B356" t="s">
        <v>820</v>
      </c>
      <c r="C356" t="s">
        <v>25</v>
      </c>
      <c r="D356" t="s">
        <v>821</v>
      </c>
      <c r="E356" t="s">
        <v>27</v>
      </c>
      <c r="F356" t="s">
        <v>30</v>
      </c>
      <c r="G356" s="1">
        <v>40454</v>
      </c>
      <c r="H356">
        <v>694722020</v>
      </c>
      <c r="I356" s="1">
        <v>40454</v>
      </c>
      <c r="J356" s="4">
        <v>2539</v>
      </c>
      <c r="K356" s="2">
        <v>154.06</v>
      </c>
      <c r="L356" s="2">
        <v>90.93</v>
      </c>
      <c r="M356" s="2">
        <v>391158.34</v>
      </c>
      <c r="N356" s="2">
        <v>230871.27</v>
      </c>
      <c r="O356" s="2">
        <v>160287.07</v>
      </c>
      <c r="P356">
        <v>2010</v>
      </c>
      <c r="Q356">
        <v>10</v>
      </c>
    </row>
    <row r="357" spans="1:17" x14ac:dyDescent="0.3">
      <c r="A357" t="s">
        <v>35</v>
      </c>
      <c r="B357" t="s">
        <v>131</v>
      </c>
      <c r="C357" t="s">
        <v>28</v>
      </c>
      <c r="D357" t="s">
        <v>1013</v>
      </c>
      <c r="E357" t="s">
        <v>27</v>
      </c>
      <c r="F357" t="s">
        <v>39</v>
      </c>
      <c r="G357" s="1">
        <v>42373</v>
      </c>
      <c r="H357">
        <v>659845149</v>
      </c>
      <c r="I357" s="1">
        <v>42398</v>
      </c>
      <c r="J357" s="4">
        <v>1698</v>
      </c>
      <c r="K357" s="2">
        <v>255.28</v>
      </c>
      <c r="L357" s="2">
        <v>159.41999999999999</v>
      </c>
      <c r="M357" s="2">
        <v>433465.44</v>
      </c>
      <c r="N357" s="2">
        <v>270695.15999999997</v>
      </c>
      <c r="O357" s="2">
        <v>162770.28</v>
      </c>
      <c r="P357">
        <v>2016</v>
      </c>
      <c r="Q357">
        <v>1</v>
      </c>
    </row>
    <row r="358" spans="1:17" x14ac:dyDescent="0.3">
      <c r="A358" t="s">
        <v>35</v>
      </c>
      <c r="B358" t="s">
        <v>155</v>
      </c>
      <c r="C358" t="s">
        <v>33</v>
      </c>
      <c r="D358" t="s">
        <v>504</v>
      </c>
      <c r="E358" t="s">
        <v>21</v>
      </c>
      <c r="F358" t="s">
        <v>30</v>
      </c>
      <c r="G358" s="1">
        <v>41691</v>
      </c>
      <c r="H358">
        <v>270723140</v>
      </c>
      <c r="I358" s="1">
        <v>41707</v>
      </c>
      <c r="J358" s="4">
        <v>1848</v>
      </c>
      <c r="K358" s="2">
        <v>205.7</v>
      </c>
      <c r="L358" s="2">
        <v>117.11</v>
      </c>
      <c r="M358" s="2">
        <v>380133.6</v>
      </c>
      <c r="N358" s="2">
        <v>216419.28</v>
      </c>
      <c r="O358" s="2">
        <v>163714.32</v>
      </c>
      <c r="P358">
        <v>2014</v>
      </c>
      <c r="Q358">
        <v>2</v>
      </c>
    </row>
    <row r="359" spans="1:17" x14ac:dyDescent="0.3">
      <c r="A359" t="s">
        <v>35</v>
      </c>
      <c r="B359" t="s">
        <v>443</v>
      </c>
      <c r="C359" t="s">
        <v>82</v>
      </c>
      <c r="D359" t="s">
        <v>981</v>
      </c>
      <c r="E359" t="s">
        <v>27</v>
      </c>
      <c r="F359" t="s">
        <v>39</v>
      </c>
      <c r="G359" s="1">
        <v>40525</v>
      </c>
      <c r="H359">
        <v>461768949</v>
      </c>
      <c r="I359" s="1">
        <v>40542</v>
      </c>
      <c r="J359" s="4">
        <v>6548</v>
      </c>
      <c r="K359" s="2">
        <v>81.73</v>
      </c>
      <c r="L359" s="2">
        <v>56.67</v>
      </c>
      <c r="M359" s="2">
        <v>535168.04</v>
      </c>
      <c r="N359" s="2">
        <v>371075.16</v>
      </c>
      <c r="O359" s="2">
        <v>164092.88</v>
      </c>
      <c r="P359">
        <v>2010</v>
      </c>
      <c r="Q359">
        <v>12</v>
      </c>
    </row>
    <row r="360" spans="1:17" x14ac:dyDescent="0.3">
      <c r="A360" t="s">
        <v>40</v>
      </c>
      <c r="B360" t="s">
        <v>462</v>
      </c>
      <c r="C360" t="s">
        <v>46</v>
      </c>
      <c r="D360" t="s">
        <v>1051</v>
      </c>
      <c r="E360" t="s">
        <v>21</v>
      </c>
      <c r="F360" t="s">
        <v>30</v>
      </c>
      <c r="G360" s="1">
        <v>40279</v>
      </c>
      <c r="H360">
        <v>907513463</v>
      </c>
      <c r="I360" s="1">
        <v>40287</v>
      </c>
      <c r="J360" s="4">
        <v>2256</v>
      </c>
      <c r="K360" s="2">
        <v>109.28</v>
      </c>
      <c r="L360" s="2">
        <v>35.840000000000003</v>
      </c>
      <c r="M360" s="2">
        <v>246535.67999999999</v>
      </c>
      <c r="N360" s="2">
        <v>80855.039999999994</v>
      </c>
      <c r="O360" s="2">
        <v>165680.64000000001</v>
      </c>
      <c r="P360">
        <v>2010</v>
      </c>
      <c r="Q360">
        <v>4</v>
      </c>
    </row>
    <row r="361" spans="1:17" x14ac:dyDescent="0.3">
      <c r="A361" t="s">
        <v>31</v>
      </c>
      <c r="B361" t="s">
        <v>495</v>
      </c>
      <c r="C361" t="s">
        <v>82</v>
      </c>
      <c r="D361" t="s">
        <v>1033</v>
      </c>
      <c r="E361" t="s">
        <v>27</v>
      </c>
      <c r="F361" t="s">
        <v>22</v>
      </c>
      <c r="G361" s="1">
        <v>40375</v>
      </c>
      <c r="H361">
        <v>492689454</v>
      </c>
      <c r="I361" s="1">
        <v>40406</v>
      </c>
      <c r="J361" s="4">
        <v>6613</v>
      </c>
      <c r="K361" s="2">
        <v>81.73</v>
      </c>
      <c r="L361" s="2">
        <v>56.67</v>
      </c>
      <c r="M361" s="2">
        <v>540480.49</v>
      </c>
      <c r="N361" s="2">
        <v>374758.71</v>
      </c>
      <c r="O361" s="2">
        <v>165721.78</v>
      </c>
      <c r="P361">
        <v>2010</v>
      </c>
      <c r="Q361">
        <v>7</v>
      </c>
    </row>
    <row r="362" spans="1:17" x14ac:dyDescent="0.3">
      <c r="A362" t="s">
        <v>31</v>
      </c>
      <c r="B362" t="s">
        <v>187</v>
      </c>
      <c r="C362" t="s">
        <v>28</v>
      </c>
      <c r="D362" t="s">
        <v>405</v>
      </c>
      <c r="E362" t="s">
        <v>27</v>
      </c>
      <c r="F362" t="s">
        <v>65</v>
      </c>
      <c r="G362" s="1">
        <v>41599</v>
      </c>
      <c r="H362">
        <v>780282342</v>
      </c>
      <c r="I362" s="1">
        <v>41635</v>
      </c>
      <c r="J362" s="4">
        <v>1739</v>
      </c>
      <c r="K362" s="2">
        <v>255.28</v>
      </c>
      <c r="L362" s="2">
        <v>159.41999999999999</v>
      </c>
      <c r="M362" s="2">
        <v>443931.92</v>
      </c>
      <c r="N362" s="2">
        <v>277231.38</v>
      </c>
      <c r="O362" s="2">
        <v>166700.54</v>
      </c>
      <c r="P362">
        <v>2013</v>
      </c>
      <c r="Q362">
        <v>11</v>
      </c>
    </row>
    <row r="363" spans="1:17" x14ac:dyDescent="0.3">
      <c r="A363" t="s">
        <v>35</v>
      </c>
      <c r="B363" t="s">
        <v>276</v>
      </c>
      <c r="C363" t="s">
        <v>82</v>
      </c>
      <c r="D363" t="s">
        <v>993</v>
      </c>
      <c r="E363" t="s">
        <v>21</v>
      </c>
      <c r="F363" t="s">
        <v>65</v>
      </c>
      <c r="G363" s="1">
        <v>40778</v>
      </c>
      <c r="H363">
        <v>147599017</v>
      </c>
      <c r="I363" s="1">
        <v>40783</v>
      </c>
      <c r="J363" s="4">
        <v>6684</v>
      </c>
      <c r="K363" s="2">
        <v>81.73</v>
      </c>
      <c r="L363" s="2">
        <v>56.67</v>
      </c>
      <c r="M363" s="2">
        <v>546283.31999999995</v>
      </c>
      <c r="N363" s="2">
        <v>378782.28</v>
      </c>
      <c r="O363" s="2">
        <v>167501.04</v>
      </c>
      <c r="P363">
        <v>2011</v>
      </c>
      <c r="Q363">
        <v>8</v>
      </c>
    </row>
    <row r="364" spans="1:17" x14ac:dyDescent="0.3">
      <c r="A364" t="s">
        <v>40</v>
      </c>
      <c r="B364" t="s">
        <v>279</v>
      </c>
      <c r="C364" t="s">
        <v>46</v>
      </c>
      <c r="D364" t="s">
        <v>406</v>
      </c>
      <c r="E364" t="s">
        <v>27</v>
      </c>
      <c r="F364" t="s">
        <v>39</v>
      </c>
      <c r="G364" s="1">
        <v>40275</v>
      </c>
      <c r="H364">
        <v>126767909</v>
      </c>
      <c r="I364" s="1">
        <v>40320</v>
      </c>
      <c r="J364" s="4">
        <v>2296</v>
      </c>
      <c r="K364" s="2">
        <v>109.28</v>
      </c>
      <c r="L364" s="2">
        <v>35.840000000000003</v>
      </c>
      <c r="M364" s="2">
        <v>250906.88</v>
      </c>
      <c r="N364" s="2">
        <v>82288.639999999999</v>
      </c>
      <c r="O364" s="2">
        <v>168618.23999999999</v>
      </c>
      <c r="P364">
        <v>2010</v>
      </c>
      <c r="Q364">
        <v>4</v>
      </c>
    </row>
    <row r="365" spans="1:17" x14ac:dyDescent="0.3">
      <c r="A365" t="s">
        <v>35</v>
      </c>
      <c r="B365" t="s">
        <v>273</v>
      </c>
      <c r="C365" t="s">
        <v>25</v>
      </c>
      <c r="D365" t="s">
        <v>897</v>
      </c>
      <c r="E365" t="s">
        <v>21</v>
      </c>
      <c r="F365" t="s">
        <v>30</v>
      </c>
      <c r="G365" s="1">
        <v>41862</v>
      </c>
      <c r="H365">
        <v>461823451</v>
      </c>
      <c r="I365" s="1">
        <v>41886</v>
      </c>
      <c r="J365" s="4">
        <v>2677</v>
      </c>
      <c r="K365" s="2">
        <v>154.06</v>
      </c>
      <c r="L365" s="2">
        <v>90.93</v>
      </c>
      <c r="M365" s="2">
        <v>412418.62</v>
      </c>
      <c r="N365" s="2">
        <v>243419.61</v>
      </c>
      <c r="O365" s="2">
        <v>168999.01</v>
      </c>
      <c r="P365">
        <v>2014</v>
      </c>
      <c r="Q365">
        <v>8</v>
      </c>
    </row>
    <row r="366" spans="1:17" x14ac:dyDescent="0.3">
      <c r="A366" t="s">
        <v>40</v>
      </c>
      <c r="B366" t="s">
        <v>279</v>
      </c>
      <c r="C366" t="s">
        <v>59</v>
      </c>
      <c r="D366" t="s">
        <v>547</v>
      </c>
      <c r="E366" t="s">
        <v>21</v>
      </c>
      <c r="F366" t="s">
        <v>22</v>
      </c>
      <c r="G366" s="1">
        <v>42727</v>
      </c>
      <c r="H366">
        <v>326714789</v>
      </c>
      <c r="I366" s="1">
        <v>42756</v>
      </c>
      <c r="J366" s="4">
        <v>1021</v>
      </c>
      <c r="K366" s="2">
        <v>668.27</v>
      </c>
      <c r="L366" s="2">
        <v>502.54</v>
      </c>
      <c r="M366" s="2">
        <v>682303.67</v>
      </c>
      <c r="N366" s="2">
        <v>513093.34</v>
      </c>
      <c r="O366" s="2">
        <v>169210.33</v>
      </c>
      <c r="P366">
        <v>2016</v>
      </c>
      <c r="Q366">
        <v>12</v>
      </c>
    </row>
    <row r="367" spans="1:17" x14ac:dyDescent="0.3">
      <c r="A367" t="s">
        <v>35</v>
      </c>
      <c r="B367" t="s">
        <v>427</v>
      </c>
      <c r="C367" t="s">
        <v>82</v>
      </c>
      <c r="D367" t="s">
        <v>1084</v>
      </c>
      <c r="E367" t="s">
        <v>27</v>
      </c>
      <c r="F367" t="s">
        <v>22</v>
      </c>
      <c r="G367" s="1">
        <v>41217</v>
      </c>
      <c r="H367">
        <v>512019383</v>
      </c>
      <c r="I367" s="1">
        <v>41255</v>
      </c>
      <c r="J367" s="4">
        <v>6769</v>
      </c>
      <c r="K367" s="2">
        <v>81.73</v>
      </c>
      <c r="L367" s="2">
        <v>56.67</v>
      </c>
      <c r="M367" s="2">
        <v>553230.37</v>
      </c>
      <c r="N367" s="2">
        <v>383599.23</v>
      </c>
      <c r="O367" s="2">
        <v>169631.14</v>
      </c>
      <c r="P367">
        <v>2012</v>
      </c>
      <c r="Q367">
        <v>11</v>
      </c>
    </row>
    <row r="368" spans="1:17" x14ac:dyDescent="0.3">
      <c r="A368" t="s">
        <v>40</v>
      </c>
      <c r="B368" t="s">
        <v>388</v>
      </c>
      <c r="C368" t="s">
        <v>68</v>
      </c>
      <c r="D368" t="s">
        <v>700</v>
      </c>
      <c r="E368" t="s">
        <v>21</v>
      </c>
      <c r="F368" t="s">
        <v>30</v>
      </c>
      <c r="G368" s="1">
        <v>42776</v>
      </c>
      <c r="H368">
        <v>146263062</v>
      </c>
      <c r="I368" s="1">
        <v>42782</v>
      </c>
      <c r="J368" s="4">
        <v>1345</v>
      </c>
      <c r="K368" s="2">
        <v>651.21</v>
      </c>
      <c r="L368" s="2">
        <v>524.96</v>
      </c>
      <c r="M368" s="2">
        <v>875877.45</v>
      </c>
      <c r="N368" s="2">
        <v>706071.2</v>
      </c>
      <c r="O368" s="2">
        <v>169806.25</v>
      </c>
      <c r="P368">
        <v>2017</v>
      </c>
      <c r="Q368">
        <v>2</v>
      </c>
    </row>
    <row r="369" spans="1:17" x14ac:dyDescent="0.3">
      <c r="A369" t="s">
        <v>40</v>
      </c>
      <c r="B369" t="s">
        <v>172</v>
      </c>
      <c r="C369" t="s">
        <v>91</v>
      </c>
      <c r="D369" t="s">
        <v>173</v>
      </c>
      <c r="E369" t="s">
        <v>21</v>
      </c>
      <c r="F369" t="s">
        <v>39</v>
      </c>
      <c r="G369" s="1">
        <v>42083</v>
      </c>
      <c r="H369">
        <v>869397771</v>
      </c>
      <c r="I369" s="1">
        <v>42111</v>
      </c>
      <c r="J369" s="4">
        <v>2975</v>
      </c>
      <c r="K369" s="2">
        <v>421.89</v>
      </c>
      <c r="L369" s="2">
        <v>364.69</v>
      </c>
      <c r="M369" s="2">
        <v>1255122.75</v>
      </c>
      <c r="N369" s="2">
        <v>1084952.75</v>
      </c>
      <c r="O369" s="2">
        <v>170170</v>
      </c>
      <c r="P369">
        <v>2015</v>
      </c>
      <c r="Q369">
        <v>3</v>
      </c>
    </row>
    <row r="370" spans="1:17" x14ac:dyDescent="0.3">
      <c r="A370" t="s">
        <v>17</v>
      </c>
      <c r="B370" t="s">
        <v>237</v>
      </c>
      <c r="C370" t="s">
        <v>68</v>
      </c>
      <c r="D370" t="s">
        <v>948</v>
      </c>
      <c r="E370" t="s">
        <v>27</v>
      </c>
      <c r="F370" t="s">
        <v>22</v>
      </c>
      <c r="G370" s="1">
        <v>40413</v>
      </c>
      <c r="H370">
        <v>950427091</v>
      </c>
      <c r="I370" s="1">
        <v>40435</v>
      </c>
      <c r="J370" s="4">
        <v>1352</v>
      </c>
      <c r="K370" s="2">
        <v>651.21</v>
      </c>
      <c r="L370" s="2">
        <v>524.96</v>
      </c>
      <c r="M370" s="2">
        <v>880435.92</v>
      </c>
      <c r="N370" s="2">
        <v>709745.92</v>
      </c>
      <c r="O370" s="2">
        <v>170690</v>
      </c>
      <c r="P370">
        <v>2010</v>
      </c>
      <c r="Q370">
        <v>8</v>
      </c>
    </row>
    <row r="371" spans="1:17" x14ac:dyDescent="0.3">
      <c r="A371" t="s">
        <v>17</v>
      </c>
      <c r="B371" t="s">
        <v>208</v>
      </c>
      <c r="C371" t="s">
        <v>46</v>
      </c>
      <c r="D371" t="s">
        <v>1146</v>
      </c>
      <c r="E371" t="s">
        <v>21</v>
      </c>
      <c r="F371" t="s">
        <v>30</v>
      </c>
      <c r="G371" s="1">
        <v>42748</v>
      </c>
      <c r="H371">
        <v>551136291</v>
      </c>
      <c r="I371" s="1">
        <v>42748</v>
      </c>
      <c r="J371" s="4">
        <v>2331</v>
      </c>
      <c r="K371" s="2">
        <v>109.28</v>
      </c>
      <c r="L371" s="2">
        <v>35.840000000000003</v>
      </c>
      <c r="M371" s="2">
        <v>254731.68</v>
      </c>
      <c r="N371" s="2">
        <v>83543.039999999994</v>
      </c>
      <c r="O371" s="2">
        <v>171188.64</v>
      </c>
      <c r="P371">
        <v>2017</v>
      </c>
      <c r="Q371">
        <v>1</v>
      </c>
    </row>
    <row r="372" spans="1:17" x14ac:dyDescent="0.3">
      <c r="A372" t="s">
        <v>48</v>
      </c>
      <c r="B372" t="s">
        <v>705</v>
      </c>
      <c r="C372" t="s">
        <v>82</v>
      </c>
      <c r="D372" t="s">
        <v>930</v>
      </c>
      <c r="E372" t="s">
        <v>27</v>
      </c>
      <c r="F372" t="s">
        <v>30</v>
      </c>
      <c r="G372" s="1">
        <v>40229</v>
      </c>
      <c r="H372">
        <v>921992242</v>
      </c>
      <c r="I372" s="1">
        <v>40241</v>
      </c>
      <c r="J372" s="4">
        <v>6848</v>
      </c>
      <c r="K372" s="2">
        <v>81.73</v>
      </c>
      <c r="L372" s="2">
        <v>56.67</v>
      </c>
      <c r="M372" s="2">
        <v>559687.04</v>
      </c>
      <c r="N372" s="2">
        <v>388076.16</v>
      </c>
      <c r="O372" s="2">
        <v>171610.88</v>
      </c>
      <c r="P372">
        <v>2010</v>
      </c>
      <c r="Q372">
        <v>2</v>
      </c>
    </row>
    <row r="373" spans="1:17" x14ac:dyDescent="0.3">
      <c r="A373" t="s">
        <v>51</v>
      </c>
      <c r="B373" t="s">
        <v>52</v>
      </c>
      <c r="C373" t="s">
        <v>46</v>
      </c>
      <c r="D373" t="s">
        <v>524</v>
      </c>
      <c r="E373" t="s">
        <v>27</v>
      </c>
      <c r="F373" t="s">
        <v>39</v>
      </c>
      <c r="G373" s="1">
        <v>42767</v>
      </c>
      <c r="H373">
        <v>605373561</v>
      </c>
      <c r="I373" s="1">
        <v>42796</v>
      </c>
      <c r="J373" s="4">
        <v>2344</v>
      </c>
      <c r="K373" s="2">
        <v>109.28</v>
      </c>
      <c r="L373" s="2">
        <v>35.840000000000003</v>
      </c>
      <c r="M373" s="2">
        <v>256152.32000000001</v>
      </c>
      <c r="N373" s="2">
        <v>84008.960000000006</v>
      </c>
      <c r="O373" s="2">
        <v>172143.35999999999</v>
      </c>
      <c r="P373">
        <v>2017</v>
      </c>
      <c r="Q373">
        <v>2</v>
      </c>
    </row>
    <row r="374" spans="1:17" x14ac:dyDescent="0.3">
      <c r="A374" t="s">
        <v>40</v>
      </c>
      <c r="B374" t="s">
        <v>757</v>
      </c>
      <c r="C374" t="s">
        <v>46</v>
      </c>
      <c r="D374" t="s">
        <v>863</v>
      </c>
      <c r="E374" t="s">
        <v>27</v>
      </c>
      <c r="F374" t="s">
        <v>39</v>
      </c>
      <c r="G374" s="1">
        <v>40615</v>
      </c>
      <c r="H374">
        <v>339256370</v>
      </c>
      <c r="I374" s="1">
        <v>40633</v>
      </c>
      <c r="J374" s="4">
        <v>2354</v>
      </c>
      <c r="K374" s="2">
        <v>109.28</v>
      </c>
      <c r="L374" s="2">
        <v>35.840000000000003</v>
      </c>
      <c r="M374" s="2">
        <v>257245.12</v>
      </c>
      <c r="N374" s="2">
        <v>84367.360000000001</v>
      </c>
      <c r="O374" s="2">
        <v>172877.76</v>
      </c>
      <c r="P374">
        <v>2011</v>
      </c>
      <c r="Q374">
        <v>3</v>
      </c>
    </row>
    <row r="375" spans="1:17" x14ac:dyDescent="0.3">
      <c r="A375" t="s">
        <v>17</v>
      </c>
      <c r="B375" t="s">
        <v>174</v>
      </c>
      <c r="C375" t="s">
        <v>82</v>
      </c>
      <c r="D375" t="s">
        <v>175</v>
      </c>
      <c r="E375" t="s">
        <v>21</v>
      </c>
      <c r="F375" t="s">
        <v>65</v>
      </c>
      <c r="G375" s="1">
        <v>41035</v>
      </c>
      <c r="H375">
        <v>481065833</v>
      </c>
      <c r="I375" s="1">
        <v>41037</v>
      </c>
      <c r="J375" s="4">
        <v>6925</v>
      </c>
      <c r="K375" s="2">
        <v>81.73</v>
      </c>
      <c r="L375" s="2">
        <v>56.67</v>
      </c>
      <c r="M375" s="2">
        <v>565980.25</v>
      </c>
      <c r="N375" s="2">
        <v>392439.75</v>
      </c>
      <c r="O375" s="2">
        <v>173540.5</v>
      </c>
      <c r="P375">
        <v>2012</v>
      </c>
      <c r="Q375">
        <v>5</v>
      </c>
    </row>
    <row r="376" spans="1:17" x14ac:dyDescent="0.3">
      <c r="A376" t="s">
        <v>17</v>
      </c>
      <c r="B376" t="s">
        <v>348</v>
      </c>
      <c r="C376" t="s">
        <v>91</v>
      </c>
      <c r="D376" t="s">
        <v>899</v>
      </c>
      <c r="E376" t="s">
        <v>27</v>
      </c>
      <c r="F376" t="s">
        <v>30</v>
      </c>
      <c r="G376" s="1">
        <v>42554</v>
      </c>
      <c r="H376">
        <v>212874114</v>
      </c>
      <c r="I376" s="1">
        <v>42599</v>
      </c>
      <c r="J376" s="4">
        <v>3036</v>
      </c>
      <c r="K376" s="2">
        <v>421.89</v>
      </c>
      <c r="L376" s="2">
        <v>364.69</v>
      </c>
      <c r="M376" s="2">
        <v>1280858.04</v>
      </c>
      <c r="N376" s="2">
        <v>1107198.8400000001</v>
      </c>
      <c r="O376" s="2">
        <v>173659.2</v>
      </c>
      <c r="P376">
        <v>2016</v>
      </c>
      <c r="Q376">
        <v>7</v>
      </c>
    </row>
    <row r="377" spans="1:17" x14ac:dyDescent="0.3">
      <c r="A377" t="s">
        <v>51</v>
      </c>
      <c r="B377" t="s">
        <v>216</v>
      </c>
      <c r="C377" t="s">
        <v>25</v>
      </c>
      <c r="D377" t="s">
        <v>217</v>
      </c>
      <c r="E377" t="s">
        <v>21</v>
      </c>
      <c r="F377" t="s">
        <v>30</v>
      </c>
      <c r="G377" s="1">
        <v>41855</v>
      </c>
      <c r="H377">
        <v>633895957</v>
      </c>
      <c r="I377" s="1">
        <v>41873</v>
      </c>
      <c r="J377" s="4">
        <v>2755</v>
      </c>
      <c r="K377" s="2">
        <v>154.06</v>
      </c>
      <c r="L377" s="2">
        <v>90.93</v>
      </c>
      <c r="M377" s="2">
        <v>424435.3</v>
      </c>
      <c r="N377" s="2">
        <v>250512.15</v>
      </c>
      <c r="O377" s="2">
        <v>173923.15</v>
      </c>
      <c r="P377">
        <v>2014</v>
      </c>
      <c r="Q377">
        <v>8</v>
      </c>
    </row>
    <row r="378" spans="1:17" x14ac:dyDescent="0.3">
      <c r="A378" t="s">
        <v>40</v>
      </c>
      <c r="B378" t="s">
        <v>157</v>
      </c>
      <c r="C378" t="s">
        <v>59</v>
      </c>
      <c r="D378" t="s">
        <v>1118</v>
      </c>
      <c r="E378" t="s">
        <v>27</v>
      </c>
      <c r="F378" t="s">
        <v>39</v>
      </c>
      <c r="G378" s="1">
        <v>41996</v>
      </c>
      <c r="H378">
        <v>436372077</v>
      </c>
      <c r="I378" s="1">
        <v>42007</v>
      </c>
      <c r="J378" s="4">
        <v>1050</v>
      </c>
      <c r="K378" s="2">
        <v>668.27</v>
      </c>
      <c r="L378" s="2">
        <v>502.54</v>
      </c>
      <c r="M378" s="2">
        <v>701683.5</v>
      </c>
      <c r="N378" s="2">
        <v>527667</v>
      </c>
      <c r="O378" s="2">
        <v>174016.5</v>
      </c>
      <c r="P378">
        <v>2014</v>
      </c>
      <c r="Q378">
        <v>12</v>
      </c>
    </row>
    <row r="379" spans="1:17" x14ac:dyDescent="0.3">
      <c r="A379" t="s">
        <v>40</v>
      </c>
      <c r="B379" t="s">
        <v>196</v>
      </c>
      <c r="C379" t="s">
        <v>33</v>
      </c>
      <c r="D379" t="s">
        <v>421</v>
      </c>
      <c r="E379" t="s">
        <v>27</v>
      </c>
      <c r="F379" t="s">
        <v>65</v>
      </c>
      <c r="G379" s="1">
        <v>41697</v>
      </c>
      <c r="H379">
        <v>317323625</v>
      </c>
      <c r="I379" s="1">
        <v>41722</v>
      </c>
      <c r="J379" s="4">
        <v>1967</v>
      </c>
      <c r="K379" s="2">
        <v>205.7</v>
      </c>
      <c r="L379" s="2">
        <v>117.11</v>
      </c>
      <c r="M379" s="2">
        <v>404611.9</v>
      </c>
      <c r="N379" s="2">
        <v>230355.37</v>
      </c>
      <c r="O379" s="2">
        <v>174256.53</v>
      </c>
      <c r="P379">
        <v>2014</v>
      </c>
      <c r="Q379">
        <v>2</v>
      </c>
    </row>
    <row r="380" spans="1:17" x14ac:dyDescent="0.3">
      <c r="A380" t="s">
        <v>48</v>
      </c>
      <c r="B380" t="s">
        <v>916</v>
      </c>
      <c r="C380" t="s">
        <v>25</v>
      </c>
      <c r="D380" t="s">
        <v>1112</v>
      </c>
      <c r="E380" t="s">
        <v>21</v>
      </c>
      <c r="F380" t="s">
        <v>39</v>
      </c>
      <c r="G380" s="1">
        <v>42293</v>
      </c>
      <c r="H380">
        <v>948607051</v>
      </c>
      <c r="I380" s="1">
        <v>42335</v>
      </c>
      <c r="J380" s="4">
        <v>2761</v>
      </c>
      <c r="K380" s="2">
        <v>154.06</v>
      </c>
      <c r="L380" s="2">
        <v>90.93</v>
      </c>
      <c r="M380" s="2">
        <v>425359.66</v>
      </c>
      <c r="N380" s="2">
        <v>251057.73</v>
      </c>
      <c r="O380" s="2">
        <v>174301.93</v>
      </c>
      <c r="P380">
        <v>2015</v>
      </c>
      <c r="Q380">
        <v>10</v>
      </c>
    </row>
    <row r="381" spans="1:17" x14ac:dyDescent="0.3">
      <c r="A381" t="s">
        <v>40</v>
      </c>
      <c r="B381" t="s">
        <v>133</v>
      </c>
      <c r="C381" t="s">
        <v>82</v>
      </c>
      <c r="D381" t="s">
        <v>550</v>
      </c>
      <c r="E381" t="s">
        <v>21</v>
      </c>
      <c r="F381" t="s">
        <v>22</v>
      </c>
      <c r="G381" s="1">
        <v>40697</v>
      </c>
      <c r="H381">
        <v>185177838</v>
      </c>
      <c r="I381" s="1">
        <v>40728</v>
      </c>
      <c r="J381" s="4">
        <v>7092</v>
      </c>
      <c r="K381" s="2">
        <v>81.73</v>
      </c>
      <c r="L381" s="2">
        <v>56.67</v>
      </c>
      <c r="M381" s="2">
        <v>579629.16</v>
      </c>
      <c r="N381" s="2">
        <v>401903.64</v>
      </c>
      <c r="O381" s="2">
        <v>177725.52</v>
      </c>
      <c r="P381">
        <v>2011</v>
      </c>
      <c r="Q381">
        <v>6</v>
      </c>
    </row>
    <row r="382" spans="1:17" x14ac:dyDescent="0.3">
      <c r="A382" t="s">
        <v>17</v>
      </c>
      <c r="B382" t="s">
        <v>180</v>
      </c>
      <c r="C382" t="s">
        <v>82</v>
      </c>
      <c r="D382" t="s">
        <v>1088</v>
      </c>
      <c r="E382" t="s">
        <v>21</v>
      </c>
      <c r="F382" t="s">
        <v>39</v>
      </c>
      <c r="G382" s="1">
        <v>42310</v>
      </c>
      <c r="H382">
        <v>635397565</v>
      </c>
      <c r="I382" s="1">
        <v>42329</v>
      </c>
      <c r="J382" s="4">
        <v>7114</v>
      </c>
      <c r="K382" s="2">
        <v>81.73</v>
      </c>
      <c r="L382" s="2">
        <v>56.67</v>
      </c>
      <c r="M382" s="2">
        <v>581427.22</v>
      </c>
      <c r="N382" s="2">
        <v>403150.38</v>
      </c>
      <c r="O382" s="2">
        <v>178276.84</v>
      </c>
      <c r="P382">
        <v>2015</v>
      </c>
      <c r="Q382">
        <v>11</v>
      </c>
    </row>
    <row r="383" spans="1:17" x14ac:dyDescent="0.3">
      <c r="A383" t="s">
        <v>51</v>
      </c>
      <c r="B383" t="s">
        <v>52</v>
      </c>
      <c r="C383" t="s">
        <v>56</v>
      </c>
      <c r="D383" t="s">
        <v>591</v>
      </c>
      <c r="E383" t="s">
        <v>27</v>
      </c>
      <c r="F383" t="s">
        <v>39</v>
      </c>
      <c r="G383" s="1">
        <v>40619</v>
      </c>
      <c r="H383">
        <v>673130881</v>
      </c>
      <c r="I383" s="1">
        <v>40625</v>
      </c>
      <c r="J383" s="4">
        <v>3241</v>
      </c>
      <c r="K383" s="2">
        <v>152.58000000000001</v>
      </c>
      <c r="L383" s="2">
        <v>97.44</v>
      </c>
      <c r="M383" s="2">
        <v>494511.78</v>
      </c>
      <c r="N383" s="2">
        <v>315803.03999999998</v>
      </c>
      <c r="O383" s="2">
        <v>178708.74</v>
      </c>
      <c r="P383">
        <v>2011</v>
      </c>
      <c r="Q383">
        <v>3</v>
      </c>
    </row>
    <row r="384" spans="1:17" x14ac:dyDescent="0.3">
      <c r="A384" t="s">
        <v>35</v>
      </c>
      <c r="B384" t="s">
        <v>113</v>
      </c>
      <c r="C384" t="s">
        <v>25</v>
      </c>
      <c r="D384" t="s">
        <v>931</v>
      </c>
      <c r="E384" t="s">
        <v>27</v>
      </c>
      <c r="F384" t="s">
        <v>65</v>
      </c>
      <c r="G384" s="1">
        <v>42794</v>
      </c>
      <c r="H384">
        <v>522921168</v>
      </c>
      <c r="I384" s="1">
        <v>42796</v>
      </c>
      <c r="J384" s="4">
        <v>2849</v>
      </c>
      <c r="K384" s="2">
        <v>154.06</v>
      </c>
      <c r="L384" s="2">
        <v>90.93</v>
      </c>
      <c r="M384" s="2">
        <v>438916.94</v>
      </c>
      <c r="N384" s="2">
        <v>259059.57</v>
      </c>
      <c r="O384" s="2">
        <v>179857.37</v>
      </c>
      <c r="P384">
        <v>2017</v>
      </c>
      <c r="Q384">
        <v>2</v>
      </c>
    </row>
    <row r="385" spans="1:17" x14ac:dyDescent="0.3">
      <c r="A385" t="s">
        <v>35</v>
      </c>
      <c r="B385" t="s">
        <v>393</v>
      </c>
      <c r="C385" t="s">
        <v>82</v>
      </c>
      <c r="D385" t="s">
        <v>394</v>
      </c>
      <c r="E385" t="s">
        <v>21</v>
      </c>
      <c r="F385" t="s">
        <v>30</v>
      </c>
      <c r="G385" s="1">
        <v>42372</v>
      </c>
      <c r="H385">
        <v>795000588</v>
      </c>
      <c r="I385" s="1">
        <v>42377</v>
      </c>
      <c r="J385" s="4">
        <v>7196</v>
      </c>
      <c r="K385" s="2">
        <v>81.73</v>
      </c>
      <c r="L385" s="2">
        <v>56.67</v>
      </c>
      <c r="M385" s="2">
        <v>588129.07999999996</v>
      </c>
      <c r="N385" s="2">
        <v>407797.32</v>
      </c>
      <c r="O385" s="2">
        <v>180331.76</v>
      </c>
      <c r="P385">
        <v>2016</v>
      </c>
      <c r="Q385">
        <v>1</v>
      </c>
    </row>
    <row r="386" spans="1:17" x14ac:dyDescent="0.3">
      <c r="A386" t="s">
        <v>40</v>
      </c>
      <c r="B386" t="s">
        <v>133</v>
      </c>
      <c r="C386" t="s">
        <v>68</v>
      </c>
      <c r="D386" t="s">
        <v>674</v>
      </c>
      <c r="E386" t="s">
        <v>27</v>
      </c>
      <c r="F386" t="s">
        <v>39</v>
      </c>
      <c r="G386" s="1">
        <v>42393</v>
      </c>
      <c r="H386">
        <v>346045577</v>
      </c>
      <c r="I386" s="1">
        <v>42420</v>
      </c>
      <c r="J386" s="4">
        <v>1431</v>
      </c>
      <c r="K386" s="2">
        <v>651.21</v>
      </c>
      <c r="L386" s="2">
        <v>524.96</v>
      </c>
      <c r="M386" s="2">
        <v>931881.51</v>
      </c>
      <c r="N386" s="2">
        <v>751217.76</v>
      </c>
      <c r="O386" s="2">
        <v>180663.75</v>
      </c>
      <c r="P386">
        <v>2016</v>
      </c>
      <c r="Q386">
        <v>1</v>
      </c>
    </row>
    <row r="387" spans="1:17" x14ac:dyDescent="0.3">
      <c r="A387" t="s">
        <v>35</v>
      </c>
      <c r="B387" t="s">
        <v>93</v>
      </c>
      <c r="C387" t="s">
        <v>82</v>
      </c>
      <c r="D387" t="s">
        <v>381</v>
      </c>
      <c r="E387" t="s">
        <v>27</v>
      </c>
      <c r="F387" t="s">
        <v>65</v>
      </c>
      <c r="G387" s="1">
        <v>42053</v>
      </c>
      <c r="H387">
        <v>686458671</v>
      </c>
      <c r="I387" s="1">
        <v>42071</v>
      </c>
      <c r="J387" s="4">
        <v>7230</v>
      </c>
      <c r="K387" s="2">
        <v>81.73</v>
      </c>
      <c r="L387" s="2">
        <v>56.67</v>
      </c>
      <c r="M387" s="2">
        <v>590907.9</v>
      </c>
      <c r="N387" s="2">
        <v>409724.1</v>
      </c>
      <c r="O387" s="2">
        <v>181183.8</v>
      </c>
      <c r="P387">
        <v>2015</v>
      </c>
      <c r="Q387">
        <v>2</v>
      </c>
    </row>
    <row r="388" spans="1:17" x14ac:dyDescent="0.3">
      <c r="A388" t="s">
        <v>31</v>
      </c>
      <c r="B388" t="s">
        <v>446</v>
      </c>
      <c r="C388" t="s">
        <v>19</v>
      </c>
      <c r="D388" t="s">
        <v>1070</v>
      </c>
      <c r="E388" t="s">
        <v>21</v>
      </c>
      <c r="F388" t="s">
        <v>30</v>
      </c>
      <c r="G388" s="1">
        <v>42783</v>
      </c>
      <c r="H388">
        <v>157244670</v>
      </c>
      <c r="I388" s="1">
        <v>42809</v>
      </c>
      <c r="J388" s="4">
        <v>1047</v>
      </c>
      <c r="K388" s="2">
        <v>437.2</v>
      </c>
      <c r="L388" s="2">
        <v>263.33</v>
      </c>
      <c r="M388" s="2">
        <v>457748.4</v>
      </c>
      <c r="N388" s="2">
        <v>275706.51</v>
      </c>
      <c r="O388" s="2">
        <v>182041.89</v>
      </c>
      <c r="P388">
        <v>2017</v>
      </c>
      <c r="Q388">
        <v>2</v>
      </c>
    </row>
    <row r="389" spans="1:17" x14ac:dyDescent="0.3">
      <c r="A389" t="s">
        <v>35</v>
      </c>
      <c r="B389" t="s">
        <v>105</v>
      </c>
      <c r="C389" t="s">
        <v>46</v>
      </c>
      <c r="D389" t="s">
        <v>779</v>
      </c>
      <c r="E389" t="s">
        <v>21</v>
      </c>
      <c r="F389" t="s">
        <v>22</v>
      </c>
      <c r="G389" s="1">
        <v>41708</v>
      </c>
      <c r="H389">
        <v>844997823</v>
      </c>
      <c r="I389" s="1">
        <v>41755</v>
      </c>
      <c r="J389" s="4">
        <v>2488</v>
      </c>
      <c r="K389" s="2">
        <v>109.28</v>
      </c>
      <c r="L389" s="2">
        <v>35.840000000000003</v>
      </c>
      <c r="M389" s="2">
        <v>271888.64000000001</v>
      </c>
      <c r="N389" s="2">
        <v>89169.919999999998</v>
      </c>
      <c r="O389" s="2">
        <v>182718.72</v>
      </c>
      <c r="P389">
        <v>2014</v>
      </c>
      <c r="Q389">
        <v>3</v>
      </c>
    </row>
    <row r="390" spans="1:17" x14ac:dyDescent="0.3">
      <c r="A390" t="s">
        <v>48</v>
      </c>
      <c r="B390" t="s">
        <v>261</v>
      </c>
      <c r="C390" t="s">
        <v>91</v>
      </c>
      <c r="D390" t="s">
        <v>601</v>
      </c>
      <c r="E390" t="s">
        <v>21</v>
      </c>
      <c r="F390" t="s">
        <v>65</v>
      </c>
      <c r="G390" s="1">
        <v>41477</v>
      </c>
      <c r="H390">
        <v>447970378</v>
      </c>
      <c r="I390" s="1">
        <v>41519</v>
      </c>
      <c r="J390" s="4">
        <v>3245</v>
      </c>
      <c r="K390" s="2">
        <v>421.89</v>
      </c>
      <c r="L390" s="2">
        <v>364.69</v>
      </c>
      <c r="M390" s="2">
        <v>1369033.05</v>
      </c>
      <c r="N390" s="2">
        <v>1183419.05</v>
      </c>
      <c r="O390" s="2">
        <v>185614</v>
      </c>
      <c r="P390">
        <v>2013</v>
      </c>
      <c r="Q390">
        <v>7</v>
      </c>
    </row>
    <row r="391" spans="1:17" x14ac:dyDescent="0.3">
      <c r="A391" t="s">
        <v>31</v>
      </c>
      <c r="B391" t="s">
        <v>245</v>
      </c>
      <c r="C391" t="s">
        <v>59</v>
      </c>
      <c r="D391" t="s">
        <v>246</v>
      </c>
      <c r="E391" t="s">
        <v>27</v>
      </c>
      <c r="F391" t="s">
        <v>30</v>
      </c>
      <c r="G391" s="1">
        <v>42758</v>
      </c>
      <c r="H391">
        <v>607261836</v>
      </c>
      <c r="I391" s="1">
        <v>42788</v>
      </c>
      <c r="J391" s="4">
        <v>1127</v>
      </c>
      <c r="K391" s="2">
        <v>668.27</v>
      </c>
      <c r="L391" s="2">
        <v>502.54</v>
      </c>
      <c r="M391" s="2">
        <v>753140.29</v>
      </c>
      <c r="N391" s="2">
        <v>566362.57999999996</v>
      </c>
      <c r="O391" s="2">
        <v>186777.71</v>
      </c>
      <c r="P391">
        <v>2017</v>
      </c>
      <c r="Q391">
        <v>1</v>
      </c>
    </row>
    <row r="392" spans="1:17" x14ac:dyDescent="0.3">
      <c r="A392" t="s">
        <v>40</v>
      </c>
      <c r="B392" t="s">
        <v>221</v>
      </c>
      <c r="C392" t="s">
        <v>33</v>
      </c>
      <c r="D392" t="s">
        <v>725</v>
      </c>
      <c r="E392" t="s">
        <v>21</v>
      </c>
      <c r="F392" t="s">
        <v>22</v>
      </c>
      <c r="G392" s="1">
        <v>40866</v>
      </c>
      <c r="H392">
        <v>141940200</v>
      </c>
      <c r="I392" s="1">
        <v>40910</v>
      </c>
      <c r="J392" s="4">
        <v>2114</v>
      </c>
      <c r="K392" s="2">
        <v>205.7</v>
      </c>
      <c r="L392" s="2">
        <v>117.11</v>
      </c>
      <c r="M392" s="2">
        <v>434849.8</v>
      </c>
      <c r="N392" s="2">
        <v>247570.54</v>
      </c>
      <c r="O392" s="2">
        <v>187279.26</v>
      </c>
      <c r="P392">
        <v>2011</v>
      </c>
      <c r="Q392">
        <v>11</v>
      </c>
    </row>
    <row r="393" spans="1:17" x14ac:dyDescent="0.3">
      <c r="A393" t="s">
        <v>35</v>
      </c>
      <c r="B393" t="s">
        <v>578</v>
      </c>
      <c r="C393" t="s">
        <v>91</v>
      </c>
      <c r="D393" t="s">
        <v>579</v>
      </c>
      <c r="E393" t="s">
        <v>21</v>
      </c>
      <c r="F393" t="s">
        <v>22</v>
      </c>
      <c r="G393" s="1">
        <v>41726</v>
      </c>
      <c r="H393">
        <v>386163699</v>
      </c>
      <c r="I393" s="1">
        <v>41748</v>
      </c>
      <c r="J393" s="4">
        <v>3275</v>
      </c>
      <c r="K393" s="2">
        <v>421.89</v>
      </c>
      <c r="L393" s="2">
        <v>364.69</v>
      </c>
      <c r="M393" s="2">
        <v>1381689.75</v>
      </c>
      <c r="N393" s="2">
        <v>1194359.75</v>
      </c>
      <c r="O393" s="2">
        <v>187330</v>
      </c>
      <c r="P393">
        <v>2014</v>
      </c>
      <c r="Q393">
        <v>3</v>
      </c>
    </row>
    <row r="394" spans="1:17" x14ac:dyDescent="0.3">
      <c r="A394" t="s">
        <v>40</v>
      </c>
      <c r="B394" t="s">
        <v>168</v>
      </c>
      <c r="C394" t="s">
        <v>25</v>
      </c>
      <c r="D394" t="s">
        <v>658</v>
      </c>
      <c r="E394" t="s">
        <v>21</v>
      </c>
      <c r="F394" t="s">
        <v>65</v>
      </c>
      <c r="G394" s="1">
        <v>41933</v>
      </c>
      <c r="H394">
        <v>116699969</v>
      </c>
      <c r="I394" s="1">
        <v>41961</v>
      </c>
      <c r="J394" s="4">
        <v>2969</v>
      </c>
      <c r="K394" s="2">
        <v>154.06</v>
      </c>
      <c r="L394" s="2">
        <v>90.93</v>
      </c>
      <c r="M394" s="2">
        <v>457404.14</v>
      </c>
      <c r="N394" s="2">
        <v>269971.17</v>
      </c>
      <c r="O394" s="2">
        <v>187432.97</v>
      </c>
      <c r="P394">
        <v>2014</v>
      </c>
      <c r="Q394">
        <v>10</v>
      </c>
    </row>
    <row r="395" spans="1:17" x14ac:dyDescent="0.3">
      <c r="A395" t="s">
        <v>31</v>
      </c>
      <c r="B395" t="s">
        <v>84</v>
      </c>
      <c r="C395" t="s">
        <v>25</v>
      </c>
      <c r="D395" t="s">
        <v>571</v>
      </c>
      <c r="E395" t="s">
        <v>27</v>
      </c>
      <c r="F395" t="s">
        <v>30</v>
      </c>
      <c r="G395" s="1">
        <v>40509</v>
      </c>
      <c r="H395">
        <v>693743550</v>
      </c>
      <c r="I395" s="1">
        <v>40552</v>
      </c>
      <c r="J395" s="4">
        <v>2988</v>
      </c>
      <c r="K395" s="2">
        <v>154.06</v>
      </c>
      <c r="L395" s="2">
        <v>90.93</v>
      </c>
      <c r="M395" s="2">
        <v>460331.28</v>
      </c>
      <c r="N395" s="2">
        <v>271698.84000000003</v>
      </c>
      <c r="O395" s="2">
        <v>188632.44</v>
      </c>
      <c r="P395">
        <v>2010</v>
      </c>
      <c r="Q395">
        <v>11</v>
      </c>
    </row>
    <row r="396" spans="1:17" x14ac:dyDescent="0.3">
      <c r="A396" t="s">
        <v>51</v>
      </c>
      <c r="B396" t="s">
        <v>338</v>
      </c>
      <c r="C396" t="s">
        <v>82</v>
      </c>
      <c r="D396" t="s">
        <v>426</v>
      </c>
      <c r="E396" t="s">
        <v>21</v>
      </c>
      <c r="F396" t="s">
        <v>39</v>
      </c>
      <c r="G396" s="1">
        <v>42134</v>
      </c>
      <c r="H396">
        <v>517935693</v>
      </c>
      <c r="I396" s="1">
        <v>42171</v>
      </c>
      <c r="J396" s="4">
        <v>7536</v>
      </c>
      <c r="K396" s="2">
        <v>81.73</v>
      </c>
      <c r="L396" s="2">
        <v>56.67</v>
      </c>
      <c r="M396" s="2">
        <v>615917.28</v>
      </c>
      <c r="N396" s="2">
        <v>427065.12</v>
      </c>
      <c r="O396" s="2">
        <v>188852.16</v>
      </c>
      <c r="P396">
        <v>2015</v>
      </c>
      <c r="Q396">
        <v>5</v>
      </c>
    </row>
    <row r="397" spans="1:17" x14ac:dyDescent="0.3">
      <c r="A397" t="s">
        <v>31</v>
      </c>
      <c r="B397" t="s">
        <v>166</v>
      </c>
      <c r="C397" t="s">
        <v>82</v>
      </c>
      <c r="D397" t="s">
        <v>340</v>
      </c>
      <c r="E397" t="s">
        <v>27</v>
      </c>
      <c r="F397" t="s">
        <v>65</v>
      </c>
      <c r="G397" s="1">
        <v>42362</v>
      </c>
      <c r="H397">
        <v>102928006</v>
      </c>
      <c r="I397" s="1">
        <v>42400</v>
      </c>
      <c r="J397" s="4">
        <v>7539</v>
      </c>
      <c r="K397" s="2">
        <v>81.73</v>
      </c>
      <c r="L397" s="2">
        <v>56.67</v>
      </c>
      <c r="M397" s="2">
        <v>616162.47</v>
      </c>
      <c r="N397" s="2">
        <v>427235.13</v>
      </c>
      <c r="O397" s="2">
        <v>188927.34</v>
      </c>
      <c r="P397">
        <v>2015</v>
      </c>
      <c r="Q397">
        <v>12</v>
      </c>
    </row>
    <row r="398" spans="1:17" x14ac:dyDescent="0.3">
      <c r="A398" t="s">
        <v>40</v>
      </c>
      <c r="B398" t="s">
        <v>255</v>
      </c>
      <c r="C398" t="s">
        <v>28</v>
      </c>
      <c r="D398" t="s">
        <v>1075</v>
      </c>
      <c r="E398" t="s">
        <v>27</v>
      </c>
      <c r="F398" t="s">
        <v>65</v>
      </c>
      <c r="G398" s="1">
        <v>42275</v>
      </c>
      <c r="H398">
        <v>474222981</v>
      </c>
      <c r="I398" s="1">
        <v>42303</v>
      </c>
      <c r="J398" s="4">
        <v>1973</v>
      </c>
      <c r="K398" s="2">
        <v>255.28</v>
      </c>
      <c r="L398" s="2">
        <v>159.41999999999999</v>
      </c>
      <c r="M398" s="2">
        <v>503667.44</v>
      </c>
      <c r="N398" s="2">
        <v>314535.65999999997</v>
      </c>
      <c r="O398" s="2">
        <v>189131.78</v>
      </c>
      <c r="P398">
        <v>2015</v>
      </c>
      <c r="Q398">
        <v>9</v>
      </c>
    </row>
    <row r="399" spans="1:17" x14ac:dyDescent="0.3">
      <c r="A399" t="s">
        <v>51</v>
      </c>
      <c r="B399" t="s">
        <v>243</v>
      </c>
      <c r="C399" t="s">
        <v>82</v>
      </c>
      <c r="D399" t="s">
        <v>312</v>
      </c>
      <c r="E399" t="s">
        <v>21</v>
      </c>
      <c r="F399" t="s">
        <v>65</v>
      </c>
      <c r="G399" s="1">
        <v>42925</v>
      </c>
      <c r="H399">
        <v>803517568</v>
      </c>
      <c r="I399" s="1">
        <v>42937</v>
      </c>
      <c r="J399" s="4">
        <v>7559</v>
      </c>
      <c r="K399" s="2">
        <v>81.73</v>
      </c>
      <c r="L399" s="2">
        <v>56.67</v>
      </c>
      <c r="M399" s="2">
        <v>617797.06999999995</v>
      </c>
      <c r="N399" s="2">
        <v>428368.53</v>
      </c>
      <c r="O399" s="2">
        <v>189428.54</v>
      </c>
      <c r="P399">
        <v>2017</v>
      </c>
      <c r="Q399">
        <v>7</v>
      </c>
    </row>
    <row r="400" spans="1:17" x14ac:dyDescent="0.3">
      <c r="A400" t="s">
        <v>31</v>
      </c>
      <c r="B400" t="s">
        <v>235</v>
      </c>
      <c r="C400" t="s">
        <v>82</v>
      </c>
      <c r="D400" t="s">
        <v>408</v>
      </c>
      <c r="E400" t="s">
        <v>27</v>
      </c>
      <c r="F400" t="s">
        <v>65</v>
      </c>
      <c r="G400" s="1">
        <v>42658</v>
      </c>
      <c r="H400">
        <v>927232635</v>
      </c>
      <c r="I400" s="1">
        <v>42698</v>
      </c>
      <c r="J400" s="4">
        <v>7597</v>
      </c>
      <c r="K400" s="2">
        <v>81.73</v>
      </c>
      <c r="L400" s="2">
        <v>56.67</v>
      </c>
      <c r="M400" s="2">
        <v>620902.81000000006</v>
      </c>
      <c r="N400" s="2">
        <v>430521.99</v>
      </c>
      <c r="O400" s="2">
        <v>190380.82</v>
      </c>
      <c r="P400">
        <v>2016</v>
      </c>
      <c r="Q400">
        <v>10</v>
      </c>
    </row>
    <row r="401" spans="1:17" x14ac:dyDescent="0.3">
      <c r="A401" t="s">
        <v>23</v>
      </c>
      <c r="B401" t="s">
        <v>24</v>
      </c>
      <c r="C401" t="s">
        <v>25</v>
      </c>
      <c r="D401" t="s">
        <v>26</v>
      </c>
      <c r="E401" t="s">
        <v>27</v>
      </c>
      <c r="F401" t="s">
        <v>22</v>
      </c>
      <c r="G401" s="1">
        <v>40854</v>
      </c>
      <c r="H401">
        <v>185941302</v>
      </c>
      <c r="I401" s="1">
        <v>40885</v>
      </c>
      <c r="J401" s="4">
        <v>3018</v>
      </c>
      <c r="K401" s="2">
        <v>154.06</v>
      </c>
      <c r="L401" s="2">
        <v>90.93</v>
      </c>
      <c r="M401" s="2">
        <v>464953.08</v>
      </c>
      <c r="N401" s="2">
        <v>274426.74</v>
      </c>
      <c r="O401" s="2">
        <v>190526.34</v>
      </c>
      <c r="P401">
        <v>2011</v>
      </c>
      <c r="Q401">
        <v>11</v>
      </c>
    </row>
    <row r="402" spans="1:17" x14ac:dyDescent="0.3">
      <c r="A402" t="s">
        <v>31</v>
      </c>
      <c r="B402" t="s">
        <v>235</v>
      </c>
      <c r="C402" t="s">
        <v>56</v>
      </c>
      <c r="D402" t="s">
        <v>746</v>
      </c>
      <c r="E402" t="s">
        <v>27</v>
      </c>
      <c r="F402" t="s">
        <v>39</v>
      </c>
      <c r="G402" s="1">
        <v>41486</v>
      </c>
      <c r="H402">
        <v>142553031</v>
      </c>
      <c r="I402" s="1">
        <v>41528</v>
      </c>
      <c r="J402" s="4">
        <v>3465</v>
      </c>
      <c r="K402" s="2">
        <v>152.58000000000001</v>
      </c>
      <c r="L402" s="2">
        <v>97.44</v>
      </c>
      <c r="M402" s="2">
        <v>528689.69999999995</v>
      </c>
      <c r="N402" s="2">
        <v>337629.6</v>
      </c>
      <c r="O402" s="2">
        <v>191060.1</v>
      </c>
      <c r="P402">
        <v>2013</v>
      </c>
      <c r="Q402">
        <v>7</v>
      </c>
    </row>
    <row r="403" spans="1:17" x14ac:dyDescent="0.3">
      <c r="A403" t="s">
        <v>40</v>
      </c>
      <c r="B403" t="s">
        <v>164</v>
      </c>
      <c r="C403" t="s">
        <v>25</v>
      </c>
      <c r="D403" t="s">
        <v>640</v>
      </c>
      <c r="E403" t="s">
        <v>27</v>
      </c>
      <c r="F403" t="s">
        <v>30</v>
      </c>
      <c r="G403" s="1">
        <v>42580</v>
      </c>
      <c r="H403">
        <v>612911641</v>
      </c>
      <c r="I403" s="1">
        <v>42613</v>
      </c>
      <c r="J403" s="4">
        <v>3030</v>
      </c>
      <c r="K403" s="2">
        <v>154.06</v>
      </c>
      <c r="L403" s="2">
        <v>90.93</v>
      </c>
      <c r="M403" s="2">
        <v>466801.8</v>
      </c>
      <c r="N403" s="2">
        <v>275517.90000000002</v>
      </c>
      <c r="O403" s="2">
        <v>191283.9</v>
      </c>
      <c r="P403">
        <v>2016</v>
      </c>
      <c r="Q403">
        <v>7</v>
      </c>
    </row>
    <row r="404" spans="1:17" x14ac:dyDescent="0.3">
      <c r="A404" t="s">
        <v>48</v>
      </c>
      <c r="B404" t="s">
        <v>294</v>
      </c>
      <c r="C404" t="s">
        <v>91</v>
      </c>
      <c r="D404" t="s">
        <v>663</v>
      </c>
      <c r="E404" t="s">
        <v>21</v>
      </c>
      <c r="F404" t="s">
        <v>65</v>
      </c>
      <c r="G404" s="1">
        <v>42084</v>
      </c>
      <c r="H404">
        <v>652889430</v>
      </c>
      <c r="I404" s="1">
        <v>42109</v>
      </c>
      <c r="J404" s="4">
        <v>3346</v>
      </c>
      <c r="K404" s="2">
        <v>421.89</v>
      </c>
      <c r="L404" s="2">
        <v>364.69</v>
      </c>
      <c r="M404" s="2">
        <v>1411643.94</v>
      </c>
      <c r="N404" s="2">
        <v>1220252.74</v>
      </c>
      <c r="O404" s="2">
        <v>191391.2</v>
      </c>
      <c r="P404">
        <v>2015</v>
      </c>
      <c r="Q404">
        <v>3</v>
      </c>
    </row>
    <row r="405" spans="1:17" x14ac:dyDescent="0.3">
      <c r="A405" t="s">
        <v>31</v>
      </c>
      <c r="B405" t="s">
        <v>84</v>
      </c>
      <c r="C405" t="s">
        <v>46</v>
      </c>
      <c r="D405" t="s">
        <v>1213</v>
      </c>
      <c r="E405" t="s">
        <v>21</v>
      </c>
      <c r="F405" t="s">
        <v>39</v>
      </c>
      <c r="G405" s="1">
        <v>42636</v>
      </c>
      <c r="H405">
        <v>308168065</v>
      </c>
      <c r="I405" s="1">
        <v>42661</v>
      </c>
      <c r="J405" s="4">
        <v>2633</v>
      </c>
      <c r="K405" s="2">
        <v>109.28</v>
      </c>
      <c r="L405" s="2">
        <v>35.840000000000003</v>
      </c>
      <c r="M405" s="2">
        <v>287734.24</v>
      </c>
      <c r="N405" s="2">
        <v>94366.720000000001</v>
      </c>
      <c r="O405" s="2">
        <v>193367.52</v>
      </c>
      <c r="P405">
        <v>2016</v>
      </c>
      <c r="Q405">
        <v>9</v>
      </c>
    </row>
    <row r="406" spans="1:17" x14ac:dyDescent="0.3">
      <c r="A406" t="s">
        <v>40</v>
      </c>
      <c r="B406" t="s">
        <v>109</v>
      </c>
      <c r="C406" t="s">
        <v>82</v>
      </c>
      <c r="D406" t="s">
        <v>707</v>
      </c>
      <c r="E406" t="s">
        <v>21</v>
      </c>
      <c r="F406" t="s">
        <v>30</v>
      </c>
      <c r="G406" s="1">
        <v>42712</v>
      </c>
      <c r="H406">
        <v>109653699</v>
      </c>
      <c r="I406" s="1">
        <v>42741</v>
      </c>
      <c r="J406" s="4">
        <v>7821</v>
      </c>
      <c r="K406" s="2">
        <v>81.73</v>
      </c>
      <c r="L406" s="2">
        <v>56.67</v>
      </c>
      <c r="M406" s="2">
        <v>639210.32999999996</v>
      </c>
      <c r="N406" s="2">
        <v>443216.07</v>
      </c>
      <c r="O406" s="2">
        <v>195994.26</v>
      </c>
      <c r="P406">
        <v>2016</v>
      </c>
      <c r="Q406">
        <v>12</v>
      </c>
    </row>
    <row r="407" spans="1:17" x14ac:dyDescent="0.3">
      <c r="A407" t="s">
        <v>48</v>
      </c>
      <c r="B407" t="s">
        <v>364</v>
      </c>
      <c r="C407" t="s">
        <v>25</v>
      </c>
      <c r="D407" t="s">
        <v>533</v>
      </c>
      <c r="E407" t="s">
        <v>27</v>
      </c>
      <c r="F407" t="s">
        <v>22</v>
      </c>
      <c r="G407" s="1">
        <v>40911</v>
      </c>
      <c r="H407">
        <v>165835034</v>
      </c>
      <c r="I407" s="1">
        <v>40913</v>
      </c>
      <c r="J407" s="4">
        <v>3127</v>
      </c>
      <c r="K407" s="2">
        <v>154.06</v>
      </c>
      <c r="L407" s="2">
        <v>90.93</v>
      </c>
      <c r="M407" s="2">
        <v>481745.62</v>
      </c>
      <c r="N407" s="2">
        <v>284338.11</v>
      </c>
      <c r="O407" s="2">
        <v>197407.51</v>
      </c>
      <c r="P407">
        <v>2012</v>
      </c>
      <c r="Q407">
        <v>1</v>
      </c>
    </row>
    <row r="408" spans="1:17" x14ac:dyDescent="0.3">
      <c r="A408" t="s">
        <v>40</v>
      </c>
      <c r="B408" t="s">
        <v>58</v>
      </c>
      <c r="C408" t="s">
        <v>82</v>
      </c>
      <c r="D408" t="s">
        <v>972</v>
      </c>
      <c r="E408" t="s">
        <v>21</v>
      </c>
      <c r="F408" t="s">
        <v>39</v>
      </c>
      <c r="G408" s="1">
        <v>42679</v>
      </c>
      <c r="H408">
        <v>947779643</v>
      </c>
      <c r="I408" s="1">
        <v>42709</v>
      </c>
      <c r="J408" s="4">
        <v>7913</v>
      </c>
      <c r="K408" s="2">
        <v>81.73</v>
      </c>
      <c r="L408" s="2">
        <v>56.67</v>
      </c>
      <c r="M408" s="2">
        <v>646729.49</v>
      </c>
      <c r="N408" s="2">
        <v>448429.71</v>
      </c>
      <c r="O408" s="2">
        <v>198299.78</v>
      </c>
      <c r="P408">
        <v>2016</v>
      </c>
      <c r="Q408">
        <v>11</v>
      </c>
    </row>
    <row r="409" spans="1:17" x14ac:dyDescent="0.3">
      <c r="A409" t="s">
        <v>35</v>
      </c>
      <c r="B409" t="s">
        <v>155</v>
      </c>
      <c r="C409" t="s">
        <v>82</v>
      </c>
      <c r="D409" t="s">
        <v>156</v>
      </c>
      <c r="E409" t="s">
        <v>27</v>
      </c>
      <c r="F409" t="s">
        <v>22</v>
      </c>
      <c r="G409" s="1">
        <v>41446</v>
      </c>
      <c r="H409">
        <v>400304734</v>
      </c>
      <c r="I409" s="1">
        <v>41484</v>
      </c>
      <c r="J409" s="4">
        <v>7921</v>
      </c>
      <c r="K409" s="2">
        <v>81.73</v>
      </c>
      <c r="L409" s="2">
        <v>56.67</v>
      </c>
      <c r="M409" s="2">
        <v>647383.32999999996</v>
      </c>
      <c r="N409" s="2">
        <v>448883.07</v>
      </c>
      <c r="O409" s="2">
        <v>198500.26</v>
      </c>
      <c r="P409">
        <v>2013</v>
      </c>
      <c r="Q409">
        <v>6</v>
      </c>
    </row>
    <row r="410" spans="1:17" x14ac:dyDescent="0.3">
      <c r="A410" t="s">
        <v>35</v>
      </c>
      <c r="B410" t="s">
        <v>276</v>
      </c>
      <c r="C410" t="s">
        <v>25</v>
      </c>
      <c r="D410" t="s">
        <v>1001</v>
      </c>
      <c r="E410" t="s">
        <v>27</v>
      </c>
      <c r="F410" t="s">
        <v>22</v>
      </c>
      <c r="G410" s="1">
        <v>41816</v>
      </c>
      <c r="H410">
        <v>727131259</v>
      </c>
      <c r="I410" s="1">
        <v>41860</v>
      </c>
      <c r="J410" s="4">
        <v>3153</v>
      </c>
      <c r="K410" s="2">
        <v>154.06</v>
      </c>
      <c r="L410" s="2">
        <v>90.93</v>
      </c>
      <c r="M410" s="2">
        <v>485751.18</v>
      </c>
      <c r="N410" s="2">
        <v>286702.28999999998</v>
      </c>
      <c r="O410" s="2">
        <v>199048.89</v>
      </c>
      <c r="P410">
        <v>2014</v>
      </c>
      <c r="Q410">
        <v>6</v>
      </c>
    </row>
    <row r="411" spans="1:17" x14ac:dyDescent="0.3">
      <c r="A411" t="s">
        <v>35</v>
      </c>
      <c r="B411" t="s">
        <v>189</v>
      </c>
      <c r="C411" t="s">
        <v>91</v>
      </c>
      <c r="D411" t="s">
        <v>1102</v>
      </c>
      <c r="E411" t="s">
        <v>21</v>
      </c>
      <c r="F411" t="s">
        <v>30</v>
      </c>
      <c r="G411" s="1">
        <v>42785</v>
      </c>
      <c r="H411">
        <v>531067359</v>
      </c>
      <c r="I411" s="1">
        <v>42786</v>
      </c>
      <c r="J411" s="4">
        <v>3488</v>
      </c>
      <c r="K411" s="2">
        <v>421.89</v>
      </c>
      <c r="L411" s="2">
        <v>364.69</v>
      </c>
      <c r="M411" s="2">
        <v>1471552.32</v>
      </c>
      <c r="N411" s="2">
        <v>1272038.72</v>
      </c>
      <c r="O411" s="2">
        <v>199513.60000000001</v>
      </c>
      <c r="P411">
        <v>2017</v>
      </c>
      <c r="Q411">
        <v>2</v>
      </c>
    </row>
    <row r="412" spans="1:17" x14ac:dyDescent="0.3">
      <c r="A412" t="s">
        <v>17</v>
      </c>
      <c r="B412" t="s">
        <v>219</v>
      </c>
      <c r="C412" t="s">
        <v>25</v>
      </c>
      <c r="D412" t="s">
        <v>220</v>
      </c>
      <c r="E412" t="s">
        <v>21</v>
      </c>
      <c r="F412" t="s">
        <v>65</v>
      </c>
      <c r="G412" s="1">
        <v>42168</v>
      </c>
      <c r="H412">
        <v>698002040</v>
      </c>
      <c r="I412" s="1">
        <v>42214</v>
      </c>
      <c r="J412" s="4">
        <v>3170</v>
      </c>
      <c r="K412" s="2">
        <v>154.06</v>
      </c>
      <c r="L412" s="2">
        <v>90.93</v>
      </c>
      <c r="M412" s="2">
        <v>488370.2</v>
      </c>
      <c r="N412" s="2">
        <v>288248.09999999998</v>
      </c>
      <c r="O412" s="2">
        <v>200122.1</v>
      </c>
      <c r="P412">
        <v>2015</v>
      </c>
      <c r="Q412">
        <v>6</v>
      </c>
    </row>
    <row r="413" spans="1:17" x14ac:dyDescent="0.3">
      <c r="A413" t="s">
        <v>51</v>
      </c>
      <c r="B413" t="s">
        <v>204</v>
      </c>
      <c r="C413" t="s">
        <v>91</v>
      </c>
      <c r="D413" t="s">
        <v>596</v>
      </c>
      <c r="E413" t="s">
        <v>21</v>
      </c>
      <c r="F413" t="s">
        <v>30</v>
      </c>
      <c r="G413" s="1">
        <v>41849</v>
      </c>
      <c r="H413">
        <v>389678895</v>
      </c>
      <c r="I413" s="1">
        <v>41875</v>
      </c>
      <c r="J413" s="4">
        <v>3499</v>
      </c>
      <c r="K413" s="2">
        <v>421.89</v>
      </c>
      <c r="L413" s="2">
        <v>364.69</v>
      </c>
      <c r="M413" s="2">
        <v>1476193.11</v>
      </c>
      <c r="N413" s="2">
        <v>1276050.31</v>
      </c>
      <c r="O413" s="2">
        <v>200142.8</v>
      </c>
      <c r="P413">
        <v>2014</v>
      </c>
      <c r="Q413">
        <v>7</v>
      </c>
    </row>
    <row r="414" spans="1:17" x14ac:dyDescent="0.3">
      <c r="A414" t="s">
        <v>35</v>
      </c>
      <c r="B414" t="s">
        <v>206</v>
      </c>
      <c r="C414" t="s">
        <v>82</v>
      </c>
      <c r="D414" t="s">
        <v>207</v>
      </c>
      <c r="E414" t="s">
        <v>21</v>
      </c>
      <c r="F414" t="s">
        <v>39</v>
      </c>
      <c r="G414" s="1">
        <v>40451</v>
      </c>
      <c r="H414">
        <v>331604564</v>
      </c>
      <c r="I414" s="1">
        <v>40499</v>
      </c>
      <c r="J414" s="4">
        <v>8014</v>
      </c>
      <c r="K414" s="2">
        <v>81.73</v>
      </c>
      <c r="L414" s="2">
        <v>56.67</v>
      </c>
      <c r="M414" s="2">
        <v>654984.22</v>
      </c>
      <c r="N414" s="2">
        <v>454153.38</v>
      </c>
      <c r="O414" s="2">
        <v>200830.84</v>
      </c>
      <c r="P414">
        <v>2010</v>
      </c>
      <c r="Q414">
        <v>9</v>
      </c>
    </row>
    <row r="415" spans="1:17" x14ac:dyDescent="0.3">
      <c r="A415" t="s">
        <v>35</v>
      </c>
      <c r="B415" t="s">
        <v>61</v>
      </c>
      <c r="C415" t="s">
        <v>68</v>
      </c>
      <c r="D415" t="s">
        <v>554</v>
      </c>
      <c r="E415" t="s">
        <v>27</v>
      </c>
      <c r="F415" t="s">
        <v>39</v>
      </c>
      <c r="G415" s="1">
        <v>42438</v>
      </c>
      <c r="H415">
        <v>800084340</v>
      </c>
      <c r="I415" s="1">
        <v>42481</v>
      </c>
      <c r="J415" s="4">
        <v>1591</v>
      </c>
      <c r="K415" s="2">
        <v>651.21</v>
      </c>
      <c r="L415" s="2">
        <v>524.96</v>
      </c>
      <c r="M415" s="2">
        <v>1036075.11</v>
      </c>
      <c r="N415" s="2">
        <v>835211.36</v>
      </c>
      <c r="O415" s="2">
        <v>200863.75</v>
      </c>
      <c r="P415">
        <v>2016</v>
      </c>
      <c r="Q415">
        <v>3</v>
      </c>
    </row>
    <row r="416" spans="1:17" x14ac:dyDescent="0.3">
      <c r="A416" t="s">
        <v>40</v>
      </c>
      <c r="B416" t="s">
        <v>306</v>
      </c>
      <c r="C416" t="s">
        <v>82</v>
      </c>
      <c r="D416" t="s">
        <v>337</v>
      </c>
      <c r="E416" t="s">
        <v>21</v>
      </c>
      <c r="F416" t="s">
        <v>39</v>
      </c>
      <c r="G416" s="1">
        <v>42824</v>
      </c>
      <c r="H416">
        <v>604041039</v>
      </c>
      <c r="I416" s="1">
        <v>42870</v>
      </c>
      <c r="J416" s="4">
        <v>8022</v>
      </c>
      <c r="K416" s="2">
        <v>81.73</v>
      </c>
      <c r="L416" s="2">
        <v>56.67</v>
      </c>
      <c r="M416" s="2">
        <v>655638.06000000006</v>
      </c>
      <c r="N416" s="2">
        <v>454606.74</v>
      </c>
      <c r="O416" s="2">
        <v>201031.32</v>
      </c>
      <c r="P416">
        <v>2017</v>
      </c>
      <c r="Q416">
        <v>3</v>
      </c>
    </row>
    <row r="417" spans="1:17" x14ac:dyDescent="0.3">
      <c r="A417" t="s">
        <v>35</v>
      </c>
      <c r="B417" t="s">
        <v>276</v>
      </c>
      <c r="C417" t="s">
        <v>25</v>
      </c>
      <c r="D417" t="s">
        <v>481</v>
      </c>
      <c r="E417" t="s">
        <v>21</v>
      </c>
      <c r="F417" t="s">
        <v>30</v>
      </c>
      <c r="G417" s="1">
        <v>41112</v>
      </c>
      <c r="H417">
        <v>768662583</v>
      </c>
      <c r="I417" s="1">
        <v>41131</v>
      </c>
      <c r="J417" s="4">
        <v>3195</v>
      </c>
      <c r="K417" s="2">
        <v>154.06</v>
      </c>
      <c r="L417" s="2">
        <v>90.93</v>
      </c>
      <c r="M417" s="2">
        <v>492221.7</v>
      </c>
      <c r="N417" s="2">
        <v>290521.34999999998</v>
      </c>
      <c r="O417" s="2">
        <v>201700.35</v>
      </c>
      <c r="P417">
        <v>2012</v>
      </c>
      <c r="Q417">
        <v>7</v>
      </c>
    </row>
    <row r="418" spans="1:17" x14ac:dyDescent="0.3">
      <c r="A418" t="s">
        <v>48</v>
      </c>
      <c r="B418" t="s">
        <v>967</v>
      </c>
      <c r="C418" t="s">
        <v>19</v>
      </c>
      <c r="D418" t="s">
        <v>1138</v>
      </c>
      <c r="E418" t="s">
        <v>21</v>
      </c>
      <c r="F418" t="s">
        <v>65</v>
      </c>
      <c r="G418" s="1">
        <v>41835</v>
      </c>
      <c r="H418">
        <v>974655807</v>
      </c>
      <c r="I418" s="1">
        <v>41843</v>
      </c>
      <c r="J418" s="4">
        <v>1167</v>
      </c>
      <c r="K418" s="2">
        <v>437.2</v>
      </c>
      <c r="L418" s="2">
        <v>263.33</v>
      </c>
      <c r="M418" s="2">
        <v>510212.4</v>
      </c>
      <c r="N418" s="2">
        <v>307306.11</v>
      </c>
      <c r="O418" s="2">
        <v>202906.29</v>
      </c>
      <c r="P418">
        <v>2014</v>
      </c>
      <c r="Q418">
        <v>7</v>
      </c>
    </row>
    <row r="419" spans="1:17" x14ac:dyDescent="0.3">
      <c r="A419" t="s">
        <v>35</v>
      </c>
      <c r="B419" t="s">
        <v>153</v>
      </c>
      <c r="C419" t="s">
        <v>33</v>
      </c>
      <c r="D419" t="s">
        <v>1049</v>
      </c>
      <c r="E419" t="s">
        <v>27</v>
      </c>
      <c r="F419" t="s">
        <v>30</v>
      </c>
      <c r="G419" s="1">
        <v>42858</v>
      </c>
      <c r="H419">
        <v>129268586</v>
      </c>
      <c r="I419" s="1">
        <v>42907</v>
      </c>
      <c r="J419" s="4">
        <v>2302</v>
      </c>
      <c r="K419" s="2">
        <v>205.7</v>
      </c>
      <c r="L419" s="2">
        <v>117.11</v>
      </c>
      <c r="M419" s="2">
        <v>473521.4</v>
      </c>
      <c r="N419" s="2">
        <v>269587.21999999997</v>
      </c>
      <c r="O419" s="2">
        <v>203934.18</v>
      </c>
      <c r="P419">
        <v>2017</v>
      </c>
      <c r="Q419">
        <v>5</v>
      </c>
    </row>
    <row r="420" spans="1:17" x14ac:dyDescent="0.3">
      <c r="A420" t="s">
        <v>40</v>
      </c>
      <c r="B420" t="s">
        <v>398</v>
      </c>
      <c r="C420" t="s">
        <v>46</v>
      </c>
      <c r="D420" t="s">
        <v>399</v>
      </c>
      <c r="E420" t="s">
        <v>21</v>
      </c>
      <c r="F420" t="s">
        <v>39</v>
      </c>
      <c r="G420" s="1">
        <v>40991</v>
      </c>
      <c r="H420">
        <v>745783555</v>
      </c>
      <c r="I420" s="1">
        <v>41038</v>
      </c>
      <c r="J420" s="4">
        <v>2782</v>
      </c>
      <c r="K420" s="2">
        <v>109.28</v>
      </c>
      <c r="L420" s="2">
        <v>35.840000000000003</v>
      </c>
      <c r="M420" s="2">
        <v>304016.96000000002</v>
      </c>
      <c r="N420" s="2">
        <v>99706.880000000005</v>
      </c>
      <c r="O420" s="2">
        <v>204310.08</v>
      </c>
      <c r="P420">
        <v>2012</v>
      </c>
      <c r="Q420">
        <v>3</v>
      </c>
    </row>
    <row r="421" spans="1:17" x14ac:dyDescent="0.3">
      <c r="A421" t="s">
        <v>35</v>
      </c>
      <c r="B421" t="s">
        <v>105</v>
      </c>
      <c r="C421" t="s">
        <v>28</v>
      </c>
      <c r="D421" t="s">
        <v>827</v>
      </c>
      <c r="E421" t="s">
        <v>21</v>
      </c>
      <c r="F421" t="s">
        <v>22</v>
      </c>
      <c r="G421" s="1">
        <v>41542</v>
      </c>
      <c r="H421">
        <v>151807725</v>
      </c>
      <c r="I421" s="1">
        <v>41546</v>
      </c>
      <c r="J421" s="4">
        <v>2134</v>
      </c>
      <c r="K421" s="2">
        <v>255.28</v>
      </c>
      <c r="L421" s="2">
        <v>159.41999999999999</v>
      </c>
      <c r="M421" s="2">
        <v>544767.52</v>
      </c>
      <c r="N421" s="2">
        <v>340202.28</v>
      </c>
      <c r="O421" s="2">
        <v>204565.24</v>
      </c>
      <c r="P421">
        <v>2013</v>
      </c>
      <c r="Q421">
        <v>9</v>
      </c>
    </row>
    <row r="422" spans="1:17" x14ac:dyDescent="0.3">
      <c r="A422" t="s">
        <v>35</v>
      </c>
      <c r="B422" t="s">
        <v>316</v>
      </c>
      <c r="C422" t="s">
        <v>82</v>
      </c>
      <c r="D422" t="s">
        <v>1130</v>
      </c>
      <c r="E422" t="s">
        <v>21</v>
      </c>
      <c r="F422" t="s">
        <v>30</v>
      </c>
      <c r="G422" s="1">
        <v>40838</v>
      </c>
      <c r="H422">
        <v>579913604</v>
      </c>
      <c r="I422" s="1">
        <v>40839</v>
      </c>
      <c r="J422" s="4">
        <v>8177</v>
      </c>
      <c r="K422" s="2">
        <v>81.73</v>
      </c>
      <c r="L422" s="2">
        <v>56.67</v>
      </c>
      <c r="M422" s="2">
        <v>668306.21</v>
      </c>
      <c r="N422" s="2">
        <v>463390.59</v>
      </c>
      <c r="O422" s="2">
        <v>204915.62</v>
      </c>
      <c r="P422">
        <v>2011</v>
      </c>
      <c r="Q422">
        <v>10</v>
      </c>
    </row>
    <row r="423" spans="1:17" x14ac:dyDescent="0.3">
      <c r="A423" t="s">
        <v>40</v>
      </c>
      <c r="B423" t="s">
        <v>398</v>
      </c>
      <c r="C423" t="s">
        <v>91</v>
      </c>
      <c r="D423" t="s">
        <v>958</v>
      </c>
      <c r="E423" t="s">
        <v>27</v>
      </c>
      <c r="F423" t="s">
        <v>30</v>
      </c>
      <c r="G423" s="1">
        <v>41265</v>
      </c>
      <c r="H423">
        <v>703815782</v>
      </c>
      <c r="I423" s="1">
        <v>41281</v>
      </c>
      <c r="J423" s="4">
        <v>3585</v>
      </c>
      <c r="K423" s="2">
        <v>421.89</v>
      </c>
      <c r="L423" s="2">
        <v>364.69</v>
      </c>
      <c r="M423" s="2">
        <v>1512475.65</v>
      </c>
      <c r="N423" s="2">
        <v>1307413.6499999999</v>
      </c>
      <c r="O423" s="2">
        <v>205062</v>
      </c>
      <c r="P423">
        <v>2012</v>
      </c>
      <c r="Q423">
        <v>12</v>
      </c>
    </row>
    <row r="424" spans="1:17" x14ac:dyDescent="0.3">
      <c r="A424" t="s">
        <v>31</v>
      </c>
      <c r="B424" t="s">
        <v>166</v>
      </c>
      <c r="C424" t="s">
        <v>82</v>
      </c>
      <c r="D424" t="s">
        <v>603</v>
      </c>
      <c r="E424" t="s">
        <v>21</v>
      </c>
      <c r="F424" t="s">
        <v>65</v>
      </c>
      <c r="G424" s="1">
        <v>41583</v>
      </c>
      <c r="H424">
        <v>995529830</v>
      </c>
      <c r="I424" s="1">
        <v>41625</v>
      </c>
      <c r="J424" s="4">
        <v>8254</v>
      </c>
      <c r="K424" s="2">
        <v>81.73</v>
      </c>
      <c r="L424" s="2">
        <v>56.67</v>
      </c>
      <c r="M424" s="2">
        <v>674599.42</v>
      </c>
      <c r="N424" s="2">
        <v>467754.18</v>
      </c>
      <c r="O424" s="2">
        <v>206845.24</v>
      </c>
      <c r="P424">
        <v>2013</v>
      </c>
      <c r="Q424">
        <v>11</v>
      </c>
    </row>
    <row r="425" spans="1:17" x14ac:dyDescent="0.3">
      <c r="A425" t="s">
        <v>31</v>
      </c>
      <c r="B425" t="s">
        <v>653</v>
      </c>
      <c r="C425" t="s">
        <v>82</v>
      </c>
      <c r="D425" t="s">
        <v>1186</v>
      </c>
      <c r="E425" t="s">
        <v>21</v>
      </c>
      <c r="F425" t="s">
        <v>39</v>
      </c>
      <c r="G425" s="1">
        <v>42599</v>
      </c>
      <c r="H425">
        <v>334612929</v>
      </c>
      <c r="I425" s="1">
        <v>42646</v>
      </c>
      <c r="J425" s="4">
        <v>8256</v>
      </c>
      <c r="K425" s="2">
        <v>81.73</v>
      </c>
      <c r="L425" s="2">
        <v>56.67</v>
      </c>
      <c r="M425" s="2">
        <v>674762.88</v>
      </c>
      <c r="N425" s="2">
        <v>467867.52</v>
      </c>
      <c r="O425" s="2">
        <v>206895.35999999999</v>
      </c>
      <c r="P425">
        <v>2016</v>
      </c>
      <c r="Q425">
        <v>8</v>
      </c>
    </row>
    <row r="426" spans="1:17" x14ac:dyDescent="0.3">
      <c r="A426" t="s">
        <v>31</v>
      </c>
      <c r="B426" t="s">
        <v>32</v>
      </c>
      <c r="C426" t="s">
        <v>82</v>
      </c>
      <c r="D426" t="s">
        <v>772</v>
      </c>
      <c r="E426" t="s">
        <v>21</v>
      </c>
      <c r="F426" t="s">
        <v>22</v>
      </c>
      <c r="G426" s="1">
        <v>40780</v>
      </c>
      <c r="H426">
        <v>885129249</v>
      </c>
      <c r="I426" s="1">
        <v>40789</v>
      </c>
      <c r="J426" s="4">
        <v>8269</v>
      </c>
      <c r="K426" s="2">
        <v>81.73</v>
      </c>
      <c r="L426" s="2">
        <v>56.67</v>
      </c>
      <c r="M426" s="2">
        <v>675825.37</v>
      </c>
      <c r="N426" s="2">
        <v>468604.23</v>
      </c>
      <c r="O426" s="2">
        <v>207221.14</v>
      </c>
      <c r="P426">
        <v>2011</v>
      </c>
      <c r="Q426">
        <v>8</v>
      </c>
    </row>
    <row r="427" spans="1:17" x14ac:dyDescent="0.3">
      <c r="A427" t="s">
        <v>31</v>
      </c>
      <c r="B427" t="s">
        <v>287</v>
      </c>
      <c r="C427" t="s">
        <v>46</v>
      </c>
      <c r="D427" t="s">
        <v>1200</v>
      </c>
      <c r="E427" t="s">
        <v>21</v>
      </c>
      <c r="F427" t="s">
        <v>39</v>
      </c>
      <c r="G427" s="1">
        <v>40761</v>
      </c>
      <c r="H427">
        <v>612573039</v>
      </c>
      <c r="I427" s="1">
        <v>40764</v>
      </c>
      <c r="J427" s="4">
        <v>2830</v>
      </c>
      <c r="K427" s="2">
        <v>109.28</v>
      </c>
      <c r="L427" s="2">
        <v>35.840000000000003</v>
      </c>
      <c r="M427" s="2">
        <v>309262.40000000002</v>
      </c>
      <c r="N427" s="2">
        <v>101427.2</v>
      </c>
      <c r="O427" s="2">
        <v>207835.2</v>
      </c>
      <c r="P427">
        <v>2011</v>
      </c>
      <c r="Q427">
        <v>8</v>
      </c>
    </row>
    <row r="428" spans="1:17" x14ac:dyDescent="0.3">
      <c r="A428" t="s">
        <v>48</v>
      </c>
      <c r="B428" t="s">
        <v>107</v>
      </c>
      <c r="C428" t="s">
        <v>25</v>
      </c>
      <c r="D428" t="s">
        <v>108</v>
      </c>
      <c r="E428" t="s">
        <v>21</v>
      </c>
      <c r="F428" t="s">
        <v>22</v>
      </c>
      <c r="G428" s="1">
        <v>40608</v>
      </c>
      <c r="H428">
        <v>280494105</v>
      </c>
      <c r="I428" s="1">
        <v>40647</v>
      </c>
      <c r="J428" s="4">
        <v>3294</v>
      </c>
      <c r="K428" s="2">
        <v>154.06</v>
      </c>
      <c r="L428" s="2">
        <v>90.93</v>
      </c>
      <c r="M428" s="2">
        <v>507473.64</v>
      </c>
      <c r="N428" s="2">
        <v>299523.42</v>
      </c>
      <c r="O428" s="2">
        <v>207950.22</v>
      </c>
      <c r="P428">
        <v>2011</v>
      </c>
      <c r="Q428">
        <v>3</v>
      </c>
    </row>
    <row r="429" spans="1:17" x14ac:dyDescent="0.3">
      <c r="A429" t="s">
        <v>40</v>
      </c>
      <c r="B429" t="s">
        <v>41</v>
      </c>
      <c r="C429" t="s">
        <v>82</v>
      </c>
      <c r="D429" t="s">
        <v>676</v>
      </c>
      <c r="E429" t="s">
        <v>27</v>
      </c>
      <c r="F429" t="s">
        <v>22</v>
      </c>
      <c r="G429" s="1">
        <v>41116</v>
      </c>
      <c r="H429">
        <v>499690234</v>
      </c>
      <c r="I429" s="1">
        <v>41149</v>
      </c>
      <c r="J429" s="4">
        <v>8299</v>
      </c>
      <c r="K429" s="2">
        <v>81.73</v>
      </c>
      <c r="L429" s="2">
        <v>56.67</v>
      </c>
      <c r="M429" s="2">
        <v>678277.27</v>
      </c>
      <c r="N429" s="2">
        <v>470304.33</v>
      </c>
      <c r="O429" s="2">
        <v>207972.94</v>
      </c>
      <c r="P429">
        <v>2012</v>
      </c>
      <c r="Q429">
        <v>7</v>
      </c>
    </row>
    <row r="430" spans="1:17" x14ac:dyDescent="0.3">
      <c r="A430" t="s">
        <v>51</v>
      </c>
      <c r="B430" t="s">
        <v>338</v>
      </c>
      <c r="C430" t="s">
        <v>46</v>
      </c>
      <c r="D430" t="s">
        <v>862</v>
      </c>
      <c r="E430" t="s">
        <v>21</v>
      </c>
      <c r="F430" t="s">
        <v>22</v>
      </c>
      <c r="G430" s="1">
        <v>41860</v>
      </c>
      <c r="H430">
        <v>647278249</v>
      </c>
      <c r="I430" s="1">
        <v>41898</v>
      </c>
      <c r="J430" s="4">
        <v>2873</v>
      </c>
      <c r="K430" s="2">
        <v>109.28</v>
      </c>
      <c r="L430" s="2">
        <v>35.840000000000003</v>
      </c>
      <c r="M430" s="2">
        <v>313961.44</v>
      </c>
      <c r="N430" s="2">
        <v>102968.32000000001</v>
      </c>
      <c r="O430" s="2">
        <v>210993.12</v>
      </c>
      <c r="P430">
        <v>2014</v>
      </c>
      <c r="Q430">
        <v>8</v>
      </c>
    </row>
    <row r="431" spans="1:17" x14ac:dyDescent="0.3">
      <c r="A431" t="s">
        <v>35</v>
      </c>
      <c r="B431" t="s">
        <v>75</v>
      </c>
      <c r="C431" t="s">
        <v>59</v>
      </c>
      <c r="D431" t="s">
        <v>988</v>
      </c>
      <c r="E431" t="s">
        <v>27</v>
      </c>
      <c r="F431" t="s">
        <v>39</v>
      </c>
      <c r="G431" s="1">
        <v>42497</v>
      </c>
      <c r="H431">
        <v>711141002</v>
      </c>
      <c r="I431" s="1">
        <v>42535</v>
      </c>
      <c r="J431" s="4">
        <v>1280</v>
      </c>
      <c r="K431" s="2">
        <v>668.27</v>
      </c>
      <c r="L431" s="2">
        <v>502.54</v>
      </c>
      <c r="M431" s="2">
        <v>855385.59999999998</v>
      </c>
      <c r="N431" s="2">
        <v>643251.19999999995</v>
      </c>
      <c r="O431" s="2">
        <v>212134.39999999999</v>
      </c>
      <c r="P431">
        <v>2016</v>
      </c>
      <c r="Q431">
        <v>5</v>
      </c>
    </row>
    <row r="432" spans="1:17" x14ac:dyDescent="0.3">
      <c r="A432" t="s">
        <v>51</v>
      </c>
      <c r="B432" t="s">
        <v>400</v>
      </c>
      <c r="C432" t="s">
        <v>56</v>
      </c>
      <c r="D432" t="s">
        <v>401</v>
      </c>
      <c r="E432" t="s">
        <v>21</v>
      </c>
      <c r="F432" t="s">
        <v>22</v>
      </c>
      <c r="G432" s="1">
        <v>41026</v>
      </c>
      <c r="H432">
        <v>509914386</v>
      </c>
      <c r="I432" s="1">
        <v>41071</v>
      </c>
      <c r="J432" s="4">
        <v>3853</v>
      </c>
      <c r="K432" s="2">
        <v>152.58000000000001</v>
      </c>
      <c r="L432" s="2">
        <v>97.44</v>
      </c>
      <c r="M432" s="2">
        <v>587890.74</v>
      </c>
      <c r="N432" s="2">
        <v>375436.32</v>
      </c>
      <c r="O432" s="2">
        <v>212454.42</v>
      </c>
      <c r="P432">
        <v>2012</v>
      </c>
      <c r="Q432">
        <v>4</v>
      </c>
    </row>
    <row r="433" spans="1:17" x14ac:dyDescent="0.3">
      <c r="A433" t="s">
        <v>40</v>
      </c>
      <c r="B433" t="s">
        <v>133</v>
      </c>
      <c r="C433" t="s">
        <v>59</v>
      </c>
      <c r="D433" t="s">
        <v>466</v>
      </c>
      <c r="E433" t="s">
        <v>21</v>
      </c>
      <c r="F433" t="s">
        <v>22</v>
      </c>
      <c r="G433" s="1">
        <v>41876</v>
      </c>
      <c r="H433">
        <v>498585164</v>
      </c>
      <c r="I433" s="1">
        <v>41911</v>
      </c>
      <c r="J433" s="4">
        <v>1285</v>
      </c>
      <c r="K433" s="2">
        <v>668.27</v>
      </c>
      <c r="L433" s="2">
        <v>502.54</v>
      </c>
      <c r="M433" s="2">
        <v>858726.95</v>
      </c>
      <c r="N433" s="2">
        <v>645763.9</v>
      </c>
      <c r="O433" s="2">
        <v>212963.05</v>
      </c>
      <c r="P433">
        <v>2014</v>
      </c>
      <c r="Q433">
        <v>8</v>
      </c>
    </row>
    <row r="434" spans="1:17" x14ac:dyDescent="0.3">
      <c r="A434" t="s">
        <v>35</v>
      </c>
      <c r="B434" t="s">
        <v>93</v>
      </c>
      <c r="C434" t="s">
        <v>82</v>
      </c>
      <c r="D434" t="s">
        <v>94</v>
      </c>
      <c r="E434" t="s">
        <v>27</v>
      </c>
      <c r="F434" t="s">
        <v>30</v>
      </c>
      <c r="G434" s="1">
        <v>42370</v>
      </c>
      <c r="H434">
        <v>118002879</v>
      </c>
      <c r="I434" s="1">
        <v>42376</v>
      </c>
      <c r="J434" s="4">
        <v>8529</v>
      </c>
      <c r="K434" s="2">
        <v>81.73</v>
      </c>
      <c r="L434" s="2">
        <v>56.67</v>
      </c>
      <c r="M434" s="2">
        <v>697075.17</v>
      </c>
      <c r="N434" s="2">
        <v>483338.43</v>
      </c>
      <c r="O434" s="2">
        <v>213736.74</v>
      </c>
      <c r="P434">
        <v>2016</v>
      </c>
      <c r="Q434">
        <v>1</v>
      </c>
    </row>
    <row r="435" spans="1:17" x14ac:dyDescent="0.3">
      <c r="A435" t="s">
        <v>35</v>
      </c>
      <c r="B435" t="s">
        <v>99</v>
      </c>
      <c r="C435" t="s">
        <v>59</v>
      </c>
      <c r="D435" t="s">
        <v>892</v>
      </c>
      <c r="E435" t="s">
        <v>21</v>
      </c>
      <c r="F435" t="s">
        <v>30</v>
      </c>
      <c r="G435" s="1">
        <v>42700</v>
      </c>
      <c r="H435">
        <v>962186753</v>
      </c>
      <c r="I435" s="1">
        <v>42747</v>
      </c>
      <c r="J435" s="4">
        <v>1297</v>
      </c>
      <c r="K435" s="2">
        <v>668.27</v>
      </c>
      <c r="L435" s="2">
        <v>502.54</v>
      </c>
      <c r="M435" s="2">
        <v>866746.19</v>
      </c>
      <c r="N435" s="2">
        <v>651794.38</v>
      </c>
      <c r="O435" s="2">
        <v>214951.81</v>
      </c>
      <c r="P435">
        <v>2016</v>
      </c>
      <c r="Q435">
        <v>11</v>
      </c>
    </row>
    <row r="436" spans="1:17" x14ac:dyDescent="0.3">
      <c r="A436" t="s">
        <v>31</v>
      </c>
      <c r="B436" t="s">
        <v>653</v>
      </c>
      <c r="C436" t="s">
        <v>19</v>
      </c>
      <c r="D436" t="s">
        <v>654</v>
      </c>
      <c r="E436" t="s">
        <v>21</v>
      </c>
      <c r="F436" t="s">
        <v>30</v>
      </c>
      <c r="G436" s="1">
        <v>40329</v>
      </c>
      <c r="H436">
        <v>304750287</v>
      </c>
      <c r="I436" s="1">
        <v>40330</v>
      </c>
      <c r="J436" s="4">
        <v>1237</v>
      </c>
      <c r="K436" s="2">
        <v>437.2</v>
      </c>
      <c r="L436" s="2">
        <v>263.33</v>
      </c>
      <c r="M436" s="2">
        <v>540816.4</v>
      </c>
      <c r="N436" s="2">
        <v>325739.21000000002</v>
      </c>
      <c r="O436" s="2">
        <v>215077.19</v>
      </c>
      <c r="P436">
        <v>2010</v>
      </c>
      <c r="Q436">
        <v>5</v>
      </c>
    </row>
    <row r="437" spans="1:17" x14ac:dyDescent="0.3">
      <c r="A437" t="s">
        <v>35</v>
      </c>
      <c r="B437" t="s">
        <v>131</v>
      </c>
      <c r="C437" t="s">
        <v>25</v>
      </c>
      <c r="D437" t="s">
        <v>132</v>
      </c>
      <c r="E437" t="s">
        <v>27</v>
      </c>
      <c r="F437" t="s">
        <v>22</v>
      </c>
      <c r="G437" s="1">
        <v>40499</v>
      </c>
      <c r="H437">
        <v>951380240</v>
      </c>
      <c r="I437" s="1">
        <v>40532</v>
      </c>
      <c r="J437" s="4">
        <v>3410</v>
      </c>
      <c r="K437" s="2">
        <v>154.06</v>
      </c>
      <c r="L437" s="2">
        <v>90.93</v>
      </c>
      <c r="M437" s="2">
        <v>525344.6</v>
      </c>
      <c r="N437" s="2">
        <v>310071.3</v>
      </c>
      <c r="O437" s="2">
        <v>215273.3</v>
      </c>
      <c r="P437">
        <v>2010</v>
      </c>
      <c r="Q437">
        <v>11</v>
      </c>
    </row>
    <row r="438" spans="1:17" x14ac:dyDescent="0.3">
      <c r="A438" t="s">
        <v>35</v>
      </c>
      <c r="B438" t="s">
        <v>316</v>
      </c>
      <c r="C438" t="s">
        <v>82</v>
      </c>
      <c r="D438" t="s">
        <v>1022</v>
      </c>
      <c r="E438" t="s">
        <v>21</v>
      </c>
      <c r="F438" t="s">
        <v>22</v>
      </c>
      <c r="G438" s="1">
        <v>41818</v>
      </c>
      <c r="H438">
        <v>543723094</v>
      </c>
      <c r="I438" s="1">
        <v>41822</v>
      </c>
      <c r="J438" s="4">
        <v>8601</v>
      </c>
      <c r="K438" s="2">
        <v>81.73</v>
      </c>
      <c r="L438" s="2">
        <v>56.67</v>
      </c>
      <c r="M438" s="2">
        <v>702959.73</v>
      </c>
      <c r="N438" s="2">
        <v>487418.67</v>
      </c>
      <c r="O438" s="2">
        <v>215541.06</v>
      </c>
      <c r="P438">
        <v>2014</v>
      </c>
      <c r="Q438">
        <v>6</v>
      </c>
    </row>
    <row r="439" spans="1:17" x14ac:dyDescent="0.3">
      <c r="A439" t="s">
        <v>31</v>
      </c>
      <c r="B439" t="s">
        <v>145</v>
      </c>
      <c r="C439" t="s">
        <v>33</v>
      </c>
      <c r="D439" t="s">
        <v>1157</v>
      </c>
      <c r="E439" t="s">
        <v>21</v>
      </c>
      <c r="F439" t="s">
        <v>39</v>
      </c>
      <c r="G439" s="1">
        <v>42017</v>
      </c>
      <c r="H439">
        <v>677284657</v>
      </c>
      <c r="I439" s="1">
        <v>42019</v>
      </c>
      <c r="J439" s="4">
        <v>2436</v>
      </c>
      <c r="K439" s="2">
        <v>205.7</v>
      </c>
      <c r="L439" s="2">
        <v>117.11</v>
      </c>
      <c r="M439" s="2">
        <v>501085.2</v>
      </c>
      <c r="N439" s="2">
        <v>285279.96000000002</v>
      </c>
      <c r="O439" s="2">
        <v>215805.24</v>
      </c>
      <c r="P439">
        <v>2015</v>
      </c>
      <c r="Q439">
        <v>1</v>
      </c>
    </row>
    <row r="440" spans="1:17" x14ac:dyDescent="0.3">
      <c r="A440" t="s">
        <v>35</v>
      </c>
      <c r="B440" t="s">
        <v>113</v>
      </c>
      <c r="C440" t="s">
        <v>25</v>
      </c>
      <c r="D440" t="s">
        <v>373</v>
      </c>
      <c r="E440" t="s">
        <v>27</v>
      </c>
      <c r="F440" t="s">
        <v>30</v>
      </c>
      <c r="G440" s="1">
        <v>40248</v>
      </c>
      <c r="H440">
        <v>531405103</v>
      </c>
      <c r="I440" s="1">
        <v>40287</v>
      </c>
      <c r="J440" s="4">
        <v>3434</v>
      </c>
      <c r="K440" s="2">
        <v>154.06</v>
      </c>
      <c r="L440" s="2">
        <v>90.93</v>
      </c>
      <c r="M440" s="2">
        <v>529042.04</v>
      </c>
      <c r="N440" s="2">
        <v>312253.62</v>
      </c>
      <c r="O440" s="2">
        <v>216788.42</v>
      </c>
      <c r="P440">
        <v>2010</v>
      </c>
      <c r="Q440">
        <v>3</v>
      </c>
    </row>
    <row r="441" spans="1:17" x14ac:dyDescent="0.3">
      <c r="A441" t="s">
        <v>40</v>
      </c>
      <c r="B441" t="s">
        <v>79</v>
      </c>
      <c r="C441" t="s">
        <v>46</v>
      </c>
      <c r="D441" t="s">
        <v>384</v>
      </c>
      <c r="E441" t="s">
        <v>27</v>
      </c>
      <c r="F441" t="s">
        <v>65</v>
      </c>
      <c r="G441" s="1">
        <v>41338</v>
      </c>
      <c r="H441">
        <v>403836238</v>
      </c>
      <c r="I441" s="1">
        <v>41367</v>
      </c>
      <c r="J441" s="4">
        <v>2972</v>
      </c>
      <c r="K441" s="2">
        <v>109.28</v>
      </c>
      <c r="L441" s="2">
        <v>35.840000000000003</v>
      </c>
      <c r="M441" s="2">
        <v>324780.15999999997</v>
      </c>
      <c r="N441" s="2">
        <v>106516.48</v>
      </c>
      <c r="O441" s="2">
        <v>218263.67999999999</v>
      </c>
      <c r="P441">
        <v>2013</v>
      </c>
      <c r="Q441">
        <v>3</v>
      </c>
    </row>
    <row r="442" spans="1:17" x14ac:dyDescent="0.3">
      <c r="A442" t="s">
        <v>31</v>
      </c>
      <c r="B442" t="s">
        <v>200</v>
      </c>
      <c r="C442" t="s">
        <v>82</v>
      </c>
      <c r="D442" t="s">
        <v>768</v>
      </c>
      <c r="E442" t="s">
        <v>27</v>
      </c>
      <c r="F442" t="s">
        <v>65</v>
      </c>
      <c r="G442" s="1">
        <v>41324</v>
      </c>
      <c r="H442">
        <v>232155120</v>
      </c>
      <c r="I442" s="1">
        <v>41363</v>
      </c>
      <c r="J442" s="4">
        <v>8714</v>
      </c>
      <c r="K442" s="2">
        <v>81.73</v>
      </c>
      <c r="L442" s="2">
        <v>56.67</v>
      </c>
      <c r="M442" s="2">
        <v>712195.22</v>
      </c>
      <c r="N442" s="2">
        <v>493822.38</v>
      </c>
      <c r="O442" s="2">
        <v>218372.84</v>
      </c>
      <c r="P442">
        <v>2013</v>
      </c>
      <c r="Q442">
        <v>2</v>
      </c>
    </row>
    <row r="443" spans="1:17" x14ac:dyDescent="0.3">
      <c r="A443" t="s">
        <v>35</v>
      </c>
      <c r="B443" t="s">
        <v>414</v>
      </c>
      <c r="C443" t="s">
        <v>28</v>
      </c>
      <c r="D443" t="s">
        <v>424</v>
      </c>
      <c r="E443" t="s">
        <v>27</v>
      </c>
      <c r="F443" t="s">
        <v>22</v>
      </c>
      <c r="G443" s="1">
        <v>42418</v>
      </c>
      <c r="H443">
        <v>349157369</v>
      </c>
      <c r="I443" s="1">
        <v>42465</v>
      </c>
      <c r="J443" s="4">
        <v>2279</v>
      </c>
      <c r="K443" s="2">
        <v>255.28</v>
      </c>
      <c r="L443" s="2">
        <v>159.41999999999999</v>
      </c>
      <c r="M443" s="2">
        <v>581783.12</v>
      </c>
      <c r="N443" s="2">
        <v>363318.18</v>
      </c>
      <c r="O443" s="2">
        <v>218464.94</v>
      </c>
      <c r="P443">
        <v>2016</v>
      </c>
      <c r="Q443">
        <v>2</v>
      </c>
    </row>
    <row r="444" spans="1:17" x14ac:dyDescent="0.3">
      <c r="A444" t="s">
        <v>40</v>
      </c>
      <c r="B444" t="s">
        <v>79</v>
      </c>
      <c r="C444" t="s">
        <v>25</v>
      </c>
      <c r="D444" t="s">
        <v>616</v>
      </c>
      <c r="E444" t="s">
        <v>27</v>
      </c>
      <c r="F444" t="s">
        <v>39</v>
      </c>
      <c r="G444" s="1">
        <v>41146</v>
      </c>
      <c r="H444">
        <v>614028298</v>
      </c>
      <c r="I444" s="1">
        <v>41161</v>
      </c>
      <c r="J444" s="4">
        <v>3473</v>
      </c>
      <c r="K444" s="2">
        <v>154.06</v>
      </c>
      <c r="L444" s="2">
        <v>90.93</v>
      </c>
      <c r="M444" s="2">
        <v>535050.38</v>
      </c>
      <c r="N444" s="2">
        <v>315799.89</v>
      </c>
      <c r="O444" s="2">
        <v>219250.49</v>
      </c>
      <c r="P444">
        <v>2012</v>
      </c>
      <c r="Q444">
        <v>8</v>
      </c>
    </row>
    <row r="445" spans="1:17" x14ac:dyDescent="0.3">
      <c r="A445" t="s">
        <v>40</v>
      </c>
      <c r="B445" t="s">
        <v>310</v>
      </c>
      <c r="C445" t="s">
        <v>25</v>
      </c>
      <c r="D445" t="s">
        <v>721</v>
      </c>
      <c r="E445" t="s">
        <v>21</v>
      </c>
      <c r="F445" t="s">
        <v>22</v>
      </c>
      <c r="G445" s="1">
        <v>40402</v>
      </c>
      <c r="H445">
        <v>248121345</v>
      </c>
      <c r="I445" s="1">
        <v>40435</v>
      </c>
      <c r="J445" s="4">
        <v>3475</v>
      </c>
      <c r="K445" s="2">
        <v>154.06</v>
      </c>
      <c r="L445" s="2">
        <v>90.93</v>
      </c>
      <c r="M445" s="2">
        <v>535358.5</v>
      </c>
      <c r="N445" s="2">
        <v>315981.75</v>
      </c>
      <c r="O445" s="2">
        <v>219376.75</v>
      </c>
      <c r="P445">
        <v>2010</v>
      </c>
      <c r="Q445">
        <v>8</v>
      </c>
    </row>
    <row r="446" spans="1:17" x14ac:dyDescent="0.3">
      <c r="A446" t="s">
        <v>51</v>
      </c>
      <c r="B446" t="s">
        <v>520</v>
      </c>
      <c r="C446" t="s">
        <v>82</v>
      </c>
      <c r="D446" t="s">
        <v>521</v>
      </c>
      <c r="E446" t="s">
        <v>27</v>
      </c>
      <c r="F446" t="s">
        <v>65</v>
      </c>
      <c r="G446" s="1">
        <v>41052</v>
      </c>
      <c r="H446">
        <v>109724509</v>
      </c>
      <c r="I446" s="1">
        <v>41076</v>
      </c>
      <c r="J446" s="4">
        <v>8775</v>
      </c>
      <c r="K446" s="2">
        <v>81.73</v>
      </c>
      <c r="L446" s="2">
        <v>56.67</v>
      </c>
      <c r="M446" s="2">
        <v>717180.75</v>
      </c>
      <c r="N446" s="2">
        <v>497279.25</v>
      </c>
      <c r="O446" s="2">
        <v>219901.5</v>
      </c>
      <c r="P446">
        <v>2012</v>
      </c>
      <c r="Q446">
        <v>5</v>
      </c>
    </row>
    <row r="447" spans="1:17" x14ac:dyDescent="0.3">
      <c r="A447" t="s">
        <v>40</v>
      </c>
      <c r="B447" t="s">
        <v>283</v>
      </c>
      <c r="C447" t="s">
        <v>25</v>
      </c>
      <c r="D447" t="s">
        <v>855</v>
      </c>
      <c r="E447" t="s">
        <v>27</v>
      </c>
      <c r="F447" t="s">
        <v>65</v>
      </c>
      <c r="G447" s="1">
        <v>42086</v>
      </c>
      <c r="H447">
        <v>685871589</v>
      </c>
      <c r="I447" s="1">
        <v>42099</v>
      </c>
      <c r="J447" s="4">
        <v>3500</v>
      </c>
      <c r="K447" s="2">
        <v>154.06</v>
      </c>
      <c r="L447" s="2">
        <v>90.93</v>
      </c>
      <c r="M447" s="2">
        <v>539210</v>
      </c>
      <c r="N447" s="2">
        <v>318255</v>
      </c>
      <c r="O447" s="2">
        <v>220955</v>
      </c>
      <c r="P447">
        <v>2015</v>
      </c>
      <c r="Q447">
        <v>3</v>
      </c>
    </row>
    <row r="448" spans="1:17" x14ac:dyDescent="0.3">
      <c r="A448" t="s">
        <v>35</v>
      </c>
      <c r="B448" t="s">
        <v>54</v>
      </c>
      <c r="C448" t="s">
        <v>46</v>
      </c>
      <c r="D448" t="s">
        <v>55</v>
      </c>
      <c r="E448" t="s">
        <v>27</v>
      </c>
      <c r="F448" t="s">
        <v>22</v>
      </c>
      <c r="G448" s="1">
        <v>42367</v>
      </c>
      <c r="H448">
        <v>451010930</v>
      </c>
      <c r="I448" s="1">
        <v>42388</v>
      </c>
      <c r="J448" s="4">
        <v>3012</v>
      </c>
      <c r="K448" s="2">
        <v>109.28</v>
      </c>
      <c r="L448" s="2">
        <v>35.840000000000003</v>
      </c>
      <c r="M448" s="2">
        <v>329151.35999999999</v>
      </c>
      <c r="N448" s="2">
        <v>107950.08</v>
      </c>
      <c r="O448" s="2">
        <v>221201.28</v>
      </c>
      <c r="P448">
        <v>2015</v>
      </c>
      <c r="Q448">
        <v>12</v>
      </c>
    </row>
    <row r="449" spans="1:17" x14ac:dyDescent="0.3">
      <c r="A449" t="s">
        <v>40</v>
      </c>
      <c r="B449" t="s">
        <v>462</v>
      </c>
      <c r="C449" t="s">
        <v>56</v>
      </c>
      <c r="D449" t="s">
        <v>738</v>
      </c>
      <c r="E449" t="s">
        <v>21</v>
      </c>
      <c r="F449" t="s">
        <v>30</v>
      </c>
      <c r="G449" s="1">
        <v>40402</v>
      </c>
      <c r="H449">
        <v>283504188</v>
      </c>
      <c r="I449" s="1">
        <v>40423</v>
      </c>
      <c r="J449" s="4">
        <v>4044</v>
      </c>
      <c r="K449" s="2">
        <v>152.58000000000001</v>
      </c>
      <c r="L449" s="2">
        <v>97.44</v>
      </c>
      <c r="M449" s="2">
        <v>617033.52</v>
      </c>
      <c r="N449" s="2">
        <v>394047.36</v>
      </c>
      <c r="O449" s="2">
        <v>222986.16</v>
      </c>
      <c r="P449">
        <v>2010</v>
      </c>
      <c r="Q449">
        <v>8</v>
      </c>
    </row>
    <row r="450" spans="1:17" x14ac:dyDescent="0.3">
      <c r="A450" t="s">
        <v>23</v>
      </c>
      <c r="B450" t="s">
        <v>182</v>
      </c>
      <c r="C450" t="s">
        <v>82</v>
      </c>
      <c r="D450" t="s">
        <v>690</v>
      </c>
      <c r="E450" t="s">
        <v>21</v>
      </c>
      <c r="F450" t="s">
        <v>30</v>
      </c>
      <c r="G450" s="1">
        <v>40375</v>
      </c>
      <c r="H450">
        <v>551057326</v>
      </c>
      <c r="I450" s="1">
        <v>40412</v>
      </c>
      <c r="J450" s="4">
        <v>8963</v>
      </c>
      <c r="K450" s="2">
        <v>81.73</v>
      </c>
      <c r="L450" s="2">
        <v>56.67</v>
      </c>
      <c r="M450" s="2">
        <v>732545.99</v>
      </c>
      <c r="N450" s="2">
        <v>507933.21</v>
      </c>
      <c r="O450" s="2">
        <v>224612.78</v>
      </c>
      <c r="P450">
        <v>2010</v>
      </c>
      <c r="Q450">
        <v>7</v>
      </c>
    </row>
    <row r="451" spans="1:17" x14ac:dyDescent="0.3">
      <c r="A451" t="s">
        <v>40</v>
      </c>
      <c r="B451" t="s">
        <v>265</v>
      </c>
      <c r="C451" t="s">
        <v>82</v>
      </c>
      <c r="D451" t="s">
        <v>1025</v>
      </c>
      <c r="E451" t="s">
        <v>21</v>
      </c>
      <c r="F451" t="s">
        <v>39</v>
      </c>
      <c r="G451" s="1">
        <v>42768</v>
      </c>
      <c r="H451">
        <v>276694810</v>
      </c>
      <c r="I451" s="1">
        <v>42782</v>
      </c>
      <c r="J451" s="4">
        <v>8998</v>
      </c>
      <c r="K451" s="2">
        <v>81.73</v>
      </c>
      <c r="L451" s="2">
        <v>56.67</v>
      </c>
      <c r="M451" s="2">
        <v>735406.54</v>
      </c>
      <c r="N451" s="2">
        <v>509916.66</v>
      </c>
      <c r="O451" s="2">
        <v>225489.88</v>
      </c>
      <c r="P451">
        <v>2017</v>
      </c>
      <c r="Q451">
        <v>2</v>
      </c>
    </row>
    <row r="452" spans="1:17" x14ac:dyDescent="0.3">
      <c r="A452" t="s">
        <v>35</v>
      </c>
      <c r="B452" t="s">
        <v>99</v>
      </c>
      <c r="C452" t="s">
        <v>91</v>
      </c>
      <c r="D452" t="s">
        <v>889</v>
      </c>
      <c r="E452" t="s">
        <v>21</v>
      </c>
      <c r="F452" t="s">
        <v>39</v>
      </c>
      <c r="G452" s="1">
        <v>42025</v>
      </c>
      <c r="H452">
        <v>960269725</v>
      </c>
      <c r="I452" s="1">
        <v>42057</v>
      </c>
      <c r="J452" s="4">
        <v>4006</v>
      </c>
      <c r="K452" s="2">
        <v>421.89</v>
      </c>
      <c r="L452" s="2">
        <v>364.69</v>
      </c>
      <c r="M452" s="2">
        <v>1690091.34</v>
      </c>
      <c r="N452" s="2">
        <v>1460948.14</v>
      </c>
      <c r="O452" s="2">
        <v>229143.2</v>
      </c>
      <c r="P452">
        <v>2015</v>
      </c>
      <c r="Q452">
        <v>1</v>
      </c>
    </row>
    <row r="453" spans="1:17" x14ac:dyDescent="0.3">
      <c r="A453" t="s">
        <v>31</v>
      </c>
      <c r="B453" t="s">
        <v>63</v>
      </c>
      <c r="C453" t="s">
        <v>82</v>
      </c>
      <c r="D453" t="s">
        <v>1162</v>
      </c>
      <c r="E453" t="s">
        <v>27</v>
      </c>
      <c r="F453" t="s">
        <v>22</v>
      </c>
      <c r="G453" s="1">
        <v>41556</v>
      </c>
      <c r="H453">
        <v>849312102</v>
      </c>
      <c r="I453" s="1">
        <v>41601</v>
      </c>
      <c r="J453" s="4">
        <v>9180</v>
      </c>
      <c r="K453" s="2">
        <v>81.73</v>
      </c>
      <c r="L453" s="2">
        <v>56.67</v>
      </c>
      <c r="M453" s="2">
        <v>750281.4</v>
      </c>
      <c r="N453" s="2">
        <v>520230.6</v>
      </c>
      <c r="O453" s="2">
        <v>230050.8</v>
      </c>
      <c r="P453">
        <v>2013</v>
      </c>
      <c r="Q453">
        <v>10</v>
      </c>
    </row>
    <row r="454" spans="1:17" x14ac:dyDescent="0.3">
      <c r="A454" t="s">
        <v>17</v>
      </c>
      <c r="B454" t="s">
        <v>174</v>
      </c>
      <c r="C454" t="s">
        <v>91</v>
      </c>
      <c r="D454" t="s">
        <v>1176</v>
      </c>
      <c r="E454" t="s">
        <v>27</v>
      </c>
      <c r="F454" t="s">
        <v>39</v>
      </c>
      <c r="G454" s="1">
        <v>41995</v>
      </c>
      <c r="H454">
        <v>480177485</v>
      </c>
      <c r="I454" s="1">
        <v>42042</v>
      </c>
      <c r="J454" s="4">
        <v>4043</v>
      </c>
      <c r="K454" s="2">
        <v>421.89</v>
      </c>
      <c r="L454" s="2">
        <v>364.69</v>
      </c>
      <c r="M454" s="2">
        <v>1705701.27</v>
      </c>
      <c r="N454" s="2">
        <v>1474441.67</v>
      </c>
      <c r="O454" s="2">
        <v>231259.6</v>
      </c>
      <c r="P454">
        <v>2014</v>
      </c>
      <c r="Q454">
        <v>12</v>
      </c>
    </row>
    <row r="455" spans="1:17" x14ac:dyDescent="0.3">
      <c r="A455" t="s">
        <v>31</v>
      </c>
      <c r="B455" t="s">
        <v>653</v>
      </c>
      <c r="C455" t="s">
        <v>82</v>
      </c>
      <c r="D455" t="s">
        <v>1150</v>
      </c>
      <c r="E455" t="s">
        <v>27</v>
      </c>
      <c r="F455" t="s">
        <v>39</v>
      </c>
      <c r="G455" s="1">
        <v>40796</v>
      </c>
      <c r="H455">
        <v>777840888</v>
      </c>
      <c r="I455" s="1">
        <v>40839</v>
      </c>
      <c r="J455" s="4">
        <v>9259</v>
      </c>
      <c r="K455" s="2">
        <v>81.73</v>
      </c>
      <c r="L455" s="2">
        <v>56.67</v>
      </c>
      <c r="M455" s="2">
        <v>756738.07</v>
      </c>
      <c r="N455" s="2">
        <v>524707.53</v>
      </c>
      <c r="O455" s="2">
        <v>232030.54</v>
      </c>
      <c r="P455">
        <v>2011</v>
      </c>
      <c r="Q455">
        <v>9</v>
      </c>
    </row>
    <row r="456" spans="1:17" x14ac:dyDescent="0.3">
      <c r="A456" t="s">
        <v>35</v>
      </c>
      <c r="B456" t="s">
        <v>276</v>
      </c>
      <c r="C456" t="s">
        <v>91</v>
      </c>
      <c r="D456" t="s">
        <v>529</v>
      </c>
      <c r="E456" t="s">
        <v>21</v>
      </c>
      <c r="F456" t="s">
        <v>22</v>
      </c>
      <c r="G456" s="1">
        <v>42673</v>
      </c>
      <c r="H456">
        <v>855445134</v>
      </c>
      <c r="I456" s="1">
        <v>42710</v>
      </c>
      <c r="J456" s="4">
        <v>4080</v>
      </c>
      <c r="K456" s="2">
        <v>421.89</v>
      </c>
      <c r="L456" s="2">
        <v>364.69</v>
      </c>
      <c r="M456" s="2">
        <v>1721311.2</v>
      </c>
      <c r="N456" s="2">
        <v>1487935.2</v>
      </c>
      <c r="O456" s="2">
        <v>233376</v>
      </c>
      <c r="P456">
        <v>2016</v>
      </c>
      <c r="Q456">
        <v>10</v>
      </c>
    </row>
    <row r="457" spans="1:17" x14ac:dyDescent="0.3">
      <c r="A457" t="s">
        <v>40</v>
      </c>
      <c r="B457" t="s">
        <v>109</v>
      </c>
      <c r="C457" t="s">
        <v>56</v>
      </c>
      <c r="D457" t="s">
        <v>250</v>
      </c>
      <c r="E457" t="s">
        <v>27</v>
      </c>
      <c r="F457" t="s">
        <v>22</v>
      </c>
      <c r="G457" s="1">
        <v>40645</v>
      </c>
      <c r="H457">
        <v>742443025</v>
      </c>
      <c r="I457" s="1">
        <v>40648</v>
      </c>
      <c r="J457" s="4">
        <v>4245</v>
      </c>
      <c r="K457" s="2">
        <v>152.58000000000001</v>
      </c>
      <c r="L457" s="2">
        <v>97.44</v>
      </c>
      <c r="M457" s="2">
        <v>647702.1</v>
      </c>
      <c r="N457" s="2">
        <v>413632.8</v>
      </c>
      <c r="O457" s="2">
        <v>234069.3</v>
      </c>
      <c r="P457">
        <v>2011</v>
      </c>
      <c r="Q457">
        <v>4</v>
      </c>
    </row>
    <row r="458" spans="1:17" x14ac:dyDescent="0.3">
      <c r="A458" t="s">
        <v>35</v>
      </c>
      <c r="B458" t="s">
        <v>464</v>
      </c>
      <c r="C458" t="s">
        <v>28</v>
      </c>
      <c r="D458" t="s">
        <v>929</v>
      </c>
      <c r="E458" t="s">
        <v>21</v>
      </c>
      <c r="F458" t="s">
        <v>39</v>
      </c>
      <c r="G458" s="1">
        <v>41046</v>
      </c>
      <c r="H458">
        <v>958912742</v>
      </c>
      <c r="I458" s="1">
        <v>41088</v>
      </c>
      <c r="J458" s="4">
        <v>2444</v>
      </c>
      <c r="K458" s="2">
        <v>255.28</v>
      </c>
      <c r="L458" s="2">
        <v>159.41999999999999</v>
      </c>
      <c r="M458" s="2">
        <v>623904.31999999995</v>
      </c>
      <c r="N458" s="2">
        <v>389622.48</v>
      </c>
      <c r="O458" s="2">
        <v>234281.84</v>
      </c>
      <c r="P458">
        <v>2012</v>
      </c>
      <c r="Q458">
        <v>5</v>
      </c>
    </row>
    <row r="459" spans="1:17" x14ac:dyDescent="0.3">
      <c r="A459" t="s">
        <v>35</v>
      </c>
      <c r="B459" t="s">
        <v>105</v>
      </c>
      <c r="C459" t="s">
        <v>82</v>
      </c>
      <c r="D459" t="s">
        <v>326</v>
      </c>
      <c r="E459" t="s">
        <v>27</v>
      </c>
      <c r="F459" t="s">
        <v>39</v>
      </c>
      <c r="G459" s="1">
        <v>42922</v>
      </c>
      <c r="H459">
        <v>377938973</v>
      </c>
      <c r="I459" s="1">
        <v>42927</v>
      </c>
      <c r="J459" s="4">
        <v>9396</v>
      </c>
      <c r="K459" s="2">
        <v>81.73</v>
      </c>
      <c r="L459" s="2">
        <v>56.67</v>
      </c>
      <c r="M459" s="2">
        <v>767935.08</v>
      </c>
      <c r="N459" s="2">
        <v>532471.31999999995</v>
      </c>
      <c r="O459" s="2">
        <v>235463.76</v>
      </c>
      <c r="P459">
        <v>2017</v>
      </c>
      <c r="Q459">
        <v>7</v>
      </c>
    </row>
    <row r="460" spans="1:17" x14ac:dyDescent="0.3">
      <c r="A460" t="s">
        <v>35</v>
      </c>
      <c r="B460" t="s">
        <v>43</v>
      </c>
      <c r="C460" t="s">
        <v>56</v>
      </c>
      <c r="D460" t="s">
        <v>186</v>
      </c>
      <c r="E460" t="s">
        <v>21</v>
      </c>
      <c r="F460" t="s">
        <v>65</v>
      </c>
      <c r="G460" s="1">
        <v>40203</v>
      </c>
      <c r="H460">
        <v>546986377</v>
      </c>
      <c r="I460" s="1">
        <v>40219</v>
      </c>
      <c r="J460" s="4">
        <v>4279</v>
      </c>
      <c r="K460" s="2">
        <v>152.58000000000001</v>
      </c>
      <c r="L460" s="2">
        <v>97.44</v>
      </c>
      <c r="M460" s="2">
        <v>652889.81999999995</v>
      </c>
      <c r="N460" s="2">
        <v>416945.76</v>
      </c>
      <c r="O460" s="2">
        <v>235944.06</v>
      </c>
      <c r="P460">
        <v>2010</v>
      </c>
      <c r="Q460">
        <v>1</v>
      </c>
    </row>
    <row r="461" spans="1:17" x14ac:dyDescent="0.3">
      <c r="A461" t="s">
        <v>48</v>
      </c>
      <c r="B461" t="s">
        <v>364</v>
      </c>
      <c r="C461" t="s">
        <v>46</v>
      </c>
      <c r="D461" t="s">
        <v>1106</v>
      </c>
      <c r="E461" t="s">
        <v>21</v>
      </c>
      <c r="F461" t="s">
        <v>30</v>
      </c>
      <c r="G461" s="1">
        <v>41495</v>
      </c>
      <c r="H461">
        <v>336116683</v>
      </c>
      <c r="I461" s="1">
        <v>41521</v>
      </c>
      <c r="J461" s="4">
        <v>3251</v>
      </c>
      <c r="K461" s="2">
        <v>109.28</v>
      </c>
      <c r="L461" s="2">
        <v>35.840000000000003</v>
      </c>
      <c r="M461" s="2">
        <v>355269.28</v>
      </c>
      <c r="N461" s="2">
        <v>116515.84</v>
      </c>
      <c r="O461" s="2">
        <v>238753.44</v>
      </c>
      <c r="P461">
        <v>2013</v>
      </c>
      <c r="Q461">
        <v>8</v>
      </c>
    </row>
    <row r="462" spans="1:17" x14ac:dyDescent="0.3">
      <c r="A462" t="s">
        <v>31</v>
      </c>
      <c r="B462" t="s">
        <v>63</v>
      </c>
      <c r="C462" t="s">
        <v>25</v>
      </c>
      <c r="D462" t="s">
        <v>436</v>
      </c>
      <c r="E462" t="s">
        <v>27</v>
      </c>
      <c r="F462" t="s">
        <v>39</v>
      </c>
      <c r="G462" s="1">
        <v>42060</v>
      </c>
      <c r="H462">
        <v>720307290</v>
      </c>
      <c r="I462" s="1">
        <v>42091</v>
      </c>
      <c r="J462" s="4">
        <v>3789</v>
      </c>
      <c r="K462" s="2">
        <v>154.06</v>
      </c>
      <c r="L462" s="2">
        <v>90.93</v>
      </c>
      <c r="M462" s="2">
        <v>583733.34</v>
      </c>
      <c r="N462" s="2">
        <v>344533.77</v>
      </c>
      <c r="O462" s="2">
        <v>239199.57</v>
      </c>
      <c r="P462">
        <v>2015</v>
      </c>
      <c r="Q462">
        <v>2</v>
      </c>
    </row>
    <row r="463" spans="1:17" x14ac:dyDescent="0.3">
      <c r="A463" t="s">
        <v>31</v>
      </c>
      <c r="B463" t="s">
        <v>834</v>
      </c>
      <c r="C463" t="s">
        <v>56</v>
      </c>
      <c r="D463" t="s">
        <v>944</v>
      </c>
      <c r="E463" t="s">
        <v>21</v>
      </c>
      <c r="F463" t="s">
        <v>65</v>
      </c>
      <c r="G463" s="1">
        <v>41591</v>
      </c>
      <c r="H463">
        <v>860886800</v>
      </c>
      <c r="I463" s="1">
        <v>41601</v>
      </c>
      <c r="J463" s="4">
        <v>4390</v>
      </c>
      <c r="K463" s="2">
        <v>152.58000000000001</v>
      </c>
      <c r="L463" s="2">
        <v>97.44</v>
      </c>
      <c r="M463" s="2">
        <v>669826.19999999995</v>
      </c>
      <c r="N463" s="2">
        <v>427761.6</v>
      </c>
      <c r="O463" s="2">
        <v>242064.6</v>
      </c>
      <c r="P463">
        <v>2013</v>
      </c>
      <c r="Q463">
        <v>11</v>
      </c>
    </row>
    <row r="464" spans="1:17" x14ac:dyDescent="0.3">
      <c r="A464" t="s">
        <v>31</v>
      </c>
      <c r="B464" t="s">
        <v>139</v>
      </c>
      <c r="C464" t="s">
        <v>28</v>
      </c>
      <c r="D464" t="s">
        <v>859</v>
      </c>
      <c r="E464" t="s">
        <v>21</v>
      </c>
      <c r="F464" t="s">
        <v>65</v>
      </c>
      <c r="G464" s="1">
        <v>40496</v>
      </c>
      <c r="H464">
        <v>783596694</v>
      </c>
      <c r="I464" s="1">
        <v>40536</v>
      </c>
      <c r="J464" s="4">
        <v>2530</v>
      </c>
      <c r="K464" s="2">
        <v>255.28</v>
      </c>
      <c r="L464" s="2">
        <v>159.41999999999999</v>
      </c>
      <c r="M464" s="2">
        <v>645858.4</v>
      </c>
      <c r="N464" s="2">
        <v>403332.6</v>
      </c>
      <c r="O464" s="2">
        <v>242525.8</v>
      </c>
      <c r="P464">
        <v>2010</v>
      </c>
      <c r="Q464">
        <v>11</v>
      </c>
    </row>
    <row r="465" spans="1:17" x14ac:dyDescent="0.3">
      <c r="A465" t="s">
        <v>17</v>
      </c>
      <c r="B465" t="s">
        <v>81</v>
      </c>
      <c r="C465" t="s">
        <v>82</v>
      </c>
      <c r="D465" t="s">
        <v>83</v>
      </c>
      <c r="E465" t="s">
        <v>27</v>
      </c>
      <c r="F465" t="s">
        <v>39</v>
      </c>
      <c r="G465" s="1">
        <v>40594</v>
      </c>
      <c r="H465">
        <v>127468717</v>
      </c>
      <c r="I465" s="1">
        <v>40611</v>
      </c>
      <c r="J465" s="4">
        <v>9681</v>
      </c>
      <c r="K465" s="2">
        <v>81.73</v>
      </c>
      <c r="L465" s="2">
        <v>56.67</v>
      </c>
      <c r="M465" s="2">
        <v>791228.13</v>
      </c>
      <c r="N465" s="2">
        <v>548622.27</v>
      </c>
      <c r="O465" s="2">
        <v>242605.86</v>
      </c>
      <c r="P465">
        <v>2011</v>
      </c>
      <c r="Q465">
        <v>2</v>
      </c>
    </row>
    <row r="466" spans="1:17" x14ac:dyDescent="0.3">
      <c r="A466" t="s">
        <v>51</v>
      </c>
      <c r="B466" t="s">
        <v>520</v>
      </c>
      <c r="C466" t="s">
        <v>59</v>
      </c>
      <c r="D466" t="s">
        <v>1126</v>
      </c>
      <c r="E466" t="s">
        <v>21</v>
      </c>
      <c r="F466" t="s">
        <v>39</v>
      </c>
      <c r="G466" s="1">
        <v>40611</v>
      </c>
      <c r="H466">
        <v>905381858</v>
      </c>
      <c r="I466" s="1">
        <v>40641</v>
      </c>
      <c r="J466" s="4">
        <v>1466</v>
      </c>
      <c r="K466" s="2">
        <v>668.27</v>
      </c>
      <c r="L466" s="2">
        <v>502.54</v>
      </c>
      <c r="M466" s="2">
        <v>979683.82</v>
      </c>
      <c r="N466" s="2">
        <v>736723.64</v>
      </c>
      <c r="O466" s="2">
        <v>242960.18</v>
      </c>
      <c r="P466">
        <v>2011</v>
      </c>
      <c r="Q466">
        <v>3</v>
      </c>
    </row>
    <row r="467" spans="1:17" x14ac:dyDescent="0.3">
      <c r="A467" t="s">
        <v>35</v>
      </c>
      <c r="B467" t="s">
        <v>118</v>
      </c>
      <c r="C467" t="s">
        <v>56</v>
      </c>
      <c r="D467" t="s">
        <v>119</v>
      </c>
      <c r="E467" t="s">
        <v>21</v>
      </c>
      <c r="F467" t="s">
        <v>65</v>
      </c>
      <c r="G467" s="1">
        <v>42689</v>
      </c>
      <c r="H467">
        <v>596628272</v>
      </c>
      <c r="I467" s="1">
        <v>42734</v>
      </c>
      <c r="J467" s="4">
        <v>4419</v>
      </c>
      <c r="K467" s="2">
        <v>152.58000000000001</v>
      </c>
      <c r="L467" s="2">
        <v>97.44</v>
      </c>
      <c r="M467" s="2">
        <v>674251.02</v>
      </c>
      <c r="N467" s="2">
        <v>430587.36</v>
      </c>
      <c r="O467" s="2">
        <v>243663.66</v>
      </c>
      <c r="P467">
        <v>2016</v>
      </c>
      <c r="Q467">
        <v>11</v>
      </c>
    </row>
    <row r="468" spans="1:17" x14ac:dyDescent="0.3">
      <c r="A468" t="s">
        <v>31</v>
      </c>
      <c r="B468" t="s">
        <v>84</v>
      </c>
      <c r="C468" t="s">
        <v>91</v>
      </c>
      <c r="D468" t="s">
        <v>278</v>
      </c>
      <c r="E468" t="s">
        <v>21</v>
      </c>
      <c r="F468" t="s">
        <v>22</v>
      </c>
      <c r="G468" s="1">
        <v>42007</v>
      </c>
      <c r="H468">
        <v>573378455</v>
      </c>
      <c r="I468" s="1">
        <v>42021</v>
      </c>
      <c r="J468" s="4">
        <v>4281</v>
      </c>
      <c r="K468" s="2">
        <v>421.89</v>
      </c>
      <c r="L468" s="2">
        <v>364.69</v>
      </c>
      <c r="M468" s="2">
        <v>1806111.09</v>
      </c>
      <c r="N468" s="2">
        <v>1561237.89</v>
      </c>
      <c r="O468" s="2">
        <v>244873.2</v>
      </c>
      <c r="P468">
        <v>2015</v>
      </c>
      <c r="Q468">
        <v>1</v>
      </c>
    </row>
    <row r="469" spans="1:17" x14ac:dyDescent="0.3">
      <c r="A469" t="s">
        <v>51</v>
      </c>
      <c r="B469" t="s">
        <v>338</v>
      </c>
      <c r="C469" t="s">
        <v>82</v>
      </c>
      <c r="D469" t="s">
        <v>904</v>
      </c>
      <c r="E469" t="s">
        <v>21</v>
      </c>
      <c r="F469" t="s">
        <v>22</v>
      </c>
      <c r="G469" s="1">
        <v>42072</v>
      </c>
      <c r="H469">
        <v>532846200</v>
      </c>
      <c r="I469" s="1">
        <v>42114</v>
      </c>
      <c r="J469" s="4">
        <v>9886</v>
      </c>
      <c r="K469" s="2">
        <v>81.73</v>
      </c>
      <c r="L469" s="2">
        <v>56.67</v>
      </c>
      <c r="M469" s="2">
        <v>807982.78</v>
      </c>
      <c r="N469" s="2">
        <v>560239.62</v>
      </c>
      <c r="O469" s="2">
        <v>247743.16</v>
      </c>
      <c r="P469">
        <v>2015</v>
      </c>
      <c r="Q469">
        <v>3</v>
      </c>
    </row>
    <row r="470" spans="1:17" x14ac:dyDescent="0.3">
      <c r="A470" t="s">
        <v>17</v>
      </c>
      <c r="B470" t="s">
        <v>232</v>
      </c>
      <c r="C470" t="s">
        <v>46</v>
      </c>
      <c r="D470" t="s">
        <v>233</v>
      </c>
      <c r="E470" t="s">
        <v>21</v>
      </c>
      <c r="F470" t="s">
        <v>22</v>
      </c>
      <c r="G470" s="1">
        <v>40862</v>
      </c>
      <c r="H470">
        <v>414887797</v>
      </c>
      <c r="I470" s="1">
        <v>40864</v>
      </c>
      <c r="J470" s="4">
        <v>3374</v>
      </c>
      <c r="K470" s="2">
        <v>109.28</v>
      </c>
      <c r="L470" s="2">
        <v>35.840000000000003</v>
      </c>
      <c r="M470" s="2">
        <v>368710.72</v>
      </c>
      <c r="N470" s="2">
        <v>120924.16</v>
      </c>
      <c r="O470" s="2">
        <v>247786.56</v>
      </c>
      <c r="P470">
        <v>2011</v>
      </c>
      <c r="Q470">
        <v>11</v>
      </c>
    </row>
    <row r="471" spans="1:17" x14ac:dyDescent="0.3">
      <c r="A471" t="s">
        <v>48</v>
      </c>
      <c r="B471" t="s">
        <v>86</v>
      </c>
      <c r="C471" t="s">
        <v>91</v>
      </c>
      <c r="D471" t="s">
        <v>577</v>
      </c>
      <c r="E471" t="s">
        <v>27</v>
      </c>
      <c r="F471" t="s">
        <v>65</v>
      </c>
      <c r="G471" s="1">
        <v>41041</v>
      </c>
      <c r="H471">
        <v>918334138</v>
      </c>
      <c r="I471" s="1">
        <v>41072</v>
      </c>
      <c r="J471" s="4">
        <v>4334</v>
      </c>
      <c r="K471" s="2">
        <v>421.89</v>
      </c>
      <c r="L471" s="2">
        <v>364.69</v>
      </c>
      <c r="M471" s="2">
        <v>1828471.26</v>
      </c>
      <c r="N471" s="2">
        <v>1580566.46</v>
      </c>
      <c r="O471" s="2">
        <v>247904.8</v>
      </c>
      <c r="P471">
        <v>2012</v>
      </c>
      <c r="Q471">
        <v>5</v>
      </c>
    </row>
    <row r="472" spans="1:17" x14ac:dyDescent="0.3">
      <c r="A472" t="s">
        <v>48</v>
      </c>
      <c r="B472" t="s">
        <v>629</v>
      </c>
      <c r="C472" t="s">
        <v>68</v>
      </c>
      <c r="D472" t="s">
        <v>678</v>
      </c>
      <c r="E472" t="s">
        <v>27</v>
      </c>
      <c r="F472" t="s">
        <v>22</v>
      </c>
      <c r="G472" s="1">
        <v>42913</v>
      </c>
      <c r="H472">
        <v>408834159</v>
      </c>
      <c r="I472" s="1">
        <v>42934</v>
      </c>
      <c r="J472" s="4">
        <v>1968</v>
      </c>
      <c r="K472" s="2">
        <v>651.21</v>
      </c>
      <c r="L472" s="2">
        <v>524.96</v>
      </c>
      <c r="M472" s="2">
        <v>1281581.28</v>
      </c>
      <c r="N472" s="2">
        <v>1033121.28</v>
      </c>
      <c r="O472" s="2">
        <v>248460</v>
      </c>
      <c r="P472">
        <v>2017</v>
      </c>
      <c r="Q472">
        <v>6</v>
      </c>
    </row>
    <row r="473" spans="1:17" x14ac:dyDescent="0.3">
      <c r="A473" t="s">
        <v>35</v>
      </c>
      <c r="B473" t="s">
        <v>184</v>
      </c>
      <c r="C473" t="s">
        <v>56</v>
      </c>
      <c r="D473" t="s">
        <v>1115</v>
      </c>
      <c r="E473" t="s">
        <v>21</v>
      </c>
      <c r="F473" t="s">
        <v>22</v>
      </c>
      <c r="G473" s="1">
        <v>41833</v>
      </c>
      <c r="H473">
        <v>370116364</v>
      </c>
      <c r="I473" s="1">
        <v>41868</v>
      </c>
      <c r="J473" s="4">
        <v>4512</v>
      </c>
      <c r="K473" s="2">
        <v>152.58000000000001</v>
      </c>
      <c r="L473" s="2">
        <v>97.44</v>
      </c>
      <c r="M473" s="2">
        <v>688440.96</v>
      </c>
      <c r="N473" s="2">
        <v>439649.28000000003</v>
      </c>
      <c r="O473" s="2">
        <v>248791.67999999999</v>
      </c>
      <c r="P473">
        <v>2014</v>
      </c>
      <c r="Q473">
        <v>7</v>
      </c>
    </row>
    <row r="474" spans="1:17" x14ac:dyDescent="0.3">
      <c r="A474" t="s">
        <v>40</v>
      </c>
      <c r="B474" t="s">
        <v>359</v>
      </c>
      <c r="C474" t="s">
        <v>91</v>
      </c>
      <c r="D474" t="s">
        <v>719</v>
      </c>
      <c r="E474" t="s">
        <v>21</v>
      </c>
      <c r="F474" t="s">
        <v>22</v>
      </c>
      <c r="G474" s="1">
        <v>40633</v>
      </c>
      <c r="H474">
        <v>834460818</v>
      </c>
      <c r="I474" s="1">
        <v>40633</v>
      </c>
      <c r="J474" s="4">
        <v>4355</v>
      </c>
      <c r="K474" s="2">
        <v>421.89</v>
      </c>
      <c r="L474" s="2">
        <v>364.69</v>
      </c>
      <c r="M474" s="2">
        <v>1837330.95</v>
      </c>
      <c r="N474" s="2">
        <v>1588224.95</v>
      </c>
      <c r="O474" s="2">
        <v>249106</v>
      </c>
      <c r="P474">
        <v>2011</v>
      </c>
      <c r="Q474">
        <v>3</v>
      </c>
    </row>
    <row r="475" spans="1:17" x14ac:dyDescent="0.3">
      <c r="A475" t="s">
        <v>31</v>
      </c>
      <c r="B475" t="s">
        <v>141</v>
      </c>
      <c r="C475" t="s">
        <v>82</v>
      </c>
      <c r="D475" t="s">
        <v>275</v>
      </c>
      <c r="E475" t="s">
        <v>21</v>
      </c>
      <c r="F475" t="s">
        <v>39</v>
      </c>
      <c r="G475" s="1">
        <v>41317</v>
      </c>
      <c r="H475">
        <v>707520663</v>
      </c>
      <c r="I475" s="1">
        <v>41348</v>
      </c>
      <c r="J475" s="4">
        <v>9942</v>
      </c>
      <c r="K475" s="2">
        <v>81.73</v>
      </c>
      <c r="L475" s="2">
        <v>56.67</v>
      </c>
      <c r="M475" s="2">
        <v>812559.66</v>
      </c>
      <c r="N475" s="2">
        <v>563413.14</v>
      </c>
      <c r="O475" s="2">
        <v>249146.52</v>
      </c>
      <c r="P475">
        <v>2013</v>
      </c>
      <c r="Q475">
        <v>2</v>
      </c>
    </row>
    <row r="476" spans="1:17" x14ac:dyDescent="0.3">
      <c r="A476" t="s">
        <v>40</v>
      </c>
      <c r="B476" t="s">
        <v>359</v>
      </c>
      <c r="C476" t="s">
        <v>82</v>
      </c>
      <c r="D476" t="s">
        <v>851</v>
      </c>
      <c r="E476" t="s">
        <v>27</v>
      </c>
      <c r="F476" t="s">
        <v>22</v>
      </c>
      <c r="G476" s="1">
        <v>42876</v>
      </c>
      <c r="H476">
        <v>692956054</v>
      </c>
      <c r="I476" s="1">
        <v>42909</v>
      </c>
      <c r="J476" s="4">
        <v>9950</v>
      </c>
      <c r="K476" s="2">
        <v>81.73</v>
      </c>
      <c r="L476" s="2">
        <v>56.67</v>
      </c>
      <c r="M476" s="2">
        <v>813213.5</v>
      </c>
      <c r="N476" s="2">
        <v>563866.5</v>
      </c>
      <c r="O476" s="2">
        <v>249347</v>
      </c>
      <c r="P476">
        <v>2017</v>
      </c>
      <c r="Q476">
        <v>5</v>
      </c>
    </row>
    <row r="477" spans="1:17" x14ac:dyDescent="0.3">
      <c r="A477" t="s">
        <v>40</v>
      </c>
      <c r="B477" t="s">
        <v>58</v>
      </c>
      <c r="C477" t="s">
        <v>59</v>
      </c>
      <c r="D477" t="s">
        <v>60</v>
      </c>
      <c r="E477" t="s">
        <v>27</v>
      </c>
      <c r="F477" t="s">
        <v>30</v>
      </c>
      <c r="G477" s="1">
        <v>42691</v>
      </c>
      <c r="H477">
        <v>702186715</v>
      </c>
      <c r="I477" s="1">
        <v>42726</v>
      </c>
      <c r="J477" s="4">
        <v>1508</v>
      </c>
      <c r="K477" s="2">
        <v>668.27</v>
      </c>
      <c r="L477" s="2">
        <v>502.54</v>
      </c>
      <c r="M477" s="2">
        <v>1007751.16</v>
      </c>
      <c r="N477" s="2">
        <v>757830.32</v>
      </c>
      <c r="O477" s="2">
        <v>249920.84</v>
      </c>
      <c r="P477">
        <v>2016</v>
      </c>
      <c r="Q477">
        <v>11</v>
      </c>
    </row>
    <row r="478" spans="1:17" x14ac:dyDescent="0.3">
      <c r="A478" t="s">
        <v>35</v>
      </c>
      <c r="B478" t="s">
        <v>153</v>
      </c>
      <c r="C478" t="s">
        <v>68</v>
      </c>
      <c r="D478" t="s">
        <v>781</v>
      </c>
      <c r="E478" t="s">
        <v>27</v>
      </c>
      <c r="F478" t="s">
        <v>30</v>
      </c>
      <c r="G478" s="1">
        <v>41279</v>
      </c>
      <c r="H478">
        <v>256158959</v>
      </c>
      <c r="I478" s="1">
        <v>41292</v>
      </c>
      <c r="J478" s="4">
        <v>1983</v>
      </c>
      <c r="K478" s="2">
        <v>651.21</v>
      </c>
      <c r="L478" s="2">
        <v>524.96</v>
      </c>
      <c r="M478" s="2">
        <v>1291349.43</v>
      </c>
      <c r="N478" s="2">
        <v>1040995.68</v>
      </c>
      <c r="O478" s="2">
        <v>250353.75</v>
      </c>
      <c r="P478">
        <v>2013</v>
      </c>
      <c r="Q478">
        <v>1</v>
      </c>
    </row>
    <row r="479" spans="1:17" x14ac:dyDescent="0.3">
      <c r="A479" t="s">
        <v>35</v>
      </c>
      <c r="B479" t="s">
        <v>43</v>
      </c>
      <c r="C479" t="s">
        <v>33</v>
      </c>
      <c r="D479" t="s">
        <v>44</v>
      </c>
      <c r="E479" t="s">
        <v>27</v>
      </c>
      <c r="F479" t="s">
        <v>39</v>
      </c>
      <c r="G479" s="1">
        <v>42067</v>
      </c>
      <c r="H479">
        <v>679414975</v>
      </c>
      <c r="I479" s="1">
        <v>42111</v>
      </c>
      <c r="J479" s="4">
        <v>2844</v>
      </c>
      <c r="K479" s="2">
        <v>205.7</v>
      </c>
      <c r="L479" s="2">
        <v>117.11</v>
      </c>
      <c r="M479" s="2">
        <v>585010.80000000005</v>
      </c>
      <c r="N479" s="2">
        <v>333060.84000000003</v>
      </c>
      <c r="O479" s="2">
        <v>251949.96</v>
      </c>
      <c r="P479">
        <v>2015</v>
      </c>
      <c r="Q479">
        <v>3</v>
      </c>
    </row>
    <row r="480" spans="1:17" x14ac:dyDescent="0.3">
      <c r="A480" t="s">
        <v>17</v>
      </c>
      <c r="B480" t="s">
        <v>208</v>
      </c>
      <c r="C480" t="s">
        <v>46</v>
      </c>
      <c r="D480" t="s">
        <v>1028</v>
      </c>
      <c r="E480" t="s">
        <v>27</v>
      </c>
      <c r="F480" t="s">
        <v>30</v>
      </c>
      <c r="G480" s="1">
        <v>42709</v>
      </c>
      <c r="H480">
        <v>446991050</v>
      </c>
      <c r="I480" s="1">
        <v>42751</v>
      </c>
      <c r="J480" s="4">
        <v>3440</v>
      </c>
      <c r="K480" s="2">
        <v>109.28</v>
      </c>
      <c r="L480" s="2">
        <v>35.840000000000003</v>
      </c>
      <c r="M480" s="2">
        <v>375923.20000000001</v>
      </c>
      <c r="N480" s="2">
        <v>123289.60000000001</v>
      </c>
      <c r="O480" s="2">
        <v>252633.60000000001</v>
      </c>
      <c r="P480">
        <v>2016</v>
      </c>
      <c r="Q480">
        <v>12</v>
      </c>
    </row>
    <row r="481" spans="1:17" x14ac:dyDescent="0.3">
      <c r="A481" t="s">
        <v>35</v>
      </c>
      <c r="B481" t="s">
        <v>341</v>
      </c>
      <c r="C481" t="s">
        <v>59</v>
      </c>
      <c r="D481" t="s">
        <v>449</v>
      </c>
      <c r="E481" t="s">
        <v>27</v>
      </c>
      <c r="F481" t="s">
        <v>22</v>
      </c>
      <c r="G481" s="1">
        <v>40602</v>
      </c>
      <c r="H481">
        <v>778490626</v>
      </c>
      <c r="I481" s="1">
        <v>40626</v>
      </c>
      <c r="J481" s="4">
        <v>1531</v>
      </c>
      <c r="K481" s="2">
        <v>668.27</v>
      </c>
      <c r="L481" s="2">
        <v>502.54</v>
      </c>
      <c r="M481" s="2">
        <v>1023121.37</v>
      </c>
      <c r="N481" s="2">
        <v>769388.74</v>
      </c>
      <c r="O481" s="2">
        <v>253732.63</v>
      </c>
      <c r="P481">
        <v>2011</v>
      </c>
      <c r="Q481">
        <v>2</v>
      </c>
    </row>
    <row r="482" spans="1:17" x14ac:dyDescent="0.3">
      <c r="A482" t="s">
        <v>40</v>
      </c>
      <c r="B482" t="s">
        <v>41</v>
      </c>
      <c r="C482" t="s">
        <v>56</v>
      </c>
      <c r="D482" t="s">
        <v>647</v>
      </c>
      <c r="E482" t="s">
        <v>21</v>
      </c>
      <c r="F482" t="s">
        <v>39</v>
      </c>
      <c r="G482" s="1">
        <v>41573</v>
      </c>
      <c r="H482">
        <v>540431916</v>
      </c>
      <c r="I482" s="1">
        <v>41593</v>
      </c>
      <c r="J482" s="4">
        <v>4668</v>
      </c>
      <c r="K482" s="2">
        <v>152.58000000000001</v>
      </c>
      <c r="L482" s="2">
        <v>97.44</v>
      </c>
      <c r="M482" s="2">
        <v>712243.44</v>
      </c>
      <c r="N482" s="2">
        <v>454849.92</v>
      </c>
      <c r="O482" s="2">
        <v>257393.52</v>
      </c>
      <c r="P482">
        <v>2013</v>
      </c>
      <c r="Q482">
        <v>10</v>
      </c>
    </row>
    <row r="483" spans="1:17" x14ac:dyDescent="0.3">
      <c r="A483" t="s">
        <v>17</v>
      </c>
      <c r="B483" t="s">
        <v>281</v>
      </c>
      <c r="C483" t="s">
        <v>56</v>
      </c>
      <c r="D483" t="s">
        <v>282</v>
      </c>
      <c r="E483" t="s">
        <v>21</v>
      </c>
      <c r="F483" t="s">
        <v>22</v>
      </c>
      <c r="G483" s="1">
        <v>41373</v>
      </c>
      <c r="H483">
        <v>887313640</v>
      </c>
      <c r="I483" s="1">
        <v>41385</v>
      </c>
      <c r="J483" s="4">
        <v>4679</v>
      </c>
      <c r="K483" s="2">
        <v>152.58000000000001</v>
      </c>
      <c r="L483" s="2">
        <v>97.44</v>
      </c>
      <c r="M483" s="2">
        <v>713921.82</v>
      </c>
      <c r="N483" s="2">
        <v>455921.76</v>
      </c>
      <c r="O483" s="2">
        <v>258000.06</v>
      </c>
      <c r="P483">
        <v>2013</v>
      </c>
      <c r="Q483">
        <v>4</v>
      </c>
    </row>
    <row r="484" spans="1:17" x14ac:dyDescent="0.3">
      <c r="A484" t="s">
        <v>48</v>
      </c>
      <c r="B484" t="s">
        <v>912</v>
      </c>
      <c r="C484" t="s">
        <v>25</v>
      </c>
      <c r="D484" t="s">
        <v>962</v>
      </c>
      <c r="E484" t="s">
        <v>21</v>
      </c>
      <c r="F484" t="s">
        <v>30</v>
      </c>
      <c r="G484" s="1">
        <v>41959</v>
      </c>
      <c r="H484">
        <v>653939568</v>
      </c>
      <c r="I484" s="1">
        <v>41979</v>
      </c>
      <c r="J484" s="4">
        <v>4105</v>
      </c>
      <c r="K484" s="2">
        <v>154.06</v>
      </c>
      <c r="L484" s="2">
        <v>90.93</v>
      </c>
      <c r="M484" s="2">
        <v>632416.30000000005</v>
      </c>
      <c r="N484" s="2">
        <v>373267.65</v>
      </c>
      <c r="O484" s="2">
        <v>259148.65</v>
      </c>
      <c r="P484">
        <v>2014</v>
      </c>
      <c r="Q484">
        <v>11</v>
      </c>
    </row>
    <row r="485" spans="1:17" x14ac:dyDescent="0.3">
      <c r="A485" t="s">
        <v>35</v>
      </c>
      <c r="B485" t="s">
        <v>113</v>
      </c>
      <c r="C485" t="s">
        <v>33</v>
      </c>
      <c r="D485" t="s">
        <v>884</v>
      </c>
      <c r="E485" t="s">
        <v>27</v>
      </c>
      <c r="F485" t="s">
        <v>65</v>
      </c>
      <c r="G485" s="1">
        <v>42027</v>
      </c>
      <c r="H485">
        <v>138867890</v>
      </c>
      <c r="I485" s="1">
        <v>42057</v>
      </c>
      <c r="J485" s="4">
        <v>2950</v>
      </c>
      <c r="K485" s="2">
        <v>205.7</v>
      </c>
      <c r="L485" s="2">
        <v>117.11</v>
      </c>
      <c r="M485" s="2">
        <v>606815</v>
      </c>
      <c r="N485" s="2">
        <v>345474.5</v>
      </c>
      <c r="O485" s="2">
        <v>261340.5</v>
      </c>
      <c r="P485">
        <v>2015</v>
      </c>
      <c r="Q485">
        <v>1</v>
      </c>
    </row>
    <row r="486" spans="1:17" x14ac:dyDescent="0.3">
      <c r="A486" t="s">
        <v>17</v>
      </c>
      <c r="B486" t="s">
        <v>180</v>
      </c>
      <c r="C486" t="s">
        <v>56</v>
      </c>
      <c r="D486" t="s">
        <v>651</v>
      </c>
      <c r="E486" t="s">
        <v>21</v>
      </c>
      <c r="F486" t="s">
        <v>65</v>
      </c>
      <c r="G486" s="1">
        <v>41093</v>
      </c>
      <c r="H486">
        <v>286210000</v>
      </c>
      <c r="I486" s="1">
        <v>41126</v>
      </c>
      <c r="J486" s="4">
        <v>4754</v>
      </c>
      <c r="K486" s="2">
        <v>152.58000000000001</v>
      </c>
      <c r="L486" s="2">
        <v>97.44</v>
      </c>
      <c r="M486" s="2">
        <v>725365.32</v>
      </c>
      <c r="N486" s="2">
        <v>463229.76</v>
      </c>
      <c r="O486" s="2">
        <v>262135.56</v>
      </c>
      <c r="P486">
        <v>2012</v>
      </c>
      <c r="Q486">
        <v>7</v>
      </c>
    </row>
    <row r="487" spans="1:17" x14ac:dyDescent="0.3">
      <c r="A487" t="s">
        <v>17</v>
      </c>
      <c r="B487" t="s">
        <v>237</v>
      </c>
      <c r="C487" t="s">
        <v>28</v>
      </c>
      <c r="D487" t="s">
        <v>774</v>
      </c>
      <c r="E487" t="s">
        <v>21</v>
      </c>
      <c r="F487" t="s">
        <v>22</v>
      </c>
      <c r="G487" s="1">
        <v>42255</v>
      </c>
      <c r="H487">
        <v>939787089</v>
      </c>
      <c r="I487" s="1">
        <v>42256</v>
      </c>
      <c r="J487" s="4">
        <v>2739</v>
      </c>
      <c r="K487" s="2">
        <v>255.28</v>
      </c>
      <c r="L487" s="2">
        <v>159.41999999999999</v>
      </c>
      <c r="M487" s="2">
        <v>699211.92</v>
      </c>
      <c r="N487" s="2">
        <v>436651.38</v>
      </c>
      <c r="O487" s="2">
        <v>262560.53999999998</v>
      </c>
      <c r="P487">
        <v>2015</v>
      </c>
      <c r="Q487">
        <v>9</v>
      </c>
    </row>
    <row r="488" spans="1:17" x14ac:dyDescent="0.3">
      <c r="A488" t="s">
        <v>35</v>
      </c>
      <c r="B488" t="s">
        <v>258</v>
      </c>
      <c r="C488" t="s">
        <v>68</v>
      </c>
      <c r="D488" t="s">
        <v>942</v>
      </c>
      <c r="E488" t="s">
        <v>21</v>
      </c>
      <c r="F488" t="s">
        <v>65</v>
      </c>
      <c r="G488" s="1">
        <v>41607</v>
      </c>
      <c r="H488">
        <v>109228837</v>
      </c>
      <c r="I488" s="1">
        <v>41615</v>
      </c>
      <c r="J488" s="4">
        <v>2095</v>
      </c>
      <c r="K488" s="2">
        <v>651.21</v>
      </c>
      <c r="L488" s="2">
        <v>524.96</v>
      </c>
      <c r="M488" s="2">
        <v>1364284.95</v>
      </c>
      <c r="N488" s="2">
        <v>1099791.2</v>
      </c>
      <c r="O488" s="2">
        <v>264493.75</v>
      </c>
      <c r="P488">
        <v>2013</v>
      </c>
      <c r="Q488">
        <v>11</v>
      </c>
    </row>
    <row r="489" spans="1:17" x14ac:dyDescent="0.3">
      <c r="A489" t="s">
        <v>40</v>
      </c>
      <c r="B489" t="s">
        <v>398</v>
      </c>
      <c r="C489" t="s">
        <v>56</v>
      </c>
      <c r="D489" t="s">
        <v>1209</v>
      </c>
      <c r="E489" t="s">
        <v>27</v>
      </c>
      <c r="F489" t="s">
        <v>39</v>
      </c>
      <c r="G489" s="1">
        <v>42517</v>
      </c>
      <c r="H489">
        <v>359911954</v>
      </c>
      <c r="I489" s="1">
        <v>42544</v>
      </c>
      <c r="J489" s="4">
        <v>4800</v>
      </c>
      <c r="K489" s="2">
        <v>152.58000000000001</v>
      </c>
      <c r="L489" s="2">
        <v>97.44</v>
      </c>
      <c r="M489" s="2">
        <v>732384</v>
      </c>
      <c r="N489" s="2">
        <v>467712</v>
      </c>
      <c r="O489" s="2">
        <v>264672</v>
      </c>
      <c r="P489">
        <v>2016</v>
      </c>
      <c r="Q489">
        <v>5</v>
      </c>
    </row>
    <row r="490" spans="1:17" x14ac:dyDescent="0.3">
      <c r="A490" t="s">
        <v>23</v>
      </c>
      <c r="B490" t="s">
        <v>24</v>
      </c>
      <c r="C490" t="s">
        <v>25</v>
      </c>
      <c r="D490" t="s">
        <v>356</v>
      </c>
      <c r="E490" t="s">
        <v>21</v>
      </c>
      <c r="F490" t="s">
        <v>65</v>
      </c>
      <c r="G490" s="1">
        <v>42650</v>
      </c>
      <c r="H490">
        <v>654480731</v>
      </c>
      <c r="I490" s="1">
        <v>42682</v>
      </c>
      <c r="J490" s="4">
        <v>4247</v>
      </c>
      <c r="K490" s="2">
        <v>154.06</v>
      </c>
      <c r="L490" s="2">
        <v>90.93</v>
      </c>
      <c r="M490" s="2">
        <v>654292.81999999995</v>
      </c>
      <c r="N490" s="2">
        <v>386179.71</v>
      </c>
      <c r="O490" s="2">
        <v>268113.11</v>
      </c>
      <c r="P490">
        <v>2016</v>
      </c>
      <c r="Q490">
        <v>10</v>
      </c>
    </row>
    <row r="491" spans="1:17" x14ac:dyDescent="0.3">
      <c r="A491" t="s">
        <v>35</v>
      </c>
      <c r="B491" t="s">
        <v>61</v>
      </c>
      <c r="C491" t="s">
        <v>25</v>
      </c>
      <c r="D491" t="s">
        <v>1198</v>
      </c>
      <c r="E491" t="s">
        <v>21</v>
      </c>
      <c r="F491" t="s">
        <v>39</v>
      </c>
      <c r="G491" s="1">
        <v>42708</v>
      </c>
      <c r="H491">
        <v>817192542</v>
      </c>
      <c r="I491" s="1">
        <v>42726</v>
      </c>
      <c r="J491" s="4">
        <v>4288</v>
      </c>
      <c r="K491" s="2">
        <v>154.06</v>
      </c>
      <c r="L491" s="2">
        <v>90.93</v>
      </c>
      <c r="M491" s="2">
        <v>660609.28000000003</v>
      </c>
      <c r="N491" s="2">
        <v>389907.84</v>
      </c>
      <c r="O491" s="2">
        <v>270701.44</v>
      </c>
      <c r="P491">
        <v>2016</v>
      </c>
      <c r="Q491">
        <v>12</v>
      </c>
    </row>
    <row r="492" spans="1:17" x14ac:dyDescent="0.3">
      <c r="A492" t="s">
        <v>17</v>
      </c>
      <c r="B492" t="s">
        <v>219</v>
      </c>
      <c r="C492" t="s">
        <v>91</v>
      </c>
      <c r="D492" t="s">
        <v>955</v>
      </c>
      <c r="E492" t="s">
        <v>27</v>
      </c>
      <c r="F492" t="s">
        <v>65</v>
      </c>
      <c r="G492" s="1">
        <v>41835</v>
      </c>
      <c r="H492">
        <v>386371409</v>
      </c>
      <c r="I492" s="1">
        <v>41839</v>
      </c>
      <c r="J492" s="4">
        <v>4741</v>
      </c>
      <c r="K492" s="2">
        <v>421.89</v>
      </c>
      <c r="L492" s="2">
        <v>364.69</v>
      </c>
      <c r="M492" s="2">
        <v>2000180.49</v>
      </c>
      <c r="N492" s="2">
        <v>1728995.29</v>
      </c>
      <c r="O492" s="2">
        <v>271185.2</v>
      </c>
      <c r="P492">
        <v>2014</v>
      </c>
      <c r="Q492">
        <v>7</v>
      </c>
    </row>
    <row r="493" spans="1:17" x14ac:dyDescent="0.3">
      <c r="A493" t="s">
        <v>40</v>
      </c>
      <c r="B493" t="s">
        <v>58</v>
      </c>
      <c r="C493" t="s">
        <v>59</v>
      </c>
      <c r="D493" t="s">
        <v>124</v>
      </c>
      <c r="E493" t="s">
        <v>27</v>
      </c>
      <c r="F493" t="s">
        <v>65</v>
      </c>
      <c r="G493" s="1">
        <v>40913</v>
      </c>
      <c r="H493">
        <v>876286971</v>
      </c>
      <c r="I493" s="1">
        <v>40954</v>
      </c>
      <c r="J493" s="4">
        <v>1643</v>
      </c>
      <c r="K493" s="2">
        <v>668.27</v>
      </c>
      <c r="L493" s="2">
        <v>502.54</v>
      </c>
      <c r="M493" s="2">
        <v>1097967.6100000001</v>
      </c>
      <c r="N493" s="2">
        <v>825673.22</v>
      </c>
      <c r="O493" s="2">
        <v>272294.39</v>
      </c>
      <c r="P493">
        <v>2012</v>
      </c>
      <c r="Q493">
        <v>1</v>
      </c>
    </row>
    <row r="494" spans="1:17" x14ac:dyDescent="0.3">
      <c r="A494" t="s">
        <v>35</v>
      </c>
      <c r="B494" t="s">
        <v>93</v>
      </c>
      <c r="C494" t="s">
        <v>59</v>
      </c>
      <c r="D494" t="s">
        <v>623</v>
      </c>
      <c r="E494" t="s">
        <v>27</v>
      </c>
      <c r="F494" t="s">
        <v>65</v>
      </c>
      <c r="G494" s="1">
        <v>41158</v>
      </c>
      <c r="H494">
        <v>216552817</v>
      </c>
      <c r="I494" s="1">
        <v>41179</v>
      </c>
      <c r="J494" s="4">
        <v>1646</v>
      </c>
      <c r="K494" s="2">
        <v>668.27</v>
      </c>
      <c r="L494" s="2">
        <v>502.54</v>
      </c>
      <c r="M494" s="2">
        <v>1099972.42</v>
      </c>
      <c r="N494" s="2">
        <v>827180.84</v>
      </c>
      <c r="O494" s="2">
        <v>272791.58</v>
      </c>
      <c r="P494">
        <v>2012</v>
      </c>
      <c r="Q494">
        <v>9</v>
      </c>
    </row>
    <row r="495" spans="1:17" x14ac:dyDescent="0.3">
      <c r="A495" t="s">
        <v>35</v>
      </c>
      <c r="B495" t="s">
        <v>118</v>
      </c>
      <c r="C495" t="s">
        <v>68</v>
      </c>
      <c r="D495" t="s">
        <v>161</v>
      </c>
      <c r="E495" t="s">
        <v>21</v>
      </c>
      <c r="F495" t="s">
        <v>30</v>
      </c>
      <c r="G495" s="1">
        <v>41747</v>
      </c>
      <c r="H495">
        <v>668599021</v>
      </c>
      <c r="I495" s="1">
        <v>41771</v>
      </c>
      <c r="J495" s="4">
        <v>2163</v>
      </c>
      <c r="K495" s="2">
        <v>651.21</v>
      </c>
      <c r="L495" s="2">
        <v>524.96</v>
      </c>
      <c r="M495" s="2">
        <v>1408567.23</v>
      </c>
      <c r="N495" s="2">
        <v>1135488.48</v>
      </c>
      <c r="O495" s="2">
        <v>273078.75</v>
      </c>
      <c r="P495">
        <v>2014</v>
      </c>
      <c r="Q495">
        <v>4</v>
      </c>
    </row>
    <row r="496" spans="1:17" x14ac:dyDescent="0.3">
      <c r="A496" t="s">
        <v>17</v>
      </c>
      <c r="B496" t="s">
        <v>450</v>
      </c>
      <c r="C496" t="s">
        <v>68</v>
      </c>
      <c r="D496" t="s">
        <v>588</v>
      </c>
      <c r="E496" t="s">
        <v>21</v>
      </c>
      <c r="F496" t="s">
        <v>30</v>
      </c>
      <c r="G496" s="1">
        <v>41617</v>
      </c>
      <c r="H496">
        <v>936574876</v>
      </c>
      <c r="I496" s="1">
        <v>41648</v>
      </c>
      <c r="J496" s="4">
        <v>2173</v>
      </c>
      <c r="K496" s="2">
        <v>651.21</v>
      </c>
      <c r="L496" s="2">
        <v>524.96</v>
      </c>
      <c r="M496" s="2">
        <v>1415079.33</v>
      </c>
      <c r="N496" s="2">
        <v>1140738.08</v>
      </c>
      <c r="O496" s="2">
        <v>274341.25</v>
      </c>
      <c r="P496">
        <v>2013</v>
      </c>
      <c r="Q496">
        <v>12</v>
      </c>
    </row>
    <row r="497" spans="1:17" x14ac:dyDescent="0.3">
      <c r="A497" t="s">
        <v>17</v>
      </c>
      <c r="B497" t="s">
        <v>508</v>
      </c>
      <c r="C497" t="s">
        <v>59</v>
      </c>
      <c r="D497" t="s">
        <v>1066</v>
      </c>
      <c r="E497" t="s">
        <v>27</v>
      </c>
      <c r="F497" t="s">
        <v>22</v>
      </c>
      <c r="G497" s="1">
        <v>42263</v>
      </c>
      <c r="H497">
        <v>430967319</v>
      </c>
      <c r="I497" s="1">
        <v>42282</v>
      </c>
      <c r="J497" s="4">
        <v>1661</v>
      </c>
      <c r="K497" s="2">
        <v>668.27</v>
      </c>
      <c r="L497" s="2">
        <v>502.54</v>
      </c>
      <c r="M497" s="2">
        <v>1109996.47</v>
      </c>
      <c r="N497" s="2">
        <v>834718.94</v>
      </c>
      <c r="O497" s="2">
        <v>275277.53000000003</v>
      </c>
      <c r="P497">
        <v>2015</v>
      </c>
      <c r="Q497">
        <v>9</v>
      </c>
    </row>
    <row r="498" spans="1:17" x14ac:dyDescent="0.3">
      <c r="A498" t="s">
        <v>35</v>
      </c>
      <c r="B498" t="s">
        <v>1097</v>
      </c>
      <c r="C498" t="s">
        <v>25</v>
      </c>
      <c r="D498" t="s">
        <v>1174</v>
      </c>
      <c r="E498" t="s">
        <v>21</v>
      </c>
      <c r="F498" t="s">
        <v>65</v>
      </c>
      <c r="G498" s="1">
        <v>42647</v>
      </c>
      <c r="H498">
        <v>823444449</v>
      </c>
      <c r="I498" s="1">
        <v>42673</v>
      </c>
      <c r="J498" s="4">
        <v>4366</v>
      </c>
      <c r="K498" s="2">
        <v>154.06</v>
      </c>
      <c r="L498" s="2">
        <v>90.93</v>
      </c>
      <c r="M498" s="2">
        <v>672625.96</v>
      </c>
      <c r="N498" s="2">
        <v>397000.38</v>
      </c>
      <c r="O498" s="2">
        <v>275625.58</v>
      </c>
      <c r="P498">
        <v>2016</v>
      </c>
      <c r="Q498">
        <v>10</v>
      </c>
    </row>
    <row r="499" spans="1:17" x14ac:dyDescent="0.3">
      <c r="A499" t="s">
        <v>31</v>
      </c>
      <c r="B499" t="s">
        <v>145</v>
      </c>
      <c r="C499" t="s">
        <v>91</v>
      </c>
      <c r="D499" t="s">
        <v>1221</v>
      </c>
      <c r="E499" t="s">
        <v>21</v>
      </c>
      <c r="F499" t="s">
        <v>30</v>
      </c>
      <c r="G499" s="1">
        <v>42834</v>
      </c>
      <c r="H499">
        <v>919890248</v>
      </c>
      <c r="I499" s="1">
        <v>42873</v>
      </c>
      <c r="J499" s="4">
        <v>4821</v>
      </c>
      <c r="K499" s="2">
        <v>421.89</v>
      </c>
      <c r="L499" s="2">
        <v>364.69</v>
      </c>
      <c r="M499" s="2">
        <v>2033931.69</v>
      </c>
      <c r="N499" s="2">
        <v>1758170.49</v>
      </c>
      <c r="O499" s="2">
        <v>275761.2</v>
      </c>
      <c r="P499">
        <v>2017</v>
      </c>
      <c r="Q499">
        <v>4</v>
      </c>
    </row>
    <row r="500" spans="1:17" x14ac:dyDescent="0.3">
      <c r="A500" t="s">
        <v>40</v>
      </c>
      <c r="B500" t="s">
        <v>584</v>
      </c>
      <c r="C500" t="s">
        <v>25</v>
      </c>
      <c r="D500" t="s">
        <v>585</v>
      </c>
      <c r="E500" t="s">
        <v>27</v>
      </c>
      <c r="F500" t="s">
        <v>39</v>
      </c>
      <c r="G500" s="1">
        <v>40179</v>
      </c>
      <c r="H500">
        <v>329530894</v>
      </c>
      <c r="I500" s="1">
        <v>40222</v>
      </c>
      <c r="J500" s="4">
        <v>4369</v>
      </c>
      <c r="K500" s="2">
        <v>154.06</v>
      </c>
      <c r="L500" s="2">
        <v>90.93</v>
      </c>
      <c r="M500" s="2">
        <v>673088.14</v>
      </c>
      <c r="N500" s="2">
        <v>397273.17</v>
      </c>
      <c r="O500" s="2">
        <v>275814.96999999997</v>
      </c>
      <c r="P500">
        <v>2010</v>
      </c>
      <c r="Q500">
        <v>1</v>
      </c>
    </row>
    <row r="501" spans="1:17" x14ac:dyDescent="0.3">
      <c r="A501" t="s">
        <v>35</v>
      </c>
      <c r="B501" t="s">
        <v>184</v>
      </c>
      <c r="C501" t="s">
        <v>33</v>
      </c>
      <c r="D501" t="s">
        <v>1218</v>
      </c>
      <c r="E501" t="s">
        <v>21</v>
      </c>
      <c r="F501" t="s">
        <v>39</v>
      </c>
      <c r="G501" s="1">
        <v>42355</v>
      </c>
      <c r="H501">
        <v>642683303</v>
      </c>
      <c r="I501" s="1">
        <v>42389</v>
      </c>
      <c r="J501" s="4">
        <v>3126</v>
      </c>
      <c r="K501" s="2">
        <v>205.7</v>
      </c>
      <c r="L501" s="2">
        <v>117.11</v>
      </c>
      <c r="M501" s="2">
        <v>643018.19999999995</v>
      </c>
      <c r="N501" s="2">
        <v>366085.86</v>
      </c>
      <c r="O501" s="2">
        <v>276932.34000000003</v>
      </c>
      <c r="P501">
        <v>2015</v>
      </c>
      <c r="Q501">
        <v>12</v>
      </c>
    </row>
    <row r="502" spans="1:17" x14ac:dyDescent="0.3">
      <c r="A502" t="s">
        <v>31</v>
      </c>
      <c r="B502" t="s">
        <v>139</v>
      </c>
      <c r="C502" t="s">
        <v>56</v>
      </c>
      <c r="D502" t="s">
        <v>140</v>
      </c>
      <c r="E502" t="s">
        <v>21</v>
      </c>
      <c r="F502" t="s">
        <v>22</v>
      </c>
      <c r="G502" s="1">
        <v>41188</v>
      </c>
      <c r="H502">
        <v>175033080</v>
      </c>
      <c r="I502" s="1">
        <v>41218</v>
      </c>
      <c r="J502" s="4">
        <v>5033</v>
      </c>
      <c r="K502" s="2">
        <v>152.58000000000001</v>
      </c>
      <c r="L502" s="2">
        <v>97.44</v>
      </c>
      <c r="M502" s="2">
        <v>767935.14</v>
      </c>
      <c r="N502" s="2">
        <v>490415.52</v>
      </c>
      <c r="O502" s="2">
        <v>277519.62</v>
      </c>
      <c r="P502">
        <v>2012</v>
      </c>
      <c r="Q502">
        <v>10</v>
      </c>
    </row>
    <row r="503" spans="1:17" x14ac:dyDescent="0.3">
      <c r="A503" t="s">
        <v>51</v>
      </c>
      <c r="B503" t="s">
        <v>400</v>
      </c>
      <c r="C503" t="s">
        <v>33</v>
      </c>
      <c r="D503" t="s">
        <v>1149</v>
      </c>
      <c r="E503" t="s">
        <v>21</v>
      </c>
      <c r="F503" t="s">
        <v>65</v>
      </c>
      <c r="G503" s="1">
        <v>40457</v>
      </c>
      <c r="H503">
        <v>494468724</v>
      </c>
      <c r="I503" s="1">
        <v>40474</v>
      </c>
      <c r="J503" s="4">
        <v>3139</v>
      </c>
      <c r="K503" s="2">
        <v>205.7</v>
      </c>
      <c r="L503" s="2">
        <v>117.11</v>
      </c>
      <c r="M503" s="2">
        <v>645692.30000000005</v>
      </c>
      <c r="N503" s="2">
        <v>367608.29</v>
      </c>
      <c r="O503" s="2">
        <v>278084.01</v>
      </c>
      <c r="P503">
        <v>2010</v>
      </c>
      <c r="Q503">
        <v>10</v>
      </c>
    </row>
    <row r="504" spans="1:17" x14ac:dyDescent="0.3">
      <c r="A504" t="s">
        <v>17</v>
      </c>
      <c r="B504" t="s">
        <v>227</v>
      </c>
      <c r="C504" t="s">
        <v>46</v>
      </c>
      <c r="D504" t="s">
        <v>671</v>
      </c>
      <c r="E504" t="s">
        <v>21</v>
      </c>
      <c r="F504" t="s">
        <v>30</v>
      </c>
      <c r="G504" s="1">
        <v>41083</v>
      </c>
      <c r="H504">
        <v>556480538</v>
      </c>
      <c r="I504" s="1">
        <v>41128</v>
      </c>
      <c r="J504" s="4">
        <v>3812</v>
      </c>
      <c r="K504" s="2">
        <v>109.28</v>
      </c>
      <c r="L504" s="2">
        <v>35.840000000000003</v>
      </c>
      <c r="M504" s="2">
        <v>416575.36</v>
      </c>
      <c r="N504" s="2">
        <v>136622.07999999999</v>
      </c>
      <c r="O504" s="2">
        <v>279953.28000000003</v>
      </c>
      <c r="P504">
        <v>2012</v>
      </c>
      <c r="Q504">
        <v>6</v>
      </c>
    </row>
    <row r="505" spans="1:17" x14ac:dyDescent="0.3">
      <c r="A505" t="s">
        <v>48</v>
      </c>
      <c r="B505" t="s">
        <v>489</v>
      </c>
      <c r="C505" t="s">
        <v>33</v>
      </c>
      <c r="D505" t="s">
        <v>576</v>
      </c>
      <c r="E505" t="s">
        <v>21</v>
      </c>
      <c r="F505" t="s">
        <v>65</v>
      </c>
      <c r="G505" s="1">
        <v>41627</v>
      </c>
      <c r="H505">
        <v>450268065</v>
      </c>
      <c r="I505" s="1">
        <v>41643</v>
      </c>
      <c r="J505" s="4">
        <v>3181</v>
      </c>
      <c r="K505" s="2">
        <v>205.7</v>
      </c>
      <c r="L505" s="2">
        <v>117.11</v>
      </c>
      <c r="M505" s="2">
        <v>654331.69999999995</v>
      </c>
      <c r="N505" s="2">
        <v>372526.91</v>
      </c>
      <c r="O505" s="2">
        <v>281804.78999999998</v>
      </c>
      <c r="P505">
        <v>2013</v>
      </c>
      <c r="Q505">
        <v>12</v>
      </c>
    </row>
    <row r="506" spans="1:17" x14ac:dyDescent="0.3">
      <c r="A506" t="s">
        <v>40</v>
      </c>
      <c r="B506" t="s">
        <v>361</v>
      </c>
      <c r="C506" t="s">
        <v>46</v>
      </c>
      <c r="D506" t="s">
        <v>362</v>
      </c>
      <c r="E506" t="s">
        <v>27</v>
      </c>
      <c r="F506" t="s">
        <v>65</v>
      </c>
      <c r="G506" s="1">
        <v>41375</v>
      </c>
      <c r="H506">
        <v>782857692</v>
      </c>
      <c r="I506" s="1">
        <v>41422</v>
      </c>
      <c r="J506" s="4">
        <v>3843</v>
      </c>
      <c r="K506" s="2">
        <v>109.28</v>
      </c>
      <c r="L506" s="2">
        <v>35.840000000000003</v>
      </c>
      <c r="M506" s="2">
        <v>419963.04</v>
      </c>
      <c r="N506" s="2">
        <v>137733.12</v>
      </c>
      <c r="O506" s="2">
        <v>282229.92</v>
      </c>
      <c r="P506">
        <v>2013</v>
      </c>
      <c r="Q506">
        <v>4</v>
      </c>
    </row>
    <row r="507" spans="1:17" x14ac:dyDescent="0.3">
      <c r="A507" t="s">
        <v>40</v>
      </c>
      <c r="B507" t="s">
        <v>265</v>
      </c>
      <c r="C507" t="s">
        <v>68</v>
      </c>
      <c r="D507" t="s">
        <v>592</v>
      </c>
      <c r="E507" t="s">
        <v>21</v>
      </c>
      <c r="F507" t="s">
        <v>39</v>
      </c>
      <c r="G507" s="1">
        <v>41906</v>
      </c>
      <c r="H507">
        <v>382206475</v>
      </c>
      <c r="I507" s="1">
        <v>41925</v>
      </c>
      <c r="J507" s="4">
        <v>2244</v>
      </c>
      <c r="K507" s="2">
        <v>651.21</v>
      </c>
      <c r="L507" s="2">
        <v>524.96</v>
      </c>
      <c r="M507" s="2">
        <v>1461315.24</v>
      </c>
      <c r="N507" s="2">
        <v>1178010.24</v>
      </c>
      <c r="O507" s="2">
        <v>283305</v>
      </c>
      <c r="P507">
        <v>2014</v>
      </c>
      <c r="Q507">
        <v>9</v>
      </c>
    </row>
    <row r="508" spans="1:17" x14ac:dyDescent="0.3">
      <c r="A508" t="s">
        <v>51</v>
      </c>
      <c r="B508" t="s">
        <v>243</v>
      </c>
      <c r="C508" t="s">
        <v>33</v>
      </c>
      <c r="D508" t="s">
        <v>964</v>
      </c>
      <c r="E508" t="s">
        <v>27</v>
      </c>
      <c r="F508" t="s">
        <v>65</v>
      </c>
      <c r="G508" s="1">
        <v>42884</v>
      </c>
      <c r="H508">
        <v>148871457</v>
      </c>
      <c r="I508" s="1">
        <v>42922</v>
      </c>
      <c r="J508" s="4">
        <v>3227</v>
      </c>
      <c r="K508" s="2">
        <v>205.7</v>
      </c>
      <c r="L508" s="2">
        <v>117.11</v>
      </c>
      <c r="M508" s="2">
        <v>663793.9</v>
      </c>
      <c r="N508" s="2">
        <v>377913.97</v>
      </c>
      <c r="O508" s="2">
        <v>285879.93</v>
      </c>
      <c r="P508">
        <v>2017</v>
      </c>
      <c r="Q508">
        <v>5</v>
      </c>
    </row>
    <row r="509" spans="1:17" x14ac:dyDescent="0.3">
      <c r="A509" t="s">
        <v>35</v>
      </c>
      <c r="B509" t="s">
        <v>93</v>
      </c>
      <c r="C509" t="s">
        <v>19</v>
      </c>
      <c r="D509" t="s">
        <v>615</v>
      </c>
      <c r="E509" t="s">
        <v>21</v>
      </c>
      <c r="F509" t="s">
        <v>39</v>
      </c>
      <c r="G509" s="1">
        <v>40285</v>
      </c>
      <c r="H509">
        <v>151839911</v>
      </c>
      <c r="I509" s="1">
        <v>40320</v>
      </c>
      <c r="J509" s="4">
        <v>1659</v>
      </c>
      <c r="K509" s="2">
        <v>437.2</v>
      </c>
      <c r="L509" s="2">
        <v>263.33</v>
      </c>
      <c r="M509" s="2">
        <v>725314.8</v>
      </c>
      <c r="N509" s="2">
        <v>436864.47</v>
      </c>
      <c r="O509" s="2">
        <v>288450.33</v>
      </c>
      <c r="P509">
        <v>2010</v>
      </c>
      <c r="Q509">
        <v>4</v>
      </c>
    </row>
    <row r="510" spans="1:17" x14ac:dyDescent="0.3">
      <c r="A510" t="s">
        <v>40</v>
      </c>
      <c r="B510" t="s">
        <v>271</v>
      </c>
      <c r="C510" t="s">
        <v>59</v>
      </c>
      <c r="D510" t="s">
        <v>726</v>
      </c>
      <c r="E510" t="s">
        <v>21</v>
      </c>
      <c r="F510" t="s">
        <v>22</v>
      </c>
      <c r="G510" s="1">
        <v>42895</v>
      </c>
      <c r="H510">
        <v>869832932</v>
      </c>
      <c r="I510" s="1">
        <v>42941</v>
      </c>
      <c r="J510" s="4">
        <v>1749</v>
      </c>
      <c r="K510" s="2">
        <v>668.27</v>
      </c>
      <c r="L510" s="2">
        <v>502.54</v>
      </c>
      <c r="M510" s="2">
        <v>1168804.23</v>
      </c>
      <c r="N510" s="2">
        <v>878942.46</v>
      </c>
      <c r="O510" s="2">
        <v>289861.77</v>
      </c>
      <c r="P510">
        <v>2017</v>
      </c>
      <c r="Q510">
        <v>6</v>
      </c>
    </row>
    <row r="511" spans="1:17" x14ac:dyDescent="0.3">
      <c r="A511" t="s">
        <v>48</v>
      </c>
      <c r="B511" t="s">
        <v>294</v>
      </c>
      <c r="C511" t="s">
        <v>33</v>
      </c>
      <c r="D511" t="s">
        <v>295</v>
      </c>
      <c r="E511" t="s">
        <v>27</v>
      </c>
      <c r="F511" t="s">
        <v>22</v>
      </c>
      <c r="G511" s="1">
        <v>40728</v>
      </c>
      <c r="H511">
        <v>835572326</v>
      </c>
      <c r="I511" s="1">
        <v>40763</v>
      </c>
      <c r="J511" s="4">
        <v>3274</v>
      </c>
      <c r="K511" s="2">
        <v>205.7</v>
      </c>
      <c r="L511" s="2">
        <v>117.11</v>
      </c>
      <c r="M511" s="2">
        <v>673461.8</v>
      </c>
      <c r="N511" s="2">
        <v>383418.14</v>
      </c>
      <c r="O511" s="2">
        <v>290043.65999999997</v>
      </c>
      <c r="P511">
        <v>2011</v>
      </c>
      <c r="Q511">
        <v>7</v>
      </c>
    </row>
    <row r="512" spans="1:17" x14ac:dyDescent="0.3">
      <c r="A512" t="s">
        <v>35</v>
      </c>
      <c r="B512" t="s">
        <v>93</v>
      </c>
      <c r="C512" t="s">
        <v>33</v>
      </c>
      <c r="D512" t="s">
        <v>805</v>
      </c>
      <c r="E512" t="s">
        <v>21</v>
      </c>
      <c r="F512" t="s">
        <v>65</v>
      </c>
      <c r="G512" s="1">
        <v>42584</v>
      </c>
      <c r="H512">
        <v>994566810</v>
      </c>
      <c r="I512" s="1">
        <v>42614</v>
      </c>
      <c r="J512" s="4">
        <v>3275</v>
      </c>
      <c r="K512" s="2">
        <v>205.7</v>
      </c>
      <c r="L512" s="2">
        <v>117.11</v>
      </c>
      <c r="M512" s="2">
        <v>673667.5</v>
      </c>
      <c r="N512" s="2">
        <v>383535.25</v>
      </c>
      <c r="O512" s="2">
        <v>290132.25</v>
      </c>
      <c r="P512">
        <v>2016</v>
      </c>
      <c r="Q512">
        <v>8</v>
      </c>
    </row>
    <row r="513" spans="1:17" x14ac:dyDescent="0.3">
      <c r="A513" t="s">
        <v>31</v>
      </c>
      <c r="B513" t="s">
        <v>643</v>
      </c>
      <c r="C513" t="s">
        <v>25</v>
      </c>
      <c r="D513" t="s">
        <v>1046</v>
      </c>
      <c r="E513" t="s">
        <v>21</v>
      </c>
      <c r="F513" t="s">
        <v>39</v>
      </c>
      <c r="G513" s="1">
        <v>42764</v>
      </c>
      <c r="H513">
        <v>348286616</v>
      </c>
      <c r="I513" s="1">
        <v>42779</v>
      </c>
      <c r="J513" s="4">
        <v>4604</v>
      </c>
      <c r="K513" s="2">
        <v>154.06</v>
      </c>
      <c r="L513" s="2">
        <v>90.93</v>
      </c>
      <c r="M513" s="2">
        <v>709292.24</v>
      </c>
      <c r="N513" s="2">
        <v>418641.72</v>
      </c>
      <c r="O513" s="2">
        <v>290650.52</v>
      </c>
      <c r="P513">
        <v>2017</v>
      </c>
      <c r="Q513">
        <v>1</v>
      </c>
    </row>
    <row r="514" spans="1:17" x14ac:dyDescent="0.3">
      <c r="A514" t="s">
        <v>17</v>
      </c>
      <c r="B514" t="s">
        <v>208</v>
      </c>
      <c r="C514" t="s">
        <v>33</v>
      </c>
      <c r="D514" t="s">
        <v>865</v>
      </c>
      <c r="E514" t="s">
        <v>21</v>
      </c>
      <c r="F514" t="s">
        <v>30</v>
      </c>
      <c r="G514" s="1">
        <v>42357</v>
      </c>
      <c r="H514">
        <v>808538234</v>
      </c>
      <c r="I514" s="1">
        <v>42385</v>
      </c>
      <c r="J514" s="4">
        <v>3286</v>
      </c>
      <c r="K514" s="2">
        <v>205.7</v>
      </c>
      <c r="L514" s="2">
        <v>117.11</v>
      </c>
      <c r="M514" s="2">
        <v>675930.2</v>
      </c>
      <c r="N514" s="2">
        <v>384823.46</v>
      </c>
      <c r="O514" s="2">
        <v>291106.74</v>
      </c>
      <c r="P514">
        <v>2015</v>
      </c>
      <c r="Q514">
        <v>12</v>
      </c>
    </row>
    <row r="515" spans="1:17" x14ac:dyDescent="0.3">
      <c r="A515" t="s">
        <v>17</v>
      </c>
      <c r="B515" t="s">
        <v>125</v>
      </c>
      <c r="C515" t="s">
        <v>91</v>
      </c>
      <c r="D515" t="s">
        <v>345</v>
      </c>
      <c r="E515" t="s">
        <v>21</v>
      </c>
      <c r="F515" t="s">
        <v>22</v>
      </c>
      <c r="G515" s="1">
        <v>40513</v>
      </c>
      <c r="H515">
        <v>248093020</v>
      </c>
      <c r="I515" s="1">
        <v>40528</v>
      </c>
      <c r="J515" s="4">
        <v>5093</v>
      </c>
      <c r="K515" s="2">
        <v>421.89</v>
      </c>
      <c r="L515" s="2">
        <v>364.69</v>
      </c>
      <c r="M515" s="2">
        <v>2148685.77</v>
      </c>
      <c r="N515" s="2">
        <v>1857366.17</v>
      </c>
      <c r="O515" s="2">
        <v>291319.59999999998</v>
      </c>
      <c r="P515">
        <v>2010</v>
      </c>
      <c r="Q515">
        <v>12</v>
      </c>
    </row>
    <row r="516" spans="1:17" x14ac:dyDescent="0.3">
      <c r="A516" t="s">
        <v>40</v>
      </c>
      <c r="B516" t="s">
        <v>412</v>
      </c>
      <c r="C516" t="s">
        <v>28</v>
      </c>
      <c r="D516" t="s">
        <v>1099</v>
      </c>
      <c r="E516" t="s">
        <v>21</v>
      </c>
      <c r="F516" t="s">
        <v>65</v>
      </c>
      <c r="G516" s="1">
        <v>42073</v>
      </c>
      <c r="H516">
        <v>775724732</v>
      </c>
      <c r="I516" s="1">
        <v>42083</v>
      </c>
      <c r="J516" s="4">
        <v>3041</v>
      </c>
      <c r="K516" s="2">
        <v>255.28</v>
      </c>
      <c r="L516" s="2">
        <v>159.41999999999999</v>
      </c>
      <c r="M516" s="2">
        <v>776306.48</v>
      </c>
      <c r="N516" s="2">
        <v>484796.22</v>
      </c>
      <c r="O516" s="2">
        <v>291510.26</v>
      </c>
      <c r="P516">
        <v>2015</v>
      </c>
      <c r="Q516">
        <v>3</v>
      </c>
    </row>
    <row r="517" spans="1:17" x14ac:dyDescent="0.3">
      <c r="A517" t="s">
        <v>31</v>
      </c>
      <c r="B517" t="s">
        <v>32</v>
      </c>
      <c r="C517" t="s">
        <v>33</v>
      </c>
      <c r="D517" t="s">
        <v>34</v>
      </c>
      <c r="E517" t="s">
        <v>21</v>
      </c>
      <c r="F517" t="s">
        <v>30</v>
      </c>
      <c r="G517" s="1">
        <v>40278</v>
      </c>
      <c r="H517">
        <v>161442649</v>
      </c>
      <c r="I517" s="1">
        <v>40310</v>
      </c>
      <c r="J517" s="4">
        <v>3322</v>
      </c>
      <c r="K517" s="2">
        <v>205.7</v>
      </c>
      <c r="L517" s="2">
        <v>117.11</v>
      </c>
      <c r="M517" s="2">
        <v>683335.4</v>
      </c>
      <c r="N517" s="2">
        <v>389039.42</v>
      </c>
      <c r="O517" s="2">
        <v>294295.98</v>
      </c>
      <c r="P517">
        <v>2010</v>
      </c>
      <c r="Q517">
        <v>4</v>
      </c>
    </row>
    <row r="518" spans="1:17" x14ac:dyDescent="0.3">
      <c r="A518" t="s">
        <v>40</v>
      </c>
      <c r="B518" t="s">
        <v>385</v>
      </c>
      <c r="C518" t="s">
        <v>25</v>
      </c>
      <c r="D518" t="s">
        <v>1035</v>
      </c>
      <c r="E518" t="s">
        <v>27</v>
      </c>
      <c r="F518" t="s">
        <v>65</v>
      </c>
      <c r="G518" s="1">
        <v>41555</v>
      </c>
      <c r="H518">
        <v>751940190</v>
      </c>
      <c r="I518" s="1">
        <v>41557</v>
      </c>
      <c r="J518" s="4">
        <v>4667</v>
      </c>
      <c r="K518" s="2">
        <v>154.06</v>
      </c>
      <c r="L518" s="2">
        <v>90.93</v>
      </c>
      <c r="M518" s="2">
        <v>718998.02</v>
      </c>
      <c r="N518" s="2">
        <v>424370.31</v>
      </c>
      <c r="O518" s="2">
        <v>294627.71000000002</v>
      </c>
      <c r="P518">
        <v>2013</v>
      </c>
      <c r="Q518">
        <v>10</v>
      </c>
    </row>
    <row r="519" spans="1:17" x14ac:dyDescent="0.3">
      <c r="A519" t="s">
        <v>35</v>
      </c>
      <c r="B519" t="s">
        <v>341</v>
      </c>
      <c r="C519" t="s">
        <v>25</v>
      </c>
      <c r="D519" t="s">
        <v>432</v>
      </c>
      <c r="E519" t="s">
        <v>27</v>
      </c>
      <c r="F519" t="s">
        <v>65</v>
      </c>
      <c r="G519" s="1">
        <v>40744</v>
      </c>
      <c r="H519">
        <v>162866580</v>
      </c>
      <c r="I519" s="1">
        <v>40750</v>
      </c>
      <c r="J519" s="4">
        <v>4695</v>
      </c>
      <c r="K519" s="2">
        <v>154.06</v>
      </c>
      <c r="L519" s="2">
        <v>90.93</v>
      </c>
      <c r="M519" s="2">
        <v>723311.7</v>
      </c>
      <c r="N519" s="2">
        <v>426916.35</v>
      </c>
      <c r="O519" s="2">
        <v>296395.34999999998</v>
      </c>
      <c r="P519">
        <v>2011</v>
      </c>
      <c r="Q519">
        <v>7</v>
      </c>
    </row>
    <row r="520" spans="1:17" x14ac:dyDescent="0.3">
      <c r="A520" t="s">
        <v>40</v>
      </c>
      <c r="B520" t="s">
        <v>271</v>
      </c>
      <c r="C520" t="s">
        <v>91</v>
      </c>
      <c r="D520" t="s">
        <v>804</v>
      </c>
      <c r="E520" t="s">
        <v>21</v>
      </c>
      <c r="F520" t="s">
        <v>30</v>
      </c>
      <c r="G520" s="1">
        <v>40498</v>
      </c>
      <c r="H520">
        <v>841492497</v>
      </c>
      <c r="I520" s="1">
        <v>40543</v>
      </c>
      <c r="J520" s="4">
        <v>5185</v>
      </c>
      <c r="K520" s="2">
        <v>421.89</v>
      </c>
      <c r="L520" s="2">
        <v>364.69</v>
      </c>
      <c r="M520" s="2">
        <v>2187499.65</v>
      </c>
      <c r="N520" s="2">
        <v>1890917.65</v>
      </c>
      <c r="O520" s="2">
        <v>296582</v>
      </c>
      <c r="P520">
        <v>2010</v>
      </c>
      <c r="Q520">
        <v>11</v>
      </c>
    </row>
    <row r="521" spans="1:17" x14ac:dyDescent="0.3">
      <c r="A521" t="s">
        <v>35</v>
      </c>
      <c r="B521" t="s">
        <v>103</v>
      </c>
      <c r="C521" t="s">
        <v>68</v>
      </c>
      <c r="D521" t="s">
        <v>104</v>
      </c>
      <c r="E521" t="s">
        <v>27</v>
      </c>
      <c r="F521" t="s">
        <v>22</v>
      </c>
      <c r="G521" s="1">
        <v>40300</v>
      </c>
      <c r="H521">
        <v>211114585</v>
      </c>
      <c r="I521" s="1">
        <v>40312</v>
      </c>
      <c r="J521" s="4">
        <v>2352</v>
      </c>
      <c r="K521" s="2">
        <v>651.21</v>
      </c>
      <c r="L521" s="2">
        <v>524.96</v>
      </c>
      <c r="M521" s="2">
        <v>1531645.92</v>
      </c>
      <c r="N521" s="2">
        <v>1234705.9199999999</v>
      </c>
      <c r="O521" s="2">
        <v>296940</v>
      </c>
      <c r="P521">
        <v>2010</v>
      </c>
      <c r="Q521">
        <v>5</v>
      </c>
    </row>
    <row r="522" spans="1:17" x14ac:dyDescent="0.3">
      <c r="A522" t="s">
        <v>40</v>
      </c>
      <c r="B522" t="s">
        <v>361</v>
      </c>
      <c r="C522" t="s">
        <v>25</v>
      </c>
      <c r="D522" t="s">
        <v>730</v>
      </c>
      <c r="E522" t="s">
        <v>21</v>
      </c>
      <c r="F522" t="s">
        <v>65</v>
      </c>
      <c r="G522" s="1">
        <v>41823</v>
      </c>
      <c r="H522">
        <v>744370782</v>
      </c>
      <c r="I522" s="1">
        <v>41834</v>
      </c>
      <c r="J522" s="4">
        <v>4711</v>
      </c>
      <c r="K522" s="2">
        <v>154.06</v>
      </c>
      <c r="L522" s="2">
        <v>90.93</v>
      </c>
      <c r="M522" s="2">
        <v>725776.66</v>
      </c>
      <c r="N522" s="2">
        <v>428371.23</v>
      </c>
      <c r="O522" s="2">
        <v>297405.43</v>
      </c>
      <c r="P522">
        <v>2014</v>
      </c>
      <c r="Q522">
        <v>7</v>
      </c>
    </row>
    <row r="523" spans="1:17" x14ac:dyDescent="0.3">
      <c r="A523" t="s">
        <v>17</v>
      </c>
      <c r="B523" t="s">
        <v>116</v>
      </c>
      <c r="C523" t="s">
        <v>56</v>
      </c>
      <c r="D523" t="s">
        <v>686</v>
      </c>
      <c r="E523" t="s">
        <v>21</v>
      </c>
      <c r="F523" t="s">
        <v>39</v>
      </c>
      <c r="G523" s="1">
        <v>40781</v>
      </c>
      <c r="H523">
        <v>708215034</v>
      </c>
      <c r="I523" s="1">
        <v>40799</v>
      </c>
      <c r="J523" s="4">
        <v>5421</v>
      </c>
      <c r="K523" s="2">
        <v>152.58000000000001</v>
      </c>
      <c r="L523" s="2">
        <v>97.44</v>
      </c>
      <c r="M523" s="2">
        <v>827136.18</v>
      </c>
      <c r="N523" s="2">
        <v>528222.24</v>
      </c>
      <c r="O523" s="2">
        <v>298913.94</v>
      </c>
      <c r="P523">
        <v>2011</v>
      </c>
      <c r="Q523">
        <v>8</v>
      </c>
    </row>
    <row r="524" spans="1:17" x14ac:dyDescent="0.3">
      <c r="A524" t="s">
        <v>40</v>
      </c>
      <c r="B524" t="s">
        <v>757</v>
      </c>
      <c r="C524" t="s">
        <v>56</v>
      </c>
      <c r="D524" t="s">
        <v>1141</v>
      </c>
      <c r="E524" t="s">
        <v>21</v>
      </c>
      <c r="F524" t="s">
        <v>65</v>
      </c>
      <c r="G524" s="1">
        <v>42877</v>
      </c>
      <c r="H524">
        <v>927766072</v>
      </c>
      <c r="I524" s="1">
        <v>42906</v>
      </c>
      <c r="J524" s="4">
        <v>5453</v>
      </c>
      <c r="K524" s="2">
        <v>152.58000000000001</v>
      </c>
      <c r="L524" s="2">
        <v>97.44</v>
      </c>
      <c r="M524" s="2">
        <v>832018.74</v>
      </c>
      <c r="N524" s="2">
        <v>531340.31999999995</v>
      </c>
      <c r="O524" s="2">
        <v>300678.42</v>
      </c>
      <c r="P524">
        <v>2017</v>
      </c>
      <c r="Q524">
        <v>5</v>
      </c>
    </row>
    <row r="525" spans="1:17" x14ac:dyDescent="0.3">
      <c r="A525" t="s">
        <v>51</v>
      </c>
      <c r="B525" t="s">
        <v>400</v>
      </c>
      <c r="C525" t="s">
        <v>59</v>
      </c>
      <c r="D525" t="s">
        <v>687</v>
      </c>
      <c r="E525" t="s">
        <v>27</v>
      </c>
      <c r="F525" t="s">
        <v>22</v>
      </c>
      <c r="G525" s="1">
        <v>41083</v>
      </c>
      <c r="H525">
        <v>816204202</v>
      </c>
      <c r="I525" s="1">
        <v>41091</v>
      </c>
      <c r="J525" s="4">
        <v>1816</v>
      </c>
      <c r="K525" s="2">
        <v>668.27</v>
      </c>
      <c r="L525" s="2">
        <v>502.54</v>
      </c>
      <c r="M525" s="2">
        <v>1213578.32</v>
      </c>
      <c r="N525" s="2">
        <v>912612.64</v>
      </c>
      <c r="O525" s="2">
        <v>300965.68</v>
      </c>
      <c r="P525">
        <v>2012</v>
      </c>
      <c r="Q525">
        <v>6</v>
      </c>
    </row>
    <row r="526" spans="1:17" x14ac:dyDescent="0.3">
      <c r="A526" t="s">
        <v>51</v>
      </c>
      <c r="B526" t="s">
        <v>216</v>
      </c>
      <c r="C526" t="s">
        <v>56</v>
      </c>
      <c r="D526" t="s">
        <v>887</v>
      </c>
      <c r="E526" t="s">
        <v>27</v>
      </c>
      <c r="F526" t="s">
        <v>39</v>
      </c>
      <c r="G526" s="1">
        <v>40540</v>
      </c>
      <c r="H526">
        <v>464840400</v>
      </c>
      <c r="I526" s="1">
        <v>40579</v>
      </c>
      <c r="J526" s="4">
        <v>5459</v>
      </c>
      <c r="K526" s="2">
        <v>152.58000000000001</v>
      </c>
      <c r="L526" s="2">
        <v>97.44</v>
      </c>
      <c r="M526" s="2">
        <v>832934.22</v>
      </c>
      <c r="N526" s="2">
        <v>531924.96</v>
      </c>
      <c r="O526" s="2">
        <v>301009.26</v>
      </c>
      <c r="P526">
        <v>2010</v>
      </c>
      <c r="Q526">
        <v>12</v>
      </c>
    </row>
    <row r="527" spans="1:17" x14ac:dyDescent="0.3">
      <c r="A527" t="s">
        <v>35</v>
      </c>
      <c r="B527" t="s">
        <v>184</v>
      </c>
      <c r="C527" t="s">
        <v>56</v>
      </c>
      <c r="D527" t="s">
        <v>727</v>
      </c>
      <c r="E527" t="s">
        <v>27</v>
      </c>
      <c r="F527" t="s">
        <v>39</v>
      </c>
      <c r="G527" s="1">
        <v>40803</v>
      </c>
      <c r="H527">
        <v>460379779</v>
      </c>
      <c r="I527" s="1">
        <v>40851</v>
      </c>
      <c r="J527" s="4">
        <v>5462</v>
      </c>
      <c r="K527" s="2">
        <v>152.58000000000001</v>
      </c>
      <c r="L527" s="2">
        <v>97.44</v>
      </c>
      <c r="M527" s="2">
        <v>833391.96</v>
      </c>
      <c r="N527" s="2">
        <v>532217.28</v>
      </c>
      <c r="O527" s="2">
        <v>301174.68</v>
      </c>
      <c r="P527">
        <v>2011</v>
      </c>
      <c r="Q527">
        <v>9</v>
      </c>
    </row>
    <row r="528" spans="1:17" x14ac:dyDescent="0.3">
      <c r="A528" t="s">
        <v>51</v>
      </c>
      <c r="B528" t="s">
        <v>338</v>
      </c>
      <c r="C528" t="s">
        <v>33</v>
      </c>
      <c r="D528" t="s">
        <v>952</v>
      </c>
      <c r="E528" t="s">
        <v>21</v>
      </c>
      <c r="F528" t="s">
        <v>30</v>
      </c>
      <c r="G528" s="1">
        <v>40490</v>
      </c>
      <c r="H528">
        <v>940870702</v>
      </c>
      <c r="I528" s="1">
        <v>40503</v>
      </c>
      <c r="J528" s="4">
        <v>3404</v>
      </c>
      <c r="K528" s="2">
        <v>205.7</v>
      </c>
      <c r="L528" s="2">
        <v>117.11</v>
      </c>
      <c r="M528" s="2">
        <v>700202.8</v>
      </c>
      <c r="N528" s="2">
        <v>398642.44</v>
      </c>
      <c r="O528" s="2">
        <v>301560.36</v>
      </c>
      <c r="P528">
        <v>2010</v>
      </c>
      <c r="Q528">
        <v>11</v>
      </c>
    </row>
    <row r="529" spans="1:17" x14ac:dyDescent="0.3">
      <c r="A529" t="s">
        <v>40</v>
      </c>
      <c r="B529" t="s">
        <v>67</v>
      </c>
      <c r="C529" t="s">
        <v>68</v>
      </c>
      <c r="D529" t="s">
        <v>69</v>
      </c>
      <c r="E529" t="s">
        <v>27</v>
      </c>
      <c r="F529" t="s">
        <v>39</v>
      </c>
      <c r="G529" s="1">
        <v>42485</v>
      </c>
      <c r="H529">
        <v>405997025</v>
      </c>
      <c r="I529" s="1">
        <v>42502</v>
      </c>
      <c r="J529" s="4">
        <v>2397</v>
      </c>
      <c r="K529" s="2">
        <v>651.21</v>
      </c>
      <c r="L529" s="2">
        <v>524.96</v>
      </c>
      <c r="M529" s="2">
        <v>1560950.37</v>
      </c>
      <c r="N529" s="2">
        <v>1258329.1200000001</v>
      </c>
      <c r="O529" s="2">
        <v>302621.25</v>
      </c>
      <c r="P529">
        <v>2016</v>
      </c>
      <c r="Q529">
        <v>4</v>
      </c>
    </row>
    <row r="530" spans="1:17" x14ac:dyDescent="0.3">
      <c r="A530" t="s">
        <v>51</v>
      </c>
      <c r="B530" t="s">
        <v>52</v>
      </c>
      <c r="C530" t="s">
        <v>19</v>
      </c>
      <c r="D530" t="s">
        <v>1050</v>
      </c>
      <c r="E530" t="s">
        <v>27</v>
      </c>
      <c r="F530" t="s">
        <v>22</v>
      </c>
      <c r="G530" s="1">
        <v>42308</v>
      </c>
      <c r="H530">
        <v>802078616</v>
      </c>
      <c r="I530" s="1">
        <v>42347</v>
      </c>
      <c r="J530" s="4">
        <v>1741</v>
      </c>
      <c r="K530" s="2">
        <v>437.2</v>
      </c>
      <c r="L530" s="2">
        <v>263.33</v>
      </c>
      <c r="M530" s="2">
        <v>761165.2</v>
      </c>
      <c r="N530" s="2">
        <v>458457.53</v>
      </c>
      <c r="O530" s="2">
        <v>302707.67</v>
      </c>
      <c r="P530">
        <v>2015</v>
      </c>
      <c r="Q530">
        <v>10</v>
      </c>
    </row>
    <row r="531" spans="1:17" x14ac:dyDescent="0.3">
      <c r="A531" t="s">
        <v>51</v>
      </c>
      <c r="B531" t="s">
        <v>52</v>
      </c>
      <c r="C531" t="s">
        <v>25</v>
      </c>
      <c r="D531" t="s">
        <v>53</v>
      </c>
      <c r="E531" t="s">
        <v>21</v>
      </c>
      <c r="F531" t="s">
        <v>39</v>
      </c>
      <c r="G531" s="1">
        <v>41632</v>
      </c>
      <c r="H531">
        <v>118598544</v>
      </c>
      <c r="I531" s="1">
        <v>41658</v>
      </c>
      <c r="J531" s="4">
        <v>4800</v>
      </c>
      <c r="K531" s="2">
        <v>154.06</v>
      </c>
      <c r="L531" s="2">
        <v>90.93</v>
      </c>
      <c r="M531" s="2">
        <v>739488</v>
      </c>
      <c r="N531" s="2">
        <v>436464</v>
      </c>
      <c r="O531" s="2">
        <v>303024</v>
      </c>
      <c r="P531">
        <v>2013</v>
      </c>
      <c r="Q531">
        <v>12</v>
      </c>
    </row>
    <row r="532" spans="1:17" x14ac:dyDescent="0.3">
      <c r="A532" t="s">
        <v>40</v>
      </c>
      <c r="B532" t="s">
        <v>1081</v>
      </c>
      <c r="C532" t="s">
        <v>56</v>
      </c>
      <c r="D532" t="s">
        <v>1082</v>
      </c>
      <c r="E532" t="s">
        <v>21</v>
      </c>
      <c r="F532" t="s">
        <v>22</v>
      </c>
      <c r="G532" s="1">
        <v>40941</v>
      </c>
      <c r="H532">
        <v>720786225</v>
      </c>
      <c r="I532" s="1">
        <v>40954</v>
      </c>
      <c r="J532" s="4">
        <v>5516</v>
      </c>
      <c r="K532" s="2">
        <v>152.58000000000001</v>
      </c>
      <c r="L532" s="2">
        <v>97.44</v>
      </c>
      <c r="M532" s="2">
        <v>841631.28</v>
      </c>
      <c r="N532" s="2">
        <v>537479.04</v>
      </c>
      <c r="O532" s="2">
        <v>304152.24</v>
      </c>
      <c r="P532">
        <v>2012</v>
      </c>
      <c r="Q532">
        <v>2</v>
      </c>
    </row>
    <row r="533" spans="1:17" x14ac:dyDescent="0.3">
      <c r="A533" t="s">
        <v>35</v>
      </c>
      <c r="B533" t="s">
        <v>176</v>
      </c>
      <c r="C533" t="s">
        <v>91</v>
      </c>
      <c r="D533" t="s">
        <v>177</v>
      </c>
      <c r="E533" t="s">
        <v>27</v>
      </c>
      <c r="F533" t="s">
        <v>30</v>
      </c>
      <c r="G533" s="1">
        <v>41547</v>
      </c>
      <c r="H533">
        <v>159050118</v>
      </c>
      <c r="I533" s="1">
        <v>41548</v>
      </c>
      <c r="J533" s="4">
        <v>5319</v>
      </c>
      <c r="K533" s="2">
        <v>421.89</v>
      </c>
      <c r="L533" s="2">
        <v>364.69</v>
      </c>
      <c r="M533" s="2">
        <v>2244032.91</v>
      </c>
      <c r="N533" s="2">
        <v>1939786.11</v>
      </c>
      <c r="O533" s="2">
        <v>304246.8</v>
      </c>
      <c r="P533">
        <v>2013</v>
      </c>
      <c r="Q533">
        <v>9</v>
      </c>
    </row>
    <row r="534" spans="1:17" x14ac:dyDescent="0.3">
      <c r="A534" t="s">
        <v>17</v>
      </c>
      <c r="B534" t="s">
        <v>81</v>
      </c>
      <c r="C534" t="s">
        <v>28</v>
      </c>
      <c r="D534" t="s">
        <v>1092</v>
      </c>
      <c r="E534" t="s">
        <v>27</v>
      </c>
      <c r="F534" t="s">
        <v>65</v>
      </c>
      <c r="G534" s="1">
        <v>41372</v>
      </c>
      <c r="H534">
        <v>265929067</v>
      </c>
      <c r="I534" s="1">
        <v>41417</v>
      </c>
      <c r="J534" s="4">
        <v>3175</v>
      </c>
      <c r="K534" s="2">
        <v>255.28</v>
      </c>
      <c r="L534" s="2">
        <v>159.41999999999999</v>
      </c>
      <c r="M534" s="2">
        <v>810514</v>
      </c>
      <c r="N534" s="2">
        <v>506158.5</v>
      </c>
      <c r="O534" s="2">
        <v>304355.5</v>
      </c>
      <c r="P534">
        <v>2013</v>
      </c>
      <c r="Q534">
        <v>4</v>
      </c>
    </row>
    <row r="535" spans="1:17" x14ac:dyDescent="0.3">
      <c r="A535" t="s">
        <v>40</v>
      </c>
      <c r="B535" t="s">
        <v>322</v>
      </c>
      <c r="C535" t="s">
        <v>25</v>
      </c>
      <c r="D535" t="s">
        <v>1063</v>
      </c>
      <c r="E535" t="s">
        <v>21</v>
      </c>
      <c r="F535" t="s">
        <v>39</v>
      </c>
      <c r="G535" s="1">
        <v>42030</v>
      </c>
      <c r="H535">
        <v>743053281</v>
      </c>
      <c r="I535" s="1">
        <v>42058</v>
      </c>
      <c r="J535" s="4">
        <v>4833</v>
      </c>
      <c r="K535" s="2">
        <v>154.06</v>
      </c>
      <c r="L535" s="2">
        <v>90.93</v>
      </c>
      <c r="M535" s="2">
        <v>744571.98</v>
      </c>
      <c r="N535" s="2">
        <v>439464.69</v>
      </c>
      <c r="O535" s="2">
        <v>305107.28999999998</v>
      </c>
      <c r="P535">
        <v>2015</v>
      </c>
      <c r="Q535">
        <v>1</v>
      </c>
    </row>
    <row r="536" spans="1:17" x14ac:dyDescent="0.3">
      <c r="A536" t="s">
        <v>40</v>
      </c>
      <c r="B536" t="s">
        <v>221</v>
      </c>
      <c r="C536" t="s">
        <v>56</v>
      </c>
      <c r="D536" t="s">
        <v>222</v>
      </c>
      <c r="E536" t="s">
        <v>21</v>
      </c>
      <c r="F536" t="s">
        <v>39</v>
      </c>
      <c r="G536" s="1">
        <v>40997</v>
      </c>
      <c r="H536">
        <v>584534299</v>
      </c>
      <c r="I536" s="1">
        <v>41047</v>
      </c>
      <c r="J536" s="4">
        <v>5544</v>
      </c>
      <c r="K536" s="2">
        <v>152.58000000000001</v>
      </c>
      <c r="L536" s="2">
        <v>97.44</v>
      </c>
      <c r="M536" s="2">
        <v>845903.52</v>
      </c>
      <c r="N536" s="2">
        <v>540207.35999999999</v>
      </c>
      <c r="O536" s="2">
        <v>305696.15999999997</v>
      </c>
      <c r="P536">
        <v>2012</v>
      </c>
      <c r="Q536">
        <v>3</v>
      </c>
    </row>
    <row r="537" spans="1:17" x14ac:dyDescent="0.3">
      <c r="A537" t="s">
        <v>35</v>
      </c>
      <c r="B537" t="s">
        <v>131</v>
      </c>
      <c r="C537" t="s">
        <v>56</v>
      </c>
      <c r="D537" t="s">
        <v>876</v>
      </c>
      <c r="E537" t="s">
        <v>21</v>
      </c>
      <c r="F537" t="s">
        <v>30</v>
      </c>
      <c r="G537" s="1">
        <v>40320</v>
      </c>
      <c r="H537">
        <v>325412309</v>
      </c>
      <c r="I537" s="1">
        <v>40366</v>
      </c>
      <c r="J537" s="4">
        <v>5588</v>
      </c>
      <c r="K537" s="2">
        <v>152.58000000000001</v>
      </c>
      <c r="L537" s="2">
        <v>97.44</v>
      </c>
      <c r="M537" s="2">
        <v>852617.04</v>
      </c>
      <c r="N537" s="2">
        <v>544494.72</v>
      </c>
      <c r="O537" s="2">
        <v>308122.32</v>
      </c>
      <c r="P537">
        <v>2010</v>
      </c>
      <c r="Q537">
        <v>5</v>
      </c>
    </row>
    <row r="538" spans="1:17" x14ac:dyDescent="0.3">
      <c r="A538" t="s">
        <v>40</v>
      </c>
      <c r="B538" t="s">
        <v>135</v>
      </c>
      <c r="C538" t="s">
        <v>56</v>
      </c>
      <c r="D538" t="s">
        <v>555</v>
      </c>
      <c r="E538" t="s">
        <v>21</v>
      </c>
      <c r="F538" t="s">
        <v>22</v>
      </c>
      <c r="G538" s="1">
        <v>41505</v>
      </c>
      <c r="H538">
        <v>637521445</v>
      </c>
      <c r="I538" s="1">
        <v>41529</v>
      </c>
      <c r="J538" s="4">
        <v>5618</v>
      </c>
      <c r="K538" s="2">
        <v>152.58000000000001</v>
      </c>
      <c r="L538" s="2">
        <v>97.44</v>
      </c>
      <c r="M538" s="2">
        <v>857194.44</v>
      </c>
      <c r="N538" s="2">
        <v>547417.92000000004</v>
      </c>
      <c r="O538" s="2">
        <v>309776.52</v>
      </c>
      <c r="P538">
        <v>2013</v>
      </c>
      <c r="Q538">
        <v>8</v>
      </c>
    </row>
    <row r="539" spans="1:17" x14ac:dyDescent="0.3">
      <c r="A539" t="s">
        <v>40</v>
      </c>
      <c r="B539" t="s">
        <v>148</v>
      </c>
      <c r="C539" t="s">
        <v>33</v>
      </c>
      <c r="D539" t="s">
        <v>1226</v>
      </c>
      <c r="E539" t="s">
        <v>21</v>
      </c>
      <c r="F539" t="s">
        <v>30</v>
      </c>
      <c r="G539" s="1">
        <v>41739</v>
      </c>
      <c r="H539">
        <v>811546599</v>
      </c>
      <c r="I539" s="1">
        <v>41767</v>
      </c>
      <c r="J539" s="4">
        <v>3528</v>
      </c>
      <c r="K539" s="2">
        <v>205.7</v>
      </c>
      <c r="L539" s="2">
        <v>117.11</v>
      </c>
      <c r="M539" s="2">
        <v>725709.6</v>
      </c>
      <c r="N539" s="2">
        <v>413164.08</v>
      </c>
      <c r="O539" s="2">
        <v>312545.52</v>
      </c>
      <c r="P539">
        <v>2014</v>
      </c>
      <c r="Q539">
        <v>4</v>
      </c>
    </row>
    <row r="540" spans="1:17" x14ac:dyDescent="0.3">
      <c r="A540" t="s">
        <v>40</v>
      </c>
      <c r="B540" t="s">
        <v>385</v>
      </c>
      <c r="C540" t="s">
        <v>28</v>
      </c>
      <c r="D540" t="s">
        <v>870</v>
      </c>
      <c r="E540" t="s">
        <v>27</v>
      </c>
      <c r="F540" t="s">
        <v>22</v>
      </c>
      <c r="G540" s="1">
        <v>41769</v>
      </c>
      <c r="H540">
        <v>641129338</v>
      </c>
      <c r="I540" s="1">
        <v>41773</v>
      </c>
      <c r="J540" s="4">
        <v>3273</v>
      </c>
      <c r="K540" s="2">
        <v>255.28</v>
      </c>
      <c r="L540" s="2">
        <v>159.41999999999999</v>
      </c>
      <c r="M540" s="2">
        <v>835531.44</v>
      </c>
      <c r="N540" s="2">
        <v>521781.66</v>
      </c>
      <c r="O540" s="2">
        <v>313749.78000000003</v>
      </c>
      <c r="P540">
        <v>2014</v>
      </c>
      <c r="Q540">
        <v>5</v>
      </c>
    </row>
    <row r="541" spans="1:17" x14ac:dyDescent="0.3">
      <c r="A541" t="s">
        <v>35</v>
      </c>
      <c r="B541" t="s">
        <v>258</v>
      </c>
      <c r="C541" t="s">
        <v>28</v>
      </c>
      <c r="D541" t="s">
        <v>417</v>
      </c>
      <c r="E541" t="s">
        <v>21</v>
      </c>
      <c r="F541" t="s">
        <v>65</v>
      </c>
      <c r="G541" s="1">
        <v>40396</v>
      </c>
      <c r="H541">
        <v>251466166</v>
      </c>
      <c r="I541" s="1">
        <v>40429</v>
      </c>
      <c r="J541" s="4">
        <v>3282</v>
      </c>
      <c r="K541" s="2">
        <v>255.28</v>
      </c>
      <c r="L541" s="2">
        <v>159.41999999999999</v>
      </c>
      <c r="M541" s="2">
        <v>837828.96</v>
      </c>
      <c r="N541" s="2">
        <v>523216.44</v>
      </c>
      <c r="O541" s="2">
        <v>314612.52</v>
      </c>
      <c r="P541">
        <v>2010</v>
      </c>
      <c r="Q541">
        <v>8</v>
      </c>
    </row>
    <row r="542" spans="1:17" x14ac:dyDescent="0.3">
      <c r="A542" t="s">
        <v>51</v>
      </c>
      <c r="B542" t="s">
        <v>52</v>
      </c>
      <c r="C542" t="s">
        <v>46</v>
      </c>
      <c r="D542" t="s">
        <v>1047</v>
      </c>
      <c r="E542" t="s">
        <v>21</v>
      </c>
      <c r="F542" t="s">
        <v>65</v>
      </c>
      <c r="G542" s="1">
        <v>40878</v>
      </c>
      <c r="H542">
        <v>257890164</v>
      </c>
      <c r="I542" s="1">
        <v>40906</v>
      </c>
      <c r="J542" s="4">
        <v>4285</v>
      </c>
      <c r="K542" s="2">
        <v>109.28</v>
      </c>
      <c r="L542" s="2">
        <v>35.840000000000003</v>
      </c>
      <c r="M542" s="2">
        <v>468264.8</v>
      </c>
      <c r="N542" s="2">
        <v>153574.39999999999</v>
      </c>
      <c r="O542" s="2">
        <v>314690.40000000002</v>
      </c>
      <c r="P542">
        <v>2011</v>
      </c>
      <c r="Q542">
        <v>12</v>
      </c>
    </row>
    <row r="543" spans="1:17" x14ac:dyDescent="0.3">
      <c r="A543" t="s">
        <v>31</v>
      </c>
      <c r="B543" t="s">
        <v>139</v>
      </c>
      <c r="C543" t="s">
        <v>19</v>
      </c>
      <c r="D543" t="s">
        <v>873</v>
      </c>
      <c r="E543" t="s">
        <v>21</v>
      </c>
      <c r="F543" t="s">
        <v>39</v>
      </c>
      <c r="G543" s="1">
        <v>41581</v>
      </c>
      <c r="H543">
        <v>908627116</v>
      </c>
      <c r="I543" s="1">
        <v>41602</v>
      </c>
      <c r="J543" s="4">
        <v>1810</v>
      </c>
      <c r="K543" s="2">
        <v>437.2</v>
      </c>
      <c r="L543" s="2">
        <v>263.33</v>
      </c>
      <c r="M543" s="2">
        <v>791332</v>
      </c>
      <c r="N543" s="2">
        <v>476627.3</v>
      </c>
      <c r="O543" s="2">
        <v>314704.7</v>
      </c>
      <c r="P543">
        <v>2013</v>
      </c>
      <c r="Q543">
        <v>11</v>
      </c>
    </row>
    <row r="544" spans="1:17" x14ac:dyDescent="0.3">
      <c r="A544" t="s">
        <v>31</v>
      </c>
      <c r="B544" t="s">
        <v>200</v>
      </c>
      <c r="C544" t="s">
        <v>33</v>
      </c>
      <c r="D544" t="s">
        <v>589</v>
      </c>
      <c r="E544" t="s">
        <v>21</v>
      </c>
      <c r="F544" t="s">
        <v>22</v>
      </c>
      <c r="G544" s="1">
        <v>40470</v>
      </c>
      <c r="H544">
        <v>504270160</v>
      </c>
      <c r="I544" s="1">
        <v>40507</v>
      </c>
      <c r="J544" s="4">
        <v>3601</v>
      </c>
      <c r="K544" s="2">
        <v>205.7</v>
      </c>
      <c r="L544" s="2">
        <v>117.11</v>
      </c>
      <c r="M544" s="2">
        <v>740725.7</v>
      </c>
      <c r="N544" s="2">
        <v>421713.11</v>
      </c>
      <c r="O544" s="2">
        <v>319012.59000000003</v>
      </c>
      <c r="P544">
        <v>2010</v>
      </c>
      <c r="Q544">
        <v>10</v>
      </c>
    </row>
    <row r="545" spans="1:17" x14ac:dyDescent="0.3">
      <c r="A545" t="s">
        <v>31</v>
      </c>
      <c r="B545" t="s">
        <v>229</v>
      </c>
      <c r="C545" t="s">
        <v>25</v>
      </c>
      <c r="D545" t="s">
        <v>530</v>
      </c>
      <c r="E545" t="s">
        <v>27</v>
      </c>
      <c r="F545" t="s">
        <v>39</v>
      </c>
      <c r="G545" s="1">
        <v>40426</v>
      </c>
      <c r="H545">
        <v>737816321</v>
      </c>
      <c r="I545" s="1">
        <v>40442</v>
      </c>
      <c r="J545" s="4">
        <v>5100</v>
      </c>
      <c r="K545" s="2">
        <v>154.06</v>
      </c>
      <c r="L545" s="2">
        <v>90.93</v>
      </c>
      <c r="M545" s="2">
        <v>785706</v>
      </c>
      <c r="N545" s="2">
        <v>463743</v>
      </c>
      <c r="O545" s="2">
        <v>321963</v>
      </c>
      <c r="P545">
        <v>2010</v>
      </c>
      <c r="Q545">
        <v>9</v>
      </c>
    </row>
    <row r="546" spans="1:17" x14ac:dyDescent="0.3">
      <c r="A546" t="s">
        <v>17</v>
      </c>
      <c r="B546" t="s">
        <v>237</v>
      </c>
      <c r="C546" t="s">
        <v>91</v>
      </c>
      <c r="D546" t="s">
        <v>871</v>
      </c>
      <c r="E546" t="s">
        <v>21</v>
      </c>
      <c r="F546" t="s">
        <v>30</v>
      </c>
      <c r="G546" s="1">
        <v>42172</v>
      </c>
      <c r="H546">
        <v>636879432</v>
      </c>
      <c r="I546" s="1">
        <v>42188</v>
      </c>
      <c r="J546" s="4">
        <v>5632</v>
      </c>
      <c r="K546" s="2">
        <v>421.89</v>
      </c>
      <c r="L546" s="2">
        <v>364.69</v>
      </c>
      <c r="M546" s="2">
        <v>2376084.48</v>
      </c>
      <c r="N546" s="2">
        <v>2053934.0800000001</v>
      </c>
      <c r="O546" s="2">
        <v>322150.40000000002</v>
      </c>
      <c r="P546">
        <v>2015</v>
      </c>
      <c r="Q546">
        <v>6</v>
      </c>
    </row>
    <row r="547" spans="1:17" x14ac:dyDescent="0.3">
      <c r="A547" t="s">
        <v>31</v>
      </c>
      <c r="B547" t="s">
        <v>187</v>
      </c>
      <c r="C547" t="s">
        <v>56</v>
      </c>
      <c r="D547" t="s">
        <v>911</v>
      </c>
      <c r="E547" t="s">
        <v>27</v>
      </c>
      <c r="F547" t="s">
        <v>65</v>
      </c>
      <c r="G547" s="1">
        <v>42132</v>
      </c>
      <c r="H547">
        <v>763568961</v>
      </c>
      <c r="I547" s="1">
        <v>42162</v>
      </c>
      <c r="J547" s="4">
        <v>5879</v>
      </c>
      <c r="K547" s="2">
        <v>152.58000000000001</v>
      </c>
      <c r="L547" s="2">
        <v>97.44</v>
      </c>
      <c r="M547" s="2">
        <v>897017.82</v>
      </c>
      <c r="N547" s="2">
        <v>572849.76</v>
      </c>
      <c r="O547" s="2">
        <v>324168.06</v>
      </c>
      <c r="P547">
        <v>2015</v>
      </c>
      <c r="Q547">
        <v>5</v>
      </c>
    </row>
    <row r="548" spans="1:17" x14ac:dyDescent="0.3">
      <c r="A548" t="s">
        <v>35</v>
      </c>
      <c r="B548" t="s">
        <v>276</v>
      </c>
      <c r="C548" t="s">
        <v>28</v>
      </c>
      <c r="D548" t="s">
        <v>620</v>
      </c>
      <c r="E548" t="s">
        <v>21</v>
      </c>
      <c r="F548" t="s">
        <v>22</v>
      </c>
      <c r="G548" s="1">
        <v>41872</v>
      </c>
      <c r="H548">
        <v>308170640</v>
      </c>
      <c r="I548" s="1">
        <v>41922</v>
      </c>
      <c r="J548" s="4">
        <v>3395</v>
      </c>
      <c r="K548" s="2">
        <v>255.28</v>
      </c>
      <c r="L548" s="2">
        <v>159.41999999999999</v>
      </c>
      <c r="M548" s="2">
        <v>866675.6</v>
      </c>
      <c r="N548" s="2">
        <v>541230.9</v>
      </c>
      <c r="O548" s="2">
        <v>325444.7</v>
      </c>
      <c r="P548">
        <v>2014</v>
      </c>
      <c r="Q548">
        <v>8</v>
      </c>
    </row>
    <row r="549" spans="1:17" x14ac:dyDescent="0.3">
      <c r="A549" t="s">
        <v>17</v>
      </c>
      <c r="B549" t="s">
        <v>232</v>
      </c>
      <c r="C549" t="s">
        <v>19</v>
      </c>
      <c r="D549" t="s">
        <v>1121</v>
      </c>
      <c r="E549" t="s">
        <v>21</v>
      </c>
      <c r="F549" t="s">
        <v>22</v>
      </c>
      <c r="G549" s="1">
        <v>41914</v>
      </c>
      <c r="H549">
        <v>642442548</v>
      </c>
      <c r="I549" s="1">
        <v>41945</v>
      </c>
      <c r="J549" s="4">
        <v>1881</v>
      </c>
      <c r="K549" s="2">
        <v>437.2</v>
      </c>
      <c r="L549" s="2">
        <v>263.33</v>
      </c>
      <c r="M549" s="2">
        <v>822373.2</v>
      </c>
      <c r="N549" s="2">
        <v>495323.73</v>
      </c>
      <c r="O549" s="2">
        <v>327049.46999999997</v>
      </c>
      <c r="P549">
        <v>2014</v>
      </c>
      <c r="Q549">
        <v>10</v>
      </c>
    </row>
    <row r="550" spans="1:17" x14ac:dyDescent="0.3">
      <c r="A550" t="s">
        <v>17</v>
      </c>
      <c r="B550" t="s">
        <v>237</v>
      </c>
      <c r="C550" t="s">
        <v>56</v>
      </c>
      <c r="D550" t="s">
        <v>957</v>
      </c>
      <c r="E550" t="s">
        <v>21</v>
      </c>
      <c r="F550" t="s">
        <v>30</v>
      </c>
      <c r="G550" s="1">
        <v>42748</v>
      </c>
      <c r="H550">
        <v>596870315</v>
      </c>
      <c r="I550" s="1">
        <v>42784</v>
      </c>
      <c r="J550" s="4">
        <v>6045</v>
      </c>
      <c r="K550" s="2">
        <v>152.58000000000001</v>
      </c>
      <c r="L550" s="2">
        <v>97.44</v>
      </c>
      <c r="M550" s="2">
        <v>922346.1</v>
      </c>
      <c r="N550" s="2">
        <v>589024.80000000005</v>
      </c>
      <c r="O550" s="2">
        <v>333321.3</v>
      </c>
      <c r="P550">
        <v>2017</v>
      </c>
      <c r="Q550">
        <v>1</v>
      </c>
    </row>
    <row r="551" spans="1:17" x14ac:dyDescent="0.3">
      <c r="A551" t="s">
        <v>35</v>
      </c>
      <c r="B551" t="s">
        <v>346</v>
      </c>
      <c r="C551" t="s">
        <v>56</v>
      </c>
      <c r="D551" t="s">
        <v>347</v>
      </c>
      <c r="E551" t="s">
        <v>21</v>
      </c>
      <c r="F551" t="s">
        <v>65</v>
      </c>
      <c r="G551" s="1">
        <v>41655</v>
      </c>
      <c r="H551">
        <v>858020055</v>
      </c>
      <c r="I551" s="1">
        <v>41656</v>
      </c>
      <c r="J551" s="4">
        <v>6056</v>
      </c>
      <c r="K551" s="2">
        <v>152.58000000000001</v>
      </c>
      <c r="L551" s="2">
        <v>97.44</v>
      </c>
      <c r="M551" s="2">
        <v>924024.48</v>
      </c>
      <c r="N551" s="2">
        <v>590096.64000000001</v>
      </c>
      <c r="O551" s="2">
        <v>333927.84000000003</v>
      </c>
      <c r="P551">
        <v>2014</v>
      </c>
      <c r="Q551">
        <v>1</v>
      </c>
    </row>
    <row r="552" spans="1:17" x14ac:dyDescent="0.3">
      <c r="A552" t="s">
        <v>48</v>
      </c>
      <c r="B552" t="s">
        <v>364</v>
      </c>
      <c r="C552" t="s">
        <v>33</v>
      </c>
      <c r="D552" t="s">
        <v>365</v>
      </c>
      <c r="E552" t="s">
        <v>21</v>
      </c>
      <c r="F552" t="s">
        <v>22</v>
      </c>
      <c r="G552" s="1">
        <v>42891</v>
      </c>
      <c r="H552">
        <v>629709136</v>
      </c>
      <c r="I552" s="1">
        <v>42892</v>
      </c>
      <c r="J552" s="4">
        <v>3782</v>
      </c>
      <c r="K552" s="2">
        <v>205.7</v>
      </c>
      <c r="L552" s="2">
        <v>117.11</v>
      </c>
      <c r="M552" s="2">
        <v>777957.4</v>
      </c>
      <c r="N552" s="2">
        <v>442910.02</v>
      </c>
      <c r="O552" s="2">
        <v>335047.38</v>
      </c>
      <c r="P552">
        <v>2017</v>
      </c>
      <c r="Q552">
        <v>6</v>
      </c>
    </row>
    <row r="553" spans="1:17" x14ac:dyDescent="0.3">
      <c r="A553" t="s">
        <v>40</v>
      </c>
      <c r="B553" t="s">
        <v>168</v>
      </c>
      <c r="C553" t="s">
        <v>19</v>
      </c>
      <c r="D553" t="s">
        <v>1065</v>
      </c>
      <c r="E553" t="s">
        <v>27</v>
      </c>
      <c r="F553" t="s">
        <v>39</v>
      </c>
      <c r="G553" s="1">
        <v>41203</v>
      </c>
      <c r="H553">
        <v>205300843</v>
      </c>
      <c r="I553" s="1">
        <v>41246</v>
      </c>
      <c r="J553" s="4">
        <v>1937</v>
      </c>
      <c r="K553" s="2">
        <v>437.2</v>
      </c>
      <c r="L553" s="2">
        <v>263.33</v>
      </c>
      <c r="M553" s="2">
        <v>846856.4</v>
      </c>
      <c r="N553" s="2">
        <v>510070.21</v>
      </c>
      <c r="O553" s="2">
        <v>336786.19</v>
      </c>
      <c r="P553">
        <v>2012</v>
      </c>
      <c r="Q553">
        <v>10</v>
      </c>
    </row>
    <row r="554" spans="1:17" x14ac:dyDescent="0.3">
      <c r="A554" t="s">
        <v>51</v>
      </c>
      <c r="B554" t="s">
        <v>210</v>
      </c>
      <c r="C554" t="s">
        <v>33</v>
      </c>
      <c r="D554" t="s">
        <v>856</v>
      </c>
      <c r="E554" t="s">
        <v>21</v>
      </c>
      <c r="F554" t="s">
        <v>30</v>
      </c>
      <c r="G554" s="1">
        <v>41682</v>
      </c>
      <c r="H554">
        <v>133362710</v>
      </c>
      <c r="I554" s="1">
        <v>41721</v>
      </c>
      <c r="J554" s="4">
        <v>3844</v>
      </c>
      <c r="K554" s="2">
        <v>205.7</v>
      </c>
      <c r="L554" s="2">
        <v>117.11</v>
      </c>
      <c r="M554" s="2">
        <v>790710.8</v>
      </c>
      <c r="N554" s="2">
        <v>450170.84</v>
      </c>
      <c r="O554" s="2">
        <v>340539.96</v>
      </c>
      <c r="P554">
        <v>2014</v>
      </c>
      <c r="Q554">
        <v>2</v>
      </c>
    </row>
    <row r="555" spans="1:17" x14ac:dyDescent="0.3">
      <c r="A555" t="s">
        <v>40</v>
      </c>
      <c r="B555" t="s">
        <v>584</v>
      </c>
      <c r="C555" t="s">
        <v>46</v>
      </c>
      <c r="D555" t="s">
        <v>722</v>
      </c>
      <c r="E555" t="s">
        <v>21</v>
      </c>
      <c r="F555" t="s">
        <v>22</v>
      </c>
      <c r="G555" s="1">
        <v>41116</v>
      </c>
      <c r="H555">
        <v>404010903</v>
      </c>
      <c r="I555" s="1">
        <v>41156</v>
      </c>
      <c r="J555" s="4">
        <v>4659</v>
      </c>
      <c r="K555" s="2">
        <v>109.28</v>
      </c>
      <c r="L555" s="2">
        <v>35.840000000000003</v>
      </c>
      <c r="M555" s="2">
        <v>509135.52</v>
      </c>
      <c r="N555" s="2">
        <v>166978.56</v>
      </c>
      <c r="O555" s="2">
        <v>342156.96</v>
      </c>
      <c r="P555">
        <v>2012</v>
      </c>
      <c r="Q555">
        <v>7</v>
      </c>
    </row>
    <row r="556" spans="1:17" x14ac:dyDescent="0.3">
      <c r="A556" t="s">
        <v>40</v>
      </c>
      <c r="B556" t="s">
        <v>385</v>
      </c>
      <c r="C556" t="s">
        <v>25</v>
      </c>
      <c r="D556" t="s">
        <v>1095</v>
      </c>
      <c r="E556" t="s">
        <v>27</v>
      </c>
      <c r="F556" t="s">
        <v>30</v>
      </c>
      <c r="G556" s="1">
        <v>41184</v>
      </c>
      <c r="H556">
        <v>645597255</v>
      </c>
      <c r="I556" s="1">
        <v>41207</v>
      </c>
      <c r="J556" s="4">
        <v>5429</v>
      </c>
      <c r="K556" s="2">
        <v>154.06</v>
      </c>
      <c r="L556" s="2">
        <v>90.93</v>
      </c>
      <c r="M556" s="2">
        <v>836391.74</v>
      </c>
      <c r="N556" s="2">
        <v>493658.97</v>
      </c>
      <c r="O556" s="2">
        <v>342732.77</v>
      </c>
      <c r="P556">
        <v>2012</v>
      </c>
      <c r="Q556">
        <v>10</v>
      </c>
    </row>
    <row r="557" spans="1:17" x14ac:dyDescent="0.3">
      <c r="A557" t="s">
        <v>35</v>
      </c>
      <c r="B557" t="s">
        <v>162</v>
      </c>
      <c r="C557" t="s">
        <v>91</v>
      </c>
      <c r="D557" t="s">
        <v>773</v>
      </c>
      <c r="E557" t="s">
        <v>27</v>
      </c>
      <c r="F557" t="s">
        <v>30</v>
      </c>
      <c r="G557" s="1">
        <v>41247</v>
      </c>
      <c r="H557">
        <v>156619393</v>
      </c>
      <c r="I557" s="1">
        <v>41248</v>
      </c>
      <c r="J557" s="4">
        <v>6014</v>
      </c>
      <c r="K557" s="2">
        <v>421.89</v>
      </c>
      <c r="L557" s="2">
        <v>364.69</v>
      </c>
      <c r="M557" s="2">
        <v>2537246.46</v>
      </c>
      <c r="N557" s="2">
        <v>2193245.66</v>
      </c>
      <c r="O557" s="2">
        <v>344000.8</v>
      </c>
      <c r="P557">
        <v>2012</v>
      </c>
      <c r="Q557">
        <v>12</v>
      </c>
    </row>
    <row r="558" spans="1:17" x14ac:dyDescent="0.3">
      <c r="A558" t="s">
        <v>40</v>
      </c>
      <c r="B558" t="s">
        <v>271</v>
      </c>
      <c r="C558" t="s">
        <v>56</v>
      </c>
      <c r="D558" t="s">
        <v>1077</v>
      </c>
      <c r="E558" t="s">
        <v>21</v>
      </c>
      <c r="F558" t="s">
        <v>65</v>
      </c>
      <c r="G558" s="1">
        <v>42821</v>
      </c>
      <c r="H558">
        <v>733528649</v>
      </c>
      <c r="I558" s="1">
        <v>42824</v>
      </c>
      <c r="J558" s="4">
        <v>6283</v>
      </c>
      <c r="K558" s="2">
        <v>152.58000000000001</v>
      </c>
      <c r="L558" s="2">
        <v>97.44</v>
      </c>
      <c r="M558" s="2">
        <v>958660.14</v>
      </c>
      <c r="N558" s="2">
        <v>612215.52</v>
      </c>
      <c r="O558" s="2">
        <v>346444.62</v>
      </c>
      <c r="P558">
        <v>2017</v>
      </c>
      <c r="Q558">
        <v>3</v>
      </c>
    </row>
    <row r="559" spans="1:17" x14ac:dyDescent="0.3">
      <c r="A559" t="s">
        <v>48</v>
      </c>
      <c r="B559" t="s">
        <v>193</v>
      </c>
      <c r="C559" t="s">
        <v>91</v>
      </c>
      <c r="D559" t="s">
        <v>632</v>
      </c>
      <c r="E559" t="s">
        <v>27</v>
      </c>
      <c r="F559" t="s">
        <v>22</v>
      </c>
      <c r="G559" s="1">
        <v>42294</v>
      </c>
      <c r="H559">
        <v>925504004</v>
      </c>
      <c r="I559" s="1">
        <v>42344</v>
      </c>
      <c r="J559" s="4">
        <v>6057</v>
      </c>
      <c r="K559" s="2">
        <v>421.89</v>
      </c>
      <c r="L559" s="2">
        <v>364.69</v>
      </c>
      <c r="M559" s="2">
        <v>2555387.73</v>
      </c>
      <c r="N559" s="2">
        <v>2208927.33</v>
      </c>
      <c r="O559" s="2">
        <v>346460.4</v>
      </c>
      <c r="P559">
        <v>2015</v>
      </c>
      <c r="Q559">
        <v>10</v>
      </c>
    </row>
    <row r="560" spans="1:17" x14ac:dyDescent="0.3">
      <c r="A560" t="s">
        <v>35</v>
      </c>
      <c r="B560" t="s">
        <v>276</v>
      </c>
      <c r="C560" t="s">
        <v>91</v>
      </c>
      <c r="D560" t="s">
        <v>277</v>
      </c>
      <c r="E560" t="s">
        <v>27</v>
      </c>
      <c r="F560" t="s">
        <v>22</v>
      </c>
      <c r="G560" s="1">
        <v>41971</v>
      </c>
      <c r="H560">
        <v>219034612</v>
      </c>
      <c r="I560" s="1">
        <v>41983</v>
      </c>
      <c r="J560" s="4">
        <v>6064</v>
      </c>
      <c r="K560" s="2">
        <v>421.89</v>
      </c>
      <c r="L560" s="2">
        <v>364.69</v>
      </c>
      <c r="M560" s="2">
        <v>2558340.96</v>
      </c>
      <c r="N560" s="2">
        <v>2211480.16</v>
      </c>
      <c r="O560" s="2">
        <v>346860.79999999999</v>
      </c>
      <c r="P560">
        <v>2014</v>
      </c>
      <c r="Q560">
        <v>11</v>
      </c>
    </row>
    <row r="561" spans="1:17" x14ac:dyDescent="0.3">
      <c r="A561" t="s">
        <v>40</v>
      </c>
      <c r="B561" t="s">
        <v>148</v>
      </c>
      <c r="C561" t="s">
        <v>25</v>
      </c>
      <c r="D561" t="s">
        <v>869</v>
      </c>
      <c r="E561" t="s">
        <v>27</v>
      </c>
      <c r="F561" t="s">
        <v>39</v>
      </c>
      <c r="G561" s="1">
        <v>41439</v>
      </c>
      <c r="H561">
        <v>813209140</v>
      </c>
      <c r="I561" s="1">
        <v>41465</v>
      </c>
      <c r="J561" s="4">
        <v>5511</v>
      </c>
      <c r="K561" s="2">
        <v>154.06</v>
      </c>
      <c r="L561" s="2">
        <v>90.93</v>
      </c>
      <c r="M561" s="2">
        <v>849024.66</v>
      </c>
      <c r="N561" s="2">
        <v>501115.23</v>
      </c>
      <c r="O561" s="2">
        <v>347909.43</v>
      </c>
      <c r="P561">
        <v>2013</v>
      </c>
      <c r="Q561">
        <v>6</v>
      </c>
    </row>
    <row r="562" spans="1:17" x14ac:dyDescent="0.3">
      <c r="A562" t="s">
        <v>17</v>
      </c>
      <c r="B562" t="s">
        <v>237</v>
      </c>
      <c r="C562" t="s">
        <v>91</v>
      </c>
      <c r="D562" t="s">
        <v>760</v>
      </c>
      <c r="E562" t="s">
        <v>27</v>
      </c>
      <c r="F562" t="s">
        <v>30</v>
      </c>
      <c r="G562" s="1">
        <v>40557</v>
      </c>
      <c r="H562">
        <v>972678697</v>
      </c>
      <c r="I562" s="1">
        <v>40599</v>
      </c>
      <c r="J562" s="4">
        <v>6096</v>
      </c>
      <c r="K562" s="2">
        <v>421.89</v>
      </c>
      <c r="L562" s="2">
        <v>364.69</v>
      </c>
      <c r="M562" s="2">
        <v>2571841.44</v>
      </c>
      <c r="N562" s="2">
        <v>2223150.2400000002</v>
      </c>
      <c r="O562" s="2">
        <v>348691.20000000001</v>
      </c>
      <c r="P562">
        <v>2011</v>
      </c>
      <c r="Q562">
        <v>1</v>
      </c>
    </row>
    <row r="563" spans="1:17" x14ac:dyDescent="0.3">
      <c r="A563" t="s">
        <v>17</v>
      </c>
      <c r="B563" t="s">
        <v>180</v>
      </c>
      <c r="C563" t="s">
        <v>91</v>
      </c>
      <c r="D563" t="s">
        <v>631</v>
      </c>
      <c r="E563" t="s">
        <v>21</v>
      </c>
      <c r="F563" t="s">
        <v>30</v>
      </c>
      <c r="G563" s="1">
        <v>42225</v>
      </c>
      <c r="H563">
        <v>154119145</v>
      </c>
      <c r="I563" s="1">
        <v>42268</v>
      </c>
      <c r="J563" s="4">
        <v>6135</v>
      </c>
      <c r="K563" s="2">
        <v>421.89</v>
      </c>
      <c r="L563" s="2">
        <v>364.69</v>
      </c>
      <c r="M563" s="2">
        <v>2588295.15</v>
      </c>
      <c r="N563" s="2">
        <v>2237373.15</v>
      </c>
      <c r="O563" s="2">
        <v>350922</v>
      </c>
      <c r="P563">
        <v>2015</v>
      </c>
      <c r="Q563">
        <v>8</v>
      </c>
    </row>
    <row r="564" spans="1:17" x14ac:dyDescent="0.3">
      <c r="A564" t="s">
        <v>17</v>
      </c>
      <c r="B564" t="s">
        <v>715</v>
      </c>
      <c r="C564" t="s">
        <v>56</v>
      </c>
      <c r="D564" t="s">
        <v>824</v>
      </c>
      <c r="E564" t="s">
        <v>27</v>
      </c>
      <c r="F564" t="s">
        <v>39</v>
      </c>
      <c r="G564" s="1">
        <v>42388</v>
      </c>
      <c r="H564">
        <v>465418040</v>
      </c>
      <c r="I564" s="1">
        <v>42426</v>
      </c>
      <c r="J564" s="4">
        <v>6396</v>
      </c>
      <c r="K564" s="2">
        <v>152.58000000000001</v>
      </c>
      <c r="L564" s="2">
        <v>97.44</v>
      </c>
      <c r="M564" s="2">
        <v>975901.68</v>
      </c>
      <c r="N564" s="2">
        <v>623226.24</v>
      </c>
      <c r="O564" s="2">
        <v>352675.44</v>
      </c>
      <c r="P564">
        <v>2016</v>
      </c>
      <c r="Q564">
        <v>1</v>
      </c>
    </row>
    <row r="565" spans="1:17" x14ac:dyDescent="0.3">
      <c r="A565" t="s">
        <v>48</v>
      </c>
      <c r="B565" t="s">
        <v>351</v>
      </c>
      <c r="C565" t="s">
        <v>56</v>
      </c>
      <c r="D565" t="s">
        <v>905</v>
      </c>
      <c r="E565" t="s">
        <v>27</v>
      </c>
      <c r="F565" t="s">
        <v>30</v>
      </c>
      <c r="G565" s="1">
        <v>41443</v>
      </c>
      <c r="H565">
        <v>213865458</v>
      </c>
      <c r="I565" s="1">
        <v>41468</v>
      </c>
      <c r="J565" s="4">
        <v>6397</v>
      </c>
      <c r="K565" s="2">
        <v>152.58000000000001</v>
      </c>
      <c r="L565" s="2">
        <v>97.44</v>
      </c>
      <c r="M565" s="2">
        <v>976054.26</v>
      </c>
      <c r="N565" s="2">
        <v>623323.68000000005</v>
      </c>
      <c r="O565" s="2">
        <v>352730.58</v>
      </c>
      <c r="P565">
        <v>2013</v>
      </c>
      <c r="Q565">
        <v>6</v>
      </c>
    </row>
    <row r="566" spans="1:17" x14ac:dyDescent="0.3">
      <c r="A566" t="s">
        <v>40</v>
      </c>
      <c r="B566" t="s">
        <v>221</v>
      </c>
      <c r="C566" t="s">
        <v>56</v>
      </c>
      <c r="D566" t="s">
        <v>293</v>
      </c>
      <c r="E566" t="s">
        <v>21</v>
      </c>
      <c r="F566" t="s">
        <v>30</v>
      </c>
      <c r="G566" s="1">
        <v>40262</v>
      </c>
      <c r="H566">
        <v>732211148</v>
      </c>
      <c r="I566" s="1">
        <v>40282</v>
      </c>
      <c r="J566" s="4">
        <v>6405</v>
      </c>
      <c r="K566" s="2">
        <v>152.58000000000001</v>
      </c>
      <c r="L566" s="2">
        <v>97.44</v>
      </c>
      <c r="M566" s="2">
        <v>977274.9</v>
      </c>
      <c r="N566" s="2">
        <v>624103.19999999995</v>
      </c>
      <c r="O566" s="2">
        <v>353171.7</v>
      </c>
      <c r="P566">
        <v>2010</v>
      </c>
      <c r="Q566">
        <v>3</v>
      </c>
    </row>
    <row r="567" spans="1:17" x14ac:dyDescent="0.3">
      <c r="A567" t="s">
        <v>35</v>
      </c>
      <c r="B567" t="s">
        <v>393</v>
      </c>
      <c r="C567" t="s">
        <v>25</v>
      </c>
      <c r="D567" t="s">
        <v>728</v>
      </c>
      <c r="E567" t="s">
        <v>27</v>
      </c>
      <c r="F567" t="s">
        <v>30</v>
      </c>
      <c r="G567" s="1">
        <v>42300</v>
      </c>
      <c r="H567">
        <v>837067067</v>
      </c>
      <c r="I567" s="1">
        <v>42303</v>
      </c>
      <c r="J567" s="4">
        <v>5602</v>
      </c>
      <c r="K567" s="2">
        <v>154.06</v>
      </c>
      <c r="L567" s="2">
        <v>90.93</v>
      </c>
      <c r="M567" s="2">
        <v>863044.12</v>
      </c>
      <c r="N567" s="2">
        <v>509389.86</v>
      </c>
      <c r="O567" s="2">
        <v>353654.26</v>
      </c>
      <c r="P567">
        <v>2015</v>
      </c>
      <c r="Q567">
        <v>10</v>
      </c>
    </row>
    <row r="568" spans="1:17" x14ac:dyDescent="0.3">
      <c r="A568" t="s">
        <v>40</v>
      </c>
      <c r="B568" t="s">
        <v>45</v>
      </c>
      <c r="C568" t="s">
        <v>46</v>
      </c>
      <c r="D568" t="s">
        <v>66</v>
      </c>
      <c r="E568" t="s">
        <v>21</v>
      </c>
      <c r="F568" t="s">
        <v>39</v>
      </c>
      <c r="G568" s="1">
        <v>40357</v>
      </c>
      <c r="H568">
        <v>448685348</v>
      </c>
      <c r="I568" s="1">
        <v>40381</v>
      </c>
      <c r="J568" s="4">
        <v>4820</v>
      </c>
      <c r="K568" s="2">
        <v>109.28</v>
      </c>
      <c r="L568" s="2">
        <v>35.840000000000003</v>
      </c>
      <c r="M568" s="2">
        <v>526729.6</v>
      </c>
      <c r="N568" s="2">
        <v>172748.79999999999</v>
      </c>
      <c r="O568" s="2">
        <v>353980.8</v>
      </c>
      <c r="P568">
        <v>2010</v>
      </c>
      <c r="Q568">
        <v>6</v>
      </c>
    </row>
    <row r="569" spans="1:17" x14ac:dyDescent="0.3">
      <c r="A569" t="s">
        <v>31</v>
      </c>
      <c r="B569" t="s">
        <v>127</v>
      </c>
      <c r="C569" t="s">
        <v>46</v>
      </c>
      <c r="D569" t="s">
        <v>642</v>
      </c>
      <c r="E569" t="s">
        <v>27</v>
      </c>
      <c r="F569" t="s">
        <v>22</v>
      </c>
      <c r="G569" s="1">
        <v>41102</v>
      </c>
      <c r="H569">
        <v>147119653</v>
      </c>
      <c r="I569" s="1">
        <v>41130</v>
      </c>
      <c r="J569" s="4">
        <v>4829</v>
      </c>
      <c r="K569" s="2">
        <v>109.28</v>
      </c>
      <c r="L569" s="2">
        <v>35.840000000000003</v>
      </c>
      <c r="M569" s="2">
        <v>527713.12</v>
      </c>
      <c r="N569" s="2">
        <v>173071.35999999999</v>
      </c>
      <c r="O569" s="2">
        <v>354641.76</v>
      </c>
      <c r="P569">
        <v>2012</v>
      </c>
      <c r="Q569">
        <v>7</v>
      </c>
    </row>
    <row r="570" spans="1:17" x14ac:dyDescent="0.3">
      <c r="A570" t="s">
        <v>35</v>
      </c>
      <c r="B570" t="s">
        <v>328</v>
      </c>
      <c r="C570" t="s">
        <v>25</v>
      </c>
      <c r="D570" t="s">
        <v>858</v>
      </c>
      <c r="E570" t="s">
        <v>27</v>
      </c>
      <c r="F570" t="s">
        <v>30</v>
      </c>
      <c r="G570" s="1">
        <v>40761</v>
      </c>
      <c r="H570">
        <v>304832684</v>
      </c>
      <c r="I570" s="1">
        <v>40792</v>
      </c>
      <c r="J570" s="4">
        <v>5620</v>
      </c>
      <c r="K570" s="2">
        <v>154.06</v>
      </c>
      <c r="L570" s="2">
        <v>90.93</v>
      </c>
      <c r="M570" s="2">
        <v>865817.2</v>
      </c>
      <c r="N570" s="2">
        <v>511026.6</v>
      </c>
      <c r="O570" s="2">
        <v>354790.6</v>
      </c>
      <c r="P570">
        <v>2011</v>
      </c>
      <c r="Q570">
        <v>8</v>
      </c>
    </row>
    <row r="571" spans="1:17" x14ac:dyDescent="0.3">
      <c r="A571" t="s">
        <v>17</v>
      </c>
      <c r="B571" t="s">
        <v>508</v>
      </c>
      <c r="C571" t="s">
        <v>25</v>
      </c>
      <c r="D571" t="s">
        <v>1024</v>
      </c>
      <c r="E571" t="s">
        <v>27</v>
      </c>
      <c r="F571" t="s">
        <v>39</v>
      </c>
      <c r="G571" s="1">
        <v>40316</v>
      </c>
      <c r="H571">
        <v>411448562</v>
      </c>
      <c r="I571" s="1">
        <v>40359</v>
      </c>
      <c r="J571" s="4">
        <v>5628</v>
      </c>
      <c r="K571" s="2">
        <v>154.06</v>
      </c>
      <c r="L571" s="2">
        <v>90.93</v>
      </c>
      <c r="M571" s="2">
        <v>867049.68</v>
      </c>
      <c r="N571" s="2">
        <v>511754.04</v>
      </c>
      <c r="O571" s="2">
        <v>355295.64</v>
      </c>
      <c r="P571">
        <v>2010</v>
      </c>
      <c r="Q571">
        <v>5</v>
      </c>
    </row>
    <row r="572" spans="1:17" x14ac:dyDescent="0.3">
      <c r="A572" t="s">
        <v>17</v>
      </c>
      <c r="B572" t="s">
        <v>558</v>
      </c>
      <c r="C572" t="s">
        <v>33</v>
      </c>
      <c r="D572" t="s">
        <v>562</v>
      </c>
      <c r="E572" t="s">
        <v>21</v>
      </c>
      <c r="F572" t="s">
        <v>22</v>
      </c>
      <c r="G572" s="1">
        <v>41047</v>
      </c>
      <c r="H572">
        <v>563915622</v>
      </c>
      <c r="I572" s="1">
        <v>41070</v>
      </c>
      <c r="J572" s="4">
        <v>4019</v>
      </c>
      <c r="K572" s="2">
        <v>205.7</v>
      </c>
      <c r="L572" s="2">
        <v>117.11</v>
      </c>
      <c r="M572" s="2">
        <v>826708.3</v>
      </c>
      <c r="N572" s="2">
        <v>470665.09</v>
      </c>
      <c r="O572" s="2">
        <v>356043.21</v>
      </c>
      <c r="P572">
        <v>2012</v>
      </c>
      <c r="Q572">
        <v>5</v>
      </c>
    </row>
    <row r="573" spans="1:17" x14ac:dyDescent="0.3">
      <c r="A573" t="s">
        <v>31</v>
      </c>
      <c r="B573" t="s">
        <v>63</v>
      </c>
      <c r="C573" t="s">
        <v>25</v>
      </c>
      <c r="D573" t="s">
        <v>995</v>
      </c>
      <c r="E573" t="s">
        <v>21</v>
      </c>
      <c r="F573" t="s">
        <v>22</v>
      </c>
      <c r="G573" s="1">
        <v>41650</v>
      </c>
      <c r="H573">
        <v>509819114</v>
      </c>
      <c r="I573" s="1">
        <v>41693</v>
      </c>
      <c r="J573" s="4">
        <v>5660</v>
      </c>
      <c r="K573" s="2">
        <v>154.06</v>
      </c>
      <c r="L573" s="2">
        <v>90.93</v>
      </c>
      <c r="M573" s="2">
        <v>871979.6</v>
      </c>
      <c r="N573" s="2">
        <v>514663.8</v>
      </c>
      <c r="O573" s="2">
        <v>357315.8</v>
      </c>
      <c r="P573">
        <v>2014</v>
      </c>
      <c r="Q573">
        <v>1</v>
      </c>
    </row>
    <row r="574" spans="1:17" x14ac:dyDescent="0.3">
      <c r="A574" t="s">
        <v>40</v>
      </c>
      <c r="B574" t="s">
        <v>247</v>
      </c>
      <c r="C574" t="s">
        <v>91</v>
      </c>
      <c r="D574" t="s">
        <v>1037</v>
      </c>
      <c r="E574" t="s">
        <v>27</v>
      </c>
      <c r="F574" t="s">
        <v>30</v>
      </c>
      <c r="G574" s="1">
        <v>40822</v>
      </c>
      <c r="H574">
        <v>234073007</v>
      </c>
      <c r="I574" s="1">
        <v>40867</v>
      </c>
      <c r="J574" s="4">
        <v>6259</v>
      </c>
      <c r="K574" s="2">
        <v>421.89</v>
      </c>
      <c r="L574" s="2">
        <v>364.69</v>
      </c>
      <c r="M574" s="2">
        <v>2640609.5099999998</v>
      </c>
      <c r="N574" s="2">
        <v>2282594.71</v>
      </c>
      <c r="O574" s="2">
        <v>358014.8</v>
      </c>
      <c r="P574">
        <v>2011</v>
      </c>
      <c r="Q574">
        <v>10</v>
      </c>
    </row>
    <row r="575" spans="1:17" x14ac:dyDescent="0.3">
      <c r="A575" t="s">
        <v>40</v>
      </c>
      <c r="B575" t="s">
        <v>762</v>
      </c>
      <c r="C575" t="s">
        <v>28</v>
      </c>
      <c r="D575" t="s">
        <v>763</v>
      </c>
      <c r="E575" t="s">
        <v>27</v>
      </c>
      <c r="F575" t="s">
        <v>65</v>
      </c>
      <c r="G575" s="1">
        <v>40742</v>
      </c>
      <c r="H575">
        <v>177901113</v>
      </c>
      <c r="I575" s="1">
        <v>40768</v>
      </c>
      <c r="J575" s="4">
        <v>3747</v>
      </c>
      <c r="K575" s="2">
        <v>255.28</v>
      </c>
      <c r="L575" s="2">
        <v>159.41999999999999</v>
      </c>
      <c r="M575" s="2">
        <v>956534.16</v>
      </c>
      <c r="N575" s="2">
        <v>597346.74</v>
      </c>
      <c r="O575" s="2">
        <v>359187.42</v>
      </c>
      <c r="P575">
        <v>2011</v>
      </c>
      <c r="Q575">
        <v>7</v>
      </c>
    </row>
    <row r="576" spans="1:17" x14ac:dyDescent="0.3">
      <c r="A576" t="s">
        <v>51</v>
      </c>
      <c r="B576" t="s">
        <v>129</v>
      </c>
      <c r="C576" t="s">
        <v>91</v>
      </c>
      <c r="D576" t="s">
        <v>1067</v>
      </c>
      <c r="E576" t="s">
        <v>21</v>
      </c>
      <c r="F576" t="s">
        <v>39</v>
      </c>
      <c r="G576" s="1">
        <v>41088</v>
      </c>
      <c r="H576">
        <v>827539861</v>
      </c>
      <c r="I576" s="1">
        <v>41091</v>
      </c>
      <c r="J576" s="4">
        <v>6289</v>
      </c>
      <c r="K576" s="2">
        <v>421.89</v>
      </c>
      <c r="L576" s="2">
        <v>364.69</v>
      </c>
      <c r="M576" s="2">
        <v>2653266.21</v>
      </c>
      <c r="N576" s="2">
        <v>2293535.41</v>
      </c>
      <c r="O576" s="2">
        <v>359730.8</v>
      </c>
      <c r="P576">
        <v>2012</v>
      </c>
      <c r="Q576">
        <v>6</v>
      </c>
    </row>
    <row r="577" spans="1:17" x14ac:dyDescent="0.3">
      <c r="A577" t="s">
        <v>17</v>
      </c>
      <c r="B577" t="s">
        <v>698</v>
      </c>
      <c r="C577" t="s">
        <v>56</v>
      </c>
      <c r="D577" t="s">
        <v>1222</v>
      </c>
      <c r="E577" t="s">
        <v>21</v>
      </c>
      <c r="F577" t="s">
        <v>30</v>
      </c>
      <c r="G577" s="1">
        <v>40286</v>
      </c>
      <c r="H577">
        <v>534085166</v>
      </c>
      <c r="I577" s="1">
        <v>40293</v>
      </c>
      <c r="J577" s="4">
        <v>6524</v>
      </c>
      <c r="K577" s="2">
        <v>152.58000000000001</v>
      </c>
      <c r="L577" s="2">
        <v>97.44</v>
      </c>
      <c r="M577" s="2">
        <v>995431.92</v>
      </c>
      <c r="N577" s="2">
        <v>635698.56000000006</v>
      </c>
      <c r="O577" s="2">
        <v>359733.36</v>
      </c>
      <c r="P577">
        <v>2010</v>
      </c>
      <c r="Q577">
        <v>4</v>
      </c>
    </row>
    <row r="578" spans="1:17" x14ac:dyDescent="0.3">
      <c r="A578" t="s">
        <v>40</v>
      </c>
      <c r="B578" t="s">
        <v>178</v>
      </c>
      <c r="C578" t="s">
        <v>68</v>
      </c>
      <c r="D578" t="s">
        <v>179</v>
      </c>
      <c r="E578" t="s">
        <v>27</v>
      </c>
      <c r="F578" t="s">
        <v>22</v>
      </c>
      <c r="G578" s="1">
        <v>41779</v>
      </c>
      <c r="H578">
        <v>350274455</v>
      </c>
      <c r="I578" s="1">
        <v>41804</v>
      </c>
      <c r="J578" s="4">
        <v>2850</v>
      </c>
      <c r="K578" s="2">
        <v>651.21</v>
      </c>
      <c r="L578" s="2">
        <v>524.96</v>
      </c>
      <c r="M578" s="2">
        <v>1855948.5</v>
      </c>
      <c r="N578" s="2">
        <v>1496136</v>
      </c>
      <c r="O578" s="2">
        <v>359812.5</v>
      </c>
      <c r="P578">
        <v>2014</v>
      </c>
      <c r="Q578">
        <v>5</v>
      </c>
    </row>
    <row r="579" spans="1:17" x14ac:dyDescent="0.3">
      <c r="A579" t="s">
        <v>35</v>
      </c>
      <c r="B579" t="s">
        <v>113</v>
      </c>
      <c r="C579" t="s">
        <v>46</v>
      </c>
      <c r="D579" t="s">
        <v>391</v>
      </c>
      <c r="E579" t="s">
        <v>27</v>
      </c>
      <c r="F579" t="s">
        <v>65</v>
      </c>
      <c r="G579" s="1">
        <v>41729</v>
      </c>
      <c r="H579">
        <v>406275975</v>
      </c>
      <c r="I579" s="1">
        <v>41769</v>
      </c>
      <c r="J579" s="4">
        <v>4944</v>
      </c>
      <c r="K579" s="2">
        <v>109.28</v>
      </c>
      <c r="L579" s="2">
        <v>35.840000000000003</v>
      </c>
      <c r="M579" s="2">
        <v>540280.31999999995</v>
      </c>
      <c r="N579" s="2">
        <v>177192.95999999999</v>
      </c>
      <c r="O579" s="2">
        <v>363087.35999999999</v>
      </c>
      <c r="P579">
        <v>2014</v>
      </c>
      <c r="Q579">
        <v>3</v>
      </c>
    </row>
    <row r="580" spans="1:17" x14ac:dyDescent="0.3">
      <c r="A580" t="s">
        <v>40</v>
      </c>
      <c r="B580" t="s">
        <v>221</v>
      </c>
      <c r="C580" t="s">
        <v>59</v>
      </c>
      <c r="D580" t="s">
        <v>473</v>
      </c>
      <c r="E580" t="s">
        <v>21</v>
      </c>
      <c r="F580" t="s">
        <v>65</v>
      </c>
      <c r="G580" s="1">
        <v>40569</v>
      </c>
      <c r="H580">
        <v>718781220</v>
      </c>
      <c r="I580" s="1">
        <v>40593</v>
      </c>
      <c r="J580" s="4">
        <v>2191</v>
      </c>
      <c r="K580" s="2">
        <v>668.27</v>
      </c>
      <c r="L580" s="2">
        <v>502.54</v>
      </c>
      <c r="M580" s="2">
        <v>1464179.57</v>
      </c>
      <c r="N580" s="2">
        <v>1101065.1399999999</v>
      </c>
      <c r="O580" s="2">
        <v>363114.43</v>
      </c>
      <c r="P580">
        <v>2011</v>
      </c>
      <c r="Q580">
        <v>1</v>
      </c>
    </row>
    <row r="581" spans="1:17" x14ac:dyDescent="0.3">
      <c r="A581" t="s">
        <v>35</v>
      </c>
      <c r="B581" t="s">
        <v>214</v>
      </c>
      <c r="C581" t="s">
        <v>28</v>
      </c>
      <c r="D581" t="s">
        <v>1045</v>
      </c>
      <c r="E581" t="s">
        <v>27</v>
      </c>
      <c r="F581" t="s">
        <v>65</v>
      </c>
      <c r="G581" s="1">
        <v>40940</v>
      </c>
      <c r="H581">
        <v>249237573</v>
      </c>
      <c r="I581" s="1">
        <v>40960</v>
      </c>
      <c r="J581" s="4">
        <v>3791</v>
      </c>
      <c r="K581" s="2">
        <v>255.28</v>
      </c>
      <c r="L581" s="2">
        <v>159.41999999999999</v>
      </c>
      <c r="M581" s="2">
        <v>967766.48</v>
      </c>
      <c r="N581" s="2">
        <v>604361.22</v>
      </c>
      <c r="O581" s="2">
        <v>363405.26</v>
      </c>
      <c r="P581">
        <v>2012</v>
      </c>
      <c r="Q581">
        <v>2</v>
      </c>
    </row>
    <row r="582" spans="1:17" x14ac:dyDescent="0.3">
      <c r="A582" t="s">
        <v>35</v>
      </c>
      <c r="B582" t="s">
        <v>443</v>
      </c>
      <c r="C582" t="s">
        <v>56</v>
      </c>
      <c r="D582" t="s">
        <v>1056</v>
      </c>
      <c r="E582" t="s">
        <v>27</v>
      </c>
      <c r="F582" t="s">
        <v>30</v>
      </c>
      <c r="G582" s="1">
        <v>41239</v>
      </c>
      <c r="H582">
        <v>480456435</v>
      </c>
      <c r="I582" s="1">
        <v>41259</v>
      </c>
      <c r="J582" s="4">
        <v>6591</v>
      </c>
      <c r="K582" s="2">
        <v>152.58000000000001</v>
      </c>
      <c r="L582" s="2">
        <v>97.44</v>
      </c>
      <c r="M582" s="2">
        <v>1005654.78</v>
      </c>
      <c r="N582" s="2">
        <v>642227.04</v>
      </c>
      <c r="O582" s="2">
        <v>363427.74</v>
      </c>
      <c r="P582">
        <v>2012</v>
      </c>
      <c r="Q582">
        <v>11</v>
      </c>
    </row>
    <row r="583" spans="1:17" x14ac:dyDescent="0.3">
      <c r="A583" t="s">
        <v>31</v>
      </c>
      <c r="B583" t="s">
        <v>437</v>
      </c>
      <c r="C583" t="s">
        <v>56</v>
      </c>
      <c r="D583" t="s">
        <v>537</v>
      </c>
      <c r="E583" t="s">
        <v>21</v>
      </c>
      <c r="F583" t="s">
        <v>65</v>
      </c>
      <c r="G583" s="1">
        <v>40921</v>
      </c>
      <c r="H583">
        <v>670878255</v>
      </c>
      <c r="I583" s="1">
        <v>40954</v>
      </c>
      <c r="J583" s="4">
        <v>6639</v>
      </c>
      <c r="K583" s="2">
        <v>152.58000000000001</v>
      </c>
      <c r="L583" s="2">
        <v>97.44</v>
      </c>
      <c r="M583" s="2">
        <v>1012978.62</v>
      </c>
      <c r="N583" s="2">
        <v>646904.16</v>
      </c>
      <c r="O583" s="2">
        <v>366074.46</v>
      </c>
      <c r="P583">
        <v>2012</v>
      </c>
      <c r="Q583">
        <v>1</v>
      </c>
    </row>
    <row r="584" spans="1:17" x14ac:dyDescent="0.3">
      <c r="A584" t="s">
        <v>40</v>
      </c>
      <c r="B584" t="s">
        <v>109</v>
      </c>
      <c r="C584" t="s">
        <v>25</v>
      </c>
      <c r="D584" t="s">
        <v>171</v>
      </c>
      <c r="E584" t="s">
        <v>21</v>
      </c>
      <c r="F584" t="s">
        <v>22</v>
      </c>
      <c r="G584" s="1">
        <v>42771</v>
      </c>
      <c r="H584">
        <v>947434604</v>
      </c>
      <c r="I584" s="1">
        <v>42785</v>
      </c>
      <c r="J584" s="4">
        <v>5808</v>
      </c>
      <c r="K584" s="2">
        <v>154.06</v>
      </c>
      <c r="L584" s="2">
        <v>90.93</v>
      </c>
      <c r="M584" s="2">
        <v>894780.48</v>
      </c>
      <c r="N584" s="2">
        <v>528121.43999999994</v>
      </c>
      <c r="O584" s="2">
        <v>366659.04</v>
      </c>
      <c r="P584">
        <v>2017</v>
      </c>
      <c r="Q584">
        <v>2</v>
      </c>
    </row>
    <row r="585" spans="1:17" x14ac:dyDescent="0.3">
      <c r="A585" t="s">
        <v>35</v>
      </c>
      <c r="B585" t="s">
        <v>191</v>
      </c>
      <c r="C585" t="s">
        <v>91</v>
      </c>
      <c r="D585" t="s">
        <v>249</v>
      </c>
      <c r="E585" t="s">
        <v>21</v>
      </c>
      <c r="F585" t="s">
        <v>39</v>
      </c>
      <c r="G585" s="1">
        <v>40377</v>
      </c>
      <c r="H585">
        <v>207580077</v>
      </c>
      <c r="I585" s="1">
        <v>40377</v>
      </c>
      <c r="J585" s="4">
        <v>6413</v>
      </c>
      <c r="K585" s="2">
        <v>421.89</v>
      </c>
      <c r="L585" s="2">
        <v>364.69</v>
      </c>
      <c r="M585" s="2">
        <v>2705580.57</v>
      </c>
      <c r="N585" s="2">
        <v>2338756.9700000002</v>
      </c>
      <c r="O585" s="2">
        <v>366823.6</v>
      </c>
      <c r="P585">
        <v>2010</v>
      </c>
      <c r="Q585">
        <v>7</v>
      </c>
    </row>
    <row r="586" spans="1:17" x14ac:dyDescent="0.3">
      <c r="A586" t="s">
        <v>48</v>
      </c>
      <c r="B586" t="s">
        <v>629</v>
      </c>
      <c r="C586" t="s">
        <v>46</v>
      </c>
      <c r="D586" t="s">
        <v>1181</v>
      </c>
      <c r="E586" t="s">
        <v>21</v>
      </c>
      <c r="F586" t="s">
        <v>39</v>
      </c>
      <c r="G586" s="1">
        <v>41525</v>
      </c>
      <c r="H586">
        <v>872412145</v>
      </c>
      <c r="I586" s="1">
        <v>41542</v>
      </c>
      <c r="J586" s="4">
        <v>4995</v>
      </c>
      <c r="K586" s="2">
        <v>109.28</v>
      </c>
      <c r="L586" s="2">
        <v>35.840000000000003</v>
      </c>
      <c r="M586" s="2">
        <v>545853.6</v>
      </c>
      <c r="N586" s="2">
        <v>179020.79999999999</v>
      </c>
      <c r="O586" s="2">
        <v>366832.8</v>
      </c>
      <c r="P586">
        <v>2013</v>
      </c>
      <c r="Q586">
        <v>9</v>
      </c>
    </row>
    <row r="587" spans="1:17" x14ac:dyDescent="0.3">
      <c r="A587" t="s">
        <v>35</v>
      </c>
      <c r="B587" t="s">
        <v>73</v>
      </c>
      <c r="C587" t="s">
        <v>56</v>
      </c>
      <c r="D587" t="s">
        <v>659</v>
      </c>
      <c r="E587" t="s">
        <v>21</v>
      </c>
      <c r="F587" t="s">
        <v>30</v>
      </c>
      <c r="G587" s="1">
        <v>42779</v>
      </c>
      <c r="H587">
        <v>228836476</v>
      </c>
      <c r="I587" s="1">
        <v>42807</v>
      </c>
      <c r="J587" s="4">
        <v>6653</v>
      </c>
      <c r="K587" s="2">
        <v>152.58000000000001</v>
      </c>
      <c r="L587" s="2">
        <v>97.44</v>
      </c>
      <c r="M587" s="2">
        <v>1015114.74</v>
      </c>
      <c r="N587" s="2">
        <v>648268.31999999995</v>
      </c>
      <c r="O587" s="2">
        <v>366846.42</v>
      </c>
      <c r="P587">
        <v>2017</v>
      </c>
      <c r="Q587">
        <v>2</v>
      </c>
    </row>
    <row r="588" spans="1:17" x14ac:dyDescent="0.3">
      <c r="A588" t="s">
        <v>48</v>
      </c>
      <c r="B588" t="s">
        <v>629</v>
      </c>
      <c r="C588" t="s">
        <v>59</v>
      </c>
      <c r="D588" t="s">
        <v>630</v>
      </c>
      <c r="E588" t="s">
        <v>21</v>
      </c>
      <c r="F588" t="s">
        <v>30</v>
      </c>
      <c r="G588" s="1">
        <v>40370</v>
      </c>
      <c r="H588">
        <v>464626681</v>
      </c>
      <c r="I588" s="1">
        <v>40386</v>
      </c>
      <c r="J588" s="4">
        <v>2215</v>
      </c>
      <c r="K588" s="2">
        <v>668.27</v>
      </c>
      <c r="L588" s="2">
        <v>502.54</v>
      </c>
      <c r="M588" s="2">
        <v>1480218.05</v>
      </c>
      <c r="N588" s="2">
        <v>1113126.1000000001</v>
      </c>
      <c r="O588" s="2">
        <v>367091.95</v>
      </c>
      <c r="P588">
        <v>2010</v>
      </c>
      <c r="Q588">
        <v>7</v>
      </c>
    </row>
    <row r="589" spans="1:17" x14ac:dyDescent="0.3">
      <c r="A589" t="s">
        <v>31</v>
      </c>
      <c r="B589" t="s">
        <v>495</v>
      </c>
      <c r="C589" t="s">
        <v>68</v>
      </c>
      <c r="D589" t="s">
        <v>496</v>
      </c>
      <c r="E589" t="s">
        <v>21</v>
      </c>
      <c r="F589" t="s">
        <v>30</v>
      </c>
      <c r="G589" s="1">
        <v>40422</v>
      </c>
      <c r="H589">
        <v>366630351</v>
      </c>
      <c r="I589" s="1">
        <v>40463</v>
      </c>
      <c r="J589" s="4">
        <v>2923</v>
      </c>
      <c r="K589" s="2">
        <v>651.21</v>
      </c>
      <c r="L589" s="2">
        <v>524.96</v>
      </c>
      <c r="M589" s="2">
        <v>1903486.83</v>
      </c>
      <c r="N589" s="2">
        <v>1534458.08</v>
      </c>
      <c r="O589" s="2">
        <v>369028.75</v>
      </c>
      <c r="P589">
        <v>2010</v>
      </c>
      <c r="Q589">
        <v>9</v>
      </c>
    </row>
    <row r="590" spans="1:17" x14ac:dyDescent="0.3">
      <c r="A590" t="s">
        <v>35</v>
      </c>
      <c r="B590" t="s">
        <v>258</v>
      </c>
      <c r="C590" t="s">
        <v>91</v>
      </c>
      <c r="D590" t="s">
        <v>750</v>
      </c>
      <c r="E590" t="s">
        <v>21</v>
      </c>
      <c r="F590" t="s">
        <v>30</v>
      </c>
      <c r="G590" s="1">
        <v>42775</v>
      </c>
      <c r="H590">
        <v>580854308</v>
      </c>
      <c r="I590" s="1">
        <v>42812</v>
      </c>
      <c r="J590" s="4">
        <v>6552</v>
      </c>
      <c r="K590" s="2">
        <v>421.89</v>
      </c>
      <c r="L590" s="2">
        <v>364.69</v>
      </c>
      <c r="M590" s="2">
        <v>2764223.28</v>
      </c>
      <c r="N590" s="2">
        <v>2389448.88</v>
      </c>
      <c r="O590" s="2">
        <v>374774.4</v>
      </c>
      <c r="P590">
        <v>2017</v>
      </c>
      <c r="Q590">
        <v>2</v>
      </c>
    </row>
    <row r="591" spans="1:17" x14ac:dyDescent="0.3">
      <c r="A591" t="s">
        <v>35</v>
      </c>
      <c r="B591" t="s">
        <v>443</v>
      </c>
      <c r="C591" t="s">
        <v>33</v>
      </c>
      <c r="D591" t="s">
        <v>444</v>
      </c>
      <c r="E591" t="s">
        <v>21</v>
      </c>
      <c r="F591" t="s">
        <v>30</v>
      </c>
      <c r="G591" s="1">
        <v>40829</v>
      </c>
      <c r="H591">
        <v>773160541</v>
      </c>
      <c r="I591" s="1">
        <v>40868</v>
      </c>
      <c r="J591" s="4">
        <v>4240</v>
      </c>
      <c r="K591" s="2">
        <v>205.7</v>
      </c>
      <c r="L591" s="2">
        <v>117.11</v>
      </c>
      <c r="M591" s="2">
        <v>872168</v>
      </c>
      <c r="N591" s="2">
        <v>496546.4</v>
      </c>
      <c r="O591" s="2">
        <v>375621.6</v>
      </c>
      <c r="P591">
        <v>2011</v>
      </c>
      <c r="Q591">
        <v>10</v>
      </c>
    </row>
    <row r="592" spans="1:17" x14ac:dyDescent="0.3">
      <c r="A592" t="s">
        <v>31</v>
      </c>
      <c r="B592" t="s">
        <v>32</v>
      </c>
      <c r="C592" t="s">
        <v>91</v>
      </c>
      <c r="D592" t="s">
        <v>847</v>
      </c>
      <c r="E592" t="s">
        <v>21</v>
      </c>
      <c r="F592" t="s">
        <v>22</v>
      </c>
      <c r="G592" s="1">
        <v>40361</v>
      </c>
      <c r="H592">
        <v>551725089</v>
      </c>
      <c r="I592" s="1">
        <v>40400</v>
      </c>
      <c r="J592" s="4">
        <v>6569</v>
      </c>
      <c r="K592" s="2">
        <v>421.89</v>
      </c>
      <c r="L592" s="2">
        <v>364.69</v>
      </c>
      <c r="M592" s="2">
        <v>2771395.41</v>
      </c>
      <c r="N592" s="2">
        <v>2395648.61</v>
      </c>
      <c r="O592" s="2">
        <v>375746.8</v>
      </c>
      <c r="P592">
        <v>2010</v>
      </c>
      <c r="Q592">
        <v>7</v>
      </c>
    </row>
    <row r="593" spans="1:17" x14ac:dyDescent="0.3">
      <c r="A593" t="s">
        <v>51</v>
      </c>
      <c r="B593" t="s">
        <v>520</v>
      </c>
      <c r="C593" t="s">
        <v>28</v>
      </c>
      <c r="D593" t="s">
        <v>557</v>
      </c>
      <c r="E593" t="s">
        <v>21</v>
      </c>
      <c r="F593" t="s">
        <v>65</v>
      </c>
      <c r="G593" s="1">
        <v>41840</v>
      </c>
      <c r="H593">
        <v>680533778</v>
      </c>
      <c r="I593" s="1">
        <v>41845</v>
      </c>
      <c r="J593" s="4">
        <v>3923</v>
      </c>
      <c r="K593" s="2">
        <v>255.28</v>
      </c>
      <c r="L593" s="2">
        <v>159.41999999999999</v>
      </c>
      <c r="M593" s="2">
        <v>1001463.44</v>
      </c>
      <c r="N593" s="2">
        <v>625404.66</v>
      </c>
      <c r="O593" s="2">
        <v>376058.78</v>
      </c>
      <c r="P593">
        <v>2014</v>
      </c>
      <c r="Q593">
        <v>7</v>
      </c>
    </row>
    <row r="594" spans="1:17" x14ac:dyDescent="0.3">
      <c r="A594" t="s">
        <v>40</v>
      </c>
      <c r="B594" t="s">
        <v>79</v>
      </c>
      <c r="C594" t="s">
        <v>33</v>
      </c>
      <c r="D594" t="s">
        <v>570</v>
      </c>
      <c r="E594" t="s">
        <v>27</v>
      </c>
      <c r="F594" t="s">
        <v>65</v>
      </c>
      <c r="G594" s="1">
        <v>40304</v>
      </c>
      <c r="H594">
        <v>181045520</v>
      </c>
      <c r="I594" s="1">
        <v>40325</v>
      </c>
      <c r="J594" s="4">
        <v>4247</v>
      </c>
      <c r="K594" s="2">
        <v>205.7</v>
      </c>
      <c r="L594" s="2">
        <v>117.11</v>
      </c>
      <c r="M594" s="2">
        <v>873607.9</v>
      </c>
      <c r="N594" s="2">
        <v>497366.17</v>
      </c>
      <c r="O594" s="2">
        <v>376241.73</v>
      </c>
      <c r="P594">
        <v>2010</v>
      </c>
      <c r="Q594">
        <v>5</v>
      </c>
    </row>
    <row r="595" spans="1:17" x14ac:dyDescent="0.3">
      <c r="A595" t="s">
        <v>35</v>
      </c>
      <c r="B595" t="s">
        <v>328</v>
      </c>
      <c r="C595" t="s">
        <v>68</v>
      </c>
      <c r="D595" t="s">
        <v>903</v>
      </c>
      <c r="E595" t="s">
        <v>27</v>
      </c>
      <c r="F595" t="s">
        <v>65</v>
      </c>
      <c r="G595" s="1">
        <v>42723</v>
      </c>
      <c r="H595">
        <v>169754493</v>
      </c>
      <c r="I595" s="1">
        <v>42755</v>
      </c>
      <c r="J595" s="4">
        <v>2982</v>
      </c>
      <c r="K595" s="2">
        <v>651.21</v>
      </c>
      <c r="L595" s="2">
        <v>524.96</v>
      </c>
      <c r="M595" s="2">
        <v>1941908.22</v>
      </c>
      <c r="N595" s="2">
        <v>1565430.72</v>
      </c>
      <c r="O595" s="2">
        <v>376477.5</v>
      </c>
      <c r="P595">
        <v>2016</v>
      </c>
      <c r="Q595">
        <v>12</v>
      </c>
    </row>
    <row r="596" spans="1:17" x14ac:dyDescent="0.3">
      <c r="A596" t="s">
        <v>40</v>
      </c>
      <c r="B596" t="s">
        <v>178</v>
      </c>
      <c r="C596" t="s">
        <v>59</v>
      </c>
      <c r="D596" t="s">
        <v>368</v>
      </c>
      <c r="E596" t="s">
        <v>21</v>
      </c>
      <c r="F596" t="s">
        <v>65</v>
      </c>
      <c r="G596" s="1">
        <v>42032</v>
      </c>
      <c r="H596">
        <v>299921452</v>
      </c>
      <c r="I596" s="1">
        <v>42058</v>
      </c>
      <c r="J596" s="4">
        <v>2278</v>
      </c>
      <c r="K596" s="2">
        <v>668.27</v>
      </c>
      <c r="L596" s="2">
        <v>502.54</v>
      </c>
      <c r="M596" s="2">
        <v>1522319.06</v>
      </c>
      <c r="N596" s="2">
        <v>1144786.1200000001</v>
      </c>
      <c r="O596" s="2">
        <v>377532.94</v>
      </c>
      <c r="P596">
        <v>2015</v>
      </c>
      <c r="Q596">
        <v>1</v>
      </c>
    </row>
    <row r="597" spans="1:17" x14ac:dyDescent="0.3">
      <c r="A597" t="s">
        <v>17</v>
      </c>
      <c r="B597" t="s">
        <v>715</v>
      </c>
      <c r="C597" t="s">
        <v>56</v>
      </c>
      <c r="D597" t="s">
        <v>716</v>
      </c>
      <c r="E597" t="s">
        <v>27</v>
      </c>
      <c r="F597" t="s">
        <v>65</v>
      </c>
      <c r="G597" s="1">
        <v>40842</v>
      </c>
      <c r="H597">
        <v>489784085</v>
      </c>
      <c r="I597" s="1">
        <v>40848</v>
      </c>
      <c r="J597" s="4">
        <v>6850</v>
      </c>
      <c r="K597" s="2">
        <v>152.58000000000001</v>
      </c>
      <c r="L597" s="2">
        <v>97.44</v>
      </c>
      <c r="M597" s="2">
        <v>1045173</v>
      </c>
      <c r="N597" s="2">
        <v>667464</v>
      </c>
      <c r="O597" s="2">
        <v>377709</v>
      </c>
      <c r="P597">
        <v>2011</v>
      </c>
      <c r="Q597">
        <v>10</v>
      </c>
    </row>
    <row r="598" spans="1:17" x14ac:dyDescent="0.3">
      <c r="A598" t="s">
        <v>23</v>
      </c>
      <c r="B598" t="s">
        <v>182</v>
      </c>
      <c r="C598" t="s">
        <v>91</v>
      </c>
      <c r="D598" t="s">
        <v>697</v>
      </c>
      <c r="E598" t="s">
        <v>27</v>
      </c>
      <c r="F598" t="s">
        <v>22</v>
      </c>
      <c r="G598" s="1">
        <v>40608</v>
      </c>
      <c r="H598">
        <v>908136594</v>
      </c>
      <c r="I598" s="1">
        <v>40612</v>
      </c>
      <c r="J598" s="4">
        <v>6654</v>
      </c>
      <c r="K598" s="2">
        <v>421.89</v>
      </c>
      <c r="L598" s="2">
        <v>364.69</v>
      </c>
      <c r="M598" s="2">
        <v>2807256.06</v>
      </c>
      <c r="N598" s="2">
        <v>2426647.2599999998</v>
      </c>
      <c r="O598" s="2">
        <v>380608.8</v>
      </c>
      <c r="P598">
        <v>2011</v>
      </c>
      <c r="Q598">
        <v>3</v>
      </c>
    </row>
    <row r="599" spans="1:17" x14ac:dyDescent="0.3">
      <c r="A599" t="s">
        <v>40</v>
      </c>
      <c r="B599" t="s">
        <v>58</v>
      </c>
      <c r="C599" t="s">
        <v>25</v>
      </c>
      <c r="D599" t="s">
        <v>759</v>
      </c>
      <c r="E599" t="s">
        <v>27</v>
      </c>
      <c r="F599" t="s">
        <v>65</v>
      </c>
      <c r="G599" s="1">
        <v>42783</v>
      </c>
      <c r="H599">
        <v>140635573</v>
      </c>
      <c r="I599" s="1">
        <v>42815</v>
      </c>
      <c r="J599" s="4">
        <v>6046</v>
      </c>
      <c r="K599" s="2">
        <v>154.06</v>
      </c>
      <c r="L599" s="2">
        <v>90.93</v>
      </c>
      <c r="M599" s="2">
        <v>931446.76</v>
      </c>
      <c r="N599" s="2">
        <v>549762.78</v>
      </c>
      <c r="O599" s="2">
        <v>381683.98</v>
      </c>
      <c r="P599">
        <v>2017</v>
      </c>
      <c r="Q599">
        <v>2</v>
      </c>
    </row>
    <row r="600" spans="1:17" x14ac:dyDescent="0.3">
      <c r="A600" t="s">
        <v>35</v>
      </c>
      <c r="B600" t="s">
        <v>328</v>
      </c>
      <c r="C600" t="s">
        <v>59</v>
      </c>
      <c r="D600" t="s">
        <v>754</v>
      </c>
      <c r="E600" t="s">
        <v>27</v>
      </c>
      <c r="F600" t="s">
        <v>22</v>
      </c>
      <c r="G600" s="1">
        <v>41450</v>
      </c>
      <c r="H600">
        <v>195840156</v>
      </c>
      <c r="I600" s="1">
        <v>41480</v>
      </c>
      <c r="J600" s="4">
        <v>2309</v>
      </c>
      <c r="K600" s="2">
        <v>668.27</v>
      </c>
      <c r="L600" s="2">
        <v>502.54</v>
      </c>
      <c r="M600" s="2">
        <v>1543035.43</v>
      </c>
      <c r="N600" s="2">
        <v>1160364.8600000001</v>
      </c>
      <c r="O600" s="2">
        <v>382670.57</v>
      </c>
      <c r="P600">
        <v>2013</v>
      </c>
      <c r="Q600">
        <v>6</v>
      </c>
    </row>
    <row r="601" spans="1:17" x14ac:dyDescent="0.3">
      <c r="A601" t="s">
        <v>40</v>
      </c>
      <c r="B601" t="s">
        <v>164</v>
      </c>
      <c r="C601" t="s">
        <v>68</v>
      </c>
      <c r="D601" t="s">
        <v>541</v>
      </c>
      <c r="E601" t="s">
        <v>27</v>
      </c>
      <c r="F601" t="s">
        <v>65</v>
      </c>
      <c r="G601" s="1">
        <v>42817</v>
      </c>
      <c r="H601">
        <v>141977107</v>
      </c>
      <c r="I601" s="1">
        <v>42843</v>
      </c>
      <c r="J601" s="4">
        <v>3036</v>
      </c>
      <c r="K601" s="2">
        <v>651.21</v>
      </c>
      <c r="L601" s="2">
        <v>524.96</v>
      </c>
      <c r="M601" s="2">
        <v>1977073.56</v>
      </c>
      <c r="N601" s="2">
        <v>1593778.56</v>
      </c>
      <c r="O601" s="2">
        <v>383295</v>
      </c>
      <c r="P601">
        <v>2017</v>
      </c>
      <c r="Q601">
        <v>3</v>
      </c>
    </row>
    <row r="602" spans="1:17" x14ac:dyDescent="0.3">
      <c r="A602" t="s">
        <v>17</v>
      </c>
      <c r="B602" t="s">
        <v>348</v>
      </c>
      <c r="C602" t="s">
        <v>59</v>
      </c>
      <c r="D602" t="s">
        <v>617</v>
      </c>
      <c r="E602" t="s">
        <v>21</v>
      </c>
      <c r="F602" t="s">
        <v>65</v>
      </c>
      <c r="G602" s="1">
        <v>41748</v>
      </c>
      <c r="H602">
        <v>668362987</v>
      </c>
      <c r="I602" s="1">
        <v>41772</v>
      </c>
      <c r="J602" s="4">
        <v>2315</v>
      </c>
      <c r="K602" s="2">
        <v>668.27</v>
      </c>
      <c r="L602" s="2">
        <v>502.54</v>
      </c>
      <c r="M602" s="2">
        <v>1547045.05</v>
      </c>
      <c r="N602" s="2">
        <v>1163380.1000000001</v>
      </c>
      <c r="O602" s="2">
        <v>383664.95</v>
      </c>
      <c r="P602">
        <v>2014</v>
      </c>
      <c r="Q602">
        <v>4</v>
      </c>
    </row>
    <row r="603" spans="1:17" x14ac:dyDescent="0.3">
      <c r="A603" t="s">
        <v>40</v>
      </c>
      <c r="B603" t="s">
        <v>820</v>
      </c>
      <c r="C603" t="s">
        <v>59</v>
      </c>
      <c r="D603" t="s">
        <v>822</v>
      </c>
      <c r="E603" t="s">
        <v>27</v>
      </c>
      <c r="F603" t="s">
        <v>39</v>
      </c>
      <c r="G603" s="1">
        <v>42292</v>
      </c>
      <c r="H603">
        <v>414715278</v>
      </c>
      <c r="I603" s="1">
        <v>42312</v>
      </c>
      <c r="J603" s="4">
        <v>2321</v>
      </c>
      <c r="K603" s="2">
        <v>668.27</v>
      </c>
      <c r="L603" s="2">
        <v>502.54</v>
      </c>
      <c r="M603" s="2">
        <v>1551054.67</v>
      </c>
      <c r="N603" s="2">
        <v>1166395.3400000001</v>
      </c>
      <c r="O603" s="2">
        <v>384659.33</v>
      </c>
      <c r="P603">
        <v>2015</v>
      </c>
      <c r="Q603">
        <v>10</v>
      </c>
    </row>
    <row r="604" spans="1:17" x14ac:dyDescent="0.3">
      <c r="A604" t="s">
        <v>17</v>
      </c>
      <c r="B604" t="s">
        <v>219</v>
      </c>
      <c r="C604" t="s">
        <v>25</v>
      </c>
      <c r="D604" t="s">
        <v>741</v>
      </c>
      <c r="E604" t="s">
        <v>27</v>
      </c>
      <c r="F604" t="s">
        <v>22</v>
      </c>
      <c r="G604" s="1">
        <v>40435</v>
      </c>
      <c r="H604">
        <v>151854932</v>
      </c>
      <c r="I604" s="1">
        <v>40470</v>
      </c>
      <c r="J604" s="4">
        <v>6104</v>
      </c>
      <c r="K604" s="2">
        <v>154.06</v>
      </c>
      <c r="L604" s="2">
        <v>90.93</v>
      </c>
      <c r="M604" s="2">
        <v>940382.24</v>
      </c>
      <c r="N604" s="2">
        <v>555036.72</v>
      </c>
      <c r="O604" s="2">
        <v>385345.52</v>
      </c>
      <c r="P604">
        <v>2010</v>
      </c>
      <c r="Q604">
        <v>9</v>
      </c>
    </row>
    <row r="605" spans="1:17" x14ac:dyDescent="0.3">
      <c r="A605" t="s">
        <v>35</v>
      </c>
      <c r="B605" t="s">
        <v>189</v>
      </c>
      <c r="C605" t="s">
        <v>33</v>
      </c>
      <c r="D605" t="s">
        <v>792</v>
      </c>
      <c r="E605" t="s">
        <v>27</v>
      </c>
      <c r="F605" t="s">
        <v>39</v>
      </c>
      <c r="G605" s="1">
        <v>42288</v>
      </c>
      <c r="H605">
        <v>473555219</v>
      </c>
      <c r="I605" s="1">
        <v>42314</v>
      </c>
      <c r="J605" s="4">
        <v>4368</v>
      </c>
      <c r="K605" s="2">
        <v>205.7</v>
      </c>
      <c r="L605" s="2">
        <v>117.11</v>
      </c>
      <c r="M605" s="2">
        <v>898497.6</v>
      </c>
      <c r="N605" s="2">
        <v>511536.48</v>
      </c>
      <c r="O605" s="2">
        <v>386961.12</v>
      </c>
      <c r="P605">
        <v>2015</v>
      </c>
      <c r="Q605">
        <v>10</v>
      </c>
    </row>
    <row r="606" spans="1:17" x14ac:dyDescent="0.3">
      <c r="A606" t="s">
        <v>48</v>
      </c>
      <c r="B606" t="s">
        <v>629</v>
      </c>
      <c r="C606" t="s">
        <v>25</v>
      </c>
      <c r="D606" t="s">
        <v>979</v>
      </c>
      <c r="E606" t="s">
        <v>27</v>
      </c>
      <c r="F606" t="s">
        <v>39</v>
      </c>
      <c r="G606" s="1">
        <v>42840</v>
      </c>
      <c r="H606">
        <v>954092919</v>
      </c>
      <c r="I606" s="1">
        <v>42866</v>
      </c>
      <c r="J606" s="4">
        <v>6152</v>
      </c>
      <c r="K606" s="2">
        <v>154.06</v>
      </c>
      <c r="L606" s="2">
        <v>90.93</v>
      </c>
      <c r="M606" s="2">
        <v>947777.12</v>
      </c>
      <c r="N606" s="2">
        <v>559401.36</v>
      </c>
      <c r="O606" s="2">
        <v>388375.76</v>
      </c>
      <c r="P606">
        <v>2017</v>
      </c>
      <c r="Q606">
        <v>4</v>
      </c>
    </row>
    <row r="607" spans="1:17" x14ac:dyDescent="0.3">
      <c r="A607" t="s">
        <v>17</v>
      </c>
      <c r="B607" t="s">
        <v>219</v>
      </c>
      <c r="C607" t="s">
        <v>25</v>
      </c>
      <c r="D607" t="s">
        <v>477</v>
      </c>
      <c r="E607" t="s">
        <v>27</v>
      </c>
      <c r="F607" t="s">
        <v>30</v>
      </c>
      <c r="G607" s="1">
        <v>41791</v>
      </c>
      <c r="H607">
        <v>603426492</v>
      </c>
      <c r="I607" s="1">
        <v>41805</v>
      </c>
      <c r="J607" s="4">
        <v>6163</v>
      </c>
      <c r="K607" s="2">
        <v>154.06</v>
      </c>
      <c r="L607" s="2">
        <v>90.93</v>
      </c>
      <c r="M607" s="2">
        <v>949471.78</v>
      </c>
      <c r="N607" s="2">
        <v>560401.59</v>
      </c>
      <c r="O607" s="2">
        <v>389070.19</v>
      </c>
      <c r="P607">
        <v>2014</v>
      </c>
      <c r="Q607">
        <v>6</v>
      </c>
    </row>
    <row r="608" spans="1:17" x14ac:dyDescent="0.3">
      <c r="A608" t="s">
        <v>48</v>
      </c>
      <c r="B608" t="s">
        <v>433</v>
      </c>
      <c r="C608" t="s">
        <v>91</v>
      </c>
      <c r="D608" t="s">
        <v>1199</v>
      </c>
      <c r="E608" t="s">
        <v>21</v>
      </c>
      <c r="F608" t="s">
        <v>39</v>
      </c>
      <c r="G608" s="1">
        <v>40924</v>
      </c>
      <c r="H608">
        <v>936387765</v>
      </c>
      <c r="I608" s="1">
        <v>40968</v>
      </c>
      <c r="J608" s="4">
        <v>6803</v>
      </c>
      <c r="K608" s="2">
        <v>421.89</v>
      </c>
      <c r="L608" s="2">
        <v>364.69</v>
      </c>
      <c r="M608" s="2">
        <v>2870117.67</v>
      </c>
      <c r="N608" s="2">
        <v>2480986.0699999998</v>
      </c>
      <c r="O608" s="2">
        <v>389131.6</v>
      </c>
      <c r="P608">
        <v>2012</v>
      </c>
      <c r="Q608">
        <v>1</v>
      </c>
    </row>
    <row r="609" spans="1:17" x14ac:dyDescent="0.3">
      <c r="A609" t="s">
        <v>31</v>
      </c>
      <c r="B609" t="s">
        <v>200</v>
      </c>
      <c r="C609" t="s">
        <v>28</v>
      </c>
      <c r="D609" t="s">
        <v>201</v>
      </c>
      <c r="E609" t="s">
        <v>27</v>
      </c>
      <c r="F609" t="s">
        <v>65</v>
      </c>
      <c r="G609" s="1">
        <v>41693</v>
      </c>
      <c r="H609">
        <v>160127294</v>
      </c>
      <c r="I609" s="1">
        <v>41721</v>
      </c>
      <c r="J609" s="4">
        <v>4079</v>
      </c>
      <c r="K609" s="2">
        <v>255.28</v>
      </c>
      <c r="L609" s="2">
        <v>159.41999999999999</v>
      </c>
      <c r="M609" s="2">
        <v>1041287.12</v>
      </c>
      <c r="N609" s="2">
        <v>650274.18000000005</v>
      </c>
      <c r="O609" s="2">
        <v>391012.94</v>
      </c>
      <c r="P609">
        <v>2014</v>
      </c>
      <c r="Q609">
        <v>2</v>
      </c>
    </row>
    <row r="610" spans="1:17" x14ac:dyDescent="0.3">
      <c r="A610" t="s">
        <v>35</v>
      </c>
      <c r="B610" t="s">
        <v>162</v>
      </c>
      <c r="C610" t="s">
        <v>46</v>
      </c>
      <c r="D610" t="s">
        <v>934</v>
      </c>
      <c r="E610" t="s">
        <v>21</v>
      </c>
      <c r="F610" t="s">
        <v>22</v>
      </c>
      <c r="G610" s="1">
        <v>40918</v>
      </c>
      <c r="H610">
        <v>201730287</v>
      </c>
      <c r="I610" s="1">
        <v>40958</v>
      </c>
      <c r="J610" s="4">
        <v>5330</v>
      </c>
      <c r="K610" s="2">
        <v>109.28</v>
      </c>
      <c r="L610" s="2">
        <v>35.840000000000003</v>
      </c>
      <c r="M610" s="2">
        <v>582462.4</v>
      </c>
      <c r="N610" s="2">
        <v>191027.20000000001</v>
      </c>
      <c r="O610" s="2">
        <v>391435.2</v>
      </c>
      <c r="P610">
        <v>2012</v>
      </c>
      <c r="Q610">
        <v>1</v>
      </c>
    </row>
    <row r="611" spans="1:17" x14ac:dyDescent="0.3">
      <c r="A611" t="s">
        <v>35</v>
      </c>
      <c r="B611" t="s">
        <v>159</v>
      </c>
      <c r="C611" t="s">
        <v>91</v>
      </c>
      <c r="D611" t="s">
        <v>713</v>
      </c>
      <c r="E611" t="s">
        <v>27</v>
      </c>
      <c r="F611" t="s">
        <v>65</v>
      </c>
      <c r="G611" s="1">
        <v>41104</v>
      </c>
      <c r="H611">
        <v>286014306</v>
      </c>
      <c r="I611" s="1">
        <v>41136</v>
      </c>
      <c r="J611" s="4">
        <v>6844</v>
      </c>
      <c r="K611" s="2">
        <v>421.89</v>
      </c>
      <c r="L611" s="2">
        <v>364.69</v>
      </c>
      <c r="M611" s="2">
        <v>2887415.16</v>
      </c>
      <c r="N611" s="2">
        <v>2495938.36</v>
      </c>
      <c r="O611" s="2">
        <v>391476.8</v>
      </c>
      <c r="P611">
        <v>2012</v>
      </c>
      <c r="Q611">
        <v>7</v>
      </c>
    </row>
    <row r="612" spans="1:17" x14ac:dyDescent="0.3">
      <c r="A612" t="s">
        <v>31</v>
      </c>
      <c r="B612" t="s">
        <v>141</v>
      </c>
      <c r="C612" t="s">
        <v>33</v>
      </c>
      <c r="D612" t="s">
        <v>637</v>
      </c>
      <c r="E612" t="s">
        <v>21</v>
      </c>
      <c r="F612" t="s">
        <v>30</v>
      </c>
      <c r="G612" s="1">
        <v>42658</v>
      </c>
      <c r="H612">
        <v>916881453</v>
      </c>
      <c r="I612" s="1">
        <v>42702</v>
      </c>
      <c r="J612" s="4">
        <v>4452</v>
      </c>
      <c r="K612" s="2">
        <v>205.7</v>
      </c>
      <c r="L612" s="2">
        <v>117.11</v>
      </c>
      <c r="M612" s="2">
        <v>915776.4</v>
      </c>
      <c r="N612" s="2">
        <v>521373.72</v>
      </c>
      <c r="O612" s="2">
        <v>394402.68</v>
      </c>
      <c r="P612">
        <v>2016</v>
      </c>
      <c r="Q612">
        <v>10</v>
      </c>
    </row>
    <row r="613" spans="1:17" x14ac:dyDescent="0.3">
      <c r="A613" t="s">
        <v>17</v>
      </c>
      <c r="B613" t="s">
        <v>508</v>
      </c>
      <c r="C613" t="s">
        <v>25</v>
      </c>
      <c r="D613" t="s">
        <v>826</v>
      </c>
      <c r="E613" t="s">
        <v>27</v>
      </c>
      <c r="F613" t="s">
        <v>30</v>
      </c>
      <c r="G613" s="1">
        <v>42598</v>
      </c>
      <c r="H613">
        <v>461463820</v>
      </c>
      <c r="I613" s="1">
        <v>42602</v>
      </c>
      <c r="J613" s="4">
        <v>6254</v>
      </c>
      <c r="K613" s="2">
        <v>154.06</v>
      </c>
      <c r="L613" s="2">
        <v>90.93</v>
      </c>
      <c r="M613" s="2">
        <v>963491.24</v>
      </c>
      <c r="N613" s="2">
        <v>568676.22</v>
      </c>
      <c r="O613" s="2">
        <v>394815.02</v>
      </c>
      <c r="P613">
        <v>2016</v>
      </c>
      <c r="Q613">
        <v>8</v>
      </c>
    </row>
    <row r="614" spans="1:17" x14ac:dyDescent="0.3">
      <c r="A614" t="s">
        <v>48</v>
      </c>
      <c r="B614" t="s">
        <v>433</v>
      </c>
      <c r="C614" t="s">
        <v>68</v>
      </c>
      <c r="D614" t="s">
        <v>900</v>
      </c>
      <c r="E614" t="s">
        <v>21</v>
      </c>
      <c r="F614" t="s">
        <v>30</v>
      </c>
      <c r="G614" s="1">
        <v>40264</v>
      </c>
      <c r="H614">
        <v>320368897</v>
      </c>
      <c r="I614" s="1">
        <v>40270</v>
      </c>
      <c r="J614" s="4">
        <v>3131</v>
      </c>
      <c r="K614" s="2">
        <v>651.21</v>
      </c>
      <c r="L614" s="2">
        <v>524.96</v>
      </c>
      <c r="M614" s="2">
        <v>2038938.51</v>
      </c>
      <c r="N614" s="2">
        <v>1643649.76</v>
      </c>
      <c r="O614" s="2">
        <v>395288.75</v>
      </c>
      <c r="P614">
        <v>2010</v>
      </c>
      <c r="Q614">
        <v>3</v>
      </c>
    </row>
    <row r="615" spans="1:17" x14ac:dyDescent="0.3">
      <c r="A615" t="s">
        <v>17</v>
      </c>
      <c r="B615" t="s">
        <v>558</v>
      </c>
      <c r="C615" t="s">
        <v>46</v>
      </c>
      <c r="D615" t="s">
        <v>797</v>
      </c>
      <c r="E615" t="s">
        <v>21</v>
      </c>
      <c r="F615" t="s">
        <v>22</v>
      </c>
      <c r="G615" s="1">
        <v>40357</v>
      </c>
      <c r="H615">
        <v>450849997</v>
      </c>
      <c r="I615" s="1">
        <v>40380</v>
      </c>
      <c r="J615" s="4">
        <v>5388</v>
      </c>
      <c r="K615" s="2">
        <v>109.28</v>
      </c>
      <c r="L615" s="2">
        <v>35.840000000000003</v>
      </c>
      <c r="M615" s="2">
        <v>588800.64</v>
      </c>
      <c r="N615" s="2">
        <v>193105.92000000001</v>
      </c>
      <c r="O615" s="2">
        <v>395694.72</v>
      </c>
      <c r="P615">
        <v>2010</v>
      </c>
      <c r="Q615">
        <v>6</v>
      </c>
    </row>
    <row r="616" spans="1:17" x14ac:dyDescent="0.3">
      <c r="A616" t="s">
        <v>35</v>
      </c>
      <c r="B616" t="s">
        <v>464</v>
      </c>
      <c r="C616" t="s">
        <v>56</v>
      </c>
      <c r="D616" t="s">
        <v>465</v>
      </c>
      <c r="E616" t="s">
        <v>21</v>
      </c>
      <c r="F616" t="s">
        <v>39</v>
      </c>
      <c r="G616" s="1">
        <v>41265</v>
      </c>
      <c r="H616">
        <v>832713305</v>
      </c>
      <c r="I616" s="1">
        <v>41314</v>
      </c>
      <c r="J616" s="4">
        <v>7227</v>
      </c>
      <c r="K616" s="2">
        <v>152.58000000000001</v>
      </c>
      <c r="L616" s="2">
        <v>97.44</v>
      </c>
      <c r="M616" s="2">
        <v>1102695.6599999999</v>
      </c>
      <c r="N616" s="2">
        <v>704198.88</v>
      </c>
      <c r="O616" s="2">
        <v>398496.78</v>
      </c>
      <c r="P616">
        <v>2012</v>
      </c>
      <c r="Q616">
        <v>12</v>
      </c>
    </row>
    <row r="617" spans="1:17" x14ac:dyDescent="0.3">
      <c r="A617" t="s">
        <v>23</v>
      </c>
      <c r="B617" t="s">
        <v>332</v>
      </c>
      <c r="C617" t="s">
        <v>28</v>
      </c>
      <c r="D617" t="s">
        <v>1154</v>
      </c>
      <c r="E617" t="s">
        <v>27</v>
      </c>
      <c r="F617" t="s">
        <v>39</v>
      </c>
      <c r="G617" s="1">
        <v>41503</v>
      </c>
      <c r="H617">
        <v>434355056</v>
      </c>
      <c r="I617" s="1">
        <v>41545</v>
      </c>
      <c r="J617" s="4">
        <v>4168</v>
      </c>
      <c r="K617" s="2">
        <v>255.28</v>
      </c>
      <c r="L617" s="2">
        <v>159.41999999999999</v>
      </c>
      <c r="M617" s="2">
        <v>1064007.04</v>
      </c>
      <c r="N617" s="2">
        <v>664462.56000000006</v>
      </c>
      <c r="O617" s="2">
        <v>399544.48</v>
      </c>
      <c r="P617">
        <v>2013</v>
      </c>
      <c r="Q617">
        <v>8</v>
      </c>
    </row>
    <row r="618" spans="1:17" x14ac:dyDescent="0.3">
      <c r="A618" t="s">
        <v>35</v>
      </c>
      <c r="B618" t="s">
        <v>75</v>
      </c>
      <c r="C618" t="s">
        <v>33</v>
      </c>
      <c r="D618" t="s">
        <v>1107</v>
      </c>
      <c r="E618" t="s">
        <v>21</v>
      </c>
      <c r="F618" t="s">
        <v>22</v>
      </c>
      <c r="G618" s="1">
        <v>42817</v>
      </c>
      <c r="H618">
        <v>630488908</v>
      </c>
      <c r="I618" s="1">
        <v>42855</v>
      </c>
      <c r="J618" s="4">
        <v>4534</v>
      </c>
      <c r="K618" s="2">
        <v>205.7</v>
      </c>
      <c r="L618" s="2">
        <v>117.11</v>
      </c>
      <c r="M618" s="2">
        <v>932643.8</v>
      </c>
      <c r="N618" s="2">
        <v>530976.74</v>
      </c>
      <c r="O618" s="2">
        <v>401667.06</v>
      </c>
      <c r="P618">
        <v>2017</v>
      </c>
      <c r="Q618">
        <v>3</v>
      </c>
    </row>
    <row r="619" spans="1:17" x14ac:dyDescent="0.3">
      <c r="A619" t="s">
        <v>35</v>
      </c>
      <c r="B619" t="s">
        <v>518</v>
      </c>
      <c r="C619" t="s">
        <v>91</v>
      </c>
      <c r="D619" t="s">
        <v>1012</v>
      </c>
      <c r="E619" t="s">
        <v>21</v>
      </c>
      <c r="F619" t="s">
        <v>39</v>
      </c>
      <c r="G619" s="1">
        <v>41868</v>
      </c>
      <c r="H619">
        <v>622758996</v>
      </c>
      <c r="I619" s="1">
        <v>41913</v>
      </c>
      <c r="J619" s="4">
        <v>7081</v>
      </c>
      <c r="K619" s="2">
        <v>421.89</v>
      </c>
      <c r="L619" s="2">
        <v>364.69</v>
      </c>
      <c r="M619" s="2">
        <v>2987403.09</v>
      </c>
      <c r="N619" s="2">
        <v>2582369.89</v>
      </c>
      <c r="O619" s="2">
        <v>405033.2</v>
      </c>
      <c r="P619">
        <v>2014</v>
      </c>
      <c r="Q619">
        <v>8</v>
      </c>
    </row>
    <row r="620" spans="1:17" x14ac:dyDescent="0.3">
      <c r="A620" t="s">
        <v>17</v>
      </c>
      <c r="B620" t="s">
        <v>219</v>
      </c>
      <c r="C620" t="s">
        <v>59</v>
      </c>
      <c r="D620" t="s">
        <v>402</v>
      </c>
      <c r="E620" t="s">
        <v>27</v>
      </c>
      <c r="F620" t="s">
        <v>22</v>
      </c>
      <c r="G620" s="1">
        <v>41668</v>
      </c>
      <c r="H620">
        <v>371123158</v>
      </c>
      <c r="I620" s="1">
        <v>41679</v>
      </c>
      <c r="J620" s="4">
        <v>2445</v>
      </c>
      <c r="K620" s="2">
        <v>668.27</v>
      </c>
      <c r="L620" s="2">
        <v>502.54</v>
      </c>
      <c r="M620" s="2">
        <v>1633920.15</v>
      </c>
      <c r="N620" s="2">
        <v>1228710.3</v>
      </c>
      <c r="O620" s="2">
        <v>405209.85</v>
      </c>
      <c r="P620">
        <v>2014</v>
      </c>
      <c r="Q620">
        <v>1</v>
      </c>
    </row>
    <row r="621" spans="1:17" x14ac:dyDescent="0.3">
      <c r="A621" t="s">
        <v>48</v>
      </c>
      <c r="B621" t="s">
        <v>489</v>
      </c>
      <c r="C621" t="s">
        <v>56</v>
      </c>
      <c r="D621" t="s">
        <v>613</v>
      </c>
      <c r="E621" t="s">
        <v>27</v>
      </c>
      <c r="F621" t="s">
        <v>65</v>
      </c>
      <c r="G621" s="1">
        <v>41388</v>
      </c>
      <c r="H621">
        <v>786519229</v>
      </c>
      <c r="I621" s="1">
        <v>41432</v>
      </c>
      <c r="J621" s="4">
        <v>7373</v>
      </c>
      <c r="K621" s="2">
        <v>152.58000000000001</v>
      </c>
      <c r="L621" s="2">
        <v>97.44</v>
      </c>
      <c r="M621" s="2">
        <v>1124972.3400000001</v>
      </c>
      <c r="N621" s="2">
        <v>718425.12</v>
      </c>
      <c r="O621" s="2">
        <v>406547.22</v>
      </c>
      <c r="P621">
        <v>2013</v>
      </c>
      <c r="Q621">
        <v>4</v>
      </c>
    </row>
    <row r="622" spans="1:17" x14ac:dyDescent="0.3">
      <c r="A622" t="s">
        <v>40</v>
      </c>
      <c r="B622" t="s">
        <v>157</v>
      </c>
      <c r="C622" t="s">
        <v>46</v>
      </c>
      <c r="D622" t="s">
        <v>997</v>
      </c>
      <c r="E622" t="s">
        <v>21</v>
      </c>
      <c r="F622" t="s">
        <v>65</v>
      </c>
      <c r="G622" s="1">
        <v>40637</v>
      </c>
      <c r="H622">
        <v>968554103</v>
      </c>
      <c r="I622" s="1">
        <v>40641</v>
      </c>
      <c r="J622" s="4">
        <v>5537</v>
      </c>
      <c r="K622" s="2">
        <v>109.28</v>
      </c>
      <c r="L622" s="2">
        <v>35.840000000000003</v>
      </c>
      <c r="M622" s="2">
        <v>605083.36</v>
      </c>
      <c r="N622" s="2">
        <v>198446.07999999999</v>
      </c>
      <c r="O622" s="2">
        <v>406637.28</v>
      </c>
      <c r="P622">
        <v>2011</v>
      </c>
      <c r="Q622">
        <v>4</v>
      </c>
    </row>
    <row r="623" spans="1:17" x14ac:dyDescent="0.3">
      <c r="A623" t="s">
        <v>35</v>
      </c>
      <c r="B623" t="s">
        <v>113</v>
      </c>
      <c r="C623" t="s">
        <v>68</v>
      </c>
      <c r="D623" t="s">
        <v>114</v>
      </c>
      <c r="E623" t="s">
        <v>21</v>
      </c>
      <c r="F623" t="s">
        <v>30</v>
      </c>
      <c r="G623" s="1">
        <v>41780</v>
      </c>
      <c r="H623">
        <v>133766114</v>
      </c>
      <c r="I623" s="1">
        <v>41802</v>
      </c>
      <c r="J623" s="4">
        <v>3221</v>
      </c>
      <c r="K623" s="2">
        <v>651.21</v>
      </c>
      <c r="L623" s="2">
        <v>524.96</v>
      </c>
      <c r="M623" s="2">
        <v>2097547.41</v>
      </c>
      <c r="N623" s="2">
        <v>1690896.16</v>
      </c>
      <c r="O623" s="2">
        <v>406651.25</v>
      </c>
      <c r="P623">
        <v>2014</v>
      </c>
      <c r="Q623">
        <v>5</v>
      </c>
    </row>
    <row r="624" spans="1:17" x14ac:dyDescent="0.3">
      <c r="A624" t="s">
        <v>17</v>
      </c>
      <c r="B624" t="s">
        <v>715</v>
      </c>
      <c r="C624" t="s">
        <v>91</v>
      </c>
      <c r="D624" t="s">
        <v>1127</v>
      </c>
      <c r="E624" t="s">
        <v>27</v>
      </c>
      <c r="F624" t="s">
        <v>30</v>
      </c>
      <c r="G624" s="1">
        <v>40191</v>
      </c>
      <c r="H624">
        <v>480863702</v>
      </c>
      <c r="I624" s="1">
        <v>40206</v>
      </c>
      <c r="J624" s="4">
        <v>7110</v>
      </c>
      <c r="K624" s="2">
        <v>421.89</v>
      </c>
      <c r="L624" s="2">
        <v>364.69</v>
      </c>
      <c r="M624" s="2">
        <v>2999637.9</v>
      </c>
      <c r="N624" s="2">
        <v>2592945.9</v>
      </c>
      <c r="O624" s="2">
        <v>406692</v>
      </c>
      <c r="P624">
        <v>2010</v>
      </c>
      <c r="Q624">
        <v>1</v>
      </c>
    </row>
    <row r="625" spans="1:17" x14ac:dyDescent="0.3">
      <c r="A625" t="s">
        <v>40</v>
      </c>
      <c r="B625" t="s">
        <v>157</v>
      </c>
      <c r="C625" t="s">
        <v>56</v>
      </c>
      <c r="D625" t="s">
        <v>263</v>
      </c>
      <c r="E625" t="s">
        <v>21</v>
      </c>
      <c r="F625" t="s">
        <v>65</v>
      </c>
      <c r="G625" s="1">
        <v>41879</v>
      </c>
      <c r="H625">
        <v>367050921</v>
      </c>
      <c r="I625" s="1">
        <v>41882</v>
      </c>
      <c r="J625" s="4">
        <v>7379</v>
      </c>
      <c r="K625" s="2">
        <v>152.58000000000001</v>
      </c>
      <c r="L625" s="2">
        <v>97.44</v>
      </c>
      <c r="M625" s="2">
        <v>1125887.82</v>
      </c>
      <c r="N625" s="2">
        <v>719009.76</v>
      </c>
      <c r="O625" s="2">
        <v>406878.06</v>
      </c>
      <c r="P625">
        <v>2014</v>
      </c>
      <c r="Q625">
        <v>8</v>
      </c>
    </row>
    <row r="626" spans="1:17" x14ac:dyDescent="0.3">
      <c r="A626" t="s">
        <v>40</v>
      </c>
      <c r="B626" t="s">
        <v>377</v>
      </c>
      <c r="C626" t="s">
        <v>25</v>
      </c>
      <c r="D626" t="s">
        <v>378</v>
      </c>
      <c r="E626" t="s">
        <v>27</v>
      </c>
      <c r="F626" t="s">
        <v>30</v>
      </c>
      <c r="G626" s="1">
        <v>41660</v>
      </c>
      <c r="H626">
        <v>306220996</v>
      </c>
      <c r="I626" s="1">
        <v>41669</v>
      </c>
      <c r="J626" s="4">
        <v>6452</v>
      </c>
      <c r="K626" s="2">
        <v>154.06</v>
      </c>
      <c r="L626" s="2">
        <v>90.93</v>
      </c>
      <c r="M626" s="2">
        <v>993995.12</v>
      </c>
      <c r="N626" s="2">
        <v>586680.36</v>
      </c>
      <c r="O626" s="2">
        <v>407314.76</v>
      </c>
      <c r="P626">
        <v>2014</v>
      </c>
      <c r="Q626">
        <v>1</v>
      </c>
    </row>
    <row r="627" spans="1:17" x14ac:dyDescent="0.3">
      <c r="A627" t="s">
        <v>40</v>
      </c>
      <c r="B627" t="s">
        <v>361</v>
      </c>
      <c r="C627" t="s">
        <v>25</v>
      </c>
      <c r="D627" t="s">
        <v>480</v>
      </c>
      <c r="E627" t="s">
        <v>27</v>
      </c>
      <c r="F627" t="s">
        <v>22</v>
      </c>
      <c r="G627" s="1">
        <v>42484</v>
      </c>
      <c r="H627">
        <v>769822585</v>
      </c>
      <c r="I627" s="1">
        <v>42505</v>
      </c>
      <c r="J627" s="4">
        <v>6465</v>
      </c>
      <c r="K627" s="2">
        <v>154.06</v>
      </c>
      <c r="L627" s="2">
        <v>90.93</v>
      </c>
      <c r="M627" s="2">
        <v>995997.9</v>
      </c>
      <c r="N627" s="2">
        <v>587862.44999999995</v>
      </c>
      <c r="O627" s="2">
        <v>408135.45</v>
      </c>
      <c r="P627">
        <v>2016</v>
      </c>
      <c r="Q627">
        <v>4</v>
      </c>
    </row>
    <row r="628" spans="1:17" x14ac:dyDescent="0.3">
      <c r="A628" t="s">
        <v>51</v>
      </c>
      <c r="B628" t="s">
        <v>661</v>
      </c>
      <c r="C628" t="s">
        <v>19</v>
      </c>
      <c r="D628" t="s">
        <v>1192</v>
      </c>
      <c r="E628" t="s">
        <v>21</v>
      </c>
      <c r="F628" t="s">
        <v>65</v>
      </c>
      <c r="G628" s="1">
        <v>40737</v>
      </c>
      <c r="H628">
        <v>392952907</v>
      </c>
      <c r="I628" s="1">
        <v>40768</v>
      </c>
      <c r="J628" s="4">
        <v>2352</v>
      </c>
      <c r="K628" s="2">
        <v>437.2</v>
      </c>
      <c r="L628" s="2">
        <v>263.33</v>
      </c>
      <c r="M628" s="2">
        <v>1028294.4</v>
      </c>
      <c r="N628" s="2">
        <v>619352.16</v>
      </c>
      <c r="O628" s="2">
        <v>408942.24</v>
      </c>
      <c r="P628">
        <v>2011</v>
      </c>
      <c r="Q628">
        <v>7</v>
      </c>
    </row>
    <row r="629" spans="1:17" x14ac:dyDescent="0.3">
      <c r="A629" t="s">
        <v>35</v>
      </c>
      <c r="B629" t="s">
        <v>99</v>
      </c>
      <c r="C629" t="s">
        <v>91</v>
      </c>
      <c r="D629" t="s">
        <v>809</v>
      </c>
      <c r="E629" t="s">
        <v>21</v>
      </c>
      <c r="F629" t="s">
        <v>22</v>
      </c>
      <c r="G629" s="1">
        <v>41764</v>
      </c>
      <c r="H629">
        <v>340827071</v>
      </c>
      <c r="I629" s="1">
        <v>41795</v>
      </c>
      <c r="J629" s="4">
        <v>7159</v>
      </c>
      <c r="K629" s="2">
        <v>421.89</v>
      </c>
      <c r="L629" s="2">
        <v>364.69</v>
      </c>
      <c r="M629" s="2">
        <v>3020310.51</v>
      </c>
      <c r="N629" s="2">
        <v>2610815.71</v>
      </c>
      <c r="O629" s="2">
        <v>409494.8</v>
      </c>
      <c r="P629">
        <v>2014</v>
      </c>
      <c r="Q629">
        <v>5</v>
      </c>
    </row>
    <row r="630" spans="1:17" x14ac:dyDescent="0.3">
      <c r="A630" t="s">
        <v>51</v>
      </c>
      <c r="B630" t="s">
        <v>343</v>
      </c>
      <c r="C630" t="s">
        <v>33</v>
      </c>
      <c r="D630" t="s">
        <v>633</v>
      </c>
      <c r="E630" t="s">
        <v>21</v>
      </c>
      <c r="F630" t="s">
        <v>65</v>
      </c>
      <c r="G630" s="1">
        <v>41114</v>
      </c>
      <c r="H630">
        <v>905392587</v>
      </c>
      <c r="I630" s="1">
        <v>41137</v>
      </c>
      <c r="J630" s="4">
        <v>4641</v>
      </c>
      <c r="K630" s="2">
        <v>205.7</v>
      </c>
      <c r="L630" s="2">
        <v>117.11</v>
      </c>
      <c r="M630" s="2">
        <v>954653.7</v>
      </c>
      <c r="N630" s="2">
        <v>543507.51</v>
      </c>
      <c r="O630" s="2">
        <v>411146.19</v>
      </c>
      <c r="P630">
        <v>2012</v>
      </c>
      <c r="Q630">
        <v>7</v>
      </c>
    </row>
    <row r="631" spans="1:17" x14ac:dyDescent="0.3">
      <c r="A631" t="s">
        <v>40</v>
      </c>
      <c r="B631" t="s">
        <v>133</v>
      </c>
      <c r="C631" t="s">
        <v>46</v>
      </c>
      <c r="D631" t="s">
        <v>680</v>
      </c>
      <c r="E631" t="s">
        <v>27</v>
      </c>
      <c r="F631" t="s">
        <v>30</v>
      </c>
      <c r="G631" s="1">
        <v>42221</v>
      </c>
      <c r="H631">
        <v>105117976</v>
      </c>
      <c r="I631" s="1">
        <v>42256</v>
      </c>
      <c r="J631" s="4">
        <v>5600</v>
      </c>
      <c r="K631" s="2">
        <v>109.28</v>
      </c>
      <c r="L631" s="2">
        <v>35.840000000000003</v>
      </c>
      <c r="M631" s="2">
        <v>611968</v>
      </c>
      <c r="N631" s="2">
        <v>200704</v>
      </c>
      <c r="O631" s="2">
        <v>411264</v>
      </c>
      <c r="P631">
        <v>2015</v>
      </c>
      <c r="Q631">
        <v>8</v>
      </c>
    </row>
    <row r="632" spans="1:17" x14ac:dyDescent="0.3">
      <c r="A632" t="s">
        <v>31</v>
      </c>
      <c r="B632" t="s">
        <v>834</v>
      </c>
      <c r="C632" t="s">
        <v>28</v>
      </c>
      <c r="D632" t="s">
        <v>835</v>
      </c>
      <c r="E632" t="s">
        <v>27</v>
      </c>
      <c r="F632" t="s">
        <v>39</v>
      </c>
      <c r="G632" s="1">
        <v>40470</v>
      </c>
      <c r="H632">
        <v>306889617</v>
      </c>
      <c r="I632" s="1">
        <v>40472</v>
      </c>
      <c r="J632" s="4">
        <v>4312</v>
      </c>
      <c r="K632" s="2">
        <v>255.28</v>
      </c>
      <c r="L632" s="2">
        <v>159.41999999999999</v>
      </c>
      <c r="M632" s="2">
        <v>1100767.3600000001</v>
      </c>
      <c r="N632" s="2">
        <v>687419.04</v>
      </c>
      <c r="O632" s="2">
        <v>413348.32</v>
      </c>
      <c r="P632">
        <v>2010</v>
      </c>
      <c r="Q632">
        <v>10</v>
      </c>
    </row>
    <row r="633" spans="1:17" x14ac:dyDescent="0.3">
      <c r="A633" t="s">
        <v>35</v>
      </c>
      <c r="B633" t="s">
        <v>103</v>
      </c>
      <c r="C633" t="s">
        <v>46</v>
      </c>
      <c r="D633" t="s">
        <v>470</v>
      </c>
      <c r="E633" t="s">
        <v>21</v>
      </c>
      <c r="F633" t="s">
        <v>39</v>
      </c>
      <c r="G633" s="1">
        <v>40622</v>
      </c>
      <c r="H633">
        <v>661953580</v>
      </c>
      <c r="I633" s="1">
        <v>40657</v>
      </c>
      <c r="J633" s="4">
        <v>5629</v>
      </c>
      <c r="K633" s="2">
        <v>109.28</v>
      </c>
      <c r="L633" s="2">
        <v>35.840000000000003</v>
      </c>
      <c r="M633" s="2">
        <v>615137.12</v>
      </c>
      <c r="N633" s="2">
        <v>201743.35999999999</v>
      </c>
      <c r="O633" s="2">
        <v>413393.76</v>
      </c>
      <c r="P633">
        <v>2011</v>
      </c>
      <c r="Q633">
        <v>3</v>
      </c>
    </row>
    <row r="634" spans="1:17" x14ac:dyDescent="0.3">
      <c r="A634" t="s">
        <v>40</v>
      </c>
      <c r="B634" t="s">
        <v>143</v>
      </c>
      <c r="C634" t="s">
        <v>56</v>
      </c>
      <c r="D634" t="s">
        <v>1090</v>
      </c>
      <c r="E634" t="s">
        <v>27</v>
      </c>
      <c r="F634" t="s">
        <v>65</v>
      </c>
      <c r="G634" s="1">
        <v>41679</v>
      </c>
      <c r="H634">
        <v>580823838</v>
      </c>
      <c r="I634" s="1">
        <v>41719</v>
      </c>
      <c r="J634" s="4">
        <v>7536</v>
      </c>
      <c r="K634" s="2">
        <v>152.58000000000001</v>
      </c>
      <c r="L634" s="2">
        <v>97.44</v>
      </c>
      <c r="M634" s="2">
        <v>1149842.8799999999</v>
      </c>
      <c r="N634" s="2">
        <v>734307.83999999997</v>
      </c>
      <c r="O634" s="2">
        <v>415535.04</v>
      </c>
      <c r="P634">
        <v>2014</v>
      </c>
      <c r="Q634">
        <v>2</v>
      </c>
    </row>
    <row r="635" spans="1:17" x14ac:dyDescent="0.3">
      <c r="A635" t="s">
        <v>35</v>
      </c>
      <c r="B635" t="s">
        <v>162</v>
      </c>
      <c r="C635" t="s">
        <v>68</v>
      </c>
      <c r="D635" t="s">
        <v>966</v>
      </c>
      <c r="E635" t="s">
        <v>21</v>
      </c>
      <c r="F635" t="s">
        <v>22</v>
      </c>
      <c r="G635" s="1">
        <v>41616</v>
      </c>
      <c r="H635">
        <v>940904176</v>
      </c>
      <c r="I635" s="1">
        <v>41646</v>
      </c>
      <c r="J635" s="4">
        <v>3309</v>
      </c>
      <c r="K635" s="2">
        <v>651.21</v>
      </c>
      <c r="L635" s="2">
        <v>524.96</v>
      </c>
      <c r="M635" s="2">
        <v>2154853.89</v>
      </c>
      <c r="N635" s="2">
        <v>1737092.64</v>
      </c>
      <c r="O635" s="2">
        <v>417761.25</v>
      </c>
      <c r="P635">
        <v>2013</v>
      </c>
      <c r="Q635">
        <v>12</v>
      </c>
    </row>
    <row r="636" spans="1:17" x14ac:dyDescent="0.3">
      <c r="A636" t="s">
        <v>51</v>
      </c>
      <c r="B636" t="s">
        <v>129</v>
      </c>
      <c r="C636" t="s">
        <v>19</v>
      </c>
      <c r="D636" t="s">
        <v>1153</v>
      </c>
      <c r="E636" t="s">
        <v>21</v>
      </c>
      <c r="F636" t="s">
        <v>30</v>
      </c>
      <c r="G636" s="1">
        <v>41561</v>
      </c>
      <c r="H636">
        <v>607300031</v>
      </c>
      <c r="I636" s="1">
        <v>41561</v>
      </c>
      <c r="J636" s="4">
        <v>2429</v>
      </c>
      <c r="K636" s="2">
        <v>437.2</v>
      </c>
      <c r="L636" s="2">
        <v>263.33</v>
      </c>
      <c r="M636" s="2">
        <v>1061958.8</v>
      </c>
      <c r="N636" s="2">
        <v>639628.56999999995</v>
      </c>
      <c r="O636" s="2">
        <v>422330.23</v>
      </c>
      <c r="P636">
        <v>2013</v>
      </c>
      <c r="Q636">
        <v>10</v>
      </c>
    </row>
    <row r="637" spans="1:17" x14ac:dyDescent="0.3">
      <c r="A637" t="s">
        <v>31</v>
      </c>
      <c r="B637" t="s">
        <v>241</v>
      </c>
      <c r="C637" t="s">
        <v>56</v>
      </c>
      <c r="D637" t="s">
        <v>914</v>
      </c>
      <c r="E637" t="s">
        <v>27</v>
      </c>
      <c r="F637" t="s">
        <v>65</v>
      </c>
      <c r="G637" s="1">
        <v>41458</v>
      </c>
      <c r="H637">
        <v>441395747</v>
      </c>
      <c r="I637" s="1">
        <v>41505</v>
      </c>
      <c r="J637" s="4">
        <v>7665</v>
      </c>
      <c r="K637" s="2">
        <v>152.58000000000001</v>
      </c>
      <c r="L637" s="2">
        <v>97.44</v>
      </c>
      <c r="M637" s="2">
        <v>1169525.7</v>
      </c>
      <c r="N637" s="2">
        <v>746877.6</v>
      </c>
      <c r="O637" s="2">
        <v>422648.1</v>
      </c>
      <c r="P637">
        <v>2013</v>
      </c>
      <c r="Q637">
        <v>7</v>
      </c>
    </row>
    <row r="638" spans="1:17" x14ac:dyDescent="0.3">
      <c r="A638" t="s">
        <v>51</v>
      </c>
      <c r="B638" t="s">
        <v>338</v>
      </c>
      <c r="C638" t="s">
        <v>25</v>
      </c>
      <c r="D638" t="s">
        <v>1054</v>
      </c>
      <c r="E638" t="s">
        <v>21</v>
      </c>
      <c r="F638" t="s">
        <v>65</v>
      </c>
      <c r="G638" s="1">
        <v>42566</v>
      </c>
      <c r="H638">
        <v>784117686</v>
      </c>
      <c r="I638" s="1">
        <v>42568</v>
      </c>
      <c r="J638" s="4">
        <v>6703</v>
      </c>
      <c r="K638" s="2">
        <v>154.06</v>
      </c>
      <c r="L638" s="2">
        <v>90.93</v>
      </c>
      <c r="M638" s="2">
        <v>1032664.18</v>
      </c>
      <c r="N638" s="2">
        <v>609503.79</v>
      </c>
      <c r="O638" s="2">
        <v>423160.39</v>
      </c>
      <c r="P638">
        <v>2016</v>
      </c>
      <c r="Q638">
        <v>7</v>
      </c>
    </row>
    <row r="639" spans="1:17" x14ac:dyDescent="0.3">
      <c r="A639" t="s">
        <v>31</v>
      </c>
      <c r="B639" t="s">
        <v>241</v>
      </c>
      <c r="C639" t="s">
        <v>25</v>
      </c>
      <c r="D639" t="s">
        <v>868</v>
      </c>
      <c r="E639" t="s">
        <v>21</v>
      </c>
      <c r="F639" t="s">
        <v>22</v>
      </c>
      <c r="G639" s="1">
        <v>42418</v>
      </c>
      <c r="H639">
        <v>396820008</v>
      </c>
      <c r="I639" s="1">
        <v>42449</v>
      </c>
      <c r="J639" s="4">
        <v>6714</v>
      </c>
      <c r="K639" s="2">
        <v>154.06</v>
      </c>
      <c r="L639" s="2">
        <v>90.93</v>
      </c>
      <c r="M639" s="2">
        <v>1034358.84</v>
      </c>
      <c r="N639" s="2">
        <v>610504.02</v>
      </c>
      <c r="O639" s="2">
        <v>423854.82</v>
      </c>
      <c r="P639">
        <v>2016</v>
      </c>
      <c r="Q639">
        <v>2</v>
      </c>
    </row>
    <row r="640" spans="1:17" x14ac:dyDescent="0.3">
      <c r="A640" t="s">
        <v>35</v>
      </c>
      <c r="B640" t="s">
        <v>131</v>
      </c>
      <c r="C640" t="s">
        <v>56</v>
      </c>
      <c r="D640" t="s">
        <v>790</v>
      </c>
      <c r="E640" t="s">
        <v>21</v>
      </c>
      <c r="F640" t="s">
        <v>22</v>
      </c>
      <c r="G640" s="1">
        <v>41313</v>
      </c>
      <c r="H640">
        <v>353061807</v>
      </c>
      <c r="I640" s="1">
        <v>41338</v>
      </c>
      <c r="J640" s="4">
        <v>7689</v>
      </c>
      <c r="K640" s="2">
        <v>152.58000000000001</v>
      </c>
      <c r="L640" s="2">
        <v>97.44</v>
      </c>
      <c r="M640" s="2">
        <v>1173187.6200000001</v>
      </c>
      <c r="N640" s="2">
        <v>749216.16</v>
      </c>
      <c r="O640" s="2">
        <v>423971.46</v>
      </c>
      <c r="P640">
        <v>2013</v>
      </c>
      <c r="Q640">
        <v>2</v>
      </c>
    </row>
    <row r="641" spans="1:17" x14ac:dyDescent="0.3">
      <c r="A641" t="s">
        <v>31</v>
      </c>
      <c r="B641" t="s">
        <v>446</v>
      </c>
      <c r="C641" t="s">
        <v>91</v>
      </c>
      <c r="D641" t="s">
        <v>447</v>
      </c>
      <c r="E641" t="s">
        <v>27</v>
      </c>
      <c r="F641" t="s">
        <v>22</v>
      </c>
      <c r="G641" s="1">
        <v>41658</v>
      </c>
      <c r="H641">
        <v>277568137</v>
      </c>
      <c r="I641" s="1">
        <v>41677</v>
      </c>
      <c r="J641" s="4">
        <v>7435</v>
      </c>
      <c r="K641" s="2">
        <v>421.89</v>
      </c>
      <c r="L641" s="2">
        <v>364.69</v>
      </c>
      <c r="M641" s="2">
        <v>3136752.15</v>
      </c>
      <c r="N641" s="2">
        <v>2711470.15</v>
      </c>
      <c r="O641" s="2">
        <v>425282</v>
      </c>
      <c r="P641">
        <v>2014</v>
      </c>
      <c r="Q641">
        <v>1</v>
      </c>
    </row>
    <row r="642" spans="1:17" x14ac:dyDescent="0.3">
      <c r="A642" t="s">
        <v>35</v>
      </c>
      <c r="B642" t="s">
        <v>464</v>
      </c>
      <c r="C642" t="s">
        <v>28</v>
      </c>
      <c r="D642" t="s">
        <v>910</v>
      </c>
      <c r="E642" t="s">
        <v>27</v>
      </c>
      <c r="F642" t="s">
        <v>30</v>
      </c>
      <c r="G642" s="1">
        <v>41528</v>
      </c>
      <c r="H642">
        <v>402084004</v>
      </c>
      <c r="I642" s="1">
        <v>41552</v>
      </c>
      <c r="J642" s="4">
        <v>4447</v>
      </c>
      <c r="K642" s="2">
        <v>255.28</v>
      </c>
      <c r="L642" s="2">
        <v>159.41999999999999</v>
      </c>
      <c r="M642" s="2">
        <v>1135230.1599999999</v>
      </c>
      <c r="N642" s="2">
        <v>708940.74</v>
      </c>
      <c r="O642" s="2">
        <v>426289.42</v>
      </c>
      <c r="P642">
        <v>2013</v>
      </c>
      <c r="Q642">
        <v>9</v>
      </c>
    </row>
    <row r="643" spans="1:17" x14ac:dyDescent="0.3">
      <c r="A643" t="s">
        <v>35</v>
      </c>
      <c r="B643" t="s">
        <v>409</v>
      </c>
      <c r="C643" t="s">
        <v>91</v>
      </c>
      <c r="D643" t="s">
        <v>1018</v>
      </c>
      <c r="E643" t="s">
        <v>21</v>
      </c>
      <c r="F643" t="s">
        <v>22</v>
      </c>
      <c r="G643" s="1">
        <v>40701</v>
      </c>
      <c r="H643">
        <v>500160586</v>
      </c>
      <c r="I643" s="1">
        <v>40701</v>
      </c>
      <c r="J643" s="4">
        <v>7487</v>
      </c>
      <c r="K643" s="2">
        <v>421.89</v>
      </c>
      <c r="L643" s="2">
        <v>364.69</v>
      </c>
      <c r="M643" s="2">
        <v>3158690.43</v>
      </c>
      <c r="N643" s="2">
        <v>2730434.03</v>
      </c>
      <c r="O643" s="2">
        <v>428256.4</v>
      </c>
      <c r="P643">
        <v>2011</v>
      </c>
      <c r="Q643">
        <v>6</v>
      </c>
    </row>
    <row r="644" spans="1:17" x14ac:dyDescent="0.3">
      <c r="A644" t="s">
        <v>31</v>
      </c>
      <c r="B644" t="s">
        <v>63</v>
      </c>
      <c r="C644" t="s">
        <v>46</v>
      </c>
      <c r="D644" t="s">
        <v>1165</v>
      </c>
      <c r="E644" t="s">
        <v>21</v>
      </c>
      <c r="F644" t="s">
        <v>22</v>
      </c>
      <c r="G644" s="1">
        <v>42715</v>
      </c>
      <c r="H644">
        <v>801213872</v>
      </c>
      <c r="I644" s="1">
        <v>42763</v>
      </c>
      <c r="J644" s="4">
        <v>5844</v>
      </c>
      <c r="K644" s="2">
        <v>109.28</v>
      </c>
      <c r="L644" s="2">
        <v>35.840000000000003</v>
      </c>
      <c r="M644" s="2">
        <v>638632.31999999995</v>
      </c>
      <c r="N644" s="2">
        <v>209448.95999999999</v>
      </c>
      <c r="O644" s="2">
        <v>429183.36</v>
      </c>
      <c r="P644">
        <v>2016</v>
      </c>
      <c r="Q644">
        <v>12</v>
      </c>
    </row>
    <row r="645" spans="1:17" x14ac:dyDescent="0.3">
      <c r="A645" t="s">
        <v>17</v>
      </c>
      <c r="B645" t="s">
        <v>313</v>
      </c>
      <c r="C645" t="s">
        <v>46</v>
      </c>
      <c r="D645" t="s">
        <v>1173</v>
      </c>
      <c r="E645" t="s">
        <v>21</v>
      </c>
      <c r="F645" t="s">
        <v>65</v>
      </c>
      <c r="G645" s="1">
        <v>40476</v>
      </c>
      <c r="H645">
        <v>191256368</v>
      </c>
      <c r="I645" s="1">
        <v>40491</v>
      </c>
      <c r="J645" s="4">
        <v>5864</v>
      </c>
      <c r="K645" s="2">
        <v>109.28</v>
      </c>
      <c r="L645" s="2">
        <v>35.840000000000003</v>
      </c>
      <c r="M645" s="2">
        <v>640817.92000000004</v>
      </c>
      <c r="N645" s="2">
        <v>210165.76000000001</v>
      </c>
      <c r="O645" s="2">
        <v>430652.15999999997</v>
      </c>
      <c r="P645">
        <v>2010</v>
      </c>
      <c r="Q645">
        <v>10</v>
      </c>
    </row>
    <row r="646" spans="1:17" x14ac:dyDescent="0.3">
      <c r="A646" t="s">
        <v>48</v>
      </c>
      <c r="B646" t="s">
        <v>193</v>
      </c>
      <c r="C646" t="s">
        <v>46</v>
      </c>
      <c r="D646" t="s">
        <v>260</v>
      </c>
      <c r="E646" t="s">
        <v>21</v>
      </c>
      <c r="F646" t="s">
        <v>39</v>
      </c>
      <c r="G646" s="1">
        <v>40590</v>
      </c>
      <c r="H646">
        <v>466970717</v>
      </c>
      <c r="I646" s="1">
        <v>40620</v>
      </c>
      <c r="J646" s="4">
        <v>5867</v>
      </c>
      <c r="K646" s="2">
        <v>109.28</v>
      </c>
      <c r="L646" s="2">
        <v>35.840000000000003</v>
      </c>
      <c r="M646" s="2">
        <v>641145.76</v>
      </c>
      <c r="N646" s="2">
        <v>210273.28</v>
      </c>
      <c r="O646" s="2">
        <v>430872.48</v>
      </c>
      <c r="P646">
        <v>2011</v>
      </c>
      <c r="Q646">
        <v>2</v>
      </c>
    </row>
    <row r="647" spans="1:17" x14ac:dyDescent="0.3">
      <c r="A647" t="s">
        <v>35</v>
      </c>
      <c r="B647" t="s">
        <v>214</v>
      </c>
      <c r="C647" t="s">
        <v>56</v>
      </c>
      <c r="D647" t="s">
        <v>1076</v>
      </c>
      <c r="E647" t="s">
        <v>27</v>
      </c>
      <c r="F647" t="s">
        <v>65</v>
      </c>
      <c r="G647" s="1">
        <v>42476</v>
      </c>
      <c r="H647">
        <v>779897391</v>
      </c>
      <c r="I647" s="1">
        <v>42495</v>
      </c>
      <c r="J647" s="4">
        <v>7824</v>
      </c>
      <c r="K647" s="2">
        <v>152.58000000000001</v>
      </c>
      <c r="L647" s="2">
        <v>97.44</v>
      </c>
      <c r="M647" s="2">
        <v>1193785.92</v>
      </c>
      <c r="N647" s="2">
        <v>762370.56000000006</v>
      </c>
      <c r="O647" s="2">
        <v>431415.36</v>
      </c>
      <c r="P647">
        <v>2016</v>
      </c>
      <c r="Q647">
        <v>4</v>
      </c>
    </row>
    <row r="648" spans="1:17" x14ac:dyDescent="0.3">
      <c r="A648" t="s">
        <v>40</v>
      </c>
      <c r="B648" t="s">
        <v>388</v>
      </c>
      <c r="C648" t="s">
        <v>28</v>
      </c>
      <c r="D648" t="s">
        <v>390</v>
      </c>
      <c r="E648" t="s">
        <v>21</v>
      </c>
      <c r="F648" t="s">
        <v>65</v>
      </c>
      <c r="G648" s="1">
        <v>42682</v>
      </c>
      <c r="H648">
        <v>901573550</v>
      </c>
      <c r="I648" s="1">
        <v>42727</v>
      </c>
      <c r="J648" s="4">
        <v>4503</v>
      </c>
      <c r="K648" s="2">
        <v>255.28</v>
      </c>
      <c r="L648" s="2">
        <v>159.41999999999999</v>
      </c>
      <c r="M648" s="2">
        <v>1149525.8400000001</v>
      </c>
      <c r="N648" s="2">
        <v>717868.26</v>
      </c>
      <c r="O648" s="2">
        <v>431657.58</v>
      </c>
      <c r="P648">
        <v>2016</v>
      </c>
      <c r="Q648">
        <v>11</v>
      </c>
    </row>
    <row r="649" spans="1:17" x14ac:dyDescent="0.3">
      <c r="A649" t="s">
        <v>31</v>
      </c>
      <c r="B649" t="s">
        <v>370</v>
      </c>
      <c r="C649" t="s">
        <v>25</v>
      </c>
      <c r="D649" t="s">
        <v>1140</v>
      </c>
      <c r="E649" t="s">
        <v>21</v>
      </c>
      <c r="F649" t="s">
        <v>65</v>
      </c>
      <c r="G649" s="1">
        <v>41288</v>
      </c>
      <c r="H649">
        <v>416386401</v>
      </c>
      <c r="I649" s="1">
        <v>41321</v>
      </c>
      <c r="J649" s="4">
        <v>6844</v>
      </c>
      <c r="K649" s="2">
        <v>154.06</v>
      </c>
      <c r="L649" s="2">
        <v>90.93</v>
      </c>
      <c r="M649" s="2">
        <v>1054386.6399999999</v>
      </c>
      <c r="N649" s="2">
        <v>622324.92000000004</v>
      </c>
      <c r="O649" s="2">
        <v>432061.72</v>
      </c>
      <c r="P649">
        <v>2013</v>
      </c>
      <c r="Q649">
        <v>1</v>
      </c>
    </row>
    <row r="650" spans="1:17" x14ac:dyDescent="0.3">
      <c r="A650" t="s">
        <v>40</v>
      </c>
      <c r="B650" t="s">
        <v>271</v>
      </c>
      <c r="C650" t="s">
        <v>56</v>
      </c>
      <c r="D650" t="s">
        <v>823</v>
      </c>
      <c r="E650" t="s">
        <v>21</v>
      </c>
      <c r="F650" t="s">
        <v>22</v>
      </c>
      <c r="G650" s="1">
        <v>41475</v>
      </c>
      <c r="H650">
        <v>714306008</v>
      </c>
      <c r="I650" s="1">
        <v>41503</v>
      </c>
      <c r="J650" s="4">
        <v>7876</v>
      </c>
      <c r="K650" s="2">
        <v>152.58000000000001</v>
      </c>
      <c r="L650" s="2">
        <v>97.44</v>
      </c>
      <c r="M650" s="2">
        <v>1201720.08</v>
      </c>
      <c r="N650" s="2">
        <v>767437.44</v>
      </c>
      <c r="O650" s="2">
        <v>434282.64</v>
      </c>
      <c r="P650">
        <v>2013</v>
      </c>
      <c r="Q650">
        <v>7</v>
      </c>
    </row>
    <row r="651" spans="1:17" x14ac:dyDescent="0.3">
      <c r="A651" t="s">
        <v>31</v>
      </c>
      <c r="B651" t="s">
        <v>245</v>
      </c>
      <c r="C651" t="s">
        <v>46</v>
      </c>
      <c r="D651" t="s">
        <v>1009</v>
      </c>
      <c r="E651" t="s">
        <v>21</v>
      </c>
      <c r="F651" t="s">
        <v>22</v>
      </c>
      <c r="G651" s="1">
        <v>41560</v>
      </c>
      <c r="H651">
        <v>769651782</v>
      </c>
      <c r="I651" s="1">
        <v>41581</v>
      </c>
      <c r="J651" s="4">
        <v>5921</v>
      </c>
      <c r="K651" s="2">
        <v>109.28</v>
      </c>
      <c r="L651" s="2">
        <v>35.840000000000003</v>
      </c>
      <c r="M651" s="2">
        <v>647046.88</v>
      </c>
      <c r="N651" s="2">
        <v>212208.64000000001</v>
      </c>
      <c r="O651" s="2">
        <v>434838.24</v>
      </c>
      <c r="P651">
        <v>2013</v>
      </c>
      <c r="Q651">
        <v>10</v>
      </c>
    </row>
    <row r="652" spans="1:17" x14ac:dyDescent="0.3">
      <c r="A652" t="s">
        <v>35</v>
      </c>
      <c r="B652" t="s">
        <v>578</v>
      </c>
      <c r="C652" t="s">
        <v>46</v>
      </c>
      <c r="D652" t="s">
        <v>1160</v>
      </c>
      <c r="E652" t="s">
        <v>27</v>
      </c>
      <c r="F652" t="s">
        <v>39</v>
      </c>
      <c r="G652" s="1">
        <v>42226</v>
      </c>
      <c r="H652">
        <v>669355189</v>
      </c>
      <c r="I652" s="1">
        <v>42273</v>
      </c>
      <c r="J652" s="4">
        <v>5930</v>
      </c>
      <c r="K652" s="2">
        <v>109.28</v>
      </c>
      <c r="L652" s="2">
        <v>35.840000000000003</v>
      </c>
      <c r="M652" s="2">
        <v>648030.4</v>
      </c>
      <c r="N652" s="2">
        <v>212531.20000000001</v>
      </c>
      <c r="O652" s="2">
        <v>435499.2</v>
      </c>
      <c r="P652">
        <v>2015</v>
      </c>
      <c r="Q652">
        <v>8</v>
      </c>
    </row>
    <row r="653" spans="1:17" x14ac:dyDescent="0.3">
      <c r="A653" t="s">
        <v>35</v>
      </c>
      <c r="B653" t="s">
        <v>113</v>
      </c>
      <c r="C653" t="s">
        <v>56</v>
      </c>
      <c r="D653" t="s">
        <v>684</v>
      </c>
      <c r="E653" t="s">
        <v>27</v>
      </c>
      <c r="F653" t="s">
        <v>65</v>
      </c>
      <c r="G653" s="1">
        <v>42224</v>
      </c>
      <c r="H653">
        <v>110667788</v>
      </c>
      <c r="I653" s="1">
        <v>42257</v>
      </c>
      <c r="J653" s="4">
        <v>7913</v>
      </c>
      <c r="K653" s="2">
        <v>152.58000000000001</v>
      </c>
      <c r="L653" s="2">
        <v>97.44</v>
      </c>
      <c r="M653" s="2">
        <v>1207365.54</v>
      </c>
      <c r="N653" s="2">
        <v>771042.72</v>
      </c>
      <c r="O653" s="2">
        <v>436322.82</v>
      </c>
      <c r="P653">
        <v>2015</v>
      </c>
      <c r="Q653">
        <v>8</v>
      </c>
    </row>
    <row r="654" spans="1:17" x14ac:dyDescent="0.3">
      <c r="A654" t="s">
        <v>51</v>
      </c>
      <c r="B654" t="s">
        <v>661</v>
      </c>
      <c r="C654" t="s">
        <v>25</v>
      </c>
      <c r="D654" t="s">
        <v>662</v>
      </c>
      <c r="E654" t="s">
        <v>27</v>
      </c>
      <c r="F654" t="s">
        <v>22</v>
      </c>
      <c r="G654" s="1">
        <v>41778</v>
      </c>
      <c r="H654">
        <v>647663629</v>
      </c>
      <c r="I654" s="1">
        <v>41779</v>
      </c>
      <c r="J654" s="4">
        <v>6915</v>
      </c>
      <c r="K654" s="2">
        <v>154.06</v>
      </c>
      <c r="L654" s="2">
        <v>90.93</v>
      </c>
      <c r="M654" s="2">
        <v>1065324.8999999999</v>
      </c>
      <c r="N654" s="2">
        <v>628780.94999999995</v>
      </c>
      <c r="O654" s="2">
        <v>436543.95</v>
      </c>
      <c r="P654">
        <v>2014</v>
      </c>
      <c r="Q654">
        <v>5</v>
      </c>
    </row>
    <row r="655" spans="1:17" x14ac:dyDescent="0.3">
      <c r="A655" t="s">
        <v>35</v>
      </c>
      <c r="B655" t="s">
        <v>99</v>
      </c>
      <c r="C655" t="s">
        <v>33</v>
      </c>
      <c r="D655" t="s">
        <v>515</v>
      </c>
      <c r="E655" t="s">
        <v>21</v>
      </c>
      <c r="F655" t="s">
        <v>30</v>
      </c>
      <c r="G655" s="1">
        <v>42716</v>
      </c>
      <c r="H655">
        <v>613830459</v>
      </c>
      <c r="I655" s="1">
        <v>42751</v>
      </c>
      <c r="J655" s="4">
        <v>4928</v>
      </c>
      <c r="K655" s="2">
        <v>205.7</v>
      </c>
      <c r="L655" s="2">
        <v>117.11</v>
      </c>
      <c r="M655" s="2">
        <v>1013689.6</v>
      </c>
      <c r="N655" s="2">
        <v>577118.07999999996</v>
      </c>
      <c r="O655" s="2">
        <v>436571.52</v>
      </c>
      <c r="P655">
        <v>2016</v>
      </c>
      <c r="Q655">
        <v>12</v>
      </c>
    </row>
    <row r="656" spans="1:17" x14ac:dyDescent="0.3">
      <c r="A656" t="s">
        <v>40</v>
      </c>
      <c r="B656" t="s">
        <v>298</v>
      </c>
      <c r="C656" t="s">
        <v>25</v>
      </c>
      <c r="D656" t="s">
        <v>1184</v>
      </c>
      <c r="E656" t="s">
        <v>21</v>
      </c>
      <c r="F656" t="s">
        <v>22</v>
      </c>
      <c r="G656" s="1">
        <v>40457</v>
      </c>
      <c r="H656">
        <v>423821055</v>
      </c>
      <c r="I656" s="1">
        <v>40473</v>
      </c>
      <c r="J656" s="4">
        <v>6923</v>
      </c>
      <c r="K656" s="2">
        <v>154.06</v>
      </c>
      <c r="L656" s="2">
        <v>90.93</v>
      </c>
      <c r="M656" s="2">
        <v>1066557.3799999999</v>
      </c>
      <c r="N656" s="2">
        <v>629508.39</v>
      </c>
      <c r="O656" s="2">
        <v>437048.99</v>
      </c>
      <c r="P656">
        <v>2010</v>
      </c>
      <c r="Q656">
        <v>10</v>
      </c>
    </row>
    <row r="657" spans="1:17" x14ac:dyDescent="0.3">
      <c r="A657" t="s">
        <v>40</v>
      </c>
      <c r="B657" t="s">
        <v>584</v>
      </c>
      <c r="C657" t="s">
        <v>46</v>
      </c>
      <c r="D657" t="s">
        <v>973</v>
      </c>
      <c r="E657" t="s">
        <v>27</v>
      </c>
      <c r="F657" t="s">
        <v>65</v>
      </c>
      <c r="G657" s="1">
        <v>42308</v>
      </c>
      <c r="H657">
        <v>166013562</v>
      </c>
      <c r="I657" s="1">
        <v>42334</v>
      </c>
      <c r="J657" s="4">
        <v>5957</v>
      </c>
      <c r="K657" s="2">
        <v>109.28</v>
      </c>
      <c r="L657" s="2">
        <v>35.840000000000003</v>
      </c>
      <c r="M657" s="2">
        <v>650980.96</v>
      </c>
      <c r="N657" s="2">
        <v>213498.88</v>
      </c>
      <c r="O657" s="2">
        <v>437482.08</v>
      </c>
      <c r="P657">
        <v>2015</v>
      </c>
      <c r="Q657">
        <v>10</v>
      </c>
    </row>
    <row r="658" spans="1:17" x14ac:dyDescent="0.3">
      <c r="A658" t="s">
        <v>40</v>
      </c>
      <c r="B658" t="s">
        <v>111</v>
      </c>
      <c r="C658" t="s">
        <v>56</v>
      </c>
      <c r="D658" t="s">
        <v>670</v>
      </c>
      <c r="E658" t="s">
        <v>21</v>
      </c>
      <c r="F658" t="s">
        <v>22</v>
      </c>
      <c r="G658" s="1">
        <v>41159</v>
      </c>
      <c r="H658">
        <v>303691565</v>
      </c>
      <c r="I658" s="1">
        <v>41201</v>
      </c>
      <c r="J658" s="4">
        <v>7938</v>
      </c>
      <c r="K658" s="2">
        <v>152.58000000000001</v>
      </c>
      <c r="L658" s="2">
        <v>97.44</v>
      </c>
      <c r="M658" s="2">
        <v>1211180.04</v>
      </c>
      <c r="N658" s="2">
        <v>773478.72</v>
      </c>
      <c r="O658" s="2">
        <v>437701.32</v>
      </c>
      <c r="P658">
        <v>2012</v>
      </c>
      <c r="Q658">
        <v>9</v>
      </c>
    </row>
    <row r="659" spans="1:17" x14ac:dyDescent="0.3">
      <c r="A659" t="s">
        <v>51</v>
      </c>
      <c r="B659" t="s">
        <v>343</v>
      </c>
      <c r="C659" t="s">
        <v>46</v>
      </c>
      <c r="D659" t="s">
        <v>1029</v>
      </c>
      <c r="E659" t="s">
        <v>21</v>
      </c>
      <c r="F659" t="s">
        <v>22</v>
      </c>
      <c r="G659" s="1">
        <v>42782</v>
      </c>
      <c r="H659">
        <v>891271722</v>
      </c>
      <c r="I659" s="1">
        <v>42788</v>
      </c>
      <c r="J659" s="4">
        <v>5963</v>
      </c>
      <c r="K659" s="2">
        <v>109.28</v>
      </c>
      <c r="L659" s="2">
        <v>35.840000000000003</v>
      </c>
      <c r="M659" s="2">
        <v>651636.64</v>
      </c>
      <c r="N659" s="2">
        <v>213713.92000000001</v>
      </c>
      <c r="O659" s="2">
        <v>437922.72</v>
      </c>
      <c r="P659">
        <v>2017</v>
      </c>
      <c r="Q659">
        <v>2</v>
      </c>
    </row>
    <row r="660" spans="1:17" x14ac:dyDescent="0.3">
      <c r="A660" t="s">
        <v>35</v>
      </c>
      <c r="B660" t="s">
        <v>99</v>
      </c>
      <c r="C660" t="s">
        <v>33</v>
      </c>
      <c r="D660" t="s">
        <v>492</v>
      </c>
      <c r="E660" t="s">
        <v>27</v>
      </c>
      <c r="F660" t="s">
        <v>22</v>
      </c>
      <c r="G660" s="1">
        <v>41065</v>
      </c>
      <c r="H660">
        <v>104845464</v>
      </c>
      <c r="I660" s="1">
        <v>41114</v>
      </c>
      <c r="J660" s="4">
        <v>4957</v>
      </c>
      <c r="K660" s="2">
        <v>205.7</v>
      </c>
      <c r="L660" s="2">
        <v>117.11</v>
      </c>
      <c r="M660" s="2">
        <v>1019654.9</v>
      </c>
      <c r="N660" s="2">
        <v>580514.27</v>
      </c>
      <c r="O660" s="2">
        <v>439140.63</v>
      </c>
      <c r="P660">
        <v>2012</v>
      </c>
      <c r="Q660">
        <v>6</v>
      </c>
    </row>
    <row r="661" spans="1:17" x14ac:dyDescent="0.3">
      <c r="A661" t="s">
        <v>31</v>
      </c>
      <c r="B661" t="s">
        <v>437</v>
      </c>
      <c r="C661" t="s">
        <v>25</v>
      </c>
      <c r="D661" t="s">
        <v>1052</v>
      </c>
      <c r="E661" t="s">
        <v>27</v>
      </c>
      <c r="F661" t="s">
        <v>65</v>
      </c>
      <c r="G661" s="1">
        <v>40376</v>
      </c>
      <c r="H661">
        <v>976871955</v>
      </c>
      <c r="I661" s="1">
        <v>40421</v>
      </c>
      <c r="J661" s="4">
        <v>6975</v>
      </c>
      <c r="K661" s="2">
        <v>154.06</v>
      </c>
      <c r="L661" s="2">
        <v>90.93</v>
      </c>
      <c r="M661" s="2">
        <v>1074568.5</v>
      </c>
      <c r="N661" s="2">
        <v>634236.75</v>
      </c>
      <c r="O661" s="2">
        <v>440331.75</v>
      </c>
      <c r="P661">
        <v>2010</v>
      </c>
      <c r="Q661">
        <v>7</v>
      </c>
    </row>
    <row r="662" spans="1:17" x14ac:dyDescent="0.3">
      <c r="A662" t="s">
        <v>31</v>
      </c>
      <c r="B662" t="s">
        <v>241</v>
      </c>
      <c r="C662" t="s">
        <v>28</v>
      </c>
      <c r="D662" t="s">
        <v>242</v>
      </c>
      <c r="E662" t="s">
        <v>27</v>
      </c>
      <c r="F662" t="s">
        <v>30</v>
      </c>
      <c r="G662" s="1">
        <v>40714</v>
      </c>
      <c r="H662">
        <v>881974112</v>
      </c>
      <c r="I662" s="1">
        <v>40735</v>
      </c>
      <c r="J662" s="4">
        <v>4594</v>
      </c>
      <c r="K662" s="2">
        <v>255.28</v>
      </c>
      <c r="L662" s="2">
        <v>159.41999999999999</v>
      </c>
      <c r="M662" s="2">
        <v>1172756.32</v>
      </c>
      <c r="N662" s="2">
        <v>732375.48</v>
      </c>
      <c r="O662" s="2">
        <v>440380.84</v>
      </c>
      <c r="P662">
        <v>2011</v>
      </c>
      <c r="Q662">
        <v>6</v>
      </c>
    </row>
    <row r="663" spans="1:17" x14ac:dyDescent="0.3">
      <c r="A663" t="s">
        <v>40</v>
      </c>
      <c r="B663" t="s">
        <v>388</v>
      </c>
      <c r="C663" t="s">
        <v>91</v>
      </c>
      <c r="D663" t="s">
        <v>597</v>
      </c>
      <c r="E663" t="s">
        <v>27</v>
      </c>
      <c r="F663" t="s">
        <v>65</v>
      </c>
      <c r="G663" s="1">
        <v>42761</v>
      </c>
      <c r="H663">
        <v>760364902</v>
      </c>
      <c r="I663" s="1">
        <v>42790</v>
      </c>
      <c r="J663" s="4">
        <v>7726</v>
      </c>
      <c r="K663" s="2">
        <v>421.89</v>
      </c>
      <c r="L663" s="2">
        <v>364.69</v>
      </c>
      <c r="M663" s="2">
        <v>3259522.14</v>
      </c>
      <c r="N663" s="2">
        <v>2817594.94</v>
      </c>
      <c r="O663" s="2">
        <v>441927.2</v>
      </c>
      <c r="P663">
        <v>2017</v>
      </c>
      <c r="Q663">
        <v>1</v>
      </c>
    </row>
    <row r="664" spans="1:17" x14ac:dyDescent="0.3">
      <c r="A664" t="s">
        <v>31</v>
      </c>
      <c r="B664" t="s">
        <v>241</v>
      </c>
      <c r="C664" t="s">
        <v>68</v>
      </c>
      <c r="D664" t="s">
        <v>476</v>
      </c>
      <c r="E664" t="s">
        <v>21</v>
      </c>
      <c r="F664" t="s">
        <v>30</v>
      </c>
      <c r="G664" s="1">
        <v>42577</v>
      </c>
      <c r="H664">
        <v>332839667</v>
      </c>
      <c r="I664" s="1">
        <v>42578</v>
      </c>
      <c r="J664" s="4">
        <v>3509</v>
      </c>
      <c r="K664" s="2">
        <v>651.21</v>
      </c>
      <c r="L664" s="2">
        <v>524.96</v>
      </c>
      <c r="M664" s="2">
        <v>2285095.89</v>
      </c>
      <c r="N664" s="2">
        <v>1842084.64</v>
      </c>
      <c r="O664" s="2">
        <v>443011.25</v>
      </c>
      <c r="P664">
        <v>2016</v>
      </c>
      <c r="Q664">
        <v>7</v>
      </c>
    </row>
    <row r="665" spans="1:17" x14ac:dyDescent="0.3">
      <c r="A665" t="s">
        <v>35</v>
      </c>
      <c r="B665" t="s">
        <v>223</v>
      </c>
      <c r="C665" t="s">
        <v>25</v>
      </c>
      <c r="D665" t="s">
        <v>224</v>
      </c>
      <c r="E665" t="s">
        <v>27</v>
      </c>
      <c r="F665" t="s">
        <v>65</v>
      </c>
      <c r="G665" s="1">
        <v>41082</v>
      </c>
      <c r="H665">
        <v>384013640</v>
      </c>
      <c r="I665" s="1">
        <v>41109</v>
      </c>
      <c r="J665" s="4">
        <v>7025</v>
      </c>
      <c r="K665" s="2">
        <v>154.06</v>
      </c>
      <c r="L665" s="2">
        <v>90.93</v>
      </c>
      <c r="M665" s="2">
        <v>1082271.5</v>
      </c>
      <c r="N665" s="2">
        <v>638783.25</v>
      </c>
      <c r="O665" s="2">
        <v>443488.25</v>
      </c>
      <c r="P665">
        <v>2012</v>
      </c>
      <c r="Q665">
        <v>6</v>
      </c>
    </row>
    <row r="666" spans="1:17" x14ac:dyDescent="0.3">
      <c r="A666" t="s">
        <v>40</v>
      </c>
      <c r="B666" t="s">
        <v>310</v>
      </c>
      <c r="C666" t="s">
        <v>56</v>
      </c>
      <c r="D666" t="s">
        <v>843</v>
      </c>
      <c r="E666" t="s">
        <v>21</v>
      </c>
      <c r="F666" t="s">
        <v>30</v>
      </c>
      <c r="G666" s="1">
        <v>40332</v>
      </c>
      <c r="H666">
        <v>909053695</v>
      </c>
      <c r="I666" s="1">
        <v>40356</v>
      </c>
      <c r="J666" s="4">
        <v>8044</v>
      </c>
      <c r="K666" s="2">
        <v>152.58000000000001</v>
      </c>
      <c r="L666" s="2">
        <v>97.44</v>
      </c>
      <c r="M666" s="2">
        <v>1227353.52</v>
      </c>
      <c r="N666" s="2">
        <v>783807.36</v>
      </c>
      <c r="O666" s="2">
        <v>443546.16</v>
      </c>
      <c r="P666">
        <v>2010</v>
      </c>
      <c r="Q666">
        <v>6</v>
      </c>
    </row>
    <row r="667" spans="1:17" x14ac:dyDescent="0.3">
      <c r="A667" t="s">
        <v>35</v>
      </c>
      <c r="B667" t="s">
        <v>252</v>
      </c>
      <c r="C667" t="s">
        <v>91</v>
      </c>
      <c r="D667" t="s">
        <v>609</v>
      </c>
      <c r="E667" t="s">
        <v>27</v>
      </c>
      <c r="F667" t="s">
        <v>65</v>
      </c>
      <c r="G667" s="1">
        <v>41049</v>
      </c>
      <c r="H667">
        <v>207922542</v>
      </c>
      <c r="I667" s="1">
        <v>41091</v>
      </c>
      <c r="J667" s="4">
        <v>7755</v>
      </c>
      <c r="K667" s="2">
        <v>421.89</v>
      </c>
      <c r="L667" s="2">
        <v>364.69</v>
      </c>
      <c r="M667" s="2">
        <v>3271756.95</v>
      </c>
      <c r="N667" s="2">
        <v>2828170.95</v>
      </c>
      <c r="O667" s="2">
        <v>443586</v>
      </c>
      <c r="P667">
        <v>2012</v>
      </c>
      <c r="Q667">
        <v>5</v>
      </c>
    </row>
    <row r="668" spans="1:17" x14ac:dyDescent="0.3">
      <c r="A668" t="s">
        <v>31</v>
      </c>
      <c r="B668" t="s">
        <v>121</v>
      </c>
      <c r="C668" t="s">
        <v>56</v>
      </c>
      <c r="D668" t="s">
        <v>1196</v>
      </c>
      <c r="E668" t="s">
        <v>21</v>
      </c>
      <c r="F668" t="s">
        <v>22</v>
      </c>
      <c r="G668" s="1">
        <v>40911</v>
      </c>
      <c r="H668">
        <v>232389438</v>
      </c>
      <c r="I668" s="1">
        <v>40916</v>
      </c>
      <c r="J668" s="4">
        <v>8054</v>
      </c>
      <c r="K668" s="2">
        <v>152.58000000000001</v>
      </c>
      <c r="L668" s="2">
        <v>97.44</v>
      </c>
      <c r="M668" s="2">
        <v>1228879.32</v>
      </c>
      <c r="N668" s="2">
        <v>784781.76</v>
      </c>
      <c r="O668" s="2">
        <v>444097.56</v>
      </c>
      <c r="P668">
        <v>2012</v>
      </c>
      <c r="Q668">
        <v>1</v>
      </c>
    </row>
    <row r="669" spans="1:17" x14ac:dyDescent="0.3">
      <c r="A669" t="s">
        <v>17</v>
      </c>
      <c r="B669" t="s">
        <v>81</v>
      </c>
      <c r="C669" t="s">
        <v>25</v>
      </c>
      <c r="D669" t="s">
        <v>487</v>
      </c>
      <c r="E669" t="s">
        <v>27</v>
      </c>
      <c r="F669" t="s">
        <v>30</v>
      </c>
      <c r="G669" s="1">
        <v>42791</v>
      </c>
      <c r="H669">
        <v>155710446</v>
      </c>
      <c r="I669" s="1">
        <v>42791</v>
      </c>
      <c r="J669" s="4">
        <v>7036</v>
      </c>
      <c r="K669" s="2">
        <v>154.06</v>
      </c>
      <c r="L669" s="2">
        <v>90.93</v>
      </c>
      <c r="M669" s="2">
        <v>1083966.1599999999</v>
      </c>
      <c r="N669" s="2">
        <v>639783.48</v>
      </c>
      <c r="O669" s="2">
        <v>444182.68</v>
      </c>
      <c r="P669">
        <v>2017</v>
      </c>
      <c r="Q669">
        <v>2</v>
      </c>
    </row>
    <row r="670" spans="1:17" x14ac:dyDescent="0.3">
      <c r="A670" t="s">
        <v>40</v>
      </c>
      <c r="B670" t="s">
        <v>361</v>
      </c>
      <c r="C670" t="s">
        <v>19</v>
      </c>
      <c r="D670" t="s">
        <v>1110</v>
      </c>
      <c r="E670" t="s">
        <v>27</v>
      </c>
      <c r="F670" t="s">
        <v>39</v>
      </c>
      <c r="G670" s="1">
        <v>40185</v>
      </c>
      <c r="H670">
        <v>386600577</v>
      </c>
      <c r="I670" s="1">
        <v>40207</v>
      </c>
      <c r="J670" s="4">
        <v>2557</v>
      </c>
      <c r="K670" s="2">
        <v>437.2</v>
      </c>
      <c r="L670" s="2">
        <v>263.33</v>
      </c>
      <c r="M670" s="2">
        <v>1117920.3999999999</v>
      </c>
      <c r="N670" s="2">
        <v>673334.81</v>
      </c>
      <c r="O670" s="2">
        <v>444585.59</v>
      </c>
      <c r="P670">
        <v>2010</v>
      </c>
      <c r="Q670">
        <v>1</v>
      </c>
    </row>
    <row r="671" spans="1:17" x14ac:dyDescent="0.3">
      <c r="A671" t="s">
        <v>48</v>
      </c>
      <c r="B671" t="s">
        <v>454</v>
      </c>
      <c r="C671" t="s">
        <v>25</v>
      </c>
      <c r="D671" t="s">
        <v>1000</v>
      </c>
      <c r="E671" t="s">
        <v>21</v>
      </c>
      <c r="F671" t="s">
        <v>65</v>
      </c>
      <c r="G671" s="1">
        <v>42357</v>
      </c>
      <c r="H671">
        <v>737890565</v>
      </c>
      <c r="I671" s="1">
        <v>42384</v>
      </c>
      <c r="J671" s="4">
        <v>7071</v>
      </c>
      <c r="K671" s="2">
        <v>154.06</v>
      </c>
      <c r="L671" s="2">
        <v>90.93</v>
      </c>
      <c r="M671" s="2">
        <v>1089358.26</v>
      </c>
      <c r="N671" s="2">
        <v>642966.03</v>
      </c>
      <c r="O671" s="2">
        <v>446392.23</v>
      </c>
      <c r="P671">
        <v>2015</v>
      </c>
      <c r="Q671">
        <v>12</v>
      </c>
    </row>
    <row r="672" spans="1:17" x14ac:dyDescent="0.3">
      <c r="A672" t="s">
        <v>31</v>
      </c>
      <c r="B672" t="s">
        <v>245</v>
      </c>
      <c r="C672" t="s">
        <v>68</v>
      </c>
      <c r="D672" t="s">
        <v>701</v>
      </c>
      <c r="E672" t="s">
        <v>21</v>
      </c>
      <c r="F672" t="s">
        <v>65</v>
      </c>
      <c r="G672" s="1">
        <v>42633</v>
      </c>
      <c r="H672">
        <v>196587741</v>
      </c>
      <c r="I672" s="1">
        <v>42671</v>
      </c>
      <c r="J672" s="4">
        <v>3536</v>
      </c>
      <c r="K672" s="2">
        <v>651.21</v>
      </c>
      <c r="L672" s="2">
        <v>524.96</v>
      </c>
      <c r="M672" s="2">
        <v>2302678.56</v>
      </c>
      <c r="N672" s="2">
        <v>1856258.56</v>
      </c>
      <c r="O672" s="2">
        <v>446420</v>
      </c>
      <c r="P672">
        <v>2016</v>
      </c>
      <c r="Q672">
        <v>9</v>
      </c>
    </row>
    <row r="673" spans="1:17" x14ac:dyDescent="0.3">
      <c r="A673" t="s">
        <v>35</v>
      </c>
      <c r="B673" t="s">
        <v>300</v>
      </c>
      <c r="C673" t="s">
        <v>91</v>
      </c>
      <c r="D673" t="s">
        <v>301</v>
      </c>
      <c r="E673" t="s">
        <v>21</v>
      </c>
      <c r="F673" t="s">
        <v>39</v>
      </c>
      <c r="G673" s="1">
        <v>42795</v>
      </c>
      <c r="H673">
        <v>738839423</v>
      </c>
      <c r="I673" s="1">
        <v>42825</v>
      </c>
      <c r="J673" s="4">
        <v>7859</v>
      </c>
      <c r="K673" s="2">
        <v>421.89</v>
      </c>
      <c r="L673" s="2">
        <v>364.69</v>
      </c>
      <c r="M673" s="2">
        <v>3315633.51</v>
      </c>
      <c r="N673" s="2">
        <v>2866098.71</v>
      </c>
      <c r="O673" s="2">
        <v>449534.8</v>
      </c>
      <c r="P673">
        <v>2017</v>
      </c>
      <c r="Q673">
        <v>3</v>
      </c>
    </row>
    <row r="674" spans="1:17" x14ac:dyDescent="0.3">
      <c r="A674" t="s">
        <v>31</v>
      </c>
      <c r="B674" t="s">
        <v>235</v>
      </c>
      <c r="C674" t="s">
        <v>68</v>
      </c>
      <c r="D674" t="s">
        <v>784</v>
      </c>
      <c r="E674" t="s">
        <v>21</v>
      </c>
      <c r="F674" t="s">
        <v>30</v>
      </c>
      <c r="G674" s="1">
        <v>42305</v>
      </c>
      <c r="H674">
        <v>210409057</v>
      </c>
      <c r="I674" s="1">
        <v>42342</v>
      </c>
      <c r="J674" s="4">
        <v>3570</v>
      </c>
      <c r="K674" s="2">
        <v>651.21</v>
      </c>
      <c r="L674" s="2">
        <v>524.96</v>
      </c>
      <c r="M674" s="2">
        <v>2324819.7000000002</v>
      </c>
      <c r="N674" s="2">
        <v>1874107.2</v>
      </c>
      <c r="O674" s="2">
        <v>450712.5</v>
      </c>
      <c r="P674">
        <v>2015</v>
      </c>
      <c r="Q674">
        <v>10</v>
      </c>
    </row>
    <row r="675" spans="1:17" x14ac:dyDescent="0.3">
      <c r="A675" t="s">
        <v>17</v>
      </c>
      <c r="B675" t="s">
        <v>180</v>
      </c>
      <c r="C675" t="s">
        <v>56</v>
      </c>
      <c r="D675" t="s">
        <v>814</v>
      </c>
      <c r="E675" t="s">
        <v>27</v>
      </c>
      <c r="F675" t="s">
        <v>39</v>
      </c>
      <c r="G675" s="1">
        <v>42814</v>
      </c>
      <c r="H675">
        <v>177950036</v>
      </c>
      <c r="I675" s="1">
        <v>42854</v>
      </c>
      <c r="J675" s="4">
        <v>8225</v>
      </c>
      <c r="K675" s="2">
        <v>152.58000000000001</v>
      </c>
      <c r="L675" s="2">
        <v>97.44</v>
      </c>
      <c r="M675" s="2">
        <v>1254970.5</v>
      </c>
      <c r="N675" s="2">
        <v>801444</v>
      </c>
      <c r="O675" s="2">
        <v>453526.5</v>
      </c>
      <c r="P675">
        <v>2017</v>
      </c>
      <c r="Q675">
        <v>3</v>
      </c>
    </row>
    <row r="676" spans="1:17" x14ac:dyDescent="0.3">
      <c r="A676" t="s">
        <v>31</v>
      </c>
      <c r="B676" t="s">
        <v>166</v>
      </c>
      <c r="C676" t="s">
        <v>33</v>
      </c>
      <c r="D676" t="s">
        <v>1167</v>
      </c>
      <c r="E676" t="s">
        <v>27</v>
      </c>
      <c r="F676" t="s">
        <v>30</v>
      </c>
      <c r="G676" s="1">
        <v>40264</v>
      </c>
      <c r="H676">
        <v>160299813</v>
      </c>
      <c r="I676" s="1">
        <v>40274</v>
      </c>
      <c r="J676" s="4">
        <v>5132</v>
      </c>
      <c r="K676" s="2">
        <v>205.7</v>
      </c>
      <c r="L676" s="2">
        <v>117.11</v>
      </c>
      <c r="M676" s="2">
        <v>1055652.3999999999</v>
      </c>
      <c r="N676" s="2">
        <v>601008.52</v>
      </c>
      <c r="O676" s="2">
        <v>454643.88</v>
      </c>
      <c r="P676">
        <v>2010</v>
      </c>
      <c r="Q676">
        <v>3</v>
      </c>
    </row>
    <row r="677" spans="1:17" x14ac:dyDescent="0.3">
      <c r="A677" t="s">
        <v>35</v>
      </c>
      <c r="B677" t="s">
        <v>273</v>
      </c>
      <c r="C677" t="s">
        <v>25</v>
      </c>
      <c r="D677" t="s">
        <v>1059</v>
      </c>
      <c r="E677" t="s">
        <v>27</v>
      </c>
      <c r="F677" t="s">
        <v>65</v>
      </c>
      <c r="G677" s="1">
        <v>42498</v>
      </c>
      <c r="H677">
        <v>446970021</v>
      </c>
      <c r="I677" s="1">
        <v>42499</v>
      </c>
      <c r="J677" s="4">
        <v>7217</v>
      </c>
      <c r="K677" s="2">
        <v>154.06</v>
      </c>
      <c r="L677" s="2">
        <v>90.93</v>
      </c>
      <c r="M677" s="2">
        <v>1111851.02</v>
      </c>
      <c r="N677" s="2">
        <v>656241.81000000006</v>
      </c>
      <c r="O677" s="2">
        <v>455609.21</v>
      </c>
      <c r="P677">
        <v>2016</v>
      </c>
      <c r="Q677">
        <v>5</v>
      </c>
    </row>
    <row r="678" spans="1:17" x14ac:dyDescent="0.3">
      <c r="A678" t="s">
        <v>17</v>
      </c>
      <c r="B678" t="s">
        <v>450</v>
      </c>
      <c r="C678" t="s">
        <v>33</v>
      </c>
      <c r="D678" t="s">
        <v>1113</v>
      </c>
      <c r="E678" t="s">
        <v>27</v>
      </c>
      <c r="F678" t="s">
        <v>39</v>
      </c>
      <c r="G678" s="1">
        <v>41404</v>
      </c>
      <c r="H678">
        <v>785261380</v>
      </c>
      <c r="I678" s="1">
        <v>41420</v>
      </c>
      <c r="J678" s="4">
        <v>5147</v>
      </c>
      <c r="K678" s="2">
        <v>205.7</v>
      </c>
      <c r="L678" s="2">
        <v>117.11</v>
      </c>
      <c r="M678" s="2">
        <v>1058737.8999999999</v>
      </c>
      <c r="N678" s="2">
        <v>602765.17000000004</v>
      </c>
      <c r="O678" s="2">
        <v>455972.73</v>
      </c>
      <c r="P678">
        <v>2013</v>
      </c>
      <c r="Q678">
        <v>5</v>
      </c>
    </row>
    <row r="679" spans="1:17" x14ac:dyDescent="0.3">
      <c r="A679" t="s">
        <v>31</v>
      </c>
      <c r="B679" t="s">
        <v>127</v>
      </c>
      <c r="C679" t="s">
        <v>56</v>
      </c>
      <c r="D679" t="s">
        <v>867</v>
      </c>
      <c r="E679" t="s">
        <v>27</v>
      </c>
      <c r="F679" t="s">
        <v>39</v>
      </c>
      <c r="G679" s="1">
        <v>42182</v>
      </c>
      <c r="H679">
        <v>505975615</v>
      </c>
      <c r="I679" s="1">
        <v>42189</v>
      </c>
      <c r="J679" s="4">
        <v>8283</v>
      </c>
      <c r="K679" s="2">
        <v>152.58000000000001</v>
      </c>
      <c r="L679" s="2">
        <v>97.44</v>
      </c>
      <c r="M679" s="2">
        <v>1263820.1399999999</v>
      </c>
      <c r="N679" s="2">
        <v>807095.52</v>
      </c>
      <c r="O679" s="2">
        <v>456724.62</v>
      </c>
      <c r="P679">
        <v>2015</v>
      </c>
      <c r="Q679">
        <v>6</v>
      </c>
    </row>
    <row r="680" spans="1:17" x14ac:dyDescent="0.3">
      <c r="A680" t="s">
        <v>17</v>
      </c>
      <c r="B680" t="s">
        <v>318</v>
      </c>
      <c r="C680" t="s">
        <v>46</v>
      </c>
      <c r="D680" t="s">
        <v>319</v>
      </c>
      <c r="E680" t="s">
        <v>21</v>
      </c>
      <c r="F680" t="s">
        <v>39</v>
      </c>
      <c r="G680" s="1">
        <v>42344</v>
      </c>
      <c r="H680">
        <v>310343015</v>
      </c>
      <c r="I680" s="1">
        <v>42366</v>
      </c>
      <c r="J680" s="4">
        <v>6249</v>
      </c>
      <c r="K680" s="2">
        <v>109.28</v>
      </c>
      <c r="L680" s="2">
        <v>35.840000000000003</v>
      </c>
      <c r="M680" s="2">
        <v>682890.72</v>
      </c>
      <c r="N680" s="2">
        <v>223964.16</v>
      </c>
      <c r="O680" s="2">
        <v>458926.56</v>
      </c>
      <c r="P680">
        <v>2015</v>
      </c>
      <c r="Q680">
        <v>12</v>
      </c>
    </row>
    <row r="681" spans="1:17" x14ac:dyDescent="0.3">
      <c r="A681" t="s">
        <v>40</v>
      </c>
      <c r="B681" t="s">
        <v>157</v>
      </c>
      <c r="C681" t="s">
        <v>68</v>
      </c>
      <c r="D681" t="s">
        <v>158</v>
      </c>
      <c r="E681" t="s">
        <v>21</v>
      </c>
      <c r="F681" t="s">
        <v>30</v>
      </c>
      <c r="G681" s="1">
        <v>41280</v>
      </c>
      <c r="H681">
        <v>810871112</v>
      </c>
      <c r="I681" s="1">
        <v>41282</v>
      </c>
      <c r="J681" s="4">
        <v>3636</v>
      </c>
      <c r="K681" s="2">
        <v>651.21</v>
      </c>
      <c r="L681" s="2">
        <v>524.96</v>
      </c>
      <c r="M681" s="2">
        <v>2367799.56</v>
      </c>
      <c r="N681" s="2">
        <v>1908754.56</v>
      </c>
      <c r="O681" s="2">
        <v>459045</v>
      </c>
      <c r="P681">
        <v>2013</v>
      </c>
      <c r="Q681">
        <v>1</v>
      </c>
    </row>
    <row r="682" spans="1:17" x14ac:dyDescent="0.3">
      <c r="A682" t="s">
        <v>51</v>
      </c>
      <c r="B682" t="s">
        <v>661</v>
      </c>
      <c r="C682" t="s">
        <v>25</v>
      </c>
      <c r="D682" t="s">
        <v>765</v>
      </c>
      <c r="E682" t="s">
        <v>27</v>
      </c>
      <c r="F682" t="s">
        <v>30</v>
      </c>
      <c r="G682" s="1">
        <v>40527</v>
      </c>
      <c r="H682">
        <v>729443109</v>
      </c>
      <c r="I682" s="1">
        <v>40555</v>
      </c>
      <c r="J682" s="4">
        <v>7281</v>
      </c>
      <c r="K682" s="2">
        <v>154.06</v>
      </c>
      <c r="L682" s="2">
        <v>90.93</v>
      </c>
      <c r="M682" s="2">
        <v>1121710.8600000001</v>
      </c>
      <c r="N682" s="2">
        <v>662061.32999999996</v>
      </c>
      <c r="O682" s="2">
        <v>459649.53</v>
      </c>
      <c r="P682">
        <v>2010</v>
      </c>
      <c r="Q682">
        <v>12</v>
      </c>
    </row>
    <row r="683" spans="1:17" x14ac:dyDescent="0.3">
      <c r="A683" t="s">
        <v>48</v>
      </c>
      <c r="B683" t="s">
        <v>433</v>
      </c>
      <c r="C683" t="s">
        <v>28</v>
      </c>
      <c r="D683" t="s">
        <v>1058</v>
      </c>
      <c r="E683" t="s">
        <v>21</v>
      </c>
      <c r="F683" t="s">
        <v>65</v>
      </c>
      <c r="G683" s="1">
        <v>40512</v>
      </c>
      <c r="H683">
        <v>547528827</v>
      </c>
      <c r="I683" s="1">
        <v>40527</v>
      </c>
      <c r="J683" s="4">
        <v>4802</v>
      </c>
      <c r="K683" s="2">
        <v>255.28</v>
      </c>
      <c r="L683" s="2">
        <v>159.41999999999999</v>
      </c>
      <c r="M683" s="2">
        <v>1225854.56</v>
      </c>
      <c r="N683" s="2">
        <v>765534.84</v>
      </c>
      <c r="O683" s="2">
        <v>460319.72</v>
      </c>
      <c r="P683">
        <v>2010</v>
      </c>
      <c r="Q683">
        <v>11</v>
      </c>
    </row>
    <row r="684" spans="1:17" x14ac:dyDescent="0.3">
      <c r="A684" t="s">
        <v>35</v>
      </c>
      <c r="B684" t="s">
        <v>346</v>
      </c>
      <c r="C684" t="s">
        <v>91</v>
      </c>
      <c r="D684" t="s">
        <v>880</v>
      </c>
      <c r="E684" t="s">
        <v>21</v>
      </c>
      <c r="F684" t="s">
        <v>65</v>
      </c>
      <c r="G684" s="1">
        <v>40482</v>
      </c>
      <c r="H684">
        <v>794969689</v>
      </c>
      <c r="I684" s="1">
        <v>40495</v>
      </c>
      <c r="J684" s="4">
        <v>8052</v>
      </c>
      <c r="K684" s="2">
        <v>421.89</v>
      </c>
      <c r="L684" s="2">
        <v>364.69</v>
      </c>
      <c r="M684" s="2">
        <v>3397058.28</v>
      </c>
      <c r="N684" s="2">
        <v>2936483.88</v>
      </c>
      <c r="O684" s="2">
        <v>460574.4</v>
      </c>
      <c r="P684">
        <v>2010</v>
      </c>
      <c r="Q684">
        <v>10</v>
      </c>
    </row>
    <row r="685" spans="1:17" x14ac:dyDescent="0.3">
      <c r="A685" t="s">
        <v>51</v>
      </c>
      <c r="B685" t="s">
        <v>338</v>
      </c>
      <c r="C685" t="s">
        <v>56</v>
      </c>
      <c r="D685" t="s">
        <v>457</v>
      </c>
      <c r="E685" t="s">
        <v>21</v>
      </c>
      <c r="F685" t="s">
        <v>65</v>
      </c>
      <c r="G685" s="1">
        <v>41702</v>
      </c>
      <c r="H685">
        <v>251753699</v>
      </c>
      <c r="I685" s="1">
        <v>41722</v>
      </c>
      <c r="J685" s="4">
        <v>8369</v>
      </c>
      <c r="K685" s="2">
        <v>152.58000000000001</v>
      </c>
      <c r="L685" s="2">
        <v>97.44</v>
      </c>
      <c r="M685" s="2">
        <v>1276942.02</v>
      </c>
      <c r="N685" s="2">
        <v>815475.36</v>
      </c>
      <c r="O685" s="2">
        <v>461466.66</v>
      </c>
      <c r="P685">
        <v>2014</v>
      </c>
      <c r="Q685">
        <v>3</v>
      </c>
    </row>
    <row r="686" spans="1:17" x14ac:dyDescent="0.3">
      <c r="A686" t="s">
        <v>31</v>
      </c>
      <c r="B686" t="s">
        <v>139</v>
      </c>
      <c r="C686" t="s">
        <v>28</v>
      </c>
      <c r="D686" t="s">
        <v>1074</v>
      </c>
      <c r="E686" t="s">
        <v>21</v>
      </c>
      <c r="F686" t="s">
        <v>22</v>
      </c>
      <c r="G686" s="1">
        <v>42720</v>
      </c>
      <c r="H686">
        <v>677394092</v>
      </c>
      <c r="I686" s="1">
        <v>42733</v>
      </c>
      <c r="J686" s="4">
        <v>4820</v>
      </c>
      <c r="K686" s="2">
        <v>255.28</v>
      </c>
      <c r="L686" s="2">
        <v>159.41999999999999</v>
      </c>
      <c r="M686" s="2">
        <v>1230449.6000000001</v>
      </c>
      <c r="N686" s="2">
        <v>768404.4</v>
      </c>
      <c r="O686" s="2">
        <v>462045.2</v>
      </c>
      <c r="P686">
        <v>2016</v>
      </c>
      <c r="Q686">
        <v>12</v>
      </c>
    </row>
    <row r="687" spans="1:17" x14ac:dyDescent="0.3">
      <c r="A687" t="s">
        <v>40</v>
      </c>
      <c r="B687" t="s">
        <v>306</v>
      </c>
      <c r="C687" t="s">
        <v>91</v>
      </c>
      <c r="D687" t="s">
        <v>813</v>
      </c>
      <c r="E687" t="s">
        <v>27</v>
      </c>
      <c r="F687" t="s">
        <v>22</v>
      </c>
      <c r="G687" s="1">
        <v>40232</v>
      </c>
      <c r="H687">
        <v>607521903</v>
      </c>
      <c r="I687" s="1">
        <v>40273</v>
      </c>
      <c r="J687" s="4">
        <v>8086</v>
      </c>
      <c r="K687" s="2">
        <v>421.89</v>
      </c>
      <c r="L687" s="2">
        <v>364.69</v>
      </c>
      <c r="M687" s="2">
        <v>3411402.54</v>
      </c>
      <c r="N687" s="2">
        <v>2948883.34</v>
      </c>
      <c r="O687" s="2">
        <v>462519.2</v>
      </c>
      <c r="P687">
        <v>2010</v>
      </c>
      <c r="Q687">
        <v>2</v>
      </c>
    </row>
    <row r="688" spans="1:17" x14ac:dyDescent="0.3">
      <c r="A688" t="s">
        <v>40</v>
      </c>
      <c r="B688" t="s">
        <v>79</v>
      </c>
      <c r="C688" t="s">
        <v>46</v>
      </c>
      <c r="D688" t="s">
        <v>80</v>
      </c>
      <c r="E688" t="s">
        <v>27</v>
      </c>
      <c r="F688" t="s">
        <v>65</v>
      </c>
      <c r="G688" s="1">
        <v>40417</v>
      </c>
      <c r="H688">
        <v>880999934</v>
      </c>
      <c r="I688" s="1">
        <v>40437</v>
      </c>
      <c r="J688" s="4">
        <v>6313</v>
      </c>
      <c r="K688" s="2">
        <v>109.28</v>
      </c>
      <c r="L688" s="2">
        <v>35.840000000000003</v>
      </c>
      <c r="M688" s="2">
        <v>689884.64</v>
      </c>
      <c r="N688" s="2">
        <v>226257.92000000001</v>
      </c>
      <c r="O688" s="2">
        <v>463626.72</v>
      </c>
      <c r="P688">
        <v>2010</v>
      </c>
      <c r="Q688">
        <v>8</v>
      </c>
    </row>
    <row r="689" spans="1:17" x14ac:dyDescent="0.3">
      <c r="A689" t="s">
        <v>35</v>
      </c>
      <c r="B689" t="s">
        <v>518</v>
      </c>
      <c r="C689" t="s">
        <v>91</v>
      </c>
      <c r="D689" t="s">
        <v>519</v>
      </c>
      <c r="E689" t="s">
        <v>21</v>
      </c>
      <c r="F689" t="s">
        <v>22</v>
      </c>
      <c r="G689" s="1">
        <v>41489</v>
      </c>
      <c r="H689">
        <v>306125295</v>
      </c>
      <c r="I689" s="1">
        <v>41501</v>
      </c>
      <c r="J689" s="4">
        <v>8132</v>
      </c>
      <c r="K689" s="2">
        <v>421.89</v>
      </c>
      <c r="L689" s="2">
        <v>364.69</v>
      </c>
      <c r="M689" s="2">
        <v>3430809.48</v>
      </c>
      <c r="N689" s="2">
        <v>2965659.08</v>
      </c>
      <c r="O689" s="2">
        <v>465150.4</v>
      </c>
      <c r="P689">
        <v>2013</v>
      </c>
      <c r="Q689">
        <v>8</v>
      </c>
    </row>
    <row r="690" spans="1:17" x14ac:dyDescent="0.3">
      <c r="A690" t="s">
        <v>35</v>
      </c>
      <c r="B690" t="s">
        <v>36</v>
      </c>
      <c r="C690" t="s">
        <v>91</v>
      </c>
      <c r="D690" t="s">
        <v>605</v>
      </c>
      <c r="E690" t="s">
        <v>21</v>
      </c>
      <c r="F690" t="s">
        <v>22</v>
      </c>
      <c r="G690" s="1">
        <v>40993</v>
      </c>
      <c r="H690">
        <v>479447925</v>
      </c>
      <c r="I690" s="1">
        <v>41003</v>
      </c>
      <c r="J690" s="4">
        <v>8150</v>
      </c>
      <c r="K690" s="2">
        <v>421.89</v>
      </c>
      <c r="L690" s="2">
        <v>364.69</v>
      </c>
      <c r="M690" s="2">
        <v>3438403.5</v>
      </c>
      <c r="N690" s="2">
        <v>2972223.5</v>
      </c>
      <c r="O690" s="2">
        <v>466180</v>
      </c>
      <c r="P690">
        <v>2012</v>
      </c>
      <c r="Q690">
        <v>3</v>
      </c>
    </row>
    <row r="691" spans="1:17" x14ac:dyDescent="0.3">
      <c r="A691" t="s">
        <v>31</v>
      </c>
      <c r="B691" t="s">
        <v>127</v>
      </c>
      <c r="C691" t="s">
        <v>91</v>
      </c>
      <c r="D691" t="s">
        <v>128</v>
      </c>
      <c r="E691" t="s">
        <v>27</v>
      </c>
      <c r="F691" t="s">
        <v>39</v>
      </c>
      <c r="G691" s="1">
        <v>42713</v>
      </c>
      <c r="H691">
        <v>726708972</v>
      </c>
      <c r="I691" s="1">
        <v>42761</v>
      </c>
      <c r="J691" s="4">
        <v>8189</v>
      </c>
      <c r="K691" s="2">
        <v>421.89</v>
      </c>
      <c r="L691" s="2">
        <v>364.69</v>
      </c>
      <c r="M691" s="2">
        <v>3454857.21</v>
      </c>
      <c r="N691" s="2">
        <v>2986446.41</v>
      </c>
      <c r="O691" s="2">
        <v>468410.8</v>
      </c>
      <c r="P691">
        <v>2016</v>
      </c>
      <c r="Q691">
        <v>12</v>
      </c>
    </row>
    <row r="692" spans="1:17" x14ac:dyDescent="0.3">
      <c r="A692" t="s">
        <v>17</v>
      </c>
      <c r="B692" t="s">
        <v>508</v>
      </c>
      <c r="C692" t="s">
        <v>25</v>
      </c>
      <c r="D692" t="s">
        <v>509</v>
      </c>
      <c r="E692" t="s">
        <v>27</v>
      </c>
      <c r="F692" t="s">
        <v>22</v>
      </c>
      <c r="G692" s="1">
        <v>41149</v>
      </c>
      <c r="H692">
        <v>808890140</v>
      </c>
      <c r="I692" s="1">
        <v>41174</v>
      </c>
      <c r="J692" s="4">
        <v>7422</v>
      </c>
      <c r="K692" s="2">
        <v>154.06</v>
      </c>
      <c r="L692" s="2">
        <v>90.93</v>
      </c>
      <c r="M692" s="2">
        <v>1143433.32</v>
      </c>
      <c r="N692" s="2">
        <v>674882.46</v>
      </c>
      <c r="O692" s="2">
        <v>468550.86</v>
      </c>
      <c r="P692">
        <v>2012</v>
      </c>
      <c r="Q692">
        <v>8</v>
      </c>
    </row>
    <row r="693" spans="1:17" x14ac:dyDescent="0.3">
      <c r="A693" t="s">
        <v>51</v>
      </c>
      <c r="B693" t="s">
        <v>129</v>
      </c>
      <c r="C693" t="s">
        <v>56</v>
      </c>
      <c r="D693" t="s">
        <v>1064</v>
      </c>
      <c r="E693" t="s">
        <v>21</v>
      </c>
      <c r="F693" t="s">
        <v>65</v>
      </c>
      <c r="G693" s="1">
        <v>40915</v>
      </c>
      <c r="H693">
        <v>364554107</v>
      </c>
      <c r="I693" s="1">
        <v>40926</v>
      </c>
      <c r="J693" s="4">
        <v>8516</v>
      </c>
      <c r="K693" s="2">
        <v>152.58000000000001</v>
      </c>
      <c r="L693" s="2">
        <v>97.44</v>
      </c>
      <c r="M693" s="2">
        <v>1299371.28</v>
      </c>
      <c r="N693" s="2">
        <v>829799.04</v>
      </c>
      <c r="O693" s="2">
        <v>469572.24</v>
      </c>
      <c r="P693">
        <v>2012</v>
      </c>
      <c r="Q693">
        <v>1</v>
      </c>
    </row>
    <row r="694" spans="1:17" x14ac:dyDescent="0.3">
      <c r="A694" t="s">
        <v>51</v>
      </c>
      <c r="B694" t="s">
        <v>374</v>
      </c>
      <c r="C694" t="s">
        <v>25</v>
      </c>
      <c r="D694" t="s">
        <v>375</v>
      </c>
      <c r="E694" t="s">
        <v>21</v>
      </c>
      <c r="F694" t="s">
        <v>22</v>
      </c>
      <c r="G694" s="1">
        <v>40192</v>
      </c>
      <c r="H694">
        <v>131482589</v>
      </c>
      <c r="I694" s="1">
        <v>40198</v>
      </c>
      <c r="J694" s="4">
        <v>7475</v>
      </c>
      <c r="K694" s="2">
        <v>154.06</v>
      </c>
      <c r="L694" s="2">
        <v>90.93</v>
      </c>
      <c r="M694" s="2">
        <v>1151598.5</v>
      </c>
      <c r="N694" s="2">
        <v>679701.75</v>
      </c>
      <c r="O694" s="2">
        <v>471896.75</v>
      </c>
      <c r="P694">
        <v>2010</v>
      </c>
      <c r="Q694">
        <v>1</v>
      </c>
    </row>
    <row r="695" spans="1:17" x14ac:dyDescent="0.3">
      <c r="A695" t="s">
        <v>35</v>
      </c>
      <c r="B695" t="s">
        <v>252</v>
      </c>
      <c r="C695" t="s">
        <v>19</v>
      </c>
      <c r="D695" t="s">
        <v>484</v>
      </c>
      <c r="E695" t="s">
        <v>21</v>
      </c>
      <c r="F695" t="s">
        <v>65</v>
      </c>
      <c r="G695" s="1">
        <v>42025</v>
      </c>
      <c r="H695">
        <v>889740073</v>
      </c>
      <c r="I695" s="1">
        <v>42030</v>
      </c>
      <c r="J695" s="4">
        <v>2715</v>
      </c>
      <c r="K695" s="2">
        <v>437.2</v>
      </c>
      <c r="L695" s="2">
        <v>263.33</v>
      </c>
      <c r="M695" s="2">
        <v>1186998</v>
      </c>
      <c r="N695" s="2">
        <v>714940.95</v>
      </c>
      <c r="O695" s="2">
        <v>472057.05</v>
      </c>
      <c r="P695">
        <v>2015</v>
      </c>
      <c r="Q695">
        <v>1</v>
      </c>
    </row>
    <row r="696" spans="1:17" x14ac:dyDescent="0.3">
      <c r="A696" t="s">
        <v>17</v>
      </c>
      <c r="B696" t="s">
        <v>715</v>
      </c>
      <c r="C696" t="s">
        <v>46</v>
      </c>
      <c r="D696" t="s">
        <v>954</v>
      </c>
      <c r="E696" t="s">
        <v>21</v>
      </c>
      <c r="F696" t="s">
        <v>30</v>
      </c>
      <c r="G696" s="1">
        <v>42560</v>
      </c>
      <c r="H696">
        <v>837407815</v>
      </c>
      <c r="I696" s="1">
        <v>42571</v>
      </c>
      <c r="J696" s="4">
        <v>6436</v>
      </c>
      <c r="K696" s="2">
        <v>109.28</v>
      </c>
      <c r="L696" s="2">
        <v>35.840000000000003</v>
      </c>
      <c r="M696" s="2">
        <v>703326.08</v>
      </c>
      <c r="N696" s="2">
        <v>230666.23999999999</v>
      </c>
      <c r="O696" s="2">
        <v>472659.84</v>
      </c>
      <c r="P696">
        <v>2016</v>
      </c>
      <c r="Q696">
        <v>7</v>
      </c>
    </row>
    <row r="697" spans="1:17" x14ac:dyDescent="0.3">
      <c r="A697" t="s">
        <v>40</v>
      </c>
      <c r="B697" t="s">
        <v>67</v>
      </c>
      <c r="C697" t="s">
        <v>46</v>
      </c>
      <c r="D697" t="s">
        <v>297</v>
      </c>
      <c r="E697" t="s">
        <v>27</v>
      </c>
      <c r="F697" t="s">
        <v>30</v>
      </c>
      <c r="G697" s="1">
        <v>42537</v>
      </c>
      <c r="H697">
        <v>902424991</v>
      </c>
      <c r="I697" s="1">
        <v>42555</v>
      </c>
      <c r="J697" s="4">
        <v>6463</v>
      </c>
      <c r="K697" s="2">
        <v>109.28</v>
      </c>
      <c r="L697" s="2">
        <v>35.840000000000003</v>
      </c>
      <c r="M697" s="2">
        <v>706276.64</v>
      </c>
      <c r="N697" s="2">
        <v>231633.92000000001</v>
      </c>
      <c r="O697" s="2">
        <v>474642.72</v>
      </c>
      <c r="P697">
        <v>2016</v>
      </c>
      <c r="Q697">
        <v>6</v>
      </c>
    </row>
    <row r="698" spans="1:17" x14ac:dyDescent="0.3">
      <c r="A698" t="s">
        <v>35</v>
      </c>
      <c r="B698" t="s">
        <v>214</v>
      </c>
      <c r="C698" t="s">
        <v>56</v>
      </c>
      <c r="D698" t="s">
        <v>251</v>
      </c>
      <c r="E698" t="s">
        <v>21</v>
      </c>
      <c r="F698" t="s">
        <v>22</v>
      </c>
      <c r="G698" s="1">
        <v>40454</v>
      </c>
      <c r="H698">
        <v>164569461</v>
      </c>
      <c r="I698" s="1">
        <v>40456</v>
      </c>
      <c r="J698" s="4">
        <v>8615</v>
      </c>
      <c r="K698" s="2">
        <v>152.58000000000001</v>
      </c>
      <c r="L698" s="2">
        <v>97.44</v>
      </c>
      <c r="M698" s="2">
        <v>1314476.7</v>
      </c>
      <c r="N698" s="2">
        <v>839445.6</v>
      </c>
      <c r="O698" s="2">
        <v>475031.1</v>
      </c>
      <c r="P698">
        <v>2010</v>
      </c>
      <c r="Q698">
        <v>10</v>
      </c>
    </row>
    <row r="699" spans="1:17" x14ac:dyDescent="0.3">
      <c r="A699" t="s">
        <v>31</v>
      </c>
      <c r="B699" t="s">
        <v>437</v>
      </c>
      <c r="C699" t="s">
        <v>28</v>
      </c>
      <c r="D699" t="s">
        <v>599</v>
      </c>
      <c r="E699" t="s">
        <v>27</v>
      </c>
      <c r="F699" t="s">
        <v>39</v>
      </c>
      <c r="G699" s="1">
        <v>42089</v>
      </c>
      <c r="H699">
        <v>155128943</v>
      </c>
      <c r="I699" s="1">
        <v>42129</v>
      </c>
      <c r="J699" s="4">
        <v>4957</v>
      </c>
      <c r="K699" s="2">
        <v>255.28</v>
      </c>
      <c r="L699" s="2">
        <v>159.41999999999999</v>
      </c>
      <c r="M699" s="2">
        <v>1265422.96</v>
      </c>
      <c r="N699" s="2">
        <v>790244.94</v>
      </c>
      <c r="O699" s="2">
        <v>475178.02</v>
      </c>
      <c r="P699">
        <v>2015</v>
      </c>
      <c r="Q699">
        <v>3</v>
      </c>
    </row>
    <row r="700" spans="1:17" x14ac:dyDescent="0.3">
      <c r="A700" t="s">
        <v>31</v>
      </c>
      <c r="B700" t="s">
        <v>141</v>
      </c>
      <c r="C700" t="s">
        <v>91</v>
      </c>
      <c r="D700" t="s">
        <v>978</v>
      </c>
      <c r="E700" t="s">
        <v>21</v>
      </c>
      <c r="F700" t="s">
        <v>39</v>
      </c>
      <c r="G700" s="1">
        <v>41310</v>
      </c>
      <c r="H700">
        <v>806662833</v>
      </c>
      <c r="I700" s="1">
        <v>41360</v>
      </c>
      <c r="J700" s="4">
        <v>8313</v>
      </c>
      <c r="K700" s="2">
        <v>421.89</v>
      </c>
      <c r="L700" s="2">
        <v>364.69</v>
      </c>
      <c r="M700" s="2">
        <v>3507171.57</v>
      </c>
      <c r="N700" s="2">
        <v>3031667.97</v>
      </c>
      <c r="O700" s="2">
        <v>475503.6</v>
      </c>
      <c r="P700">
        <v>2013</v>
      </c>
      <c r="Q700">
        <v>2</v>
      </c>
    </row>
    <row r="701" spans="1:17" x14ac:dyDescent="0.3">
      <c r="A701" t="s">
        <v>31</v>
      </c>
      <c r="B701" t="s">
        <v>634</v>
      </c>
      <c r="C701" t="s">
        <v>33</v>
      </c>
      <c r="D701" t="s">
        <v>1057</v>
      </c>
      <c r="E701" t="s">
        <v>27</v>
      </c>
      <c r="F701" t="s">
        <v>65</v>
      </c>
      <c r="G701" s="1">
        <v>40819</v>
      </c>
      <c r="H701">
        <v>899853074</v>
      </c>
      <c r="I701" s="1">
        <v>40842</v>
      </c>
      <c r="J701" s="4">
        <v>5376</v>
      </c>
      <c r="K701" s="2">
        <v>205.7</v>
      </c>
      <c r="L701" s="2">
        <v>117.11</v>
      </c>
      <c r="M701" s="2">
        <v>1105843.2</v>
      </c>
      <c r="N701" s="2">
        <v>629583.35999999999</v>
      </c>
      <c r="O701" s="2">
        <v>476259.84000000003</v>
      </c>
      <c r="P701">
        <v>2011</v>
      </c>
      <c r="Q701">
        <v>10</v>
      </c>
    </row>
    <row r="702" spans="1:17" x14ac:dyDescent="0.3">
      <c r="A702" t="s">
        <v>48</v>
      </c>
      <c r="B702" t="s">
        <v>97</v>
      </c>
      <c r="C702" t="s">
        <v>33</v>
      </c>
      <c r="D702" t="s">
        <v>482</v>
      </c>
      <c r="E702" t="s">
        <v>27</v>
      </c>
      <c r="F702" t="s">
        <v>22</v>
      </c>
      <c r="G702" s="1">
        <v>42057</v>
      </c>
      <c r="H702">
        <v>544219195</v>
      </c>
      <c r="I702" s="1">
        <v>42072</v>
      </c>
      <c r="J702" s="4">
        <v>5409</v>
      </c>
      <c r="K702" s="2">
        <v>205.7</v>
      </c>
      <c r="L702" s="2">
        <v>117.11</v>
      </c>
      <c r="M702" s="2">
        <v>1112631.3</v>
      </c>
      <c r="N702" s="2">
        <v>633447.99</v>
      </c>
      <c r="O702" s="2">
        <v>479183.31</v>
      </c>
      <c r="P702">
        <v>2015</v>
      </c>
      <c r="Q702">
        <v>2</v>
      </c>
    </row>
    <row r="703" spans="1:17" x14ac:dyDescent="0.3">
      <c r="A703" t="s">
        <v>35</v>
      </c>
      <c r="B703" t="s">
        <v>223</v>
      </c>
      <c r="C703" t="s">
        <v>28</v>
      </c>
      <c r="D703" t="s">
        <v>619</v>
      </c>
      <c r="E703" t="s">
        <v>27</v>
      </c>
      <c r="F703" t="s">
        <v>22</v>
      </c>
      <c r="G703" s="1">
        <v>40905</v>
      </c>
      <c r="H703">
        <v>792729079</v>
      </c>
      <c r="I703" s="1">
        <v>40925</v>
      </c>
      <c r="J703" s="4">
        <v>5006</v>
      </c>
      <c r="K703" s="2">
        <v>255.28</v>
      </c>
      <c r="L703" s="2">
        <v>159.41999999999999</v>
      </c>
      <c r="M703" s="2">
        <v>1277931.68</v>
      </c>
      <c r="N703" s="2">
        <v>798056.52</v>
      </c>
      <c r="O703" s="2">
        <v>479875.16</v>
      </c>
      <c r="P703">
        <v>2011</v>
      </c>
      <c r="Q703">
        <v>12</v>
      </c>
    </row>
    <row r="704" spans="1:17" x14ac:dyDescent="0.3">
      <c r="A704" t="s">
        <v>17</v>
      </c>
      <c r="B704" t="s">
        <v>174</v>
      </c>
      <c r="C704" t="s">
        <v>46</v>
      </c>
      <c r="D704" t="s">
        <v>1180</v>
      </c>
      <c r="E704" t="s">
        <v>21</v>
      </c>
      <c r="F704" t="s">
        <v>30</v>
      </c>
      <c r="G704" s="1">
        <v>40869</v>
      </c>
      <c r="H704">
        <v>687875735</v>
      </c>
      <c r="I704" s="1">
        <v>40879</v>
      </c>
      <c r="J704" s="4">
        <v>6571</v>
      </c>
      <c r="K704" s="2">
        <v>109.28</v>
      </c>
      <c r="L704" s="2">
        <v>35.840000000000003</v>
      </c>
      <c r="M704" s="2">
        <v>718078.88</v>
      </c>
      <c r="N704" s="2">
        <v>235504.64000000001</v>
      </c>
      <c r="O704" s="2">
        <v>482574.24</v>
      </c>
      <c r="P704">
        <v>2011</v>
      </c>
      <c r="Q704">
        <v>11</v>
      </c>
    </row>
    <row r="705" spans="1:17" x14ac:dyDescent="0.3">
      <c r="A705" t="s">
        <v>40</v>
      </c>
      <c r="B705" t="s">
        <v>196</v>
      </c>
      <c r="C705" t="s">
        <v>56</v>
      </c>
      <c r="D705" t="s">
        <v>500</v>
      </c>
      <c r="E705" t="s">
        <v>27</v>
      </c>
      <c r="F705" t="s">
        <v>22</v>
      </c>
      <c r="G705" s="1">
        <v>40440</v>
      </c>
      <c r="H705">
        <v>807678210</v>
      </c>
      <c r="I705" s="1">
        <v>40481</v>
      </c>
      <c r="J705" s="4">
        <v>8786</v>
      </c>
      <c r="K705" s="2">
        <v>152.58000000000001</v>
      </c>
      <c r="L705" s="2">
        <v>97.44</v>
      </c>
      <c r="M705" s="2">
        <v>1340567.8799999999</v>
      </c>
      <c r="N705" s="2">
        <v>856107.84</v>
      </c>
      <c r="O705" s="2">
        <v>484460.04</v>
      </c>
      <c r="P705">
        <v>2010</v>
      </c>
      <c r="Q705">
        <v>9</v>
      </c>
    </row>
    <row r="706" spans="1:17" x14ac:dyDescent="0.3">
      <c r="A706" t="s">
        <v>40</v>
      </c>
      <c r="B706" t="s">
        <v>403</v>
      </c>
      <c r="C706" t="s">
        <v>59</v>
      </c>
      <c r="D706" t="s">
        <v>404</v>
      </c>
      <c r="E706" t="s">
        <v>27</v>
      </c>
      <c r="F706" t="s">
        <v>39</v>
      </c>
      <c r="G706" s="1">
        <v>42717</v>
      </c>
      <c r="H706">
        <v>973208701</v>
      </c>
      <c r="I706" s="1">
        <v>42732</v>
      </c>
      <c r="J706" s="4">
        <v>2936</v>
      </c>
      <c r="K706" s="2">
        <v>668.27</v>
      </c>
      <c r="L706" s="2">
        <v>502.54</v>
      </c>
      <c r="M706" s="2">
        <v>1962040.72</v>
      </c>
      <c r="N706" s="2">
        <v>1475457.44</v>
      </c>
      <c r="O706" s="2">
        <v>486583.28</v>
      </c>
      <c r="P706">
        <v>2016</v>
      </c>
      <c r="Q706">
        <v>12</v>
      </c>
    </row>
    <row r="707" spans="1:17" x14ac:dyDescent="0.3">
      <c r="A707" t="s">
        <v>35</v>
      </c>
      <c r="B707" t="s">
        <v>159</v>
      </c>
      <c r="C707" t="s">
        <v>25</v>
      </c>
      <c r="D707" t="s">
        <v>459</v>
      </c>
      <c r="E707" t="s">
        <v>27</v>
      </c>
      <c r="F707" t="s">
        <v>30</v>
      </c>
      <c r="G707" s="1">
        <v>41079</v>
      </c>
      <c r="H707">
        <v>555142009</v>
      </c>
      <c r="I707" s="1">
        <v>41100</v>
      </c>
      <c r="J707" s="4">
        <v>7712</v>
      </c>
      <c r="K707" s="2">
        <v>154.06</v>
      </c>
      <c r="L707" s="2">
        <v>90.93</v>
      </c>
      <c r="M707" s="2">
        <v>1188110.72</v>
      </c>
      <c r="N707" s="2">
        <v>701252.16</v>
      </c>
      <c r="O707" s="2">
        <v>486858.56</v>
      </c>
      <c r="P707">
        <v>2012</v>
      </c>
      <c r="Q707">
        <v>6</v>
      </c>
    </row>
    <row r="708" spans="1:17" x14ac:dyDescent="0.3">
      <c r="A708" t="s">
        <v>31</v>
      </c>
      <c r="B708" t="s">
        <v>643</v>
      </c>
      <c r="C708" t="s">
        <v>25</v>
      </c>
      <c r="D708" t="s">
        <v>742</v>
      </c>
      <c r="E708" t="s">
        <v>27</v>
      </c>
      <c r="F708" t="s">
        <v>39</v>
      </c>
      <c r="G708" s="1">
        <v>40609</v>
      </c>
      <c r="H708">
        <v>427811324</v>
      </c>
      <c r="I708" s="1">
        <v>40649</v>
      </c>
      <c r="J708" s="4">
        <v>7733</v>
      </c>
      <c r="K708" s="2">
        <v>154.06</v>
      </c>
      <c r="L708" s="2">
        <v>90.93</v>
      </c>
      <c r="M708" s="2">
        <v>1191345.98</v>
      </c>
      <c r="N708" s="2">
        <v>703161.69</v>
      </c>
      <c r="O708" s="2">
        <v>488184.29</v>
      </c>
      <c r="P708">
        <v>2011</v>
      </c>
      <c r="Q708">
        <v>3</v>
      </c>
    </row>
    <row r="709" spans="1:17" x14ac:dyDescent="0.3">
      <c r="A709" t="s">
        <v>31</v>
      </c>
      <c r="B709" t="s">
        <v>139</v>
      </c>
      <c r="C709" t="s">
        <v>56</v>
      </c>
      <c r="D709" t="s">
        <v>257</v>
      </c>
      <c r="E709" t="s">
        <v>21</v>
      </c>
      <c r="F709" t="s">
        <v>39</v>
      </c>
      <c r="G709" s="1">
        <v>40248</v>
      </c>
      <c r="H709">
        <v>600124156</v>
      </c>
      <c r="I709" s="1">
        <v>40289</v>
      </c>
      <c r="J709" s="4">
        <v>8929</v>
      </c>
      <c r="K709" s="2">
        <v>152.58000000000001</v>
      </c>
      <c r="L709" s="2">
        <v>97.44</v>
      </c>
      <c r="M709" s="2">
        <v>1362386.82</v>
      </c>
      <c r="N709" s="2">
        <v>870041.76</v>
      </c>
      <c r="O709" s="2">
        <v>492345.06</v>
      </c>
      <c r="P709">
        <v>2010</v>
      </c>
      <c r="Q709">
        <v>3</v>
      </c>
    </row>
    <row r="710" spans="1:17" x14ac:dyDescent="0.3">
      <c r="A710" t="s">
        <v>23</v>
      </c>
      <c r="B710" t="s">
        <v>70</v>
      </c>
      <c r="C710" t="s">
        <v>46</v>
      </c>
      <c r="D710" t="s">
        <v>677</v>
      </c>
      <c r="E710" t="s">
        <v>27</v>
      </c>
      <c r="F710" t="s">
        <v>39</v>
      </c>
      <c r="G710" s="1">
        <v>42297</v>
      </c>
      <c r="H710">
        <v>509214437</v>
      </c>
      <c r="I710" s="1">
        <v>42310</v>
      </c>
      <c r="J710" s="4">
        <v>6722</v>
      </c>
      <c r="K710" s="2">
        <v>109.28</v>
      </c>
      <c r="L710" s="2">
        <v>35.840000000000003</v>
      </c>
      <c r="M710" s="2">
        <v>734580.16</v>
      </c>
      <c r="N710" s="2">
        <v>240916.48000000001</v>
      </c>
      <c r="O710" s="2">
        <v>493663.68</v>
      </c>
      <c r="P710">
        <v>2015</v>
      </c>
      <c r="Q710">
        <v>10</v>
      </c>
    </row>
    <row r="711" spans="1:17" x14ac:dyDescent="0.3">
      <c r="A711" t="s">
        <v>40</v>
      </c>
      <c r="B711" t="s">
        <v>157</v>
      </c>
      <c r="C711" t="s">
        <v>46</v>
      </c>
      <c r="D711" t="s">
        <v>327</v>
      </c>
      <c r="E711" t="s">
        <v>21</v>
      </c>
      <c r="F711" t="s">
        <v>30</v>
      </c>
      <c r="G711" s="1">
        <v>40543</v>
      </c>
      <c r="H711">
        <v>867551982</v>
      </c>
      <c r="I711" s="1">
        <v>40546</v>
      </c>
      <c r="J711" s="4">
        <v>6765</v>
      </c>
      <c r="K711" s="2">
        <v>109.28</v>
      </c>
      <c r="L711" s="2">
        <v>35.840000000000003</v>
      </c>
      <c r="M711" s="2">
        <v>739279.2</v>
      </c>
      <c r="N711" s="2">
        <v>242457.60000000001</v>
      </c>
      <c r="O711" s="2">
        <v>496821.6</v>
      </c>
      <c r="P711">
        <v>2010</v>
      </c>
      <c r="Q711">
        <v>12</v>
      </c>
    </row>
    <row r="712" spans="1:17" x14ac:dyDescent="0.3">
      <c r="A712" t="s">
        <v>40</v>
      </c>
      <c r="B712" t="s">
        <v>279</v>
      </c>
      <c r="C712" t="s">
        <v>28</v>
      </c>
      <c r="D712" t="s">
        <v>1031</v>
      </c>
      <c r="E712" t="s">
        <v>21</v>
      </c>
      <c r="F712" t="s">
        <v>65</v>
      </c>
      <c r="G712" s="1">
        <v>40428</v>
      </c>
      <c r="H712">
        <v>887180173</v>
      </c>
      <c r="I712" s="1">
        <v>40469</v>
      </c>
      <c r="J712" s="4">
        <v>5183</v>
      </c>
      <c r="K712" s="2">
        <v>255.28</v>
      </c>
      <c r="L712" s="2">
        <v>159.41999999999999</v>
      </c>
      <c r="M712" s="2">
        <v>1323116.24</v>
      </c>
      <c r="N712" s="2">
        <v>826273.86</v>
      </c>
      <c r="O712" s="2">
        <v>496842.38</v>
      </c>
      <c r="P712">
        <v>2010</v>
      </c>
      <c r="Q712">
        <v>9</v>
      </c>
    </row>
    <row r="713" spans="1:17" x14ac:dyDescent="0.3">
      <c r="A713" t="s">
        <v>31</v>
      </c>
      <c r="B713" t="s">
        <v>495</v>
      </c>
      <c r="C713" t="s">
        <v>25</v>
      </c>
      <c r="D713" t="s">
        <v>621</v>
      </c>
      <c r="E713" t="s">
        <v>27</v>
      </c>
      <c r="F713" t="s">
        <v>39</v>
      </c>
      <c r="G713" s="1">
        <v>41872</v>
      </c>
      <c r="H713">
        <v>106578814</v>
      </c>
      <c r="I713" s="1">
        <v>41914</v>
      </c>
      <c r="J713" s="4">
        <v>7894</v>
      </c>
      <c r="K713" s="2">
        <v>154.06</v>
      </c>
      <c r="L713" s="2">
        <v>90.93</v>
      </c>
      <c r="M713" s="2">
        <v>1216149.6399999999</v>
      </c>
      <c r="N713" s="2">
        <v>717801.42</v>
      </c>
      <c r="O713" s="2">
        <v>498348.22</v>
      </c>
      <c r="P713">
        <v>2014</v>
      </c>
      <c r="Q713">
        <v>8</v>
      </c>
    </row>
    <row r="714" spans="1:17" x14ac:dyDescent="0.3">
      <c r="A714" t="s">
        <v>35</v>
      </c>
      <c r="B714" t="s">
        <v>300</v>
      </c>
      <c r="C714" t="s">
        <v>46</v>
      </c>
      <c r="D714" t="s">
        <v>1079</v>
      </c>
      <c r="E714" t="s">
        <v>27</v>
      </c>
      <c r="F714" t="s">
        <v>39</v>
      </c>
      <c r="G714" s="1">
        <v>41119</v>
      </c>
      <c r="H714">
        <v>542669522</v>
      </c>
      <c r="I714" s="1">
        <v>41163</v>
      </c>
      <c r="J714" s="4">
        <v>6826</v>
      </c>
      <c r="K714" s="2">
        <v>109.28</v>
      </c>
      <c r="L714" s="2">
        <v>35.840000000000003</v>
      </c>
      <c r="M714" s="2">
        <v>745945.28</v>
      </c>
      <c r="N714" s="2">
        <v>244643.84</v>
      </c>
      <c r="O714" s="2">
        <v>501301.44</v>
      </c>
      <c r="P714">
        <v>2012</v>
      </c>
      <c r="Q714">
        <v>7</v>
      </c>
    </row>
    <row r="715" spans="1:17" x14ac:dyDescent="0.3">
      <c r="A715" t="s">
        <v>35</v>
      </c>
      <c r="B715" t="s">
        <v>1097</v>
      </c>
      <c r="C715" t="s">
        <v>25</v>
      </c>
      <c r="D715" t="s">
        <v>1098</v>
      </c>
      <c r="E715" t="s">
        <v>27</v>
      </c>
      <c r="F715" t="s">
        <v>22</v>
      </c>
      <c r="G715" s="1">
        <v>41547</v>
      </c>
      <c r="H715">
        <v>718327605</v>
      </c>
      <c r="I715" s="1">
        <v>41588</v>
      </c>
      <c r="J715" s="4">
        <v>7956</v>
      </c>
      <c r="K715" s="2">
        <v>154.06</v>
      </c>
      <c r="L715" s="2">
        <v>90.93</v>
      </c>
      <c r="M715" s="2">
        <v>1225701.3600000001</v>
      </c>
      <c r="N715" s="2">
        <v>723439.08</v>
      </c>
      <c r="O715" s="2">
        <v>502262.28</v>
      </c>
      <c r="P715">
        <v>2013</v>
      </c>
      <c r="Q715">
        <v>9</v>
      </c>
    </row>
    <row r="716" spans="1:17" x14ac:dyDescent="0.3">
      <c r="A716" t="s">
        <v>48</v>
      </c>
      <c r="B716" t="s">
        <v>418</v>
      </c>
      <c r="C716" t="s">
        <v>91</v>
      </c>
      <c r="D716" t="s">
        <v>440</v>
      </c>
      <c r="E716" t="s">
        <v>21</v>
      </c>
      <c r="F716" t="s">
        <v>65</v>
      </c>
      <c r="G716" s="1">
        <v>40913</v>
      </c>
      <c r="H716">
        <v>433627212</v>
      </c>
      <c r="I716" s="1">
        <v>40952</v>
      </c>
      <c r="J716" s="4">
        <v>8783</v>
      </c>
      <c r="K716" s="2">
        <v>421.89</v>
      </c>
      <c r="L716" s="2">
        <v>364.69</v>
      </c>
      <c r="M716" s="2">
        <v>3705459.87</v>
      </c>
      <c r="N716" s="2">
        <v>3203072.27</v>
      </c>
      <c r="O716" s="2">
        <v>502387.6</v>
      </c>
      <c r="P716">
        <v>2012</v>
      </c>
      <c r="Q716">
        <v>1</v>
      </c>
    </row>
    <row r="717" spans="1:17" x14ac:dyDescent="0.3">
      <c r="A717" t="s">
        <v>35</v>
      </c>
      <c r="B717" t="s">
        <v>334</v>
      </c>
      <c r="C717" t="s">
        <v>25</v>
      </c>
      <c r="D717" t="s">
        <v>841</v>
      </c>
      <c r="E717" t="s">
        <v>21</v>
      </c>
      <c r="F717" t="s">
        <v>30</v>
      </c>
      <c r="G717" s="1">
        <v>40380</v>
      </c>
      <c r="H717">
        <v>211201274</v>
      </c>
      <c r="I717" s="1">
        <v>40430</v>
      </c>
      <c r="J717" s="4">
        <v>8005</v>
      </c>
      <c r="K717" s="2">
        <v>154.06</v>
      </c>
      <c r="L717" s="2">
        <v>90.93</v>
      </c>
      <c r="M717" s="2">
        <v>1233250.3</v>
      </c>
      <c r="N717" s="2">
        <v>727894.65</v>
      </c>
      <c r="O717" s="2">
        <v>505355.65</v>
      </c>
      <c r="P717">
        <v>2010</v>
      </c>
      <c r="Q717">
        <v>7</v>
      </c>
    </row>
    <row r="718" spans="1:17" x14ac:dyDescent="0.3">
      <c r="A718" t="s">
        <v>40</v>
      </c>
      <c r="B718" t="s">
        <v>255</v>
      </c>
      <c r="C718" t="s">
        <v>25</v>
      </c>
      <c r="D718" t="s">
        <v>315</v>
      </c>
      <c r="E718" t="s">
        <v>27</v>
      </c>
      <c r="F718" t="s">
        <v>39</v>
      </c>
      <c r="G718" s="1">
        <v>42332</v>
      </c>
      <c r="H718">
        <v>824200189</v>
      </c>
      <c r="I718" s="1">
        <v>42334</v>
      </c>
      <c r="J718" s="4">
        <v>8006</v>
      </c>
      <c r="K718" s="2">
        <v>154.06</v>
      </c>
      <c r="L718" s="2">
        <v>90.93</v>
      </c>
      <c r="M718" s="2">
        <v>1233404.3600000001</v>
      </c>
      <c r="N718" s="2">
        <v>727985.58</v>
      </c>
      <c r="O718" s="2">
        <v>505418.78</v>
      </c>
      <c r="P718">
        <v>2015</v>
      </c>
      <c r="Q718">
        <v>11</v>
      </c>
    </row>
    <row r="719" spans="1:17" x14ac:dyDescent="0.3">
      <c r="A719" t="s">
        <v>40</v>
      </c>
      <c r="B719" t="s">
        <v>41</v>
      </c>
      <c r="C719" t="s">
        <v>91</v>
      </c>
      <c r="D719" t="s">
        <v>123</v>
      </c>
      <c r="E719" t="s">
        <v>27</v>
      </c>
      <c r="F719" t="s">
        <v>30</v>
      </c>
      <c r="G719" s="1">
        <v>40392</v>
      </c>
      <c r="H719">
        <v>489148938</v>
      </c>
      <c r="I719" s="1">
        <v>40422</v>
      </c>
      <c r="J719" s="4">
        <v>8896</v>
      </c>
      <c r="K719" s="2">
        <v>421.89</v>
      </c>
      <c r="L719" s="2">
        <v>364.69</v>
      </c>
      <c r="M719" s="2">
        <v>3753133.44</v>
      </c>
      <c r="N719" s="2">
        <v>3244282.24</v>
      </c>
      <c r="O719" s="2">
        <v>508851.20000000001</v>
      </c>
      <c r="P719">
        <v>2010</v>
      </c>
      <c r="Q719">
        <v>8</v>
      </c>
    </row>
    <row r="720" spans="1:17" x14ac:dyDescent="0.3">
      <c r="A720" t="s">
        <v>40</v>
      </c>
      <c r="B720" t="s">
        <v>361</v>
      </c>
      <c r="C720" t="s">
        <v>25</v>
      </c>
      <c r="D720" t="s">
        <v>1142</v>
      </c>
      <c r="E720" t="s">
        <v>27</v>
      </c>
      <c r="F720" t="s">
        <v>22</v>
      </c>
      <c r="G720" s="1">
        <v>42086</v>
      </c>
      <c r="H720">
        <v>401116263</v>
      </c>
      <c r="I720" s="1">
        <v>42094</v>
      </c>
      <c r="J720" s="4">
        <v>8071</v>
      </c>
      <c r="K720" s="2">
        <v>154.06</v>
      </c>
      <c r="L720" s="2">
        <v>90.93</v>
      </c>
      <c r="M720" s="2">
        <v>1243418.26</v>
      </c>
      <c r="N720" s="2">
        <v>733896.03</v>
      </c>
      <c r="O720" s="2">
        <v>509522.23</v>
      </c>
      <c r="P720">
        <v>2015</v>
      </c>
      <c r="Q720">
        <v>3</v>
      </c>
    </row>
    <row r="721" spans="1:17" x14ac:dyDescent="0.3">
      <c r="A721" t="s">
        <v>35</v>
      </c>
      <c r="B721" t="s">
        <v>258</v>
      </c>
      <c r="C721" t="s">
        <v>59</v>
      </c>
      <c r="D721" t="s">
        <v>259</v>
      </c>
      <c r="E721" t="s">
        <v>21</v>
      </c>
      <c r="F721" t="s">
        <v>65</v>
      </c>
      <c r="G721" s="1">
        <v>41223</v>
      </c>
      <c r="H721">
        <v>529612958</v>
      </c>
      <c r="I721" s="1">
        <v>41254</v>
      </c>
      <c r="J721" s="4">
        <v>3098</v>
      </c>
      <c r="K721" s="2">
        <v>668.27</v>
      </c>
      <c r="L721" s="2">
        <v>502.54</v>
      </c>
      <c r="M721" s="2">
        <v>2070300.46</v>
      </c>
      <c r="N721" s="2">
        <v>1556868.92</v>
      </c>
      <c r="O721" s="2">
        <v>513431.54</v>
      </c>
      <c r="P721">
        <v>2012</v>
      </c>
      <c r="Q721">
        <v>11</v>
      </c>
    </row>
    <row r="722" spans="1:17" x14ac:dyDescent="0.3">
      <c r="A722" t="s">
        <v>40</v>
      </c>
      <c r="B722" t="s">
        <v>79</v>
      </c>
      <c r="C722" t="s">
        <v>56</v>
      </c>
      <c r="D722" t="s">
        <v>883</v>
      </c>
      <c r="E722" t="s">
        <v>21</v>
      </c>
      <c r="F722" t="s">
        <v>65</v>
      </c>
      <c r="G722" s="1">
        <v>41152</v>
      </c>
      <c r="H722">
        <v>645948302</v>
      </c>
      <c r="I722" s="1">
        <v>41181</v>
      </c>
      <c r="J722" s="4">
        <v>9312</v>
      </c>
      <c r="K722" s="2">
        <v>152.58000000000001</v>
      </c>
      <c r="L722" s="2">
        <v>97.44</v>
      </c>
      <c r="M722" s="2">
        <v>1420824.96</v>
      </c>
      <c r="N722" s="2">
        <v>907361.28000000003</v>
      </c>
      <c r="O722" s="2">
        <v>513463.68</v>
      </c>
      <c r="P722">
        <v>2012</v>
      </c>
      <c r="Q722">
        <v>8</v>
      </c>
    </row>
    <row r="723" spans="1:17" x14ac:dyDescent="0.3">
      <c r="A723" t="s">
        <v>48</v>
      </c>
      <c r="B723" t="s">
        <v>351</v>
      </c>
      <c r="C723" t="s">
        <v>59</v>
      </c>
      <c r="D723" t="s">
        <v>352</v>
      </c>
      <c r="E723" t="s">
        <v>27</v>
      </c>
      <c r="F723" t="s">
        <v>22</v>
      </c>
      <c r="G723" s="1">
        <v>41354</v>
      </c>
      <c r="H723">
        <v>560600841</v>
      </c>
      <c r="I723" s="1">
        <v>41378</v>
      </c>
      <c r="J723" s="4">
        <v>3101</v>
      </c>
      <c r="K723" s="2">
        <v>668.27</v>
      </c>
      <c r="L723" s="2">
        <v>502.54</v>
      </c>
      <c r="M723" s="2">
        <v>2072305.27</v>
      </c>
      <c r="N723" s="2">
        <v>1558376.54</v>
      </c>
      <c r="O723" s="2">
        <v>513928.73</v>
      </c>
      <c r="P723">
        <v>2013</v>
      </c>
      <c r="Q723">
        <v>3</v>
      </c>
    </row>
    <row r="724" spans="1:17" x14ac:dyDescent="0.3">
      <c r="A724" t="s">
        <v>35</v>
      </c>
      <c r="B724" t="s">
        <v>105</v>
      </c>
      <c r="C724" t="s">
        <v>68</v>
      </c>
      <c r="D724" t="s">
        <v>240</v>
      </c>
      <c r="E724" t="s">
        <v>27</v>
      </c>
      <c r="F724" t="s">
        <v>39</v>
      </c>
      <c r="G724" s="1">
        <v>42252</v>
      </c>
      <c r="H724">
        <v>229571187</v>
      </c>
      <c r="I724" s="1">
        <v>42265</v>
      </c>
      <c r="J724" s="4">
        <v>4071</v>
      </c>
      <c r="K724" s="2">
        <v>651.21</v>
      </c>
      <c r="L724" s="2">
        <v>524.96</v>
      </c>
      <c r="M724" s="2">
        <v>2651075.91</v>
      </c>
      <c r="N724" s="2">
        <v>2137112.16</v>
      </c>
      <c r="O724" s="2">
        <v>513963.75</v>
      </c>
      <c r="P724">
        <v>2015</v>
      </c>
      <c r="Q724">
        <v>9</v>
      </c>
    </row>
    <row r="725" spans="1:17" x14ac:dyDescent="0.3">
      <c r="A725" t="s">
        <v>40</v>
      </c>
      <c r="B725" t="s">
        <v>422</v>
      </c>
      <c r="C725" t="s">
        <v>33</v>
      </c>
      <c r="D725" t="s">
        <v>594</v>
      </c>
      <c r="E725" t="s">
        <v>21</v>
      </c>
      <c r="F725" t="s">
        <v>65</v>
      </c>
      <c r="G725" s="1">
        <v>42888</v>
      </c>
      <c r="H725">
        <v>721767270</v>
      </c>
      <c r="I725" s="1">
        <v>42934</v>
      </c>
      <c r="J725" s="4">
        <v>5829</v>
      </c>
      <c r="K725" s="2">
        <v>205.7</v>
      </c>
      <c r="L725" s="2">
        <v>117.11</v>
      </c>
      <c r="M725" s="2">
        <v>1199025.3</v>
      </c>
      <c r="N725" s="2">
        <v>682634.19</v>
      </c>
      <c r="O725" s="2">
        <v>516391.11</v>
      </c>
      <c r="P725">
        <v>2017</v>
      </c>
      <c r="Q725">
        <v>6</v>
      </c>
    </row>
    <row r="726" spans="1:17" x14ac:dyDescent="0.3">
      <c r="A726" t="s">
        <v>35</v>
      </c>
      <c r="B726" t="s">
        <v>36</v>
      </c>
      <c r="C726" t="s">
        <v>91</v>
      </c>
      <c r="D726" t="s">
        <v>92</v>
      </c>
      <c r="E726" t="s">
        <v>21</v>
      </c>
      <c r="F726" t="s">
        <v>39</v>
      </c>
      <c r="G726" s="1">
        <v>42389</v>
      </c>
      <c r="H726">
        <v>357222878</v>
      </c>
      <c r="I726" s="1">
        <v>42438</v>
      </c>
      <c r="J726" s="4">
        <v>9043</v>
      </c>
      <c r="K726" s="2">
        <v>421.89</v>
      </c>
      <c r="L726" s="2">
        <v>364.69</v>
      </c>
      <c r="M726" s="2">
        <v>3815151.27</v>
      </c>
      <c r="N726" s="2">
        <v>3297891.67</v>
      </c>
      <c r="O726" s="2">
        <v>517259.6</v>
      </c>
      <c r="P726">
        <v>2016</v>
      </c>
      <c r="Q726">
        <v>1</v>
      </c>
    </row>
    <row r="727" spans="1:17" x14ac:dyDescent="0.3">
      <c r="A727" t="s">
        <v>40</v>
      </c>
      <c r="B727" t="s">
        <v>196</v>
      </c>
      <c r="C727" t="s">
        <v>33</v>
      </c>
      <c r="D727" t="s">
        <v>622</v>
      </c>
      <c r="E727" t="s">
        <v>27</v>
      </c>
      <c r="F727" t="s">
        <v>39</v>
      </c>
      <c r="G727" s="1">
        <v>41700</v>
      </c>
      <c r="H727">
        <v>761439931</v>
      </c>
      <c r="I727" s="1">
        <v>41726</v>
      </c>
      <c r="J727" s="4">
        <v>5851</v>
      </c>
      <c r="K727" s="2">
        <v>205.7</v>
      </c>
      <c r="L727" s="2">
        <v>117.11</v>
      </c>
      <c r="M727" s="2">
        <v>1203550.7</v>
      </c>
      <c r="N727" s="2">
        <v>685210.61</v>
      </c>
      <c r="O727" s="2">
        <v>518340.09</v>
      </c>
      <c r="P727">
        <v>2014</v>
      </c>
      <c r="Q727">
        <v>3</v>
      </c>
    </row>
    <row r="728" spans="1:17" x14ac:dyDescent="0.3">
      <c r="A728" t="s">
        <v>17</v>
      </c>
      <c r="B728" t="s">
        <v>558</v>
      </c>
      <c r="C728" t="s">
        <v>25</v>
      </c>
      <c r="D728" t="s">
        <v>806</v>
      </c>
      <c r="E728" t="s">
        <v>21</v>
      </c>
      <c r="F728" t="s">
        <v>22</v>
      </c>
      <c r="G728" s="1">
        <v>41389</v>
      </c>
      <c r="H728">
        <v>538957345</v>
      </c>
      <c r="I728" s="1">
        <v>41389</v>
      </c>
      <c r="J728" s="4">
        <v>8310</v>
      </c>
      <c r="K728" s="2">
        <v>154.06</v>
      </c>
      <c r="L728" s="2">
        <v>90.93</v>
      </c>
      <c r="M728" s="2">
        <v>1280238.6000000001</v>
      </c>
      <c r="N728" s="2">
        <v>755628.3</v>
      </c>
      <c r="O728" s="2">
        <v>524610.30000000005</v>
      </c>
      <c r="P728">
        <v>2013</v>
      </c>
      <c r="Q728">
        <v>4</v>
      </c>
    </row>
    <row r="729" spans="1:17" x14ac:dyDescent="0.3">
      <c r="A729" t="s">
        <v>31</v>
      </c>
      <c r="B729" t="s">
        <v>145</v>
      </c>
      <c r="C729" t="s">
        <v>25</v>
      </c>
      <c r="D729" t="s">
        <v>146</v>
      </c>
      <c r="E729" t="s">
        <v>21</v>
      </c>
      <c r="F729" t="s">
        <v>30</v>
      </c>
      <c r="G729" s="1">
        <v>41792</v>
      </c>
      <c r="H729">
        <v>443121373</v>
      </c>
      <c r="I729" s="1">
        <v>41809</v>
      </c>
      <c r="J729" s="4">
        <v>8316</v>
      </c>
      <c r="K729" s="2">
        <v>154.06</v>
      </c>
      <c r="L729" s="2">
        <v>90.93</v>
      </c>
      <c r="M729" s="2">
        <v>1281162.96</v>
      </c>
      <c r="N729" s="2">
        <v>756173.88</v>
      </c>
      <c r="O729" s="2">
        <v>524989.07999999996</v>
      </c>
      <c r="P729">
        <v>2014</v>
      </c>
      <c r="Q729">
        <v>6</v>
      </c>
    </row>
    <row r="730" spans="1:17" x14ac:dyDescent="0.3">
      <c r="A730" t="s">
        <v>17</v>
      </c>
      <c r="B730" t="s">
        <v>81</v>
      </c>
      <c r="C730" t="s">
        <v>91</v>
      </c>
      <c r="D730" t="s">
        <v>708</v>
      </c>
      <c r="E730" t="s">
        <v>21</v>
      </c>
      <c r="F730" t="s">
        <v>22</v>
      </c>
      <c r="G730" s="1">
        <v>40788</v>
      </c>
      <c r="H730">
        <v>183022201</v>
      </c>
      <c r="I730" s="1">
        <v>40831</v>
      </c>
      <c r="J730" s="4">
        <v>9191</v>
      </c>
      <c r="K730" s="2">
        <v>421.89</v>
      </c>
      <c r="L730" s="2">
        <v>364.69</v>
      </c>
      <c r="M730" s="2">
        <v>3877590.99</v>
      </c>
      <c r="N730" s="2">
        <v>3351865.79</v>
      </c>
      <c r="O730" s="2">
        <v>525725.19999999995</v>
      </c>
      <c r="P730">
        <v>2011</v>
      </c>
      <c r="Q730">
        <v>9</v>
      </c>
    </row>
    <row r="731" spans="1:17" x14ac:dyDescent="0.3">
      <c r="A731" t="s">
        <v>35</v>
      </c>
      <c r="B731" t="s">
        <v>176</v>
      </c>
      <c r="C731" t="s">
        <v>68</v>
      </c>
      <c r="D731" t="s">
        <v>685</v>
      </c>
      <c r="E731" t="s">
        <v>27</v>
      </c>
      <c r="F731" t="s">
        <v>30</v>
      </c>
      <c r="G731" s="1">
        <v>41109</v>
      </c>
      <c r="H731">
        <v>673573338</v>
      </c>
      <c r="I731" s="1">
        <v>41110</v>
      </c>
      <c r="J731" s="4">
        <v>4174</v>
      </c>
      <c r="K731" s="2">
        <v>651.21</v>
      </c>
      <c r="L731" s="2">
        <v>524.96</v>
      </c>
      <c r="M731" s="2">
        <v>2718150.54</v>
      </c>
      <c r="N731" s="2">
        <v>2191183.04</v>
      </c>
      <c r="O731" s="2">
        <v>526967.5</v>
      </c>
      <c r="P731">
        <v>2012</v>
      </c>
      <c r="Q731">
        <v>7</v>
      </c>
    </row>
    <row r="732" spans="1:17" x14ac:dyDescent="0.3">
      <c r="A732" t="s">
        <v>40</v>
      </c>
      <c r="B732" t="s">
        <v>143</v>
      </c>
      <c r="C732" t="s">
        <v>25</v>
      </c>
      <c r="D732" t="s">
        <v>819</v>
      </c>
      <c r="E732" t="s">
        <v>21</v>
      </c>
      <c r="F732" t="s">
        <v>65</v>
      </c>
      <c r="G732" s="1">
        <v>41649</v>
      </c>
      <c r="H732">
        <v>952714908</v>
      </c>
      <c r="I732" s="1">
        <v>41695</v>
      </c>
      <c r="J732" s="4">
        <v>8367</v>
      </c>
      <c r="K732" s="2">
        <v>154.06</v>
      </c>
      <c r="L732" s="2">
        <v>90.93</v>
      </c>
      <c r="M732" s="2">
        <v>1289020.02</v>
      </c>
      <c r="N732" s="2">
        <v>760811.31</v>
      </c>
      <c r="O732" s="2">
        <v>528208.71</v>
      </c>
      <c r="P732">
        <v>2014</v>
      </c>
      <c r="Q732">
        <v>1</v>
      </c>
    </row>
    <row r="733" spans="1:17" x14ac:dyDescent="0.3">
      <c r="A733" t="s">
        <v>35</v>
      </c>
      <c r="B733" t="s">
        <v>427</v>
      </c>
      <c r="C733" t="s">
        <v>33</v>
      </c>
      <c r="D733" t="s">
        <v>468</v>
      </c>
      <c r="E733" t="s">
        <v>27</v>
      </c>
      <c r="F733" t="s">
        <v>30</v>
      </c>
      <c r="G733" s="1">
        <v>40471</v>
      </c>
      <c r="H733">
        <v>861601769</v>
      </c>
      <c r="I733" s="1">
        <v>40514</v>
      </c>
      <c r="J733" s="4">
        <v>5965</v>
      </c>
      <c r="K733" s="2">
        <v>205.7</v>
      </c>
      <c r="L733" s="2">
        <v>117.11</v>
      </c>
      <c r="M733" s="2">
        <v>1227000.5</v>
      </c>
      <c r="N733" s="2">
        <v>698561.15</v>
      </c>
      <c r="O733" s="2">
        <v>528439.35</v>
      </c>
      <c r="P733">
        <v>2010</v>
      </c>
      <c r="Q733">
        <v>10</v>
      </c>
    </row>
    <row r="734" spans="1:17" x14ac:dyDescent="0.3">
      <c r="A734" t="s">
        <v>23</v>
      </c>
      <c r="B734" t="s">
        <v>332</v>
      </c>
      <c r="C734" t="s">
        <v>46</v>
      </c>
      <c r="D734" t="s">
        <v>333</v>
      </c>
      <c r="E734" t="s">
        <v>27</v>
      </c>
      <c r="F734" t="s">
        <v>39</v>
      </c>
      <c r="G734" s="1">
        <v>41231</v>
      </c>
      <c r="H734">
        <v>654693591</v>
      </c>
      <c r="I734" s="1">
        <v>41244</v>
      </c>
      <c r="J734" s="4">
        <v>7237</v>
      </c>
      <c r="K734" s="2">
        <v>109.28</v>
      </c>
      <c r="L734" s="2">
        <v>35.840000000000003</v>
      </c>
      <c r="M734" s="2">
        <v>790859.36</v>
      </c>
      <c r="N734" s="2">
        <v>259374.07999999999</v>
      </c>
      <c r="O734" s="2">
        <v>531485.28</v>
      </c>
      <c r="P734">
        <v>2012</v>
      </c>
      <c r="Q734">
        <v>11</v>
      </c>
    </row>
    <row r="735" spans="1:17" x14ac:dyDescent="0.3">
      <c r="A735" t="s">
        <v>51</v>
      </c>
      <c r="B735" t="s">
        <v>129</v>
      </c>
      <c r="C735" t="s">
        <v>91</v>
      </c>
      <c r="D735" t="s">
        <v>387</v>
      </c>
      <c r="E735" t="s">
        <v>27</v>
      </c>
      <c r="F735" t="s">
        <v>39</v>
      </c>
      <c r="G735" s="1">
        <v>42942</v>
      </c>
      <c r="H735">
        <v>614994323</v>
      </c>
      <c r="I735" s="1">
        <v>42990</v>
      </c>
      <c r="J735" s="4">
        <v>9341</v>
      </c>
      <c r="K735" s="2">
        <v>421.89</v>
      </c>
      <c r="L735" s="2">
        <v>364.69</v>
      </c>
      <c r="M735" s="2">
        <v>3940874.49</v>
      </c>
      <c r="N735" s="2">
        <v>3406569.29</v>
      </c>
      <c r="O735" s="2">
        <v>534305.19999999995</v>
      </c>
      <c r="P735">
        <v>2017</v>
      </c>
      <c r="Q735">
        <v>7</v>
      </c>
    </row>
    <row r="736" spans="1:17" x14ac:dyDescent="0.3">
      <c r="A736" t="s">
        <v>48</v>
      </c>
      <c r="B736" t="s">
        <v>150</v>
      </c>
      <c r="C736" t="s">
        <v>91</v>
      </c>
      <c r="D736" t="s">
        <v>1202</v>
      </c>
      <c r="E736" t="s">
        <v>21</v>
      </c>
      <c r="F736" t="s">
        <v>30</v>
      </c>
      <c r="G736" s="1">
        <v>41261</v>
      </c>
      <c r="H736">
        <v>775171554</v>
      </c>
      <c r="I736" s="1">
        <v>41279</v>
      </c>
      <c r="J736" s="4">
        <v>9344</v>
      </c>
      <c r="K736" s="2">
        <v>421.89</v>
      </c>
      <c r="L736" s="2">
        <v>364.69</v>
      </c>
      <c r="M736" s="2">
        <v>3942140.16</v>
      </c>
      <c r="N736" s="2">
        <v>3407663.36</v>
      </c>
      <c r="O736" s="2">
        <v>534476.80000000005</v>
      </c>
      <c r="P736">
        <v>2012</v>
      </c>
      <c r="Q736">
        <v>12</v>
      </c>
    </row>
    <row r="737" spans="1:17" x14ac:dyDescent="0.3">
      <c r="A737" t="s">
        <v>31</v>
      </c>
      <c r="B737" t="s">
        <v>834</v>
      </c>
      <c r="C737" t="s">
        <v>68</v>
      </c>
      <c r="D737" t="s">
        <v>906</v>
      </c>
      <c r="E737" t="s">
        <v>27</v>
      </c>
      <c r="F737" t="s">
        <v>30</v>
      </c>
      <c r="G737" s="1">
        <v>40767</v>
      </c>
      <c r="H737">
        <v>630048596</v>
      </c>
      <c r="I737" s="1">
        <v>40789</v>
      </c>
      <c r="J737" s="4">
        <v>4236</v>
      </c>
      <c r="K737" s="2">
        <v>651.21</v>
      </c>
      <c r="L737" s="2">
        <v>524.96</v>
      </c>
      <c r="M737" s="2">
        <v>2758525.56</v>
      </c>
      <c r="N737" s="2">
        <v>2223730.56</v>
      </c>
      <c r="O737" s="2">
        <v>534795</v>
      </c>
      <c r="P737">
        <v>2011</v>
      </c>
      <c r="Q737">
        <v>8</v>
      </c>
    </row>
    <row r="738" spans="1:17" x14ac:dyDescent="0.3">
      <c r="A738" t="s">
        <v>17</v>
      </c>
      <c r="B738" t="s">
        <v>116</v>
      </c>
      <c r="C738" t="s">
        <v>91</v>
      </c>
      <c r="D738" t="s">
        <v>586</v>
      </c>
      <c r="E738" t="s">
        <v>27</v>
      </c>
      <c r="F738" t="s">
        <v>39</v>
      </c>
      <c r="G738" s="1">
        <v>42375</v>
      </c>
      <c r="H738">
        <v>867222821</v>
      </c>
      <c r="I738" s="1">
        <v>42406</v>
      </c>
      <c r="J738" s="4">
        <v>9359</v>
      </c>
      <c r="K738" s="2">
        <v>421.89</v>
      </c>
      <c r="L738" s="2">
        <v>364.69</v>
      </c>
      <c r="M738" s="2">
        <v>3948468.51</v>
      </c>
      <c r="N738" s="2">
        <v>3413133.71</v>
      </c>
      <c r="O738" s="2">
        <v>535334.80000000005</v>
      </c>
      <c r="P738">
        <v>2016</v>
      </c>
      <c r="Q738">
        <v>1</v>
      </c>
    </row>
    <row r="739" spans="1:17" x14ac:dyDescent="0.3">
      <c r="A739" t="s">
        <v>35</v>
      </c>
      <c r="B739" t="s">
        <v>118</v>
      </c>
      <c r="C739" t="s">
        <v>25</v>
      </c>
      <c r="D739" t="s">
        <v>830</v>
      </c>
      <c r="E739" t="s">
        <v>27</v>
      </c>
      <c r="F739" t="s">
        <v>30</v>
      </c>
      <c r="G739" s="1">
        <v>41156</v>
      </c>
      <c r="H739">
        <v>641146934</v>
      </c>
      <c r="I739" s="1">
        <v>41186</v>
      </c>
      <c r="J739" s="4">
        <v>8480</v>
      </c>
      <c r="K739" s="2">
        <v>154.06</v>
      </c>
      <c r="L739" s="2">
        <v>90.93</v>
      </c>
      <c r="M739" s="2">
        <v>1306428.8</v>
      </c>
      <c r="N739" s="2">
        <v>771086.4</v>
      </c>
      <c r="O739" s="2">
        <v>535342.4</v>
      </c>
      <c r="P739">
        <v>2012</v>
      </c>
      <c r="Q739">
        <v>9</v>
      </c>
    </row>
    <row r="740" spans="1:17" x14ac:dyDescent="0.3">
      <c r="A740" t="s">
        <v>40</v>
      </c>
      <c r="B740" t="s">
        <v>45</v>
      </c>
      <c r="C740" t="s">
        <v>46</v>
      </c>
      <c r="D740" t="s">
        <v>47</v>
      </c>
      <c r="E740" t="s">
        <v>21</v>
      </c>
      <c r="F740" t="s">
        <v>22</v>
      </c>
      <c r="G740" s="1">
        <v>41046</v>
      </c>
      <c r="H740">
        <v>208630645</v>
      </c>
      <c r="I740" s="1">
        <v>41088</v>
      </c>
      <c r="J740" s="4">
        <v>7299</v>
      </c>
      <c r="K740" s="2">
        <v>109.28</v>
      </c>
      <c r="L740" s="2">
        <v>35.840000000000003</v>
      </c>
      <c r="M740" s="2">
        <v>797634.72</v>
      </c>
      <c r="N740" s="2">
        <v>261596.16</v>
      </c>
      <c r="O740" s="2">
        <v>536038.56000000006</v>
      </c>
      <c r="P740">
        <v>2012</v>
      </c>
      <c r="Q740">
        <v>5</v>
      </c>
    </row>
    <row r="741" spans="1:17" x14ac:dyDescent="0.3">
      <c r="A741" t="s">
        <v>35</v>
      </c>
      <c r="B741" t="s">
        <v>409</v>
      </c>
      <c r="C741" t="s">
        <v>91</v>
      </c>
      <c r="D741" t="s">
        <v>410</v>
      </c>
      <c r="E741" t="s">
        <v>21</v>
      </c>
      <c r="F741" t="s">
        <v>22</v>
      </c>
      <c r="G741" s="1">
        <v>41170</v>
      </c>
      <c r="H741">
        <v>251621949</v>
      </c>
      <c r="I741" s="1">
        <v>41202</v>
      </c>
      <c r="J741" s="4">
        <v>9381</v>
      </c>
      <c r="K741" s="2">
        <v>421.89</v>
      </c>
      <c r="L741" s="2">
        <v>364.69</v>
      </c>
      <c r="M741" s="2">
        <v>3957750.09</v>
      </c>
      <c r="N741" s="2">
        <v>3421156.89</v>
      </c>
      <c r="O741" s="2">
        <v>536593.19999999995</v>
      </c>
      <c r="P741">
        <v>2012</v>
      </c>
      <c r="Q741">
        <v>9</v>
      </c>
    </row>
    <row r="742" spans="1:17" x14ac:dyDescent="0.3">
      <c r="A742" t="s">
        <v>35</v>
      </c>
      <c r="B742" t="s">
        <v>252</v>
      </c>
      <c r="C742" t="s">
        <v>28</v>
      </c>
      <c r="D742" t="s">
        <v>253</v>
      </c>
      <c r="E742" t="s">
        <v>27</v>
      </c>
      <c r="F742" t="s">
        <v>65</v>
      </c>
      <c r="G742" s="1">
        <v>41637</v>
      </c>
      <c r="H742">
        <v>734945714</v>
      </c>
      <c r="I742" s="1">
        <v>41682</v>
      </c>
      <c r="J742" s="4">
        <v>5624</v>
      </c>
      <c r="K742" s="2">
        <v>255.28</v>
      </c>
      <c r="L742" s="2">
        <v>159.41999999999999</v>
      </c>
      <c r="M742" s="2">
        <v>1435694.72</v>
      </c>
      <c r="N742" s="2">
        <v>896578.08</v>
      </c>
      <c r="O742" s="2">
        <v>539116.64</v>
      </c>
      <c r="P742">
        <v>2013</v>
      </c>
      <c r="Q742">
        <v>12</v>
      </c>
    </row>
    <row r="743" spans="1:17" x14ac:dyDescent="0.3">
      <c r="A743" t="s">
        <v>17</v>
      </c>
      <c r="B743" t="s">
        <v>232</v>
      </c>
      <c r="C743" t="s">
        <v>46</v>
      </c>
      <c r="D743" t="s">
        <v>950</v>
      </c>
      <c r="E743" t="s">
        <v>27</v>
      </c>
      <c r="F743" t="s">
        <v>30</v>
      </c>
      <c r="G743" s="1">
        <v>40570</v>
      </c>
      <c r="H743">
        <v>801590669</v>
      </c>
      <c r="I743" s="1">
        <v>40617</v>
      </c>
      <c r="J743" s="4">
        <v>7347</v>
      </c>
      <c r="K743" s="2">
        <v>109.28</v>
      </c>
      <c r="L743" s="2">
        <v>35.840000000000003</v>
      </c>
      <c r="M743" s="2">
        <v>802880.16</v>
      </c>
      <c r="N743" s="2">
        <v>263316.47999999998</v>
      </c>
      <c r="O743" s="2">
        <v>539563.68000000005</v>
      </c>
      <c r="P743">
        <v>2011</v>
      </c>
      <c r="Q743">
        <v>1</v>
      </c>
    </row>
    <row r="744" spans="1:17" x14ac:dyDescent="0.3">
      <c r="A744" t="s">
        <v>35</v>
      </c>
      <c r="B744" t="s">
        <v>393</v>
      </c>
      <c r="C744" t="s">
        <v>33</v>
      </c>
      <c r="D744" t="s">
        <v>1072</v>
      </c>
      <c r="E744" t="s">
        <v>27</v>
      </c>
      <c r="F744" t="s">
        <v>65</v>
      </c>
      <c r="G744" s="1">
        <v>42581</v>
      </c>
      <c r="H744">
        <v>105390059</v>
      </c>
      <c r="I744" s="1">
        <v>42607</v>
      </c>
      <c r="J744" s="4">
        <v>6115</v>
      </c>
      <c r="K744" s="2">
        <v>205.7</v>
      </c>
      <c r="L744" s="2">
        <v>117.11</v>
      </c>
      <c r="M744" s="2">
        <v>1257855.5</v>
      </c>
      <c r="N744" s="2">
        <v>716127.65</v>
      </c>
      <c r="O744" s="2">
        <v>541727.85</v>
      </c>
      <c r="P744">
        <v>2016</v>
      </c>
      <c r="Q744">
        <v>7</v>
      </c>
    </row>
    <row r="745" spans="1:17" x14ac:dyDescent="0.3">
      <c r="A745" t="s">
        <v>23</v>
      </c>
      <c r="B745" t="s">
        <v>182</v>
      </c>
      <c r="C745" t="s">
        <v>46</v>
      </c>
      <c r="D745" t="s">
        <v>218</v>
      </c>
      <c r="E745" t="s">
        <v>21</v>
      </c>
      <c r="F745" t="s">
        <v>30</v>
      </c>
      <c r="G745" s="1">
        <v>40472</v>
      </c>
      <c r="H745">
        <v>699368035</v>
      </c>
      <c r="I745" s="1">
        <v>40519</v>
      </c>
      <c r="J745" s="4">
        <v>7398</v>
      </c>
      <c r="K745" s="2">
        <v>109.28</v>
      </c>
      <c r="L745" s="2">
        <v>35.840000000000003</v>
      </c>
      <c r="M745" s="2">
        <v>808453.44</v>
      </c>
      <c r="N745" s="2">
        <v>265144.32000000001</v>
      </c>
      <c r="O745" s="2">
        <v>543309.12</v>
      </c>
      <c r="P745">
        <v>2010</v>
      </c>
      <c r="Q745">
        <v>10</v>
      </c>
    </row>
    <row r="746" spans="1:17" x14ac:dyDescent="0.3">
      <c r="A746" t="s">
        <v>17</v>
      </c>
      <c r="B746" t="s">
        <v>450</v>
      </c>
      <c r="C746" t="s">
        <v>28</v>
      </c>
      <c r="D746" t="s">
        <v>451</v>
      </c>
      <c r="E746" t="s">
        <v>27</v>
      </c>
      <c r="F746" t="s">
        <v>30</v>
      </c>
      <c r="G746" s="1">
        <v>41923</v>
      </c>
      <c r="H746">
        <v>482649838</v>
      </c>
      <c r="I746" s="1">
        <v>41956</v>
      </c>
      <c r="J746" s="4">
        <v>5668</v>
      </c>
      <c r="K746" s="2">
        <v>255.28</v>
      </c>
      <c r="L746" s="2">
        <v>159.41999999999999</v>
      </c>
      <c r="M746" s="2">
        <v>1446927.04</v>
      </c>
      <c r="N746" s="2">
        <v>903592.56</v>
      </c>
      <c r="O746" s="2">
        <v>543334.48</v>
      </c>
      <c r="P746">
        <v>2014</v>
      </c>
      <c r="Q746">
        <v>10</v>
      </c>
    </row>
    <row r="747" spans="1:17" x14ac:dyDescent="0.3">
      <c r="A747" t="s">
        <v>35</v>
      </c>
      <c r="B747" t="s">
        <v>316</v>
      </c>
      <c r="C747" t="s">
        <v>56</v>
      </c>
      <c r="D747" t="s">
        <v>1169</v>
      </c>
      <c r="E747" t="s">
        <v>21</v>
      </c>
      <c r="F747" t="s">
        <v>22</v>
      </c>
      <c r="G747" s="1">
        <v>42438</v>
      </c>
      <c r="H747">
        <v>461408460</v>
      </c>
      <c r="I747" s="1">
        <v>42444</v>
      </c>
      <c r="J747" s="4">
        <v>9872</v>
      </c>
      <c r="K747" s="2">
        <v>152.58000000000001</v>
      </c>
      <c r="L747" s="2">
        <v>97.44</v>
      </c>
      <c r="M747" s="2">
        <v>1506269.76</v>
      </c>
      <c r="N747" s="2">
        <v>961927.68000000005</v>
      </c>
      <c r="O747" s="2">
        <v>544342.07999999996</v>
      </c>
      <c r="P747">
        <v>2016</v>
      </c>
      <c r="Q747">
        <v>3</v>
      </c>
    </row>
    <row r="748" spans="1:17" x14ac:dyDescent="0.3">
      <c r="A748" t="s">
        <v>23</v>
      </c>
      <c r="B748" t="s">
        <v>70</v>
      </c>
      <c r="C748" t="s">
        <v>46</v>
      </c>
      <c r="D748" t="s">
        <v>925</v>
      </c>
      <c r="E748" t="s">
        <v>27</v>
      </c>
      <c r="F748" t="s">
        <v>65</v>
      </c>
      <c r="G748" s="1">
        <v>40571</v>
      </c>
      <c r="H748">
        <v>851299941</v>
      </c>
      <c r="I748" s="1">
        <v>40575</v>
      </c>
      <c r="J748" s="4">
        <v>7425</v>
      </c>
      <c r="K748" s="2">
        <v>109.28</v>
      </c>
      <c r="L748" s="2">
        <v>35.840000000000003</v>
      </c>
      <c r="M748" s="2">
        <v>811404</v>
      </c>
      <c r="N748" s="2">
        <v>266112</v>
      </c>
      <c r="O748" s="2">
        <v>545292</v>
      </c>
      <c r="P748">
        <v>2011</v>
      </c>
      <c r="Q748">
        <v>1</v>
      </c>
    </row>
    <row r="749" spans="1:17" x14ac:dyDescent="0.3">
      <c r="A749" t="s">
        <v>23</v>
      </c>
      <c r="B749" t="s">
        <v>70</v>
      </c>
      <c r="C749" t="s">
        <v>28</v>
      </c>
      <c r="D749" t="s">
        <v>566</v>
      </c>
      <c r="E749" t="s">
        <v>21</v>
      </c>
      <c r="F749" t="s">
        <v>39</v>
      </c>
      <c r="G749" s="1">
        <v>40621</v>
      </c>
      <c r="H749">
        <v>313044536</v>
      </c>
      <c r="I749" s="1">
        <v>40647</v>
      </c>
      <c r="J749" s="4">
        <v>5689</v>
      </c>
      <c r="K749" s="2">
        <v>255.28</v>
      </c>
      <c r="L749" s="2">
        <v>159.41999999999999</v>
      </c>
      <c r="M749" s="2">
        <v>1452287.92</v>
      </c>
      <c r="N749" s="2">
        <v>906940.38</v>
      </c>
      <c r="O749" s="2">
        <v>545347.54</v>
      </c>
      <c r="P749">
        <v>2011</v>
      </c>
      <c r="Q749">
        <v>3</v>
      </c>
    </row>
    <row r="750" spans="1:17" x14ac:dyDescent="0.3">
      <c r="A750" t="s">
        <v>48</v>
      </c>
      <c r="B750" t="s">
        <v>351</v>
      </c>
      <c r="C750" t="s">
        <v>91</v>
      </c>
      <c r="D750" t="s">
        <v>980</v>
      </c>
      <c r="E750" t="s">
        <v>27</v>
      </c>
      <c r="F750" t="s">
        <v>65</v>
      </c>
      <c r="G750" s="1">
        <v>40642</v>
      </c>
      <c r="H750">
        <v>479216182</v>
      </c>
      <c r="I750" s="1">
        <v>40659</v>
      </c>
      <c r="J750" s="4">
        <v>9572</v>
      </c>
      <c r="K750" s="2">
        <v>421.89</v>
      </c>
      <c r="L750" s="2">
        <v>364.69</v>
      </c>
      <c r="M750" s="2">
        <v>4038331.08</v>
      </c>
      <c r="N750" s="2">
        <v>3490812.68</v>
      </c>
      <c r="O750" s="2">
        <v>547518.4</v>
      </c>
      <c r="P750">
        <v>2011</v>
      </c>
      <c r="Q750">
        <v>4</v>
      </c>
    </row>
    <row r="751" spans="1:17" x14ac:dyDescent="0.3">
      <c r="A751" t="s">
        <v>17</v>
      </c>
      <c r="B751" t="s">
        <v>348</v>
      </c>
      <c r="C751" t="s">
        <v>91</v>
      </c>
      <c r="D751" t="s">
        <v>891</v>
      </c>
      <c r="E751" t="s">
        <v>21</v>
      </c>
      <c r="F751" t="s">
        <v>39</v>
      </c>
      <c r="G751" s="1">
        <v>42587</v>
      </c>
      <c r="H751">
        <v>613542068</v>
      </c>
      <c r="I751" s="1">
        <v>42593</v>
      </c>
      <c r="J751" s="4">
        <v>9587</v>
      </c>
      <c r="K751" s="2">
        <v>421.89</v>
      </c>
      <c r="L751" s="2">
        <v>364.69</v>
      </c>
      <c r="M751" s="2">
        <v>4044659.43</v>
      </c>
      <c r="N751" s="2">
        <v>3496283.03</v>
      </c>
      <c r="O751" s="2">
        <v>548376.4</v>
      </c>
      <c r="P751">
        <v>2016</v>
      </c>
      <c r="Q751">
        <v>8</v>
      </c>
    </row>
    <row r="752" spans="1:17" x14ac:dyDescent="0.3">
      <c r="A752" t="s">
        <v>40</v>
      </c>
      <c r="B752" t="s">
        <v>283</v>
      </c>
      <c r="C752" t="s">
        <v>56</v>
      </c>
      <c r="D752" t="s">
        <v>289</v>
      </c>
      <c r="E752" t="s">
        <v>21</v>
      </c>
      <c r="F752" t="s">
        <v>30</v>
      </c>
      <c r="G752" s="1">
        <v>41537</v>
      </c>
      <c r="H752">
        <v>547748982</v>
      </c>
      <c r="I752" s="1">
        <v>41561</v>
      </c>
      <c r="J752" s="4">
        <v>9951</v>
      </c>
      <c r="K752" s="2">
        <v>152.58000000000001</v>
      </c>
      <c r="L752" s="2">
        <v>97.44</v>
      </c>
      <c r="M752" s="2">
        <v>1518323.58</v>
      </c>
      <c r="N752" s="2">
        <v>969625.44</v>
      </c>
      <c r="O752" s="2">
        <v>548698.14</v>
      </c>
      <c r="P752">
        <v>2013</v>
      </c>
      <c r="Q752">
        <v>9</v>
      </c>
    </row>
    <row r="753" spans="1:17" x14ac:dyDescent="0.3">
      <c r="A753" t="s">
        <v>17</v>
      </c>
      <c r="B753" t="s">
        <v>116</v>
      </c>
      <c r="C753" t="s">
        <v>46</v>
      </c>
      <c r="D753" t="s">
        <v>608</v>
      </c>
      <c r="E753" t="s">
        <v>27</v>
      </c>
      <c r="F753" t="s">
        <v>30</v>
      </c>
      <c r="G753" s="1">
        <v>42549</v>
      </c>
      <c r="H753">
        <v>914391076</v>
      </c>
      <c r="I753" s="1">
        <v>42586</v>
      </c>
      <c r="J753" s="4">
        <v>7494</v>
      </c>
      <c r="K753" s="2">
        <v>109.28</v>
      </c>
      <c r="L753" s="2">
        <v>35.840000000000003</v>
      </c>
      <c r="M753" s="2">
        <v>818944.32</v>
      </c>
      <c r="N753" s="2">
        <v>268584.96000000002</v>
      </c>
      <c r="O753" s="2">
        <v>550359.36</v>
      </c>
      <c r="P753">
        <v>2016</v>
      </c>
      <c r="Q753">
        <v>6</v>
      </c>
    </row>
    <row r="754" spans="1:17" x14ac:dyDescent="0.3">
      <c r="A754" t="s">
        <v>51</v>
      </c>
      <c r="B754" t="s">
        <v>204</v>
      </c>
      <c r="C754" t="s">
        <v>91</v>
      </c>
      <c r="D754" t="s">
        <v>372</v>
      </c>
      <c r="E754" t="s">
        <v>21</v>
      </c>
      <c r="F754" t="s">
        <v>22</v>
      </c>
      <c r="G754" s="1">
        <v>41139</v>
      </c>
      <c r="H754">
        <v>355602824</v>
      </c>
      <c r="I754" s="1">
        <v>41167</v>
      </c>
      <c r="J754" s="4">
        <v>9633</v>
      </c>
      <c r="K754" s="2">
        <v>421.89</v>
      </c>
      <c r="L754" s="2">
        <v>364.69</v>
      </c>
      <c r="M754" s="2">
        <v>4064066.37</v>
      </c>
      <c r="N754" s="2">
        <v>3513058.77</v>
      </c>
      <c r="O754" s="2">
        <v>551007.6</v>
      </c>
      <c r="P754">
        <v>2012</v>
      </c>
      <c r="Q754">
        <v>8</v>
      </c>
    </row>
    <row r="755" spans="1:17" x14ac:dyDescent="0.3">
      <c r="A755" t="s">
        <v>23</v>
      </c>
      <c r="B755" t="s">
        <v>182</v>
      </c>
      <c r="C755" t="s">
        <v>28</v>
      </c>
      <c r="D755" t="s">
        <v>354</v>
      </c>
      <c r="E755" t="s">
        <v>21</v>
      </c>
      <c r="F755" t="s">
        <v>30</v>
      </c>
      <c r="G755" s="1">
        <v>42048</v>
      </c>
      <c r="H755">
        <v>984673964</v>
      </c>
      <c r="I755" s="1">
        <v>42068</v>
      </c>
      <c r="J755" s="4">
        <v>5763</v>
      </c>
      <c r="K755" s="2">
        <v>255.28</v>
      </c>
      <c r="L755" s="2">
        <v>159.41999999999999</v>
      </c>
      <c r="M755" s="2">
        <v>1471178.64</v>
      </c>
      <c r="N755" s="2">
        <v>918737.46</v>
      </c>
      <c r="O755" s="2">
        <v>552441.18000000005</v>
      </c>
      <c r="P755">
        <v>2015</v>
      </c>
      <c r="Q755">
        <v>2</v>
      </c>
    </row>
    <row r="756" spans="1:17" x14ac:dyDescent="0.3">
      <c r="A756" t="s">
        <v>35</v>
      </c>
      <c r="B756" t="s">
        <v>162</v>
      </c>
      <c r="C756" t="s">
        <v>28</v>
      </c>
      <c r="D756" t="s">
        <v>163</v>
      </c>
      <c r="E756" t="s">
        <v>27</v>
      </c>
      <c r="F756" t="s">
        <v>22</v>
      </c>
      <c r="G756" s="1">
        <v>42372</v>
      </c>
      <c r="H756">
        <v>123670709</v>
      </c>
      <c r="I756" s="1">
        <v>42401</v>
      </c>
      <c r="J756" s="4">
        <v>5766</v>
      </c>
      <c r="K756" s="2">
        <v>255.28</v>
      </c>
      <c r="L756" s="2">
        <v>159.41999999999999</v>
      </c>
      <c r="M756" s="2">
        <v>1471944.48</v>
      </c>
      <c r="N756" s="2">
        <v>919215.72</v>
      </c>
      <c r="O756" s="2">
        <v>552728.76</v>
      </c>
      <c r="P756">
        <v>2016</v>
      </c>
      <c r="Q756">
        <v>1</v>
      </c>
    </row>
    <row r="757" spans="1:17" x14ac:dyDescent="0.3">
      <c r="A757" t="s">
        <v>17</v>
      </c>
      <c r="B757" t="s">
        <v>180</v>
      </c>
      <c r="C757" t="s">
        <v>33</v>
      </c>
      <c r="D757" t="s">
        <v>181</v>
      </c>
      <c r="E757" t="s">
        <v>27</v>
      </c>
      <c r="F757" t="s">
        <v>65</v>
      </c>
      <c r="G757" s="1">
        <v>40277</v>
      </c>
      <c r="H757">
        <v>221975171</v>
      </c>
      <c r="I757" s="1">
        <v>40315</v>
      </c>
      <c r="J757" s="4">
        <v>6241</v>
      </c>
      <c r="K757" s="2">
        <v>205.7</v>
      </c>
      <c r="L757" s="2">
        <v>117.11</v>
      </c>
      <c r="M757" s="2">
        <v>1283773.7</v>
      </c>
      <c r="N757" s="2">
        <v>730883.51</v>
      </c>
      <c r="O757" s="2">
        <v>552890.18999999994</v>
      </c>
      <c r="P757">
        <v>2010</v>
      </c>
      <c r="Q757">
        <v>4</v>
      </c>
    </row>
    <row r="758" spans="1:17" x14ac:dyDescent="0.3">
      <c r="A758" t="s">
        <v>40</v>
      </c>
      <c r="B758" t="s">
        <v>178</v>
      </c>
      <c r="C758" t="s">
        <v>25</v>
      </c>
      <c r="D758" t="s">
        <v>1185</v>
      </c>
      <c r="E758" t="s">
        <v>27</v>
      </c>
      <c r="F758" t="s">
        <v>65</v>
      </c>
      <c r="G758" s="1">
        <v>41251</v>
      </c>
      <c r="H758">
        <v>529970014</v>
      </c>
      <c r="I758" s="1">
        <v>41277</v>
      </c>
      <c r="J758" s="4">
        <v>8759</v>
      </c>
      <c r="K758" s="2">
        <v>154.06</v>
      </c>
      <c r="L758" s="2">
        <v>90.93</v>
      </c>
      <c r="M758" s="2">
        <v>1349411.54</v>
      </c>
      <c r="N758" s="2">
        <v>796455.87</v>
      </c>
      <c r="O758" s="2">
        <v>552955.67000000004</v>
      </c>
      <c r="P758">
        <v>2012</v>
      </c>
      <c r="Q758">
        <v>12</v>
      </c>
    </row>
    <row r="759" spans="1:17" x14ac:dyDescent="0.3">
      <c r="A759" t="s">
        <v>40</v>
      </c>
      <c r="B759" t="s">
        <v>398</v>
      </c>
      <c r="C759" t="s">
        <v>19</v>
      </c>
      <c r="D759" t="s">
        <v>691</v>
      </c>
      <c r="E759" t="s">
        <v>27</v>
      </c>
      <c r="F759" t="s">
        <v>30</v>
      </c>
      <c r="G759" s="1">
        <v>42511</v>
      </c>
      <c r="H759">
        <v>724799668</v>
      </c>
      <c r="I759" s="1">
        <v>42517</v>
      </c>
      <c r="J759" s="4">
        <v>3183</v>
      </c>
      <c r="K759" s="2">
        <v>437.2</v>
      </c>
      <c r="L759" s="2">
        <v>263.33</v>
      </c>
      <c r="M759" s="2">
        <v>1391607.6</v>
      </c>
      <c r="N759" s="2">
        <v>838179.39</v>
      </c>
      <c r="O759" s="2">
        <v>553428.21</v>
      </c>
      <c r="P759">
        <v>2016</v>
      </c>
      <c r="Q759">
        <v>5</v>
      </c>
    </row>
    <row r="760" spans="1:17" x14ac:dyDescent="0.3">
      <c r="A760" t="s">
        <v>40</v>
      </c>
      <c r="B760" t="s">
        <v>385</v>
      </c>
      <c r="C760" t="s">
        <v>68</v>
      </c>
      <c r="D760" t="s">
        <v>898</v>
      </c>
      <c r="E760" t="s">
        <v>21</v>
      </c>
      <c r="F760" t="s">
        <v>30</v>
      </c>
      <c r="G760" s="1">
        <v>42747</v>
      </c>
      <c r="H760">
        <v>141812741</v>
      </c>
      <c r="I760" s="1">
        <v>42759</v>
      </c>
      <c r="J760" s="4">
        <v>4396</v>
      </c>
      <c r="K760" s="2">
        <v>651.21</v>
      </c>
      <c r="L760" s="2">
        <v>524.96</v>
      </c>
      <c r="M760" s="2">
        <v>2862719.16</v>
      </c>
      <c r="N760" s="2">
        <v>2307724.16</v>
      </c>
      <c r="O760" s="2">
        <v>554995</v>
      </c>
      <c r="P760">
        <v>2017</v>
      </c>
      <c r="Q760">
        <v>1</v>
      </c>
    </row>
    <row r="761" spans="1:17" x14ac:dyDescent="0.3">
      <c r="A761" t="s">
        <v>17</v>
      </c>
      <c r="B761" t="s">
        <v>180</v>
      </c>
      <c r="C761" t="s">
        <v>33</v>
      </c>
      <c r="D761" t="s">
        <v>593</v>
      </c>
      <c r="E761" t="s">
        <v>27</v>
      </c>
      <c r="F761" t="s">
        <v>39</v>
      </c>
      <c r="G761" s="1">
        <v>42339</v>
      </c>
      <c r="H761">
        <v>263506495</v>
      </c>
      <c r="I761" s="1">
        <v>42352</v>
      </c>
      <c r="J761" s="4">
        <v>6283</v>
      </c>
      <c r="K761" s="2">
        <v>205.7</v>
      </c>
      <c r="L761" s="2">
        <v>117.11</v>
      </c>
      <c r="M761" s="2">
        <v>1292413.1000000001</v>
      </c>
      <c r="N761" s="2">
        <v>735802.13</v>
      </c>
      <c r="O761" s="2">
        <v>556610.97</v>
      </c>
      <c r="P761">
        <v>2015</v>
      </c>
      <c r="Q761">
        <v>12</v>
      </c>
    </row>
    <row r="762" spans="1:17" x14ac:dyDescent="0.3">
      <c r="A762" t="s">
        <v>17</v>
      </c>
      <c r="B762" t="s">
        <v>18</v>
      </c>
      <c r="C762" t="s">
        <v>28</v>
      </c>
      <c r="D762" t="s">
        <v>396</v>
      </c>
      <c r="E762" t="s">
        <v>21</v>
      </c>
      <c r="F762" t="s">
        <v>22</v>
      </c>
      <c r="G762" s="1">
        <v>42714</v>
      </c>
      <c r="H762">
        <v>635122907</v>
      </c>
      <c r="I762" s="1">
        <v>42717</v>
      </c>
      <c r="J762" s="4">
        <v>5837</v>
      </c>
      <c r="K762" s="2">
        <v>255.28</v>
      </c>
      <c r="L762" s="2">
        <v>159.41999999999999</v>
      </c>
      <c r="M762" s="2">
        <v>1490069.36</v>
      </c>
      <c r="N762" s="2">
        <v>930534.54</v>
      </c>
      <c r="O762" s="2">
        <v>559534.81999999995</v>
      </c>
      <c r="P762">
        <v>2016</v>
      </c>
      <c r="Q762">
        <v>12</v>
      </c>
    </row>
    <row r="763" spans="1:17" x14ac:dyDescent="0.3">
      <c r="A763" t="s">
        <v>40</v>
      </c>
      <c r="B763" t="s">
        <v>736</v>
      </c>
      <c r="C763" t="s">
        <v>19</v>
      </c>
      <c r="D763" t="s">
        <v>782</v>
      </c>
      <c r="E763" t="s">
        <v>27</v>
      </c>
      <c r="F763" t="s">
        <v>39</v>
      </c>
      <c r="G763" s="1">
        <v>40844</v>
      </c>
      <c r="H763">
        <v>759504878</v>
      </c>
      <c r="I763" s="1">
        <v>40885</v>
      </c>
      <c r="J763" s="4">
        <v>3226</v>
      </c>
      <c r="K763" s="2">
        <v>437.2</v>
      </c>
      <c r="L763" s="2">
        <v>263.33</v>
      </c>
      <c r="M763" s="2">
        <v>1410407.2</v>
      </c>
      <c r="N763" s="2">
        <v>849502.58</v>
      </c>
      <c r="O763" s="2">
        <v>560904.62</v>
      </c>
      <c r="P763">
        <v>2011</v>
      </c>
      <c r="Q763">
        <v>10</v>
      </c>
    </row>
    <row r="764" spans="1:17" x14ac:dyDescent="0.3">
      <c r="A764" t="s">
        <v>35</v>
      </c>
      <c r="B764" t="s">
        <v>118</v>
      </c>
      <c r="C764" t="s">
        <v>25</v>
      </c>
      <c r="D764" t="s">
        <v>532</v>
      </c>
      <c r="E764" t="s">
        <v>27</v>
      </c>
      <c r="F764" t="s">
        <v>65</v>
      </c>
      <c r="G764" s="1">
        <v>41191</v>
      </c>
      <c r="H764">
        <v>585931193</v>
      </c>
      <c r="I764" s="1">
        <v>41234</v>
      </c>
      <c r="J764" s="4">
        <v>8916</v>
      </c>
      <c r="K764" s="2">
        <v>154.06</v>
      </c>
      <c r="L764" s="2">
        <v>90.93</v>
      </c>
      <c r="M764" s="2">
        <v>1373598.96</v>
      </c>
      <c r="N764" s="2">
        <v>810731.88</v>
      </c>
      <c r="O764" s="2">
        <v>562867.07999999996</v>
      </c>
      <c r="P764">
        <v>2012</v>
      </c>
      <c r="Q764">
        <v>10</v>
      </c>
    </row>
    <row r="765" spans="1:17" x14ac:dyDescent="0.3">
      <c r="A765" t="s">
        <v>40</v>
      </c>
      <c r="B765" t="s">
        <v>109</v>
      </c>
      <c r="C765" t="s">
        <v>28</v>
      </c>
      <c r="D765" t="s">
        <v>581</v>
      </c>
      <c r="E765" t="s">
        <v>27</v>
      </c>
      <c r="F765" t="s">
        <v>22</v>
      </c>
      <c r="G765" s="1">
        <v>42176</v>
      </c>
      <c r="H765">
        <v>935371100</v>
      </c>
      <c r="I765" s="1">
        <v>42191</v>
      </c>
      <c r="J765" s="4">
        <v>5949</v>
      </c>
      <c r="K765" s="2">
        <v>255.28</v>
      </c>
      <c r="L765" s="2">
        <v>159.41999999999999</v>
      </c>
      <c r="M765" s="2">
        <v>1518660.72</v>
      </c>
      <c r="N765" s="2">
        <v>948389.58</v>
      </c>
      <c r="O765" s="2">
        <v>570271.14</v>
      </c>
      <c r="P765">
        <v>2015</v>
      </c>
      <c r="Q765">
        <v>6</v>
      </c>
    </row>
    <row r="766" spans="1:17" x14ac:dyDescent="0.3">
      <c r="A766" t="s">
        <v>51</v>
      </c>
      <c r="B766" t="s">
        <v>520</v>
      </c>
      <c r="C766" t="s">
        <v>91</v>
      </c>
      <c r="D766" t="s">
        <v>1042</v>
      </c>
      <c r="E766" t="s">
        <v>21</v>
      </c>
      <c r="F766" t="s">
        <v>39</v>
      </c>
      <c r="G766" s="1">
        <v>41427</v>
      </c>
      <c r="H766">
        <v>969616687</v>
      </c>
      <c r="I766" s="1">
        <v>41453</v>
      </c>
      <c r="J766" s="4">
        <v>9980</v>
      </c>
      <c r="K766" s="2">
        <v>421.89</v>
      </c>
      <c r="L766" s="2">
        <v>364.69</v>
      </c>
      <c r="M766" s="2">
        <v>4210462.2</v>
      </c>
      <c r="N766" s="2">
        <v>3639606.2</v>
      </c>
      <c r="O766" s="2">
        <v>570856</v>
      </c>
      <c r="P766">
        <v>2013</v>
      </c>
      <c r="Q766">
        <v>6</v>
      </c>
    </row>
    <row r="767" spans="1:17" x14ac:dyDescent="0.3">
      <c r="A767" t="s">
        <v>35</v>
      </c>
      <c r="B767" t="s">
        <v>341</v>
      </c>
      <c r="C767" t="s">
        <v>19</v>
      </c>
      <c r="D767" t="s">
        <v>755</v>
      </c>
      <c r="E767" t="s">
        <v>21</v>
      </c>
      <c r="F767" t="s">
        <v>65</v>
      </c>
      <c r="G767" s="1">
        <v>41193</v>
      </c>
      <c r="H767">
        <v>849630105</v>
      </c>
      <c r="I767" s="1">
        <v>41222</v>
      </c>
      <c r="J767" s="4">
        <v>3284</v>
      </c>
      <c r="K767" s="2">
        <v>437.2</v>
      </c>
      <c r="L767" s="2">
        <v>263.33</v>
      </c>
      <c r="M767" s="2">
        <v>1435764.8</v>
      </c>
      <c r="N767" s="2">
        <v>864775.72</v>
      </c>
      <c r="O767" s="2">
        <v>570989.07999999996</v>
      </c>
      <c r="P767">
        <v>2012</v>
      </c>
      <c r="Q767">
        <v>10</v>
      </c>
    </row>
    <row r="768" spans="1:17" x14ac:dyDescent="0.3">
      <c r="A768" t="s">
        <v>48</v>
      </c>
      <c r="B768" t="s">
        <v>97</v>
      </c>
      <c r="C768" t="s">
        <v>19</v>
      </c>
      <c r="D768" t="s">
        <v>1132</v>
      </c>
      <c r="E768" t="s">
        <v>21</v>
      </c>
      <c r="F768" t="s">
        <v>65</v>
      </c>
      <c r="G768" s="1">
        <v>42884</v>
      </c>
      <c r="H768">
        <v>866053378</v>
      </c>
      <c r="I768" s="1">
        <v>42908</v>
      </c>
      <c r="J768" s="4">
        <v>3295</v>
      </c>
      <c r="K768" s="2">
        <v>437.2</v>
      </c>
      <c r="L768" s="2">
        <v>263.33</v>
      </c>
      <c r="M768" s="2">
        <v>1440574</v>
      </c>
      <c r="N768" s="2">
        <v>867672.35</v>
      </c>
      <c r="O768" s="2">
        <v>572901.65</v>
      </c>
      <c r="P768">
        <v>2017</v>
      </c>
      <c r="Q768">
        <v>5</v>
      </c>
    </row>
    <row r="769" spans="1:17" x14ac:dyDescent="0.3">
      <c r="A769" t="s">
        <v>35</v>
      </c>
      <c r="B769" t="s">
        <v>54</v>
      </c>
      <c r="C769" t="s">
        <v>25</v>
      </c>
      <c r="D769" t="s">
        <v>392</v>
      </c>
      <c r="E769" t="s">
        <v>27</v>
      </c>
      <c r="F769" t="s">
        <v>30</v>
      </c>
      <c r="G769" s="1">
        <v>42600</v>
      </c>
      <c r="H769">
        <v>170214545</v>
      </c>
      <c r="I769" s="1">
        <v>42601</v>
      </c>
      <c r="J769" s="4">
        <v>9121</v>
      </c>
      <c r="K769" s="2">
        <v>154.06</v>
      </c>
      <c r="L769" s="2">
        <v>90.93</v>
      </c>
      <c r="M769" s="2">
        <v>1405181.26</v>
      </c>
      <c r="N769" s="2">
        <v>829372.53</v>
      </c>
      <c r="O769" s="2">
        <v>575808.73</v>
      </c>
      <c r="P769">
        <v>2016</v>
      </c>
      <c r="Q769">
        <v>8</v>
      </c>
    </row>
    <row r="770" spans="1:17" x14ac:dyDescent="0.3">
      <c r="A770" t="s">
        <v>40</v>
      </c>
      <c r="B770" t="s">
        <v>111</v>
      </c>
      <c r="C770" t="s">
        <v>28</v>
      </c>
      <c r="D770" t="s">
        <v>844</v>
      </c>
      <c r="E770" t="s">
        <v>27</v>
      </c>
      <c r="F770" t="s">
        <v>65</v>
      </c>
      <c r="G770" s="1">
        <v>42507</v>
      </c>
      <c r="H770">
        <v>370222795</v>
      </c>
      <c r="I770" s="1">
        <v>42532</v>
      </c>
      <c r="J770" s="4">
        <v>6007</v>
      </c>
      <c r="K770" s="2">
        <v>255.28</v>
      </c>
      <c r="L770" s="2">
        <v>159.41999999999999</v>
      </c>
      <c r="M770" s="2">
        <v>1533466.96</v>
      </c>
      <c r="N770" s="2">
        <v>957635.94</v>
      </c>
      <c r="O770" s="2">
        <v>575831.02</v>
      </c>
      <c r="P770">
        <v>2016</v>
      </c>
      <c r="Q770">
        <v>5</v>
      </c>
    </row>
    <row r="771" spans="1:17" x14ac:dyDescent="0.3">
      <c r="A771" t="s">
        <v>40</v>
      </c>
      <c r="B771" t="s">
        <v>79</v>
      </c>
      <c r="C771" t="s">
        <v>28</v>
      </c>
      <c r="D771" t="s">
        <v>286</v>
      </c>
      <c r="E771" t="s">
        <v>27</v>
      </c>
      <c r="F771" t="s">
        <v>22</v>
      </c>
      <c r="G771" s="1">
        <v>41775</v>
      </c>
      <c r="H771">
        <v>479880082</v>
      </c>
      <c r="I771" s="1">
        <v>41782</v>
      </c>
      <c r="J771" s="4">
        <v>6035</v>
      </c>
      <c r="K771" s="2">
        <v>255.28</v>
      </c>
      <c r="L771" s="2">
        <v>159.41999999999999</v>
      </c>
      <c r="M771" s="2">
        <v>1540614.8</v>
      </c>
      <c r="N771" s="2">
        <v>962099.7</v>
      </c>
      <c r="O771" s="2">
        <v>578515.1</v>
      </c>
      <c r="P771">
        <v>2014</v>
      </c>
      <c r="Q771">
        <v>5</v>
      </c>
    </row>
    <row r="772" spans="1:17" x14ac:dyDescent="0.3">
      <c r="A772" t="s">
        <v>35</v>
      </c>
      <c r="B772" t="s">
        <v>273</v>
      </c>
      <c r="C772" t="s">
        <v>46</v>
      </c>
      <c r="D772" t="s">
        <v>881</v>
      </c>
      <c r="E772" t="s">
        <v>27</v>
      </c>
      <c r="F772" t="s">
        <v>65</v>
      </c>
      <c r="G772" s="1">
        <v>41240</v>
      </c>
      <c r="H772">
        <v>584204280</v>
      </c>
      <c r="I772" s="1">
        <v>41275</v>
      </c>
      <c r="J772" s="4">
        <v>7884</v>
      </c>
      <c r="K772" s="2">
        <v>109.28</v>
      </c>
      <c r="L772" s="2">
        <v>35.840000000000003</v>
      </c>
      <c r="M772" s="2">
        <v>861563.52</v>
      </c>
      <c r="N772" s="2">
        <v>282562.56</v>
      </c>
      <c r="O772" s="2">
        <v>579000.96</v>
      </c>
      <c r="P772">
        <v>2012</v>
      </c>
      <c r="Q772">
        <v>11</v>
      </c>
    </row>
    <row r="773" spans="1:17" x14ac:dyDescent="0.3">
      <c r="A773" t="s">
        <v>40</v>
      </c>
      <c r="B773" t="s">
        <v>196</v>
      </c>
      <c r="C773" t="s">
        <v>33</v>
      </c>
      <c r="D773" t="s">
        <v>854</v>
      </c>
      <c r="E773" t="s">
        <v>21</v>
      </c>
      <c r="F773" t="s">
        <v>39</v>
      </c>
      <c r="G773" s="1">
        <v>41089</v>
      </c>
      <c r="H773">
        <v>594540441</v>
      </c>
      <c r="I773" s="1">
        <v>41120</v>
      </c>
      <c r="J773" s="4">
        <v>6583</v>
      </c>
      <c r="K773" s="2">
        <v>205.7</v>
      </c>
      <c r="L773" s="2">
        <v>117.11</v>
      </c>
      <c r="M773" s="2">
        <v>1354123.1</v>
      </c>
      <c r="N773" s="2">
        <v>770935.13</v>
      </c>
      <c r="O773" s="2">
        <v>583187.97</v>
      </c>
      <c r="P773">
        <v>2012</v>
      </c>
      <c r="Q773">
        <v>6</v>
      </c>
    </row>
    <row r="774" spans="1:17" x14ac:dyDescent="0.3">
      <c r="A774" t="s">
        <v>35</v>
      </c>
      <c r="B774" t="s">
        <v>61</v>
      </c>
      <c r="C774" t="s">
        <v>25</v>
      </c>
      <c r="D774" t="s">
        <v>919</v>
      </c>
      <c r="E774" t="s">
        <v>21</v>
      </c>
      <c r="F774" t="s">
        <v>22</v>
      </c>
      <c r="G774" s="1">
        <v>41672</v>
      </c>
      <c r="H774">
        <v>241281497</v>
      </c>
      <c r="I774" s="1">
        <v>41701</v>
      </c>
      <c r="J774" s="4">
        <v>9412</v>
      </c>
      <c r="K774" s="2">
        <v>154.06</v>
      </c>
      <c r="L774" s="2">
        <v>90.93</v>
      </c>
      <c r="M774" s="2">
        <v>1450012.72</v>
      </c>
      <c r="N774" s="2">
        <v>855833.16</v>
      </c>
      <c r="O774" s="2">
        <v>594179.56000000006</v>
      </c>
      <c r="P774">
        <v>2014</v>
      </c>
      <c r="Q774">
        <v>2</v>
      </c>
    </row>
    <row r="775" spans="1:17" x14ac:dyDescent="0.3">
      <c r="A775" t="s">
        <v>51</v>
      </c>
      <c r="B775" t="s">
        <v>210</v>
      </c>
      <c r="C775" t="s">
        <v>33</v>
      </c>
      <c r="D775" t="s">
        <v>1114</v>
      </c>
      <c r="E775" t="s">
        <v>27</v>
      </c>
      <c r="F775" t="s">
        <v>30</v>
      </c>
      <c r="G775" s="1">
        <v>41360</v>
      </c>
      <c r="H775">
        <v>935644042</v>
      </c>
      <c r="I775" s="1">
        <v>41409</v>
      </c>
      <c r="J775" s="4">
        <v>6719</v>
      </c>
      <c r="K775" s="2">
        <v>205.7</v>
      </c>
      <c r="L775" s="2">
        <v>117.11</v>
      </c>
      <c r="M775" s="2">
        <v>1382098.3</v>
      </c>
      <c r="N775" s="2">
        <v>786862.09</v>
      </c>
      <c r="O775" s="2">
        <v>595236.21</v>
      </c>
      <c r="P775">
        <v>2013</v>
      </c>
      <c r="Q775">
        <v>3</v>
      </c>
    </row>
    <row r="776" spans="1:17" x14ac:dyDescent="0.3">
      <c r="A776" t="s">
        <v>40</v>
      </c>
      <c r="B776" t="s">
        <v>143</v>
      </c>
      <c r="C776" t="s">
        <v>33</v>
      </c>
      <c r="D776" t="s">
        <v>552</v>
      </c>
      <c r="E776" t="s">
        <v>21</v>
      </c>
      <c r="F776" t="s">
        <v>30</v>
      </c>
      <c r="G776" s="1">
        <v>41405</v>
      </c>
      <c r="H776">
        <v>622791612</v>
      </c>
      <c r="I776" s="1">
        <v>41425</v>
      </c>
      <c r="J776" s="4">
        <v>6733</v>
      </c>
      <c r="K776" s="2">
        <v>205.7</v>
      </c>
      <c r="L776" s="2">
        <v>117.11</v>
      </c>
      <c r="M776" s="2">
        <v>1384978.1</v>
      </c>
      <c r="N776" s="2">
        <v>788501.63</v>
      </c>
      <c r="O776" s="2">
        <v>596476.47</v>
      </c>
      <c r="P776">
        <v>2013</v>
      </c>
      <c r="Q776">
        <v>5</v>
      </c>
    </row>
    <row r="777" spans="1:17" x14ac:dyDescent="0.3">
      <c r="A777" t="s">
        <v>35</v>
      </c>
      <c r="B777" t="s">
        <v>206</v>
      </c>
      <c r="C777" t="s">
        <v>68</v>
      </c>
      <c r="D777" t="s">
        <v>1212</v>
      </c>
      <c r="E777" t="s">
        <v>27</v>
      </c>
      <c r="F777" t="s">
        <v>30</v>
      </c>
      <c r="G777" s="1">
        <v>41309</v>
      </c>
      <c r="H777">
        <v>328856265</v>
      </c>
      <c r="I777" s="1">
        <v>41317</v>
      </c>
      <c r="J777" s="4">
        <v>4732</v>
      </c>
      <c r="K777" s="2">
        <v>651.21</v>
      </c>
      <c r="L777" s="2">
        <v>524.96</v>
      </c>
      <c r="M777" s="2">
        <v>3081525.72</v>
      </c>
      <c r="N777" s="2">
        <v>2484110.7200000002</v>
      </c>
      <c r="O777" s="2">
        <v>597415</v>
      </c>
      <c r="P777">
        <v>2013</v>
      </c>
      <c r="Q777">
        <v>2</v>
      </c>
    </row>
    <row r="778" spans="1:17" x14ac:dyDescent="0.3">
      <c r="A778" t="s">
        <v>35</v>
      </c>
      <c r="B778" t="s">
        <v>176</v>
      </c>
      <c r="C778" t="s">
        <v>28</v>
      </c>
      <c r="D778" t="s">
        <v>724</v>
      </c>
      <c r="E778" t="s">
        <v>27</v>
      </c>
      <c r="F778" t="s">
        <v>30</v>
      </c>
      <c r="G778" s="1">
        <v>41222</v>
      </c>
      <c r="H778">
        <v>473527753</v>
      </c>
      <c r="I778" s="1">
        <v>41272</v>
      </c>
      <c r="J778" s="4">
        <v>6240</v>
      </c>
      <c r="K778" s="2">
        <v>255.28</v>
      </c>
      <c r="L778" s="2">
        <v>159.41999999999999</v>
      </c>
      <c r="M778" s="2">
        <v>1592947.2</v>
      </c>
      <c r="N778" s="2">
        <v>994780.8</v>
      </c>
      <c r="O778" s="2">
        <v>598166.4</v>
      </c>
      <c r="P778">
        <v>2012</v>
      </c>
      <c r="Q778">
        <v>11</v>
      </c>
    </row>
    <row r="779" spans="1:17" x14ac:dyDescent="0.3">
      <c r="A779" t="s">
        <v>17</v>
      </c>
      <c r="B779" t="s">
        <v>227</v>
      </c>
      <c r="C779" t="s">
        <v>25</v>
      </c>
      <c r="D779" t="s">
        <v>1224</v>
      </c>
      <c r="E779" t="s">
        <v>27</v>
      </c>
      <c r="F779" t="s">
        <v>30</v>
      </c>
      <c r="G779" s="1">
        <v>40675</v>
      </c>
      <c r="H779">
        <v>524363124</v>
      </c>
      <c r="I779" s="1">
        <v>40722</v>
      </c>
      <c r="J779" s="4">
        <v>9556</v>
      </c>
      <c r="K779" s="2">
        <v>154.06</v>
      </c>
      <c r="L779" s="2">
        <v>90.93</v>
      </c>
      <c r="M779" s="2">
        <v>1472197.36</v>
      </c>
      <c r="N779" s="2">
        <v>868927.08</v>
      </c>
      <c r="O779" s="2">
        <v>603270.28</v>
      </c>
      <c r="P779">
        <v>2011</v>
      </c>
      <c r="Q779">
        <v>5</v>
      </c>
    </row>
    <row r="780" spans="1:17" x14ac:dyDescent="0.3">
      <c r="A780" t="s">
        <v>48</v>
      </c>
      <c r="B780" t="s">
        <v>193</v>
      </c>
      <c r="C780" t="s">
        <v>59</v>
      </c>
      <c r="D780" t="s">
        <v>565</v>
      </c>
      <c r="E780" t="s">
        <v>21</v>
      </c>
      <c r="F780" t="s">
        <v>65</v>
      </c>
      <c r="G780" s="1">
        <v>41307</v>
      </c>
      <c r="H780">
        <v>576654183</v>
      </c>
      <c r="I780" s="1">
        <v>41308</v>
      </c>
      <c r="J780" s="4">
        <v>3642</v>
      </c>
      <c r="K780" s="2">
        <v>668.27</v>
      </c>
      <c r="L780" s="2">
        <v>502.54</v>
      </c>
      <c r="M780" s="2">
        <v>2433839.34</v>
      </c>
      <c r="N780" s="2">
        <v>1830250.68</v>
      </c>
      <c r="O780" s="2">
        <v>603588.66</v>
      </c>
      <c r="P780">
        <v>2013</v>
      </c>
      <c r="Q780">
        <v>2</v>
      </c>
    </row>
    <row r="781" spans="1:17" x14ac:dyDescent="0.3">
      <c r="A781" t="s">
        <v>35</v>
      </c>
      <c r="B781" t="s">
        <v>393</v>
      </c>
      <c r="C781" t="s">
        <v>46</v>
      </c>
      <c r="D781" t="s">
        <v>947</v>
      </c>
      <c r="E781" t="s">
        <v>27</v>
      </c>
      <c r="F781" t="s">
        <v>39</v>
      </c>
      <c r="G781" s="1">
        <v>40337</v>
      </c>
      <c r="H781">
        <v>706399714</v>
      </c>
      <c r="I781" s="1">
        <v>40378</v>
      </c>
      <c r="J781" s="4">
        <v>8228</v>
      </c>
      <c r="K781" s="2">
        <v>109.28</v>
      </c>
      <c r="L781" s="2">
        <v>35.840000000000003</v>
      </c>
      <c r="M781" s="2">
        <v>899155.84</v>
      </c>
      <c r="N781" s="2">
        <v>294891.52000000002</v>
      </c>
      <c r="O781" s="2">
        <v>604264.31999999995</v>
      </c>
      <c r="P781">
        <v>2010</v>
      </c>
      <c r="Q781">
        <v>6</v>
      </c>
    </row>
    <row r="782" spans="1:17" x14ac:dyDescent="0.3">
      <c r="A782" t="s">
        <v>17</v>
      </c>
      <c r="B782" t="s">
        <v>281</v>
      </c>
      <c r="C782" t="s">
        <v>28</v>
      </c>
      <c r="D782" t="s">
        <v>1134</v>
      </c>
      <c r="E782" t="s">
        <v>27</v>
      </c>
      <c r="F782" t="s">
        <v>22</v>
      </c>
      <c r="G782" s="1">
        <v>42255</v>
      </c>
      <c r="H782">
        <v>218629920</v>
      </c>
      <c r="I782" s="1">
        <v>42297</v>
      </c>
      <c r="J782" s="4">
        <v>6307</v>
      </c>
      <c r="K782" s="2">
        <v>255.28</v>
      </c>
      <c r="L782" s="2">
        <v>159.41999999999999</v>
      </c>
      <c r="M782" s="2">
        <v>1610050.96</v>
      </c>
      <c r="N782" s="2">
        <v>1005461.94</v>
      </c>
      <c r="O782" s="2">
        <v>604589.02</v>
      </c>
      <c r="P782">
        <v>2015</v>
      </c>
      <c r="Q782">
        <v>9</v>
      </c>
    </row>
    <row r="783" spans="1:17" x14ac:dyDescent="0.3">
      <c r="A783" t="s">
        <v>48</v>
      </c>
      <c r="B783" t="s">
        <v>193</v>
      </c>
      <c r="C783" t="s">
        <v>33</v>
      </c>
      <c r="D783" t="s">
        <v>799</v>
      </c>
      <c r="E783" t="s">
        <v>21</v>
      </c>
      <c r="F783" t="s">
        <v>65</v>
      </c>
      <c r="G783" s="1">
        <v>42093</v>
      </c>
      <c r="H783">
        <v>925405299</v>
      </c>
      <c r="I783" s="1">
        <v>42125</v>
      </c>
      <c r="J783" s="4">
        <v>6847</v>
      </c>
      <c r="K783" s="2">
        <v>205.7</v>
      </c>
      <c r="L783" s="2">
        <v>117.11</v>
      </c>
      <c r="M783" s="2">
        <v>1408427.9</v>
      </c>
      <c r="N783" s="2">
        <v>801852.17</v>
      </c>
      <c r="O783" s="2">
        <v>606575.73</v>
      </c>
      <c r="P783">
        <v>2015</v>
      </c>
      <c r="Q783">
        <v>3</v>
      </c>
    </row>
    <row r="784" spans="1:17" x14ac:dyDescent="0.3">
      <c r="A784" t="s">
        <v>40</v>
      </c>
      <c r="B784" t="s">
        <v>168</v>
      </c>
      <c r="C784" t="s">
        <v>28</v>
      </c>
      <c r="D784" t="s">
        <v>169</v>
      </c>
      <c r="E784" t="s">
        <v>21</v>
      </c>
      <c r="F784" t="s">
        <v>65</v>
      </c>
      <c r="G784" s="1">
        <v>41488</v>
      </c>
      <c r="H784">
        <v>817740142</v>
      </c>
      <c r="I784" s="1">
        <v>41505</v>
      </c>
      <c r="J784" s="4">
        <v>6335</v>
      </c>
      <c r="K784" s="2">
        <v>255.28</v>
      </c>
      <c r="L784" s="2">
        <v>159.41999999999999</v>
      </c>
      <c r="M784" s="2">
        <v>1617198.8</v>
      </c>
      <c r="N784" s="2">
        <v>1009925.7</v>
      </c>
      <c r="O784" s="2">
        <v>607273.1</v>
      </c>
      <c r="P784">
        <v>2013</v>
      </c>
      <c r="Q784">
        <v>8</v>
      </c>
    </row>
    <row r="785" spans="1:17" x14ac:dyDescent="0.3">
      <c r="A785" t="s">
        <v>17</v>
      </c>
      <c r="B785" t="s">
        <v>232</v>
      </c>
      <c r="C785" t="s">
        <v>28</v>
      </c>
      <c r="D785" t="s">
        <v>425</v>
      </c>
      <c r="E785" t="s">
        <v>27</v>
      </c>
      <c r="F785" t="s">
        <v>65</v>
      </c>
      <c r="G785" s="1">
        <v>41663</v>
      </c>
      <c r="H785">
        <v>236911857</v>
      </c>
      <c r="I785" s="1">
        <v>41695</v>
      </c>
      <c r="J785" s="4">
        <v>6338</v>
      </c>
      <c r="K785" s="2">
        <v>255.28</v>
      </c>
      <c r="L785" s="2">
        <v>159.41999999999999</v>
      </c>
      <c r="M785" s="2">
        <v>1617964.64</v>
      </c>
      <c r="N785" s="2">
        <v>1010403.96</v>
      </c>
      <c r="O785" s="2">
        <v>607560.68000000005</v>
      </c>
      <c r="P785">
        <v>2014</v>
      </c>
      <c r="Q785">
        <v>1</v>
      </c>
    </row>
    <row r="786" spans="1:17" x14ac:dyDescent="0.3">
      <c r="A786" t="s">
        <v>51</v>
      </c>
      <c r="B786" t="s">
        <v>129</v>
      </c>
      <c r="C786" t="s">
        <v>25</v>
      </c>
      <c r="D786" t="s">
        <v>130</v>
      </c>
      <c r="E786" t="s">
        <v>27</v>
      </c>
      <c r="F786" t="s">
        <v>65</v>
      </c>
      <c r="G786" s="1">
        <v>41046</v>
      </c>
      <c r="H786">
        <v>366653096</v>
      </c>
      <c r="I786" s="1">
        <v>41060</v>
      </c>
      <c r="J786" s="4">
        <v>9654</v>
      </c>
      <c r="K786" s="2">
        <v>154.06</v>
      </c>
      <c r="L786" s="2">
        <v>90.93</v>
      </c>
      <c r="M786" s="2">
        <v>1487295.24</v>
      </c>
      <c r="N786" s="2">
        <v>877838.22</v>
      </c>
      <c r="O786" s="2">
        <v>609457.02</v>
      </c>
      <c r="P786">
        <v>2012</v>
      </c>
      <c r="Q786">
        <v>5</v>
      </c>
    </row>
    <row r="787" spans="1:17" x14ac:dyDescent="0.3">
      <c r="A787" t="s">
        <v>31</v>
      </c>
      <c r="B787" t="s">
        <v>32</v>
      </c>
      <c r="C787" t="s">
        <v>19</v>
      </c>
      <c r="D787" t="s">
        <v>751</v>
      </c>
      <c r="E787" t="s">
        <v>21</v>
      </c>
      <c r="F787" t="s">
        <v>39</v>
      </c>
      <c r="G787" s="1">
        <v>42694</v>
      </c>
      <c r="H787">
        <v>107172334</v>
      </c>
      <c r="I787" s="1">
        <v>42727</v>
      </c>
      <c r="J787" s="4">
        <v>3530</v>
      </c>
      <c r="K787" s="2">
        <v>437.2</v>
      </c>
      <c r="L787" s="2">
        <v>263.33</v>
      </c>
      <c r="M787" s="2">
        <v>1543316</v>
      </c>
      <c r="N787" s="2">
        <v>929554.9</v>
      </c>
      <c r="O787" s="2">
        <v>613761.1</v>
      </c>
      <c r="P787">
        <v>2016</v>
      </c>
      <c r="Q787">
        <v>11</v>
      </c>
    </row>
    <row r="788" spans="1:17" x14ac:dyDescent="0.3">
      <c r="A788" t="s">
        <v>31</v>
      </c>
      <c r="B788" t="s">
        <v>139</v>
      </c>
      <c r="C788" t="s">
        <v>19</v>
      </c>
      <c r="D788" t="s">
        <v>731</v>
      </c>
      <c r="E788" t="s">
        <v>21</v>
      </c>
      <c r="F788" t="s">
        <v>22</v>
      </c>
      <c r="G788" s="1">
        <v>42003</v>
      </c>
      <c r="H788">
        <v>873522365</v>
      </c>
      <c r="I788" s="1">
        <v>42017</v>
      </c>
      <c r="J788" s="4">
        <v>3534</v>
      </c>
      <c r="K788" s="2">
        <v>437.2</v>
      </c>
      <c r="L788" s="2">
        <v>263.33</v>
      </c>
      <c r="M788" s="2">
        <v>1545064.8</v>
      </c>
      <c r="N788" s="2">
        <v>930608.22</v>
      </c>
      <c r="O788" s="2">
        <v>614456.57999999996</v>
      </c>
      <c r="P788">
        <v>2014</v>
      </c>
      <c r="Q788">
        <v>12</v>
      </c>
    </row>
    <row r="789" spans="1:17" x14ac:dyDescent="0.3">
      <c r="A789" t="s">
        <v>35</v>
      </c>
      <c r="B789" t="s">
        <v>223</v>
      </c>
      <c r="C789" t="s">
        <v>33</v>
      </c>
      <c r="D789" t="s">
        <v>291</v>
      </c>
      <c r="E789" t="s">
        <v>21</v>
      </c>
      <c r="F789" t="s">
        <v>22</v>
      </c>
      <c r="G789" s="1">
        <v>41850</v>
      </c>
      <c r="H789">
        <v>133812463</v>
      </c>
      <c r="I789" s="1">
        <v>41860</v>
      </c>
      <c r="J789" s="4">
        <v>6936</v>
      </c>
      <c r="K789" s="2">
        <v>205.7</v>
      </c>
      <c r="L789" s="2">
        <v>117.11</v>
      </c>
      <c r="M789" s="2">
        <v>1426735.2</v>
      </c>
      <c r="N789" s="2">
        <v>812274.96</v>
      </c>
      <c r="O789" s="2">
        <v>614460.24</v>
      </c>
      <c r="P789">
        <v>2014</v>
      </c>
      <c r="Q789">
        <v>7</v>
      </c>
    </row>
    <row r="790" spans="1:17" x14ac:dyDescent="0.3">
      <c r="A790" t="s">
        <v>48</v>
      </c>
      <c r="B790" t="s">
        <v>150</v>
      </c>
      <c r="C790" t="s">
        <v>28</v>
      </c>
      <c r="D790" t="s">
        <v>702</v>
      </c>
      <c r="E790" t="s">
        <v>27</v>
      </c>
      <c r="F790" t="s">
        <v>22</v>
      </c>
      <c r="G790" s="1">
        <v>40298</v>
      </c>
      <c r="H790">
        <v>375630986</v>
      </c>
      <c r="I790" s="1">
        <v>40331</v>
      </c>
      <c r="J790" s="4">
        <v>6411</v>
      </c>
      <c r="K790" s="2">
        <v>255.28</v>
      </c>
      <c r="L790" s="2">
        <v>159.41999999999999</v>
      </c>
      <c r="M790" s="2">
        <v>1636600.08</v>
      </c>
      <c r="N790" s="2">
        <v>1022041.62</v>
      </c>
      <c r="O790" s="2">
        <v>614558.46</v>
      </c>
      <c r="P790">
        <v>2010</v>
      </c>
      <c r="Q790">
        <v>4</v>
      </c>
    </row>
    <row r="791" spans="1:17" x14ac:dyDescent="0.3">
      <c r="A791" t="s">
        <v>40</v>
      </c>
      <c r="B791" t="s">
        <v>178</v>
      </c>
      <c r="C791" t="s">
        <v>46</v>
      </c>
      <c r="D791" t="s">
        <v>254</v>
      </c>
      <c r="E791" t="s">
        <v>21</v>
      </c>
      <c r="F791" t="s">
        <v>30</v>
      </c>
      <c r="G791" s="1">
        <v>42266</v>
      </c>
      <c r="H791">
        <v>284870612</v>
      </c>
      <c r="I791" s="1">
        <v>42284</v>
      </c>
      <c r="J791" s="4">
        <v>8399</v>
      </c>
      <c r="K791" s="2">
        <v>109.28</v>
      </c>
      <c r="L791" s="2">
        <v>35.840000000000003</v>
      </c>
      <c r="M791" s="2">
        <v>917842.72</v>
      </c>
      <c r="N791" s="2">
        <v>301020.15999999997</v>
      </c>
      <c r="O791" s="2">
        <v>616822.56000000006</v>
      </c>
      <c r="P791">
        <v>2015</v>
      </c>
      <c r="Q791">
        <v>9</v>
      </c>
    </row>
    <row r="792" spans="1:17" x14ac:dyDescent="0.3">
      <c r="A792" t="s">
        <v>35</v>
      </c>
      <c r="B792" t="s">
        <v>382</v>
      </c>
      <c r="C792" t="s">
        <v>68</v>
      </c>
      <c r="D792" t="s">
        <v>383</v>
      </c>
      <c r="E792" t="s">
        <v>27</v>
      </c>
      <c r="F792" t="s">
        <v>22</v>
      </c>
      <c r="G792" s="1">
        <v>41074</v>
      </c>
      <c r="H792">
        <v>132082116</v>
      </c>
      <c r="I792" s="1">
        <v>41112</v>
      </c>
      <c r="J792" s="4">
        <v>4888</v>
      </c>
      <c r="K792" s="2">
        <v>651.21</v>
      </c>
      <c r="L792" s="2">
        <v>524.96</v>
      </c>
      <c r="M792" s="2">
        <v>3183114.48</v>
      </c>
      <c r="N792" s="2">
        <v>2566004.48</v>
      </c>
      <c r="O792" s="2">
        <v>617110</v>
      </c>
      <c r="P792">
        <v>2012</v>
      </c>
      <c r="Q792">
        <v>6</v>
      </c>
    </row>
    <row r="793" spans="1:17" x14ac:dyDescent="0.3">
      <c r="A793" t="s">
        <v>31</v>
      </c>
      <c r="B793" t="s">
        <v>241</v>
      </c>
      <c r="C793" t="s">
        <v>68</v>
      </c>
      <c r="D793" t="s">
        <v>305</v>
      </c>
      <c r="E793" t="s">
        <v>27</v>
      </c>
      <c r="F793" t="s">
        <v>39</v>
      </c>
      <c r="G793" s="1">
        <v>42598</v>
      </c>
      <c r="H793">
        <v>606970441</v>
      </c>
      <c r="I793" s="1">
        <v>42629</v>
      </c>
      <c r="J793" s="4">
        <v>4897</v>
      </c>
      <c r="K793" s="2">
        <v>651.21</v>
      </c>
      <c r="L793" s="2">
        <v>524.96</v>
      </c>
      <c r="M793" s="2">
        <v>3188975.37</v>
      </c>
      <c r="N793" s="2">
        <v>2570729.12</v>
      </c>
      <c r="O793" s="2">
        <v>618246.25</v>
      </c>
      <c r="P793">
        <v>2016</v>
      </c>
      <c r="Q793">
        <v>8</v>
      </c>
    </row>
    <row r="794" spans="1:17" x14ac:dyDescent="0.3">
      <c r="A794" t="s">
        <v>35</v>
      </c>
      <c r="B794" t="s">
        <v>393</v>
      </c>
      <c r="C794" t="s">
        <v>25</v>
      </c>
      <c r="D794" t="s">
        <v>861</v>
      </c>
      <c r="E794" t="s">
        <v>21</v>
      </c>
      <c r="F794" t="s">
        <v>22</v>
      </c>
      <c r="G794" s="1">
        <v>41828</v>
      </c>
      <c r="H794">
        <v>641489398</v>
      </c>
      <c r="I794" s="1">
        <v>41848</v>
      </c>
      <c r="J794" s="4">
        <v>9823</v>
      </c>
      <c r="K794" s="2">
        <v>154.06</v>
      </c>
      <c r="L794" s="2">
        <v>90.93</v>
      </c>
      <c r="M794" s="2">
        <v>1513331.38</v>
      </c>
      <c r="N794" s="2">
        <v>893205.39</v>
      </c>
      <c r="O794" s="2">
        <v>620125.99</v>
      </c>
      <c r="P794">
        <v>2014</v>
      </c>
      <c r="Q794">
        <v>7</v>
      </c>
    </row>
    <row r="795" spans="1:17" x14ac:dyDescent="0.3">
      <c r="A795" t="s">
        <v>17</v>
      </c>
      <c r="B795" t="s">
        <v>174</v>
      </c>
      <c r="C795" t="s">
        <v>33</v>
      </c>
      <c r="D795" t="s">
        <v>776</v>
      </c>
      <c r="E795" t="s">
        <v>21</v>
      </c>
      <c r="F795" t="s">
        <v>30</v>
      </c>
      <c r="G795" s="1">
        <v>41856</v>
      </c>
      <c r="H795">
        <v>180412948</v>
      </c>
      <c r="I795" s="1">
        <v>41875</v>
      </c>
      <c r="J795" s="4">
        <v>7055</v>
      </c>
      <c r="K795" s="2">
        <v>205.7</v>
      </c>
      <c r="L795" s="2">
        <v>117.11</v>
      </c>
      <c r="M795" s="2">
        <v>1451213.5</v>
      </c>
      <c r="N795" s="2">
        <v>826211.05</v>
      </c>
      <c r="O795" s="2">
        <v>625002.44999999995</v>
      </c>
      <c r="P795">
        <v>2014</v>
      </c>
      <c r="Q795">
        <v>8</v>
      </c>
    </row>
    <row r="796" spans="1:17" x14ac:dyDescent="0.3">
      <c r="A796" t="s">
        <v>40</v>
      </c>
      <c r="B796" t="s">
        <v>377</v>
      </c>
      <c r="C796" t="s">
        <v>19</v>
      </c>
      <c r="D796" t="s">
        <v>607</v>
      </c>
      <c r="E796" t="s">
        <v>27</v>
      </c>
      <c r="F796" t="s">
        <v>65</v>
      </c>
      <c r="G796" s="1">
        <v>41747</v>
      </c>
      <c r="H796">
        <v>506365287</v>
      </c>
      <c r="I796" s="1">
        <v>41775</v>
      </c>
      <c r="J796" s="4">
        <v>3596</v>
      </c>
      <c r="K796" s="2">
        <v>437.2</v>
      </c>
      <c r="L796" s="2">
        <v>263.33</v>
      </c>
      <c r="M796" s="2">
        <v>1572171.2</v>
      </c>
      <c r="N796" s="2">
        <v>946934.68</v>
      </c>
      <c r="O796" s="2">
        <v>625236.52</v>
      </c>
      <c r="P796">
        <v>2014</v>
      </c>
      <c r="Q796">
        <v>4</v>
      </c>
    </row>
    <row r="797" spans="1:17" x14ac:dyDescent="0.3">
      <c r="A797" t="s">
        <v>17</v>
      </c>
      <c r="B797" t="s">
        <v>450</v>
      </c>
      <c r="C797" t="s">
        <v>33</v>
      </c>
      <c r="D797" t="s">
        <v>516</v>
      </c>
      <c r="E797" t="s">
        <v>21</v>
      </c>
      <c r="F797" t="s">
        <v>39</v>
      </c>
      <c r="G797" s="1">
        <v>41237</v>
      </c>
      <c r="H797">
        <v>266820847</v>
      </c>
      <c r="I797" s="1">
        <v>41253</v>
      </c>
      <c r="J797" s="4">
        <v>7073</v>
      </c>
      <c r="K797" s="2">
        <v>205.7</v>
      </c>
      <c r="L797" s="2">
        <v>117.11</v>
      </c>
      <c r="M797" s="2">
        <v>1454916.1</v>
      </c>
      <c r="N797" s="2">
        <v>828319.03</v>
      </c>
      <c r="O797" s="2">
        <v>626597.06999999995</v>
      </c>
      <c r="P797">
        <v>2012</v>
      </c>
      <c r="Q797">
        <v>11</v>
      </c>
    </row>
    <row r="798" spans="1:17" x14ac:dyDescent="0.3">
      <c r="A798" t="s">
        <v>17</v>
      </c>
      <c r="B798" t="s">
        <v>208</v>
      </c>
      <c r="C798" t="s">
        <v>33</v>
      </c>
      <c r="D798" t="s">
        <v>209</v>
      </c>
      <c r="E798" t="s">
        <v>27</v>
      </c>
      <c r="F798" t="s">
        <v>22</v>
      </c>
      <c r="G798" s="1">
        <v>42656</v>
      </c>
      <c r="H798">
        <v>410067975</v>
      </c>
      <c r="I798" s="1">
        <v>42694</v>
      </c>
      <c r="J798" s="4">
        <v>7081</v>
      </c>
      <c r="K798" s="2">
        <v>205.7</v>
      </c>
      <c r="L798" s="2">
        <v>117.11</v>
      </c>
      <c r="M798" s="2">
        <v>1456561.7</v>
      </c>
      <c r="N798" s="2">
        <v>829255.91</v>
      </c>
      <c r="O798" s="2">
        <v>627305.79</v>
      </c>
      <c r="P798">
        <v>2016</v>
      </c>
      <c r="Q798">
        <v>10</v>
      </c>
    </row>
    <row r="799" spans="1:17" x14ac:dyDescent="0.3">
      <c r="A799" t="s">
        <v>35</v>
      </c>
      <c r="B799" t="s">
        <v>61</v>
      </c>
      <c r="C799" t="s">
        <v>33</v>
      </c>
      <c r="D799" t="s">
        <v>825</v>
      </c>
      <c r="E799" t="s">
        <v>27</v>
      </c>
      <c r="F799" t="s">
        <v>22</v>
      </c>
      <c r="G799" s="1">
        <v>41503</v>
      </c>
      <c r="H799">
        <v>860287702</v>
      </c>
      <c r="I799" s="1">
        <v>41528</v>
      </c>
      <c r="J799" s="4">
        <v>7103</v>
      </c>
      <c r="K799" s="2">
        <v>205.7</v>
      </c>
      <c r="L799" s="2">
        <v>117.11</v>
      </c>
      <c r="M799" s="2">
        <v>1461087.1</v>
      </c>
      <c r="N799" s="2">
        <v>831832.33</v>
      </c>
      <c r="O799" s="2">
        <v>629254.77</v>
      </c>
      <c r="P799">
        <v>2013</v>
      </c>
      <c r="Q799">
        <v>8</v>
      </c>
    </row>
    <row r="800" spans="1:17" x14ac:dyDescent="0.3">
      <c r="A800" t="s">
        <v>35</v>
      </c>
      <c r="B800" t="s">
        <v>189</v>
      </c>
      <c r="C800" t="s">
        <v>46</v>
      </c>
      <c r="D800" t="s">
        <v>190</v>
      </c>
      <c r="E800" t="s">
        <v>21</v>
      </c>
      <c r="F800" t="s">
        <v>22</v>
      </c>
      <c r="G800" s="1">
        <v>41277</v>
      </c>
      <c r="H800">
        <v>262770926</v>
      </c>
      <c r="I800" s="1">
        <v>41313</v>
      </c>
      <c r="J800" s="4">
        <v>8611</v>
      </c>
      <c r="K800" s="2">
        <v>109.28</v>
      </c>
      <c r="L800" s="2">
        <v>35.840000000000003</v>
      </c>
      <c r="M800" s="2">
        <v>941010.08</v>
      </c>
      <c r="N800" s="2">
        <v>308618.23999999999</v>
      </c>
      <c r="O800" s="2">
        <v>632391.84</v>
      </c>
      <c r="P800">
        <v>2013</v>
      </c>
      <c r="Q800">
        <v>1</v>
      </c>
    </row>
    <row r="801" spans="1:17" x14ac:dyDescent="0.3">
      <c r="A801" t="s">
        <v>35</v>
      </c>
      <c r="B801" t="s">
        <v>103</v>
      </c>
      <c r="C801" t="s">
        <v>33</v>
      </c>
      <c r="D801" t="s">
        <v>429</v>
      </c>
      <c r="E801" t="s">
        <v>21</v>
      </c>
      <c r="F801" t="s">
        <v>22</v>
      </c>
      <c r="G801" s="1">
        <v>41159</v>
      </c>
      <c r="H801">
        <v>517799222</v>
      </c>
      <c r="I801" s="1">
        <v>41205</v>
      </c>
      <c r="J801" s="4">
        <v>7151</v>
      </c>
      <c r="K801" s="2">
        <v>205.7</v>
      </c>
      <c r="L801" s="2">
        <v>117.11</v>
      </c>
      <c r="M801" s="2">
        <v>1470960.7</v>
      </c>
      <c r="N801" s="2">
        <v>837453.61</v>
      </c>
      <c r="O801" s="2">
        <v>633507.09</v>
      </c>
      <c r="P801">
        <v>2012</v>
      </c>
      <c r="Q801">
        <v>9</v>
      </c>
    </row>
    <row r="802" spans="1:17" x14ac:dyDescent="0.3">
      <c r="A802" t="s">
        <v>48</v>
      </c>
      <c r="B802" t="s">
        <v>489</v>
      </c>
      <c r="C802" t="s">
        <v>28</v>
      </c>
      <c r="D802" t="s">
        <v>612</v>
      </c>
      <c r="E802" t="s">
        <v>27</v>
      </c>
      <c r="F802" t="s">
        <v>30</v>
      </c>
      <c r="G802" s="1">
        <v>41285</v>
      </c>
      <c r="H802">
        <v>300476777</v>
      </c>
      <c r="I802" s="1">
        <v>41333</v>
      </c>
      <c r="J802" s="4">
        <v>6610</v>
      </c>
      <c r="K802" s="2">
        <v>255.28</v>
      </c>
      <c r="L802" s="2">
        <v>159.41999999999999</v>
      </c>
      <c r="M802" s="2">
        <v>1687400.8</v>
      </c>
      <c r="N802" s="2">
        <v>1053766.2</v>
      </c>
      <c r="O802" s="2">
        <v>633634.6</v>
      </c>
      <c r="P802">
        <v>2013</v>
      </c>
      <c r="Q802">
        <v>1</v>
      </c>
    </row>
    <row r="803" spans="1:17" x14ac:dyDescent="0.3">
      <c r="A803" t="s">
        <v>35</v>
      </c>
      <c r="B803" t="s">
        <v>155</v>
      </c>
      <c r="C803" t="s">
        <v>59</v>
      </c>
      <c r="D803" t="s">
        <v>860</v>
      </c>
      <c r="E803" t="s">
        <v>21</v>
      </c>
      <c r="F803" t="s">
        <v>30</v>
      </c>
      <c r="G803" s="1">
        <v>42099</v>
      </c>
      <c r="H803">
        <v>128090989</v>
      </c>
      <c r="I803" s="1">
        <v>42121</v>
      </c>
      <c r="J803" s="4">
        <v>3825</v>
      </c>
      <c r="K803" s="2">
        <v>668.27</v>
      </c>
      <c r="L803" s="2">
        <v>502.54</v>
      </c>
      <c r="M803" s="2">
        <v>2556132.75</v>
      </c>
      <c r="N803" s="2">
        <v>1922215.5</v>
      </c>
      <c r="O803" s="2">
        <v>633917.25</v>
      </c>
      <c r="P803">
        <v>2015</v>
      </c>
      <c r="Q803">
        <v>4</v>
      </c>
    </row>
    <row r="804" spans="1:17" x14ac:dyDescent="0.3">
      <c r="A804" t="s">
        <v>40</v>
      </c>
      <c r="B804" t="s">
        <v>255</v>
      </c>
      <c r="C804" t="s">
        <v>46</v>
      </c>
      <c r="D804" t="s">
        <v>961</v>
      </c>
      <c r="E804" t="s">
        <v>21</v>
      </c>
      <c r="F804" t="s">
        <v>30</v>
      </c>
      <c r="G804" s="1">
        <v>42018</v>
      </c>
      <c r="H804">
        <v>980459678</v>
      </c>
      <c r="I804" s="1">
        <v>42044</v>
      </c>
      <c r="J804" s="4">
        <v>8661</v>
      </c>
      <c r="K804" s="2">
        <v>109.28</v>
      </c>
      <c r="L804" s="2">
        <v>35.840000000000003</v>
      </c>
      <c r="M804" s="2">
        <v>946474.08</v>
      </c>
      <c r="N804" s="2">
        <v>310410.23999999999</v>
      </c>
      <c r="O804" s="2">
        <v>636063.84</v>
      </c>
      <c r="P804">
        <v>2015</v>
      </c>
      <c r="Q804">
        <v>1</v>
      </c>
    </row>
    <row r="805" spans="1:17" x14ac:dyDescent="0.3">
      <c r="A805" t="s">
        <v>40</v>
      </c>
      <c r="B805" t="s">
        <v>221</v>
      </c>
      <c r="C805" t="s">
        <v>19</v>
      </c>
      <c r="D805" t="s">
        <v>628</v>
      </c>
      <c r="E805" t="s">
        <v>21</v>
      </c>
      <c r="F805" t="s">
        <v>65</v>
      </c>
      <c r="G805" s="1">
        <v>42115</v>
      </c>
      <c r="H805">
        <v>650727784</v>
      </c>
      <c r="I805" s="1">
        <v>42161</v>
      </c>
      <c r="J805" s="4">
        <v>3667</v>
      </c>
      <c r="K805" s="2">
        <v>437.2</v>
      </c>
      <c r="L805" s="2">
        <v>263.33</v>
      </c>
      <c r="M805" s="2">
        <v>1603212.4</v>
      </c>
      <c r="N805" s="2">
        <v>965631.11</v>
      </c>
      <c r="O805" s="2">
        <v>637581.29</v>
      </c>
      <c r="P805">
        <v>2015</v>
      </c>
      <c r="Q805">
        <v>4</v>
      </c>
    </row>
    <row r="806" spans="1:17" x14ac:dyDescent="0.3">
      <c r="A806" t="s">
        <v>51</v>
      </c>
      <c r="B806" t="s">
        <v>210</v>
      </c>
      <c r="C806" t="s">
        <v>19</v>
      </c>
      <c r="D806" t="s">
        <v>963</v>
      </c>
      <c r="E806" t="s">
        <v>27</v>
      </c>
      <c r="F806" t="s">
        <v>39</v>
      </c>
      <c r="G806" s="1">
        <v>42386</v>
      </c>
      <c r="H806">
        <v>991831386</v>
      </c>
      <c r="I806" s="1">
        <v>42398</v>
      </c>
      <c r="J806" s="4">
        <v>3803</v>
      </c>
      <c r="K806" s="2">
        <v>437.2</v>
      </c>
      <c r="L806" s="2">
        <v>263.33</v>
      </c>
      <c r="M806" s="2">
        <v>1662671.6</v>
      </c>
      <c r="N806" s="2">
        <v>1001443.99</v>
      </c>
      <c r="O806" s="2">
        <v>661227.61</v>
      </c>
      <c r="P806">
        <v>2016</v>
      </c>
      <c r="Q806">
        <v>1</v>
      </c>
    </row>
    <row r="807" spans="1:17" x14ac:dyDescent="0.3">
      <c r="A807" t="s">
        <v>40</v>
      </c>
      <c r="B807" t="s">
        <v>143</v>
      </c>
      <c r="C807" t="s">
        <v>68</v>
      </c>
      <c r="D807" t="s">
        <v>144</v>
      </c>
      <c r="E807" t="s">
        <v>27</v>
      </c>
      <c r="F807" t="s">
        <v>22</v>
      </c>
      <c r="G807" s="1">
        <v>40569</v>
      </c>
      <c r="H807">
        <v>812295901</v>
      </c>
      <c r="I807" s="1">
        <v>40587</v>
      </c>
      <c r="J807" s="4">
        <v>5263</v>
      </c>
      <c r="K807" s="2">
        <v>651.21</v>
      </c>
      <c r="L807" s="2">
        <v>524.96</v>
      </c>
      <c r="M807" s="2">
        <v>3427318.23</v>
      </c>
      <c r="N807" s="2">
        <v>2762864.48</v>
      </c>
      <c r="O807" s="2">
        <v>664453.75</v>
      </c>
      <c r="P807">
        <v>2011</v>
      </c>
      <c r="Q807">
        <v>1</v>
      </c>
    </row>
    <row r="808" spans="1:17" x14ac:dyDescent="0.3">
      <c r="A808" t="s">
        <v>35</v>
      </c>
      <c r="B808" t="s">
        <v>176</v>
      </c>
      <c r="C808" t="s">
        <v>59</v>
      </c>
      <c r="D808" t="s">
        <v>984</v>
      </c>
      <c r="E808" t="s">
        <v>21</v>
      </c>
      <c r="F808" t="s">
        <v>39</v>
      </c>
      <c r="G808" s="1">
        <v>40521</v>
      </c>
      <c r="H808">
        <v>606055057</v>
      </c>
      <c r="I808" s="1">
        <v>40566</v>
      </c>
      <c r="J808" s="4">
        <v>4014</v>
      </c>
      <c r="K808" s="2">
        <v>668.27</v>
      </c>
      <c r="L808" s="2">
        <v>502.54</v>
      </c>
      <c r="M808" s="2">
        <v>2682435.7799999998</v>
      </c>
      <c r="N808" s="2">
        <v>2017195.56</v>
      </c>
      <c r="O808" s="2">
        <v>665240.22</v>
      </c>
      <c r="P808">
        <v>2010</v>
      </c>
      <c r="Q808">
        <v>12</v>
      </c>
    </row>
    <row r="809" spans="1:17" x14ac:dyDescent="0.3">
      <c r="A809" t="s">
        <v>17</v>
      </c>
      <c r="B809" t="s">
        <v>219</v>
      </c>
      <c r="C809" t="s">
        <v>46</v>
      </c>
      <c r="D809" t="s">
        <v>1201</v>
      </c>
      <c r="E809" t="s">
        <v>27</v>
      </c>
      <c r="F809" t="s">
        <v>22</v>
      </c>
      <c r="G809" s="1">
        <v>40767</v>
      </c>
      <c r="H809">
        <v>812984693</v>
      </c>
      <c r="I809" s="1">
        <v>40777</v>
      </c>
      <c r="J809" s="4">
        <v>9092</v>
      </c>
      <c r="K809" s="2">
        <v>109.28</v>
      </c>
      <c r="L809" s="2">
        <v>35.840000000000003</v>
      </c>
      <c r="M809" s="2">
        <v>993573.76</v>
      </c>
      <c r="N809" s="2">
        <v>325857.28000000003</v>
      </c>
      <c r="O809" s="2">
        <v>667716.48</v>
      </c>
      <c r="P809">
        <v>2011</v>
      </c>
      <c r="Q809">
        <v>8</v>
      </c>
    </row>
    <row r="810" spans="1:17" x14ac:dyDescent="0.3">
      <c r="A810" t="s">
        <v>35</v>
      </c>
      <c r="B810" t="s">
        <v>153</v>
      </c>
      <c r="C810" t="s">
        <v>46</v>
      </c>
      <c r="D810" t="s">
        <v>154</v>
      </c>
      <c r="E810" t="s">
        <v>21</v>
      </c>
      <c r="F810" t="s">
        <v>30</v>
      </c>
      <c r="G810" s="1">
        <v>42071</v>
      </c>
      <c r="H810">
        <v>680517470</v>
      </c>
      <c r="I810" s="1">
        <v>42088</v>
      </c>
      <c r="J810" s="4">
        <v>9097</v>
      </c>
      <c r="K810" s="2">
        <v>109.28</v>
      </c>
      <c r="L810" s="2">
        <v>35.840000000000003</v>
      </c>
      <c r="M810" s="2">
        <v>994120.16</v>
      </c>
      <c r="N810" s="2">
        <v>326036.47999999998</v>
      </c>
      <c r="O810" s="2">
        <v>668083.68000000005</v>
      </c>
      <c r="P810">
        <v>2015</v>
      </c>
      <c r="Q810">
        <v>3</v>
      </c>
    </row>
    <row r="811" spans="1:17" x14ac:dyDescent="0.3">
      <c r="A811" t="s">
        <v>35</v>
      </c>
      <c r="B811" t="s">
        <v>105</v>
      </c>
      <c r="C811" t="s">
        <v>33</v>
      </c>
      <c r="D811" t="s">
        <v>376</v>
      </c>
      <c r="E811" t="s">
        <v>27</v>
      </c>
      <c r="F811" t="s">
        <v>65</v>
      </c>
      <c r="G811" s="1">
        <v>41680</v>
      </c>
      <c r="H811">
        <v>713696610</v>
      </c>
      <c r="I811" s="1">
        <v>41726</v>
      </c>
      <c r="J811" s="4">
        <v>7542</v>
      </c>
      <c r="K811" s="2">
        <v>205.7</v>
      </c>
      <c r="L811" s="2">
        <v>117.11</v>
      </c>
      <c r="M811" s="2">
        <v>1551389.4</v>
      </c>
      <c r="N811" s="2">
        <v>883243.62</v>
      </c>
      <c r="O811" s="2">
        <v>668145.78</v>
      </c>
      <c r="P811">
        <v>2014</v>
      </c>
      <c r="Q811">
        <v>2</v>
      </c>
    </row>
    <row r="812" spans="1:17" x14ac:dyDescent="0.3">
      <c r="A812" t="s">
        <v>40</v>
      </c>
      <c r="B812" t="s">
        <v>359</v>
      </c>
      <c r="C812" t="s">
        <v>28</v>
      </c>
      <c r="D812" t="s">
        <v>360</v>
      </c>
      <c r="E812" t="s">
        <v>27</v>
      </c>
      <c r="F812" t="s">
        <v>65</v>
      </c>
      <c r="G812" s="1">
        <v>40561</v>
      </c>
      <c r="H812">
        <v>373335015</v>
      </c>
      <c r="I812" s="1">
        <v>40602</v>
      </c>
      <c r="J812" s="4">
        <v>6982</v>
      </c>
      <c r="K812" s="2">
        <v>255.28</v>
      </c>
      <c r="L812" s="2">
        <v>159.41999999999999</v>
      </c>
      <c r="M812" s="2">
        <v>1782364.96</v>
      </c>
      <c r="N812" s="2">
        <v>1113070.44</v>
      </c>
      <c r="O812" s="2">
        <v>669294.52</v>
      </c>
      <c r="P812">
        <v>2011</v>
      </c>
      <c r="Q812">
        <v>1</v>
      </c>
    </row>
    <row r="813" spans="1:17" x14ac:dyDescent="0.3">
      <c r="A813" t="s">
        <v>40</v>
      </c>
      <c r="B813" t="s">
        <v>271</v>
      </c>
      <c r="C813" t="s">
        <v>28</v>
      </c>
      <c r="D813" t="s">
        <v>895</v>
      </c>
      <c r="E813" t="s">
        <v>27</v>
      </c>
      <c r="F813" t="s">
        <v>39</v>
      </c>
      <c r="G813" s="1">
        <v>41500</v>
      </c>
      <c r="H813">
        <v>445178306</v>
      </c>
      <c r="I813" s="1">
        <v>41539</v>
      </c>
      <c r="J813" s="4">
        <v>7008</v>
      </c>
      <c r="K813" s="2">
        <v>255.28</v>
      </c>
      <c r="L813" s="2">
        <v>159.41999999999999</v>
      </c>
      <c r="M813" s="2">
        <v>1789002.24</v>
      </c>
      <c r="N813" s="2">
        <v>1117215.3600000001</v>
      </c>
      <c r="O813" s="2">
        <v>671786.88</v>
      </c>
      <c r="P813">
        <v>2013</v>
      </c>
      <c r="Q813">
        <v>8</v>
      </c>
    </row>
    <row r="814" spans="1:17" x14ac:dyDescent="0.3">
      <c r="A814" t="s">
        <v>40</v>
      </c>
      <c r="B814" t="s">
        <v>403</v>
      </c>
      <c r="C814" t="s">
        <v>59</v>
      </c>
      <c r="D814" t="s">
        <v>1190</v>
      </c>
      <c r="E814" t="s">
        <v>21</v>
      </c>
      <c r="F814" t="s">
        <v>22</v>
      </c>
      <c r="G814" s="1">
        <v>41734</v>
      </c>
      <c r="H814">
        <v>850038230</v>
      </c>
      <c r="I814" s="1">
        <v>41750</v>
      </c>
      <c r="J814" s="4">
        <v>4057</v>
      </c>
      <c r="K814" s="2">
        <v>668.27</v>
      </c>
      <c r="L814" s="2">
        <v>502.54</v>
      </c>
      <c r="M814" s="2">
        <v>2711171.39</v>
      </c>
      <c r="N814" s="2">
        <v>2038804.78</v>
      </c>
      <c r="O814" s="2">
        <v>672366.61</v>
      </c>
      <c r="P814">
        <v>2014</v>
      </c>
      <c r="Q814">
        <v>4</v>
      </c>
    </row>
    <row r="815" spans="1:17" x14ac:dyDescent="0.3">
      <c r="A815" t="s">
        <v>40</v>
      </c>
      <c r="B815" t="s">
        <v>255</v>
      </c>
      <c r="C815" t="s">
        <v>28</v>
      </c>
      <c r="D815" t="s">
        <v>1027</v>
      </c>
      <c r="E815" t="s">
        <v>27</v>
      </c>
      <c r="F815" t="s">
        <v>65</v>
      </c>
      <c r="G815" s="1">
        <v>40900</v>
      </c>
      <c r="H815">
        <v>585823476</v>
      </c>
      <c r="I815" s="1">
        <v>40914</v>
      </c>
      <c r="J815" s="4">
        <v>7040</v>
      </c>
      <c r="K815" s="2">
        <v>255.28</v>
      </c>
      <c r="L815" s="2">
        <v>159.41999999999999</v>
      </c>
      <c r="M815" s="2">
        <v>1797171.2</v>
      </c>
      <c r="N815" s="2">
        <v>1122316.8</v>
      </c>
      <c r="O815" s="2">
        <v>674854.40000000002</v>
      </c>
      <c r="P815">
        <v>2011</v>
      </c>
      <c r="Q815">
        <v>12</v>
      </c>
    </row>
    <row r="816" spans="1:17" x14ac:dyDescent="0.3">
      <c r="A816" t="s">
        <v>35</v>
      </c>
      <c r="B816" t="s">
        <v>184</v>
      </c>
      <c r="C816" t="s">
        <v>33</v>
      </c>
      <c r="D816" t="s">
        <v>185</v>
      </c>
      <c r="E816" t="s">
        <v>27</v>
      </c>
      <c r="F816" t="s">
        <v>65</v>
      </c>
      <c r="G816" s="1">
        <v>42043</v>
      </c>
      <c r="H816">
        <v>977313554</v>
      </c>
      <c r="I816" s="1">
        <v>42092</v>
      </c>
      <c r="J816" s="4">
        <v>7653</v>
      </c>
      <c r="K816" s="2">
        <v>205.7</v>
      </c>
      <c r="L816" s="2">
        <v>117.11</v>
      </c>
      <c r="M816" s="2">
        <v>1574222.1</v>
      </c>
      <c r="N816" s="2">
        <v>896242.83</v>
      </c>
      <c r="O816" s="2">
        <v>677979.27</v>
      </c>
      <c r="P816">
        <v>2015</v>
      </c>
      <c r="Q816">
        <v>2</v>
      </c>
    </row>
    <row r="817" spans="1:17" x14ac:dyDescent="0.3">
      <c r="A817" t="s">
        <v>48</v>
      </c>
      <c r="B817" t="s">
        <v>193</v>
      </c>
      <c r="C817" t="s">
        <v>46</v>
      </c>
      <c r="D817" t="s">
        <v>1145</v>
      </c>
      <c r="E817" t="s">
        <v>21</v>
      </c>
      <c r="F817" t="s">
        <v>65</v>
      </c>
      <c r="G817" s="1">
        <v>41731</v>
      </c>
      <c r="H817">
        <v>985665738</v>
      </c>
      <c r="I817" s="1">
        <v>41778</v>
      </c>
      <c r="J817" s="4">
        <v>9250</v>
      </c>
      <c r="K817" s="2">
        <v>109.28</v>
      </c>
      <c r="L817" s="2">
        <v>35.840000000000003</v>
      </c>
      <c r="M817" s="2">
        <v>1010840</v>
      </c>
      <c r="N817" s="2">
        <v>331520</v>
      </c>
      <c r="O817" s="2">
        <v>679320</v>
      </c>
      <c r="P817">
        <v>2014</v>
      </c>
      <c r="Q817">
        <v>4</v>
      </c>
    </row>
    <row r="818" spans="1:17" x14ac:dyDescent="0.3">
      <c r="A818" t="s">
        <v>40</v>
      </c>
      <c r="B818" t="s">
        <v>111</v>
      </c>
      <c r="C818" t="s">
        <v>28</v>
      </c>
      <c r="D818" t="s">
        <v>1100</v>
      </c>
      <c r="E818" t="s">
        <v>21</v>
      </c>
      <c r="F818" t="s">
        <v>39</v>
      </c>
      <c r="G818" s="1">
        <v>40477</v>
      </c>
      <c r="H818">
        <v>444604098</v>
      </c>
      <c r="I818" s="1">
        <v>40482</v>
      </c>
      <c r="J818" s="4">
        <v>7088</v>
      </c>
      <c r="K818" s="2">
        <v>255.28</v>
      </c>
      <c r="L818" s="2">
        <v>159.41999999999999</v>
      </c>
      <c r="M818" s="2">
        <v>1809424.64</v>
      </c>
      <c r="N818" s="2">
        <v>1129968.96</v>
      </c>
      <c r="O818" s="2">
        <v>679455.68</v>
      </c>
      <c r="P818">
        <v>2010</v>
      </c>
      <c r="Q818">
        <v>10</v>
      </c>
    </row>
    <row r="819" spans="1:17" x14ac:dyDescent="0.3">
      <c r="A819" t="s">
        <v>31</v>
      </c>
      <c r="B819" t="s">
        <v>139</v>
      </c>
      <c r="C819" t="s">
        <v>68</v>
      </c>
      <c r="D819" t="s">
        <v>941</v>
      </c>
      <c r="E819" t="s">
        <v>27</v>
      </c>
      <c r="F819" t="s">
        <v>30</v>
      </c>
      <c r="G819" s="1">
        <v>41827</v>
      </c>
      <c r="H819">
        <v>560608565</v>
      </c>
      <c r="I819" s="1">
        <v>41875</v>
      </c>
      <c r="J819" s="4">
        <v>5387</v>
      </c>
      <c r="K819" s="2">
        <v>651.21</v>
      </c>
      <c r="L819" s="2">
        <v>524.96</v>
      </c>
      <c r="M819" s="2">
        <v>3508068.27</v>
      </c>
      <c r="N819" s="2">
        <v>2827959.52</v>
      </c>
      <c r="O819" s="2">
        <v>680108.75</v>
      </c>
      <c r="P819">
        <v>2014</v>
      </c>
      <c r="Q819">
        <v>7</v>
      </c>
    </row>
    <row r="820" spans="1:17" x14ac:dyDescent="0.3">
      <c r="A820" t="s">
        <v>35</v>
      </c>
      <c r="B820" t="s">
        <v>162</v>
      </c>
      <c r="C820" t="s">
        <v>28</v>
      </c>
      <c r="D820" t="s">
        <v>367</v>
      </c>
      <c r="E820" t="s">
        <v>27</v>
      </c>
      <c r="F820" t="s">
        <v>39</v>
      </c>
      <c r="G820" s="1">
        <v>42802</v>
      </c>
      <c r="H820">
        <v>298856723</v>
      </c>
      <c r="I820" s="1">
        <v>42828</v>
      </c>
      <c r="J820" s="4">
        <v>7200</v>
      </c>
      <c r="K820" s="2">
        <v>255.28</v>
      </c>
      <c r="L820" s="2">
        <v>159.41999999999999</v>
      </c>
      <c r="M820" s="2">
        <v>1838016</v>
      </c>
      <c r="N820" s="2">
        <v>1147824</v>
      </c>
      <c r="O820" s="2">
        <v>690192</v>
      </c>
      <c r="P820">
        <v>2017</v>
      </c>
      <c r="Q820">
        <v>3</v>
      </c>
    </row>
    <row r="821" spans="1:17" x14ac:dyDescent="0.3">
      <c r="A821" t="s">
        <v>17</v>
      </c>
      <c r="B821" t="s">
        <v>308</v>
      </c>
      <c r="C821" t="s">
        <v>68</v>
      </c>
      <c r="D821" t="s">
        <v>309</v>
      </c>
      <c r="E821" t="s">
        <v>21</v>
      </c>
      <c r="F821" t="s">
        <v>65</v>
      </c>
      <c r="G821" s="1">
        <v>41043</v>
      </c>
      <c r="H821">
        <v>554154527</v>
      </c>
      <c r="I821" s="1">
        <v>41044</v>
      </c>
      <c r="J821" s="4">
        <v>5494</v>
      </c>
      <c r="K821" s="2">
        <v>651.21</v>
      </c>
      <c r="L821" s="2">
        <v>524.96</v>
      </c>
      <c r="M821" s="2">
        <v>3577747.74</v>
      </c>
      <c r="N821" s="2">
        <v>2884130.24</v>
      </c>
      <c r="O821" s="2">
        <v>693617.5</v>
      </c>
      <c r="P821">
        <v>2012</v>
      </c>
      <c r="Q821">
        <v>5</v>
      </c>
    </row>
    <row r="822" spans="1:17" x14ac:dyDescent="0.3">
      <c r="A822" t="s">
        <v>35</v>
      </c>
      <c r="B822" t="s">
        <v>103</v>
      </c>
      <c r="C822" t="s">
        <v>68</v>
      </c>
      <c r="D822" t="s">
        <v>120</v>
      </c>
      <c r="E822" t="s">
        <v>21</v>
      </c>
      <c r="F822" t="s">
        <v>65</v>
      </c>
      <c r="G822" s="1">
        <v>42097</v>
      </c>
      <c r="H822">
        <v>901712167</v>
      </c>
      <c r="I822" s="1">
        <v>42111</v>
      </c>
      <c r="J822" s="4">
        <v>5523</v>
      </c>
      <c r="K822" s="2">
        <v>651.21</v>
      </c>
      <c r="L822" s="2">
        <v>524.96</v>
      </c>
      <c r="M822" s="2">
        <v>3596632.83</v>
      </c>
      <c r="N822" s="2">
        <v>2899354.08</v>
      </c>
      <c r="O822" s="2">
        <v>697278.75</v>
      </c>
      <c r="P822">
        <v>2015</v>
      </c>
      <c r="Q822">
        <v>4</v>
      </c>
    </row>
    <row r="823" spans="1:17" x14ac:dyDescent="0.3">
      <c r="A823" t="s">
        <v>35</v>
      </c>
      <c r="B823" t="s">
        <v>162</v>
      </c>
      <c r="C823" t="s">
        <v>33</v>
      </c>
      <c r="D823" t="s">
        <v>681</v>
      </c>
      <c r="E823" t="s">
        <v>21</v>
      </c>
      <c r="F823" t="s">
        <v>65</v>
      </c>
      <c r="G823" s="1">
        <v>41076</v>
      </c>
      <c r="H823">
        <v>640942227</v>
      </c>
      <c r="I823" s="1">
        <v>41094</v>
      </c>
      <c r="J823" s="4">
        <v>7903</v>
      </c>
      <c r="K823" s="2">
        <v>205.7</v>
      </c>
      <c r="L823" s="2">
        <v>117.11</v>
      </c>
      <c r="M823" s="2">
        <v>1625647.1</v>
      </c>
      <c r="N823" s="2">
        <v>925520.33</v>
      </c>
      <c r="O823" s="2">
        <v>700126.77</v>
      </c>
      <c r="P823">
        <v>2012</v>
      </c>
      <c r="Q823">
        <v>6</v>
      </c>
    </row>
    <row r="824" spans="1:17" x14ac:dyDescent="0.3">
      <c r="A824" t="s">
        <v>40</v>
      </c>
      <c r="B824" t="s">
        <v>148</v>
      </c>
      <c r="C824" t="s">
        <v>19</v>
      </c>
      <c r="D824" t="s">
        <v>960</v>
      </c>
      <c r="E824" t="s">
        <v>21</v>
      </c>
      <c r="F824" t="s">
        <v>30</v>
      </c>
      <c r="G824" s="1">
        <v>40601</v>
      </c>
      <c r="H824">
        <v>736967885</v>
      </c>
      <c r="I824" s="1">
        <v>40614</v>
      </c>
      <c r="J824" s="4">
        <v>4029</v>
      </c>
      <c r="K824" s="2">
        <v>437.2</v>
      </c>
      <c r="L824" s="2">
        <v>263.33</v>
      </c>
      <c r="M824" s="2">
        <v>1761478.8</v>
      </c>
      <c r="N824" s="2">
        <v>1060956.57</v>
      </c>
      <c r="O824" s="2">
        <v>700522.23</v>
      </c>
      <c r="P824">
        <v>2011</v>
      </c>
      <c r="Q824">
        <v>2</v>
      </c>
    </row>
    <row r="825" spans="1:17" x14ac:dyDescent="0.3">
      <c r="A825" t="s">
        <v>40</v>
      </c>
      <c r="B825" t="s">
        <v>412</v>
      </c>
      <c r="C825" t="s">
        <v>19</v>
      </c>
      <c r="D825" t="s">
        <v>413</v>
      </c>
      <c r="E825" t="s">
        <v>21</v>
      </c>
      <c r="F825" t="s">
        <v>30</v>
      </c>
      <c r="G825" s="1">
        <v>40745</v>
      </c>
      <c r="H825">
        <v>277083623</v>
      </c>
      <c r="I825" s="1">
        <v>40788</v>
      </c>
      <c r="J825" s="4">
        <v>4056</v>
      </c>
      <c r="K825" s="2">
        <v>437.2</v>
      </c>
      <c r="L825" s="2">
        <v>263.33</v>
      </c>
      <c r="M825" s="2">
        <v>1773283.2</v>
      </c>
      <c r="N825" s="2">
        <v>1068066.48</v>
      </c>
      <c r="O825" s="2">
        <v>705216.72</v>
      </c>
      <c r="P825">
        <v>2011</v>
      </c>
      <c r="Q825">
        <v>7</v>
      </c>
    </row>
    <row r="826" spans="1:17" x14ac:dyDescent="0.3">
      <c r="A826" t="s">
        <v>35</v>
      </c>
      <c r="B826" t="s">
        <v>191</v>
      </c>
      <c r="C826" t="s">
        <v>28</v>
      </c>
      <c r="D826" t="s">
        <v>517</v>
      </c>
      <c r="E826" t="s">
        <v>21</v>
      </c>
      <c r="F826" t="s">
        <v>22</v>
      </c>
      <c r="G826" s="1">
        <v>41946</v>
      </c>
      <c r="H826">
        <v>723090350</v>
      </c>
      <c r="I826" s="1">
        <v>41970</v>
      </c>
      <c r="J826" s="4">
        <v>7358</v>
      </c>
      <c r="K826" s="2">
        <v>255.28</v>
      </c>
      <c r="L826" s="2">
        <v>159.41999999999999</v>
      </c>
      <c r="M826" s="2">
        <v>1878350.24</v>
      </c>
      <c r="N826" s="2">
        <v>1173012.3600000001</v>
      </c>
      <c r="O826" s="2">
        <v>705337.88</v>
      </c>
      <c r="P826">
        <v>2014</v>
      </c>
      <c r="Q826">
        <v>11</v>
      </c>
    </row>
    <row r="827" spans="1:17" x14ac:dyDescent="0.3">
      <c r="A827" t="s">
        <v>48</v>
      </c>
      <c r="B827" t="s">
        <v>202</v>
      </c>
      <c r="C827" t="s">
        <v>46</v>
      </c>
      <c r="D827" t="s">
        <v>203</v>
      </c>
      <c r="E827" t="s">
        <v>21</v>
      </c>
      <c r="F827" t="s">
        <v>65</v>
      </c>
      <c r="G827" s="1">
        <v>40397</v>
      </c>
      <c r="H827">
        <v>238714301</v>
      </c>
      <c r="I827" s="1">
        <v>40434</v>
      </c>
      <c r="J827" s="4">
        <v>9721</v>
      </c>
      <c r="K827" s="2">
        <v>109.28</v>
      </c>
      <c r="L827" s="2">
        <v>35.840000000000003</v>
      </c>
      <c r="M827" s="2">
        <v>1062310.8799999999</v>
      </c>
      <c r="N827" s="2">
        <v>348400.64000000001</v>
      </c>
      <c r="O827" s="2">
        <v>713910.24</v>
      </c>
      <c r="P827">
        <v>2010</v>
      </c>
      <c r="Q827">
        <v>8</v>
      </c>
    </row>
    <row r="828" spans="1:17" x14ac:dyDescent="0.3">
      <c r="A828" t="s">
        <v>40</v>
      </c>
      <c r="B828" t="s">
        <v>196</v>
      </c>
      <c r="C828" t="s">
        <v>68</v>
      </c>
      <c r="D828" t="s">
        <v>474</v>
      </c>
      <c r="E828" t="s">
        <v>27</v>
      </c>
      <c r="F828" t="s">
        <v>65</v>
      </c>
      <c r="G828" s="1">
        <v>40233</v>
      </c>
      <c r="H828">
        <v>731972110</v>
      </c>
      <c r="I828" s="1">
        <v>40283</v>
      </c>
      <c r="J828" s="4">
        <v>5668</v>
      </c>
      <c r="K828" s="2">
        <v>651.21</v>
      </c>
      <c r="L828" s="2">
        <v>524.96</v>
      </c>
      <c r="M828" s="2">
        <v>3691058.28</v>
      </c>
      <c r="N828" s="2">
        <v>2975473.28</v>
      </c>
      <c r="O828" s="2">
        <v>715585</v>
      </c>
      <c r="P828">
        <v>2010</v>
      </c>
      <c r="Q828">
        <v>2</v>
      </c>
    </row>
    <row r="829" spans="1:17" x14ac:dyDescent="0.3">
      <c r="A829" t="s">
        <v>31</v>
      </c>
      <c r="B829" t="s">
        <v>139</v>
      </c>
      <c r="C829" t="s">
        <v>59</v>
      </c>
      <c r="D829" t="s">
        <v>512</v>
      </c>
      <c r="E829" t="s">
        <v>27</v>
      </c>
      <c r="F829" t="s">
        <v>39</v>
      </c>
      <c r="G829" s="1">
        <v>41565</v>
      </c>
      <c r="H829">
        <v>444358193</v>
      </c>
      <c r="I829" s="1">
        <v>41568</v>
      </c>
      <c r="J829" s="4">
        <v>4319</v>
      </c>
      <c r="K829" s="2">
        <v>668.27</v>
      </c>
      <c r="L829" s="2">
        <v>502.54</v>
      </c>
      <c r="M829" s="2">
        <v>2886258.13</v>
      </c>
      <c r="N829" s="2">
        <v>2170470.2599999998</v>
      </c>
      <c r="O829" s="2">
        <v>715787.87</v>
      </c>
      <c r="P829">
        <v>2013</v>
      </c>
      <c r="Q829">
        <v>10</v>
      </c>
    </row>
    <row r="830" spans="1:17" x14ac:dyDescent="0.3">
      <c r="A830" t="s">
        <v>35</v>
      </c>
      <c r="B830" t="s">
        <v>464</v>
      </c>
      <c r="C830" t="s">
        <v>28</v>
      </c>
      <c r="D830" t="s">
        <v>569</v>
      </c>
      <c r="E830" t="s">
        <v>27</v>
      </c>
      <c r="F830" t="s">
        <v>39</v>
      </c>
      <c r="G830" s="1">
        <v>42197</v>
      </c>
      <c r="H830">
        <v>109956681</v>
      </c>
      <c r="I830" s="1">
        <v>42209</v>
      </c>
      <c r="J830" s="4">
        <v>7480</v>
      </c>
      <c r="K830" s="2">
        <v>255.28</v>
      </c>
      <c r="L830" s="2">
        <v>159.41999999999999</v>
      </c>
      <c r="M830" s="2">
        <v>1909494.4</v>
      </c>
      <c r="N830" s="2">
        <v>1192461.6000000001</v>
      </c>
      <c r="O830" s="2">
        <v>717032.8</v>
      </c>
      <c r="P830">
        <v>2015</v>
      </c>
      <c r="Q830">
        <v>7</v>
      </c>
    </row>
    <row r="831" spans="1:17" x14ac:dyDescent="0.3">
      <c r="A831" t="s">
        <v>17</v>
      </c>
      <c r="B831" t="s">
        <v>81</v>
      </c>
      <c r="C831" t="s">
        <v>68</v>
      </c>
      <c r="D831" t="s">
        <v>1152</v>
      </c>
      <c r="E831" t="s">
        <v>27</v>
      </c>
      <c r="F831" t="s">
        <v>30</v>
      </c>
      <c r="G831" s="1">
        <v>42303</v>
      </c>
      <c r="H831">
        <v>352176463</v>
      </c>
      <c r="I831" s="1">
        <v>42343</v>
      </c>
      <c r="J831" s="4">
        <v>5696</v>
      </c>
      <c r="K831" s="2">
        <v>651.21</v>
      </c>
      <c r="L831" s="2">
        <v>524.96</v>
      </c>
      <c r="M831" s="2">
        <v>3709292.16</v>
      </c>
      <c r="N831" s="2">
        <v>2990172.1600000001</v>
      </c>
      <c r="O831" s="2">
        <v>719120</v>
      </c>
      <c r="P831">
        <v>2015</v>
      </c>
      <c r="Q831">
        <v>10</v>
      </c>
    </row>
    <row r="832" spans="1:17" x14ac:dyDescent="0.3">
      <c r="A832" t="s">
        <v>35</v>
      </c>
      <c r="B832" t="s">
        <v>137</v>
      </c>
      <c r="C832" t="s">
        <v>46</v>
      </c>
      <c r="D832" t="s">
        <v>857</v>
      </c>
      <c r="E832" t="s">
        <v>21</v>
      </c>
      <c r="F832" t="s">
        <v>39</v>
      </c>
      <c r="G832" s="1">
        <v>42877</v>
      </c>
      <c r="H832">
        <v>958937633</v>
      </c>
      <c r="I832" s="1">
        <v>42921</v>
      </c>
      <c r="J832" s="4">
        <v>9810</v>
      </c>
      <c r="K832" s="2">
        <v>109.28</v>
      </c>
      <c r="L832" s="2">
        <v>35.840000000000003</v>
      </c>
      <c r="M832" s="2">
        <v>1072036.8</v>
      </c>
      <c r="N832" s="2">
        <v>351590.40000000002</v>
      </c>
      <c r="O832" s="2">
        <v>720446.4</v>
      </c>
      <c r="P832">
        <v>2017</v>
      </c>
      <c r="Q832">
        <v>5</v>
      </c>
    </row>
    <row r="833" spans="1:17" x14ac:dyDescent="0.3">
      <c r="A833" t="s">
        <v>35</v>
      </c>
      <c r="B833" t="s">
        <v>61</v>
      </c>
      <c r="C833" t="s">
        <v>19</v>
      </c>
      <c r="D833" t="s">
        <v>62</v>
      </c>
      <c r="E833" t="s">
        <v>27</v>
      </c>
      <c r="F833" t="s">
        <v>30</v>
      </c>
      <c r="G833" s="1">
        <v>42358</v>
      </c>
      <c r="H833">
        <v>544485270</v>
      </c>
      <c r="I833" s="1">
        <v>42374</v>
      </c>
      <c r="J833" s="4">
        <v>4146</v>
      </c>
      <c r="K833" s="2">
        <v>437.2</v>
      </c>
      <c r="L833" s="2">
        <v>263.33</v>
      </c>
      <c r="M833" s="2">
        <v>1812631.2</v>
      </c>
      <c r="N833" s="2">
        <v>1091766.18</v>
      </c>
      <c r="O833" s="2">
        <v>720865.02</v>
      </c>
      <c r="P833">
        <v>2015</v>
      </c>
      <c r="Q833">
        <v>12</v>
      </c>
    </row>
    <row r="834" spans="1:17" x14ac:dyDescent="0.3">
      <c r="A834" t="s">
        <v>35</v>
      </c>
      <c r="B834" t="s">
        <v>1014</v>
      </c>
      <c r="C834" t="s">
        <v>28</v>
      </c>
      <c r="D834" t="s">
        <v>1015</v>
      </c>
      <c r="E834" t="s">
        <v>21</v>
      </c>
      <c r="F834" t="s">
        <v>39</v>
      </c>
      <c r="G834" s="1">
        <v>40680</v>
      </c>
      <c r="H834">
        <v>830923306</v>
      </c>
      <c r="I834" s="1">
        <v>40699</v>
      </c>
      <c r="J834" s="4">
        <v>7526</v>
      </c>
      <c r="K834" s="2">
        <v>255.28</v>
      </c>
      <c r="L834" s="2">
        <v>159.41999999999999</v>
      </c>
      <c r="M834" s="2">
        <v>1921237.28</v>
      </c>
      <c r="N834" s="2">
        <v>1199794.92</v>
      </c>
      <c r="O834" s="2">
        <v>721442.36</v>
      </c>
      <c r="P834">
        <v>2011</v>
      </c>
      <c r="Q834">
        <v>5</v>
      </c>
    </row>
    <row r="835" spans="1:17" x14ac:dyDescent="0.3">
      <c r="A835" t="s">
        <v>40</v>
      </c>
      <c r="B835" t="s">
        <v>422</v>
      </c>
      <c r="C835" t="s">
        <v>33</v>
      </c>
      <c r="D835" t="s">
        <v>650</v>
      </c>
      <c r="E835" t="s">
        <v>27</v>
      </c>
      <c r="F835" t="s">
        <v>65</v>
      </c>
      <c r="G835" s="1">
        <v>42586</v>
      </c>
      <c r="H835">
        <v>676121222</v>
      </c>
      <c r="I835" s="1">
        <v>42622</v>
      </c>
      <c r="J835" s="4">
        <v>8149</v>
      </c>
      <c r="K835" s="2">
        <v>205.7</v>
      </c>
      <c r="L835" s="2">
        <v>117.11</v>
      </c>
      <c r="M835" s="2">
        <v>1676249.3</v>
      </c>
      <c r="N835" s="2">
        <v>954329.39</v>
      </c>
      <c r="O835" s="2">
        <v>721919.91</v>
      </c>
      <c r="P835">
        <v>2016</v>
      </c>
      <c r="Q835">
        <v>8</v>
      </c>
    </row>
    <row r="836" spans="1:17" x14ac:dyDescent="0.3">
      <c r="A836" t="s">
        <v>35</v>
      </c>
      <c r="B836" t="s">
        <v>118</v>
      </c>
      <c r="C836" t="s">
        <v>28</v>
      </c>
      <c r="D836" t="s">
        <v>488</v>
      </c>
      <c r="E836" t="s">
        <v>27</v>
      </c>
      <c r="F836" t="s">
        <v>65</v>
      </c>
      <c r="G836" s="1">
        <v>40939</v>
      </c>
      <c r="H836">
        <v>945717132</v>
      </c>
      <c r="I836" s="1">
        <v>40952</v>
      </c>
      <c r="J836" s="4">
        <v>7570</v>
      </c>
      <c r="K836" s="2">
        <v>255.28</v>
      </c>
      <c r="L836" s="2">
        <v>159.41999999999999</v>
      </c>
      <c r="M836" s="2">
        <v>1932469.6</v>
      </c>
      <c r="N836" s="2">
        <v>1206809.3999999999</v>
      </c>
      <c r="O836" s="2">
        <v>725660.2</v>
      </c>
      <c r="P836">
        <v>2012</v>
      </c>
      <c r="Q836">
        <v>1</v>
      </c>
    </row>
    <row r="837" spans="1:17" x14ac:dyDescent="0.3">
      <c r="A837" t="s">
        <v>40</v>
      </c>
      <c r="B837" t="s">
        <v>398</v>
      </c>
      <c r="C837" t="s">
        <v>46</v>
      </c>
      <c r="D837" t="s">
        <v>505</v>
      </c>
      <c r="E837" t="s">
        <v>21</v>
      </c>
      <c r="F837" t="s">
        <v>39</v>
      </c>
      <c r="G837" s="1">
        <v>42895</v>
      </c>
      <c r="H837">
        <v>763920438</v>
      </c>
      <c r="I837" s="1">
        <v>42926</v>
      </c>
      <c r="J837" s="4">
        <v>9888</v>
      </c>
      <c r="K837" s="2">
        <v>109.28</v>
      </c>
      <c r="L837" s="2">
        <v>35.840000000000003</v>
      </c>
      <c r="M837" s="2">
        <v>1080560.6399999999</v>
      </c>
      <c r="N837" s="2">
        <v>354385.91999999998</v>
      </c>
      <c r="O837" s="2">
        <v>726174.71999999997</v>
      </c>
      <c r="P837">
        <v>2017</v>
      </c>
      <c r="Q837">
        <v>6</v>
      </c>
    </row>
    <row r="838" spans="1:17" x14ac:dyDescent="0.3">
      <c r="A838" t="s">
        <v>40</v>
      </c>
      <c r="B838" t="s">
        <v>164</v>
      </c>
      <c r="C838" t="s">
        <v>68</v>
      </c>
      <c r="D838" t="s">
        <v>494</v>
      </c>
      <c r="E838" t="s">
        <v>21</v>
      </c>
      <c r="F838" t="s">
        <v>30</v>
      </c>
      <c r="G838" s="1">
        <v>41672</v>
      </c>
      <c r="H838">
        <v>979165780</v>
      </c>
      <c r="I838" s="1">
        <v>41680</v>
      </c>
      <c r="J838" s="4">
        <v>5768</v>
      </c>
      <c r="K838" s="2">
        <v>651.21</v>
      </c>
      <c r="L838" s="2">
        <v>524.96</v>
      </c>
      <c r="M838" s="2">
        <v>3756179.28</v>
      </c>
      <c r="N838" s="2">
        <v>3027969.28</v>
      </c>
      <c r="O838" s="2">
        <v>728210</v>
      </c>
      <c r="P838">
        <v>2014</v>
      </c>
      <c r="Q838">
        <v>2</v>
      </c>
    </row>
    <row r="839" spans="1:17" x14ac:dyDescent="0.3">
      <c r="A839" t="s">
        <v>35</v>
      </c>
      <c r="B839" t="s">
        <v>989</v>
      </c>
      <c r="C839" t="s">
        <v>19</v>
      </c>
      <c r="D839" t="s">
        <v>1007</v>
      </c>
      <c r="E839" t="s">
        <v>21</v>
      </c>
      <c r="F839" t="s">
        <v>39</v>
      </c>
      <c r="G839" s="1">
        <v>40735</v>
      </c>
      <c r="H839">
        <v>867374312</v>
      </c>
      <c r="I839" s="1">
        <v>40758</v>
      </c>
      <c r="J839" s="4">
        <v>4189</v>
      </c>
      <c r="K839" s="2">
        <v>437.2</v>
      </c>
      <c r="L839" s="2">
        <v>263.33</v>
      </c>
      <c r="M839" s="2">
        <v>1831430.8</v>
      </c>
      <c r="N839" s="2">
        <v>1103089.3700000001</v>
      </c>
      <c r="O839" s="2">
        <v>728341.43</v>
      </c>
      <c r="P839">
        <v>2011</v>
      </c>
      <c r="Q839">
        <v>7</v>
      </c>
    </row>
    <row r="840" spans="1:17" x14ac:dyDescent="0.3">
      <c r="A840" t="s">
        <v>17</v>
      </c>
      <c r="B840" t="s">
        <v>174</v>
      </c>
      <c r="C840" t="s">
        <v>46</v>
      </c>
      <c r="D840" t="s">
        <v>535</v>
      </c>
      <c r="E840" t="s">
        <v>21</v>
      </c>
      <c r="F840" t="s">
        <v>65</v>
      </c>
      <c r="G840" s="1">
        <v>42007</v>
      </c>
      <c r="H840">
        <v>675079667</v>
      </c>
      <c r="I840" s="1">
        <v>42011</v>
      </c>
      <c r="J840" s="4">
        <v>9930</v>
      </c>
      <c r="K840" s="2">
        <v>109.28</v>
      </c>
      <c r="L840" s="2">
        <v>35.840000000000003</v>
      </c>
      <c r="M840" s="2">
        <v>1085150.3999999999</v>
      </c>
      <c r="N840" s="2">
        <v>355891.20000000001</v>
      </c>
      <c r="O840" s="2">
        <v>729259.2</v>
      </c>
      <c r="P840">
        <v>2015</v>
      </c>
      <c r="Q840">
        <v>1</v>
      </c>
    </row>
    <row r="841" spans="1:17" x14ac:dyDescent="0.3">
      <c r="A841" t="s">
        <v>31</v>
      </c>
      <c r="B841" t="s">
        <v>235</v>
      </c>
      <c r="C841" t="s">
        <v>28</v>
      </c>
      <c r="D841" t="s">
        <v>236</v>
      </c>
      <c r="E841" t="s">
        <v>27</v>
      </c>
      <c r="F841" t="s">
        <v>39</v>
      </c>
      <c r="G841" s="1">
        <v>40772</v>
      </c>
      <c r="H841">
        <v>254927718</v>
      </c>
      <c r="I841" s="1">
        <v>40793</v>
      </c>
      <c r="J841" s="4">
        <v>7632</v>
      </c>
      <c r="K841" s="2">
        <v>255.28</v>
      </c>
      <c r="L841" s="2">
        <v>159.41999999999999</v>
      </c>
      <c r="M841" s="2">
        <v>1948296.96</v>
      </c>
      <c r="N841" s="2">
        <v>1216693.44</v>
      </c>
      <c r="O841" s="2">
        <v>731603.52</v>
      </c>
      <c r="P841">
        <v>2011</v>
      </c>
      <c r="Q841">
        <v>8</v>
      </c>
    </row>
    <row r="842" spans="1:17" x14ac:dyDescent="0.3">
      <c r="A842" t="s">
        <v>35</v>
      </c>
      <c r="B842" t="s">
        <v>113</v>
      </c>
      <c r="C842" t="s">
        <v>46</v>
      </c>
      <c r="D842" t="s">
        <v>924</v>
      </c>
      <c r="E842" t="s">
        <v>27</v>
      </c>
      <c r="F842" t="s">
        <v>65</v>
      </c>
      <c r="G842" s="1">
        <v>42173</v>
      </c>
      <c r="H842">
        <v>867360150</v>
      </c>
      <c r="I842" s="1">
        <v>42186</v>
      </c>
      <c r="J842" s="4">
        <v>9998</v>
      </c>
      <c r="K842" s="2">
        <v>109.28</v>
      </c>
      <c r="L842" s="2">
        <v>35.840000000000003</v>
      </c>
      <c r="M842" s="2">
        <v>1092581.44</v>
      </c>
      <c r="N842" s="2">
        <v>358328.32000000001</v>
      </c>
      <c r="O842" s="2">
        <v>734253.12</v>
      </c>
      <c r="P842">
        <v>2015</v>
      </c>
      <c r="Q842">
        <v>6</v>
      </c>
    </row>
    <row r="843" spans="1:17" x14ac:dyDescent="0.3">
      <c r="A843" t="s">
        <v>40</v>
      </c>
      <c r="B843" t="s">
        <v>403</v>
      </c>
      <c r="C843" t="s">
        <v>33</v>
      </c>
      <c r="D843" t="s">
        <v>882</v>
      </c>
      <c r="E843" t="s">
        <v>21</v>
      </c>
      <c r="F843" t="s">
        <v>39</v>
      </c>
      <c r="G843" s="1">
        <v>40320</v>
      </c>
      <c r="H843">
        <v>901180875</v>
      </c>
      <c r="I843" s="1">
        <v>40324</v>
      </c>
      <c r="J843" s="4">
        <v>8302</v>
      </c>
      <c r="K843" s="2">
        <v>205.7</v>
      </c>
      <c r="L843" s="2">
        <v>117.11</v>
      </c>
      <c r="M843" s="2">
        <v>1707721.4</v>
      </c>
      <c r="N843" s="2">
        <v>972247.22</v>
      </c>
      <c r="O843" s="2">
        <v>735474.18</v>
      </c>
      <c r="P843">
        <v>2010</v>
      </c>
      <c r="Q843">
        <v>5</v>
      </c>
    </row>
    <row r="844" spans="1:17" x14ac:dyDescent="0.3">
      <c r="A844" t="s">
        <v>40</v>
      </c>
      <c r="B844" t="s">
        <v>385</v>
      </c>
      <c r="C844" t="s">
        <v>59</v>
      </c>
      <c r="D844" t="s">
        <v>386</v>
      </c>
      <c r="E844" t="s">
        <v>27</v>
      </c>
      <c r="F844" t="s">
        <v>30</v>
      </c>
      <c r="G844" s="1">
        <v>41739</v>
      </c>
      <c r="H844">
        <v>331457364</v>
      </c>
      <c r="I844" s="1">
        <v>41752</v>
      </c>
      <c r="J844" s="4">
        <v>4455</v>
      </c>
      <c r="K844" s="2">
        <v>668.27</v>
      </c>
      <c r="L844" s="2">
        <v>502.54</v>
      </c>
      <c r="M844" s="2">
        <v>2977142.85</v>
      </c>
      <c r="N844" s="2">
        <v>2238815.7000000002</v>
      </c>
      <c r="O844" s="2">
        <v>738327.15</v>
      </c>
      <c r="P844">
        <v>2014</v>
      </c>
      <c r="Q844">
        <v>4</v>
      </c>
    </row>
    <row r="845" spans="1:17" x14ac:dyDescent="0.3">
      <c r="A845" t="s">
        <v>40</v>
      </c>
      <c r="B845" t="s">
        <v>268</v>
      </c>
      <c r="C845" t="s">
        <v>33</v>
      </c>
      <c r="D845" t="s">
        <v>1089</v>
      </c>
      <c r="E845" t="s">
        <v>21</v>
      </c>
      <c r="F845" t="s">
        <v>22</v>
      </c>
      <c r="G845" s="1">
        <v>40823</v>
      </c>
      <c r="H845">
        <v>957276809</v>
      </c>
      <c r="I845" s="1">
        <v>40851</v>
      </c>
      <c r="J845" s="4">
        <v>8335</v>
      </c>
      <c r="K845" s="2">
        <v>205.7</v>
      </c>
      <c r="L845" s="2">
        <v>117.11</v>
      </c>
      <c r="M845" s="2">
        <v>1714509.5</v>
      </c>
      <c r="N845" s="2">
        <v>976111.85</v>
      </c>
      <c r="O845" s="2">
        <v>738397.65</v>
      </c>
      <c r="P845">
        <v>2011</v>
      </c>
      <c r="Q845">
        <v>10</v>
      </c>
    </row>
    <row r="846" spans="1:17" x14ac:dyDescent="0.3">
      <c r="A846" t="s">
        <v>40</v>
      </c>
      <c r="B846" t="s">
        <v>359</v>
      </c>
      <c r="C846" t="s">
        <v>28</v>
      </c>
      <c r="D846" t="s">
        <v>1151</v>
      </c>
      <c r="E846" t="s">
        <v>21</v>
      </c>
      <c r="F846" t="s">
        <v>30</v>
      </c>
      <c r="G846" s="1">
        <v>42716</v>
      </c>
      <c r="H846">
        <v>206435525</v>
      </c>
      <c r="I846" s="1">
        <v>42762</v>
      </c>
      <c r="J846" s="4">
        <v>7714</v>
      </c>
      <c r="K846" s="2">
        <v>255.28</v>
      </c>
      <c r="L846" s="2">
        <v>159.41999999999999</v>
      </c>
      <c r="M846" s="2">
        <v>1969229.92</v>
      </c>
      <c r="N846" s="2">
        <v>1229765.8799999999</v>
      </c>
      <c r="O846" s="2">
        <v>739464.04</v>
      </c>
      <c r="P846">
        <v>2016</v>
      </c>
      <c r="Q846">
        <v>12</v>
      </c>
    </row>
    <row r="847" spans="1:17" x14ac:dyDescent="0.3">
      <c r="A847" t="s">
        <v>31</v>
      </c>
      <c r="B847" t="s">
        <v>538</v>
      </c>
      <c r="C847" t="s">
        <v>33</v>
      </c>
      <c r="D847" t="s">
        <v>539</v>
      </c>
      <c r="E847" t="s">
        <v>27</v>
      </c>
      <c r="F847" t="s">
        <v>22</v>
      </c>
      <c r="G847" s="1">
        <v>40754</v>
      </c>
      <c r="H847">
        <v>435146415</v>
      </c>
      <c r="I847" s="1">
        <v>40767</v>
      </c>
      <c r="J847" s="4">
        <v>8349</v>
      </c>
      <c r="K847" s="2">
        <v>205.7</v>
      </c>
      <c r="L847" s="2">
        <v>117.11</v>
      </c>
      <c r="M847" s="2">
        <v>1717389.3</v>
      </c>
      <c r="N847" s="2">
        <v>977751.39</v>
      </c>
      <c r="O847" s="2">
        <v>739637.91</v>
      </c>
      <c r="P847">
        <v>2011</v>
      </c>
      <c r="Q847">
        <v>7</v>
      </c>
    </row>
    <row r="848" spans="1:17" x14ac:dyDescent="0.3">
      <c r="A848" t="s">
        <v>48</v>
      </c>
      <c r="B848" t="s">
        <v>489</v>
      </c>
      <c r="C848" t="s">
        <v>33</v>
      </c>
      <c r="D848" t="s">
        <v>669</v>
      </c>
      <c r="E848" t="s">
        <v>21</v>
      </c>
      <c r="F848" t="s">
        <v>22</v>
      </c>
      <c r="G848" s="1">
        <v>41240</v>
      </c>
      <c r="H848">
        <v>735968816</v>
      </c>
      <c r="I848" s="1">
        <v>41249</v>
      </c>
      <c r="J848" s="4">
        <v>8382</v>
      </c>
      <c r="K848" s="2">
        <v>205.7</v>
      </c>
      <c r="L848" s="2">
        <v>117.11</v>
      </c>
      <c r="M848" s="2">
        <v>1724177.4</v>
      </c>
      <c r="N848" s="2">
        <v>981616.02</v>
      </c>
      <c r="O848" s="2">
        <v>742561.38</v>
      </c>
      <c r="P848">
        <v>2012</v>
      </c>
      <c r="Q848">
        <v>11</v>
      </c>
    </row>
    <row r="849" spans="1:17" x14ac:dyDescent="0.3">
      <c r="A849" t="s">
        <v>17</v>
      </c>
      <c r="B849" t="s">
        <v>450</v>
      </c>
      <c r="C849" t="s">
        <v>68</v>
      </c>
      <c r="D849" t="s">
        <v>1210</v>
      </c>
      <c r="E849" t="s">
        <v>21</v>
      </c>
      <c r="F849" t="s">
        <v>22</v>
      </c>
      <c r="G849" s="1">
        <v>41504</v>
      </c>
      <c r="H849">
        <v>105558288</v>
      </c>
      <c r="I849" s="1">
        <v>41505</v>
      </c>
      <c r="J849" s="4">
        <v>5898</v>
      </c>
      <c r="K849" s="2">
        <v>651.21</v>
      </c>
      <c r="L849" s="2">
        <v>524.96</v>
      </c>
      <c r="M849" s="2">
        <v>3840836.58</v>
      </c>
      <c r="N849" s="2">
        <v>3096214.08</v>
      </c>
      <c r="O849" s="2">
        <v>744622.5</v>
      </c>
      <c r="P849">
        <v>2013</v>
      </c>
      <c r="Q849">
        <v>8</v>
      </c>
    </row>
    <row r="850" spans="1:17" x14ac:dyDescent="0.3">
      <c r="A850" t="s">
        <v>40</v>
      </c>
      <c r="B850" t="s">
        <v>58</v>
      </c>
      <c r="C850" t="s">
        <v>28</v>
      </c>
      <c r="D850" t="s">
        <v>101</v>
      </c>
      <c r="E850" t="s">
        <v>21</v>
      </c>
      <c r="F850" t="s">
        <v>22</v>
      </c>
      <c r="G850" s="1">
        <v>41737</v>
      </c>
      <c r="H850">
        <v>294499957</v>
      </c>
      <c r="I850" s="1">
        <v>41737</v>
      </c>
      <c r="J850" s="4">
        <v>7937</v>
      </c>
      <c r="K850" s="2">
        <v>255.28</v>
      </c>
      <c r="L850" s="2">
        <v>159.41999999999999</v>
      </c>
      <c r="M850" s="2">
        <v>2026157.36</v>
      </c>
      <c r="N850" s="2">
        <v>1265316.54</v>
      </c>
      <c r="O850" s="2">
        <v>760840.82</v>
      </c>
      <c r="P850">
        <v>2014</v>
      </c>
      <c r="Q850">
        <v>4</v>
      </c>
    </row>
    <row r="851" spans="1:17" x14ac:dyDescent="0.3">
      <c r="A851" t="s">
        <v>35</v>
      </c>
      <c r="B851" t="s">
        <v>159</v>
      </c>
      <c r="C851" t="s">
        <v>33</v>
      </c>
      <c r="D851" t="s">
        <v>160</v>
      </c>
      <c r="E851" t="s">
        <v>27</v>
      </c>
      <c r="F851" t="s">
        <v>65</v>
      </c>
      <c r="G851" s="1">
        <v>40985</v>
      </c>
      <c r="H851">
        <v>235702931</v>
      </c>
      <c r="I851" s="1">
        <v>41002</v>
      </c>
      <c r="J851" s="4">
        <v>8590</v>
      </c>
      <c r="K851" s="2">
        <v>205.7</v>
      </c>
      <c r="L851" s="2">
        <v>117.11</v>
      </c>
      <c r="M851" s="2">
        <v>1766963</v>
      </c>
      <c r="N851" s="2">
        <v>1005974.9</v>
      </c>
      <c r="O851" s="2">
        <v>760988.1</v>
      </c>
      <c r="P851">
        <v>2012</v>
      </c>
      <c r="Q851">
        <v>3</v>
      </c>
    </row>
    <row r="852" spans="1:17" x14ac:dyDescent="0.3">
      <c r="A852" t="s">
        <v>40</v>
      </c>
      <c r="B852" t="s">
        <v>109</v>
      </c>
      <c r="C852" t="s">
        <v>28</v>
      </c>
      <c r="D852" t="s">
        <v>110</v>
      </c>
      <c r="E852" t="s">
        <v>27</v>
      </c>
      <c r="F852" t="s">
        <v>65</v>
      </c>
      <c r="G852" s="1">
        <v>42589</v>
      </c>
      <c r="H852">
        <v>689975583</v>
      </c>
      <c r="I852" s="1">
        <v>42594</v>
      </c>
      <c r="J852" s="4">
        <v>7963</v>
      </c>
      <c r="K852" s="2">
        <v>255.28</v>
      </c>
      <c r="L852" s="2">
        <v>159.41999999999999</v>
      </c>
      <c r="M852" s="2">
        <v>2032794.64</v>
      </c>
      <c r="N852" s="2">
        <v>1269461.46</v>
      </c>
      <c r="O852" s="2">
        <v>763333.18</v>
      </c>
      <c r="P852">
        <v>2016</v>
      </c>
      <c r="Q852">
        <v>8</v>
      </c>
    </row>
    <row r="853" spans="1:17" x14ac:dyDescent="0.3">
      <c r="A853" t="s">
        <v>35</v>
      </c>
      <c r="B853" t="s">
        <v>316</v>
      </c>
      <c r="C853" t="s">
        <v>28</v>
      </c>
      <c r="D853" t="s">
        <v>1144</v>
      </c>
      <c r="E853" t="s">
        <v>27</v>
      </c>
      <c r="F853" t="s">
        <v>65</v>
      </c>
      <c r="G853" s="1">
        <v>41431</v>
      </c>
      <c r="H853">
        <v>960486018</v>
      </c>
      <c r="I853" s="1">
        <v>41459</v>
      </c>
      <c r="J853" s="4">
        <v>8012</v>
      </c>
      <c r="K853" s="2">
        <v>255.28</v>
      </c>
      <c r="L853" s="2">
        <v>159.41999999999999</v>
      </c>
      <c r="M853" s="2">
        <v>2045303.36</v>
      </c>
      <c r="N853" s="2">
        <v>1277273.04</v>
      </c>
      <c r="O853" s="2">
        <v>768030.32</v>
      </c>
      <c r="P853">
        <v>2013</v>
      </c>
      <c r="Q853">
        <v>6</v>
      </c>
    </row>
    <row r="854" spans="1:17" x14ac:dyDescent="0.3">
      <c r="A854" t="s">
        <v>35</v>
      </c>
      <c r="B854" t="s">
        <v>73</v>
      </c>
      <c r="C854" t="s">
        <v>19</v>
      </c>
      <c r="D854" t="s">
        <v>852</v>
      </c>
      <c r="E854" t="s">
        <v>27</v>
      </c>
      <c r="F854" t="s">
        <v>39</v>
      </c>
      <c r="G854" s="1">
        <v>41437</v>
      </c>
      <c r="H854">
        <v>194225251</v>
      </c>
      <c r="I854" s="1">
        <v>41444</v>
      </c>
      <c r="J854" s="4">
        <v>4423</v>
      </c>
      <c r="K854" s="2">
        <v>437.2</v>
      </c>
      <c r="L854" s="2">
        <v>263.33</v>
      </c>
      <c r="M854" s="2">
        <v>1933735.6</v>
      </c>
      <c r="N854" s="2">
        <v>1164708.5900000001</v>
      </c>
      <c r="O854" s="2">
        <v>769027.01</v>
      </c>
      <c r="P854">
        <v>2013</v>
      </c>
      <c r="Q854">
        <v>6</v>
      </c>
    </row>
    <row r="855" spans="1:17" x14ac:dyDescent="0.3">
      <c r="A855" t="s">
        <v>35</v>
      </c>
      <c r="B855" t="s">
        <v>206</v>
      </c>
      <c r="C855" t="s">
        <v>28</v>
      </c>
      <c r="D855" t="s">
        <v>696</v>
      </c>
      <c r="E855" t="s">
        <v>21</v>
      </c>
      <c r="F855" t="s">
        <v>65</v>
      </c>
      <c r="G855" s="1">
        <v>41330</v>
      </c>
      <c r="H855">
        <v>559299647</v>
      </c>
      <c r="I855" s="1">
        <v>41359</v>
      </c>
      <c r="J855" s="4">
        <v>8049</v>
      </c>
      <c r="K855" s="2">
        <v>255.28</v>
      </c>
      <c r="L855" s="2">
        <v>159.41999999999999</v>
      </c>
      <c r="M855" s="2">
        <v>2054748.72</v>
      </c>
      <c r="N855" s="2">
        <v>1283171.58</v>
      </c>
      <c r="O855" s="2">
        <v>771577.14</v>
      </c>
      <c r="P855">
        <v>2013</v>
      </c>
      <c r="Q855">
        <v>2</v>
      </c>
    </row>
    <row r="856" spans="1:17" x14ac:dyDescent="0.3">
      <c r="A856" t="s">
        <v>35</v>
      </c>
      <c r="B856" t="s">
        <v>464</v>
      </c>
      <c r="C856" t="s">
        <v>59</v>
      </c>
      <c r="D856" t="s">
        <v>832</v>
      </c>
      <c r="E856" t="s">
        <v>21</v>
      </c>
      <c r="F856" t="s">
        <v>30</v>
      </c>
      <c r="G856" s="1">
        <v>41512</v>
      </c>
      <c r="H856">
        <v>663065516</v>
      </c>
      <c r="I856" s="1">
        <v>41526</v>
      </c>
      <c r="J856" s="4">
        <v>4676</v>
      </c>
      <c r="K856" s="2">
        <v>668.27</v>
      </c>
      <c r="L856" s="2">
        <v>502.54</v>
      </c>
      <c r="M856" s="2">
        <v>3124830.52</v>
      </c>
      <c r="N856" s="2">
        <v>2349877.04</v>
      </c>
      <c r="O856" s="2">
        <v>774953.48</v>
      </c>
      <c r="P856">
        <v>2013</v>
      </c>
      <c r="Q856">
        <v>8</v>
      </c>
    </row>
    <row r="857" spans="1:17" x14ac:dyDescent="0.3">
      <c r="A857" t="s">
        <v>17</v>
      </c>
      <c r="B857" t="s">
        <v>348</v>
      </c>
      <c r="C857" t="s">
        <v>28</v>
      </c>
      <c r="D857" t="s">
        <v>349</v>
      </c>
      <c r="E857" t="s">
        <v>21</v>
      </c>
      <c r="F857" t="s">
        <v>39</v>
      </c>
      <c r="G857" s="1">
        <v>41984</v>
      </c>
      <c r="H857">
        <v>700620734</v>
      </c>
      <c r="I857" s="1">
        <v>42009</v>
      </c>
      <c r="J857" s="4">
        <v>8099</v>
      </c>
      <c r="K857" s="2">
        <v>255.28</v>
      </c>
      <c r="L857" s="2">
        <v>159.41999999999999</v>
      </c>
      <c r="M857" s="2">
        <v>2067512.72</v>
      </c>
      <c r="N857" s="2">
        <v>1291142.58</v>
      </c>
      <c r="O857" s="2">
        <v>776370.14</v>
      </c>
      <c r="P857">
        <v>2014</v>
      </c>
      <c r="Q857">
        <v>12</v>
      </c>
    </row>
    <row r="858" spans="1:17" x14ac:dyDescent="0.3">
      <c r="A858" t="s">
        <v>35</v>
      </c>
      <c r="B858" t="s">
        <v>316</v>
      </c>
      <c r="C858" t="s">
        <v>68</v>
      </c>
      <c r="D858" t="s">
        <v>317</v>
      </c>
      <c r="E858" t="s">
        <v>27</v>
      </c>
      <c r="F858" t="s">
        <v>39</v>
      </c>
      <c r="G858" s="1">
        <v>41135</v>
      </c>
      <c r="H858">
        <v>946759974</v>
      </c>
      <c r="I858" s="1">
        <v>41166</v>
      </c>
      <c r="J858" s="4">
        <v>6170</v>
      </c>
      <c r="K858" s="2">
        <v>651.21</v>
      </c>
      <c r="L858" s="2">
        <v>524.96</v>
      </c>
      <c r="M858" s="2">
        <v>4017965.7</v>
      </c>
      <c r="N858" s="2">
        <v>3239003.2</v>
      </c>
      <c r="O858" s="2">
        <v>778962.5</v>
      </c>
      <c r="P858">
        <v>2012</v>
      </c>
      <c r="Q858">
        <v>8</v>
      </c>
    </row>
    <row r="859" spans="1:17" x14ac:dyDescent="0.3">
      <c r="A859" t="s">
        <v>31</v>
      </c>
      <c r="B859" t="s">
        <v>538</v>
      </c>
      <c r="C859" t="s">
        <v>19</v>
      </c>
      <c r="D859" t="s">
        <v>1073</v>
      </c>
      <c r="E859" t="s">
        <v>21</v>
      </c>
      <c r="F859" t="s">
        <v>65</v>
      </c>
      <c r="G859" s="1">
        <v>41935</v>
      </c>
      <c r="H859">
        <v>970611894</v>
      </c>
      <c r="I859" s="1">
        <v>41953</v>
      </c>
      <c r="J859" s="4">
        <v>4483</v>
      </c>
      <c r="K859" s="2">
        <v>437.2</v>
      </c>
      <c r="L859" s="2">
        <v>263.33</v>
      </c>
      <c r="M859" s="2">
        <v>1959967.6</v>
      </c>
      <c r="N859" s="2">
        <v>1180508.3899999999</v>
      </c>
      <c r="O859" s="2">
        <v>779459.21</v>
      </c>
      <c r="P859">
        <v>2014</v>
      </c>
      <c r="Q859">
        <v>10</v>
      </c>
    </row>
    <row r="860" spans="1:17" x14ac:dyDescent="0.3">
      <c r="A860" t="s">
        <v>48</v>
      </c>
      <c r="B860" t="s">
        <v>364</v>
      </c>
      <c r="C860" t="s">
        <v>68</v>
      </c>
      <c r="D860" t="s">
        <v>711</v>
      </c>
      <c r="E860" t="s">
        <v>21</v>
      </c>
      <c r="F860" t="s">
        <v>22</v>
      </c>
      <c r="G860" s="1">
        <v>42057</v>
      </c>
      <c r="H860">
        <v>363329732</v>
      </c>
      <c r="I860" s="1">
        <v>42057</v>
      </c>
      <c r="J860" s="4">
        <v>6197</v>
      </c>
      <c r="K860" s="2">
        <v>651.21</v>
      </c>
      <c r="L860" s="2">
        <v>524.96</v>
      </c>
      <c r="M860" s="2">
        <v>4035548.37</v>
      </c>
      <c r="N860" s="2">
        <v>3253177.12</v>
      </c>
      <c r="O860" s="2">
        <v>782371.25</v>
      </c>
      <c r="P860">
        <v>2015</v>
      </c>
      <c r="Q860">
        <v>2</v>
      </c>
    </row>
    <row r="861" spans="1:17" x14ac:dyDescent="0.3">
      <c r="A861" t="s">
        <v>48</v>
      </c>
      <c r="B861" t="s">
        <v>433</v>
      </c>
      <c r="C861" t="s">
        <v>28</v>
      </c>
      <c r="D861" t="s">
        <v>534</v>
      </c>
      <c r="E861" t="s">
        <v>21</v>
      </c>
      <c r="F861" t="s">
        <v>39</v>
      </c>
      <c r="G861" s="1">
        <v>40947</v>
      </c>
      <c r="H861">
        <v>576264083</v>
      </c>
      <c r="I861" s="1">
        <v>40982</v>
      </c>
      <c r="J861" s="4">
        <v>8203</v>
      </c>
      <c r="K861" s="2">
        <v>255.28</v>
      </c>
      <c r="L861" s="2">
        <v>159.41999999999999</v>
      </c>
      <c r="M861" s="2">
        <v>2094061.84</v>
      </c>
      <c r="N861" s="2">
        <v>1307722.26</v>
      </c>
      <c r="O861" s="2">
        <v>786339.58</v>
      </c>
      <c r="P861">
        <v>2012</v>
      </c>
      <c r="Q861">
        <v>2</v>
      </c>
    </row>
    <row r="862" spans="1:17" x14ac:dyDescent="0.3">
      <c r="A862" t="s">
        <v>17</v>
      </c>
      <c r="B862" t="s">
        <v>698</v>
      </c>
      <c r="C862" t="s">
        <v>68</v>
      </c>
      <c r="D862" t="s">
        <v>699</v>
      </c>
      <c r="E862" t="s">
        <v>21</v>
      </c>
      <c r="F862" t="s">
        <v>22</v>
      </c>
      <c r="G862" s="1">
        <v>42352</v>
      </c>
      <c r="H862">
        <v>888670623</v>
      </c>
      <c r="I862" s="1">
        <v>42354</v>
      </c>
      <c r="J862" s="4">
        <v>6240</v>
      </c>
      <c r="K862" s="2">
        <v>651.21</v>
      </c>
      <c r="L862" s="2">
        <v>524.96</v>
      </c>
      <c r="M862" s="2">
        <v>4063550.4</v>
      </c>
      <c r="N862" s="2">
        <v>3275750.4</v>
      </c>
      <c r="O862" s="2">
        <v>787800</v>
      </c>
      <c r="P862">
        <v>2015</v>
      </c>
      <c r="Q862">
        <v>12</v>
      </c>
    </row>
    <row r="863" spans="1:17" x14ac:dyDescent="0.3">
      <c r="A863" t="s">
        <v>51</v>
      </c>
      <c r="B863" t="s">
        <v>52</v>
      </c>
      <c r="C863" t="s">
        <v>33</v>
      </c>
      <c r="D863" t="s">
        <v>1216</v>
      </c>
      <c r="E863" t="s">
        <v>27</v>
      </c>
      <c r="F863" t="s">
        <v>65</v>
      </c>
      <c r="G863" s="1">
        <v>42804</v>
      </c>
      <c r="H863">
        <v>903278148</v>
      </c>
      <c r="I863" s="1">
        <v>42828</v>
      </c>
      <c r="J863" s="4">
        <v>8932</v>
      </c>
      <c r="K863" s="2">
        <v>205.7</v>
      </c>
      <c r="L863" s="2">
        <v>117.11</v>
      </c>
      <c r="M863" s="2">
        <v>1837312.4</v>
      </c>
      <c r="N863" s="2">
        <v>1046026.52</v>
      </c>
      <c r="O863" s="2">
        <v>791285.88</v>
      </c>
      <c r="P863">
        <v>2017</v>
      </c>
      <c r="Q863">
        <v>3</v>
      </c>
    </row>
    <row r="864" spans="1:17" x14ac:dyDescent="0.3">
      <c r="A864" t="s">
        <v>40</v>
      </c>
      <c r="B864" t="s">
        <v>67</v>
      </c>
      <c r="C864" t="s">
        <v>68</v>
      </c>
      <c r="D864" t="s">
        <v>324</v>
      </c>
      <c r="E864" t="s">
        <v>27</v>
      </c>
      <c r="F864" t="s">
        <v>30</v>
      </c>
      <c r="G864" s="1">
        <v>40597</v>
      </c>
      <c r="H864">
        <v>280571782</v>
      </c>
      <c r="I864" s="1">
        <v>40613</v>
      </c>
      <c r="J864" s="4">
        <v>6280</v>
      </c>
      <c r="K864" s="2">
        <v>651.21</v>
      </c>
      <c r="L864" s="2">
        <v>524.96</v>
      </c>
      <c r="M864" s="2">
        <v>4089598.8</v>
      </c>
      <c r="N864" s="2">
        <v>3296748.8</v>
      </c>
      <c r="O864" s="2">
        <v>792850</v>
      </c>
      <c r="P864">
        <v>2011</v>
      </c>
      <c r="Q864">
        <v>2</v>
      </c>
    </row>
    <row r="865" spans="1:17" x14ac:dyDescent="0.3">
      <c r="A865" t="s">
        <v>17</v>
      </c>
      <c r="B865" t="s">
        <v>313</v>
      </c>
      <c r="C865" t="s">
        <v>68</v>
      </c>
      <c r="D865" t="s">
        <v>314</v>
      </c>
      <c r="E865" t="s">
        <v>27</v>
      </c>
      <c r="F865" t="s">
        <v>30</v>
      </c>
      <c r="G865" s="1">
        <v>40816</v>
      </c>
      <c r="H865">
        <v>887927329</v>
      </c>
      <c r="I865" s="1">
        <v>40818</v>
      </c>
      <c r="J865" s="4">
        <v>6283</v>
      </c>
      <c r="K865" s="2">
        <v>651.21</v>
      </c>
      <c r="L865" s="2">
        <v>524.96</v>
      </c>
      <c r="M865" s="2">
        <v>4091552.43</v>
      </c>
      <c r="N865" s="2">
        <v>3298323.68</v>
      </c>
      <c r="O865" s="2">
        <v>793228.75</v>
      </c>
      <c r="P865">
        <v>2011</v>
      </c>
      <c r="Q865">
        <v>9</v>
      </c>
    </row>
    <row r="866" spans="1:17" x14ac:dyDescent="0.3">
      <c r="A866" t="s">
        <v>35</v>
      </c>
      <c r="B866" t="s">
        <v>137</v>
      </c>
      <c r="C866" t="s">
        <v>33</v>
      </c>
      <c r="D866" t="s">
        <v>923</v>
      </c>
      <c r="E866" t="s">
        <v>21</v>
      </c>
      <c r="F866" t="s">
        <v>39</v>
      </c>
      <c r="G866" s="1">
        <v>42600</v>
      </c>
      <c r="H866">
        <v>469414317</v>
      </c>
      <c r="I866" s="1">
        <v>42601</v>
      </c>
      <c r="J866" s="4">
        <v>8983</v>
      </c>
      <c r="K866" s="2">
        <v>205.7</v>
      </c>
      <c r="L866" s="2">
        <v>117.11</v>
      </c>
      <c r="M866" s="2">
        <v>1847803.1</v>
      </c>
      <c r="N866" s="2">
        <v>1051999.1299999999</v>
      </c>
      <c r="O866" s="2">
        <v>795803.97</v>
      </c>
      <c r="P866">
        <v>2016</v>
      </c>
      <c r="Q866">
        <v>8</v>
      </c>
    </row>
    <row r="867" spans="1:17" x14ac:dyDescent="0.3">
      <c r="A867" t="s">
        <v>40</v>
      </c>
      <c r="B867" t="s">
        <v>157</v>
      </c>
      <c r="C867" t="s">
        <v>33</v>
      </c>
      <c r="D867" t="s">
        <v>420</v>
      </c>
      <c r="E867" t="s">
        <v>27</v>
      </c>
      <c r="F867" t="s">
        <v>30</v>
      </c>
      <c r="G867" s="1">
        <v>41007</v>
      </c>
      <c r="H867">
        <v>305959212</v>
      </c>
      <c r="I867" s="1">
        <v>41022</v>
      </c>
      <c r="J867" s="4">
        <v>8985</v>
      </c>
      <c r="K867" s="2">
        <v>205.7</v>
      </c>
      <c r="L867" s="2">
        <v>117.11</v>
      </c>
      <c r="M867" s="2">
        <v>1848214.5</v>
      </c>
      <c r="N867" s="2">
        <v>1052233.3500000001</v>
      </c>
      <c r="O867" s="2">
        <v>795981.15</v>
      </c>
      <c r="P867">
        <v>2012</v>
      </c>
      <c r="Q867">
        <v>4</v>
      </c>
    </row>
    <row r="868" spans="1:17" x14ac:dyDescent="0.3">
      <c r="A868" t="s">
        <v>35</v>
      </c>
      <c r="B868" t="s">
        <v>155</v>
      </c>
      <c r="C868" t="s">
        <v>59</v>
      </c>
      <c r="D868" t="s">
        <v>1069</v>
      </c>
      <c r="E868" t="s">
        <v>21</v>
      </c>
      <c r="F868" t="s">
        <v>30</v>
      </c>
      <c r="G868" s="1">
        <v>41309</v>
      </c>
      <c r="H868">
        <v>278910958</v>
      </c>
      <c r="I868" s="1">
        <v>41309</v>
      </c>
      <c r="J868" s="4">
        <v>4805</v>
      </c>
      <c r="K868" s="2">
        <v>668.27</v>
      </c>
      <c r="L868" s="2">
        <v>502.54</v>
      </c>
      <c r="M868" s="2">
        <v>3211037.35</v>
      </c>
      <c r="N868" s="2">
        <v>2414704.7000000002</v>
      </c>
      <c r="O868" s="2">
        <v>796332.65</v>
      </c>
      <c r="P868">
        <v>2013</v>
      </c>
      <c r="Q868">
        <v>2</v>
      </c>
    </row>
    <row r="869" spans="1:17" x14ac:dyDescent="0.3">
      <c r="A869" t="s">
        <v>35</v>
      </c>
      <c r="B869" t="s">
        <v>93</v>
      </c>
      <c r="C869" t="s">
        <v>33</v>
      </c>
      <c r="D869" t="s">
        <v>1159</v>
      </c>
      <c r="E869" t="s">
        <v>21</v>
      </c>
      <c r="F869" t="s">
        <v>30</v>
      </c>
      <c r="G869" s="1">
        <v>42180</v>
      </c>
      <c r="H869">
        <v>859686028</v>
      </c>
      <c r="I869" s="1">
        <v>42195</v>
      </c>
      <c r="J869" s="4">
        <v>9055</v>
      </c>
      <c r="K869" s="2">
        <v>205.7</v>
      </c>
      <c r="L869" s="2">
        <v>117.11</v>
      </c>
      <c r="M869" s="2">
        <v>1862613.5</v>
      </c>
      <c r="N869" s="2">
        <v>1060431.05</v>
      </c>
      <c r="O869" s="2">
        <v>802182.45</v>
      </c>
      <c r="P869">
        <v>2015</v>
      </c>
      <c r="Q869">
        <v>6</v>
      </c>
    </row>
    <row r="870" spans="1:17" x14ac:dyDescent="0.3">
      <c r="A870" t="s">
        <v>35</v>
      </c>
      <c r="B870" t="s">
        <v>443</v>
      </c>
      <c r="C870" t="s">
        <v>59</v>
      </c>
      <c r="D870" t="s">
        <v>1005</v>
      </c>
      <c r="E870" t="s">
        <v>27</v>
      </c>
      <c r="F870" t="s">
        <v>65</v>
      </c>
      <c r="G870" s="1">
        <v>41288</v>
      </c>
      <c r="H870">
        <v>576455485</v>
      </c>
      <c r="I870" s="1">
        <v>41318</v>
      </c>
      <c r="J870" s="4">
        <v>4843</v>
      </c>
      <c r="K870" s="2">
        <v>668.27</v>
      </c>
      <c r="L870" s="2">
        <v>502.54</v>
      </c>
      <c r="M870" s="2">
        <v>3236431.61</v>
      </c>
      <c r="N870" s="2">
        <v>2433801.2200000002</v>
      </c>
      <c r="O870" s="2">
        <v>802630.39</v>
      </c>
      <c r="P870">
        <v>2013</v>
      </c>
      <c r="Q870">
        <v>1</v>
      </c>
    </row>
    <row r="871" spans="1:17" x14ac:dyDescent="0.3">
      <c r="A871" t="s">
        <v>40</v>
      </c>
      <c r="B871" t="s">
        <v>172</v>
      </c>
      <c r="C871" t="s">
        <v>68</v>
      </c>
      <c r="D871" t="s">
        <v>840</v>
      </c>
      <c r="E871" t="s">
        <v>27</v>
      </c>
      <c r="F871" t="s">
        <v>30</v>
      </c>
      <c r="G871" s="1">
        <v>41573</v>
      </c>
      <c r="H871">
        <v>879107797</v>
      </c>
      <c r="I871" s="1">
        <v>41580</v>
      </c>
      <c r="J871" s="4">
        <v>6388</v>
      </c>
      <c r="K871" s="2">
        <v>651.21</v>
      </c>
      <c r="L871" s="2">
        <v>524.96</v>
      </c>
      <c r="M871" s="2">
        <v>4159929.48</v>
      </c>
      <c r="N871" s="2">
        <v>3353444.48</v>
      </c>
      <c r="O871" s="2">
        <v>806485</v>
      </c>
      <c r="P871">
        <v>2013</v>
      </c>
      <c r="Q871">
        <v>10</v>
      </c>
    </row>
    <row r="872" spans="1:17" x14ac:dyDescent="0.3">
      <c r="A872" t="s">
        <v>35</v>
      </c>
      <c r="B872" t="s">
        <v>258</v>
      </c>
      <c r="C872" t="s">
        <v>59</v>
      </c>
      <c r="D872" t="s">
        <v>1017</v>
      </c>
      <c r="E872" t="s">
        <v>27</v>
      </c>
      <c r="F872" t="s">
        <v>65</v>
      </c>
      <c r="G872" s="1">
        <v>42052</v>
      </c>
      <c r="H872">
        <v>395563447</v>
      </c>
      <c r="I872" s="1">
        <v>42093</v>
      </c>
      <c r="J872" s="4">
        <v>4869</v>
      </c>
      <c r="K872" s="2">
        <v>668.27</v>
      </c>
      <c r="L872" s="2">
        <v>502.54</v>
      </c>
      <c r="M872" s="2">
        <v>3253806.63</v>
      </c>
      <c r="N872" s="2">
        <v>2446867.2599999998</v>
      </c>
      <c r="O872" s="2">
        <v>806939.37</v>
      </c>
      <c r="P872">
        <v>2015</v>
      </c>
      <c r="Q872">
        <v>2</v>
      </c>
    </row>
    <row r="873" spans="1:17" x14ac:dyDescent="0.3">
      <c r="A873" t="s">
        <v>40</v>
      </c>
      <c r="B873" t="s">
        <v>298</v>
      </c>
      <c r="C873" t="s">
        <v>33</v>
      </c>
      <c r="D873" t="s">
        <v>561</v>
      </c>
      <c r="E873" t="s">
        <v>21</v>
      </c>
      <c r="F873" t="s">
        <v>22</v>
      </c>
      <c r="G873" s="1">
        <v>41627</v>
      </c>
      <c r="H873">
        <v>986442506</v>
      </c>
      <c r="I873" s="1">
        <v>41640</v>
      </c>
      <c r="J873" s="4">
        <v>9113</v>
      </c>
      <c r="K873" s="2">
        <v>205.7</v>
      </c>
      <c r="L873" s="2">
        <v>117.11</v>
      </c>
      <c r="M873" s="2">
        <v>1874544.1</v>
      </c>
      <c r="N873" s="2">
        <v>1067223.43</v>
      </c>
      <c r="O873" s="2">
        <v>807320.67</v>
      </c>
      <c r="P873">
        <v>2013</v>
      </c>
      <c r="Q873">
        <v>12</v>
      </c>
    </row>
    <row r="874" spans="1:17" x14ac:dyDescent="0.3">
      <c r="A874" t="s">
        <v>40</v>
      </c>
      <c r="B874" t="s">
        <v>111</v>
      </c>
      <c r="C874" t="s">
        <v>68</v>
      </c>
      <c r="D874" t="s">
        <v>112</v>
      </c>
      <c r="E874" t="s">
        <v>27</v>
      </c>
      <c r="F874" t="s">
        <v>65</v>
      </c>
      <c r="G874" s="1">
        <v>40554</v>
      </c>
      <c r="H874">
        <v>759279143</v>
      </c>
      <c r="I874" s="1">
        <v>40592</v>
      </c>
      <c r="J874" s="4">
        <v>6426</v>
      </c>
      <c r="K874" s="2">
        <v>651.21</v>
      </c>
      <c r="L874" s="2">
        <v>524.96</v>
      </c>
      <c r="M874" s="2">
        <v>4184675.46</v>
      </c>
      <c r="N874" s="2">
        <v>3373392.96</v>
      </c>
      <c r="O874" s="2">
        <v>811282.5</v>
      </c>
      <c r="P874">
        <v>2011</v>
      </c>
      <c r="Q874">
        <v>1</v>
      </c>
    </row>
    <row r="875" spans="1:17" x14ac:dyDescent="0.3">
      <c r="A875" t="s">
        <v>35</v>
      </c>
      <c r="B875" t="s">
        <v>409</v>
      </c>
      <c r="C875" t="s">
        <v>28</v>
      </c>
      <c r="D875" t="s">
        <v>683</v>
      </c>
      <c r="E875" t="s">
        <v>21</v>
      </c>
      <c r="F875" t="s">
        <v>30</v>
      </c>
      <c r="G875" s="1">
        <v>41903</v>
      </c>
      <c r="H875">
        <v>738199555</v>
      </c>
      <c r="I875" s="1">
        <v>41903</v>
      </c>
      <c r="J875" s="4">
        <v>8508</v>
      </c>
      <c r="K875" s="2">
        <v>255.28</v>
      </c>
      <c r="L875" s="2">
        <v>159.41999999999999</v>
      </c>
      <c r="M875" s="2">
        <v>2171922.2400000002</v>
      </c>
      <c r="N875" s="2">
        <v>1356345.36</v>
      </c>
      <c r="O875" s="2">
        <v>815576.88</v>
      </c>
      <c r="P875">
        <v>2014</v>
      </c>
      <c r="Q875">
        <v>9</v>
      </c>
    </row>
    <row r="876" spans="1:17" x14ac:dyDescent="0.3">
      <c r="A876" t="s">
        <v>35</v>
      </c>
      <c r="B876" t="s">
        <v>273</v>
      </c>
      <c r="C876" t="s">
        <v>19</v>
      </c>
      <c r="D876" t="s">
        <v>785</v>
      </c>
      <c r="E876" t="s">
        <v>21</v>
      </c>
      <c r="F876" t="s">
        <v>30</v>
      </c>
      <c r="G876" s="1">
        <v>40388</v>
      </c>
      <c r="H876">
        <v>178377473</v>
      </c>
      <c r="I876" s="1">
        <v>40422</v>
      </c>
      <c r="J876" s="4">
        <v>4713</v>
      </c>
      <c r="K876" s="2">
        <v>437.2</v>
      </c>
      <c r="L876" s="2">
        <v>263.33</v>
      </c>
      <c r="M876" s="2">
        <v>2060523.6</v>
      </c>
      <c r="N876" s="2">
        <v>1241074.29</v>
      </c>
      <c r="O876" s="2">
        <v>819449.31</v>
      </c>
      <c r="P876">
        <v>2010</v>
      </c>
      <c r="Q876">
        <v>7</v>
      </c>
    </row>
    <row r="877" spans="1:17" x14ac:dyDescent="0.3">
      <c r="A877" t="s">
        <v>48</v>
      </c>
      <c r="B877" t="s">
        <v>916</v>
      </c>
      <c r="C877" t="s">
        <v>28</v>
      </c>
      <c r="D877" t="s">
        <v>933</v>
      </c>
      <c r="E877" t="s">
        <v>21</v>
      </c>
      <c r="F877" t="s">
        <v>65</v>
      </c>
      <c r="G877" s="1">
        <v>41587</v>
      </c>
      <c r="H877">
        <v>327585113</v>
      </c>
      <c r="I877" s="1">
        <v>41601</v>
      </c>
      <c r="J877" s="4">
        <v>8569</v>
      </c>
      <c r="K877" s="2">
        <v>255.28</v>
      </c>
      <c r="L877" s="2">
        <v>159.41999999999999</v>
      </c>
      <c r="M877" s="2">
        <v>2187494.3199999998</v>
      </c>
      <c r="N877" s="2">
        <v>1366069.98</v>
      </c>
      <c r="O877" s="2">
        <v>821424.34</v>
      </c>
      <c r="P877">
        <v>2013</v>
      </c>
      <c r="Q877">
        <v>11</v>
      </c>
    </row>
    <row r="878" spans="1:17" x14ac:dyDescent="0.3">
      <c r="A878" t="s">
        <v>51</v>
      </c>
      <c r="B878" t="s">
        <v>129</v>
      </c>
      <c r="C878" t="s">
        <v>33</v>
      </c>
      <c r="D878" t="s">
        <v>1147</v>
      </c>
      <c r="E878" t="s">
        <v>27</v>
      </c>
      <c r="F878" t="s">
        <v>65</v>
      </c>
      <c r="G878" s="1">
        <v>42769</v>
      </c>
      <c r="H878">
        <v>877259004</v>
      </c>
      <c r="I878" s="1">
        <v>42782</v>
      </c>
      <c r="J878" s="4">
        <v>9289</v>
      </c>
      <c r="K878" s="2">
        <v>205.7</v>
      </c>
      <c r="L878" s="2">
        <v>117.11</v>
      </c>
      <c r="M878" s="2">
        <v>1910747.3</v>
      </c>
      <c r="N878" s="2">
        <v>1087834.79</v>
      </c>
      <c r="O878" s="2">
        <v>822912.51</v>
      </c>
      <c r="P878">
        <v>2017</v>
      </c>
      <c r="Q878">
        <v>2</v>
      </c>
    </row>
    <row r="879" spans="1:17" x14ac:dyDescent="0.3">
      <c r="A879" t="s">
        <v>40</v>
      </c>
      <c r="B879" t="s">
        <v>306</v>
      </c>
      <c r="C879" t="s">
        <v>28</v>
      </c>
      <c r="D879" t="s">
        <v>636</v>
      </c>
      <c r="E879" t="s">
        <v>27</v>
      </c>
      <c r="F879" t="s">
        <v>22</v>
      </c>
      <c r="G879" s="1">
        <v>41862</v>
      </c>
      <c r="H879">
        <v>798688733</v>
      </c>
      <c r="I879" s="1">
        <v>41900</v>
      </c>
      <c r="J879" s="4">
        <v>8600</v>
      </c>
      <c r="K879" s="2">
        <v>255.28</v>
      </c>
      <c r="L879" s="2">
        <v>159.41999999999999</v>
      </c>
      <c r="M879" s="2">
        <v>2195408</v>
      </c>
      <c r="N879" s="2">
        <v>1371012</v>
      </c>
      <c r="O879" s="2">
        <v>824396</v>
      </c>
      <c r="P879">
        <v>2014</v>
      </c>
      <c r="Q879">
        <v>8</v>
      </c>
    </row>
    <row r="880" spans="1:17" x14ac:dyDescent="0.3">
      <c r="A880" t="s">
        <v>35</v>
      </c>
      <c r="B880" t="s">
        <v>61</v>
      </c>
      <c r="C880" t="s">
        <v>59</v>
      </c>
      <c r="D880" t="s">
        <v>439</v>
      </c>
      <c r="E880" t="s">
        <v>27</v>
      </c>
      <c r="F880" t="s">
        <v>30</v>
      </c>
      <c r="G880" s="1">
        <v>41453</v>
      </c>
      <c r="H880">
        <v>585917890</v>
      </c>
      <c r="I880" s="1">
        <v>41478</v>
      </c>
      <c r="J880" s="4">
        <v>4979</v>
      </c>
      <c r="K880" s="2">
        <v>668.27</v>
      </c>
      <c r="L880" s="2">
        <v>502.54</v>
      </c>
      <c r="M880" s="2">
        <v>3327316.33</v>
      </c>
      <c r="N880" s="2">
        <v>2502146.66</v>
      </c>
      <c r="O880" s="2">
        <v>825169.67</v>
      </c>
      <c r="P880">
        <v>2013</v>
      </c>
      <c r="Q880">
        <v>6</v>
      </c>
    </row>
    <row r="881" spans="1:17" x14ac:dyDescent="0.3">
      <c r="A881" t="s">
        <v>51</v>
      </c>
      <c r="B881" t="s">
        <v>522</v>
      </c>
      <c r="C881" t="s">
        <v>28</v>
      </c>
      <c r="D881" t="s">
        <v>1220</v>
      </c>
      <c r="E881" t="s">
        <v>27</v>
      </c>
      <c r="F881" t="s">
        <v>65</v>
      </c>
      <c r="G881" s="1">
        <v>42679</v>
      </c>
      <c r="H881">
        <v>584072101</v>
      </c>
      <c r="I881" s="1">
        <v>42679</v>
      </c>
      <c r="J881" s="4">
        <v>8769</v>
      </c>
      <c r="K881" s="2">
        <v>255.28</v>
      </c>
      <c r="L881" s="2">
        <v>159.41999999999999</v>
      </c>
      <c r="M881" s="2">
        <v>2238550.3199999998</v>
      </c>
      <c r="N881" s="2">
        <v>1397953.98</v>
      </c>
      <c r="O881" s="2">
        <v>840596.34</v>
      </c>
      <c r="P881">
        <v>2016</v>
      </c>
      <c r="Q881">
        <v>11</v>
      </c>
    </row>
    <row r="882" spans="1:17" x14ac:dyDescent="0.3">
      <c r="A882" t="s">
        <v>31</v>
      </c>
      <c r="B882" t="s">
        <v>287</v>
      </c>
      <c r="C882" t="s">
        <v>28</v>
      </c>
      <c r="D882" t="s">
        <v>288</v>
      </c>
      <c r="E882" t="s">
        <v>27</v>
      </c>
      <c r="F882" t="s">
        <v>39</v>
      </c>
      <c r="G882" s="1">
        <v>42228</v>
      </c>
      <c r="H882">
        <v>510978686</v>
      </c>
      <c r="I882" s="1">
        <v>42277</v>
      </c>
      <c r="J882" s="4">
        <v>8803</v>
      </c>
      <c r="K882" s="2">
        <v>255.28</v>
      </c>
      <c r="L882" s="2">
        <v>159.41999999999999</v>
      </c>
      <c r="M882" s="2">
        <v>2247229.84</v>
      </c>
      <c r="N882" s="2">
        <v>1403374.26</v>
      </c>
      <c r="O882" s="2">
        <v>843855.58</v>
      </c>
      <c r="P882">
        <v>2015</v>
      </c>
      <c r="Q882">
        <v>8</v>
      </c>
    </row>
    <row r="883" spans="1:17" x14ac:dyDescent="0.3">
      <c r="A883" t="s">
        <v>40</v>
      </c>
      <c r="B883" t="s">
        <v>41</v>
      </c>
      <c r="C883" t="s">
        <v>33</v>
      </c>
      <c r="D883" t="s">
        <v>42</v>
      </c>
      <c r="E883" t="s">
        <v>27</v>
      </c>
      <c r="F883" t="s">
        <v>39</v>
      </c>
      <c r="G883" s="1">
        <v>41967</v>
      </c>
      <c r="H883">
        <v>683458888</v>
      </c>
      <c r="I883" s="1">
        <v>42001</v>
      </c>
      <c r="J883" s="4">
        <v>9528</v>
      </c>
      <c r="K883" s="2">
        <v>205.7</v>
      </c>
      <c r="L883" s="2">
        <v>117.11</v>
      </c>
      <c r="M883" s="2">
        <v>1959909.6</v>
      </c>
      <c r="N883" s="2">
        <v>1115824.08</v>
      </c>
      <c r="O883" s="2">
        <v>844085.52</v>
      </c>
      <c r="P883">
        <v>2014</v>
      </c>
      <c r="Q883">
        <v>11</v>
      </c>
    </row>
    <row r="884" spans="1:17" x14ac:dyDescent="0.3">
      <c r="A884" t="s">
        <v>31</v>
      </c>
      <c r="B884" t="s">
        <v>370</v>
      </c>
      <c r="C884" t="s">
        <v>19</v>
      </c>
      <c r="D884" t="s">
        <v>682</v>
      </c>
      <c r="E884" t="s">
        <v>27</v>
      </c>
      <c r="F884" t="s">
        <v>65</v>
      </c>
      <c r="G884" s="1">
        <v>42463</v>
      </c>
      <c r="H884">
        <v>745182311</v>
      </c>
      <c r="I884" s="1">
        <v>42495</v>
      </c>
      <c r="J884" s="4">
        <v>4860</v>
      </c>
      <c r="K884" s="2">
        <v>437.2</v>
      </c>
      <c r="L884" s="2">
        <v>263.33</v>
      </c>
      <c r="M884" s="2">
        <v>2124792</v>
      </c>
      <c r="N884" s="2">
        <v>1279783.8</v>
      </c>
      <c r="O884" s="2">
        <v>845008.2</v>
      </c>
      <c r="P884">
        <v>2016</v>
      </c>
      <c r="Q884">
        <v>4</v>
      </c>
    </row>
    <row r="885" spans="1:17" x14ac:dyDescent="0.3">
      <c r="A885" t="s">
        <v>51</v>
      </c>
      <c r="B885" t="s">
        <v>343</v>
      </c>
      <c r="C885" t="s">
        <v>28</v>
      </c>
      <c r="D885" t="s">
        <v>734</v>
      </c>
      <c r="E885" t="s">
        <v>21</v>
      </c>
      <c r="F885" t="s">
        <v>65</v>
      </c>
      <c r="G885" s="1">
        <v>40405</v>
      </c>
      <c r="H885">
        <v>280749452</v>
      </c>
      <c r="I885" s="1">
        <v>40452</v>
      </c>
      <c r="J885" s="4">
        <v>8856</v>
      </c>
      <c r="K885" s="2">
        <v>255.28</v>
      </c>
      <c r="L885" s="2">
        <v>159.41999999999999</v>
      </c>
      <c r="M885" s="2">
        <v>2260759.6800000002</v>
      </c>
      <c r="N885" s="2">
        <v>1411823.52</v>
      </c>
      <c r="O885" s="2">
        <v>848936.16</v>
      </c>
      <c r="P885">
        <v>2010</v>
      </c>
      <c r="Q885">
        <v>8</v>
      </c>
    </row>
    <row r="886" spans="1:17" x14ac:dyDescent="0.3">
      <c r="A886" t="s">
        <v>35</v>
      </c>
      <c r="B886" t="s">
        <v>36</v>
      </c>
      <c r="C886" t="s">
        <v>68</v>
      </c>
      <c r="D886" t="s">
        <v>330</v>
      </c>
      <c r="E886" t="s">
        <v>21</v>
      </c>
      <c r="F886" t="s">
        <v>30</v>
      </c>
      <c r="G886" s="1">
        <v>40803</v>
      </c>
      <c r="H886">
        <v>364818465</v>
      </c>
      <c r="I886" s="1">
        <v>40832</v>
      </c>
      <c r="J886" s="4">
        <v>6746</v>
      </c>
      <c r="K886" s="2">
        <v>651.21</v>
      </c>
      <c r="L886" s="2">
        <v>524.96</v>
      </c>
      <c r="M886" s="2">
        <v>4393062.66</v>
      </c>
      <c r="N886" s="2">
        <v>3541380.16</v>
      </c>
      <c r="O886" s="2">
        <v>851682.5</v>
      </c>
      <c r="P886">
        <v>2011</v>
      </c>
      <c r="Q886">
        <v>9</v>
      </c>
    </row>
    <row r="887" spans="1:17" x14ac:dyDescent="0.3">
      <c r="A887" t="s">
        <v>35</v>
      </c>
      <c r="B887" t="s">
        <v>162</v>
      </c>
      <c r="C887" t="s">
        <v>28</v>
      </c>
      <c r="D887" t="s">
        <v>1043</v>
      </c>
      <c r="E887" t="s">
        <v>27</v>
      </c>
      <c r="F887" t="s">
        <v>65</v>
      </c>
      <c r="G887" s="1">
        <v>42039</v>
      </c>
      <c r="H887">
        <v>184170186</v>
      </c>
      <c r="I887" s="1">
        <v>42052</v>
      </c>
      <c r="J887" s="4">
        <v>8906</v>
      </c>
      <c r="K887" s="2">
        <v>255.28</v>
      </c>
      <c r="L887" s="2">
        <v>159.41999999999999</v>
      </c>
      <c r="M887" s="2">
        <v>2273523.6800000002</v>
      </c>
      <c r="N887" s="2">
        <v>1419794.52</v>
      </c>
      <c r="O887" s="2">
        <v>853729.16</v>
      </c>
      <c r="P887">
        <v>2015</v>
      </c>
      <c r="Q887">
        <v>2</v>
      </c>
    </row>
    <row r="888" spans="1:17" x14ac:dyDescent="0.3">
      <c r="A888" t="s">
        <v>48</v>
      </c>
      <c r="B888" t="s">
        <v>705</v>
      </c>
      <c r="C888" t="s">
        <v>19</v>
      </c>
      <c r="D888" t="s">
        <v>1023</v>
      </c>
      <c r="E888" t="s">
        <v>21</v>
      </c>
      <c r="F888" t="s">
        <v>39</v>
      </c>
      <c r="G888" s="1">
        <v>40466</v>
      </c>
      <c r="H888">
        <v>494745099</v>
      </c>
      <c r="I888" s="1">
        <v>40481</v>
      </c>
      <c r="J888" s="4">
        <v>4924</v>
      </c>
      <c r="K888" s="2">
        <v>437.2</v>
      </c>
      <c r="L888" s="2">
        <v>263.33</v>
      </c>
      <c r="M888" s="2">
        <v>2152772.7999999998</v>
      </c>
      <c r="N888" s="2">
        <v>1296636.92</v>
      </c>
      <c r="O888" s="2">
        <v>856135.88</v>
      </c>
      <c r="P888">
        <v>2010</v>
      </c>
      <c r="Q888">
        <v>10</v>
      </c>
    </row>
    <row r="889" spans="1:17" x14ac:dyDescent="0.3">
      <c r="A889" t="s">
        <v>35</v>
      </c>
      <c r="B889" t="s">
        <v>578</v>
      </c>
      <c r="C889" t="s">
        <v>33</v>
      </c>
      <c r="D889" t="s">
        <v>1119</v>
      </c>
      <c r="E889" t="s">
        <v>21</v>
      </c>
      <c r="F889" t="s">
        <v>22</v>
      </c>
      <c r="G889" s="1">
        <v>42121</v>
      </c>
      <c r="H889">
        <v>267066323</v>
      </c>
      <c r="I889" s="1">
        <v>42143</v>
      </c>
      <c r="J889" s="4">
        <v>9715</v>
      </c>
      <c r="K889" s="2">
        <v>205.7</v>
      </c>
      <c r="L889" s="2">
        <v>117.11</v>
      </c>
      <c r="M889" s="2">
        <v>1998375.5</v>
      </c>
      <c r="N889" s="2">
        <v>1137723.6499999999</v>
      </c>
      <c r="O889" s="2">
        <v>860651.85</v>
      </c>
      <c r="P889">
        <v>2015</v>
      </c>
      <c r="Q889">
        <v>4</v>
      </c>
    </row>
    <row r="890" spans="1:17" x14ac:dyDescent="0.3">
      <c r="A890" t="s">
        <v>48</v>
      </c>
      <c r="B890" t="s">
        <v>97</v>
      </c>
      <c r="C890" t="s">
        <v>68</v>
      </c>
      <c r="D890" t="s">
        <v>98</v>
      </c>
      <c r="E890" t="s">
        <v>27</v>
      </c>
      <c r="F890" t="s">
        <v>39</v>
      </c>
      <c r="G890" s="1">
        <v>42185</v>
      </c>
      <c r="H890">
        <v>499009597</v>
      </c>
      <c r="I890" s="1">
        <v>42194</v>
      </c>
      <c r="J890" s="4">
        <v>6884</v>
      </c>
      <c r="K890" s="2">
        <v>651.21</v>
      </c>
      <c r="L890" s="2">
        <v>524.96</v>
      </c>
      <c r="M890" s="2">
        <v>4482929.6399999997</v>
      </c>
      <c r="N890" s="2">
        <v>3613824.64</v>
      </c>
      <c r="O890" s="2">
        <v>869105</v>
      </c>
      <c r="P890">
        <v>2015</v>
      </c>
      <c r="Q890">
        <v>6</v>
      </c>
    </row>
    <row r="891" spans="1:17" x14ac:dyDescent="0.3">
      <c r="A891" t="s">
        <v>40</v>
      </c>
      <c r="B891" t="s">
        <v>255</v>
      </c>
      <c r="C891" t="s">
        <v>68</v>
      </c>
      <c r="D891" t="s">
        <v>627</v>
      </c>
      <c r="E891" t="s">
        <v>21</v>
      </c>
      <c r="F891" t="s">
        <v>22</v>
      </c>
      <c r="G891" s="1">
        <v>40786</v>
      </c>
      <c r="H891">
        <v>476436126</v>
      </c>
      <c r="I891" s="1">
        <v>40831</v>
      </c>
      <c r="J891" s="4">
        <v>6892</v>
      </c>
      <c r="K891" s="2">
        <v>651.21</v>
      </c>
      <c r="L891" s="2">
        <v>524.96</v>
      </c>
      <c r="M891" s="2">
        <v>4488139.32</v>
      </c>
      <c r="N891" s="2">
        <v>3618024.32</v>
      </c>
      <c r="O891" s="2">
        <v>870115</v>
      </c>
      <c r="P891">
        <v>2011</v>
      </c>
      <c r="Q891">
        <v>8</v>
      </c>
    </row>
    <row r="892" spans="1:17" x14ac:dyDescent="0.3">
      <c r="A892" t="s">
        <v>40</v>
      </c>
      <c r="B892" t="s">
        <v>584</v>
      </c>
      <c r="C892" t="s">
        <v>59</v>
      </c>
      <c r="D892" t="s">
        <v>938</v>
      </c>
      <c r="E892" t="s">
        <v>21</v>
      </c>
      <c r="F892" t="s">
        <v>30</v>
      </c>
      <c r="G892" s="1">
        <v>42386</v>
      </c>
      <c r="H892">
        <v>746434152</v>
      </c>
      <c r="I892" s="1">
        <v>42405</v>
      </c>
      <c r="J892" s="4">
        <v>5308</v>
      </c>
      <c r="K892" s="2">
        <v>668.27</v>
      </c>
      <c r="L892" s="2">
        <v>502.54</v>
      </c>
      <c r="M892" s="2">
        <v>3547177.16</v>
      </c>
      <c r="N892" s="2">
        <v>2667482.3199999998</v>
      </c>
      <c r="O892" s="2">
        <v>879694.84</v>
      </c>
      <c r="P892">
        <v>2016</v>
      </c>
      <c r="Q892">
        <v>1</v>
      </c>
    </row>
    <row r="893" spans="1:17" x14ac:dyDescent="0.3">
      <c r="A893" t="s">
        <v>48</v>
      </c>
      <c r="B893" t="s">
        <v>193</v>
      </c>
      <c r="C893" t="s">
        <v>68</v>
      </c>
      <c r="D893" t="s">
        <v>411</v>
      </c>
      <c r="E893" t="s">
        <v>21</v>
      </c>
      <c r="F893" t="s">
        <v>39</v>
      </c>
      <c r="G893" s="1">
        <v>42918</v>
      </c>
      <c r="H893">
        <v>256243503</v>
      </c>
      <c r="I893" s="1">
        <v>42939</v>
      </c>
      <c r="J893" s="4">
        <v>7002</v>
      </c>
      <c r="K893" s="2">
        <v>651.21</v>
      </c>
      <c r="L893" s="2">
        <v>524.96</v>
      </c>
      <c r="M893" s="2">
        <v>4559772.42</v>
      </c>
      <c r="N893" s="2">
        <v>3675769.92</v>
      </c>
      <c r="O893" s="2">
        <v>884002.5</v>
      </c>
      <c r="P893">
        <v>2017</v>
      </c>
      <c r="Q893">
        <v>7</v>
      </c>
    </row>
    <row r="894" spans="1:17" x14ac:dyDescent="0.3">
      <c r="A894" t="s">
        <v>17</v>
      </c>
      <c r="B894" t="s">
        <v>281</v>
      </c>
      <c r="C894" t="s">
        <v>28</v>
      </c>
      <c r="D894" t="s">
        <v>1135</v>
      </c>
      <c r="E894" t="s">
        <v>21</v>
      </c>
      <c r="F894" t="s">
        <v>30</v>
      </c>
      <c r="G894" s="1">
        <v>42413</v>
      </c>
      <c r="H894">
        <v>242024362</v>
      </c>
      <c r="I894" s="1">
        <v>42446</v>
      </c>
      <c r="J894" s="4">
        <v>9242</v>
      </c>
      <c r="K894" s="2">
        <v>255.28</v>
      </c>
      <c r="L894" s="2">
        <v>159.41999999999999</v>
      </c>
      <c r="M894" s="2">
        <v>2359297.7599999998</v>
      </c>
      <c r="N894" s="2">
        <v>1473359.64</v>
      </c>
      <c r="O894" s="2">
        <v>885938.12</v>
      </c>
      <c r="P894">
        <v>2016</v>
      </c>
      <c r="Q894">
        <v>2</v>
      </c>
    </row>
    <row r="895" spans="1:17" x14ac:dyDescent="0.3">
      <c r="A895" t="s">
        <v>40</v>
      </c>
      <c r="B895" t="s">
        <v>268</v>
      </c>
      <c r="C895" t="s">
        <v>28</v>
      </c>
      <c r="D895" t="s">
        <v>269</v>
      </c>
      <c r="E895" t="s">
        <v>27</v>
      </c>
      <c r="F895" t="s">
        <v>65</v>
      </c>
      <c r="G895" s="1">
        <v>42321</v>
      </c>
      <c r="H895">
        <v>618474757</v>
      </c>
      <c r="I895" s="1">
        <v>42369</v>
      </c>
      <c r="J895" s="4">
        <v>9279</v>
      </c>
      <c r="K895" s="2">
        <v>255.28</v>
      </c>
      <c r="L895" s="2">
        <v>159.41999999999999</v>
      </c>
      <c r="M895" s="2">
        <v>2368743.12</v>
      </c>
      <c r="N895" s="2">
        <v>1479258.18</v>
      </c>
      <c r="O895" s="2">
        <v>889484.94</v>
      </c>
      <c r="P895">
        <v>2015</v>
      </c>
      <c r="Q895">
        <v>11</v>
      </c>
    </row>
    <row r="896" spans="1:17" x14ac:dyDescent="0.3">
      <c r="A896" t="s">
        <v>35</v>
      </c>
      <c r="B896" t="s">
        <v>223</v>
      </c>
      <c r="C896" t="s">
        <v>19</v>
      </c>
      <c r="D896" t="s">
        <v>606</v>
      </c>
      <c r="E896" t="s">
        <v>21</v>
      </c>
      <c r="F896" t="s">
        <v>39</v>
      </c>
      <c r="G896" s="1">
        <v>42906</v>
      </c>
      <c r="H896">
        <v>674421346</v>
      </c>
      <c r="I896" s="1">
        <v>42915</v>
      </c>
      <c r="J896" s="4">
        <v>5118</v>
      </c>
      <c r="K896" s="2">
        <v>437.2</v>
      </c>
      <c r="L896" s="2">
        <v>263.33</v>
      </c>
      <c r="M896" s="2">
        <v>2237589.6</v>
      </c>
      <c r="N896" s="2">
        <v>1347722.94</v>
      </c>
      <c r="O896" s="2">
        <v>889866.66</v>
      </c>
      <c r="P896">
        <v>2017</v>
      </c>
      <c r="Q896">
        <v>6</v>
      </c>
    </row>
    <row r="897" spans="1:17" x14ac:dyDescent="0.3">
      <c r="A897" t="s">
        <v>40</v>
      </c>
      <c r="B897" t="s">
        <v>310</v>
      </c>
      <c r="C897" t="s">
        <v>59</v>
      </c>
      <c r="D897" t="s">
        <v>311</v>
      </c>
      <c r="E897" t="s">
        <v>27</v>
      </c>
      <c r="F897" t="s">
        <v>65</v>
      </c>
      <c r="G897" s="1">
        <v>42934</v>
      </c>
      <c r="H897">
        <v>306859576</v>
      </c>
      <c r="I897" s="1">
        <v>42935</v>
      </c>
      <c r="J897" s="4">
        <v>5423</v>
      </c>
      <c r="K897" s="2">
        <v>668.27</v>
      </c>
      <c r="L897" s="2">
        <v>502.54</v>
      </c>
      <c r="M897" s="2">
        <v>3624028.21</v>
      </c>
      <c r="N897" s="2">
        <v>2725274.42</v>
      </c>
      <c r="O897" s="2">
        <v>898753.79</v>
      </c>
      <c r="P897">
        <v>2017</v>
      </c>
      <c r="Q897">
        <v>7</v>
      </c>
    </row>
    <row r="898" spans="1:17" x14ac:dyDescent="0.3">
      <c r="A898" t="s">
        <v>40</v>
      </c>
      <c r="B898" t="s">
        <v>247</v>
      </c>
      <c r="C898" t="s">
        <v>68</v>
      </c>
      <c r="D898" t="s">
        <v>996</v>
      </c>
      <c r="E898" t="s">
        <v>21</v>
      </c>
      <c r="F898" t="s">
        <v>22</v>
      </c>
      <c r="G898" s="1">
        <v>40966</v>
      </c>
      <c r="H898">
        <v>343699395</v>
      </c>
      <c r="I898" s="1">
        <v>41001</v>
      </c>
      <c r="J898" s="4">
        <v>7144</v>
      </c>
      <c r="K898" s="2">
        <v>651.21</v>
      </c>
      <c r="L898" s="2">
        <v>524.96</v>
      </c>
      <c r="M898" s="2">
        <v>4652244.24</v>
      </c>
      <c r="N898" s="2">
        <v>3750314.24</v>
      </c>
      <c r="O898" s="2">
        <v>901930</v>
      </c>
      <c r="P898">
        <v>2012</v>
      </c>
      <c r="Q898">
        <v>2</v>
      </c>
    </row>
    <row r="899" spans="1:17" x14ac:dyDescent="0.3">
      <c r="A899" t="s">
        <v>31</v>
      </c>
      <c r="B899" t="s">
        <v>139</v>
      </c>
      <c r="C899" t="s">
        <v>59</v>
      </c>
      <c r="D899" t="s">
        <v>991</v>
      </c>
      <c r="E899" t="s">
        <v>21</v>
      </c>
      <c r="F899" t="s">
        <v>39</v>
      </c>
      <c r="G899" s="1">
        <v>40819</v>
      </c>
      <c r="H899">
        <v>750253188</v>
      </c>
      <c r="I899" s="1">
        <v>40868</v>
      </c>
      <c r="J899" s="4">
        <v>5446</v>
      </c>
      <c r="K899" s="2">
        <v>668.27</v>
      </c>
      <c r="L899" s="2">
        <v>502.54</v>
      </c>
      <c r="M899" s="2">
        <v>3639398.42</v>
      </c>
      <c r="N899" s="2">
        <v>2736832.84</v>
      </c>
      <c r="O899" s="2">
        <v>902565.58</v>
      </c>
      <c r="P899">
        <v>2011</v>
      </c>
      <c r="Q899">
        <v>10</v>
      </c>
    </row>
    <row r="900" spans="1:17" x14ac:dyDescent="0.3">
      <c r="A900" t="s">
        <v>48</v>
      </c>
      <c r="B900" t="s">
        <v>193</v>
      </c>
      <c r="C900" t="s">
        <v>19</v>
      </c>
      <c r="D900" t="s">
        <v>673</v>
      </c>
      <c r="E900" t="s">
        <v>21</v>
      </c>
      <c r="F900" t="s">
        <v>30</v>
      </c>
      <c r="G900" s="1">
        <v>42265</v>
      </c>
      <c r="H900">
        <v>925264966</v>
      </c>
      <c r="I900" s="1">
        <v>42295</v>
      </c>
      <c r="J900" s="4">
        <v>5320</v>
      </c>
      <c r="K900" s="2">
        <v>437.2</v>
      </c>
      <c r="L900" s="2">
        <v>263.33</v>
      </c>
      <c r="M900" s="2">
        <v>2325904</v>
      </c>
      <c r="N900" s="2">
        <v>1400915.6</v>
      </c>
      <c r="O900" s="2">
        <v>924988.4</v>
      </c>
      <c r="P900">
        <v>2015</v>
      </c>
      <c r="Q900">
        <v>9</v>
      </c>
    </row>
    <row r="901" spans="1:17" x14ac:dyDescent="0.3">
      <c r="A901" t="s">
        <v>40</v>
      </c>
      <c r="B901" t="s">
        <v>111</v>
      </c>
      <c r="C901" t="s">
        <v>59</v>
      </c>
      <c r="D901" t="s">
        <v>888</v>
      </c>
      <c r="E901" t="s">
        <v>27</v>
      </c>
      <c r="F901" t="s">
        <v>22</v>
      </c>
      <c r="G901" s="1">
        <v>41931</v>
      </c>
      <c r="H901">
        <v>410231912</v>
      </c>
      <c r="I901" s="1">
        <v>41936</v>
      </c>
      <c r="J901" s="4">
        <v>5594</v>
      </c>
      <c r="K901" s="2">
        <v>668.27</v>
      </c>
      <c r="L901" s="2">
        <v>502.54</v>
      </c>
      <c r="M901" s="2">
        <v>3738302.38</v>
      </c>
      <c r="N901" s="2">
        <v>2811208.76</v>
      </c>
      <c r="O901" s="2">
        <v>927093.62</v>
      </c>
      <c r="P901">
        <v>2014</v>
      </c>
      <c r="Q901">
        <v>10</v>
      </c>
    </row>
    <row r="902" spans="1:17" x14ac:dyDescent="0.3">
      <c r="A902" t="s">
        <v>35</v>
      </c>
      <c r="B902" t="s">
        <v>159</v>
      </c>
      <c r="C902" t="s">
        <v>28</v>
      </c>
      <c r="D902" t="s">
        <v>864</v>
      </c>
      <c r="E902" t="s">
        <v>21</v>
      </c>
      <c r="F902" t="s">
        <v>22</v>
      </c>
      <c r="G902" s="1">
        <v>42431</v>
      </c>
      <c r="H902">
        <v>431535089</v>
      </c>
      <c r="I902" s="1">
        <v>42448</v>
      </c>
      <c r="J902" s="4">
        <v>9677</v>
      </c>
      <c r="K902" s="2">
        <v>255.28</v>
      </c>
      <c r="L902" s="2">
        <v>159.41999999999999</v>
      </c>
      <c r="M902" s="2">
        <v>2470344.56</v>
      </c>
      <c r="N902" s="2">
        <v>1542707.34</v>
      </c>
      <c r="O902" s="2">
        <v>927637.22</v>
      </c>
      <c r="P902">
        <v>2016</v>
      </c>
      <c r="Q902">
        <v>3</v>
      </c>
    </row>
    <row r="903" spans="1:17" x14ac:dyDescent="0.3">
      <c r="A903" t="s">
        <v>40</v>
      </c>
      <c r="B903" t="s">
        <v>298</v>
      </c>
      <c r="C903" t="s">
        <v>68</v>
      </c>
      <c r="D903" t="s">
        <v>610</v>
      </c>
      <c r="E903" t="s">
        <v>21</v>
      </c>
      <c r="F903" t="s">
        <v>22</v>
      </c>
      <c r="G903" s="1">
        <v>41674</v>
      </c>
      <c r="H903">
        <v>816696012</v>
      </c>
      <c r="I903" s="1">
        <v>41686</v>
      </c>
      <c r="J903" s="4">
        <v>7353</v>
      </c>
      <c r="K903" s="2">
        <v>651.21</v>
      </c>
      <c r="L903" s="2">
        <v>524.96</v>
      </c>
      <c r="M903" s="2">
        <v>4788347.13</v>
      </c>
      <c r="N903" s="2">
        <v>3860030.88</v>
      </c>
      <c r="O903" s="2">
        <v>928316.25</v>
      </c>
      <c r="P903">
        <v>2014</v>
      </c>
      <c r="Q903">
        <v>2</v>
      </c>
    </row>
    <row r="904" spans="1:17" x14ac:dyDescent="0.3">
      <c r="A904" t="s">
        <v>40</v>
      </c>
      <c r="B904" t="s">
        <v>268</v>
      </c>
      <c r="C904" t="s">
        <v>68</v>
      </c>
      <c r="D904" t="s">
        <v>641</v>
      </c>
      <c r="E904" t="s">
        <v>21</v>
      </c>
      <c r="F904" t="s">
        <v>65</v>
      </c>
      <c r="G904" s="1">
        <v>41617</v>
      </c>
      <c r="H904">
        <v>703693473</v>
      </c>
      <c r="I904" s="1">
        <v>41651</v>
      </c>
      <c r="J904" s="4">
        <v>7391</v>
      </c>
      <c r="K904" s="2">
        <v>651.21</v>
      </c>
      <c r="L904" s="2">
        <v>524.96</v>
      </c>
      <c r="M904" s="2">
        <v>4813093.1100000003</v>
      </c>
      <c r="N904" s="2">
        <v>3879979.36</v>
      </c>
      <c r="O904" s="2">
        <v>933113.75</v>
      </c>
      <c r="P904">
        <v>2013</v>
      </c>
      <c r="Q904">
        <v>12</v>
      </c>
    </row>
    <row r="905" spans="1:17" x14ac:dyDescent="0.3">
      <c r="A905" t="s">
        <v>40</v>
      </c>
      <c r="B905" t="s">
        <v>820</v>
      </c>
      <c r="C905" t="s">
        <v>19</v>
      </c>
      <c r="D905" t="s">
        <v>896</v>
      </c>
      <c r="E905" t="s">
        <v>21</v>
      </c>
      <c r="F905" t="s">
        <v>30</v>
      </c>
      <c r="G905" s="1">
        <v>41309</v>
      </c>
      <c r="H905">
        <v>247857415</v>
      </c>
      <c r="I905" s="1">
        <v>41320</v>
      </c>
      <c r="J905" s="4">
        <v>5372</v>
      </c>
      <c r="K905" s="2">
        <v>437.2</v>
      </c>
      <c r="L905" s="2">
        <v>263.33</v>
      </c>
      <c r="M905" s="2">
        <v>2348638.4</v>
      </c>
      <c r="N905" s="2">
        <v>1414608.76</v>
      </c>
      <c r="O905" s="2">
        <v>934029.64</v>
      </c>
      <c r="P905">
        <v>2013</v>
      </c>
      <c r="Q905">
        <v>2</v>
      </c>
    </row>
    <row r="906" spans="1:17" x14ac:dyDescent="0.3">
      <c r="A906" t="s">
        <v>40</v>
      </c>
      <c r="B906" t="s">
        <v>757</v>
      </c>
      <c r="C906" t="s">
        <v>68</v>
      </c>
      <c r="D906" t="s">
        <v>758</v>
      </c>
      <c r="E906" t="s">
        <v>27</v>
      </c>
      <c r="F906" t="s">
        <v>22</v>
      </c>
      <c r="G906" s="1">
        <v>40351</v>
      </c>
      <c r="H906">
        <v>944635236</v>
      </c>
      <c r="I906" s="1">
        <v>40386</v>
      </c>
      <c r="J906" s="4">
        <v>7413</v>
      </c>
      <c r="K906" s="2">
        <v>651.21</v>
      </c>
      <c r="L906" s="2">
        <v>524.96</v>
      </c>
      <c r="M906" s="2">
        <v>4827419.7300000004</v>
      </c>
      <c r="N906" s="2">
        <v>3891528.48</v>
      </c>
      <c r="O906" s="2">
        <v>935891.25</v>
      </c>
      <c r="P906">
        <v>2010</v>
      </c>
      <c r="Q906">
        <v>6</v>
      </c>
    </row>
    <row r="907" spans="1:17" x14ac:dyDescent="0.3">
      <c r="A907" t="s">
        <v>17</v>
      </c>
      <c r="B907" t="s">
        <v>219</v>
      </c>
      <c r="C907" t="s">
        <v>68</v>
      </c>
      <c r="D907" t="s">
        <v>1086</v>
      </c>
      <c r="E907" t="s">
        <v>21</v>
      </c>
      <c r="F907" t="s">
        <v>22</v>
      </c>
      <c r="G907" s="1">
        <v>41569</v>
      </c>
      <c r="H907">
        <v>285509622</v>
      </c>
      <c r="I907" s="1">
        <v>41575</v>
      </c>
      <c r="J907" s="4">
        <v>7497</v>
      </c>
      <c r="K907" s="2">
        <v>651.21</v>
      </c>
      <c r="L907" s="2">
        <v>524.96</v>
      </c>
      <c r="M907" s="2">
        <v>4882121.37</v>
      </c>
      <c r="N907" s="2">
        <v>3935625.12</v>
      </c>
      <c r="O907" s="2">
        <v>946496.25</v>
      </c>
      <c r="P907">
        <v>2013</v>
      </c>
      <c r="Q907">
        <v>10</v>
      </c>
    </row>
    <row r="908" spans="1:17" x14ac:dyDescent="0.3">
      <c r="A908" t="s">
        <v>35</v>
      </c>
      <c r="B908" t="s">
        <v>989</v>
      </c>
      <c r="C908" t="s">
        <v>68</v>
      </c>
      <c r="D908" t="s">
        <v>990</v>
      </c>
      <c r="E908" t="s">
        <v>27</v>
      </c>
      <c r="F908" t="s">
        <v>30</v>
      </c>
      <c r="G908" s="1">
        <v>40992</v>
      </c>
      <c r="H908">
        <v>361137616</v>
      </c>
      <c r="I908" s="1">
        <v>41017</v>
      </c>
      <c r="J908" s="4">
        <v>7501</v>
      </c>
      <c r="K908" s="2">
        <v>651.21</v>
      </c>
      <c r="L908" s="2">
        <v>524.96</v>
      </c>
      <c r="M908" s="2">
        <v>4884726.21</v>
      </c>
      <c r="N908" s="2">
        <v>3937724.96</v>
      </c>
      <c r="O908" s="2">
        <v>947001.25</v>
      </c>
      <c r="P908">
        <v>2012</v>
      </c>
      <c r="Q908">
        <v>3</v>
      </c>
    </row>
    <row r="909" spans="1:17" x14ac:dyDescent="0.3">
      <c r="A909" t="s">
        <v>35</v>
      </c>
      <c r="B909" t="s">
        <v>346</v>
      </c>
      <c r="C909" t="s">
        <v>59</v>
      </c>
      <c r="D909" t="s">
        <v>1189</v>
      </c>
      <c r="E909" t="s">
        <v>27</v>
      </c>
      <c r="F909" t="s">
        <v>22</v>
      </c>
      <c r="G909" s="1">
        <v>41021</v>
      </c>
      <c r="H909">
        <v>369681203</v>
      </c>
      <c r="I909" s="1">
        <v>41038</v>
      </c>
      <c r="J909" s="4">
        <v>5738</v>
      </c>
      <c r="K909" s="2">
        <v>668.27</v>
      </c>
      <c r="L909" s="2">
        <v>502.54</v>
      </c>
      <c r="M909" s="2">
        <v>3834533.26</v>
      </c>
      <c r="N909" s="2">
        <v>2883574.52</v>
      </c>
      <c r="O909" s="2">
        <v>950958.74</v>
      </c>
      <c r="P909">
        <v>2012</v>
      </c>
      <c r="Q909">
        <v>4</v>
      </c>
    </row>
    <row r="910" spans="1:17" x14ac:dyDescent="0.3">
      <c r="A910" t="s">
        <v>31</v>
      </c>
      <c r="B910" t="s">
        <v>32</v>
      </c>
      <c r="C910" t="s">
        <v>28</v>
      </c>
      <c r="D910" t="s">
        <v>542</v>
      </c>
      <c r="E910" t="s">
        <v>21</v>
      </c>
      <c r="F910" t="s">
        <v>65</v>
      </c>
      <c r="G910" s="1">
        <v>42445</v>
      </c>
      <c r="H910">
        <v>823699796</v>
      </c>
      <c r="I910" s="1">
        <v>42479</v>
      </c>
      <c r="J910" s="4">
        <v>9929</v>
      </c>
      <c r="K910" s="2">
        <v>255.28</v>
      </c>
      <c r="L910" s="2">
        <v>159.41999999999999</v>
      </c>
      <c r="M910" s="2">
        <v>2534675.12</v>
      </c>
      <c r="N910" s="2">
        <v>1582881.18</v>
      </c>
      <c r="O910" s="2">
        <v>951793.94</v>
      </c>
      <c r="P910">
        <v>2016</v>
      </c>
      <c r="Q910">
        <v>3</v>
      </c>
    </row>
    <row r="911" spans="1:17" x14ac:dyDescent="0.3">
      <c r="A911" t="s">
        <v>40</v>
      </c>
      <c r="B911" t="s">
        <v>168</v>
      </c>
      <c r="C911" t="s">
        <v>28</v>
      </c>
      <c r="D911" t="s">
        <v>545</v>
      </c>
      <c r="E911" t="s">
        <v>21</v>
      </c>
      <c r="F911" t="s">
        <v>39</v>
      </c>
      <c r="G911" s="1">
        <v>40724</v>
      </c>
      <c r="H911">
        <v>393620669</v>
      </c>
      <c r="I911" s="1">
        <v>40757</v>
      </c>
      <c r="J911" s="4">
        <v>9958</v>
      </c>
      <c r="K911" s="2">
        <v>255.28</v>
      </c>
      <c r="L911" s="2">
        <v>159.41999999999999</v>
      </c>
      <c r="M911" s="2">
        <v>2542078.2400000002</v>
      </c>
      <c r="N911" s="2">
        <v>1587504.36</v>
      </c>
      <c r="O911" s="2">
        <v>954573.88</v>
      </c>
      <c r="P911">
        <v>2011</v>
      </c>
      <c r="Q911">
        <v>6</v>
      </c>
    </row>
    <row r="912" spans="1:17" x14ac:dyDescent="0.3">
      <c r="A912" t="s">
        <v>35</v>
      </c>
      <c r="B912" t="s">
        <v>214</v>
      </c>
      <c r="C912" t="s">
        <v>59</v>
      </c>
      <c r="D912" t="s">
        <v>215</v>
      </c>
      <c r="E912" t="s">
        <v>21</v>
      </c>
      <c r="F912" t="s">
        <v>30</v>
      </c>
      <c r="G912" s="1">
        <v>41589</v>
      </c>
      <c r="H912">
        <v>167161977</v>
      </c>
      <c r="I912" s="1">
        <v>41632</v>
      </c>
      <c r="J912" s="4">
        <v>5798</v>
      </c>
      <c r="K912" s="2">
        <v>668.27</v>
      </c>
      <c r="L912" s="2">
        <v>502.54</v>
      </c>
      <c r="M912" s="2">
        <v>3874629.46</v>
      </c>
      <c r="N912" s="2">
        <v>2913726.92</v>
      </c>
      <c r="O912" s="2">
        <v>960902.54</v>
      </c>
      <c r="P912">
        <v>2013</v>
      </c>
      <c r="Q912">
        <v>11</v>
      </c>
    </row>
    <row r="913" spans="1:17" x14ac:dyDescent="0.3">
      <c r="A913" t="s">
        <v>40</v>
      </c>
      <c r="B913" t="s">
        <v>164</v>
      </c>
      <c r="C913" t="s">
        <v>68</v>
      </c>
      <c r="D913" t="s">
        <v>165</v>
      </c>
      <c r="E913" t="s">
        <v>27</v>
      </c>
      <c r="F913" t="s">
        <v>65</v>
      </c>
      <c r="G913" s="1">
        <v>40675</v>
      </c>
      <c r="H913">
        <v>285341823</v>
      </c>
      <c r="I913" s="1">
        <v>40702</v>
      </c>
      <c r="J913" s="4">
        <v>7841</v>
      </c>
      <c r="K913" s="2">
        <v>651.21</v>
      </c>
      <c r="L913" s="2">
        <v>524.96</v>
      </c>
      <c r="M913" s="2">
        <v>5106137.6100000003</v>
      </c>
      <c r="N913" s="2">
        <v>4116211.36</v>
      </c>
      <c r="O913" s="2">
        <v>989926.25</v>
      </c>
      <c r="P913">
        <v>2011</v>
      </c>
      <c r="Q913">
        <v>5</v>
      </c>
    </row>
    <row r="914" spans="1:17" x14ac:dyDescent="0.3">
      <c r="A914" t="s">
        <v>17</v>
      </c>
      <c r="B914" t="s">
        <v>308</v>
      </c>
      <c r="C914" t="s">
        <v>59</v>
      </c>
      <c r="D914" t="s">
        <v>902</v>
      </c>
      <c r="E914" t="s">
        <v>27</v>
      </c>
      <c r="F914" t="s">
        <v>39</v>
      </c>
      <c r="G914" s="1">
        <v>41087</v>
      </c>
      <c r="H914">
        <v>927666509</v>
      </c>
      <c r="I914" s="1">
        <v>41107</v>
      </c>
      <c r="J914" s="4">
        <v>5990</v>
      </c>
      <c r="K914" s="2">
        <v>668.27</v>
      </c>
      <c r="L914" s="2">
        <v>502.54</v>
      </c>
      <c r="M914" s="2">
        <v>4002937.3</v>
      </c>
      <c r="N914" s="2">
        <v>3010214.6</v>
      </c>
      <c r="O914" s="2">
        <v>992722.7</v>
      </c>
      <c r="P914">
        <v>2012</v>
      </c>
      <c r="Q914">
        <v>6</v>
      </c>
    </row>
    <row r="915" spans="1:17" x14ac:dyDescent="0.3">
      <c r="A915" t="s">
        <v>48</v>
      </c>
      <c r="B915" t="s">
        <v>107</v>
      </c>
      <c r="C915" t="s">
        <v>68</v>
      </c>
      <c r="D915" t="s">
        <v>770</v>
      </c>
      <c r="E915" t="s">
        <v>21</v>
      </c>
      <c r="F915" t="s">
        <v>65</v>
      </c>
      <c r="G915" s="1">
        <v>42303</v>
      </c>
      <c r="H915">
        <v>659798800</v>
      </c>
      <c r="I915" s="1">
        <v>42340</v>
      </c>
      <c r="J915" s="4">
        <v>7982</v>
      </c>
      <c r="K915" s="2">
        <v>651.21</v>
      </c>
      <c r="L915" s="2">
        <v>524.96</v>
      </c>
      <c r="M915" s="2">
        <v>5197958.22</v>
      </c>
      <c r="N915" s="2">
        <v>4190230.72</v>
      </c>
      <c r="O915" s="2">
        <v>1007727.5</v>
      </c>
      <c r="P915">
        <v>2015</v>
      </c>
      <c r="Q915">
        <v>10</v>
      </c>
    </row>
    <row r="916" spans="1:17" x14ac:dyDescent="0.3">
      <c r="A916" t="s">
        <v>35</v>
      </c>
      <c r="B916" t="s">
        <v>223</v>
      </c>
      <c r="C916" t="s">
        <v>59</v>
      </c>
      <c r="D916" t="s">
        <v>767</v>
      </c>
      <c r="E916" t="s">
        <v>21</v>
      </c>
      <c r="F916" t="s">
        <v>39</v>
      </c>
      <c r="G916" s="1">
        <v>40226</v>
      </c>
      <c r="H916">
        <v>521445310</v>
      </c>
      <c r="I916" s="1">
        <v>40272</v>
      </c>
      <c r="J916" s="4">
        <v>6110</v>
      </c>
      <c r="K916" s="2">
        <v>668.27</v>
      </c>
      <c r="L916" s="2">
        <v>502.54</v>
      </c>
      <c r="M916" s="2">
        <v>4083129.7</v>
      </c>
      <c r="N916" s="2">
        <v>3070519.4</v>
      </c>
      <c r="O916" s="2">
        <v>1012610.3</v>
      </c>
      <c r="P916">
        <v>2010</v>
      </c>
      <c r="Q916">
        <v>2</v>
      </c>
    </row>
    <row r="917" spans="1:17" x14ac:dyDescent="0.3">
      <c r="A917" t="s">
        <v>31</v>
      </c>
      <c r="B917" t="s">
        <v>229</v>
      </c>
      <c r="C917" t="s">
        <v>68</v>
      </c>
      <c r="D917" t="s">
        <v>718</v>
      </c>
      <c r="E917" t="s">
        <v>27</v>
      </c>
      <c r="F917" t="s">
        <v>30</v>
      </c>
      <c r="G917" s="1">
        <v>42277</v>
      </c>
      <c r="H917">
        <v>893779695</v>
      </c>
      <c r="I917" s="1">
        <v>42315</v>
      </c>
      <c r="J917" s="4">
        <v>8128</v>
      </c>
      <c r="K917" s="2">
        <v>651.21</v>
      </c>
      <c r="L917" s="2">
        <v>524.96</v>
      </c>
      <c r="M917" s="2">
        <v>5293034.88</v>
      </c>
      <c r="N917" s="2">
        <v>4266874.8799999999</v>
      </c>
      <c r="O917" s="2">
        <v>1026160</v>
      </c>
      <c r="P917">
        <v>2015</v>
      </c>
      <c r="Q917">
        <v>9</v>
      </c>
    </row>
    <row r="918" spans="1:17" x14ac:dyDescent="0.3">
      <c r="A918" t="s">
        <v>40</v>
      </c>
      <c r="B918" t="s">
        <v>322</v>
      </c>
      <c r="C918" t="s">
        <v>68</v>
      </c>
      <c r="D918" t="s">
        <v>323</v>
      </c>
      <c r="E918" t="s">
        <v>21</v>
      </c>
      <c r="F918" t="s">
        <v>65</v>
      </c>
      <c r="G918" s="1">
        <v>41346</v>
      </c>
      <c r="H918">
        <v>749282443</v>
      </c>
      <c r="I918" s="1">
        <v>41358</v>
      </c>
      <c r="J918" s="4">
        <v>8180</v>
      </c>
      <c r="K918" s="2">
        <v>651.21</v>
      </c>
      <c r="L918" s="2">
        <v>524.96</v>
      </c>
      <c r="M918" s="2">
        <v>5326897.8</v>
      </c>
      <c r="N918" s="2">
        <v>4294172.8</v>
      </c>
      <c r="O918" s="2">
        <v>1032725</v>
      </c>
      <c r="P918">
        <v>2013</v>
      </c>
      <c r="Q918">
        <v>3</v>
      </c>
    </row>
    <row r="919" spans="1:17" x14ac:dyDescent="0.3">
      <c r="A919" t="s">
        <v>17</v>
      </c>
      <c r="B919" t="s">
        <v>450</v>
      </c>
      <c r="C919" t="s">
        <v>19</v>
      </c>
      <c r="D919" t="s">
        <v>573</v>
      </c>
      <c r="E919" t="s">
        <v>27</v>
      </c>
      <c r="F919" t="s">
        <v>65</v>
      </c>
      <c r="G919" s="1">
        <v>41273</v>
      </c>
      <c r="H919">
        <v>739474999</v>
      </c>
      <c r="I919" s="1">
        <v>41275</v>
      </c>
      <c r="J919" s="4">
        <v>5940</v>
      </c>
      <c r="K919" s="2">
        <v>437.2</v>
      </c>
      <c r="L919" s="2">
        <v>263.33</v>
      </c>
      <c r="M919" s="2">
        <v>2596968</v>
      </c>
      <c r="N919" s="2">
        <v>1564180.2</v>
      </c>
      <c r="O919" s="2">
        <v>1032787.8</v>
      </c>
      <c r="P919">
        <v>2012</v>
      </c>
      <c r="Q919">
        <v>12</v>
      </c>
    </row>
    <row r="920" spans="1:17" x14ac:dyDescent="0.3">
      <c r="A920" t="s">
        <v>35</v>
      </c>
      <c r="B920" t="s">
        <v>36</v>
      </c>
      <c r="C920" t="s">
        <v>68</v>
      </c>
      <c r="D920" t="s">
        <v>1078</v>
      </c>
      <c r="E920" t="s">
        <v>27</v>
      </c>
      <c r="F920" t="s">
        <v>39</v>
      </c>
      <c r="G920" s="1">
        <v>41815</v>
      </c>
      <c r="H920">
        <v>444540584</v>
      </c>
      <c r="I920" s="1">
        <v>41853</v>
      </c>
      <c r="J920" s="4">
        <v>8292</v>
      </c>
      <c r="K920" s="2">
        <v>651.21</v>
      </c>
      <c r="L920" s="2">
        <v>524.96</v>
      </c>
      <c r="M920" s="2">
        <v>5399833.3200000003</v>
      </c>
      <c r="N920" s="2">
        <v>4352968.32</v>
      </c>
      <c r="O920" s="2">
        <v>1046865</v>
      </c>
      <c r="P920">
        <v>2014</v>
      </c>
      <c r="Q920">
        <v>6</v>
      </c>
    </row>
    <row r="921" spans="1:17" x14ac:dyDescent="0.3">
      <c r="A921" t="s">
        <v>35</v>
      </c>
      <c r="B921" t="s">
        <v>578</v>
      </c>
      <c r="C921" t="s">
        <v>19</v>
      </c>
      <c r="D921" t="s">
        <v>986</v>
      </c>
      <c r="E921" t="s">
        <v>21</v>
      </c>
      <c r="F921" t="s">
        <v>22</v>
      </c>
      <c r="G921" s="1">
        <v>41695</v>
      </c>
      <c r="H921">
        <v>448621833</v>
      </c>
      <c r="I921" s="1">
        <v>41701</v>
      </c>
      <c r="J921" s="4">
        <v>6025</v>
      </c>
      <c r="K921" s="2">
        <v>437.2</v>
      </c>
      <c r="L921" s="2">
        <v>263.33</v>
      </c>
      <c r="M921" s="2">
        <v>2634130</v>
      </c>
      <c r="N921" s="2">
        <v>1586563.25</v>
      </c>
      <c r="O921" s="2">
        <v>1047566.75</v>
      </c>
      <c r="P921">
        <v>2014</v>
      </c>
      <c r="Q921">
        <v>2</v>
      </c>
    </row>
    <row r="922" spans="1:17" x14ac:dyDescent="0.3">
      <c r="A922" t="s">
        <v>48</v>
      </c>
      <c r="B922" t="s">
        <v>193</v>
      </c>
      <c r="C922" t="s">
        <v>68</v>
      </c>
      <c r="D922" t="s">
        <v>992</v>
      </c>
      <c r="E922" t="s">
        <v>27</v>
      </c>
      <c r="F922" t="s">
        <v>30</v>
      </c>
      <c r="G922" s="1">
        <v>41995</v>
      </c>
      <c r="H922">
        <v>511349046</v>
      </c>
      <c r="I922" s="1">
        <v>42006</v>
      </c>
      <c r="J922" s="4">
        <v>8401</v>
      </c>
      <c r="K922" s="2">
        <v>651.21</v>
      </c>
      <c r="L922" s="2">
        <v>524.96</v>
      </c>
      <c r="M922" s="2">
        <v>5470815.21</v>
      </c>
      <c r="N922" s="2">
        <v>4410188.96</v>
      </c>
      <c r="O922" s="2">
        <v>1060626.25</v>
      </c>
      <c r="P922">
        <v>2014</v>
      </c>
      <c r="Q922">
        <v>12</v>
      </c>
    </row>
    <row r="923" spans="1:17" x14ac:dyDescent="0.3">
      <c r="A923" t="s">
        <v>17</v>
      </c>
      <c r="B923" t="s">
        <v>348</v>
      </c>
      <c r="C923" t="s">
        <v>68</v>
      </c>
      <c r="D923" t="s">
        <v>909</v>
      </c>
      <c r="E923" t="s">
        <v>27</v>
      </c>
      <c r="F923" t="s">
        <v>65</v>
      </c>
      <c r="G923" s="1">
        <v>42217</v>
      </c>
      <c r="H923">
        <v>816632068</v>
      </c>
      <c r="I923" s="1">
        <v>42266</v>
      </c>
      <c r="J923" s="4">
        <v>8431</v>
      </c>
      <c r="K923" s="2">
        <v>651.21</v>
      </c>
      <c r="L923" s="2">
        <v>524.96</v>
      </c>
      <c r="M923" s="2">
        <v>5490351.5099999998</v>
      </c>
      <c r="N923" s="2">
        <v>4425937.76</v>
      </c>
      <c r="O923" s="2">
        <v>1064413.75</v>
      </c>
      <c r="P923">
        <v>2015</v>
      </c>
      <c r="Q923">
        <v>8</v>
      </c>
    </row>
    <row r="924" spans="1:17" x14ac:dyDescent="0.3">
      <c r="A924" t="s">
        <v>40</v>
      </c>
      <c r="B924" t="s">
        <v>422</v>
      </c>
      <c r="C924" t="s">
        <v>59</v>
      </c>
      <c r="D924" t="s">
        <v>423</v>
      </c>
      <c r="E924" t="s">
        <v>21</v>
      </c>
      <c r="F924" t="s">
        <v>65</v>
      </c>
      <c r="G924" s="1">
        <v>40749</v>
      </c>
      <c r="H924">
        <v>365560901</v>
      </c>
      <c r="I924" s="1">
        <v>40787</v>
      </c>
      <c r="J924" s="4">
        <v>6449</v>
      </c>
      <c r="K924" s="2">
        <v>668.27</v>
      </c>
      <c r="L924" s="2">
        <v>502.54</v>
      </c>
      <c r="M924" s="2">
        <v>4309673.2300000004</v>
      </c>
      <c r="N924" s="2">
        <v>3240880.46</v>
      </c>
      <c r="O924" s="2">
        <v>1068792.77</v>
      </c>
      <c r="P924">
        <v>2011</v>
      </c>
      <c r="Q924">
        <v>7</v>
      </c>
    </row>
    <row r="925" spans="1:17" x14ac:dyDescent="0.3">
      <c r="A925" t="s">
        <v>40</v>
      </c>
      <c r="B925" t="s">
        <v>271</v>
      </c>
      <c r="C925" t="s">
        <v>68</v>
      </c>
      <c r="D925" t="s">
        <v>272</v>
      </c>
      <c r="E925" t="s">
        <v>21</v>
      </c>
      <c r="F925" t="s">
        <v>22</v>
      </c>
      <c r="G925" s="1">
        <v>42103</v>
      </c>
      <c r="H925">
        <v>358099639</v>
      </c>
      <c r="I925" s="1">
        <v>42123</v>
      </c>
      <c r="J925" s="4">
        <v>8496</v>
      </c>
      <c r="K925" s="2">
        <v>651.21</v>
      </c>
      <c r="L925" s="2">
        <v>524.96</v>
      </c>
      <c r="M925" s="2">
        <v>5532680.1600000001</v>
      </c>
      <c r="N925" s="2">
        <v>4460060.16</v>
      </c>
      <c r="O925" s="2">
        <v>1072620</v>
      </c>
      <c r="P925">
        <v>2015</v>
      </c>
      <c r="Q925">
        <v>4</v>
      </c>
    </row>
    <row r="926" spans="1:17" x14ac:dyDescent="0.3">
      <c r="A926" t="s">
        <v>48</v>
      </c>
      <c r="B926" t="s">
        <v>418</v>
      </c>
      <c r="C926" t="s">
        <v>68</v>
      </c>
      <c r="D926" t="s">
        <v>430</v>
      </c>
      <c r="E926" t="s">
        <v>21</v>
      </c>
      <c r="F926" t="s">
        <v>30</v>
      </c>
      <c r="G926" s="1">
        <v>42039</v>
      </c>
      <c r="H926">
        <v>666424071</v>
      </c>
      <c r="I926" s="1">
        <v>42067</v>
      </c>
      <c r="J926" s="4">
        <v>8547</v>
      </c>
      <c r="K926" s="2">
        <v>651.21</v>
      </c>
      <c r="L926" s="2">
        <v>524.96</v>
      </c>
      <c r="M926" s="2">
        <v>5565891.8700000001</v>
      </c>
      <c r="N926" s="2">
        <v>4486833.12</v>
      </c>
      <c r="O926" s="2">
        <v>1079058.75</v>
      </c>
      <c r="P926">
        <v>2015</v>
      </c>
      <c r="Q926">
        <v>2</v>
      </c>
    </row>
    <row r="927" spans="1:17" x14ac:dyDescent="0.3">
      <c r="A927" t="s">
        <v>48</v>
      </c>
      <c r="B927" t="s">
        <v>351</v>
      </c>
      <c r="C927" t="s">
        <v>19</v>
      </c>
      <c r="D927" t="s">
        <v>510</v>
      </c>
      <c r="E927" t="s">
        <v>21</v>
      </c>
      <c r="F927" t="s">
        <v>30</v>
      </c>
      <c r="G927" s="1">
        <v>42210</v>
      </c>
      <c r="H927">
        <v>597918736</v>
      </c>
      <c r="I927" s="1">
        <v>42258</v>
      </c>
      <c r="J927" s="4">
        <v>6296</v>
      </c>
      <c r="K927" s="2">
        <v>437.2</v>
      </c>
      <c r="L927" s="2">
        <v>263.33</v>
      </c>
      <c r="M927" s="2">
        <v>2752611.2</v>
      </c>
      <c r="N927" s="2">
        <v>1657925.68</v>
      </c>
      <c r="O927" s="2">
        <v>1094685.52</v>
      </c>
      <c r="P927">
        <v>2015</v>
      </c>
      <c r="Q927">
        <v>7</v>
      </c>
    </row>
    <row r="928" spans="1:17" x14ac:dyDescent="0.3">
      <c r="A928" t="s">
        <v>40</v>
      </c>
      <c r="B928" t="s">
        <v>310</v>
      </c>
      <c r="C928" t="s">
        <v>19</v>
      </c>
      <c r="D928" t="s">
        <v>493</v>
      </c>
      <c r="E928" t="s">
        <v>27</v>
      </c>
      <c r="F928" t="s">
        <v>22</v>
      </c>
      <c r="G928" s="1">
        <v>41734</v>
      </c>
      <c r="H928">
        <v>290878760</v>
      </c>
      <c r="I928" s="1">
        <v>41736</v>
      </c>
      <c r="J928" s="4">
        <v>6344</v>
      </c>
      <c r="K928" s="2">
        <v>437.2</v>
      </c>
      <c r="L928" s="2">
        <v>263.33</v>
      </c>
      <c r="M928" s="2">
        <v>2773596.8</v>
      </c>
      <c r="N928" s="2">
        <v>1670565.52</v>
      </c>
      <c r="O928" s="2">
        <v>1103031.28</v>
      </c>
      <c r="P928">
        <v>2014</v>
      </c>
      <c r="Q928">
        <v>4</v>
      </c>
    </row>
    <row r="929" spans="1:17" x14ac:dyDescent="0.3">
      <c r="A929" t="s">
        <v>40</v>
      </c>
      <c r="B929" t="s">
        <v>148</v>
      </c>
      <c r="C929" t="s">
        <v>68</v>
      </c>
      <c r="D929" t="s">
        <v>264</v>
      </c>
      <c r="E929" t="s">
        <v>27</v>
      </c>
      <c r="F929" t="s">
        <v>65</v>
      </c>
      <c r="G929" s="1">
        <v>42235</v>
      </c>
      <c r="H929">
        <v>956433522</v>
      </c>
      <c r="I929" s="1">
        <v>42259</v>
      </c>
      <c r="J929" s="4">
        <v>8788</v>
      </c>
      <c r="K929" s="2">
        <v>651.21</v>
      </c>
      <c r="L929" s="2">
        <v>524.96</v>
      </c>
      <c r="M929" s="2">
        <v>5722833.4800000004</v>
      </c>
      <c r="N929" s="2">
        <v>4613348.4800000004</v>
      </c>
      <c r="O929" s="2">
        <v>1109485</v>
      </c>
      <c r="P929">
        <v>2015</v>
      </c>
      <c r="Q929">
        <v>8</v>
      </c>
    </row>
    <row r="930" spans="1:17" x14ac:dyDescent="0.3">
      <c r="A930" t="s">
        <v>31</v>
      </c>
      <c r="B930" t="s">
        <v>241</v>
      </c>
      <c r="C930" t="s">
        <v>19</v>
      </c>
      <c r="D930" t="s">
        <v>350</v>
      </c>
      <c r="E930" t="s">
        <v>21</v>
      </c>
      <c r="F930" t="s">
        <v>65</v>
      </c>
      <c r="G930" s="1">
        <v>42728</v>
      </c>
      <c r="H930">
        <v>827506387</v>
      </c>
      <c r="I930" s="1">
        <v>42765</v>
      </c>
      <c r="J930" s="4">
        <v>6384</v>
      </c>
      <c r="K930" s="2">
        <v>437.2</v>
      </c>
      <c r="L930" s="2">
        <v>263.33</v>
      </c>
      <c r="M930" s="2">
        <v>2791084.8</v>
      </c>
      <c r="N930" s="2">
        <v>1681098.72</v>
      </c>
      <c r="O930" s="2">
        <v>1109986.08</v>
      </c>
      <c r="P930">
        <v>2016</v>
      </c>
      <c r="Q930">
        <v>12</v>
      </c>
    </row>
    <row r="931" spans="1:17" x14ac:dyDescent="0.3">
      <c r="A931" t="s">
        <v>35</v>
      </c>
      <c r="B931" t="s">
        <v>258</v>
      </c>
      <c r="C931" t="s">
        <v>68</v>
      </c>
      <c r="D931" t="s">
        <v>1002</v>
      </c>
      <c r="E931" t="s">
        <v>21</v>
      </c>
      <c r="F931" t="s">
        <v>65</v>
      </c>
      <c r="G931" s="1">
        <v>42065</v>
      </c>
      <c r="H931">
        <v>634153020</v>
      </c>
      <c r="I931" s="1">
        <v>42074</v>
      </c>
      <c r="J931" s="4">
        <v>8826</v>
      </c>
      <c r="K931" s="2">
        <v>651.21</v>
      </c>
      <c r="L931" s="2">
        <v>524.96</v>
      </c>
      <c r="M931" s="2">
        <v>5747579.46</v>
      </c>
      <c r="N931" s="2">
        <v>4633296.96</v>
      </c>
      <c r="O931" s="2">
        <v>1114282.5</v>
      </c>
      <c r="P931">
        <v>2015</v>
      </c>
      <c r="Q931">
        <v>3</v>
      </c>
    </row>
    <row r="932" spans="1:17" x14ac:dyDescent="0.3">
      <c r="A932" t="s">
        <v>31</v>
      </c>
      <c r="B932" t="s">
        <v>834</v>
      </c>
      <c r="C932" t="s">
        <v>19</v>
      </c>
      <c r="D932" t="s">
        <v>886</v>
      </c>
      <c r="E932" t="s">
        <v>21</v>
      </c>
      <c r="F932" t="s">
        <v>65</v>
      </c>
      <c r="G932" s="1">
        <v>41768</v>
      </c>
      <c r="H932">
        <v>452171361</v>
      </c>
      <c r="I932" s="1">
        <v>41786</v>
      </c>
      <c r="J932" s="4">
        <v>6409</v>
      </c>
      <c r="K932" s="2">
        <v>437.2</v>
      </c>
      <c r="L932" s="2">
        <v>263.33</v>
      </c>
      <c r="M932" s="2">
        <v>2802014.8</v>
      </c>
      <c r="N932" s="2">
        <v>1687681.97</v>
      </c>
      <c r="O932" s="2">
        <v>1114332.83</v>
      </c>
      <c r="P932">
        <v>2014</v>
      </c>
      <c r="Q932">
        <v>5</v>
      </c>
    </row>
    <row r="933" spans="1:17" x14ac:dyDescent="0.3">
      <c r="A933" t="s">
        <v>35</v>
      </c>
      <c r="B933" t="s">
        <v>189</v>
      </c>
      <c r="C933" t="s">
        <v>68</v>
      </c>
      <c r="D933" t="s">
        <v>849</v>
      </c>
      <c r="E933" t="s">
        <v>21</v>
      </c>
      <c r="F933" t="s">
        <v>65</v>
      </c>
      <c r="G933" s="1">
        <v>42448</v>
      </c>
      <c r="H933">
        <v>234825313</v>
      </c>
      <c r="I933" s="1">
        <v>42452</v>
      </c>
      <c r="J933" s="4">
        <v>8883</v>
      </c>
      <c r="K933" s="2">
        <v>651.21</v>
      </c>
      <c r="L933" s="2">
        <v>524.96</v>
      </c>
      <c r="M933" s="2">
        <v>5784698.4299999997</v>
      </c>
      <c r="N933" s="2">
        <v>4663219.68</v>
      </c>
      <c r="O933" s="2">
        <v>1121478.75</v>
      </c>
      <c r="P933">
        <v>2016</v>
      </c>
      <c r="Q933">
        <v>3</v>
      </c>
    </row>
    <row r="934" spans="1:17" x14ac:dyDescent="0.3">
      <c r="A934" t="s">
        <v>40</v>
      </c>
      <c r="B934" t="s">
        <v>268</v>
      </c>
      <c r="C934" t="s">
        <v>59</v>
      </c>
      <c r="D934" t="s">
        <v>1083</v>
      </c>
      <c r="E934" t="s">
        <v>21</v>
      </c>
      <c r="F934" t="s">
        <v>39</v>
      </c>
      <c r="G934" s="1">
        <v>42575</v>
      </c>
      <c r="H934">
        <v>611809146</v>
      </c>
      <c r="I934" s="1">
        <v>42583</v>
      </c>
      <c r="J934" s="4">
        <v>6777</v>
      </c>
      <c r="K934" s="2">
        <v>668.27</v>
      </c>
      <c r="L934" s="2">
        <v>502.54</v>
      </c>
      <c r="M934" s="2">
        <v>4528865.79</v>
      </c>
      <c r="N934" s="2">
        <v>3405713.58</v>
      </c>
      <c r="O934" s="2">
        <v>1123152.21</v>
      </c>
      <c r="P934">
        <v>2016</v>
      </c>
      <c r="Q934">
        <v>7</v>
      </c>
    </row>
    <row r="935" spans="1:17" x14ac:dyDescent="0.3">
      <c r="A935" t="s">
        <v>17</v>
      </c>
      <c r="B935" t="s">
        <v>95</v>
      </c>
      <c r="C935" t="s">
        <v>68</v>
      </c>
      <c r="D935" t="s">
        <v>331</v>
      </c>
      <c r="E935" t="s">
        <v>27</v>
      </c>
      <c r="F935" t="s">
        <v>30</v>
      </c>
      <c r="G935" s="1">
        <v>41706</v>
      </c>
      <c r="H935">
        <v>167882096</v>
      </c>
      <c r="I935" s="1">
        <v>41729</v>
      </c>
      <c r="J935" s="4">
        <v>8898</v>
      </c>
      <c r="K935" s="2">
        <v>651.21</v>
      </c>
      <c r="L935" s="2">
        <v>524.96</v>
      </c>
      <c r="M935" s="2">
        <v>5794466.5800000001</v>
      </c>
      <c r="N935" s="2">
        <v>4671094.08</v>
      </c>
      <c r="O935" s="2">
        <v>1123372.5</v>
      </c>
      <c r="P935">
        <v>2014</v>
      </c>
      <c r="Q935">
        <v>3</v>
      </c>
    </row>
    <row r="936" spans="1:17" x14ac:dyDescent="0.3">
      <c r="A936" t="s">
        <v>40</v>
      </c>
      <c r="B936" t="s">
        <v>164</v>
      </c>
      <c r="C936" t="s">
        <v>59</v>
      </c>
      <c r="D936" t="s">
        <v>1133</v>
      </c>
      <c r="E936" t="s">
        <v>21</v>
      </c>
      <c r="F936" t="s">
        <v>30</v>
      </c>
      <c r="G936" s="1">
        <v>40285</v>
      </c>
      <c r="H936">
        <v>852176702</v>
      </c>
      <c r="I936" s="1">
        <v>40311</v>
      </c>
      <c r="J936" s="4">
        <v>6878</v>
      </c>
      <c r="K936" s="2">
        <v>668.27</v>
      </c>
      <c r="L936" s="2">
        <v>502.54</v>
      </c>
      <c r="M936" s="2">
        <v>4596361.0599999996</v>
      </c>
      <c r="N936" s="2">
        <v>3456470.12</v>
      </c>
      <c r="O936" s="2">
        <v>1139890.94</v>
      </c>
      <c r="P936">
        <v>2010</v>
      </c>
      <c r="Q936">
        <v>4</v>
      </c>
    </row>
    <row r="937" spans="1:17" x14ac:dyDescent="0.3">
      <c r="A937" t="s">
        <v>35</v>
      </c>
      <c r="B937" t="s">
        <v>414</v>
      </c>
      <c r="C937" t="s">
        <v>68</v>
      </c>
      <c r="D937" t="s">
        <v>839</v>
      </c>
      <c r="E937" t="s">
        <v>21</v>
      </c>
      <c r="F937" t="s">
        <v>30</v>
      </c>
      <c r="G937" s="1">
        <v>40282</v>
      </c>
      <c r="H937">
        <v>611816871</v>
      </c>
      <c r="I937" s="1">
        <v>40314</v>
      </c>
      <c r="J937" s="4">
        <v>9063</v>
      </c>
      <c r="K937" s="2">
        <v>651.21</v>
      </c>
      <c r="L937" s="2">
        <v>524.96</v>
      </c>
      <c r="M937" s="2">
        <v>5901916.2300000004</v>
      </c>
      <c r="N937" s="2">
        <v>4757712.4800000004</v>
      </c>
      <c r="O937" s="2">
        <v>1144203.75</v>
      </c>
      <c r="P937">
        <v>2010</v>
      </c>
      <c r="Q937">
        <v>4</v>
      </c>
    </row>
    <row r="938" spans="1:17" x14ac:dyDescent="0.3">
      <c r="A938" t="s">
        <v>23</v>
      </c>
      <c r="B938" t="s">
        <v>182</v>
      </c>
      <c r="C938" t="s">
        <v>68</v>
      </c>
      <c r="D938" t="s">
        <v>183</v>
      </c>
      <c r="E938" t="s">
        <v>27</v>
      </c>
      <c r="F938" t="s">
        <v>30</v>
      </c>
      <c r="G938" s="1">
        <v>42895</v>
      </c>
      <c r="H938">
        <v>811701095</v>
      </c>
      <c r="I938" s="1">
        <v>42935</v>
      </c>
      <c r="J938" s="4">
        <v>9247</v>
      </c>
      <c r="K938" s="2">
        <v>651.21</v>
      </c>
      <c r="L938" s="2">
        <v>524.96</v>
      </c>
      <c r="M938" s="2">
        <v>6021738.8700000001</v>
      </c>
      <c r="N938" s="2">
        <v>4854305.12</v>
      </c>
      <c r="O938" s="2">
        <v>1167433.75</v>
      </c>
      <c r="P938">
        <v>2017</v>
      </c>
      <c r="Q938">
        <v>6</v>
      </c>
    </row>
    <row r="939" spans="1:17" x14ac:dyDescent="0.3">
      <c r="A939" t="s">
        <v>31</v>
      </c>
      <c r="B939" t="s">
        <v>446</v>
      </c>
      <c r="C939" t="s">
        <v>59</v>
      </c>
      <c r="D939" t="s">
        <v>1117</v>
      </c>
      <c r="E939" t="s">
        <v>27</v>
      </c>
      <c r="F939" t="s">
        <v>22</v>
      </c>
      <c r="G939" s="1">
        <v>42199</v>
      </c>
      <c r="H939">
        <v>974337804</v>
      </c>
      <c r="I939" s="1">
        <v>42223</v>
      </c>
      <c r="J939" s="4">
        <v>7063</v>
      </c>
      <c r="K939" s="2">
        <v>668.27</v>
      </c>
      <c r="L939" s="2">
        <v>502.54</v>
      </c>
      <c r="M939" s="2">
        <v>4719991.01</v>
      </c>
      <c r="N939" s="2">
        <v>3549440.02</v>
      </c>
      <c r="O939" s="2">
        <v>1170550.99</v>
      </c>
      <c r="P939">
        <v>2015</v>
      </c>
      <c r="Q939">
        <v>7</v>
      </c>
    </row>
    <row r="940" spans="1:17" x14ac:dyDescent="0.3">
      <c r="A940" t="s">
        <v>17</v>
      </c>
      <c r="B940" t="s">
        <v>318</v>
      </c>
      <c r="C940" t="s">
        <v>68</v>
      </c>
      <c r="D940" t="s">
        <v>812</v>
      </c>
      <c r="E940" t="s">
        <v>27</v>
      </c>
      <c r="F940" t="s">
        <v>65</v>
      </c>
      <c r="G940" s="1">
        <v>41598</v>
      </c>
      <c r="H940">
        <v>572550618</v>
      </c>
      <c r="I940" s="1">
        <v>41603</v>
      </c>
      <c r="J940" s="4">
        <v>9306</v>
      </c>
      <c r="K940" s="2">
        <v>651.21</v>
      </c>
      <c r="L940" s="2">
        <v>524.96</v>
      </c>
      <c r="M940" s="2">
        <v>6060160.2599999998</v>
      </c>
      <c r="N940" s="2">
        <v>4885277.76</v>
      </c>
      <c r="O940" s="2">
        <v>1174882.5</v>
      </c>
      <c r="P940">
        <v>2013</v>
      </c>
      <c r="Q940">
        <v>11</v>
      </c>
    </row>
    <row r="941" spans="1:17" x14ac:dyDescent="0.3">
      <c r="A941" t="s">
        <v>51</v>
      </c>
      <c r="B941" t="s">
        <v>520</v>
      </c>
      <c r="C941" t="s">
        <v>59</v>
      </c>
      <c r="D941" t="s">
        <v>549</v>
      </c>
      <c r="E941" t="s">
        <v>21</v>
      </c>
      <c r="F941" t="s">
        <v>65</v>
      </c>
      <c r="G941" s="1">
        <v>42802</v>
      </c>
      <c r="H941">
        <v>398511302</v>
      </c>
      <c r="I941" s="1">
        <v>42845</v>
      </c>
      <c r="J941" s="4">
        <v>7205</v>
      </c>
      <c r="K941" s="2">
        <v>668.27</v>
      </c>
      <c r="L941" s="2">
        <v>502.54</v>
      </c>
      <c r="M941" s="2">
        <v>4814885.3499999996</v>
      </c>
      <c r="N941" s="2">
        <v>3620800.7</v>
      </c>
      <c r="O941" s="2">
        <v>1194084.6499999999</v>
      </c>
      <c r="P941">
        <v>2017</v>
      </c>
      <c r="Q941">
        <v>3</v>
      </c>
    </row>
    <row r="942" spans="1:17" x14ac:dyDescent="0.3">
      <c r="A942" t="s">
        <v>35</v>
      </c>
      <c r="B942" t="s">
        <v>443</v>
      </c>
      <c r="C942" t="s">
        <v>19</v>
      </c>
      <c r="D942" t="s">
        <v>511</v>
      </c>
      <c r="E942" t="s">
        <v>27</v>
      </c>
      <c r="F942" t="s">
        <v>39</v>
      </c>
      <c r="G942" s="1">
        <v>41939</v>
      </c>
      <c r="H942">
        <v>125870978</v>
      </c>
      <c r="I942" s="1">
        <v>41963</v>
      </c>
      <c r="J942" s="4">
        <v>6874</v>
      </c>
      <c r="K942" s="2">
        <v>437.2</v>
      </c>
      <c r="L942" s="2">
        <v>263.33</v>
      </c>
      <c r="M942" s="2">
        <v>3005312.8</v>
      </c>
      <c r="N942" s="2">
        <v>1810130.42</v>
      </c>
      <c r="O942" s="2">
        <v>1195182.3799999999</v>
      </c>
      <c r="P942">
        <v>2014</v>
      </c>
      <c r="Q942">
        <v>10</v>
      </c>
    </row>
    <row r="943" spans="1:17" x14ac:dyDescent="0.3">
      <c r="A943" t="s">
        <v>40</v>
      </c>
      <c r="B943" t="s">
        <v>148</v>
      </c>
      <c r="C943" t="s">
        <v>68</v>
      </c>
      <c r="D943" t="s">
        <v>497</v>
      </c>
      <c r="E943" t="s">
        <v>27</v>
      </c>
      <c r="F943" t="s">
        <v>30</v>
      </c>
      <c r="G943" s="1">
        <v>40680</v>
      </c>
      <c r="H943">
        <v>770508801</v>
      </c>
      <c r="I943" s="1">
        <v>40719</v>
      </c>
      <c r="J943" s="4">
        <v>9532</v>
      </c>
      <c r="K943" s="2">
        <v>651.21</v>
      </c>
      <c r="L943" s="2">
        <v>524.96</v>
      </c>
      <c r="M943" s="2">
        <v>6207333.7199999997</v>
      </c>
      <c r="N943" s="2">
        <v>5003918.72</v>
      </c>
      <c r="O943" s="2">
        <v>1203415</v>
      </c>
      <c r="P943">
        <v>2011</v>
      </c>
      <c r="Q943">
        <v>5</v>
      </c>
    </row>
    <row r="944" spans="1:17" x14ac:dyDescent="0.3">
      <c r="A944" t="s">
        <v>31</v>
      </c>
      <c r="B944" t="s">
        <v>141</v>
      </c>
      <c r="C944" t="s">
        <v>68</v>
      </c>
      <c r="D944" t="s">
        <v>142</v>
      </c>
      <c r="E944" t="s">
        <v>21</v>
      </c>
      <c r="F944" t="s">
        <v>65</v>
      </c>
      <c r="G944" s="1">
        <v>40978</v>
      </c>
      <c r="H944">
        <v>276595246</v>
      </c>
      <c r="I944" s="1">
        <v>40983</v>
      </c>
      <c r="J944" s="4">
        <v>9535</v>
      </c>
      <c r="K944" s="2">
        <v>651.21</v>
      </c>
      <c r="L944" s="2">
        <v>524.96</v>
      </c>
      <c r="M944" s="2">
        <v>6209287.3499999996</v>
      </c>
      <c r="N944" s="2">
        <v>5005493.5999999996</v>
      </c>
      <c r="O944" s="2">
        <v>1203793.75</v>
      </c>
      <c r="P944">
        <v>2012</v>
      </c>
      <c r="Q944">
        <v>3</v>
      </c>
    </row>
    <row r="945" spans="1:17" x14ac:dyDescent="0.3">
      <c r="A945" t="s">
        <v>40</v>
      </c>
      <c r="B945" t="s">
        <v>757</v>
      </c>
      <c r="C945" t="s">
        <v>19</v>
      </c>
      <c r="D945" t="s">
        <v>1034</v>
      </c>
      <c r="E945" t="s">
        <v>27</v>
      </c>
      <c r="F945" t="s">
        <v>22</v>
      </c>
      <c r="G945" s="1">
        <v>42709</v>
      </c>
      <c r="H945">
        <v>825143039</v>
      </c>
      <c r="I945" s="1">
        <v>42724</v>
      </c>
      <c r="J945" s="4">
        <v>7017</v>
      </c>
      <c r="K945" s="2">
        <v>437.2</v>
      </c>
      <c r="L945" s="2">
        <v>263.33</v>
      </c>
      <c r="M945" s="2">
        <v>3067832.4</v>
      </c>
      <c r="N945" s="2">
        <v>1847786.61</v>
      </c>
      <c r="O945" s="2">
        <v>1220045.79</v>
      </c>
      <c r="P945">
        <v>2016</v>
      </c>
      <c r="Q945">
        <v>12</v>
      </c>
    </row>
    <row r="946" spans="1:17" x14ac:dyDescent="0.3">
      <c r="A946" t="s">
        <v>48</v>
      </c>
      <c r="B946" t="s">
        <v>418</v>
      </c>
      <c r="C946" t="s">
        <v>68</v>
      </c>
      <c r="D946" t="s">
        <v>419</v>
      </c>
      <c r="E946" t="s">
        <v>27</v>
      </c>
      <c r="F946" t="s">
        <v>39</v>
      </c>
      <c r="G946" s="1">
        <v>40349</v>
      </c>
      <c r="H946">
        <v>953293836</v>
      </c>
      <c r="I946" s="1">
        <v>40381</v>
      </c>
      <c r="J946" s="4">
        <v>9685</v>
      </c>
      <c r="K946" s="2">
        <v>651.21</v>
      </c>
      <c r="L946" s="2">
        <v>524.96</v>
      </c>
      <c r="M946" s="2">
        <v>6306968.8499999996</v>
      </c>
      <c r="N946" s="2">
        <v>5084237.5999999996</v>
      </c>
      <c r="O946" s="2">
        <v>1222731.25</v>
      </c>
      <c r="P946">
        <v>2010</v>
      </c>
      <c r="Q946">
        <v>6</v>
      </c>
    </row>
    <row r="947" spans="1:17" x14ac:dyDescent="0.3">
      <c r="A947" t="s">
        <v>48</v>
      </c>
      <c r="B947" t="s">
        <v>454</v>
      </c>
      <c r="C947" t="s">
        <v>19</v>
      </c>
      <c r="D947" t="s">
        <v>874</v>
      </c>
      <c r="E947" t="s">
        <v>21</v>
      </c>
      <c r="F947" t="s">
        <v>30</v>
      </c>
      <c r="G947" s="1">
        <v>42827</v>
      </c>
      <c r="H947">
        <v>798784863</v>
      </c>
      <c r="I947" s="1">
        <v>42857</v>
      </c>
      <c r="J947" s="4">
        <v>7047</v>
      </c>
      <c r="K947" s="2">
        <v>437.2</v>
      </c>
      <c r="L947" s="2">
        <v>263.33</v>
      </c>
      <c r="M947" s="2">
        <v>3080948.4</v>
      </c>
      <c r="N947" s="2">
        <v>1855686.51</v>
      </c>
      <c r="O947" s="2">
        <v>1225261.8899999999</v>
      </c>
      <c r="P947">
        <v>2017</v>
      </c>
      <c r="Q947">
        <v>4</v>
      </c>
    </row>
    <row r="948" spans="1:17" x14ac:dyDescent="0.3">
      <c r="A948" t="s">
        <v>35</v>
      </c>
      <c r="B948" t="s">
        <v>258</v>
      </c>
      <c r="C948" t="s">
        <v>59</v>
      </c>
      <c r="D948" t="s">
        <v>618</v>
      </c>
      <c r="E948" t="s">
        <v>27</v>
      </c>
      <c r="F948" t="s">
        <v>22</v>
      </c>
      <c r="G948" s="1">
        <v>41331</v>
      </c>
      <c r="H948">
        <v>607080304</v>
      </c>
      <c r="I948" s="1">
        <v>41369</v>
      </c>
      <c r="J948" s="4">
        <v>7408</v>
      </c>
      <c r="K948" s="2">
        <v>668.27</v>
      </c>
      <c r="L948" s="2">
        <v>502.54</v>
      </c>
      <c r="M948" s="2">
        <v>4950544.16</v>
      </c>
      <c r="N948" s="2">
        <v>3722816.32</v>
      </c>
      <c r="O948" s="2">
        <v>1227727.8400000001</v>
      </c>
      <c r="P948">
        <v>2013</v>
      </c>
      <c r="Q948">
        <v>2</v>
      </c>
    </row>
    <row r="949" spans="1:17" x14ac:dyDescent="0.3">
      <c r="A949" t="s">
        <v>51</v>
      </c>
      <c r="B949" t="s">
        <v>129</v>
      </c>
      <c r="C949" t="s">
        <v>19</v>
      </c>
      <c r="D949" t="s">
        <v>733</v>
      </c>
      <c r="E949" t="s">
        <v>27</v>
      </c>
      <c r="F949" t="s">
        <v>39</v>
      </c>
      <c r="G949" s="1">
        <v>41125</v>
      </c>
      <c r="H949">
        <v>356506621</v>
      </c>
      <c r="I949" s="1">
        <v>41155</v>
      </c>
      <c r="J949" s="4">
        <v>7086</v>
      </c>
      <c r="K949" s="2">
        <v>437.2</v>
      </c>
      <c r="L949" s="2">
        <v>263.33</v>
      </c>
      <c r="M949" s="2">
        <v>3097999.2</v>
      </c>
      <c r="N949" s="2">
        <v>1865956.38</v>
      </c>
      <c r="O949" s="2">
        <v>1232042.82</v>
      </c>
      <c r="P949">
        <v>2012</v>
      </c>
      <c r="Q949">
        <v>8</v>
      </c>
    </row>
    <row r="950" spans="1:17" x14ac:dyDescent="0.3">
      <c r="A950" t="s">
        <v>17</v>
      </c>
      <c r="B950" t="s">
        <v>667</v>
      </c>
      <c r="C950" t="s">
        <v>59</v>
      </c>
      <c r="D950" t="s">
        <v>668</v>
      </c>
      <c r="E950" t="s">
        <v>27</v>
      </c>
      <c r="F950" t="s">
        <v>30</v>
      </c>
      <c r="G950" s="1">
        <v>42172</v>
      </c>
      <c r="H950">
        <v>576700961</v>
      </c>
      <c r="I950" s="1">
        <v>42208</v>
      </c>
      <c r="J950" s="4">
        <v>7485</v>
      </c>
      <c r="K950" s="2">
        <v>668.27</v>
      </c>
      <c r="L950" s="2">
        <v>502.54</v>
      </c>
      <c r="M950" s="2">
        <v>5002000.95</v>
      </c>
      <c r="N950" s="2">
        <v>3761511.9</v>
      </c>
      <c r="O950" s="2">
        <v>1240489.05</v>
      </c>
      <c r="P950">
        <v>2015</v>
      </c>
      <c r="Q950">
        <v>6</v>
      </c>
    </row>
    <row r="951" spans="1:17" x14ac:dyDescent="0.3">
      <c r="A951" t="s">
        <v>31</v>
      </c>
      <c r="B951" t="s">
        <v>127</v>
      </c>
      <c r="C951" t="s">
        <v>68</v>
      </c>
      <c r="D951" t="s">
        <v>1170</v>
      </c>
      <c r="E951" t="s">
        <v>21</v>
      </c>
      <c r="F951" t="s">
        <v>22</v>
      </c>
      <c r="G951" s="1">
        <v>40835</v>
      </c>
      <c r="H951">
        <v>221007430</v>
      </c>
      <c r="I951" s="1">
        <v>40857</v>
      </c>
      <c r="J951" s="4">
        <v>9865</v>
      </c>
      <c r="K951" s="2">
        <v>651.21</v>
      </c>
      <c r="L951" s="2">
        <v>524.96</v>
      </c>
      <c r="M951" s="2">
        <v>6424186.6500000004</v>
      </c>
      <c r="N951" s="2">
        <v>5178730.4000000004</v>
      </c>
      <c r="O951" s="2">
        <v>1245456.25</v>
      </c>
      <c r="P951">
        <v>2011</v>
      </c>
      <c r="Q951">
        <v>10</v>
      </c>
    </row>
    <row r="952" spans="1:17" x14ac:dyDescent="0.3">
      <c r="A952" t="s">
        <v>35</v>
      </c>
      <c r="B952" t="s">
        <v>105</v>
      </c>
      <c r="C952" t="s">
        <v>68</v>
      </c>
      <c r="D952" t="s">
        <v>106</v>
      </c>
      <c r="E952" t="s">
        <v>21</v>
      </c>
      <c r="F952" t="s">
        <v>39</v>
      </c>
      <c r="G952" s="1">
        <v>41550</v>
      </c>
      <c r="H952">
        <v>405785882</v>
      </c>
      <c r="I952" s="1">
        <v>41569</v>
      </c>
      <c r="J952" s="4">
        <v>9915</v>
      </c>
      <c r="K952" s="2">
        <v>651.21</v>
      </c>
      <c r="L952" s="2">
        <v>524.96</v>
      </c>
      <c r="M952" s="2">
        <v>6456747.1500000004</v>
      </c>
      <c r="N952" s="2">
        <v>5204978.4000000004</v>
      </c>
      <c r="O952" s="2">
        <v>1251768.75</v>
      </c>
      <c r="P952">
        <v>2013</v>
      </c>
      <c r="Q952">
        <v>10</v>
      </c>
    </row>
    <row r="953" spans="1:17" x14ac:dyDescent="0.3">
      <c r="A953" t="s">
        <v>48</v>
      </c>
      <c r="B953" t="s">
        <v>454</v>
      </c>
      <c r="C953" t="s">
        <v>59</v>
      </c>
      <c r="D953" t="s">
        <v>455</v>
      </c>
      <c r="E953" t="s">
        <v>21</v>
      </c>
      <c r="F953" t="s">
        <v>39</v>
      </c>
      <c r="G953" s="1">
        <v>41694</v>
      </c>
      <c r="H953">
        <v>621442782</v>
      </c>
      <c r="I953" s="1">
        <v>41743</v>
      </c>
      <c r="J953" s="4">
        <v>7584</v>
      </c>
      <c r="K953" s="2">
        <v>668.27</v>
      </c>
      <c r="L953" s="2">
        <v>502.54</v>
      </c>
      <c r="M953" s="2">
        <v>5068159.68</v>
      </c>
      <c r="N953" s="2">
        <v>3811263.36</v>
      </c>
      <c r="O953" s="2">
        <v>1256896.32</v>
      </c>
      <c r="P953">
        <v>2014</v>
      </c>
      <c r="Q953">
        <v>2</v>
      </c>
    </row>
    <row r="954" spans="1:17" x14ac:dyDescent="0.3">
      <c r="A954" t="s">
        <v>35</v>
      </c>
      <c r="B954" t="s">
        <v>176</v>
      </c>
      <c r="C954" t="s">
        <v>19</v>
      </c>
      <c r="D954" t="s">
        <v>845</v>
      </c>
      <c r="E954" t="s">
        <v>21</v>
      </c>
      <c r="F954" t="s">
        <v>39</v>
      </c>
      <c r="G954" s="1">
        <v>41489</v>
      </c>
      <c r="H954">
        <v>487014758</v>
      </c>
      <c r="I954" s="1">
        <v>41516</v>
      </c>
      <c r="J954" s="4">
        <v>7344</v>
      </c>
      <c r="K954" s="2">
        <v>437.2</v>
      </c>
      <c r="L954" s="2">
        <v>263.33</v>
      </c>
      <c r="M954" s="2">
        <v>3210796.8</v>
      </c>
      <c r="N954" s="2">
        <v>1933895.52</v>
      </c>
      <c r="O954" s="2">
        <v>1276901.28</v>
      </c>
      <c r="P954">
        <v>2013</v>
      </c>
      <c r="Q954">
        <v>8</v>
      </c>
    </row>
    <row r="955" spans="1:17" x14ac:dyDescent="0.3">
      <c r="A955" t="s">
        <v>31</v>
      </c>
      <c r="B955" t="s">
        <v>634</v>
      </c>
      <c r="C955" t="s">
        <v>19</v>
      </c>
      <c r="D955" t="s">
        <v>829</v>
      </c>
      <c r="E955" t="s">
        <v>21</v>
      </c>
      <c r="F955" t="s">
        <v>22</v>
      </c>
      <c r="G955" s="1">
        <v>40522</v>
      </c>
      <c r="H955">
        <v>533006703</v>
      </c>
      <c r="I955" s="1">
        <v>40566</v>
      </c>
      <c r="J955" s="4">
        <v>7383</v>
      </c>
      <c r="K955" s="2">
        <v>437.2</v>
      </c>
      <c r="L955" s="2">
        <v>263.33</v>
      </c>
      <c r="M955" s="2">
        <v>3227847.6</v>
      </c>
      <c r="N955" s="2">
        <v>1944165.39</v>
      </c>
      <c r="O955" s="2">
        <v>1283682.21</v>
      </c>
      <c r="P955">
        <v>2010</v>
      </c>
      <c r="Q955">
        <v>12</v>
      </c>
    </row>
    <row r="956" spans="1:17" x14ac:dyDescent="0.3">
      <c r="A956" t="s">
        <v>35</v>
      </c>
      <c r="B956" t="s">
        <v>382</v>
      </c>
      <c r="C956" t="s">
        <v>59</v>
      </c>
      <c r="D956" t="s">
        <v>695</v>
      </c>
      <c r="E956" t="s">
        <v>27</v>
      </c>
      <c r="F956" t="s">
        <v>30</v>
      </c>
      <c r="G956" s="1">
        <v>40396</v>
      </c>
      <c r="H956">
        <v>717110955</v>
      </c>
      <c r="I956" s="1">
        <v>40399</v>
      </c>
      <c r="J956" s="4">
        <v>7922</v>
      </c>
      <c r="K956" s="2">
        <v>668.27</v>
      </c>
      <c r="L956" s="2">
        <v>502.54</v>
      </c>
      <c r="M956" s="2">
        <v>5294034.9400000004</v>
      </c>
      <c r="N956" s="2">
        <v>3981121.88</v>
      </c>
      <c r="O956" s="2">
        <v>1312913.06</v>
      </c>
      <c r="P956">
        <v>2010</v>
      </c>
      <c r="Q956">
        <v>8</v>
      </c>
    </row>
    <row r="957" spans="1:17" x14ac:dyDescent="0.3">
      <c r="A957" t="s">
        <v>40</v>
      </c>
      <c r="B957" t="s">
        <v>247</v>
      </c>
      <c r="C957" t="s">
        <v>59</v>
      </c>
      <c r="D957" t="s">
        <v>270</v>
      </c>
      <c r="E957" t="s">
        <v>27</v>
      </c>
      <c r="F957" t="s">
        <v>22</v>
      </c>
      <c r="G957" s="1">
        <v>41649</v>
      </c>
      <c r="H957">
        <v>468532407</v>
      </c>
      <c r="I957" s="1">
        <v>41681</v>
      </c>
      <c r="J957" s="4">
        <v>8006</v>
      </c>
      <c r="K957" s="2">
        <v>668.27</v>
      </c>
      <c r="L957" s="2">
        <v>502.54</v>
      </c>
      <c r="M957" s="2">
        <v>5350169.62</v>
      </c>
      <c r="N957" s="2">
        <v>4023335.24</v>
      </c>
      <c r="O957" s="2">
        <v>1326834.3799999999</v>
      </c>
      <c r="P957">
        <v>2014</v>
      </c>
      <c r="Q957">
        <v>1</v>
      </c>
    </row>
    <row r="958" spans="1:17" x14ac:dyDescent="0.3">
      <c r="A958" t="s">
        <v>51</v>
      </c>
      <c r="B958" t="s">
        <v>400</v>
      </c>
      <c r="C958" t="s">
        <v>59</v>
      </c>
      <c r="D958" t="s">
        <v>1214</v>
      </c>
      <c r="E958" t="s">
        <v>21</v>
      </c>
      <c r="F958" t="s">
        <v>65</v>
      </c>
      <c r="G958" s="1">
        <v>42675</v>
      </c>
      <c r="H958">
        <v>884216010</v>
      </c>
      <c r="I958" s="1">
        <v>42676</v>
      </c>
      <c r="J958" s="4">
        <v>8021</v>
      </c>
      <c r="K958" s="2">
        <v>668.27</v>
      </c>
      <c r="L958" s="2">
        <v>502.54</v>
      </c>
      <c r="M958" s="2">
        <v>5360193.67</v>
      </c>
      <c r="N958" s="2">
        <v>4030873.34</v>
      </c>
      <c r="O958" s="2">
        <v>1329320.33</v>
      </c>
      <c r="P958">
        <v>2016</v>
      </c>
      <c r="Q958">
        <v>11</v>
      </c>
    </row>
    <row r="959" spans="1:17" x14ac:dyDescent="0.3">
      <c r="A959" t="s">
        <v>31</v>
      </c>
      <c r="B959" t="s">
        <v>32</v>
      </c>
      <c r="C959" t="s">
        <v>19</v>
      </c>
      <c r="D959" t="s">
        <v>602</v>
      </c>
      <c r="E959" t="s">
        <v>21</v>
      </c>
      <c r="F959" t="s">
        <v>30</v>
      </c>
      <c r="G959" s="1">
        <v>41502</v>
      </c>
      <c r="H959">
        <v>629925000</v>
      </c>
      <c r="I959" s="1">
        <v>41504</v>
      </c>
      <c r="J959" s="4">
        <v>7661</v>
      </c>
      <c r="K959" s="2">
        <v>437.2</v>
      </c>
      <c r="L959" s="2">
        <v>263.33</v>
      </c>
      <c r="M959" s="2">
        <v>3349389.2</v>
      </c>
      <c r="N959" s="2">
        <v>2017371.13</v>
      </c>
      <c r="O959" s="2">
        <v>1332018.07</v>
      </c>
      <c r="P959">
        <v>2013</v>
      </c>
      <c r="Q959">
        <v>8</v>
      </c>
    </row>
    <row r="960" spans="1:17" x14ac:dyDescent="0.3">
      <c r="A960" t="s">
        <v>48</v>
      </c>
      <c r="B960" t="s">
        <v>489</v>
      </c>
      <c r="C960" t="s">
        <v>19</v>
      </c>
      <c r="D960" t="s">
        <v>490</v>
      </c>
      <c r="E960" t="s">
        <v>21</v>
      </c>
      <c r="F960" t="s">
        <v>30</v>
      </c>
      <c r="G960" s="1">
        <v>41312</v>
      </c>
      <c r="H960">
        <v>253407227</v>
      </c>
      <c r="I960" s="1">
        <v>41320</v>
      </c>
      <c r="J960" s="4">
        <v>7685</v>
      </c>
      <c r="K960" s="2">
        <v>437.2</v>
      </c>
      <c r="L960" s="2">
        <v>263.33</v>
      </c>
      <c r="M960" s="2">
        <v>3359882</v>
      </c>
      <c r="N960" s="2">
        <v>2023691.05</v>
      </c>
      <c r="O960" s="2">
        <v>1336190.95</v>
      </c>
      <c r="P960">
        <v>2013</v>
      </c>
      <c r="Q960">
        <v>2</v>
      </c>
    </row>
    <row r="961" spans="1:17" x14ac:dyDescent="0.3">
      <c r="A961" t="s">
        <v>40</v>
      </c>
      <c r="B961" t="s">
        <v>157</v>
      </c>
      <c r="C961" t="s">
        <v>19</v>
      </c>
      <c r="D961" t="s">
        <v>1048</v>
      </c>
      <c r="E961" t="s">
        <v>27</v>
      </c>
      <c r="F961" t="s">
        <v>39</v>
      </c>
      <c r="G961" s="1">
        <v>42863</v>
      </c>
      <c r="H961">
        <v>228097045</v>
      </c>
      <c r="I961" s="1">
        <v>42903</v>
      </c>
      <c r="J961" s="4">
        <v>7839</v>
      </c>
      <c r="K961" s="2">
        <v>437.2</v>
      </c>
      <c r="L961" s="2">
        <v>263.33</v>
      </c>
      <c r="M961" s="2">
        <v>3427210.8</v>
      </c>
      <c r="N961" s="2">
        <v>2064243.87</v>
      </c>
      <c r="O961" s="2">
        <v>1362966.93</v>
      </c>
      <c r="P961">
        <v>2017</v>
      </c>
      <c r="Q961">
        <v>5</v>
      </c>
    </row>
    <row r="962" spans="1:17" x14ac:dyDescent="0.3">
      <c r="A962" t="s">
        <v>48</v>
      </c>
      <c r="B962" t="s">
        <v>150</v>
      </c>
      <c r="C962" t="s">
        <v>19</v>
      </c>
      <c r="D962" t="s">
        <v>151</v>
      </c>
      <c r="E962" t="s">
        <v>21</v>
      </c>
      <c r="F962" t="s">
        <v>39</v>
      </c>
      <c r="G962" s="1">
        <v>42080</v>
      </c>
      <c r="H962">
        <v>470897471</v>
      </c>
      <c r="I962" s="1">
        <v>42116</v>
      </c>
      <c r="J962" s="4">
        <v>7881</v>
      </c>
      <c r="K962" s="2">
        <v>437.2</v>
      </c>
      <c r="L962" s="2">
        <v>263.33</v>
      </c>
      <c r="M962" s="2">
        <v>3445573.2</v>
      </c>
      <c r="N962" s="2">
        <v>2075303.73</v>
      </c>
      <c r="O962" s="2">
        <v>1370269.47</v>
      </c>
      <c r="P962">
        <v>2015</v>
      </c>
      <c r="Q962">
        <v>3</v>
      </c>
    </row>
    <row r="963" spans="1:17" x14ac:dyDescent="0.3">
      <c r="A963" t="s">
        <v>31</v>
      </c>
      <c r="B963" t="s">
        <v>582</v>
      </c>
      <c r="C963" t="s">
        <v>19</v>
      </c>
      <c r="D963" t="s">
        <v>583</v>
      </c>
      <c r="E963" t="s">
        <v>21</v>
      </c>
      <c r="F963" t="s">
        <v>39</v>
      </c>
      <c r="G963" s="1">
        <v>41242</v>
      </c>
      <c r="H963">
        <v>899659097</v>
      </c>
      <c r="I963" s="1">
        <v>41246</v>
      </c>
      <c r="J963" s="4">
        <v>7974</v>
      </c>
      <c r="K963" s="2">
        <v>437.2</v>
      </c>
      <c r="L963" s="2">
        <v>263.33</v>
      </c>
      <c r="M963" s="2">
        <v>3486232.8</v>
      </c>
      <c r="N963" s="2">
        <v>2099793.42</v>
      </c>
      <c r="O963" s="2">
        <v>1386439.38</v>
      </c>
      <c r="P963">
        <v>2012</v>
      </c>
      <c r="Q963">
        <v>11</v>
      </c>
    </row>
    <row r="964" spans="1:17" x14ac:dyDescent="0.3">
      <c r="A964" t="s">
        <v>17</v>
      </c>
      <c r="B964" t="s">
        <v>95</v>
      </c>
      <c r="C964" t="s">
        <v>19</v>
      </c>
      <c r="D964" t="s">
        <v>1030</v>
      </c>
      <c r="E964" t="s">
        <v>27</v>
      </c>
      <c r="F964" t="s">
        <v>30</v>
      </c>
      <c r="G964" s="1">
        <v>40316</v>
      </c>
      <c r="H964">
        <v>453089320</v>
      </c>
      <c r="I964" s="1">
        <v>40345</v>
      </c>
      <c r="J964" s="4">
        <v>8053</v>
      </c>
      <c r="K964" s="2">
        <v>437.2</v>
      </c>
      <c r="L964" s="2">
        <v>263.33</v>
      </c>
      <c r="M964" s="2">
        <v>3520771.6</v>
      </c>
      <c r="N964" s="2">
        <v>2120596.4900000002</v>
      </c>
      <c r="O964" s="2">
        <v>1400175.11</v>
      </c>
      <c r="P964">
        <v>2010</v>
      </c>
      <c r="Q964">
        <v>5</v>
      </c>
    </row>
    <row r="965" spans="1:17" x14ac:dyDescent="0.3">
      <c r="A965" t="s">
        <v>31</v>
      </c>
      <c r="B965" t="s">
        <v>229</v>
      </c>
      <c r="C965" t="s">
        <v>19</v>
      </c>
      <c r="D965" t="s">
        <v>1055</v>
      </c>
      <c r="E965" t="s">
        <v>21</v>
      </c>
      <c r="F965" t="s">
        <v>22</v>
      </c>
      <c r="G965" s="1">
        <v>42749</v>
      </c>
      <c r="H965">
        <v>586165082</v>
      </c>
      <c r="I965" s="1">
        <v>42762</v>
      </c>
      <c r="J965" s="4">
        <v>8128</v>
      </c>
      <c r="K965" s="2">
        <v>437.2</v>
      </c>
      <c r="L965" s="2">
        <v>263.33</v>
      </c>
      <c r="M965" s="2">
        <v>3553561.6</v>
      </c>
      <c r="N965" s="2">
        <v>2140346.2400000002</v>
      </c>
      <c r="O965" s="2">
        <v>1413215.36</v>
      </c>
      <c r="P965">
        <v>2017</v>
      </c>
      <c r="Q965">
        <v>1</v>
      </c>
    </row>
    <row r="966" spans="1:17" x14ac:dyDescent="0.3">
      <c r="A966" t="s">
        <v>51</v>
      </c>
      <c r="B966" t="s">
        <v>379</v>
      </c>
      <c r="C966" t="s">
        <v>59</v>
      </c>
      <c r="D966" t="s">
        <v>445</v>
      </c>
      <c r="E966" t="s">
        <v>27</v>
      </c>
      <c r="F966" t="s">
        <v>22</v>
      </c>
      <c r="G966" s="1">
        <v>42487</v>
      </c>
      <c r="H966">
        <v>991644704</v>
      </c>
      <c r="I966" s="1">
        <v>42508</v>
      </c>
      <c r="J966" s="4">
        <v>8559</v>
      </c>
      <c r="K966" s="2">
        <v>668.27</v>
      </c>
      <c r="L966" s="2">
        <v>502.54</v>
      </c>
      <c r="M966" s="2">
        <v>5719722.9299999997</v>
      </c>
      <c r="N966" s="2">
        <v>4301239.8600000003</v>
      </c>
      <c r="O966" s="2">
        <v>1418483.07</v>
      </c>
      <c r="P966">
        <v>2016</v>
      </c>
      <c r="Q966">
        <v>4</v>
      </c>
    </row>
    <row r="967" spans="1:17" x14ac:dyDescent="0.3">
      <c r="A967" t="s">
        <v>48</v>
      </c>
      <c r="B967" t="s">
        <v>150</v>
      </c>
      <c r="C967" t="s">
        <v>19</v>
      </c>
      <c r="D967" t="s">
        <v>921</v>
      </c>
      <c r="E967" t="s">
        <v>21</v>
      </c>
      <c r="F967" t="s">
        <v>22</v>
      </c>
      <c r="G967" s="1">
        <v>40421</v>
      </c>
      <c r="H967">
        <v>651621711</v>
      </c>
      <c r="I967" s="1">
        <v>40467</v>
      </c>
      <c r="J967" s="4">
        <v>8200</v>
      </c>
      <c r="K967" s="2">
        <v>437.2</v>
      </c>
      <c r="L967" s="2">
        <v>263.33</v>
      </c>
      <c r="M967" s="2">
        <v>3585040</v>
      </c>
      <c r="N967" s="2">
        <v>2159306</v>
      </c>
      <c r="O967" s="2">
        <v>1425734</v>
      </c>
      <c r="P967">
        <v>2010</v>
      </c>
      <c r="Q967">
        <v>8</v>
      </c>
    </row>
    <row r="968" spans="1:17" x14ac:dyDescent="0.3">
      <c r="A968" t="s">
        <v>51</v>
      </c>
      <c r="B968" t="s">
        <v>204</v>
      </c>
      <c r="C968" t="s">
        <v>59</v>
      </c>
      <c r="D968" t="s">
        <v>205</v>
      </c>
      <c r="E968" t="s">
        <v>27</v>
      </c>
      <c r="F968" t="s">
        <v>22</v>
      </c>
      <c r="G968" s="1">
        <v>41288</v>
      </c>
      <c r="H968">
        <v>671898782</v>
      </c>
      <c r="I968" s="1">
        <v>41311</v>
      </c>
      <c r="J968" s="4">
        <v>8635</v>
      </c>
      <c r="K968" s="2">
        <v>668.27</v>
      </c>
      <c r="L968" s="2">
        <v>502.54</v>
      </c>
      <c r="M968" s="2">
        <v>5770511.4500000002</v>
      </c>
      <c r="N968" s="2">
        <v>4339432.9000000004</v>
      </c>
      <c r="O968" s="2">
        <v>1431078.55</v>
      </c>
      <c r="P968">
        <v>2013</v>
      </c>
      <c r="Q968">
        <v>1</v>
      </c>
    </row>
    <row r="969" spans="1:17" x14ac:dyDescent="0.3">
      <c r="A969" t="s">
        <v>40</v>
      </c>
      <c r="B969" t="s">
        <v>283</v>
      </c>
      <c r="C969" t="s">
        <v>19</v>
      </c>
      <c r="D969" t="s">
        <v>284</v>
      </c>
      <c r="E969" t="s">
        <v>27</v>
      </c>
      <c r="F969" t="s">
        <v>39</v>
      </c>
      <c r="G969" s="1">
        <v>42942</v>
      </c>
      <c r="H969">
        <v>461065137</v>
      </c>
      <c r="I969" s="1">
        <v>42966</v>
      </c>
      <c r="J969" s="4">
        <v>8275</v>
      </c>
      <c r="K969" s="2">
        <v>437.2</v>
      </c>
      <c r="L969" s="2">
        <v>263.33</v>
      </c>
      <c r="M969" s="2">
        <v>3617830</v>
      </c>
      <c r="N969" s="2">
        <v>2179055.75</v>
      </c>
      <c r="O969" s="2">
        <v>1438774.25</v>
      </c>
      <c r="P969">
        <v>2017</v>
      </c>
      <c r="Q969">
        <v>7</v>
      </c>
    </row>
    <row r="970" spans="1:17" x14ac:dyDescent="0.3">
      <c r="A970" t="s">
        <v>35</v>
      </c>
      <c r="B970" t="s">
        <v>118</v>
      </c>
      <c r="C970" t="s">
        <v>19</v>
      </c>
      <c r="D970" t="s">
        <v>546</v>
      </c>
      <c r="E970" t="s">
        <v>21</v>
      </c>
      <c r="F970" t="s">
        <v>39</v>
      </c>
      <c r="G970" s="1">
        <v>42456</v>
      </c>
      <c r="H970">
        <v>877424657</v>
      </c>
      <c r="I970" s="1">
        <v>42470</v>
      </c>
      <c r="J970" s="4">
        <v>8309</v>
      </c>
      <c r="K970" s="2">
        <v>437.2</v>
      </c>
      <c r="L970" s="2">
        <v>263.33</v>
      </c>
      <c r="M970" s="2">
        <v>3632694.8</v>
      </c>
      <c r="N970" s="2">
        <v>2188008.9700000002</v>
      </c>
      <c r="O970" s="2">
        <v>1444685.83</v>
      </c>
      <c r="P970">
        <v>2016</v>
      </c>
      <c r="Q970">
        <v>3</v>
      </c>
    </row>
    <row r="971" spans="1:17" x14ac:dyDescent="0.3">
      <c r="A971" t="s">
        <v>40</v>
      </c>
      <c r="B971" t="s">
        <v>322</v>
      </c>
      <c r="C971" t="s">
        <v>59</v>
      </c>
      <c r="D971" t="s">
        <v>704</v>
      </c>
      <c r="E971" t="s">
        <v>21</v>
      </c>
      <c r="F971" t="s">
        <v>39</v>
      </c>
      <c r="G971" s="1">
        <v>41094</v>
      </c>
      <c r="H971">
        <v>165380990</v>
      </c>
      <c r="I971" s="1">
        <v>41117</v>
      </c>
      <c r="J971" s="4">
        <v>8765</v>
      </c>
      <c r="K971" s="2">
        <v>668.27</v>
      </c>
      <c r="L971" s="2">
        <v>502.54</v>
      </c>
      <c r="M971" s="2">
        <v>5857386.5499999998</v>
      </c>
      <c r="N971" s="2">
        <v>4404763.0999999996</v>
      </c>
      <c r="O971" s="2">
        <v>1452623.45</v>
      </c>
      <c r="P971">
        <v>2012</v>
      </c>
      <c r="Q971">
        <v>7</v>
      </c>
    </row>
    <row r="972" spans="1:17" x14ac:dyDescent="0.3">
      <c r="A972" t="s">
        <v>40</v>
      </c>
      <c r="B972" t="s">
        <v>133</v>
      </c>
      <c r="C972" t="s">
        <v>19</v>
      </c>
      <c r="D972" t="s">
        <v>134</v>
      </c>
      <c r="E972" t="s">
        <v>27</v>
      </c>
      <c r="F972" t="s">
        <v>22</v>
      </c>
      <c r="G972" s="1">
        <v>41956</v>
      </c>
      <c r="H972">
        <v>270001733</v>
      </c>
      <c r="I972" s="1">
        <v>42005</v>
      </c>
      <c r="J972" s="4">
        <v>8368</v>
      </c>
      <c r="K972" s="2">
        <v>437.2</v>
      </c>
      <c r="L972" s="2">
        <v>263.33</v>
      </c>
      <c r="M972" s="2">
        <v>3658489.6</v>
      </c>
      <c r="N972" s="2">
        <v>2203545.44</v>
      </c>
      <c r="O972" s="2">
        <v>1454944.16</v>
      </c>
      <c r="P972">
        <v>2014</v>
      </c>
      <c r="Q972">
        <v>11</v>
      </c>
    </row>
    <row r="973" spans="1:17" x14ac:dyDescent="0.3">
      <c r="A973" t="s">
        <v>17</v>
      </c>
      <c r="B973" t="s">
        <v>174</v>
      </c>
      <c r="C973" t="s">
        <v>19</v>
      </c>
      <c r="D973" t="s">
        <v>595</v>
      </c>
      <c r="E973" t="s">
        <v>27</v>
      </c>
      <c r="F973" t="s">
        <v>22</v>
      </c>
      <c r="G973" s="1">
        <v>40759</v>
      </c>
      <c r="H973">
        <v>432037627</v>
      </c>
      <c r="I973" s="1">
        <v>40773</v>
      </c>
      <c r="J973" s="4">
        <v>8390</v>
      </c>
      <c r="K973" s="2">
        <v>437.2</v>
      </c>
      <c r="L973" s="2">
        <v>263.33</v>
      </c>
      <c r="M973" s="2">
        <v>3668108</v>
      </c>
      <c r="N973" s="2">
        <v>2209338.7000000002</v>
      </c>
      <c r="O973" s="2">
        <v>1458769.3</v>
      </c>
      <c r="P973">
        <v>2011</v>
      </c>
      <c r="Q973">
        <v>8</v>
      </c>
    </row>
    <row r="974" spans="1:17" x14ac:dyDescent="0.3">
      <c r="A974" t="s">
        <v>17</v>
      </c>
      <c r="B974" t="s">
        <v>18</v>
      </c>
      <c r="C974" t="s">
        <v>19</v>
      </c>
      <c r="D974" t="s">
        <v>20</v>
      </c>
      <c r="E974" t="s">
        <v>21</v>
      </c>
      <c r="F974" t="s">
        <v>22</v>
      </c>
      <c r="G974" s="1">
        <v>41930</v>
      </c>
      <c r="H974">
        <v>686800706</v>
      </c>
      <c r="I974" s="1">
        <v>41943</v>
      </c>
      <c r="J974" s="4">
        <v>8446</v>
      </c>
      <c r="K974" s="2">
        <v>437.2</v>
      </c>
      <c r="L974" s="2">
        <v>263.33</v>
      </c>
      <c r="M974" s="2">
        <v>3692591.2</v>
      </c>
      <c r="N974" s="2">
        <v>2224085.1800000002</v>
      </c>
      <c r="O974" s="2">
        <v>1468506.02</v>
      </c>
      <c r="P974">
        <v>2014</v>
      </c>
      <c r="Q974">
        <v>10</v>
      </c>
    </row>
    <row r="975" spans="1:17" x14ac:dyDescent="0.3">
      <c r="A975" t="s">
        <v>35</v>
      </c>
      <c r="B975" t="s">
        <v>252</v>
      </c>
      <c r="C975" t="s">
        <v>59</v>
      </c>
      <c r="D975" t="s">
        <v>491</v>
      </c>
      <c r="E975" t="s">
        <v>21</v>
      </c>
      <c r="F975" t="s">
        <v>39</v>
      </c>
      <c r="G975" s="1">
        <v>41896</v>
      </c>
      <c r="H975">
        <v>494454562</v>
      </c>
      <c r="I975" s="1">
        <v>41904</v>
      </c>
      <c r="J975" s="4">
        <v>8948</v>
      </c>
      <c r="K975" s="2">
        <v>668.27</v>
      </c>
      <c r="L975" s="2">
        <v>502.54</v>
      </c>
      <c r="M975" s="2">
        <v>5979679.96</v>
      </c>
      <c r="N975" s="2">
        <v>4496727.92</v>
      </c>
      <c r="O975" s="2">
        <v>1482952.04</v>
      </c>
      <c r="P975">
        <v>2014</v>
      </c>
      <c r="Q975">
        <v>9</v>
      </c>
    </row>
    <row r="976" spans="1:17" x14ac:dyDescent="0.3">
      <c r="A976" t="s">
        <v>40</v>
      </c>
      <c r="B976" t="s">
        <v>471</v>
      </c>
      <c r="C976" t="s">
        <v>19</v>
      </c>
      <c r="D976" t="s">
        <v>472</v>
      </c>
      <c r="E976" t="s">
        <v>27</v>
      </c>
      <c r="F976" t="s">
        <v>22</v>
      </c>
      <c r="G976" s="1">
        <v>42563</v>
      </c>
      <c r="H976">
        <v>225666320</v>
      </c>
      <c r="I976" s="1">
        <v>42603</v>
      </c>
      <c r="J976" s="4">
        <v>8534</v>
      </c>
      <c r="K976" s="2">
        <v>437.2</v>
      </c>
      <c r="L976" s="2">
        <v>263.33</v>
      </c>
      <c r="M976" s="2">
        <v>3731064.8</v>
      </c>
      <c r="N976" s="2">
        <v>2247258.2200000002</v>
      </c>
      <c r="O976" s="2">
        <v>1483806.58</v>
      </c>
      <c r="P976">
        <v>2016</v>
      </c>
      <c r="Q976">
        <v>7</v>
      </c>
    </row>
    <row r="977" spans="1:17" x14ac:dyDescent="0.3">
      <c r="A977" t="s">
        <v>35</v>
      </c>
      <c r="B977" t="s">
        <v>75</v>
      </c>
      <c r="C977" t="s">
        <v>59</v>
      </c>
      <c r="D977" t="s">
        <v>76</v>
      </c>
      <c r="E977" t="s">
        <v>21</v>
      </c>
      <c r="F977" t="s">
        <v>65</v>
      </c>
      <c r="G977" s="1">
        <v>41148</v>
      </c>
      <c r="H977">
        <v>247802054</v>
      </c>
      <c r="I977" s="1">
        <v>41160</v>
      </c>
      <c r="J977" s="4">
        <v>8989</v>
      </c>
      <c r="K977" s="2">
        <v>668.27</v>
      </c>
      <c r="L977" s="2">
        <v>502.54</v>
      </c>
      <c r="M977" s="2">
        <v>6007079.0300000003</v>
      </c>
      <c r="N977" s="2">
        <v>4517332.0599999996</v>
      </c>
      <c r="O977" s="2">
        <v>1489746.97</v>
      </c>
      <c r="P977">
        <v>2012</v>
      </c>
      <c r="Q977">
        <v>8</v>
      </c>
    </row>
    <row r="978" spans="1:17" x14ac:dyDescent="0.3">
      <c r="A978" t="s">
        <v>51</v>
      </c>
      <c r="B978" t="s">
        <v>379</v>
      </c>
      <c r="C978" t="s">
        <v>59</v>
      </c>
      <c r="D978" t="s">
        <v>380</v>
      </c>
      <c r="E978" t="s">
        <v>21</v>
      </c>
      <c r="F978" t="s">
        <v>65</v>
      </c>
      <c r="G978" s="1">
        <v>40237</v>
      </c>
      <c r="H978">
        <v>157542073</v>
      </c>
      <c r="I978" s="1">
        <v>40252</v>
      </c>
      <c r="J978" s="4">
        <v>9055</v>
      </c>
      <c r="K978" s="2">
        <v>668.27</v>
      </c>
      <c r="L978" s="2">
        <v>502.54</v>
      </c>
      <c r="M978" s="2">
        <v>6051184.8499999996</v>
      </c>
      <c r="N978" s="2">
        <v>4550499.7</v>
      </c>
      <c r="O978" s="2">
        <v>1500685.15</v>
      </c>
      <c r="P978">
        <v>2010</v>
      </c>
      <c r="Q978">
        <v>2</v>
      </c>
    </row>
    <row r="979" spans="1:17" x14ac:dyDescent="0.3">
      <c r="A979" t="s">
        <v>40</v>
      </c>
      <c r="B979" t="s">
        <v>168</v>
      </c>
      <c r="C979" t="s">
        <v>59</v>
      </c>
      <c r="D979" t="s">
        <v>325</v>
      </c>
      <c r="E979" t="s">
        <v>27</v>
      </c>
      <c r="F979" t="s">
        <v>30</v>
      </c>
      <c r="G979" s="1">
        <v>41866</v>
      </c>
      <c r="H979">
        <v>781253516</v>
      </c>
      <c r="I979" s="1">
        <v>41883</v>
      </c>
      <c r="J979" s="4">
        <v>9131</v>
      </c>
      <c r="K979" s="2">
        <v>668.27</v>
      </c>
      <c r="L979" s="2">
        <v>502.54</v>
      </c>
      <c r="M979" s="2">
        <v>6101973.3700000001</v>
      </c>
      <c r="N979" s="2">
        <v>4588692.74</v>
      </c>
      <c r="O979" s="2">
        <v>1513280.63</v>
      </c>
      <c r="P979">
        <v>2014</v>
      </c>
      <c r="Q979">
        <v>8</v>
      </c>
    </row>
    <row r="980" spans="1:17" x14ac:dyDescent="0.3">
      <c r="A980" t="s">
        <v>35</v>
      </c>
      <c r="B980" t="s">
        <v>443</v>
      </c>
      <c r="C980" t="s">
        <v>59</v>
      </c>
      <c r="D980" t="s">
        <v>1177</v>
      </c>
      <c r="E980" t="s">
        <v>21</v>
      </c>
      <c r="F980" t="s">
        <v>39</v>
      </c>
      <c r="G980" s="1">
        <v>42102</v>
      </c>
      <c r="H980">
        <v>243882596</v>
      </c>
      <c r="I980" s="1">
        <v>42135</v>
      </c>
      <c r="J980" s="4">
        <v>9135</v>
      </c>
      <c r="K980" s="2">
        <v>668.27</v>
      </c>
      <c r="L980" s="2">
        <v>502.54</v>
      </c>
      <c r="M980" s="2">
        <v>6104646.4500000002</v>
      </c>
      <c r="N980" s="2">
        <v>4590702.9000000004</v>
      </c>
      <c r="O980" s="2">
        <v>1513943.55</v>
      </c>
      <c r="P980">
        <v>2015</v>
      </c>
      <c r="Q980">
        <v>4</v>
      </c>
    </row>
    <row r="981" spans="1:17" x14ac:dyDescent="0.3">
      <c r="A981" t="s">
        <v>48</v>
      </c>
      <c r="B981" t="s">
        <v>418</v>
      </c>
      <c r="C981" t="s">
        <v>19</v>
      </c>
      <c r="D981" t="s">
        <v>1178</v>
      </c>
      <c r="E981" t="s">
        <v>27</v>
      </c>
      <c r="F981" t="s">
        <v>65</v>
      </c>
      <c r="G981" s="1">
        <v>42796</v>
      </c>
      <c r="H981">
        <v>574441039</v>
      </c>
      <c r="I981" s="1">
        <v>42831</v>
      </c>
      <c r="J981" s="4">
        <v>8724</v>
      </c>
      <c r="K981" s="2">
        <v>437.2</v>
      </c>
      <c r="L981" s="2">
        <v>263.33</v>
      </c>
      <c r="M981" s="2">
        <v>3814132.8</v>
      </c>
      <c r="N981" s="2">
        <v>2297290.92</v>
      </c>
      <c r="O981" s="2">
        <v>1516841.88</v>
      </c>
      <c r="P981">
        <v>2017</v>
      </c>
      <c r="Q981">
        <v>3</v>
      </c>
    </row>
    <row r="982" spans="1:17" x14ac:dyDescent="0.3">
      <c r="A982" t="s">
        <v>17</v>
      </c>
      <c r="B982" t="s">
        <v>318</v>
      </c>
      <c r="C982" t="s">
        <v>59</v>
      </c>
      <c r="D982" t="s">
        <v>358</v>
      </c>
      <c r="E982" t="s">
        <v>27</v>
      </c>
      <c r="F982" t="s">
        <v>65</v>
      </c>
      <c r="G982" s="1">
        <v>42437</v>
      </c>
      <c r="H982">
        <v>276661765</v>
      </c>
      <c r="I982" s="1">
        <v>42480</v>
      </c>
      <c r="J982" s="4">
        <v>9219</v>
      </c>
      <c r="K982" s="2">
        <v>668.27</v>
      </c>
      <c r="L982" s="2">
        <v>502.54</v>
      </c>
      <c r="M982" s="2">
        <v>6160781.1299999999</v>
      </c>
      <c r="N982" s="2">
        <v>4632916.26</v>
      </c>
      <c r="O982" s="2">
        <v>1527864.87</v>
      </c>
      <c r="P982">
        <v>2016</v>
      </c>
      <c r="Q982">
        <v>3</v>
      </c>
    </row>
    <row r="983" spans="1:17" x14ac:dyDescent="0.3">
      <c r="A983" t="s">
        <v>51</v>
      </c>
      <c r="B983" t="s">
        <v>379</v>
      </c>
      <c r="C983" t="s">
        <v>19</v>
      </c>
      <c r="D983" t="s">
        <v>692</v>
      </c>
      <c r="E983" t="s">
        <v>21</v>
      </c>
      <c r="F983" t="s">
        <v>39</v>
      </c>
      <c r="G983" s="1">
        <v>40655</v>
      </c>
      <c r="H983">
        <v>534633624</v>
      </c>
      <c r="I983" s="1">
        <v>40702</v>
      </c>
      <c r="J983" s="4">
        <v>8825</v>
      </c>
      <c r="K983" s="2">
        <v>437.2</v>
      </c>
      <c r="L983" s="2">
        <v>263.33</v>
      </c>
      <c r="M983" s="2">
        <v>3858290</v>
      </c>
      <c r="N983" s="2">
        <v>2323887.25</v>
      </c>
      <c r="O983" s="2">
        <v>1534402.75</v>
      </c>
      <c r="P983">
        <v>2011</v>
      </c>
      <c r="Q983">
        <v>4</v>
      </c>
    </row>
    <row r="984" spans="1:17" x14ac:dyDescent="0.3">
      <c r="A984" t="s">
        <v>23</v>
      </c>
      <c r="B984" t="s">
        <v>70</v>
      </c>
      <c r="C984" t="s">
        <v>59</v>
      </c>
      <c r="D984" t="s">
        <v>506</v>
      </c>
      <c r="E984" t="s">
        <v>27</v>
      </c>
      <c r="F984" t="s">
        <v>65</v>
      </c>
      <c r="G984" s="1">
        <v>41746</v>
      </c>
      <c r="H984">
        <v>192721068</v>
      </c>
      <c r="I984" s="1">
        <v>41779</v>
      </c>
      <c r="J984" s="4">
        <v>9302</v>
      </c>
      <c r="K984" s="2">
        <v>668.27</v>
      </c>
      <c r="L984" s="2">
        <v>502.54</v>
      </c>
      <c r="M984" s="2">
        <v>6216247.54</v>
      </c>
      <c r="N984" s="2">
        <v>4674627.08</v>
      </c>
      <c r="O984" s="2">
        <v>1541620.46</v>
      </c>
      <c r="P984">
        <v>2014</v>
      </c>
      <c r="Q984">
        <v>4</v>
      </c>
    </row>
    <row r="985" spans="1:17" x14ac:dyDescent="0.3">
      <c r="A985" t="s">
        <v>35</v>
      </c>
      <c r="B985" t="s">
        <v>118</v>
      </c>
      <c r="C985" t="s">
        <v>59</v>
      </c>
      <c r="D985" t="s">
        <v>1203</v>
      </c>
      <c r="E985" t="s">
        <v>27</v>
      </c>
      <c r="F985" t="s">
        <v>39</v>
      </c>
      <c r="G985" s="1">
        <v>40188</v>
      </c>
      <c r="H985">
        <v>256994950</v>
      </c>
      <c r="I985" s="1">
        <v>40228</v>
      </c>
      <c r="J985" s="4">
        <v>9372</v>
      </c>
      <c r="K985" s="2">
        <v>668.27</v>
      </c>
      <c r="L985" s="2">
        <v>502.54</v>
      </c>
      <c r="M985" s="2">
        <v>6263026.4400000004</v>
      </c>
      <c r="N985" s="2">
        <v>4709804.88</v>
      </c>
      <c r="O985" s="2">
        <v>1553221.56</v>
      </c>
      <c r="P985">
        <v>2010</v>
      </c>
      <c r="Q985">
        <v>1</v>
      </c>
    </row>
    <row r="986" spans="1:17" x14ac:dyDescent="0.3">
      <c r="A986" t="s">
        <v>51</v>
      </c>
      <c r="B986" t="s">
        <v>216</v>
      </c>
      <c r="C986" t="s">
        <v>19</v>
      </c>
      <c r="D986" t="s">
        <v>563</v>
      </c>
      <c r="E986" t="s">
        <v>21</v>
      </c>
      <c r="F986" t="s">
        <v>30</v>
      </c>
      <c r="G986" s="1">
        <v>41559</v>
      </c>
      <c r="H986">
        <v>663857305</v>
      </c>
      <c r="I986" s="1">
        <v>41591</v>
      </c>
      <c r="J986" s="4">
        <v>8984</v>
      </c>
      <c r="K986" s="2">
        <v>437.2</v>
      </c>
      <c r="L986" s="2">
        <v>263.33</v>
      </c>
      <c r="M986" s="2">
        <v>3927804.8</v>
      </c>
      <c r="N986" s="2">
        <v>2365756.7200000002</v>
      </c>
      <c r="O986" s="2">
        <v>1562048.08</v>
      </c>
      <c r="P986">
        <v>2013</v>
      </c>
      <c r="Q986">
        <v>10</v>
      </c>
    </row>
    <row r="987" spans="1:17" x14ac:dyDescent="0.3">
      <c r="A987" t="s">
        <v>40</v>
      </c>
      <c r="B987" t="s">
        <v>279</v>
      </c>
      <c r="C987" t="s">
        <v>19</v>
      </c>
      <c r="D987" t="s">
        <v>975</v>
      </c>
      <c r="E987" t="s">
        <v>21</v>
      </c>
      <c r="F987" t="s">
        <v>30</v>
      </c>
      <c r="G987" s="1">
        <v>42316</v>
      </c>
      <c r="H987">
        <v>837855851</v>
      </c>
      <c r="I987" s="1">
        <v>42316</v>
      </c>
      <c r="J987" s="4">
        <v>9020</v>
      </c>
      <c r="K987" s="2">
        <v>437.2</v>
      </c>
      <c r="L987" s="2">
        <v>263.33</v>
      </c>
      <c r="M987" s="2">
        <v>3943544</v>
      </c>
      <c r="N987" s="2">
        <v>2375236.6</v>
      </c>
      <c r="O987" s="2">
        <v>1568307.4</v>
      </c>
      <c r="P987">
        <v>2015</v>
      </c>
      <c r="Q987">
        <v>11</v>
      </c>
    </row>
    <row r="988" spans="1:17" x14ac:dyDescent="0.3">
      <c r="A988" t="s">
        <v>35</v>
      </c>
      <c r="B988" t="s">
        <v>131</v>
      </c>
      <c r="C988" t="s">
        <v>19</v>
      </c>
      <c r="D988" t="s">
        <v>649</v>
      </c>
      <c r="E988" t="s">
        <v>21</v>
      </c>
      <c r="F988" t="s">
        <v>39</v>
      </c>
      <c r="G988" s="1">
        <v>40690</v>
      </c>
      <c r="H988">
        <v>562817418</v>
      </c>
      <c r="I988" s="1">
        <v>40696</v>
      </c>
      <c r="J988" s="4">
        <v>9036</v>
      </c>
      <c r="K988" s="2">
        <v>437.2</v>
      </c>
      <c r="L988" s="2">
        <v>263.33</v>
      </c>
      <c r="M988" s="2">
        <v>3950539.2</v>
      </c>
      <c r="N988" s="2">
        <v>2379449.88</v>
      </c>
      <c r="O988" s="2">
        <v>1571089.32</v>
      </c>
      <c r="P988">
        <v>2011</v>
      </c>
      <c r="Q988">
        <v>5</v>
      </c>
    </row>
    <row r="989" spans="1:17" x14ac:dyDescent="0.3">
      <c r="A989" t="s">
        <v>48</v>
      </c>
      <c r="B989" t="s">
        <v>193</v>
      </c>
      <c r="C989" t="s">
        <v>59</v>
      </c>
      <c r="D989" t="s">
        <v>800</v>
      </c>
      <c r="E989" t="s">
        <v>21</v>
      </c>
      <c r="F989" t="s">
        <v>39</v>
      </c>
      <c r="G989" s="1">
        <v>41483</v>
      </c>
      <c r="H989">
        <v>714818418</v>
      </c>
      <c r="I989" s="1">
        <v>41510</v>
      </c>
      <c r="J989" s="4">
        <v>9509</v>
      </c>
      <c r="K989" s="2">
        <v>668.27</v>
      </c>
      <c r="L989" s="2">
        <v>502.54</v>
      </c>
      <c r="M989" s="2">
        <v>6354579.4299999997</v>
      </c>
      <c r="N989" s="2">
        <v>4778652.8600000003</v>
      </c>
      <c r="O989" s="2">
        <v>1575926.57</v>
      </c>
      <c r="P989">
        <v>2013</v>
      </c>
      <c r="Q989">
        <v>7</v>
      </c>
    </row>
    <row r="990" spans="1:17" x14ac:dyDescent="0.3">
      <c r="A990" t="s">
        <v>17</v>
      </c>
      <c r="B990" t="s">
        <v>348</v>
      </c>
      <c r="C990" t="s">
        <v>19</v>
      </c>
      <c r="D990" t="s">
        <v>1103</v>
      </c>
      <c r="E990" t="s">
        <v>21</v>
      </c>
      <c r="F990" t="s">
        <v>22</v>
      </c>
      <c r="G990" s="1">
        <v>41840</v>
      </c>
      <c r="H990">
        <v>281561410</v>
      </c>
      <c r="I990" s="1">
        <v>41853</v>
      </c>
      <c r="J990" s="4">
        <v>9133</v>
      </c>
      <c r="K990" s="2">
        <v>437.2</v>
      </c>
      <c r="L990" s="2">
        <v>263.33</v>
      </c>
      <c r="M990" s="2">
        <v>3992947.6</v>
      </c>
      <c r="N990" s="2">
        <v>2404992.89</v>
      </c>
      <c r="O990" s="2">
        <v>1587954.71</v>
      </c>
      <c r="P990">
        <v>2014</v>
      </c>
      <c r="Q990">
        <v>7</v>
      </c>
    </row>
    <row r="991" spans="1:17" x14ac:dyDescent="0.3">
      <c r="A991" t="s">
        <v>40</v>
      </c>
      <c r="B991" t="s">
        <v>377</v>
      </c>
      <c r="C991" t="s">
        <v>59</v>
      </c>
      <c r="D991" t="s">
        <v>1225</v>
      </c>
      <c r="E991" t="s">
        <v>21</v>
      </c>
      <c r="F991" t="s">
        <v>65</v>
      </c>
      <c r="G991" s="1">
        <v>42394</v>
      </c>
      <c r="H991">
        <v>289606320</v>
      </c>
      <c r="I991" s="1">
        <v>42414</v>
      </c>
      <c r="J991" s="4">
        <v>9801</v>
      </c>
      <c r="K991" s="2">
        <v>668.27</v>
      </c>
      <c r="L991" s="2">
        <v>502.54</v>
      </c>
      <c r="M991" s="2">
        <v>6549714.2699999996</v>
      </c>
      <c r="N991" s="2">
        <v>4925394.54</v>
      </c>
      <c r="O991" s="2">
        <v>1624319.73</v>
      </c>
      <c r="P991">
        <v>2016</v>
      </c>
      <c r="Q991">
        <v>1</v>
      </c>
    </row>
    <row r="992" spans="1:17" x14ac:dyDescent="0.3">
      <c r="A992" t="s">
        <v>31</v>
      </c>
      <c r="B992" t="s">
        <v>84</v>
      </c>
      <c r="C992" t="s">
        <v>59</v>
      </c>
      <c r="D992" t="s">
        <v>771</v>
      </c>
      <c r="E992" t="s">
        <v>27</v>
      </c>
      <c r="F992" t="s">
        <v>30</v>
      </c>
      <c r="G992" s="1">
        <v>41310</v>
      </c>
      <c r="H992">
        <v>428392827</v>
      </c>
      <c r="I992" s="1">
        <v>41310</v>
      </c>
      <c r="J992" s="4">
        <v>9812</v>
      </c>
      <c r="K992" s="2">
        <v>668.27</v>
      </c>
      <c r="L992" s="2">
        <v>502.54</v>
      </c>
      <c r="M992" s="2">
        <v>6557065.2400000002</v>
      </c>
      <c r="N992" s="2">
        <v>4930922.4800000004</v>
      </c>
      <c r="O992" s="2">
        <v>1626142.76</v>
      </c>
      <c r="P992">
        <v>2013</v>
      </c>
      <c r="Q992">
        <v>2</v>
      </c>
    </row>
    <row r="993" spans="1:17" x14ac:dyDescent="0.3">
      <c r="A993" t="s">
        <v>48</v>
      </c>
      <c r="B993" t="s">
        <v>261</v>
      </c>
      <c r="C993" t="s">
        <v>19</v>
      </c>
      <c r="D993" t="s">
        <v>778</v>
      </c>
      <c r="E993" t="s">
        <v>27</v>
      </c>
      <c r="F993" t="s">
        <v>65</v>
      </c>
      <c r="G993" s="1">
        <v>40934</v>
      </c>
      <c r="H993">
        <v>888647449</v>
      </c>
      <c r="I993" s="1">
        <v>40967</v>
      </c>
      <c r="J993" s="4">
        <v>9383</v>
      </c>
      <c r="K993" s="2">
        <v>437.2</v>
      </c>
      <c r="L993" s="2">
        <v>263.33</v>
      </c>
      <c r="M993" s="2">
        <v>4102247.6</v>
      </c>
      <c r="N993" s="2">
        <v>2470825.39</v>
      </c>
      <c r="O993" s="2">
        <v>1631422.21</v>
      </c>
      <c r="P993">
        <v>2012</v>
      </c>
      <c r="Q993">
        <v>1</v>
      </c>
    </row>
    <row r="994" spans="1:17" x14ac:dyDescent="0.3">
      <c r="A994" t="s">
        <v>51</v>
      </c>
      <c r="B994" t="s">
        <v>379</v>
      </c>
      <c r="C994" t="s">
        <v>59</v>
      </c>
      <c r="D994" t="s">
        <v>1179</v>
      </c>
      <c r="E994" t="s">
        <v>27</v>
      </c>
      <c r="F994" t="s">
        <v>22</v>
      </c>
      <c r="G994" s="1">
        <v>40982</v>
      </c>
      <c r="H994">
        <v>442214143</v>
      </c>
      <c r="I994" s="1">
        <v>41032</v>
      </c>
      <c r="J994" s="4">
        <v>9847</v>
      </c>
      <c r="K994" s="2">
        <v>668.27</v>
      </c>
      <c r="L994" s="2">
        <v>502.54</v>
      </c>
      <c r="M994" s="2">
        <v>6580454.6900000004</v>
      </c>
      <c r="N994" s="2">
        <v>4948511.38</v>
      </c>
      <c r="O994" s="2">
        <v>1631943.31</v>
      </c>
      <c r="P994">
        <v>2012</v>
      </c>
      <c r="Q994">
        <v>3</v>
      </c>
    </row>
    <row r="995" spans="1:17" x14ac:dyDescent="0.3">
      <c r="A995" t="s">
        <v>40</v>
      </c>
      <c r="B995" t="s">
        <v>196</v>
      </c>
      <c r="C995" t="s">
        <v>59</v>
      </c>
      <c r="D995" t="s">
        <v>479</v>
      </c>
      <c r="E995" t="s">
        <v>27</v>
      </c>
      <c r="F995" t="s">
        <v>65</v>
      </c>
      <c r="G995" s="1">
        <v>40236</v>
      </c>
      <c r="H995">
        <v>494525372</v>
      </c>
      <c r="I995" s="1">
        <v>40239</v>
      </c>
      <c r="J995" s="4">
        <v>9902</v>
      </c>
      <c r="K995" s="2">
        <v>668.27</v>
      </c>
      <c r="L995" s="2">
        <v>502.54</v>
      </c>
      <c r="M995" s="2">
        <v>6617209.54</v>
      </c>
      <c r="N995" s="2">
        <v>4976151.08</v>
      </c>
      <c r="O995" s="2">
        <v>1641058.46</v>
      </c>
      <c r="P995">
        <v>2010</v>
      </c>
      <c r="Q995">
        <v>2</v>
      </c>
    </row>
    <row r="996" spans="1:17" x14ac:dyDescent="0.3">
      <c r="A996" t="s">
        <v>40</v>
      </c>
      <c r="B996" t="s">
        <v>306</v>
      </c>
      <c r="C996" t="s">
        <v>19</v>
      </c>
      <c r="D996" t="s">
        <v>666</v>
      </c>
      <c r="E996" t="s">
        <v>21</v>
      </c>
      <c r="F996" t="s">
        <v>65</v>
      </c>
      <c r="G996" s="1">
        <v>42424</v>
      </c>
      <c r="H996">
        <v>869589173</v>
      </c>
      <c r="I996" s="1">
        <v>42446</v>
      </c>
      <c r="J996" s="4">
        <v>9615</v>
      </c>
      <c r="K996" s="2">
        <v>437.2</v>
      </c>
      <c r="L996" s="2">
        <v>263.33</v>
      </c>
      <c r="M996" s="2">
        <v>4203678</v>
      </c>
      <c r="N996" s="2">
        <v>2531917.9500000002</v>
      </c>
      <c r="O996" s="2">
        <v>1671760.05</v>
      </c>
      <c r="P996">
        <v>2016</v>
      </c>
      <c r="Q996">
        <v>2</v>
      </c>
    </row>
    <row r="997" spans="1:17" x14ac:dyDescent="0.3">
      <c r="A997" t="s">
        <v>17</v>
      </c>
      <c r="B997" t="s">
        <v>116</v>
      </c>
      <c r="C997" t="s">
        <v>19</v>
      </c>
      <c r="D997" t="s">
        <v>614</v>
      </c>
      <c r="E997" t="s">
        <v>21</v>
      </c>
      <c r="F997" t="s">
        <v>30</v>
      </c>
      <c r="G997" s="1">
        <v>40313</v>
      </c>
      <c r="H997">
        <v>409873998</v>
      </c>
      <c r="I997" s="1">
        <v>40332</v>
      </c>
      <c r="J997" s="4">
        <v>9679</v>
      </c>
      <c r="K997" s="2">
        <v>437.2</v>
      </c>
      <c r="L997" s="2">
        <v>263.33</v>
      </c>
      <c r="M997" s="2">
        <v>4231658.8</v>
      </c>
      <c r="N997" s="2">
        <v>2548771.0699999998</v>
      </c>
      <c r="O997" s="2">
        <v>1682887.73</v>
      </c>
      <c r="P997">
        <v>2010</v>
      </c>
      <c r="Q997">
        <v>5</v>
      </c>
    </row>
    <row r="998" spans="1:17" x14ac:dyDescent="0.3">
      <c r="A998" t="s">
        <v>31</v>
      </c>
      <c r="B998" t="s">
        <v>63</v>
      </c>
      <c r="C998" t="s">
        <v>19</v>
      </c>
      <c r="D998" t="s">
        <v>831</v>
      </c>
      <c r="E998" t="s">
        <v>21</v>
      </c>
      <c r="F998" t="s">
        <v>22</v>
      </c>
      <c r="G998" s="1">
        <v>40831</v>
      </c>
      <c r="H998">
        <v>573025262</v>
      </c>
      <c r="I998" s="1">
        <v>40861</v>
      </c>
      <c r="J998" s="4">
        <v>9764</v>
      </c>
      <c r="K998" s="2">
        <v>437.2</v>
      </c>
      <c r="L998" s="2">
        <v>263.33</v>
      </c>
      <c r="M998" s="2">
        <v>4268820.8</v>
      </c>
      <c r="N998" s="2">
        <v>2571154.12</v>
      </c>
      <c r="O998" s="2">
        <v>1697666.68</v>
      </c>
      <c r="P998">
        <v>2011</v>
      </c>
      <c r="Q998">
        <v>10</v>
      </c>
    </row>
    <row r="999" spans="1:17" x14ac:dyDescent="0.3">
      <c r="A999" t="s">
        <v>40</v>
      </c>
      <c r="B999" t="s">
        <v>109</v>
      </c>
      <c r="C999" t="s">
        <v>19</v>
      </c>
      <c r="D999" t="s">
        <v>1032</v>
      </c>
      <c r="E999" t="s">
        <v>27</v>
      </c>
      <c r="F999" t="s">
        <v>65</v>
      </c>
      <c r="G999" s="1">
        <v>41710</v>
      </c>
      <c r="H999">
        <v>418593108</v>
      </c>
      <c r="I999" s="1">
        <v>41723</v>
      </c>
      <c r="J999" s="4">
        <v>9858</v>
      </c>
      <c r="K999" s="2">
        <v>437.2</v>
      </c>
      <c r="L999" s="2">
        <v>263.33</v>
      </c>
      <c r="M999" s="2">
        <v>4309917.5999999996</v>
      </c>
      <c r="N999" s="2">
        <v>2595907.14</v>
      </c>
      <c r="O999" s="2">
        <v>1714010.46</v>
      </c>
      <c r="P999">
        <v>2014</v>
      </c>
      <c r="Q999">
        <v>3</v>
      </c>
    </row>
    <row r="1000" spans="1:17" x14ac:dyDescent="0.3">
      <c r="A1000" t="s">
        <v>31</v>
      </c>
      <c r="B1000" t="s">
        <v>166</v>
      </c>
      <c r="C1000" t="s">
        <v>19</v>
      </c>
      <c r="D1000" t="s">
        <v>638</v>
      </c>
      <c r="E1000" t="s">
        <v>21</v>
      </c>
      <c r="F1000" t="s">
        <v>65</v>
      </c>
      <c r="G1000" s="1">
        <v>42707</v>
      </c>
      <c r="H1000">
        <v>653148210</v>
      </c>
      <c r="I1000" s="1">
        <v>42756</v>
      </c>
      <c r="J1000" s="4">
        <v>9924</v>
      </c>
      <c r="K1000" s="2">
        <v>437.2</v>
      </c>
      <c r="L1000" s="2">
        <v>263.33</v>
      </c>
      <c r="M1000" s="2">
        <v>4338772.8</v>
      </c>
      <c r="N1000" s="2">
        <v>2613286.92</v>
      </c>
      <c r="O1000" s="2">
        <v>1725485.88</v>
      </c>
      <c r="P1000">
        <v>2016</v>
      </c>
      <c r="Q1000">
        <v>12</v>
      </c>
    </row>
    <row r="1001" spans="1:17" x14ac:dyDescent="0.3">
      <c r="A1001" t="s">
        <v>40</v>
      </c>
      <c r="B1001" t="s">
        <v>388</v>
      </c>
      <c r="C1001" t="s">
        <v>19</v>
      </c>
      <c r="D1001" t="s">
        <v>1131</v>
      </c>
      <c r="E1001" t="s">
        <v>27</v>
      </c>
      <c r="F1001" t="s">
        <v>39</v>
      </c>
      <c r="G1001" s="1">
        <v>40221</v>
      </c>
      <c r="H1001">
        <v>403961122</v>
      </c>
      <c r="I1001" s="1">
        <v>40257</v>
      </c>
      <c r="J1001" s="4">
        <v>9928</v>
      </c>
      <c r="K1001" s="2">
        <v>437.2</v>
      </c>
      <c r="L1001" s="2">
        <v>263.33</v>
      </c>
      <c r="M1001" s="2">
        <v>4340521.5999999996</v>
      </c>
      <c r="N1001" s="2">
        <v>2614340.2400000002</v>
      </c>
      <c r="O1001" s="2">
        <v>1726181.36</v>
      </c>
      <c r="P1001">
        <v>2010</v>
      </c>
      <c r="Q1001">
        <v>2</v>
      </c>
    </row>
    <row r="1003" spans="1:17" x14ac:dyDescent="0.3">
      <c r="N1003" s="2" t="s">
        <v>1227</v>
      </c>
      <c r="O1003" s="2">
        <f>AVERAGE(O2:O1001)</f>
        <v>391202.61155999976</v>
      </c>
    </row>
    <row r="1004" spans="1:17" x14ac:dyDescent="0.3">
      <c r="N1004" s="2" t="s">
        <v>1228</v>
      </c>
      <c r="O1004" s="2">
        <f>MEDIAN(O2:O1001)</f>
        <v>277225.98</v>
      </c>
    </row>
    <row r="1005" spans="1:17" x14ac:dyDescent="0.3">
      <c r="N1005" s="2" t="s">
        <v>1229</v>
      </c>
      <c r="O1005" s="2">
        <f>STDEV(O2:O1001)</f>
        <v>383640.18586468004</v>
      </c>
    </row>
    <row r="1006" spans="1:17" x14ac:dyDescent="0.3">
      <c r="N1006" s="2" t="s">
        <v>1230</v>
      </c>
      <c r="O1006" s="2">
        <f>MAX(O1:O1001)</f>
        <v>1726181.36</v>
      </c>
    </row>
    <row r="1007" spans="1:17" x14ac:dyDescent="0.3">
      <c r="N1007" s="2" t="s">
        <v>1231</v>
      </c>
      <c r="O1007" s="2">
        <f>MIN(O2:O1001)</f>
        <v>532.61</v>
      </c>
    </row>
    <row r="1008" spans="1:17" x14ac:dyDescent="0.3">
      <c r="N1008" s="2" t="s">
        <v>1232</v>
      </c>
      <c r="O1008" s="2">
        <f>_xlfn.QUARTILE.EXC(O2:O1001,1)</f>
        <v>98031.6</v>
      </c>
    </row>
    <row r="1009" spans="14:16" x14ac:dyDescent="0.3">
      <c r="N1009" s="2" t="s">
        <v>1233</v>
      </c>
      <c r="O1009" s="2">
        <f>_xlfn.QUARTILE.EXC(O2:O1001,2)</f>
        <v>277225.98</v>
      </c>
    </row>
    <row r="1010" spans="14:16" x14ac:dyDescent="0.3">
      <c r="N1010" s="2" t="s">
        <v>1234</v>
      </c>
      <c r="O1010" s="2">
        <f>_xlfn.QUARTILE.EXC(O2:O1001,3)</f>
        <v>548617.70500000007</v>
      </c>
    </row>
    <row r="1011" spans="14:16" x14ac:dyDescent="0.3">
      <c r="N1011" s="2" t="s">
        <v>1235</v>
      </c>
      <c r="O1011" s="3">
        <f>COUNTIFS(O2:O1001,"&gt;50,000",O2:O1001,"&lt;100,000")</f>
        <v>92</v>
      </c>
      <c r="P1011" s="2">
        <f>SUMIFS($O$2:$O$1001, $O$2:$O$1001,"&gt;50000", $O$2:$O$1001,"&lt;100000")</f>
        <v>6848372.209999999</v>
      </c>
    </row>
    <row r="1012" spans="14:16" x14ac:dyDescent="0.3">
      <c r="N1012" s="2" t="s">
        <v>1236</v>
      </c>
      <c r="O1012" s="3">
        <f>COUNTIFS($O$1:$O$1001,"&gt;100000", $O$1:$O$1001, "&lt;1,000,000")</f>
        <v>660</v>
      </c>
      <c r="P1012" s="2">
        <f>SUMIFS($O$2:$O$1001, $O$2:$O$1001,"&gt;100000", $O$2:$O$1001,"&lt;1000000")</f>
        <v>265059859.27000007</v>
      </c>
    </row>
    <row r="1013" spans="14:16" x14ac:dyDescent="0.3">
      <c r="N1013" s="2" t="s">
        <v>1237</v>
      </c>
      <c r="O1013" s="3">
        <f>COUNTIF($O$1:$O$1001,"&gt;1,000,000")</f>
        <v>87</v>
      </c>
      <c r="P1013" s="2">
        <f>SUMIF($O$2:$O$1001,"&gt;1,000,000",$O$2:$O$1001)</f>
        <v>116302714.51999998</v>
      </c>
    </row>
  </sheetData>
  <conditionalFormatting sqref="F4">
    <cfRule type="colorScale" priority="2">
      <colorScale>
        <cfvo type="min"/>
        <cfvo type="max"/>
        <color rgb="FFFF7128"/>
        <color theme="8"/>
      </colorScale>
    </cfRule>
  </conditionalFormatting>
  <dataValidations count="1">
    <dataValidation type="list" allowBlank="1" showInputMessage="1" showErrorMessage="1" sqref="M1015" xr:uid="{12801ED3-F2CA-499E-9821-1DA218DB1A8C}">
      <formula1>$D$2:$D$1001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952B-4BA1-4995-A34F-720DEF8DE9B4}">
  <dimension ref="A3:G2563"/>
  <sheetViews>
    <sheetView topLeftCell="A133" zoomScale="99" zoomScaleNormal="99" workbookViewId="0">
      <selection activeCell="C217" sqref="C217"/>
    </sheetView>
  </sheetViews>
  <sheetFormatPr defaultRowHeight="14.4" x14ac:dyDescent="0.3"/>
  <cols>
    <col min="1" max="1" width="12.6640625" bestFit="1" customWidth="1"/>
    <col min="2" max="2" width="21.21875" bestFit="1" customWidth="1"/>
    <col min="3" max="3" width="20.5546875" bestFit="1" customWidth="1"/>
    <col min="6" max="6" width="29.21875" bestFit="1" customWidth="1"/>
    <col min="7" max="7" width="11" bestFit="1" customWidth="1"/>
  </cols>
  <sheetData>
    <row r="3" spans="1:7" x14ac:dyDescent="0.3">
      <c r="A3" s="5" t="s">
        <v>1238</v>
      </c>
      <c r="B3" t="s">
        <v>1239</v>
      </c>
      <c r="F3" s="6" t="s">
        <v>1</v>
      </c>
      <c r="G3" s="7" t="s">
        <v>14</v>
      </c>
    </row>
    <row r="4" spans="1:7" x14ac:dyDescent="0.3">
      <c r="A4" s="6" t="s">
        <v>208</v>
      </c>
      <c r="B4" s="7">
        <v>1365407.1</v>
      </c>
      <c r="F4" s="6" t="s">
        <v>208</v>
      </c>
      <c r="G4" s="7">
        <f>GETPIVOTDATA("Total Profit",$A$3,"Country","Afghanistan")</f>
        <v>1365407.1</v>
      </c>
    </row>
    <row r="5" spans="1:7" x14ac:dyDescent="0.3">
      <c r="A5" s="6" t="s">
        <v>255</v>
      </c>
      <c r="B5" s="7">
        <v>3143068.34</v>
      </c>
      <c r="F5" s="6" t="s">
        <v>255</v>
      </c>
      <c r="G5" s="7">
        <f>GETPIVOTDATA("Total Profit",$A$3,"Country","Albania")</f>
        <v>3143068.34</v>
      </c>
    </row>
    <row r="6" spans="1:7" x14ac:dyDescent="0.3">
      <c r="A6" s="6" t="s">
        <v>81</v>
      </c>
      <c r="B6" s="7">
        <v>2235989.2400000002</v>
      </c>
      <c r="F6" s="6" t="s">
        <v>81</v>
      </c>
      <c r="G6" s="7">
        <f>GETPIVOTDATA("Total Profit",$A$3,"Country","Algeria")</f>
        <v>2235989.2400000002</v>
      </c>
    </row>
    <row r="7" spans="1:7" x14ac:dyDescent="0.3">
      <c r="A7" s="6" t="s">
        <v>359</v>
      </c>
      <c r="B7" s="7">
        <v>2143268.87</v>
      </c>
      <c r="F7" s="6" t="s">
        <v>359</v>
      </c>
      <c r="G7" s="7">
        <f>GETPIVOTDATA("Total Profit",$A$3,"Country","Andorra")</f>
        <v>2143268.87</v>
      </c>
    </row>
    <row r="8" spans="1:7" x14ac:dyDescent="0.3">
      <c r="A8" s="6" t="s">
        <v>443</v>
      </c>
      <c r="B8" s="7">
        <v>4541144.42</v>
      </c>
      <c r="F8" s="6" t="s">
        <v>443</v>
      </c>
      <c r="G8" s="7">
        <f>GETPIVOTDATA("Total Profit",$A$3,"Country","Angola")</f>
        <v>4541144.42</v>
      </c>
    </row>
    <row r="9" spans="1:7" x14ac:dyDescent="0.3">
      <c r="A9" s="6" t="s">
        <v>364</v>
      </c>
      <c r="B9" s="7">
        <v>1553579.58</v>
      </c>
      <c r="F9" s="6" t="s">
        <v>364</v>
      </c>
      <c r="G9" s="7">
        <f>GETPIVOTDATA("Total Profit",$A$3,"Country","Antigua and Barbuda ")</f>
        <v>1553579.58</v>
      </c>
    </row>
    <row r="10" spans="1:7" x14ac:dyDescent="0.3">
      <c r="A10" s="6" t="s">
        <v>41</v>
      </c>
      <c r="B10" s="7">
        <v>1827634.7</v>
      </c>
      <c r="F10" s="6" t="s">
        <v>41</v>
      </c>
      <c r="G10" s="7">
        <f>GETPIVOTDATA("Total Profit",$A$3,"Country","Armenia")</f>
        <v>1827634.7</v>
      </c>
    </row>
    <row r="11" spans="1:7" x14ac:dyDescent="0.3">
      <c r="A11" s="6" t="s">
        <v>661</v>
      </c>
      <c r="B11" s="7">
        <v>1305135.72</v>
      </c>
      <c r="F11" s="6" t="s">
        <v>661</v>
      </c>
      <c r="G11" s="7">
        <f>GETPIVOTDATA("Total Profit",$A$3,"Country","Australia")</f>
        <v>1305135.72</v>
      </c>
    </row>
    <row r="12" spans="1:7" x14ac:dyDescent="0.3">
      <c r="A12" s="6" t="s">
        <v>164</v>
      </c>
      <c r="B12" s="7">
        <v>3560441.46</v>
      </c>
      <c r="F12" s="6" t="s">
        <v>164</v>
      </c>
      <c r="G12" s="7">
        <f>GETPIVOTDATA("Total Profit",$A$3,"Country","Austria")</f>
        <v>3560441.46</v>
      </c>
    </row>
    <row r="13" spans="1:7" x14ac:dyDescent="0.3">
      <c r="A13" s="6" t="s">
        <v>698</v>
      </c>
      <c r="B13" s="7">
        <v>1249740.83</v>
      </c>
      <c r="F13" s="6" t="s">
        <v>698</v>
      </c>
      <c r="G13" s="7">
        <f>GETPIVOTDATA("Total Profit",$A$3,"Country","Azerbaijan")</f>
        <v>1249740.83</v>
      </c>
    </row>
    <row r="14" spans="1:7" x14ac:dyDescent="0.3">
      <c r="A14" s="6" t="s">
        <v>308</v>
      </c>
      <c r="B14" s="7">
        <v>2144238.75</v>
      </c>
      <c r="F14" s="6" t="s">
        <v>308</v>
      </c>
      <c r="G14" s="7">
        <f>GETPIVOTDATA("Total Profit",$A$3,"Country","Bahrain")</f>
        <v>2144238.75</v>
      </c>
    </row>
    <row r="15" spans="1:7" x14ac:dyDescent="0.3">
      <c r="A15" s="6" t="s">
        <v>235</v>
      </c>
      <c r="B15" s="7">
        <v>1683117.72</v>
      </c>
      <c r="F15" s="6" t="s">
        <v>235</v>
      </c>
      <c r="G15" s="7">
        <f>GETPIVOTDATA("Total Profit",$A$3,"Country","Bangladesh")</f>
        <v>1683117.72</v>
      </c>
    </row>
    <row r="16" spans="1:7" x14ac:dyDescent="0.3">
      <c r="A16" s="6" t="s">
        <v>705</v>
      </c>
      <c r="B16" s="7">
        <v>1060665.3400000001</v>
      </c>
      <c r="F16" s="6" t="s">
        <v>705</v>
      </c>
      <c r="G16" s="7">
        <f>GETPIVOTDATA("Total Profit",$A$3,"Country","Barbados")</f>
        <v>1060665.3400000001</v>
      </c>
    </row>
    <row r="17" spans="1:7" x14ac:dyDescent="0.3">
      <c r="A17" s="6" t="s">
        <v>111</v>
      </c>
      <c r="B17" s="7">
        <v>3801279.29</v>
      </c>
      <c r="F17" s="6" t="s">
        <v>111</v>
      </c>
      <c r="G17" s="7">
        <f>GETPIVOTDATA("Total Profit",$A$3,"Country","Belarus")</f>
        <v>3801279.29</v>
      </c>
    </row>
    <row r="18" spans="1:7" x14ac:dyDescent="0.3">
      <c r="A18" s="6" t="s">
        <v>388</v>
      </c>
      <c r="B18" s="7">
        <v>2874544.46</v>
      </c>
      <c r="F18" s="6" t="s">
        <v>388</v>
      </c>
      <c r="G18" s="7">
        <f>GETPIVOTDATA("Total Profit",$A$3,"Country","Belgium")</f>
        <v>2874544.46</v>
      </c>
    </row>
    <row r="19" spans="1:7" x14ac:dyDescent="0.3">
      <c r="A19" s="6" t="s">
        <v>351</v>
      </c>
      <c r="B19" s="7">
        <v>2508863.23</v>
      </c>
      <c r="F19" s="6" t="s">
        <v>351</v>
      </c>
      <c r="G19" s="7">
        <f>GETPIVOTDATA("Total Profit",$A$3,"Country","Belize")</f>
        <v>2508863.23</v>
      </c>
    </row>
    <row r="20" spans="1:7" x14ac:dyDescent="0.3">
      <c r="A20" s="6" t="s">
        <v>99</v>
      </c>
      <c r="B20" s="7">
        <v>1952198.4900000002</v>
      </c>
      <c r="F20" s="6" t="s">
        <v>99</v>
      </c>
      <c r="G20" s="7">
        <f>GETPIVOTDATA("Total Profit",$A$3,"Country","Benin")</f>
        <v>1952198.4900000002</v>
      </c>
    </row>
    <row r="21" spans="1:7" x14ac:dyDescent="0.3">
      <c r="A21" s="6" t="s">
        <v>127</v>
      </c>
      <c r="B21" s="7">
        <v>2788442.1500000004</v>
      </c>
      <c r="F21" s="6" t="s">
        <v>127</v>
      </c>
      <c r="G21" s="7">
        <f>GETPIVOTDATA("Total Profit",$A$3,"Country","Bhutan")</f>
        <v>2788442.1500000004</v>
      </c>
    </row>
    <row r="22" spans="1:7" x14ac:dyDescent="0.3">
      <c r="A22" s="6" t="s">
        <v>820</v>
      </c>
      <c r="B22" s="7">
        <v>1503733.9</v>
      </c>
      <c r="F22" s="6" t="s">
        <v>820</v>
      </c>
      <c r="G22" s="7">
        <f>GETPIVOTDATA("Total Profit",$A$3,"Country","Bosnia and Herzegovina")</f>
        <v>1503733.9</v>
      </c>
    </row>
    <row r="23" spans="1:7" x14ac:dyDescent="0.3">
      <c r="A23" s="6" t="s">
        <v>153</v>
      </c>
      <c r="B23" s="7">
        <v>1122371.6100000001</v>
      </c>
      <c r="F23" s="6" t="s">
        <v>153</v>
      </c>
      <c r="G23" s="7">
        <f>GETPIVOTDATA("Total Profit",$A$3,"Country","Botswana")</f>
        <v>1122371.6100000001</v>
      </c>
    </row>
    <row r="24" spans="1:7" x14ac:dyDescent="0.3">
      <c r="A24" s="6" t="s">
        <v>287</v>
      </c>
      <c r="B24" s="7">
        <v>1099876.6000000001</v>
      </c>
      <c r="F24" s="6" t="s">
        <v>287</v>
      </c>
      <c r="G24" s="7">
        <f>GETPIVOTDATA("Total Profit",$A$3,"Country","Brunei")</f>
        <v>1099876.6000000001</v>
      </c>
    </row>
    <row r="25" spans="1:7" x14ac:dyDescent="0.3">
      <c r="A25" s="6" t="s">
        <v>79</v>
      </c>
      <c r="B25" s="7">
        <v>2381131.84</v>
      </c>
      <c r="F25" s="6" t="s">
        <v>79</v>
      </c>
      <c r="G25" s="7">
        <f>GETPIVOTDATA("Total Profit",$A$3,"Country","Bulgaria")</f>
        <v>2381131.84</v>
      </c>
    </row>
    <row r="26" spans="1:7" x14ac:dyDescent="0.3">
      <c r="A26" s="6" t="s">
        <v>341</v>
      </c>
      <c r="B26" s="7">
        <v>1236888.31</v>
      </c>
      <c r="F26" s="6" t="s">
        <v>341</v>
      </c>
      <c r="G26" s="7">
        <f>GETPIVOTDATA("Total Profit",$A$3,"Country","Burkina Faso")</f>
        <v>1236888.31</v>
      </c>
    </row>
    <row r="27" spans="1:7" x14ac:dyDescent="0.3">
      <c r="A27" s="6" t="s">
        <v>131</v>
      </c>
      <c r="B27" s="7">
        <v>2713439.3</v>
      </c>
      <c r="F27" s="6" t="s">
        <v>131</v>
      </c>
      <c r="G27" s="7">
        <f>GETPIVOTDATA("Total Profit",$A$3,"Country","Burundi")</f>
        <v>2713439.3</v>
      </c>
    </row>
    <row r="28" spans="1:7" x14ac:dyDescent="0.3">
      <c r="A28" s="6" t="s">
        <v>634</v>
      </c>
      <c r="B28" s="7">
        <v>1872425.43</v>
      </c>
      <c r="F28" s="6" t="s">
        <v>634</v>
      </c>
      <c r="G28" s="7">
        <f>GETPIVOTDATA("Total Profit",$A$3,"Country","Cambodia")</f>
        <v>1872425.43</v>
      </c>
    </row>
    <row r="29" spans="1:7" x14ac:dyDescent="0.3">
      <c r="A29" s="6" t="s">
        <v>303</v>
      </c>
      <c r="B29" s="7">
        <v>34407.360000000001</v>
      </c>
      <c r="F29" s="6" t="s">
        <v>303</v>
      </c>
      <c r="G29" s="7">
        <f>GETPIVOTDATA("Total Profit",$A$3,"Country","Cameroon")</f>
        <v>34407.360000000001</v>
      </c>
    </row>
    <row r="30" spans="1:7" x14ac:dyDescent="0.3">
      <c r="A30" s="6" t="s">
        <v>24</v>
      </c>
      <c r="B30" s="7">
        <v>493905.77</v>
      </c>
      <c r="F30" s="6" t="s">
        <v>24</v>
      </c>
      <c r="G30" s="7">
        <f>GETPIVOTDATA("Total Profit",$A$3,"Country","Canada")</f>
        <v>493905.77</v>
      </c>
    </row>
    <row r="31" spans="1:7" x14ac:dyDescent="0.3">
      <c r="A31" s="6" t="s">
        <v>73</v>
      </c>
      <c r="B31" s="7">
        <v>1395524.45</v>
      </c>
      <c r="F31" s="6" t="s">
        <v>73</v>
      </c>
      <c r="G31" s="7">
        <f>GETPIVOTDATA("Total Profit",$A$3,"Country","Cape Verde")</f>
        <v>1395524.45</v>
      </c>
    </row>
    <row r="32" spans="1:7" x14ac:dyDescent="0.3">
      <c r="A32" s="6" t="s">
        <v>118</v>
      </c>
      <c r="B32" s="7">
        <v>5338519.4800000004</v>
      </c>
      <c r="F32" s="6" t="s">
        <v>118</v>
      </c>
      <c r="G32" s="7">
        <f>GETPIVOTDATA("Total Profit",$A$3,"Country","Central African Republic")</f>
        <v>5338519.4800000004</v>
      </c>
    </row>
    <row r="33" spans="1:7" x14ac:dyDescent="0.3">
      <c r="A33" s="6" t="s">
        <v>36</v>
      </c>
      <c r="B33" s="7">
        <v>2947612.6799999997</v>
      </c>
      <c r="F33" s="6" t="s">
        <v>36</v>
      </c>
      <c r="G33" s="7">
        <f>GETPIVOTDATA("Total Profit",$A$3,"Country","Chad")</f>
        <v>2947612.6799999997</v>
      </c>
    </row>
    <row r="34" spans="1:7" x14ac:dyDescent="0.3">
      <c r="A34" s="6" t="s">
        <v>229</v>
      </c>
      <c r="B34" s="7">
        <v>2971471.99</v>
      </c>
      <c r="F34" s="6" t="s">
        <v>229</v>
      </c>
      <c r="G34" s="7">
        <f>GETPIVOTDATA("Total Profit",$A$3,"Country","China")</f>
        <v>2971471.99</v>
      </c>
    </row>
    <row r="35" spans="1:7" x14ac:dyDescent="0.3">
      <c r="A35" s="6" t="s">
        <v>346</v>
      </c>
      <c r="B35" s="7">
        <v>2004330.78</v>
      </c>
      <c r="F35" s="6" t="s">
        <v>346</v>
      </c>
      <c r="G35" s="7">
        <f>GETPIVOTDATA("Total Profit",$A$3,"Country","Comoros")</f>
        <v>2004330.78</v>
      </c>
    </row>
    <row r="36" spans="1:7" x14ac:dyDescent="0.3">
      <c r="A36" s="6" t="s">
        <v>418</v>
      </c>
      <c r="B36" s="7">
        <v>4479503</v>
      </c>
      <c r="F36" s="6" t="s">
        <v>418</v>
      </c>
      <c r="G36" s="7">
        <f>GETPIVOTDATA("Total Profit",$A$3,"Country","Costa Rica")</f>
        <v>4479503</v>
      </c>
    </row>
    <row r="37" spans="1:7" x14ac:dyDescent="0.3">
      <c r="A37" s="6" t="s">
        <v>393</v>
      </c>
      <c r="B37" s="7">
        <v>2300104.1799999997</v>
      </c>
      <c r="F37" s="6" t="s">
        <v>393</v>
      </c>
      <c r="G37" s="7">
        <f>GETPIVOTDATA("Total Profit",$A$3,"Country","Cote d'Ivoire")</f>
        <v>2300104.1799999997</v>
      </c>
    </row>
    <row r="38" spans="1:7" x14ac:dyDescent="0.3">
      <c r="A38" s="6" t="s">
        <v>135</v>
      </c>
      <c r="B38" s="7">
        <v>337729.62</v>
      </c>
      <c r="F38" s="6" t="s">
        <v>135</v>
      </c>
      <c r="G38" s="7">
        <f>GETPIVOTDATA("Total Profit",$A$3,"Country","Croatia")</f>
        <v>337729.62</v>
      </c>
    </row>
    <row r="39" spans="1:7" x14ac:dyDescent="0.3">
      <c r="A39" s="6" t="s">
        <v>193</v>
      </c>
      <c r="B39" s="7">
        <v>7351820.8300000001</v>
      </c>
      <c r="F39" s="6" t="s">
        <v>193</v>
      </c>
      <c r="G39" s="7">
        <f>GETPIVOTDATA("Total Profit",$A$3,"Country","Cuba")</f>
        <v>7351820.8300000001</v>
      </c>
    </row>
    <row r="40" spans="1:7" x14ac:dyDescent="0.3">
      <c r="A40" s="6" t="s">
        <v>221</v>
      </c>
      <c r="B40" s="7">
        <v>1923118.8299999998</v>
      </c>
      <c r="F40" s="6" t="s">
        <v>221</v>
      </c>
      <c r="G40" s="7">
        <f>GETPIVOTDATA("Total Profit",$A$3,"Country","Cyprus")</f>
        <v>1923118.8299999998</v>
      </c>
    </row>
    <row r="41" spans="1:7" x14ac:dyDescent="0.3">
      <c r="A41" s="6" t="s">
        <v>196</v>
      </c>
      <c r="B41" s="7">
        <v>4449412.25</v>
      </c>
      <c r="F41" s="6" t="s">
        <v>196</v>
      </c>
      <c r="G41" s="7">
        <f>GETPIVOTDATA("Total Profit",$A$3,"Country","Czech Republic")</f>
        <v>4449412.25</v>
      </c>
    </row>
    <row r="42" spans="1:7" x14ac:dyDescent="0.3">
      <c r="A42" s="6" t="s">
        <v>206</v>
      </c>
      <c r="B42" s="7">
        <v>1626902.92</v>
      </c>
      <c r="F42" s="6" t="s">
        <v>206</v>
      </c>
      <c r="G42" s="7">
        <f>GETPIVOTDATA("Total Profit",$A$3,"Country","Democratic Republic of the Congo")</f>
        <v>1626902.92</v>
      </c>
    </row>
    <row r="43" spans="1:7" x14ac:dyDescent="0.3">
      <c r="A43" s="6" t="s">
        <v>441</v>
      </c>
      <c r="B43" s="7">
        <v>86083.01999999999</v>
      </c>
      <c r="F43" s="6" t="s">
        <v>441</v>
      </c>
      <c r="G43" s="7">
        <f>GETPIVOTDATA("Total Profit",$A$3,"Country","Denmark")</f>
        <v>86083.01999999999</v>
      </c>
    </row>
    <row r="44" spans="1:7" x14ac:dyDescent="0.3">
      <c r="A44" s="6" t="s">
        <v>464</v>
      </c>
      <c r="B44" s="7">
        <v>2551054.3200000003</v>
      </c>
      <c r="F44" s="6" t="s">
        <v>464</v>
      </c>
      <c r="G44" s="7">
        <f>GETPIVOTDATA("Total Profit",$A$3,"Country","Djibouti")</f>
        <v>2551054.3200000003</v>
      </c>
    </row>
    <row r="45" spans="1:7" x14ac:dyDescent="0.3">
      <c r="A45" s="6" t="s">
        <v>912</v>
      </c>
      <c r="B45" s="7">
        <v>349412.82999999996</v>
      </c>
      <c r="F45" s="6" t="s">
        <v>912</v>
      </c>
      <c r="G45" s="7">
        <f>GETPIVOTDATA("Total Profit",$A$3,"Country","Dominica")</f>
        <v>349412.82999999996</v>
      </c>
    </row>
    <row r="46" spans="1:7" x14ac:dyDescent="0.3">
      <c r="A46" s="6" t="s">
        <v>454</v>
      </c>
      <c r="B46" s="7">
        <v>3241575.4699999997</v>
      </c>
      <c r="F46" s="6" t="s">
        <v>454</v>
      </c>
      <c r="G46" s="7">
        <f>GETPIVOTDATA("Total Profit",$A$3,"Country","Dominican Republic")</f>
        <v>3241575.4699999997</v>
      </c>
    </row>
    <row r="47" spans="1:7" x14ac:dyDescent="0.3">
      <c r="A47" s="6" t="s">
        <v>216</v>
      </c>
      <c r="B47" s="7">
        <v>2426794.88</v>
      </c>
      <c r="F47" s="6" t="s">
        <v>216</v>
      </c>
      <c r="G47" s="7">
        <f>GETPIVOTDATA("Total Profit",$A$3,"Country","East Timor")</f>
        <v>2426794.88</v>
      </c>
    </row>
    <row r="48" spans="1:7" x14ac:dyDescent="0.3">
      <c r="A48" s="6" t="s">
        <v>237</v>
      </c>
      <c r="B48" s="7">
        <v>1629774.3299999998</v>
      </c>
      <c r="F48" s="6" t="s">
        <v>237</v>
      </c>
      <c r="G48" s="7">
        <f>GETPIVOTDATA("Total Profit",$A$3,"Country","Egypt")</f>
        <v>1629774.3299999998</v>
      </c>
    </row>
    <row r="49" spans="1:7" x14ac:dyDescent="0.3">
      <c r="A49" s="6" t="s">
        <v>202</v>
      </c>
      <c r="B49" s="7">
        <v>886527</v>
      </c>
      <c r="F49" s="6" t="s">
        <v>202</v>
      </c>
      <c r="G49" s="7">
        <f>GETPIVOTDATA("Total Profit",$A$3,"Country","El Salvador")</f>
        <v>886527</v>
      </c>
    </row>
    <row r="50" spans="1:7" x14ac:dyDescent="0.3">
      <c r="A50" s="6" t="s">
        <v>103</v>
      </c>
      <c r="B50" s="7">
        <v>2114164</v>
      </c>
      <c r="F50" s="6" t="s">
        <v>103</v>
      </c>
      <c r="G50" s="7">
        <f>GETPIVOTDATA("Total Profit",$A$3,"Country","Equatorial Guinea")</f>
        <v>2114164</v>
      </c>
    </row>
    <row r="51" spans="1:7" x14ac:dyDescent="0.3">
      <c r="A51" s="6" t="s">
        <v>43</v>
      </c>
      <c r="B51" s="7">
        <v>589772.52</v>
      </c>
      <c r="F51" s="6" t="s">
        <v>43</v>
      </c>
      <c r="G51" s="7">
        <f>GETPIVOTDATA("Total Profit",$A$3,"Country","Eritrea")</f>
        <v>589772.52</v>
      </c>
    </row>
    <row r="52" spans="1:7" x14ac:dyDescent="0.3">
      <c r="A52" s="6" t="s">
        <v>67</v>
      </c>
      <c r="B52" s="7">
        <v>1976235.35</v>
      </c>
      <c r="F52" s="6" t="s">
        <v>67</v>
      </c>
      <c r="G52" s="7">
        <f>GETPIVOTDATA("Total Profit",$A$3,"Country","Estonia")</f>
        <v>1976235.35</v>
      </c>
    </row>
    <row r="53" spans="1:7" x14ac:dyDescent="0.3">
      <c r="A53" s="6" t="s">
        <v>328</v>
      </c>
      <c r="B53" s="7">
        <v>1201089.03</v>
      </c>
      <c r="F53" s="6" t="s">
        <v>328</v>
      </c>
      <c r="G53" s="7">
        <f>GETPIVOTDATA("Total Profit",$A$3,"Country","Ethiopia")</f>
        <v>1201089.03</v>
      </c>
    </row>
    <row r="54" spans="1:7" x14ac:dyDescent="0.3">
      <c r="A54" s="6" t="s">
        <v>77</v>
      </c>
      <c r="B54" s="7">
        <v>147867.28</v>
      </c>
      <c r="F54" s="6" t="s">
        <v>77</v>
      </c>
      <c r="G54" s="7">
        <f>GETPIVOTDATA("Total Profit",$A$3,"Country","Federated States of Micronesia")</f>
        <v>147867.28</v>
      </c>
    </row>
    <row r="55" spans="1:7" x14ac:dyDescent="0.3">
      <c r="A55" s="6" t="s">
        <v>52</v>
      </c>
      <c r="B55" s="7">
        <v>2234745.0499999998</v>
      </c>
      <c r="F55" s="6" t="s">
        <v>52</v>
      </c>
      <c r="G55" s="7">
        <f>GETPIVOTDATA("Total Profit",$A$3,"Country","Fiji")</f>
        <v>2234745.0499999998</v>
      </c>
    </row>
    <row r="56" spans="1:7" x14ac:dyDescent="0.3">
      <c r="A56" s="6" t="s">
        <v>377</v>
      </c>
      <c r="B56" s="7">
        <v>2826301.67</v>
      </c>
      <c r="F56" s="6" t="s">
        <v>377</v>
      </c>
      <c r="G56" s="7">
        <f>GETPIVOTDATA("Total Profit",$A$3,"Country","Finland")</f>
        <v>2826301.67</v>
      </c>
    </row>
    <row r="57" spans="1:7" x14ac:dyDescent="0.3">
      <c r="A57" s="6" t="s">
        <v>1081</v>
      </c>
      <c r="B57" s="7">
        <v>368102.6</v>
      </c>
      <c r="F57" s="6" t="s">
        <v>1081</v>
      </c>
      <c r="G57" s="7">
        <f>GETPIVOTDATA("Total Profit",$A$3,"Country","France")</f>
        <v>368102.6</v>
      </c>
    </row>
    <row r="58" spans="1:7" x14ac:dyDescent="0.3">
      <c r="A58" s="6" t="s">
        <v>214</v>
      </c>
      <c r="B58" s="7">
        <v>2230754.2599999998</v>
      </c>
      <c r="F58" s="6" t="s">
        <v>214</v>
      </c>
      <c r="G58" s="7">
        <f>GETPIVOTDATA("Total Profit",$A$3,"Country","Gabon")</f>
        <v>2230754.2599999998</v>
      </c>
    </row>
    <row r="59" spans="1:7" x14ac:dyDescent="0.3">
      <c r="A59" s="6" t="s">
        <v>322</v>
      </c>
      <c r="B59" s="7">
        <v>2887308.0599999996</v>
      </c>
      <c r="F59" s="6" t="s">
        <v>322</v>
      </c>
      <c r="G59" s="7">
        <f>GETPIVOTDATA("Total Profit",$A$3,"Country","Georgia")</f>
        <v>2887308.0599999996</v>
      </c>
    </row>
    <row r="60" spans="1:7" x14ac:dyDescent="0.3">
      <c r="A60" s="6" t="s">
        <v>268</v>
      </c>
      <c r="B60" s="7">
        <v>3906656.29</v>
      </c>
      <c r="F60" s="6" t="s">
        <v>268</v>
      </c>
      <c r="G60" s="7">
        <f>GETPIVOTDATA("Total Profit",$A$3,"Country","Germany")</f>
        <v>3906656.29</v>
      </c>
    </row>
    <row r="61" spans="1:7" x14ac:dyDescent="0.3">
      <c r="A61" s="6" t="s">
        <v>258</v>
      </c>
      <c r="B61" s="7">
        <v>4736567.1400000006</v>
      </c>
      <c r="F61" s="6" t="s">
        <v>258</v>
      </c>
      <c r="G61" s="7">
        <f>GETPIVOTDATA("Total Profit",$A$3,"Country","Ghana")</f>
        <v>4736567.1400000006</v>
      </c>
    </row>
    <row r="62" spans="1:7" x14ac:dyDescent="0.3">
      <c r="A62" s="6" t="s">
        <v>58</v>
      </c>
      <c r="B62" s="7">
        <v>1941327.25</v>
      </c>
      <c r="F62" s="6" t="s">
        <v>58</v>
      </c>
      <c r="G62" s="7">
        <f>GETPIVOTDATA("Total Profit",$A$3,"Country","Greece")</f>
        <v>1941327.25</v>
      </c>
    </row>
    <row r="63" spans="1:7" x14ac:dyDescent="0.3">
      <c r="A63" s="6" t="s">
        <v>70</v>
      </c>
      <c r="B63" s="7">
        <v>3386295.21</v>
      </c>
      <c r="F63" s="6" t="s">
        <v>70</v>
      </c>
      <c r="G63" s="7">
        <f>GETPIVOTDATA("Total Profit",$A$3,"Country","Greenland")</f>
        <v>3386295.21</v>
      </c>
    </row>
    <row r="64" spans="1:7" x14ac:dyDescent="0.3">
      <c r="A64" s="6" t="s">
        <v>86</v>
      </c>
      <c r="B64" s="7">
        <v>637350.52</v>
      </c>
      <c r="F64" s="6" t="s">
        <v>86</v>
      </c>
      <c r="G64" s="7">
        <f>GETPIVOTDATA("Total Profit",$A$3,"Country","Grenada")</f>
        <v>637350.52</v>
      </c>
    </row>
    <row r="65" spans="1:7" x14ac:dyDescent="0.3">
      <c r="A65" s="6" t="s">
        <v>433</v>
      </c>
      <c r="B65" s="7">
        <v>2185782.5</v>
      </c>
      <c r="F65" s="6" t="s">
        <v>433</v>
      </c>
      <c r="G65" s="7">
        <f>GETPIVOTDATA("Total Profit",$A$3,"Country","Guatemala")</f>
        <v>2185782.5</v>
      </c>
    </row>
    <row r="66" spans="1:7" x14ac:dyDescent="0.3">
      <c r="A66" s="6" t="s">
        <v>409</v>
      </c>
      <c r="B66" s="7">
        <v>1862851.6800000002</v>
      </c>
      <c r="F66" s="6" t="s">
        <v>409</v>
      </c>
      <c r="G66" s="7">
        <f>GETPIVOTDATA("Total Profit",$A$3,"Country","Guinea")</f>
        <v>1862851.6800000002</v>
      </c>
    </row>
    <row r="67" spans="1:7" x14ac:dyDescent="0.3">
      <c r="A67" s="6" t="s">
        <v>113</v>
      </c>
      <c r="B67" s="7">
        <v>2598300.84</v>
      </c>
      <c r="F67" s="6" t="s">
        <v>113</v>
      </c>
      <c r="G67" s="7">
        <f>GETPIVOTDATA("Total Profit",$A$3,"Country","Guinea-Bissau")</f>
        <v>2598300.84</v>
      </c>
    </row>
    <row r="68" spans="1:7" x14ac:dyDescent="0.3">
      <c r="A68" s="6" t="s">
        <v>916</v>
      </c>
      <c r="B68" s="7">
        <v>1292393.8699999999</v>
      </c>
      <c r="F68" s="6" t="s">
        <v>916</v>
      </c>
      <c r="G68" s="7">
        <f>GETPIVOTDATA("Total Profit",$A$3,"Country","Haiti")</f>
        <v>1292393.8699999999</v>
      </c>
    </row>
    <row r="69" spans="1:7" x14ac:dyDescent="0.3">
      <c r="A69" s="6" t="s">
        <v>97</v>
      </c>
      <c r="B69" s="7">
        <v>2001807.98</v>
      </c>
      <c r="F69" s="6" t="s">
        <v>97</v>
      </c>
      <c r="G69" s="7">
        <f>GETPIVOTDATA("Total Profit",$A$3,"Country","Honduras")</f>
        <v>2001807.98</v>
      </c>
    </row>
    <row r="70" spans="1:7" x14ac:dyDescent="0.3">
      <c r="A70" s="6" t="s">
        <v>310</v>
      </c>
      <c r="B70" s="7">
        <v>2711929.2199999997</v>
      </c>
      <c r="F70" s="6" t="s">
        <v>310</v>
      </c>
      <c r="G70" s="7">
        <f>GETPIVOTDATA("Total Profit",$A$3,"Country","Hungary")</f>
        <v>2711929.2199999997</v>
      </c>
    </row>
    <row r="71" spans="1:7" x14ac:dyDescent="0.3">
      <c r="A71" s="6" t="s">
        <v>172</v>
      </c>
      <c r="B71" s="7">
        <v>1145424.83</v>
      </c>
      <c r="F71" s="6" t="s">
        <v>172</v>
      </c>
      <c r="G71" s="7">
        <f>GETPIVOTDATA("Total Profit",$A$3,"Country","Iceland")</f>
        <v>1145424.83</v>
      </c>
    </row>
    <row r="72" spans="1:7" x14ac:dyDescent="0.3">
      <c r="A72" s="6" t="s">
        <v>166</v>
      </c>
      <c r="B72" s="7">
        <v>2597259.7599999998</v>
      </c>
      <c r="F72" s="6" t="s">
        <v>166</v>
      </c>
      <c r="G72" s="7">
        <f>GETPIVOTDATA("Total Profit",$A$3,"Country","India")</f>
        <v>2597259.7599999998</v>
      </c>
    </row>
    <row r="73" spans="1:7" x14ac:dyDescent="0.3">
      <c r="A73" s="6" t="s">
        <v>653</v>
      </c>
      <c r="B73" s="7">
        <v>654003.09</v>
      </c>
      <c r="F73" s="6" t="s">
        <v>653</v>
      </c>
      <c r="G73" s="7">
        <f>GETPIVOTDATA("Total Profit",$A$3,"Country","Indonesia")</f>
        <v>654003.09</v>
      </c>
    </row>
    <row r="74" spans="1:7" x14ac:dyDescent="0.3">
      <c r="A74" s="6" t="s">
        <v>348</v>
      </c>
      <c r="B74" s="7">
        <v>4652999.32</v>
      </c>
      <c r="F74" s="6" t="s">
        <v>348</v>
      </c>
      <c r="G74" s="7">
        <f>GETPIVOTDATA("Total Profit",$A$3,"Country","Iran")</f>
        <v>4652999.32</v>
      </c>
    </row>
    <row r="75" spans="1:7" x14ac:dyDescent="0.3">
      <c r="A75" s="6" t="s">
        <v>313</v>
      </c>
      <c r="B75" s="7">
        <v>1240198.6299999999</v>
      </c>
      <c r="F75" s="6" t="s">
        <v>313</v>
      </c>
      <c r="G75" s="7">
        <f>GETPIVOTDATA("Total Profit",$A$3,"Country","Ireland")</f>
        <v>2963126.44</v>
      </c>
    </row>
    <row r="76" spans="1:7" x14ac:dyDescent="0.3">
      <c r="A76" s="6" t="s">
        <v>247</v>
      </c>
      <c r="B76" s="7">
        <v>2963126.44</v>
      </c>
      <c r="F76" s="6" t="s">
        <v>247</v>
      </c>
      <c r="G76" s="7">
        <f>GETPIVOTDATA("Total Profit",$A$3,"Country","Ireland")</f>
        <v>2963126.44</v>
      </c>
    </row>
    <row r="77" spans="1:7" x14ac:dyDescent="0.3">
      <c r="A77" s="6" t="s">
        <v>125</v>
      </c>
      <c r="B77" s="7">
        <v>667700.4</v>
      </c>
      <c r="F77" s="6" t="s">
        <v>125</v>
      </c>
      <c r="G77" s="7">
        <f>GETPIVOTDATA("Total Profit",$A$3,"Country","Israel")</f>
        <v>667700.4</v>
      </c>
    </row>
    <row r="78" spans="1:7" x14ac:dyDescent="0.3">
      <c r="A78" s="6" t="s">
        <v>143</v>
      </c>
      <c r="B78" s="7">
        <v>2455199.5700000003</v>
      </c>
      <c r="F78" s="6" t="s">
        <v>143</v>
      </c>
      <c r="G78" s="7">
        <f>GETPIVOTDATA("Total Profit",$A$3,"Country","Italy")</f>
        <v>2455199.5700000003</v>
      </c>
    </row>
    <row r="79" spans="1:7" x14ac:dyDescent="0.3">
      <c r="A79" s="6" t="s">
        <v>49</v>
      </c>
      <c r="B79" s="7">
        <v>282944</v>
      </c>
      <c r="F79" s="6" t="s">
        <v>49</v>
      </c>
      <c r="G79" s="7">
        <f>GETPIVOTDATA("Total Profit",$A$3,"Country","Jamaica")</f>
        <v>282944</v>
      </c>
    </row>
    <row r="80" spans="1:7" x14ac:dyDescent="0.3">
      <c r="A80" s="6" t="s">
        <v>32</v>
      </c>
      <c r="B80" s="7">
        <v>3890904.4400000004</v>
      </c>
      <c r="F80" s="6" t="s">
        <v>32</v>
      </c>
      <c r="G80" s="7">
        <f>GETPIVOTDATA("Total Profit",$A$3,"Country","Japan")</f>
        <v>3890904.4400000004</v>
      </c>
    </row>
    <row r="81" spans="1:7" x14ac:dyDescent="0.3">
      <c r="A81" s="6" t="s">
        <v>219</v>
      </c>
      <c r="B81" s="7">
        <v>3282798.84</v>
      </c>
      <c r="F81" s="6" t="s">
        <v>219</v>
      </c>
      <c r="G81" s="7">
        <f>GETPIVOTDATA("Total Profit",$A$3,"Country","Jordan")</f>
        <v>3282798.84</v>
      </c>
    </row>
    <row r="82" spans="1:7" x14ac:dyDescent="0.3">
      <c r="A82" s="6" t="s">
        <v>655</v>
      </c>
      <c r="B82" s="7">
        <v>254529.12</v>
      </c>
      <c r="F82" s="6" t="s">
        <v>655</v>
      </c>
      <c r="G82" s="7">
        <f>GETPIVOTDATA("Total Profit",$A$3,"Country","Kazakhstan")</f>
        <v>254529.12</v>
      </c>
    </row>
    <row r="83" spans="1:7" x14ac:dyDescent="0.3">
      <c r="A83" s="6" t="s">
        <v>189</v>
      </c>
      <c r="B83" s="7">
        <v>2354392.33</v>
      </c>
      <c r="F83" s="6" t="s">
        <v>189</v>
      </c>
      <c r="G83" s="7">
        <f>GETPIVOTDATA("Total Profit",$A$3,"Country","Kenya")</f>
        <v>2354392.33</v>
      </c>
    </row>
    <row r="84" spans="1:7" x14ac:dyDescent="0.3">
      <c r="A84" s="6" t="s">
        <v>343</v>
      </c>
      <c r="B84" s="7">
        <v>1816923.87</v>
      </c>
      <c r="F84" s="6" t="s">
        <v>343</v>
      </c>
      <c r="G84" s="7">
        <f>GETPIVOTDATA("Total Profit",$A$3,"Country","Kiribati")</f>
        <v>1816923.87</v>
      </c>
    </row>
    <row r="85" spans="1:7" x14ac:dyDescent="0.3">
      <c r="A85" s="6" t="s">
        <v>762</v>
      </c>
      <c r="B85" s="7">
        <v>359187.42</v>
      </c>
      <c r="F85" s="6" t="s">
        <v>762</v>
      </c>
      <c r="G85" s="7">
        <f>GETPIVOTDATA("Total Profit",$A$3,"Country","Kosovo")</f>
        <v>359187.42</v>
      </c>
    </row>
    <row r="86" spans="1:7" x14ac:dyDescent="0.3">
      <c r="A86" s="6" t="s">
        <v>715</v>
      </c>
      <c r="B86" s="7">
        <v>1609736.28</v>
      </c>
      <c r="F86" s="6" t="s">
        <v>715</v>
      </c>
      <c r="G86" s="7">
        <f>GETPIVOTDATA("Total Profit",$A$3,"Country","Kuwait")</f>
        <v>1609736.28</v>
      </c>
    </row>
    <row r="87" spans="1:7" x14ac:dyDescent="0.3">
      <c r="A87" s="6" t="s">
        <v>643</v>
      </c>
      <c r="B87" s="7">
        <v>861090.28</v>
      </c>
      <c r="F87" s="6" t="s">
        <v>643</v>
      </c>
      <c r="G87" s="7">
        <f>GETPIVOTDATA("Total Profit",$A$3,"Country","Kyrgyzstan")</f>
        <v>861090.28</v>
      </c>
    </row>
    <row r="88" spans="1:7" x14ac:dyDescent="0.3">
      <c r="A88" s="6" t="s">
        <v>121</v>
      </c>
      <c r="B88" s="7">
        <v>720450.22</v>
      </c>
      <c r="F88" s="6" t="s">
        <v>121</v>
      </c>
      <c r="G88" s="7">
        <f>GETPIVOTDATA("Total Profit",$A$3,"Country","Laos")</f>
        <v>720450.22</v>
      </c>
    </row>
    <row r="89" spans="1:7" x14ac:dyDescent="0.3">
      <c r="A89" s="6" t="s">
        <v>788</v>
      </c>
      <c r="B89" s="7">
        <v>258775.02000000002</v>
      </c>
      <c r="F89" s="6" t="s">
        <v>788</v>
      </c>
      <c r="G89" s="7">
        <f>GETPIVOTDATA("Total Profit",$A$3,"Country","Latvia")</f>
        <v>258775.02000000002</v>
      </c>
    </row>
    <row r="90" spans="1:7" x14ac:dyDescent="0.3">
      <c r="A90" s="6" t="s">
        <v>318</v>
      </c>
      <c r="B90" s="7">
        <v>3355698.63</v>
      </c>
      <c r="F90" s="6" t="s">
        <v>318</v>
      </c>
      <c r="G90" s="7">
        <f>GETPIVOTDATA("Total Profit",$A$3,"Country","Lebanon")</f>
        <v>3355698.63</v>
      </c>
    </row>
    <row r="91" spans="1:7" x14ac:dyDescent="0.3">
      <c r="A91" s="6" t="s">
        <v>316</v>
      </c>
      <c r="B91" s="7">
        <v>2645558.19</v>
      </c>
      <c r="F91" s="6" t="s">
        <v>316</v>
      </c>
      <c r="G91" s="7">
        <f>GETPIVOTDATA("Total Profit",$A$3,"Country","Lesotho")</f>
        <v>2645558.19</v>
      </c>
    </row>
    <row r="92" spans="1:7" x14ac:dyDescent="0.3">
      <c r="A92" s="6" t="s">
        <v>184</v>
      </c>
      <c r="B92" s="7">
        <v>1691664.6</v>
      </c>
      <c r="F92" s="6" t="s">
        <v>184</v>
      </c>
      <c r="G92" s="7">
        <f>GETPIVOTDATA("Total Profit",$A$3,"Country","Liberia")</f>
        <v>1691664.6</v>
      </c>
    </row>
    <row r="93" spans="1:7" x14ac:dyDescent="0.3">
      <c r="A93" s="6" t="s">
        <v>18</v>
      </c>
      <c r="B93" s="7">
        <v>2379866.98</v>
      </c>
      <c r="F93" s="6" t="s">
        <v>18</v>
      </c>
      <c r="G93" s="7">
        <f>GETPIVOTDATA("Total Profit",$A$3,"Country","Libya")</f>
        <v>2379866.98</v>
      </c>
    </row>
    <row r="94" spans="1:7" x14ac:dyDescent="0.3">
      <c r="A94" s="6" t="s">
        <v>422</v>
      </c>
      <c r="B94" s="7">
        <v>2307103.79</v>
      </c>
      <c r="F94" s="6" t="s">
        <v>422</v>
      </c>
      <c r="G94" s="7">
        <f>GETPIVOTDATA("Total Profit",$A$3,"Country","Liechtenstein")</f>
        <v>2307103.79</v>
      </c>
    </row>
    <row r="95" spans="1:7" x14ac:dyDescent="0.3">
      <c r="A95" s="6" t="s">
        <v>298</v>
      </c>
      <c r="B95" s="7">
        <v>2198682.58</v>
      </c>
      <c r="F95" s="6" t="s">
        <v>298</v>
      </c>
      <c r="G95" s="7">
        <f>GETPIVOTDATA("Total Profit",$A$3,"Country","Lithuania")</f>
        <v>2198682.58</v>
      </c>
    </row>
    <row r="96" spans="1:7" x14ac:dyDescent="0.3">
      <c r="A96" s="6" t="s">
        <v>168</v>
      </c>
      <c r="B96" s="7">
        <v>3724591.55</v>
      </c>
      <c r="F96" s="6" t="s">
        <v>168</v>
      </c>
      <c r="G96" s="7">
        <f>GETPIVOTDATA("Total Profit",$A$3,"Country","Luxembourg")</f>
        <v>3724591.55</v>
      </c>
    </row>
    <row r="97" spans="1:7" x14ac:dyDescent="0.3">
      <c r="A97" s="6" t="s">
        <v>265</v>
      </c>
      <c r="B97" s="7">
        <v>595624.61</v>
      </c>
      <c r="F97" s="6" t="s">
        <v>265</v>
      </c>
      <c r="G97" s="7">
        <f>GETPIVOTDATA("Total Profit",$A$3,"Country","Macedonia")</f>
        <v>595624.61</v>
      </c>
    </row>
    <row r="98" spans="1:7" x14ac:dyDescent="0.3">
      <c r="A98" s="6" t="s">
        <v>137</v>
      </c>
      <c r="B98" s="7">
        <v>1552713.67</v>
      </c>
      <c r="F98" s="6" t="s">
        <v>137</v>
      </c>
      <c r="G98" s="7">
        <f>GETPIVOTDATA("Total Profit",$A$3,"Country","Madagascar")</f>
        <v>1552713.67</v>
      </c>
    </row>
    <row r="99" spans="1:7" x14ac:dyDescent="0.3">
      <c r="A99" s="6" t="s">
        <v>223</v>
      </c>
      <c r="B99" s="7">
        <v>3643128.9299999997</v>
      </c>
      <c r="F99" s="6" t="s">
        <v>223</v>
      </c>
      <c r="G99" s="7">
        <f>GETPIVOTDATA("Total Profit",$A$3,"Country","Malawi")</f>
        <v>3643128.9299999997</v>
      </c>
    </row>
    <row r="100" spans="1:7" x14ac:dyDescent="0.3">
      <c r="A100" s="6" t="s">
        <v>139</v>
      </c>
      <c r="B100" s="7">
        <v>4715338.84</v>
      </c>
      <c r="F100" s="6" t="s">
        <v>139</v>
      </c>
      <c r="G100" s="7">
        <f>GETPIVOTDATA("Total Profit",$A$3,"Country","Malaysia")</f>
        <v>4715338.84</v>
      </c>
    </row>
    <row r="101" spans="1:7" x14ac:dyDescent="0.3">
      <c r="A101" s="6" t="s">
        <v>63</v>
      </c>
      <c r="B101" s="7">
        <v>3059713.83</v>
      </c>
      <c r="F101" s="6" t="s">
        <v>63</v>
      </c>
      <c r="G101" s="7">
        <f>GETPIVOTDATA("Total Profit",$A$3,"Country","Maldives")</f>
        <v>3059713.83</v>
      </c>
    </row>
    <row r="102" spans="1:7" x14ac:dyDescent="0.3">
      <c r="A102" s="6" t="s">
        <v>159</v>
      </c>
      <c r="B102" s="7">
        <v>2820003</v>
      </c>
      <c r="F102" s="6" t="s">
        <v>159</v>
      </c>
      <c r="G102" s="7">
        <f>GETPIVOTDATA("Total Profit",$A$3,"Country","Mali")</f>
        <v>2820003</v>
      </c>
    </row>
    <row r="103" spans="1:7" x14ac:dyDescent="0.3">
      <c r="A103" s="6" t="s">
        <v>471</v>
      </c>
      <c r="B103" s="7">
        <v>1483806.58</v>
      </c>
      <c r="F103" s="6" t="s">
        <v>471</v>
      </c>
      <c r="G103" s="7">
        <f>GETPIVOTDATA("Total Profit",$A$3,"Country","Malta")</f>
        <v>1483806.58</v>
      </c>
    </row>
    <row r="104" spans="1:7" x14ac:dyDescent="0.3">
      <c r="A104" s="6" t="s">
        <v>243</v>
      </c>
      <c r="B104" s="7">
        <v>878761.87000000011</v>
      </c>
      <c r="F104" s="6" t="s">
        <v>243</v>
      </c>
      <c r="G104" s="7">
        <f>GETPIVOTDATA("Total Profit",$A$3,"Country","Marshall Islands")</f>
        <v>878761.87000000011</v>
      </c>
    </row>
    <row r="105" spans="1:7" x14ac:dyDescent="0.3">
      <c r="A105" s="6" t="s">
        <v>518</v>
      </c>
      <c r="B105" s="7">
        <v>1004562.06</v>
      </c>
      <c r="F105" s="6" t="s">
        <v>518</v>
      </c>
      <c r="G105" s="7">
        <f>GETPIVOTDATA("Total Profit",$A$3,"Country","Mauritania")</f>
        <v>1004562.06</v>
      </c>
    </row>
    <row r="106" spans="1:7" x14ac:dyDescent="0.3">
      <c r="A106" s="6" t="s">
        <v>93</v>
      </c>
      <c r="B106" s="7">
        <v>2048477.15</v>
      </c>
      <c r="F106" s="6" t="s">
        <v>93</v>
      </c>
      <c r="G106" s="7">
        <f>GETPIVOTDATA("Total Profit",$A$3,"Country","Mauritius ")</f>
        <v>2048477.15</v>
      </c>
    </row>
    <row r="107" spans="1:7" x14ac:dyDescent="0.3">
      <c r="A107" s="6" t="s">
        <v>332</v>
      </c>
      <c r="B107" s="7">
        <v>931029.76</v>
      </c>
      <c r="F107" s="6" t="s">
        <v>332</v>
      </c>
      <c r="G107" s="7">
        <f>GETPIVOTDATA("Total Profit",$A$3,"Country","Mexico")</f>
        <v>931029.76</v>
      </c>
    </row>
    <row r="108" spans="1:7" x14ac:dyDescent="0.3">
      <c r="A108" s="6" t="s">
        <v>306</v>
      </c>
      <c r="B108" s="7">
        <v>3282827.54</v>
      </c>
      <c r="F108" s="6" t="s">
        <v>306</v>
      </c>
      <c r="G108" s="7">
        <f>GETPIVOTDATA("Total Profit",$A$3,"Country","Moldova ")</f>
        <v>3282827.54</v>
      </c>
    </row>
    <row r="109" spans="1:7" x14ac:dyDescent="0.3">
      <c r="A109" s="6" t="s">
        <v>584</v>
      </c>
      <c r="B109" s="7">
        <v>1993431.83</v>
      </c>
      <c r="F109" s="6" t="s">
        <v>584</v>
      </c>
      <c r="G109" s="7">
        <f>GETPIVOTDATA("Total Profit",$A$3,"Country","Monaco")</f>
        <v>1993431.83</v>
      </c>
    </row>
    <row r="110" spans="1:7" x14ac:dyDescent="0.3">
      <c r="A110" s="6" t="s">
        <v>84</v>
      </c>
      <c r="B110" s="7">
        <v>2606368.8899999997</v>
      </c>
      <c r="F110" s="6" t="s">
        <v>84</v>
      </c>
      <c r="G110" s="7">
        <f>GETPIVOTDATA("Total Profit",$A$3,"Country","Mongolia")</f>
        <v>2606368.8899999997</v>
      </c>
    </row>
    <row r="111" spans="1:7" x14ac:dyDescent="0.3">
      <c r="A111" s="6" t="s">
        <v>45</v>
      </c>
      <c r="B111" s="7">
        <v>1454715.8</v>
      </c>
      <c r="F111" s="6" t="s">
        <v>45</v>
      </c>
      <c r="G111" s="7">
        <f>GETPIVOTDATA("Total Profit",$A$3,"Country","Montenegro")</f>
        <v>1454715.8</v>
      </c>
    </row>
    <row r="112" spans="1:7" x14ac:dyDescent="0.3">
      <c r="A112" s="6" t="s">
        <v>95</v>
      </c>
      <c r="B112" s="7">
        <v>2734904.5700000003</v>
      </c>
      <c r="F112" s="6" t="s">
        <v>95</v>
      </c>
      <c r="G112" s="7">
        <f>GETPIVOTDATA("Total Profit",$A$3,"Country","Morocco")</f>
        <v>2734904.5700000003</v>
      </c>
    </row>
    <row r="113" spans="1:7" x14ac:dyDescent="0.3">
      <c r="A113" s="6" t="s">
        <v>382</v>
      </c>
      <c r="B113" s="7">
        <v>2129518.92</v>
      </c>
      <c r="F113" s="6" t="s">
        <v>382</v>
      </c>
      <c r="G113" s="7">
        <f>GETPIVOTDATA("Total Profit",$A$3,"Country","Mozambique")</f>
        <v>2129518.92</v>
      </c>
    </row>
    <row r="114" spans="1:7" x14ac:dyDescent="0.3">
      <c r="A114" s="6" t="s">
        <v>370</v>
      </c>
      <c r="B114" s="7">
        <v>1425860.68</v>
      </c>
      <c r="F114" s="6" t="s">
        <v>370</v>
      </c>
      <c r="G114" s="7">
        <f>GETPIVOTDATA("Total Profit",$A$3,"Country","Myanmar")</f>
        <v>1425860.68</v>
      </c>
    </row>
    <row r="115" spans="1:7" x14ac:dyDescent="0.3">
      <c r="A115" s="6" t="s">
        <v>273</v>
      </c>
      <c r="B115" s="7">
        <v>2120982.96</v>
      </c>
      <c r="F115" s="6" t="s">
        <v>273</v>
      </c>
      <c r="G115" s="7">
        <f>GETPIVOTDATA("Total Profit",$A$3,"Country","Namibia")</f>
        <v>2120982.96</v>
      </c>
    </row>
    <row r="116" spans="1:7" x14ac:dyDescent="0.3">
      <c r="A116" s="6" t="s">
        <v>374</v>
      </c>
      <c r="B116" s="7">
        <v>491017.69</v>
      </c>
      <c r="F116" s="6" t="s">
        <v>374</v>
      </c>
      <c r="G116" s="7">
        <f>GETPIVOTDATA("Total Profit",$A$3,"Country","Nauru")</f>
        <v>491017.69</v>
      </c>
    </row>
    <row r="117" spans="1:7" x14ac:dyDescent="0.3">
      <c r="A117" s="6" t="s">
        <v>145</v>
      </c>
      <c r="B117" s="7">
        <v>1022269.6299999999</v>
      </c>
      <c r="F117" s="6" t="s">
        <v>145</v>
      </c>
      <c r="G117" s="7">
        <f>GETPIVOTDATA("Total Profit",$A$3,"Country","Nepal")</f>
        <v>1022269.6299999999</v>
      </c>
    </row>
    <row r="118" spans="1:7" x14ac:dyDescent="0.3">
      <c r="A118" s="6" t="s">
        <v>757</v>
      </c>
      <c r="B118" s="7">
        <v>2630556.0300000003</v>
      </c>
      <c r="F118" s="6" t="s">
        <v>757</v>
      </c>
      <c r="G118" s="7">
        <f>GETPIVOTDATA("Total Profit",$A$3,"Country","Netherlands")</f>
        <v>2630556.0300000003</v>
      </c>
    </row>
    <row r="119" spans="1:7" x14ac:dyDescent="0.3">
      <c r="A119" s="6" t="s">
        <v>520</v>
      </c>
      <c r="B119" s="7">
        <v>2603861.11</v>
      </c>
      <c r="F119" s="6" t="s">
        <v>520</v>
      </c>
      <c r="G119" s="7">
        <f>GETPIVOTDATA("Total Profit",$A$3,"Country","New Zealand")</f>
        <v>2603861.11</v>
      </c>
    </row>
    <row r="120" spans="1:7" x14ac:dyDescent="0.3">
      <c r="A120" s="6" t="s">
        <v>294</v>
      </c>
      <c r="B120" s="7">
        <v>500649.79</v>
      </c>
      <c r="F120" s="6" t="s">
        <v>294</v>
      </c>
      <c r="G120" s="7">
        <f>GETPIVOTDATA("Total Profit",$A$3,"Country","Nicaragua")</f>
        <v>500649.79</v>
      </c>
    </row>
    <row r="121" spans="1:7" x14ac:dyDescent="0.3">
      <c r="A121" s="6" t="s">
        <v>162</v>
      </c>
      <c r="B121" s="7">
        <v>4038322.8000000003</v>
      </c>
      <c r="F121" s="6" t="s">
        <v>162</v>
      </c>
      <c r="G121" s="7">
        <f>GETPIVOTDATA("Total Profit",$A$3,"Country","Niger")</f>
        <v>4038322.8000000003</v>
      </c>
    </row>
    <row r="122" spans="1:7" x14ac:dyDescent="0.3">
      <c r="A122" s="6" t="s">
        <v>334</v>
      </c>
      <c r="B122" s="7">
        <v>784072.25</v>
      </c>
      <c r="F122" s="6" t="s">
        <v>334</v>
      </c>
      <c r="G122" s="7">
        <f>GETPIVOTDATA("Total Profit",$A$3,"Country","Niger")</f>
        <v>4038322.8000000003</v>
      </c>
    </row>
    <row r="123" spans="1:7" x14ac:dyDescent="0.3">
      <c r="A123" s="6" t="s">
        <v>446</v>
      </c>
      <c r="B123" s="7">
        <v>1894667.46</v>
      </c>
      <c r="F123" s="6" t="s">
        <v>446</v>
      </c>
      <c r="G123" s="7">
        <f>GETPIVOTDATA("Total Profit",$A$3,"Country","Nigeria")</f>
        <v>784072.25</v>
      </c>
    </row>
    <row r="124" spans="1:7" x14ac:dyDescent="0.3">
      <c r="A124" s="6" t="s">
        <v>279</v>
      </c>
      <c r="B124" s="7">
        <v>2649519.23</v>
      </c>
      <c r="F124" s="6" t="s">
        <v>279</v>
      </c>
      <c r="G124" s="7">
        <f>GETPIVOTDATA("Total Profit",$A$3,"Country","Norway")</f>
        <v>2649519.23</v>
      </c>
    </row>
    <row r="125" spans="1:7" x14ac:dyDescent="0.3">
      <c r="A125" s="6" t="s">
        <v>281</v>
      </c>
      <c r="B125" s="7">
        <v>1753556.87</v>
      </c>
      <c r="F125" s="6" t="s">
        <v>281</v>
      </c>
      <c r="G125" s="7">
        <f>GETPIVOTDATA("Total Profit",$A$3,"Country","Oman")</f>
        <v>1753556.87</v>
      </c>
    </row>
    <row r="126" spans="1:7" x14ac:dyDescent="0.3">
      <c r="A126" s="6" t="s">
        <v>558</v>
      </c>
      <c r="B126" s="7">
        <v>1645731.41</v>
      </c>
      <c r="F126" s="6" t="s">
        <v>558</v>
      </c>
      <c r="G126" s="7">
        <f>GETPIVOTDATA("Total Profit",$A$3,"Country","Pakistan")</f>
        <v>1645731.41</v>
      </c>
    </row>
    <row r="127" spans="1:7" x14ac:dyDescent="0.3">
      <c r="A127" s="6" t="s">
        <v>400</v>
      </c>
      <c r="B127" s="7">
        <v>2173348.6</v>
      </c>
      <c r="F127" s="6" t="s">
        <v>400</v>
      </c>
      <c r="G127" s="7">
        <f>GETPIVOTDATA("Total Profit",$A$3,"Country","Palau")</f>
        <v>2173348.6</v>
      </c>
    </row>
    <row r="128" spans="1:7" x14ac:dyDescent="0.3">
      <c r="A128" s="6" t="s">
        <v>150</v>
      </c>
      <c r="B128" s="7">
        <v>4103718.65</v>
      </c>
      <c r="F128" s="6" t="s">
        <v>150</v>
      </c>
      <c r="G128" s="7">
        <f>GETPIVOTDATA("Total Profit",$A$3,"Country","Panama")</f>
        <v>4103718.65</v>
      </c>
    </row>
    <row r="129" spans="1:7" x14ac:dyDescent="0.3">
      <c r="A129" s="6" t="s">
        <v>379</v>
      </c>
      <c r="B129" s="7">
        <v>6085514.2799999993</v>
      </c>
      <c r="F129" s="6" t="s">
        <v>379</v>
      </c>
      <c r="G129" s="7">
        <f>GETPIVOTDATA("Total Profit",$A$3,"Country","Papua New Guinea")</f>
        <v>6085514.2799999993</v>
      </c>
    </row>
    <row r="130" spans="1:7" x14ac:dyDescent="0.3">
      <c r="A130" s="6" t="s">
        <v>200</v>
      </c>
      <c r="B130" s="7">
        <v>932948.45</v>
      </c>
      <c r="F130" s="6" t="s">
        <v>200</v>
      </c>
      <c r="G130" s="7">
        <f>GETPIVOTDATA("Total Profit",$A$3,"Country","Philippines")</f>
        <v>932948.45</v>
      </c>
    </row>
    <row r="131" spans="1:7" x14ac:dyDescent="0.3">
      <c r="A131" s="6" t="s">
        <v>271</v>
      </c>
      <c r="B131" s="7">
        <v>3328726.57</v>
      </c>
      <c r="F131" s="6" t="s">
        <v>271</v>
      </c>
      <c r="G131" s="7">
        <f>GETPIVOTDATA("Total Profit",$A$3,"Country","Poland")</f>
        <v>3328726.57</v>
      </c>
    </row>
    <row r="132" spans="1:7" x14ac:dyDescent="0.3">
      <c r="A132" s="6" t="s">
        <v>148</v>
      </c>
      <c r="B132" s="7">
        <v>3793688.4299999997</v>
      </c>
      <c r="F132" s="6" t="s">
        <v>148</v>
      </c>
      <c r="G132" s="7">
        <f>GETPIVOTDATA("Total Profit",$A$3,"Country","Portugal")</f>
        <v>3793688.4299999997</v>
      </c>
    </row>
    <row r="133" spans="1:7" x14ac:dyDescent="0.3">
      <c r="A133" s="6" t="s">
        <v>174</v>
      </c>
      <c r="B133" s="7">
        <v>3888936.29</v>
      </c>
      <c r="F133" s="6" t="s">
        <v>174</v>
      </c>
      <c r="G133" s="7">
        <f>GETPIVOTDATA("Total Profit",$A$3,"Country","Qatar")</f>
        <v>3888936.29</v>
      </c>
    </row>
    <row r="134" spans="1:7" x14ac:dyDescent="0.3">
      <c r="A134" s="6" t="s">
        <v>300</v>
      </c>
      <c r="B134" s="7">
        <v>1005205.72</v>
      </c>
      <c r="F134" s="6" t="s">
        <v>300</v>
      </c>
      <c r="G134" s="7">
        <f>GETPIVOTDATA("Total Profit",$A$3,"Country","Republic of the Congo")</f>
        <v>1005205.72</v>
      </c>
    </row>
    <row r="135" spans="1:7" x14ac:dyDescent="0.3">
      <c r="A135" s="6" t="s">
        <v>157</v>
      </c>
      <c r="B135" s="7">
        <v>4118505.5700000003</v>
      </c>
      <c r="F135" s="6" t="s">
        <v>157</v>
      </c>
      <c r="G135" s="7">
        <f>GETPIVOTDATA("Total Profit",$A$3,"Country","Romania")</f>
        <v>4118505.5700000003</v>
      </c>
    </row>
    <row r="136" spans="1:7" x14ac:dyDescent="0.3">
      <c r="A136" s="6" t="s">
        <v>412</v>
      </c>
      <c r="B136" s="7">
        <v>1129385.71</v>
      </c>
      <c r="F136" s="6" t="s">
        <v>412</v>
      </c>
      <c r="G136" s="7">
        <f>GETPIVOTDATA("Total Profit",$A$3,"Country","Russia")</f>
        <v>1129385.71</v>
      </c>
    </row>
    <row r="137" spans="1:7" x14ac:dyDescent="0.3">
      <c r="A137" s="6" t="s">
        <v>191</v>
      </c>
      <c r="B137" s="7">
        <v>1205530.93</v>
      </c>
      <c r="F137" s="6" t="s">
        <v>191</v>
      </c>
      <c r="G137" s="7">
        <f>GETPIVOTDATA("Total Profit",$A$3,"Country","Rwanda")</f>
        <v>1205530.93</v>
      </c>
    </row>
    <row r="138" spans="1:7" x14ac:dyDescent="0.3">
      <c r="A138" s="6" t="s">
        <v>629</v>
      </c>
      <c r="B138" s="7">
        <v>1478289.39</v>
      </c>
      <c r="F138" s="6" t="s">
        <v>629</v>
      </c>
      <c r="G138" s="7">
        <f>GETPIVOTDATA("Total Profit",$A$3,"Country","Saint Kitts and Nevis ")</f>
        <v>1478289.39</v>
      </c>
    </row>
    <row r="139" spans="1:7" x14ac:dyDescent="0.3">
      <c r="A139" s="6" t="s">
        <v>261</v>
      </c>
      <c r="B139" s="7">
        <v>2105226.4699999997</v>
      </c>
      <c r="F139" s="6" t="s">
        <v>261</v>
      </c>
      <c r="G139" s="7">
        <f>GETPIVOTDATA("Total Profit",$A$3,"Country","Saint Lucia")</f>
        <v>2105226.4699999997</v>
      </c>
    </row>
    <row r="140" spans="1:7" x14ac:dyDescent="0.3">
      <c r="A140" s="6" t="s">
        <v>967</v>
      </c>
      <c r="B140" s="7">
        <v>334103.09000000003</v>
      </c>
      <c r="F140" s="6" t="s">
        <v>967</v>
      </c>
      <c r="G140" s="7">
        <f>GETPIVOTDATA("Total Profit",$A$3,"Country","Saint Vincent and the Grenadines")</f>
        <v>334103.09000000003</v>
      </c>
    </row>
    <row r="141" spans="1:7" x14ac:dyDescent="0.3">
      <c r="A141" s="6" t="s">
        <v>522</v>
      </c>
      <c r="B141" s="7">
        <v>987083.72</v>
      </c>
      <c r="F141" s="6" t="s">
        <v>522</v>
      </c>
      <c r="G141" s="7">
        <f>GETPIVOTDATA("Total Profit",$A$3,"Country","Samoa ")</f>
        <v>987083.72</v>
      </c>
    </row>
    <row r="142" spans="1:7" x14ac:dyDescent="0.3">
      <c r="A142" s="6" t="s">
        <v>736</v>
      </c>
      <c r="B142" s="7">
        <v>561437.23</v>
      </c>
      <c r="F142" s="6" t="s">
        <v>736</v>
      </c>
      <c r="G142" s="7">
        <f>GETPIVOTDATA("Total Profit",$A$3,"Country","San Marino")</f>
        <v>561437.23</v>
      </c>
    </row>
    <row r="143" spans="1:7" x14ac:dyDescent="0.3">
      <c r="A143" s="6" t="s">
        <v>578</v>
      </c>
      <c r="B143" s="7">
        <v>2531047.7999999998</v>
      </c>
      <c r="F143" s="6" t="s">
        <v>578</v>
      </c>
      <c r="G143" s="7">
        <f>GETPIVOTDATA("Total Profit",$A$3,"Country","Sao Tome and Principe")</f>
        <v>2531047.7999999998</v>
      </c>
    </row>
    <row r="144" spans="1:7" x14ac:dyDescent="0.3">
      <c r="A144" s="6" t="s">
        <v>508</v>
      </c>
      <c r="B144" s="7">
        <v>1493939.05</v>
      </c>
      <c r="F144" s="6" t="s">
        <v>508</v>
      </c>
      <c r="G144" s="7">
        <f>GETPIVOTDATA("Total Profit",$A$3,"Country","Saudi Arabia")</f>
        <v>1493939.05</v>
      </c>
    </row>
    <row r="145" spans="1:7" x14ac:dyDescent="0.3">
      <c r="A145" s="6" t="s">
        <v>75</v>
      </c>
      <c r="B145" s="7">
        <v>2237729.2999999998</v>
      </c>
      <c r="F145" s="6" t="s">
        <v>75</v>
      </c>
      <c r="G145" s="7">
        <f>GETPIVOTDATA("Total Profit",$A$3,"Country","Senegal")</f>
        <v>2237729.2999999998</v>
      </c>
    </row>
    <row r="146" spans="1:7" x14ac:dyDescent="0.3">
      <c r="A146" s="6" t="s">
        <v>283</v>
      </c>
      <c r="B146" s="7">
        <v>2281168.09</v>
      </c>
      <c r="F146" s="6" t="s">
        <v>283</v>
      </c>
      <c r="G146" s="7">
        <f>GETPIVOTDATA("Total Profit",$A$3,"Country","Serbia")</f>
        <v>2281168.09</v>
      </c>
    </row>
    <row r="147" spans="1:7" x14ac:dyDescent="0.3">
      <c r="A147" s="6" t="s">
        <v>414</v>
      </c>
      <c r="B147" s="7">
        <v>1533276.65</v>
      </c>
      <c r="F147" s="6" t="s">
        <v>414</v>
      </c>
      <c r="G147" s="7">
        <f>GETPIVOTDATA("Total Profit",$A$3,"Country","Seychelles ")</f>
        <v>1533276.65</v>
      </c>
    </row>
    <row r="148" spans="1:7" x14ac:dyDescent="0.3">
      <c r="A148" s="6" t="s">
        <v>989</v>
      </c>
      <c r="B148" s="7">
        <v>1695225.1800000002</v>
      </c>
      <c r="F148" s="6" t="s">
        <v>989</v>
      </c>
      <c r="G148" s="7">
        <f>GETPIVOTDATA("Total Profit",$A$3,"Country","Sierra Leone")</f>
        <v>1695225.1800000002</v>
      </c>
    </row>
    <row r="149" spans="1:7" x14ac:dyDescent="0.3">
      <c r="A149" s="6" t="s">
        <v>538</v>
      </c>
      <c r="B149" s="7">
        <v>1590678.98</v>
      </c>
      <c r="F149" s="6" t="s">
        <v>538</v>
      </c>
      <c r="G149" s="7">
        <f>GETPIVOTDATA("Total Profit",$A$3,"Country","Singapore")</f>
        <v>1590678.98</v>
      </c>
    </row>
    <row r="150" spans="1:7" x14ac:dyDescent="0.3">
      <c r="A150" s="6" t="s">
        <v>361</v>
      </c>
      <c r="B150" s="7">
        <v>1941878.62</v>
      </c>
      <c r="F150" s="6" t="s">
        <v>361</v>
      </c>
      <c r="G150" s="7">
        <f>GETPIVOTDATA("Total Profit",$A$3,"Country","Slovakia")</f>
        <v>1941878.62</v>
      </c>
    </row>
    <row r="151" spans="1:7" x14ac:dyDescent="0.3">
      <c r="A151" s="6" t="s">
        <v>403</v>
      </c>
      <c r="B151" s="7">
        <v>2022225.33</v>
      </c>
      <c r="F151" s="6" t="s">
        <v>403</v>
      </c>
      <c r="G151" s="7">
        <f>GETPIVOTDATA("Total Profit",$A$3,"Country","Slovenia")</f>
        <v>2022225.33</v>
      </c>
    </row>
    <row r="152" spans="1:7" x14ac:dyDescent="0.3">
      <c r="A152" s="6" t="s">
        <v>338</v>
      </c>
      <c r="B152" s="7">
        <v>1956795.39</v>
      </c>
      <c r="F152" s="6" t="s">
        <v>338</v>
      </c>
      <c r="G152" s="7">
        <f>GETPIVOTDATA("Total Profit",$A$3,"Country","Solomon Islands")</f>
        <v>1956795.39</v>
      </c>
    </row>
    <row r="153" spans="1:7" x14ac:dyDescent="0.3">
      <c r="A153" s="6" t="s">
        <v>232</v>
      </c>
      <c r="B153" s="7">
        <v>1979145.0300000003</v>
      </c>
      <c r="F153" s="6" t="s">
        <v>232</v>
      </c>
      <c r="G153" s="7">
        <f>GETPIVOTDATA("Total Profit",$A$3,"Country","Somalia")</f>
        <v>1979145.0300000003</v>
      </c>
    </row>
    <row r="154" spans="1:7" x14ac:dyDescent="0.3">
      <c r="A154" s="6" t="s">
        <v>252</v>
      </c>
      <c r="B154" s="7">
        <v>2949715.94</v>
      </c>
      <c r="F154" s="6" t="s">
        <v>252</v>
      </c>
      <c r="G154" s="7">
        <f>GETPIVOTDATA("Total Profit",$A$3,"Country","South Africa")</f>
        <v>2949715.94</v>
      </c>
    </row>
    <row r="155" spans="1:7" x14ac:dyDescent="0.3">
      <c r="A155" s="6" t="s">
        <v>187</v>
      </c>
      <c r="B155" s="7">
        <v>629216.12</v>
      </c>
      <c r="F155" s="6" t="s">
        <v>187</v>
      </c>
      <c r="G155" s="7">
        <f>GETPIVOTDATA("Total Profit",$A$3,"Country","South Korea")</f>
        <v>629216.12</v>
      </c>
    </row>
    <row r="156" spans="1:7" x14ac:dyDescent="0.3">
      <c r="A156" s="6" t="s">
        <v>176</v>
      </c>
      <c r="B156" s="7">
        <v>3515378.38</v>
      </c>
      <c r="F156" s="6" t="s">
        <v>176</v>
      </c>
      <c r="G156" s="7">
        <f>GETPIVOTDATA("Total Profit",$A$3,"Country","South Sudan")</f>
        <v>3515378.38</v>
      </c>
    </row>
    <row r="157" spans="1:7" x14ac:dyDescent="0.3">
      <c r="A157" s="6" t="s">
        <v>385</v>
      </c>
      <c r="B157" s="7">
        <v>2265165.0500000003</v>
      </c>
      <c r="F157" s="6" t="s">
        <v>385</v>
      </c>
      <c r="G157" s="7">
        <f>GETPIVOTDATA("Total Profit",$A$3,"Country","Spain")</f>
        <v>2265165.0500000003</v>
      </c>
    </row>
    <row r="158" spans="1:7" x14ac:dyDescent="0.3">
      <c r="A158" s="6" t="s">
        <v>834</v>
      </c>
      <c r="B158" s="7">
        <v>2304540.75</v>
      </c>
      <c r="F158" s="6" t="s">
        <v>834</v>
      </c>
      <c r="G158" s="7">
        <f>GETPIVOTDATA("Total Profit",$A$3,"Country","Sri Lanka")</f>
        <v>2304540.75</v>
      </c>
    </row>
    <row r="159" spans="1:7" x14ac:dyDescent="0.3">
      <c r="A159" s="6" t="s">
        <v>61</v>
      </c>
      <c r="B159" s="7">
        <v>3260863.69</v>
      </c>
      <c r="F159" s="6" t="s">
        <v>61</v>
      </c>
      <c r="G159" s="7">
        <f>GETPIVOTDATA("Total Profit",$A$3,"Country","Sudan")</f>
        <v>3260863.69</v>
      </c>
    </row>
    <row r="160" spans="1:7" x14ac:dyDescent="0.3">
      <c r="A160" s="6" t="s">
        <v>105</v>
      </c>
      <c r="B160" s="7">
        <v>3174509.5</v>
      </c>
      <c r="F160" s="6" t="s">
        <v>105</v>
      </c>
      <c r="G160" s="7">
        <f>GETPIVOTDATA("Total Profit",$A$3,"Country","Swaziland")</f>
        <v>3174509.5</v>
      </c>
    </row>
    <row r="161" spans="1:7" x14ac:dyDescent="0.3">
      <c r="A161" s="6" t="s">
        <v>109</v>
      </c>
      <c r="B161" s="7">
        <v>3965705.68</v>
      </c>
      <c r="F161" s="6" t="s">
        <v>109</v>
      </c>
      <c r="G161" s="7">
        <f>GETPIVOTDATA("Total Profit",$A$3,"Country","Sweden")</f>
        <v>3965705.68</v>
      </c>
    </row>
    <row r="162" spans="1:7" x14ac:dyDescent="0.3">
      <c r="A162" s="6" t="s">
        <v>398</v>
      </c>
      <c r="B162" s="7">
        <v>2131465.71</v>
      </c>
      <c r="F162" s="6" t="s">
        <v>398</v>
      </c>
      <c r="G162" s="7">
        <f>GETPIVOTDATA("Total Profit",$A$3,"Country","Switzerland")</f>
        <v>2131465.71</v>
      </c>
    </row>
    <row r="163" spans="1:7" x14ac:dyDescent="0.3">
      <c r="A163" s="6" t="s">
        <v>667</v>
      </c>
      <c r="B163" s="7">
        <v>1366544.69</v>
      </c>
      <c r="F163" s="6" t="s">
        <v>667</v>
      </c>
      <c r="G163" s="7">
        <f>GETPIVOTDATA("Total Profit",$A$3,"Country","Syria")</f>
        <v>1366544.69</v>
      </c>
    </row>
    <row r="164" spans="1:7" x14ac:dyDescent="0.3">
      <c r="A164" s="6" t="s">
        <v>245</v>
      </c>
      <c r="B164" s="7">
        <v>1313724.19</v>
      </c>
      <c r="F164" s="6" t="s">
        <v>245</v>
      </c>
      <c r="G164" s="7">
        <f>GETPIVOTDATA("Total Profit",$A$3,"Country","Taiwan")</f>
        <v>1313724.19</v>
      </c>
    </row>
    <row r="165" spans="1:7" x14ac:dyDescent="0.3">
      <c r="A165" s="6" t="s">
        <v>495</v>
      </c>
      <c r="B165" s="7">
        <v>1216722.53</v>
      </c>
      <c r="F165" s="6" t="s">
        <v>495</v>
      </c>
      <c r="G165" s="7">
        <f>GETPIVOTDATA("Total Profit",$A$3,"Country","Tajikistan")</f>
        <v>1216722.53</v>
      </c>
    </row>
    <row r="166" spans="1:7" x14ac:dyDescent="0.3">
      <c r="A166" s="6" t="s">
        <v>155</v>
      </c>
      <c r="B166" s="7">
        <v>1792464.48</v>
      </c>
      <c r="F166" s="6" t="s">
        <v>155</v>
      </c>
      <c r="G166" s="7">
        <f>GETPIVOTDATA("Total Profit",$A$3,"Country","Tanzania")</f>
        <v>1792464.48</v>
      </c>
    </row>
    <row r="167" spans="1:7" x14ac:dyDescent="0.3">
      <c r="A167" s="6" t="s">
        <v>437</v>
      </c>
      <c r="B167" s="7">
        <v>1347710.5</v>
      </c>
      <c r="F167" s="6" t="s">
        <v>437</v>
      </c>
      <c r="G167" s="7">
        <f>GETPIVOTDATA("Total Profit",$A$3,"Country","Thailand")</f>
        <v>1347710.5</v>
      </c>
    </row>
    <row r="168" spans="1:7" x14ac:dyDescent="0.3">
      <c r="A168" s="6" t="s">
        <v>489</v>
      </c>
      <c r="B168" s="7">
        <v>3499660.0999999996</v>
      </c>
      <c r="F168" s="6" t="s">
        <v>489</v>
      </c>
      <c r="G168" s="7">
        <f>GETPIVOTDATA("Total Profit",$A$3,"Country","The Bahamas")</f>
        <v>3499660.0999999996</v>
      </c>
    </row>
    <row r="169" spans="1:7" x14ac:dyDescent="0.3">
      <c r="A169" s="6" t="s">
        <v>1097</v>
      </c>
      <c r="B169" s="7">
        <v>777887.8600000001</v>
      </c>
      <c r="F169" s="6" t="s">
        <v>1097</v>
      </c>
      <c r="G169" s="7">
        <f>GETPIVOTDATA("Total Profit",$A$3,"Country","The Gambia")</f>
        <v>777887.8600000001</v>
      </c>
    </row>
    <row r="170" spans="1:7" x14ac:dyDescent="0.3">
      <c r="A170" s="6" t="s">
        <v>54</v>
      </c>
      <c r="B170" s="7">
        <v>797010.01</v>
      </c>
      <c r="F170" s="6" t="s">
        <v>54</v>
      </c>
      <c r="G170" s="7">
        <f>GETPIVOTDATA("Total Profit",$A$3,"Country","Togo")</f>
        <v>797010.01</v>
      </c>
    </row>
    <row r="171" spans="1:7" x14ac:dyDescent="0.3">
      <c r="A171" s="6" t="s">
        <v>204</v>
      </c>
      <c r="B171" s="7">
        <v>2346085.0099999998</v>
      </c>
      <c r="F171" s="6" t="s">
        <v>204</v>
      </c>
      <c r="G171" s="7">
        <f>GETPIVOTDATA("Total Profit",$A$3,"Country","Tonga")</f>
        <v>2346085.0099999998</v>
      </c>
    </row>
    <row r="172" spans="1:7" x14ac:dyDescent="0.3">
      <c r="A172" s="6" t="s">
        <v>107</v>
      </c>
      <c r="B172" s="7">
        <v>1482904.5699999998</v>
      </c>
      <c r="F172" s="6" t="s">
        <v>107</v>
      </c>
      <c r="G172" s="7">
        <f>GETPIVOTDATA("Total Profit",$A$3,"Country","Trinidad and Tobago")</f>
        <v>1482904.5699999998</v>
      </c>
    </row>
    <row r="173" spans="1:7" x14ac:dyDescent="0.3">
      <c r="A173" s="6" t="s">
        <v>180</v>
      </c>
      <c r="B173" s="7">
        <v>2388123.86</v>
      </c>
      <c r="F173" s="6" t="s">
        <v>180</v>
      </c>
      <c r="G173" s="7">
        <f>GETPIVOTDATA("Total Profit",$A$3,"Country","Tunisia ")</f>
        <v>2388123.86</v>
      </c>
    </row>
    <row r="174" spans="1:7" x14ac:dyDescent="0.3">
      <c r="A174" s="6" t="s">
        <v>116</v>
      </c>
      <c r="B174" s="7">
        <v>3202101.61</v>
      </c>
      <c r="F174" s="6" t="s">
        <v>116</v>
      </c>
      <c r="G174" s="7">
        <f>GETPIVOTDATA("Total Profit",$A$3,"Country","Turkey")</f>
        <v>3202101.61</v>
      </c>
    </row>
    <row r="175" spans="1:7" x14ac:dyDescent="0.3">
      <c r="A175" s="6" t="s">
        <v>582</v>
      </c>
      <c r="B175" s="7">
        <v>1430879.38</v>
      </c>
      <c r="F175" s="6" t="s">
        <v>582</v>
      </c>
      <c r="G175" s="7">
        <f>GETPIVOTDATA("Total Profit",$A$3,"Country","Turkmenistan")</f>
        <v>1430879.38</v>
      </c>
    </row>
    <row r="176" spans="1:7" x14ac:dyDescent="0.3">
      <c r="A176" s="6" t="s">
        <v>210</v>
      </c>
      <c r="B176" s="7">
        <v>1861222.2000000002</v>
      </c>
      <c r="F176" s="6" t="s">
        <v>210</v>
      </c>
      <c r="G176" s="7">
        <f>GETPIVOTDATA("Total Profit",$A$3,"Country","Tuvalu")</f>
        <v>1861222.2000000002</v>
      </c>
    </row>
    <row r="177" spans="1:7" x14ac:dyDescent="0.3">
      <c r="A177" s="6" t="s">
        <v>427</v>
      </c>
      <c r="B177" s="7">
        <v>970244.28</v>
      </c>
      <c r="F177" s="6" t="s">
        <v>427</v>
      </c>
      <c r="G177" s="7">
        <f>GETPIVOTDATA("Total Profit",$A$3,"Country","Uganda")</f>
        <v>970244.28</v>
      </c>
    </row>
    <row r="178" spans="1:7" x14ac:dyDescent="0.3">
      <c r="A178" s="6" t="s">
        <v>133</v>
      </c>
      <c r="B178" s="7">
        <v>2437560.48</v>
      </c>
      <c r="F178" s="6" t="s">
        <v>133</v>
      </c>
      <c r="G178" s="7">
        <f>GETPIVOTDATA("Total Profit",$A$3,"Country","Ukraine")</f>
        <v>2437560.48</v>
      </c>
    </row>
    <row r="179" spans="1:7" x14ac:dyDescent="0.3">
      <c r="A179" s="6" t="s">
        <v>227</v>
      </c>
      <c r="B179" s="7">
        <v>1112204.8</v>
      </c>
      <c r="F179" s="6" t="s">
        <v>227</v>
      </c>
      <c r="G179" s="7">
        <f>GETPIVOTDATA("Total Profit",$A$3,"Country","United Arab Emirates")</f>
        <v>1112204.8</v>
      </c>
    </row>
    <row r="180" spans="1:7" x14ac:dyDescent="0.3">
      <c r="A180" s="6" t="s">
        <v>178</v>
      </c>
      <c r="B180" s="7">
        <v>1992893.4900000002</v>
      </c>
      <c r="F180" s="6" t="s">
        <v>178</v>
      </c>
      <c r="G180" s="7">
        <f>GETPIVOTDATA("Total Profit",$A$3,"Country","United Kingdom")</f>
        <v>1992893.4900000002</v>
      </c>
    </row>
    <row r="181" spans="1:7" x14ac:dyDescent="0.3">
      <c r="A181" s="6" t="s">
        <v>182</v>
      </c>
      <c r="B181" s="7">
        <v>2896828.5300000003</v>
      </c>
      <c r="F181" s="6" t="s">
        <v>182</v>
      </c>
      <c r="G181" s="7">
        <f>GETPIVOTDATA("Total Profit",$A$3,"Country","United States of America")</f>
        <v>2896828.5300000003</v>
      </c>
    </row>
    <row r="182" spans="1:7" x14ac:dyDescent="0.3">
      <c r="A182" s="6" t="s">
        <v>141</v>
      </c>
      <c r="B182" s="7">
        <v>2449016.4699999997</v>
      </c>
      <c r="F182" s="6" t="s">
        <v>141</v>
      </c>
      <c r="G182" s="7">
        <f>GETPIVOTDATA("Total Profit",$A$3,"Country","Uzbekistan")</f>
        <v>2449016.4699999997</v>
      </c>
    </row>
    <row r="183" spans="1:7" x14ac:dyDescent="0.3">
      <c r="A183" s="6" t="s">
        <v>129</v>
      </c>
      <c r="B183" s="7">
        <v>4563264.0600000005</v>
      </c>
      <c r="F183" s="6" t="s">
        <v>129</v>
      </c>
      <c r="G183" s="7">
        <f>GETPIVOTDATA("Total Profit",$A$3,"Country","Vanuatu")</f>
        <v>4563264.0600000005</v>
      </c>
    </row>
    <row r="184" spans="1:7" x14ac:dyDescent="0.3">
      <c r="A184" s="6" t="s">
        <v>462</v>
      </c>
      <c r="B184" s="7">
        <v>650282.65</v>
      </c>
      <c r="F184" s="6" t="s">
        <v>462</v>
      </c>
      <c r="G184" s="7">
        <f>GETPIVOTDATA("Total Profit",$A$3,"Country","Vatican City")</f>
        <v>650282.65</v>
      </c>
    </row>
    <row r="185" spans="1:7" x14ac:dyDescent="0.3">
      <c r="A185" s="6" t="s">
        <v>241</v>
      </c>
      <c r="B185" s="7">
        <v>3466171.6</v>
      </c>
      <c r="F185" s="6" t="s">
        <v>241</v>
      </c>
      <c r="G185" s="7">
        <f>GETPIVOTDATA("Total Profit",$A$3,"Country","Vietnam")</f>
        <v>3466171.6</v>
      </c>
    </row>
    <row r="186" spans="1:7" x14ac:dyDescent="0.3">
      <c r="A186" s="6" t="s">
        <v>450</v>
      </c>
      <c r="B186" s="7">
        <v>3677655.83</v>
      </c>
      <c r="F186" s="6" t="s">
        <v>450</v>
      </c>
      <c r="G186" s="7">
        <f>GETPIVOTDATA("Total Profit",$A$3,"Country","Yemen")</f>
        <v>3677655.83</v>
      </c>
    </row>
    <row r="187" spans="1:7" x14ac:dyDescent="0.3">
      <c r="A187" s="6" t="s">
        <v>1014</v>
      </c>
      <c r="B187" s="7">
        <v>729935.2</v>
      </c>
      <c r="F187" s="6" t="s">
        <v>1014</v>
      </c>
      <c r="G187" s="7">
        <f>GETPIVOTDATA("Total Profit",$A$3,"Country","Zambia")</f>
        <v>729935.2</v>
      </c>
    </row>
    <row r="188" spans="1:7" x14ac:dyDescent="0.3">
      <c r="A188" s="6" t="s">
        <v>276</v>
      </c>
      <c r="B188" s="7">
        <v>1543572.9100000001</v>
      </c>
      <c r="F188" s="6" t="s">
        <v>276</v>
      </c>
      <c r="G188">
        <f>GETPIVOTDATA("Total Profit",$A$3,"Country","Zimbabwe")</f>
        <v>1543572.9100000001</v>
      </c>
    </row>
    <row r="194" spans="1:3" x14ac:dyDescent="0.3">
      <c r="A194" s="5" t="s">
        <v>1238</v>
      </c>
      <c r="B194" t="s">
        <v>1243</v>
      </c>
    </row>
    <row r="195" spans="1:3" x14ac:dyDescent="0.3">
      <c r="A195" s="6" t="s">
        <v>21</v>
      </c>
      <c r="B195" s="11">
        <v>0.52</v>
      </c>
    </row>
    <row r="196" spans="1:3" x14ac:dyDescent="0.3">
      <c r="A196" s="6" t="s">
        <v>27</v>
      </c>
      <c r="B196" s="11">
        <v>0.48</v>
      </c>
      <c r="C196" s="8">
        <f>GETPIVOTDATA("Total Revenue",$A$194,"Sales Channel","Online")/GETPIVOTDATA("Total Revenue",$A$194)</f>
        <v>0.48</v>
      </c>
    </row>
    <row r="197" spans="1:3" x14ac:dyDescent="0.3">
      <c r="A197" s="6" t="s">
        <v>1241</v>
      </c>
      <c r="B197" s="11">
        <v>1</v>
      </c>
    </row>
    <row r="203" spans="1:3" x14ac:dyDescent="0.3">
      <c r="A203" s="5" t="s">
        <v>1238</v>
      </c>
      <c r="B203" t="s">
        <v>1242</v>
      </c>
    </row>
    <row r="204" spans="1:3" x14ac:dyDescent="0.3">
      <c r="A204" s="6" t="s">
        <v>28</v>
      </c>
      <c r="B204" s="10">
        <v>111459843.03999999</v>
      </c>
    </row>
    <row r="205" spans="1:3" x14ac:dyDescent="0.3">
      <c r="A205" s="6" t="s">
        <v>71</v>
      </c>
      <c r="B205" s="10">
        <v>23957742.25</v>
      </c>
    </row>
    <row r="206" spans="1:3" x14ac:dyDescent="0.3">
      <c r="A206" s="6" t="s">
        <v>33</v>
      </c>
      <c r="B206" s="10">
        <v>79759969.299999982</v>
      </c>
    </row>
    <row r="207" spans="1:3" x14ac:dyDescent="0.3">
      <c r="A207" s="6" t="s">
        <v>46</v>
      </c>
      <c r="B207" s="10">
        <v>41306310.079999983</v>
      </c>
    </row>
    <row r="208" spans="1:3" x14ac:dyDescent="0.3">
      <c r="A208" s="6" t="s">
        <v>19</v>
      </c>
      <c r="B208" s="10">
        <v>186278678.40000001</v>
      </c>
    </row>
    <row r="209" spans="1:6" x14ac:dyDescent="0.3">
      <c r="A209" s="6" t="s">
        <v>37</v>
      </c>
      <c r="B209" s="10">
        <v>3313316.2499999995</v>
      </c>
    </row>
    <row r="210" spans="1:6" x14ac:dyDescent="0.3">
      <c r="A210" s="6" t="s">
        <v>59</v>
      </c>
      <c r="B210" s="10">
        <v>247922823.84</v>
      </c>
    </row>
    <row r="211" spans="1:6" x14ac:dyDescent="0.3">
      <c r="A211" s="6" t="s">
        <v>91</v>
      </c>
      <c r="B211" s="10">
        <v>172095259.35000005</v>
      </c>
    </row>
    <row r="212" spans="1:6" x14ac:dyDescent="0.3">
      <c r="A212" s="6" t="s">
        <v>68</v>
      </c>
      <c r="B212" s="10">
        <v>289451123.22000003</v>
      </c>
    </row>
    <row r="213" spans="1:6" x14ac:dyDescent="0.3">
      <c r="A213" s="6" t="s">
        <v>82</v>
      </c>
      <c r="B213" s="10">
        <v>38880922.519999988</v>
      </c>
    </row>
    <row r="214" spans="1:6" x14ac:dyDescent="0.3">
      <c r="A214" s="6" t="s">
        <v>56</v>
      </c>
      <c r="B214" s="10">
        <v>60291071.520000018</v>
      </c>
    </row>
    <row r="215" spans="1:6" x14ac:dyDescent="0.3">
      <c r="A215" s="6" t="s">
        <v>25</v>
      </c>
      <c r="B215" s="10">
        <v>72604780.559999987</v>
      </c>
    </row>
    <row r="218" spans="1:6" x14ac:dyDescent="0.3">
      <c r="F218" s="6"/>
    </row>
    <row r="219" spans="1:6" x14ac:dyDescent="0.3">
      <c r="F219" s="6"/>
    </row>
    <row r="220" spans="1:6" x14ac:dyDescent="0.3">
      <c r="F220" s="6"/>
    </row>
    <row r="221" spans="1:6" x14ac:dyDescent="0.3">
      <c r="F221" s="6"/>
    </row>
    <row r="222" spans="1:6" x14ac:dyDescent="0.3">
      <c r="F222" s="6"/>
    </row>
    <row r="223" spans="1:6" x14ac:dyDescent="0.3">
      <c r="F223" s="6"/>
    </row>
    <row r="224" spans="1:6" x14ac:dyDescent="0.3">
      <c r="F224" s="6"/>
    </row>
    <row r="225" spans="6:6" x14ac:dyDescent="0.3">
      <c r="F225" s="6"/>
    </row>
    <row r="226" spans="6:6" x14ac:dyDescent="0.3">
      <c r="F226" s="6"/>
    </row>
    <row r="227" spans="6:6" x14ac:dyDescent="0.3">
      <c r="F227" s="6"/>
    </row>
    <row r="228" spans="6:6" x14ac:dyDescent="0.3">
      <c r="F228" s="6"/>
    </row>
    <row r="229" spans="6:6" x14ac:dyDescent="0.3">
      <c r="F229" s="6"/>
    </row>
    <row r="230" spans="6:6" x14ac:dyDescent="0.3">
      <c r="F230" s="6"/>
    </row>
    <row r="1504" spans="1:2" x14ac:dyDescent="0.3">
      <c r="A1504" s="5" t="s">
        <v>1238</v>
      </c>
      <c r="B1504" t="s">
        <v>1242</v>
      </c>
    </row>
    <row r="1505" spans="1:2" x14ac:dyDescent="0.3">
      <c r="A1505" s="6" t="s">
        <v>1244</v>
      </c>
      <c r="B1505" s="10">
        <v>175462207.87</v>
      </c>
    </row>
    <row r="1506" spans="1:2" x14ac:dyDescent="0.3">
      <c r="A1506" s="9" t="s">
        <v>1245</v>
      </c>
      <c r="B1506" s="10">
        <v>49492560.479999997</v>
      </c>
    </row>
    <row r="1507" spans="1:2" x14ac:dyDescent="0.3">
      <c r="A1507" s="9" t="s">
        <v>1246</v>
      </c>
      <c r="B1507" s="10">
        <v>47716088.18</v>
      </c>
    </row>
    <row r="1508" spans="1:2" x14ac:dyDescent="0.3">
      <c r="A1508" s="9" t="s">
        <v>1247</v>
      </c>
      <c r="B1508" s="10">
        <v>43164957.519999996</v>
      </c>
    </row>
    <row r="1509" spans="1:2" x14ac:dyDescent="0.3">
      <c r="A1509" s="9" t="s">
        <v>1248</v>
      </c>
      <c r="B1509" s="10">
        <v>35088601.689999998</v>
      </c>
    </row>
    <row r="1510" spans="1:2" x14ac:dyDescent="0.3">
      <c r="A1510" s="6" t="s">
        <v>1249</v>
      </c>
      <c r="B1510" s="10">
        <v>149927966.63</v>
      </c>
    </row>
    <row r="1511" spans="1:2" x14ac:dyDescent="0.3">
      <c r="A1511" s="9" t="s">
        <v>1245</v>
      </c>
      <c r="B1511" s="10">
        <v>37225553.920000002</v>
      </c>
    </row>
    <row r="1512" spans="1:2" x14ac:dyDescent="0.3">
      <c r="A1512" s="9" t="s">
        <v>1246</v>
      </c>
      <c r="B1512" s="10">
        <v>36087711.839999996</v>
      </c>
    </row>
    <row r="1513" spans="1:2" x14ac:dyDescent="0.3">
      <c r="A1513" s="9" t="s">
        <v>1247</v>
      </c>
      <c r="B1513" s="10">
        <v>45493837.910000011</v>
      </c>
    </row>
    <row r="1514" spans="1:2" x14ac:dyDescent="0.3">
      <c r="A1514" s="9" t="s">
        <v>1248</v>
      </c>
      <c r="B1514" s="10">
        <v>31120862.959999997</v>
      </c>
    </row>
    <row r="1515" spans="1:2" x14ac:dyDescent="0.3">
      <c r="A1515" s="6" t="s">
        <v>1250</v>
      </c>
      <c r="B1515" s="10">
        <v>176391398.06</v>
      </c>
    </row>
    <row r="1516" spans="1:2" x14ac:dyDescent="0.3">
      <c r="A1516" s="9" t="s">
        <v>1245</v>
      </c>
      <c r="B1516" s="10">
        <v>53374069.450000003</v>
      </c>
    </row>
    <row r="1517" spans="1:2" x14ac:dyDescent="0.3">
      <c r="A1517" s="9" t="s">
        <v>1246</v>
      </c>
      <c r="B1517" s="10">
        <v>40279365.259999998</v>
      </c>
    </row>
    <row r="1518" spans="1:2" x14ac:dyDescent="0.3">
      <c r="A1518" s="9" t="s">
        <v>1247</v>
      </c>
      <c r="B1518" s="10">
        <v>48707872.259999998</v>
      </c>
    </row>
    <row r="1519" spans="1:2" x14ac:dyDescent="0.3">
      <c r="A1519" s="9" t="s">
        <v>1248</v>
      </c>
      <c r="B1519" s="10">
        <v>34030091.089999996</v>
      </c>
    </row>
    <row r="1520" spans="1:2" x14ac:dyDescent="0.3">
      <c r="A1520" s="6" t="s">
        <v>1251</v>
      </c>
      <c r="B1520" s="10">
        <v>189797329.77000001</v>
      </c>
    </row>
    <row r="1521" spans="1:2" x14ac:dyDescent="0.3">
      <c r="A1521" s="9" t="s">
        <v>1245</v>
      </c>
      <c r="B1521" s="10">
        <v>62900024.380000003</v>
      </c>
    </row>
    <row r="1522" spans="1:2" x14ac:dyDescent="0.3">
      <c r="A1522" s="9" t="s">
        <v>1246</v>
      </c>
      <c r="B1522" s="10">
        <v>24965746.240000002</v>
      </c>
    </row>
    <row r="1523" spans="1:2" x14ac:dyDescent="0.3">
      <c r="A1523" s="9" t="s">
        <v>1247</v>
      </c>
      <c r="B1523" s="10">
        <v>44677339.969999999</v>
      </c>
    </row>
    <row r="1524" spans="1:2" x14ac:dyDescent="0.3">
      <c r="A1524" s="9" t="s">
        <v>1248</v>
      </c>
      <c r="B1524" s="10">
        <v>57254219.18</v>
      </c>
    </row>
    <row r="1525" spans="1:2" x14ac:dyDescent="0.3">
      <c r="A1525" s="6" t="s">
        <v>1252</v>
      </c>
      <c r="B1525" s="10">
        <v>195075782.43000001</v>
      </c>
    </row>
    <row r="1526" spans="1:2" x14ac:dyDescent="0.3">
      <c r="A1526" s="9" t="s">
        <v>1245</v>
      </c>
      <c r="B1526" s="10">
        <v>54211070.18</v>
      </c>
    </row>
    <row r="1527" spans="1:2" x14ac:dyDescent="0.3">
      <c r="A1527" s="9" t="s">
        <v>1246</v>
      </c>
      <c r="B1527" s="10">
        <v>48243927.419999994</v>
      </c>
    </row>
    <row r="1528" spans="1:2" x14ac:dyDescent="0.3">
      <c r="A1528" s="9" t="s">
        <v>1247</v>
      </c>
      <c r="B1528" s="10">
        <v>50523189.769999996</v>
      </c>
    </row>
    <row r="1529" spans="1:2" x14ac:dyDescent="0.3">
      <c r="A1529" s="9" t="s">
        <v>1248</v>
      </c>
      <c r="B1529" s="10">
        <v>42097595.06000001</v>
      </c>
    </row>
    <row r="1530" spans="1:2" x14ac:dyDescent="0.3">
      <c r="A1530" s="6" t="s">
        <v>1253</v>
      </c>
      <c r="B1530" s="10">
        <v>180487661.51000002</v>
      </c>
    </row>
    <row r="1531" spans="1:2" x14ac:dyDescent="0.3">
      <c r="A1531" s="9" t="s">
        <v>1245</v>
      </c>
      <c r="B1531" s="10">
        <v>51664343.290000007</v>
      </c>
    </row>
    <row r="1532" spans="1:2" x14ac:dyDescent="0.3">
      <c r="A1532" s="9" t="s">
        <v>1246</v>
      </c>
      <c r="B1532" s="10">
        <v>43341348.480000004</v>
      </c>
    </row>
    <row r="1533" spans="1:2" x14ac:dyDescent="0.3">
      <c r="A1533" s="9" t="s">
        <v>1247</v>
      </c>
      <c r="B1533" s="10">
        <v>45675841.170000009</v>
      </c>
    </row>
    <row r="1534" spans="1:2" x14ac:dyDescent="0.3">
      <c r="A1534" s="9" t="s">
        <v>1248</v>
      </c>
      <c r="B1534" s="10">
        <v>39806128.57</v>
      </c>
    </row>
    <row r="1535" spans="1:2" x14ac:dyDescent="0.3">
      <c r="A1535" s="6" t="s">
        <v>1254</v>
      </c>
      <c r="B1535" s="10">
        <v>164122431.74000001</v>
      </c>
    </row>
    <row r="1536" spans="1:2" x14ac:dyDescent="0.3">
      <c r="A1536" s="9" t="s">
        <v>1245</v>
      </c>
      <c r="B1536" s="10">
        <v>56889311.379999995</v>
      </c>
    </row>
    <row r="1537" spans="1:2" x14ac:dyDescent="0.3">
      <c r="A1537" s="9" t="s">
        <v>1246</v>
      </c>
      <c r="B1537" s="10">
        <v>22444246.189999998</v>
      </c>
    </row>
    <row r="1538" spans="1:2" x14ac:dyDescent="0.3">
      <c r="A1538" s="9" t="s">
        <v>1247</v>
      </c>
      <c r="B1538" s="10">
        <v>37552863.680000007</v>
      </c>
    </row>
    <row r="1539" spans="1:2" x14ac:dyDescent="0.3">
      <c r="A1539" s="9" t="s">
        <v>1248</v>
      </c>
      <c r="B1539" s="10">
        <v>47236010.489999995</v>
      </c>
    </row>
    <row r="1540" spans="1:2" x14ac:dyDescent="0.3">
      <c r="A1540" s="6" t="s">
        <v>1255</v>
      </c>
      <c r="B1540" s="10">
        <v>96057062.319999993</v>
      </c>
    </row>
    <row r="1541" spans="1:2" x14ac:dyDescent="0.3">
      <c r="A1541" s="9" t="s">
        <v>1245</v>
      </c>
      <c r="B1541" s="10">
        <v>49565013.759999998</v>
      </c>
    </row>
    <row r="1542" spans="1:2" x14ac:dyDescent="0.3">
      <c r="A1542" s="9" t="s">
        <v>1246</v>
      </c>
      <c r="B1542" s="10">
        <v>29294396.09</v>
      </c>
    </row>
    <row r="1543" spans="1:2" x14ac:dyDescent="0.3">
      <c r="A1543" s="9" t="s">
        <v>1247</v>
      </c>
      <c r="B1543" s="10">
        <v>17197652.469999999</v>
      </c>
    </row>
    <row r="1544" spans="1:2" x14ac:dyDescent="0.3">
      <c r="A1544" s="6" t="s">
        <v>1241</v>
      </c>
      <c r="B1544" s="10">
        <v>1327321840.3299999</v>
      </c>
    </row>
    <row r="1562" spans="1:2" x14ac:dyDescent="0.3">
      <c r="A1562" s="5" t="s">
        <v>1238</v>
      </c>
      <c r="B1562" t="s">
        <v>1242</v>
      </c>
    </row>
    <row r="1563" spans="1:2" x14ac:dyDescent="0.3">
      <c r="A1563" s="6" t="s">
        <v>938</v>
      </c>
      <c r="B1563" s="10">
        <v>3547177.16</v>
      </c>
    </row>
    <row r="1564" spans="1:2" x14ac:dyDescent="0.3">
      <c r="A1564" s="6" t="s">
        <v>860</v>
      </c>
      <c r="B1564" s="10">
        <v>2556132.75</v>
      </c>
    </row>
    <row r="1565" spans="1:2" x14ac:dyDescent="0.3">
      <c r="A1565" s="6" t="s">
        <v>1024</v>
      </c>
      <c r="B1565" s="10">
        <v>867049.68</v>
      </c>
    </row>
    <row r="1566" spans="1:2" x14ac:dyDescent="0.3">
      <c r="A1566" s="6" t="s">
        <v>814</v>
      </c>
      <c r="B1566" s="10">
        <v>1254970.5</v>
      </c>
    </row>
    <row r="1567" spans="1:2" x14ac:dyDescent="0.3">
      <c r="A1567" s="6" t="s">
        <v>546</v>
      </c>
      <c r="B1567" s="10">
        <v>3632694.8</v>
      </c>
    </row>
    <row r="1568" spans="1:2" x14ac:dyDescent="0.3">
      <c r="A1568" s="6" t="s">
        <v>605</v>
      </c>
      <c r="B1568" s="10">
        <v>3438403.5</v>
      </c>
    </row>
    <row r="1569" spans="1:2" x14ac:dyDescent="0.3">
      <c r="A1569" s="6" t="s">
        <v>1078</v>
      </c>
      <c r="B1569" s="10">
        <v>5399833.3200000003</v>
      </c>
    </row>
    <row r="1570" spans="1:2" x14ac:dyDescent="0.3">
      <c r="A1570" s="6" t="s">
        <v>269</v>
      </c>
      <c r="B1570" s="10">
        <v>2368743.12</v>
      </c>
    </row>
    <row r="1571" spans="1:2" x14ac:dyDescent="0.3">
      <c r="A1571" s="6" t="s">
        <v>829</v>
      </c>
      <c r="B1571" s="10">
        <v>3227847.6</v>
      </c>
    </row>
    <row r="1572" spans="1:2" x14ac:dyDescent="0.3">
      <c r="A1572" s="6" t="s">
        <v>726</v>
      </c>
      <c r="B1572" s="10">
        <v>1168804.23</v>
      </c>
    </row>
    <row r="1573" spans="1:2" x14ac:dyDescent="0.3">
      <c r="A1573" s="6" t="s">
        <v>505</v>
      </c>
      <c r="B1573" s="10">
        <v>1080560.6399999999</v>
      </c>
    </row>
    <row r="1574" spans="1:2" x14ac:dyDescent="0.3">
      <c r="A1574" s="6" t="s">
        <v>612</v>
      </c>
      <c r="B1574" s="10">
        <v>1687400.8</v>
      </c>
    </row>
    <row r="1575" spans="1:2" x14ac:dyDescent="0.3">
      <c r="A1575" s="6" t="s">
        <v>868</v>
      </c>
      <c r="B1575" s="10">
        <v>1034358.84</v>
      </c>
    </row>
    <row r="1576" spans="1:2" x14ac:dyDescent="0.3">
      <c r="A1576" s="6" t="s">
        <v>918</v>
      </c>
      <c r="B1576" s="10">
        <v>67717.14</v>
      </c>
    </row>
    <row r="1577" spans="1:2" x14ac:dyDescent="0.3">
      <c r="A1577" s="6" t="s">
        <v>1059</v>
      </c>
      <c r="B1577" s="10">
        <v>1111851.02</v>
      </c>
    </row>
    <row r="1578" spans="1:2" x14ac:dyDescent="0.3">
      <c r="A1578" s="6" t="s">
        <v>434</v>
      </c>
      <c r="B1578" s="10">
        <v>456184.3</v>
      </c>
    </row>
    <row r="1579" spans="1:2" x14ac:dyDescent="0.3">
      <c r="A1579" s="6" t="s">
        <v>1029</v>
      </c>
      <c r="B1579" s="10">
        <v>651636.64</v>
      </c>
    </row>
    <row r="1580" spans="1:2" x14ac:dyDescent="0.3">
      <c r="A1580" s="6" t="s">
        <v>212</v>
      </c>
      <c r="B1580" s="10">
        <v>12418.23</v>
      </c>
    </row>
    <row r="1581" spans="1:2" x14ac:dyDescent="0.3">
      <c r="A1581" s="6" t="s">
        <v>577</v>
      </c>
      <c r="B1581" s="10">
        <v>1828471.26</v>
      </c>
    </row>
    <row r="1582" spans="1:2" x14ac:dyDescent="0.3">
      <c r="A1582" s="6" t="s">
        <v>384</v>
      </c>
      <c r="B1582" s="10">
        <v>324780.15999999997</v>
      </c>
    </row>
    <row r="1583" spans="1:2" x14ac:dyDescent="0.3">
      <c r="A1583" s="6" t="s">
        <v>979</v>
      </c>
      <c r="B1583" s="10">
        <v>947777.12</v>
      </c>
    </row>
    <row r="1584" spans="1:2" x14ac:dyDescent="0.3">
      <c r="A1584" s="6" t="s">
        <v>1161</v>
      </c>
      <c r="B1584" s="10">
        <v>79025.100000000006</v>
      </c>
    </row>
    <row r="1585" spans="1:2" x14ac:dyDescent="0.3">
      <c r="A1585" s="6" t="s">
        <v>115</v>
      </c>
      <c r="B1585" s="10">
        <v>470371.85</v>
      </c>
    </row>
    <row r="1586" spans="1:2" x14ac:dyDescent="0.3">
      <c r="A1586" s="6" t="s">
        <v>1129</v>
      </c>
      <c r="B1586" s="10">
        <v>376793.28</v>
      </c>
    </row>
    <row r="1587" spans="1:2" x14ac:dyDescent="0.3">
      <c r="A1587" s="6" t="s">
        <v>598</v>
      </c>
      <c r="B1587" s="10">
        <v>90211.77</v>
      </c>
    </row>
    <row r="1588" spans="1:2" x14ac:dyDescent="0.3">
      <c r="A1588" s="6" t="s">
        <v>1142</v>
      </c>
      <c r="B1588" s="10">
        <v>1243418.26</v>
      </c>
    </row>
    <row r="1589" spans="1:2" x14ac:dyDescent="0.3">
      <c r="A1589" s="6" t="s">
        <v>185</v>
      </c>
      <c r="B1589" s="10">
        <v>1574222.1</v>
      </c>
    </row>
    <row r="1590" spans="1:2" x14ac:dyDescent="0.3">
      <c r="A1590" s="6" t="s">
        <v>1054</v>
      </c>
      <c r="B1590" s="10">
        <v>1032664.18</v>
      </c>
    </row>
    <row r="1591" spans="1:2" x14ac:dyDescent="0.3">
      <c r="A1591" s="6" t="s">
        <v>175</v>
      </c>
      <c r="B1591" s="10">
        <v>565980.25</v>
      </c>
    </row>
    <row r="1592" spans="1:2" x14ac:dyDescent="0.3">
      <c r="A1592" s="6" t="s">
        <v>813</v>
      </c>
      <c r="B1592" s="10">
        <v>3411402.54</v>
      </c>
    </row>
    <row r="1593" spans="1:2" x14ac:dyDescent="0.3">
      <c r="A1593" s="6" t="s">
        <v>296</v>
      </c>
      <c r="B1593" s="10">
        <v>69180.88</v>
      </c>
    </row>
    <row r="1594" spans="1:2" x14ac:dyDescent="0.3">
      <c r="A1594" s="6" t="s">
        <v>798</v>
      </c>
      <c r="B1594" s="10">
        <v>460221.63</v>
      </c>
    </row>
    <row r="1595" spans="1:2" x14ac:dyDescent="0.3">
      <c r="A1595" s="6" t="s">
        <v>1006</v>
      </c>
      <c r="B1595" s="10">
        <v>74764.2</v>
      </c>
    </row>
    <row r="1596" spans="1:2" x14ac:dyDescent="0.3">
      <c r="A1596" s="6" t="s">
        <v>476</v>
      </c>
      <c r="B1596" s="10">
        <v>2285095.89</v>
      </c>
    </row>
    <row r="1597" spans="1:2" x14ac:dyDescent="0.3">
      <c r="A1597" s="6" t="s">
        <v>804</v>
      </c>
      <c r="B1597" s="10">
        <v>2187499.65</v>
      </c>
    </row>
    <row r="1598" spans="1:2" x14ac:dyDescent="0.3">
      <c r="A1598" s="6" t="s">
        <v>132</v>
      </c>
      <c r="B1598" s="10">
        <v>525344.6</v>
      </c>
    </row>
    <row r="1599" spans="1:2" x14ac:dyDescent="0.3">
      <c r="A1599" s="6" t="s">
        <v>1163</v>
      </c>
      <c r="B1599" s="10">
        <v>212089.35</v>
      </c>
    </row>
    <row r="1600" spans="1:2" x14ac:dyDescent="0.3">
      <c r="A1600" s="6" t="s">
        <v>656</v>
      </c>
      <c r="B1600" s="10">
        <v>312885.3</v>
      </c>
    </row>
    <row r="1601" spans="1:2" x14ac:dyDescent="0.3">
      <c r="A1601" s="6" t="s">
        <v>1082</v>
      </c>
      <c r="B1601" s="10">
        <v>841631.28</v>
      </c>
    </row>
    <row r="1602" spans="1:2" x14ac:dyDescent="0.3">
      <c r="A1602" s="6" t="s">
        <v>552</v>
      </c>
      <c r="B1602" s="10">
        <v>1384978.1</v>
      </c>
    </row>
    <row r="1603" spans="1:2" x14ac:dyDescent="0.3">
      <c r="A1603" s="6" t="s">
        <v>455</v>
      </c>
      <c r="B1603" s="10">
        <v>5068159.68</v>
      </c>
    </row>
    <row r="1604" spans="1:2" x14ac:dyDescent="0.3">
      <c r="A1604" s="6" t="s">
        <v>321</v>
      </c>
      <c r="B1604" s="10">
        <v>199432.35</v>
      </c>
    </row>
    <row r="1605" spans="1:2" x14ac:dyDescent="0.3">
      <c r="A1605" s="6" t="s">
        <v>551</v>
      </c>
      <c r="B1605" s="10">
        <v>341059.29</v>
      </c>
    </row>
    <row r="1606" spans="1:2" x14ac:dyDescent="0.3">
      <c r="A1606" s="6" t="s">
        <v>986</v>
      </c>
      <c r="B1606" s="10">
        <v>2634130</v>
      </c>
    </row>
    <row r="1607" spans="1:2" x14ac:dyDescent="0.3">
      <c r="A1607" s="6" t="s">
        <v>1058</v>
      </c>
      <c r="B1607" s="10">
        <v>1225854.56</v>
      </c>
    </row>
    <row r="1608" spans="1:2" x14ac:dyDescent="0.3">
      <c r="A1608" s="6" t="s">
        <v>424</v>
      </c>
      <c r="B1608" s="10">
        <v>581783.12</v>
      </c>
    </row>
    <row r="1609" spans="1:2" x14ac:dyDescent="0.3">
      <c r="A1609" s="6" t="s">
        <v>767</v>
      </c>
      <c r="B1609" s="10">
        <v>4083129.7</v>
      </c>
    </row>
    <row r="1610" spans="1:2" x14ac:dyDescent="0.3">
      <c r="A1610" s="6" t="s">
        <v>670</v>
      </c>
      <c r="B1610" s="10">
        <v>1211180.04</v>
      </c>
    </row>
    <row r="1611" spans="1:2" x14ac:dyDescent="0.3">
      <c r="A1611" s="6" t="s">
        <v>421</v>
      </c>
      <c r="B1611" s="10">
        <v>404611.9</v>
      </c>
    </row>
    <row r="1612" spans="1:2" x14ac:dyDescent="0.3">
      <c r="A1612" s="6" t="s">
        <v>706</v>
      </c>
      <c r="B1612" s="10">
        <v>91090.26</v>
      </c>
    </row>
    <row r="1613" spans="1:2" x14ac:dyDescent="0.3">
      <c r="A1613" s="6" t="s">
        <v>451</v>
      </c>
      <c r="B1613" s="10">
        <v>1446927.04</v>
      </c>
    </row>
    <row r="1614" spans="1:2" x14ac:dyDescent="0.3">
      <c r="A1614" s="6" t="s">
        <v>92</v>
      </c>
      <c r="B1614" s="10">
        <v>3815151.27</v>
      </c>
    </row>
    <row r="1615" spans="1:2" x14ac:dyDescent="0.3">
      <c r="A1615" s="6" t="s">
        <v>690</v>
      </c>
      <c r="B1615" s="10">
        <v>732545.99</v>
      </c>
    </row>
    <row r="1616" spans="1:2" x14ac:dyDescent="0.3">
      <c r="A1616" s="6" t="s">
        <v>1169</v>
      </c>
      <c r="B1616" s="10">
        <v>1506269.76</v>
      </c>
    </row>
    <row r="1617" spans="1:2" x14ac:dyDescent="0.3">
      <c r="A1617" s="6" t="s">
        <v>1147</v>
      </c>
      <c r="B1617" s="10">
        <v>1910747.3</v>
      </c>
    </row>
    <row r="1618" spans="1:2" x14ac:dyDescent="0.3">
      <c r="A1618" s="6" t="s">
        <v>536</v>
      </c>
      <c r="B1618" s="10">
        <v>92027.98</v>
      </c>
    </row>
    <row r="1619" spans="1:2" x14ac:dyDescent="0.3">
      <c r="A1619" s="6" t="s">
        <v>1004</v>
      </c>
      <c r="B1619" s="10">
        <v>285564.62</v>
      </c>
    </row>
    <row r="1620" spans="1:2" x14ac:dyDescent="0.3">
      <c r="A1620" s="6" t="s">
        <v>575</v>
      </c>
      <c r="B1620" s="10">
        <v>470029.23</v>
      </c>
    </row>
    <row r="1621" spans="1:2" x14ac:dyDescent="0.3">
      <c r="A1621" s="6" t="s">
        <v>96</v>
      </c>
      <c r="B1621" s="10">
        <v>113452.95</v>
      </c>
    </row>
    <row r="1622" spans="1:2" x14ac:dyDescent="0.3">
      <c r="A1622" s="6" t="s">
        <v>1130</v>
      </c>
      <c r="B1622" s="10">
        <v>668306.21</v>
      </c>
    </row>
    <row r="1623" spans="1:2" x14ac:dyDescent="0.3">
      <c r="A1623" s="6" t="s">
        <v>396</v>
      </c>
      <c r="B1623" s="10">
        <v>1490069.36</v>
      </c>
    </row>
    <row r="1624" spans="1:2" x14ac:dyDescent="0.3">
      <c r="A1624" s="6" t="s">
        <v>34</v>
      </c>
      <c r="B1624" s="10">
        <v>683335.4</v>
      </c>
    </row>
    <row r="1625" spans="1:2" x14ac:dyDescent="0.3">
      <c r="A1625" s="6" t="s">
        <v>491</v>
      </c>
      <c r="B1625" s="10">
        <v>5979679.96</v>
      </c>
    </row>
    <row r="1626" spans="1:2" x14ac:dyDescent="0.3">
      <c r="A1626" s="6" t="s">
        <v>571</v>
      </c>
      <c r="B1626" s="10">
        <v>460331.28</v>
      </c>
    </row>
    <row r="1627" spans="1:2" x14ac:dyDescent="0.3">
      <c r="A1627" s="6" t="s">
        <v>376</v>
      </c>
      <c r="B1627" s="10">
        <v>1551389.4</v>
      </c>
    </row>
    <row r="1628" spans="1:2" x14ac:dyDescent="0.3">
      <c r="A1628" s="6" t="s">
        <v>635</v>
      </c>
      <c r="B1628" s="10">
        <v>241228.98</v>
      </c>
    </row>
    <row r="1629" spans="1:2" x14ac:dyDescent="0.3">
      <c r="A1629" s="6" t="s">
        <v>1066</v>
      </c>
      <c r="B1629" s="10">
        <v>1109996.47</v>
      </c>
    </row>
    <row r="1630" spans="1:2" x14ac:dyDescent="0.3">
      <c r="A1630" s="6" t="s">
        <v>748</v>
      </c>
      <c r="B1630" s="10">
        <v>61288.77</v>
      </c>
    </row>
    <row r="1631" spans="1:2" x14ac:dyDescent="0.3">
      <c r="A1631" s="6" t="s">
        <v>910</v>
      </c>
      <c r="B1631" s="10">
        <v>1135230.1599999999</v>
      </c>
    </row>
    <row r="1632" spans="1:2" x14ac:dyDescent="0.3">
      <c r="A1632" s="6" t="s">
        <v>209</v>
      </c>
      <c r="B1632" s="10">
        <v>1456561.7</v>
      </c>
    </row>
    <row r="1633" spans="1:2" x14ac:dyDescent="0.3">
      <c r="A1633" s="6" t="s">
        <v>1210</v>
      </c>
      <c r="B1633" s="10">
        <v>3840836.58</v>
      </c>
    </row>
    <row r="1634" spans="1:2" x14ac:dyDescent="0.3">
      <c r="A1634" s="6" t="s">
        <v>870</v>
      </c>
      <c r="B1634" s="10">
        <v>835531.44</v>
      </c>
    </row>
    <row r="1635" spans="1:2" x14ac:dyDescent="0.3">
      <c r="A1635" s="6" t="s">
        <v>467</v>
      </c>
      <c r="B1635" s="10">
        <v>58097.91</v>
      </c>
    </row>
    <row r="1636" spans="1:2" x14ac:dyDescent="0.3">
      <c r="A1636" s="6" t="s">
        <v>1224</v>
      </c>
      <c r="B1636" s="10">
        <v>1472197.36</v>
      </c>
    </row>
    <row r="1637" spans="1:2" x14ac:dyDescent="0.3">
      <c r="A1637" s="6" t="s">
        <v>542</v>
      </c>
      <c r="B1637" s="10">
        <v>2534675.12</v>
      </c>
    </row>
    <row r="1638" spans="1:2" x14ac:dyDescent="0.3">
      <c r="A1638" s="6" t="s">
        <v>689</v>
      </c>
      <c r="B1638" s="10">
        <v>40237.599999999999</v>
      </c>
    </row>
    <row r="1639" spans="1:2" x14ac:dyDescent="0.3">
      <c r="A1639" s="6" t="s">
        <v>925</v>
      </c>
      <c r="B1639" s="10">
        <v>811404</v>
      </c>
    </row>
    <row r="1640" spans="1:2" x14ac:dyDescent="0.3">
      <c r="A1640" s="6" t="s">
        <v>240</v>
      </c>
      <c r="B1640" s="10">
        <v>2651075.91</v>
      </c>
    </row>
    <row r="1641" spans="1:2" x14ac:dyDescent="0.3">
      <c r="A1641" s="6" t="s">
        <v>293</v>
      </c>
      <c r="B1641" s="10">
        <v>977274.9</v>
      </c>
    </row>
    <row r="1642" spans="1:2" x14ac:dyDescent="0.3">
      <c r="A1642" s="6" t="s">
        <v>1043</v>
      </c>
      <c r="B1642" s="10">
        <v>2273523.6800000002</v>
      </c>
    </row>
    <row r="1643" spans="1:2" x14ac:dyDescent="0.3">
      <c r="A1643" s="6" t="s">
        <v>845</v>
      </c>
      <c r="B1643" s="10">
        <v>3210796.8</v>
      </c>
    </row>
    <row r="1644" spans="1:2" x14ac:dyDescent="0.3">
      <c r="A1644" s="6" t="s">
        <v>1188</v>
      </c>
      <c r="B1644" s="10">
        <v>268949.73</v>
      </c>
    </row>
    <row r="1645" spans="1:2" x14ac:dyDescent="0.3">
      <c r="A1645" s="6" t="s">
        <v>875</v>
      </c>
      <c r="B1645" s="10">
        <v>460786.95</v>
      </c>
    </row>
    <row r="1646" spans="1:2" x14ac:dyDescent="0.3">
      <c r="A1646" s="6" t="s">
        <v>100</v>
      </c>
      <c r="B1646" s="10">
        <v>2733.69</v>
      </c>
    </row>
    <row r="1647" spans="1:2" x14ac:dyDescent="0.3">
      <c r="A1647" s="6" t="s">
        <v>797</v>
      </c>
      <c r="B1647" s="10">
        <v>588800.64</v>
      </c>
    </row>
    <row r="1648" spans="1:2" x14ac:dyDescent="0.3">
      <c r="A1648" s="6" t="s">
        <v>991</v>
      </c>
      <c r="B1648" s="10">
        <v>3639398.42</v>
      </c>
    </row>
    <row r="1649" spans="1:2" x14ac:dyDescent="0.3">
      <c r="A1649" s="6" t="s">
        <v>347</v>
      </c>
      <c r="B1649" s="10">
        <v>924024.48</v>
      </c>
    </row>
    <row r="1650" spans="1:2" x14ac:dyDescent="0.3">
      <c r="A1650" s="6" t="s">
        <v>1136</v>
      </c>
      <c r="B1650" s="10">
        <v>57370.080000000002</v>
      </c>
    </row>
    <row r="1651" spans="1:2" x14ac:dyDescent="0.3">
      <c r="A1651" s="6" t="s">
        <v>990</v>
      </c>
      <c r="B1651" s="10">
        <v>4884726.21</v>
      </c>
    </row>
    <row r="1652" spans="1:2" x14ac:dyDescent="0.3">
      <c r="A1652" s="6" t="s">
        <v>694</v>
      </c>
      <c r="B1652" s="10">
        <v>87314.72</v>
      </c>
    </row>
    <row r="1653" spans="1:2" x14ac:dyDescent="0.3">
      <c r="A1653" s="6" t="s">
        <v>608</v>
      </c>
      <c r="B1653" s="10">
        <v>818944.32</v>
      </c>
    </row>
    <row r="1654" spans="1:2" x14ac:dyDescent="0.3">
      <c r="A1654" s="6" t="s">
        <v>425</v>
      </c>
      <c r="B1654" s="10">
        <v>1617964.64</v>
      </c>
    </row>
    <row r="1655" spans="1:2" x14ac:dyDescent="0.3">
      <c r="A1655" s="6" t="s">
        <v>819</v>
      </c>
      <c r="B1655" s="10">
        <v>1289020.02</v>
      </c>
    </row>
    <row r="1656" spans="1:2" x14ac:dyDescent="0.3">
      <c r="A1656" s="6" t="s">
        <v>1191</v>
      </c>
      <c r="B1656" s="10">
        <v>321758.45</v>
      </c>
    </row>
    <row r="1657" spans="1:2" x14ac:dyDescent="0.3">
      <c r="A1657" s="6" t="s">
        <v>445</v>
      </c>
      <c r="B1657" s="10">
        <v>5719722.9299999997</v>
      </c>
    </row>
    <row r="1658" spans="1:2" x14ac:dyDescent="0.3">
      <c r="A1658" s="6" t="s">
        <v>588</v>
      </c>
      <c r="B1658" s="10">
        <v>1415079.33</v>
      </c>
    </row>
    <row r="1659" spans="1:2" x14ac:dyDescent="0.3">
      <c r="A1659" s="6" t="s">
        <v>1108</v>
      </c>
      <c r="B1659" s="10">
        <v>4114.53</v>
      </c>
    </row>
    <row r="1660" spans="1:2" x14ac:dyDescent="0.3">
      <c r="A1660" s="6" t="s">
        <v>1011</v>
      </c>
      <c r="B1660" s="10">
        <v>457149.42</v>
      </c>
    </row>
    <row r="1661" spans="1:2" x14ac:dyDescent="0.3">
      <c r="A1661" s="6" t="s">
        <v>692</v>
      </c>
      <c r="B1661" s="10">
        <v>3858290</v>
      </c>
    </row>
    <row r="1662" spans="1:2" x14ac:dyDescent="0.3">
      <c r="A1662" s="6" t="s">
        <v>251</v>
      </c>
      <c r="B1662" s="10">
        <v>1314476.7</v>
      </c>
    </row>
    <row r="1663" spans="1:2" x14ac:dyDescent="0.3">
      <c r="A1663" s="6" t="s">
        <v>892</v>
      </c>
      <c r="B1663" s="10">
        <v>866746.19</v>
      </c>
    </row>
    <row r="1664" spans="1:2" x14ac:dyDescent="0.3">
      <c r="A1664" s="6" t="s">
        <v>824</v>
      </c>
      <c r="B1664" s="10">
        <v>975901.68</v>
      </c>
    </row>
    <row r="1665" spans="1:2" x14ac:dyDescent="0.3">
      <c r="A1665" s="6" t="s">
        <v>800</v>
      </c>
      <c r="B1665" s="10">
        <v>6354579.4299999997</v>
      </c>
    </row>
    <row r="1666" spans="1:2" x14ac:dyDescent="0.3">
      <c r="A1666" s="6" t="s">
        <v>183</v>
      </c>
      <c r="B1666" s="10">
        <v>6021738.8700000001</v>
      </c>
    </row>
    <row r="1667" spans="1:2" x14ac:dyDescent="0.3">
      <c r="A1667" s="6" t="s">
        <v>160</v>
      </c>
      <c r="B1667" s="10">
        <v>1766963</v>
      </c>
    </row>
    <row r="1668" spans="1:2" x14ac:dyDescent="0.3">
      <c r="A1668" s="6" t="s">
        <v>790</v>
      </c>
      <c r="B1668" s="10">
        <v>1173187.6200000001</v>
      </c>
    </row>
    <row r="1669" spans="1:2" x14ac:dyDescent="0.3">
      <c r="A1669" s="6" t="s">
        <v>903</v>
      </c>
      <c r="B1669" s="10">
        <v>1941908.22</v>
      </c>
    </row>
    <row r="1670" spans="1:2" x14ac:dyDescent="0.3">
      <c r="A1670" s="6" t="s">
        <v>752</v>
      </c>
      <c r="B1670" s="10">
        <v>402831.84</v>
      </c>
    </row>
    <row r="1671" spans="1:2" x14ac:dyDescent="0.3">
      <c r="A1671" s="6" t="s">
        <v>381</v>
      </c>
      <c r="B1671" s="10">
        <v>590907.9</v>
      </c>
    </row>
    <row r="1672" spans="1:2" x14ac:dyDescent="0.3">
      <c r="A1672" s="6" t="s">
        <v>220</v>
      </c>
      <c r="B1672" s="10">
        <v>488370.2</v>
      </c>
    </row>
    <row r="1673" spans="1:2" x14ac:dyDescent="0.3">
      <c r="A1673" s="6" t="s">
        <v>142</v>
      </c>
      <c r="B1673" s="10">
        <v>6209287.3499999996</v>
      </c>
    </row>
    <row r="1674" spans="1:2" x14ac:dyDescent="0.3">
      <c r="A1674" s="6" t="s">
        <v>535</v>
      </c>
      <c r="B1674" s="10">
        <v>1085150.3999999999</v>
      </c>
    </row>
    <row r="1675" spans="1:2" x14ac:dyDescent="0.3">
      <c r="A1675" s="6" t="s">
        <v>1150</v>
      </c>
      <c r="B1675" s="10">
        <v>756738.07</v>
      </c>
    </row>
    <row r="1676" spans="1:2" x14ac:dyDescent="0.3">
      <c r="A1676" s="6" t="s">
        <v>140</v>
      </c>
      <c r="B1676" s="10">
        <v>767935.14</v>
      </c>
    </row>
    <row r="1677" spans="1:2" x14ac:dyDescent="0.3">
      <c r="A1677" s="6" t="s">
        <v>684</v>
      </c>
      <c r="B1677" s="10">
        <v>1207365.54</v>
      </c>
    </row>
    <row r="1678" spans="1:2" x14ac:dyDescent="0.3">
      <c r="A1678" s="6" t="s">
        <v>406</v>
      </c>
      <c r="B1678" s="10">
        <v>250906.88</v>
      </c>
    </row>
    <row r="1679" spans="1:2" x14ac:dyDescent="0.3">
      <c r="A1679" s="6" t="s">
        <v>905</v>
      </c>
      <c r="B1679" s="10">
        <v>976054.26</v>
      </c>
    </row>
    <row r="1680" spans="1:2" x14ac:dyDescent="0.3">
      <c r="A1680" s="6" t="s">
        <v>665</v>
      </c>
      <c r="B1680" s="10">
        <v>504764.48</v>
      </c>
    </row>
    <row r="1681" spans="1:2" x14ac:dyDescent="0.3">
      <c r="A1681" s="6" t="s">
        <v>1002</v>
      </c>
      <c r="B1681" s="10">
        <v>5747579.46</v>
      </c>
    </row>
    <row r="1682" spans="1:2" x14ac:dyDescent="0.3">
      <c r="A1682" s="6" t="s">
        <v>807</v>
      </c>
      <c r="B1682" s="10">
        <v>46472.73</v>
      </c>
    </row>
    <row r="1683" spans="1:2" x14ac:dyDescent="0.3">
      <c r="A1683" s="6" t="s">
        <v>119</v>
      </c>
      <c r="B1683" s="10">
        <v>674251.02</v>
      </c>
    </row>
    <row r="1684" spans="1:2" x14ac:dyDescent="0.3">
      <c r="A1684" s="6" t="s">
        <v>1135</v>
      </c>
      <c r="B1684" s="10">
        <v>2359297.7599999998</v>
      </c>
    </row>
    <row r="1685" spans="1:2" x14ac:dyDescent="0.3">
      <c r="A1685" s="6" t="s">
        <v>687</v>
      </c>
      <c r="B1685" s="10">
        <v>1213578.32</v>
      </c>
    </row>
    <row r="1686" spans="1:2" x14ac:dyDescent="0.3">
      <c r="A1686" s="6" t="s">
        <v>345</v>
      </c>
      <c r="B1686" s="10">
        <v>2148685.77</v>
      </c>
    </row>
    <row r="1687" spans="1:2" x14ac:dyDescent="0.3">
      <c r="A1687" s="6" t="s">
        <v>854</v>
      </c>
      <c r="B1687" s="10">
        <v>1354123.1</v>
      </c>
    </row>
    <row r="1688" spans="1:2" x14ac:dyDescent="0.3">
      <c r="A1688" s="6" t="s">
        <v>1109</v>
      </c>
      <c r="B1688" s="10">
        <v>7669.26</v>
      </c>
    </row>
    <row r="1689" spans="1:2" x14ac:dyDescent="0.3">
      <c r="A1689" s="6" t="s">
        <v>729</v>
      </c>
      <c r="B1689" s="10">
        <v>73405.149999999994</v>
      </c>
    </row>
    <row r="1690" spans="1:2" x14ac:dyDescent="0.3">
      <c r="A1690" s="6" t="s">
        <v>565</v>
      </c>
      <c r="B1690" s="10">
        <v>2433839.34</v>
      </c>
    </row>
    <row r="1691" spans="1:2" x14ac:dyDescent="0.3">
      <c r="A1691" s="6" t="s">
        <v>1225</v>
      </c>
      <c r="B1691" s="10">
        <v>6549714.2699999996</v>
      </c>
    </row>
    <row r="1692" spans="1:2" x14ac:dyDescent="0.3">
      <c r="A1692" s="6" t="s">
        <v>699</v>
      </c>
      <c r="B1692" s="10">
        <v>4063550.4</v>
      </c>
    </row>
    <row r="1693" spans="1:2" x14ac:dyDescent="0.3">
      <c r="A1693" s="6" t="s">
        <v>144</v>
      </c>
      <c r="B1693" s="10">
        <v>3427318.23</v>
      </c>
    </row>
    <row r="1694" spans="1:2" x14ac:dyDescent="0.3">
      <c r="A1694" s="6" t="s">
        <v>305</v>
      </c>
      <c r="B1694" s="10">
        <v>3188975.37</v>
      </c>
    </row>
    <row r="1695" spans="1:2" x14ac:dyDescent="0.3">
      <c r="A1695" s="6" t="s">
        <v>1183</v>
      </c>
      <c r="B1695" s="10">
        <v>13948.35</v>
      </c>
    </row>
    <row r="1696" spans="1:2" x14ac:dyDescent="0.3">
      <c r="A1696" s="6" t="s">
        <v>1113</v>
      </c>
      <c r="B1696" s="10">
        <v>1058737.8999999999</v>
      </c>
    </row>
    <row r="1697" spans="1:2" x14ac:dyDescent="0.3">
      <c r="A1697" s="6" t="s">
        <v>1126</v>
      </c>
      <c r="B1697" s="10">
        <v>979683.82</v>
      </c>
    </row>
    <row r="1698" spans="1:2" x14ac:dyDescent="0.3">
      <c r="A1698" s="6" t="s">
        <v>222</v>
      </c>
      <c r="B1698" s="10">
        <v>845903.52</v>
      </c>
    </row>
    <row r="1699" spans="1:2" x14ac:dyDescent="0.3">
      <c r="A1699" s="6" t="s">
        <v>717</v>
      </c>
      <c r="B1699" s="10">
        <v>205782.36</v>
      </c>
    </row>
    <row r="1700" spans="1:2" x14ac:dyDescent="0.3">
      <c r="A1700" s="6" t="s">
        <v>638</v>
      </c>
      <c r="B1700" s="10">
        <v>4338772.8</v>
      </c>
    </row>
    <row r="1701" spans="1:2" x14ac:dyDescent="0.3">
      <c r="A1701" s="6" t="s">
        <v>936</v>
      </c>
      <c r="B1701" s="10">
        <v>366722.51</v>
      </c>
    </row>
    <row r="1702" spans="1:2" x14ac:dyDescent="0.3">
      <c r="A1702" s="6" t="s">
        <v>436</v>
      </c>
      <c r="B1702" s="10">
        <v>583733.34</v>
      </c>
    </row>
    <row r="1703" spans="1:2" x14ac:dyDescent="0.3">
      <c r="A1703" s="6" t="s">
        <v>344</v>
      </c>
      <c r="B1703" s="10">
        <v>877109.31</v>
      </c>
    </row>
    <row r="1704" spans="1:2" x14ac:dyDescent="0.3">
      <c r="A1704" s="6" t="s">
        <v>882</v>
      </c>
      <c r="B1704" s="10">
        <v>1707721.4</v>
      </c>
    </row>
    <row r="1705" spans="1:2" x14ac:dyDescent="0.3">
      <c r="A1705" s="6" t="s">
        <v>108</v>
      </c>
      <c r="B1705" s="10">
        <v>507473.64</v>
      </c>
    </row>
    <row r="1706" spans="1:2" x14ac:dyDescent="0.3">
      <c r="A1706" s="6" t="s">
        <v>704</v>
      </c>
      <c r="B1706" s="10">
        <v>5857386.5499999998</v>
      </c>
    </row>
    <row r="1707" spans="1:2" x14ac:dyDescent="0.3">
      <c r="A1707" s="6" t="s">
        <v>333</v>
      </c>
      <c r="B1707" s="10">
        <v>790859.36</v>
      </c>
    </row>
    <row r="1708" spans="1:2" x14ac:dyDescent="0.3">
      <c r="A1708" s="6" t="s">
        <v>1060</v>
      </c>
      <c r="B1708" s="10">
        <v>94947.45</v>
      </c>
    </row>
    <row r="1709" spans="1:2" x14ac:dyDescent="0.3">
      <c r="A1709" s="6" t="s">
        <v>799</v>
      </c>
      <c r="B1709" s="10">
        <v>1408427.9</v>
      </c>
    </row>
    <row r="1710" spans="1:2" x14ac:dyDescent="0.3">
      <c r="A1710" s="6" t="s">
        <v>405</v>
      </c>
      <c r="B1710" s="10">
        <v>443931.92</v>
      </c>
    </row>
    <row r="1711" spans="1:2" x14ac:dyDescent="0.3">
      <c r="A1711" s="6" t="s">
        <v>738</v>
      </c>
      <c r="B1711" s="10">
        <v>617033.52</v>
      </c>
    </row>
    <row r="1712" spans="1:2" x14ac:dyDescent="0.3">
      <c r="A1712" s="6" t="s">
        <v>801</v>
      </c>
      <c r="B1712" s="10">
        <v>53238.9</v>
      </c>
    </row>
    <row r="1713" spans="1:2" x14ac:dyDescent="0.3">
      <c r="A1713" s="6" t="s">
        <v>914</v>
      </c>
      <c r="B1713" s="10">
        <v>1169525.7</v>
      </c>
    </row>
    <row r="1714" spans="1:2" x14ac:dyDescent="0.3">
      <c r="A1714" s="6" t="s">
        <v>1190</v>
      </c>
      <c r="B1714" s="10">
        <v>2711171.39</v>
      </c>
    </row>
    <row r="1715" spans="1:2" x14ac:dyDescent="0.3">
      <c r="A1715" s="6" t="s">
        <v>340</v>
      </c>
      <c r="B1715" s="10">
        <v>616162.47</v>
      </c>
    </row>
    <row r="1716" spans="1:2" x14ac:dyDescent="0.3">
      <c r="A1716" s="6" t="s">
        <v>120</v>
      </c>
      <c r="B1716" s="10">
        <v>3596632.83</v>
      </c>
    </row>
    <row r="1717" spans="1:2" x14ac:dyDescent="0.3">
      <c r="A1717" s="6" t="s">
        <v>1010</v>
      </c>
      <c r="B1717" s="10">
        <v>249423.14</v>
      </c>
    </row>
    <row r="1718" spans="1:2" x14ac:dyDescent="0.3">
      <c r="A1718" s="6" t="s">
        <v>1053</v>
      </c>
      <c r="B1718" s="10">
        <v>218042</v>
      </c>
    </row>
    <row r="1719" spans="1:2" x14ac:dyDescent="0.3">
      <c r="A1719" s="6" t="s">
        <v>1217</v>
      </c>
      <c r="B1719" s="10">
        <v>41281.5</v>
      </c>
    </row>
    <row r="1720" spans="1:2" x14ac:dyDescent="0.3">
      <c r="A1720" s="6" t="s">
        <v>1138</v>
      </c>
      <c r="B1720" s="10">
        <v>510212.4</v>
      </c>
    </row>
    <row r="1721" spans="1:2" x14ac:dyDescent="0.3">
      <c r="A1721" s="6" t="s">
        <v>1119</v>
      </c>
      <c r="B1721" s="10">
        <v>1998375.5</v>
      </c>
    </row>
    <row r="1722" spans="1:2" x14ac:dyDescent="0.3">
      <c r="A1722" s="6" t="s">
        <v>891</v>
      </c>
      <c r="B1722" s="10">
        <v>4044659.43</v>
      </c>
    </row>
    <row r="1723" spans="1:2" x14ac:dyDescent="0.3">
      <c r="A1723" s="6" t="s">
        <v>494</v>
      </c>
      <c r="B1723" s="10">
        <v>3756179.28</v>
      </c>
    </row>
    <row r="1724" spans="1:2" x14ac:dyDescent="0.3">
      <c r="A1724" s="6" t="s">
        <v>527</v>
      </c>
      <c r="B1724" s="10">
        <v>129682.24000000001</v>
      </c>
    </row>
    <row r="1725" spans="1:2" x14ac:dyDescent="0.3">
      <c r="A1725" s="6" t="s">
        <v>581</v>
      </c>
      <c r="B1725" s="10">
        <v>1518660.72</v>
      </c>
    </row>
    <row r="1726" spans="1:2" x14ac:dyDescent="0.3">
      <c r="A1726" s="6" t="s">
        <v>102</v>
      </c>
      <c r="B1726" s="10">
        <v>339884.35</v>
      </c>
    </row>
    <row r="1727" spans="1:2" x14ac:dyDescent="0.3">
      <c r="A1727" s="6" t="s">
        <v>988</v>
      </c>
      <c r="B1727" s="10">
        <v>855385.59999999998</v>
      </c>
    </row>
    <row r="1728" spans="1:2" x14ac:dyDescent="0.3">
      <c r="A1728" s="6" t="s">
        <v>899</v>
      </c>
      <c r="B1728" s="10">
        <v>1280858.04</v>
      </c>
    </row>
    <row r="1729" spans="1:2" x14ac:dyDescent="0.3">
      <c r="A1729" s="6" t="s">
        <v>349</v>
      </c>
      <c r="B1729" s="10">
        <v>2067512.72</v>
      </c>
    </row>
    <row r="1730" spans="1:2" x14ac:dyDescent="0.3">
      <c r="A1730" s="6" t="s">
        <v>660</v>
      </c>
      <c r="B1730" s="10">
        <v>128177.92</v>
      </c>
    </row>
    <row r="1731" spans="1:2" x14ac:dyDescent="0.3">
      <c r="A1731" s="6" t="s">
        <v>751</v>
      </c>
      <c r="B1731" s="10">
        <v>1543316</v>
      </c>
    </row>
    <row r="1732" spans="1:2" x14ac:dyDescent="0.3">
      <c r="A1732" s="6" t="s">
        <v>307</v>
      </c>
      <c r="B1732" s="10">
        <v>178881.36</v>
      </c>
    </row>
    <row r="1733" spans="1:2" x14ac:dyDescent="0.3">
      <c r="A1733" s="6" t="s">
        <v>188</v>
      </c>
      <c r="B1733" s="10">
        <v>37058.76</v>
      </c>
    </row>
    <row r="1734" spans="1:2" x14ac:dyDescent="0.3">
      <c r="A1734" s="6" t="s">
        <v>618</v>
      </c>
      <c r="B1734" s="10">
        <v>4950544.16</v>
      </c>
    </row>
    <row r="1735" spans="1:2" x14ac:dyDescent="0.3">
      <c r="A1735" s="6" t="s">
        <v>556</v>
      </c>
      <c r="B1735" s="10">
        <v>407168.45</v>
      </c>
    </row>
    <row r="1736" spans="1:2" x14ac:dyDescent="0.3">
      <c r="A1736" s="6" t="s">
        <v>572</v>
      </c>
      <c r="B1736" s="10">
        <v>63600.959999999999</v>
      </c>
    </row>
    <row r="1737" spans="1:2" x14ac:dyDescent="0.3">
      <c r="A1737" s="6" t="s">
        <v>601</v>
      </c>
      <c r="B1737" s="10">
        <v>1369033.05</v>
      </c>
    </row>
    <row r="1738" spans="1:2" x14ac:dyDescent="0.3">
      <c r="A1738" s="6" t="s">
        <v>616</v>
      </c>
      <c r="B1738" s="10">
        <v>535050.38</v>
      </c>
    </row>
    <row r="1739" spans="1:2" x14ac:dyDescent="0.3">
      <c r="A1739" s="6" t="s">
        <v>327</v>
      </c>
      <c r="B1739" s="10">
        <v>739279.2</v>
      </c>
    </row>
    <row r="1740" spans="1:2" x14ac:dyDescent="0.3">
      <c r="A1740" s="6" t="s">
        <v>1096</v>
      </c>
      <c r="B1740" s="10">
        <v>67393.919999999998</v>
      </c>
    </row>
    <row r="1741" spans="1:2" x14ac:dyDescent="0.3">
      <c r="A1741" s="6" t="s">
        <v>230</v>
      </c>
      <c r="B1741" s="10">
        <v>93123.6</v>
      </c>
    </row>
    <row r="1742" spans="1:2" x14ac:dyDescent="0.3">
      <c r="A1742" s="6" t="s">
        <v>83</v>
      </c>
      <c r="B1742" s="10">
        <v>791228.13</v>
      </c>
    </row>
    <row r="1743" spans="1:2" x14ac:dyDescent="0.3">
      <c r="A1743" s="6" t="s">
        <v>749</v>
      </c>
      <c r="B1743" s="10">
        <v>74876.100000000006</v>
      </c>
    </row>
    <row r="1744" spans="1:2" x14ac:dyDescent="0.3">
      <c r="A1744" s="6" t="s">
        <v>461</v>
      </c>
      <c r="B1744" s="10">
        <v>104287.48</v>
      </c>
    </row>
    <row r="1745" spans="1:2" x14ac:dyDescent="0.3">
      <c r="A1745" s="6" t="s">
        <v>996</v>
      </c>
      <c r="B1745" s="10">
        <v>4652244.24</v>
      </c>
    </row>
    <row r="1746" spans="1:2" x14ac:dyDescent="0.3">
      <c r="A1746" s="6" t="s">
        <v>1017</v>
      </c>
      <c r="B1746" s="10">
        <v>3253806.63</v>
      </c>
    </row>
    <row r="1747" spans="1:2" x14ac:dyDescent="0.3">
      <c r="A1747" s="6" t="s">
        <v>1068</v>
      </c>
      <c r="B1747" s="10">
        <v>221241</v>
      </c>
    </row>
    <row r="1748" spans="1:2" x14ac:dyDescent="0.3">
      <c r="A1748" s="6" t="s">
        <v>775</v>
      </c>
      <c r="B1748" s="10">
        <v>25882.080000000002</v>
      </c>
    </row>
    <row r="1749" spans="1:2" x14ac:dyDescent="0.3">
      <c r="A1749" s="6" t="s">
        <v>850</v>
      </c>
      <c r="B1749" s="10">
        <v>68508.42</v>
      </c>
    </row>
    <row r="1750" spans="1:2" x14ac:dyDescent="0.3">
      <c r="A1750" s="6" t="s">
        <v>165</v>
      </c>
      <c r="B1750" s="10">
        <v>5106137.6100000003</v>
      </c>
    </row>
    <row r="1751" spans="1:2" x14ac:dyDescent="0.3">
      <c r="A1751" s="6" t="s">
        <v>1039</v>
      </c>
      <c r="B1751" s="10">
        <v>7501.32</v>
      </c>
    </row>
    <row r="1752" spans="1:2" x14ac:dyDescent="0.3">
      <c r="A1752" s="6" t="s">
        <v>1033</v>
      </c>
      <c r="B1752" s="10">
        <v>540480.49</v>
      </c>
    </row>
    <row r="1753" spans="1:2" x14ac:dyDescent="0.3">
      <c r="A1753" s="6" t="s">
        <v>94</v>
      </c>
      <c r="B1753" s="10">
        <v>697075.17</v>
      </c>
    </row>
    <row r="1754" spans="1:2" x14ac:dyDescent="0.3">
      <c r="A1754" s="6" t="s">
        <v>1064</v>
      </c>
      <c r="B1754" s="10">
        <v>1299371.28</v>
      </c>
    </row>
    <row r="1755" spans="1:2" x14ac:dyDescent="0.3">
      <c r="A1755" s="6" t="s">
        <v>179</v>
      </c>
      <c r="B1755" s="10">
        <v>1855948.5</v>
      </c>
    </row>
    <row r="1756" spans="1:2" x14ac:dyDescent="0.3">
      <c r="A1756" s="6" t="s">
        <v>864</v>
      </c>
      <c r="B1756" s="10">
        <v>2470344.56</v>
      </c>
    </row>
    <row r="1757" spans="1:2" x14ac:dyDescent="0.3">
      <c r="A1757" s="6" t="s">
        <v>998</v>
      </c>
      <c r="B1757" s="10">
        <v>62396.75</v>
      </c>
    </row>
    <row r="1758" spans="1:2" x14ac:dyDescent="0.3">
      <c r="A1758" s="6" t="s">
        <v>1072</v>
      </c>
      <c r="B1758" s="10">
        <v>1257855.5</v>
      </c>
    </row>
    <row r="1759" spans="1:2" x14ac:dyDescent="0.3">
      <c r="A1759" s="6" t="s">
        <v>952</v>
      </c>
      <c r="B1759" s="10">
        <v>700202.8</v>
      </c>
    </row>
    <row r="1760" spans="1:2" x14ac:dyDescent="0.3">
      <c r="A1760" s="6" t="s">
        <v>1189</v>
      </c>
      <c r="B1760" s="10">
        <v>3834533.26</v>
      </c>
    </row>
    <row r="1761" spans="1:2" x14ac:dyDescent="0.3">
      <c r="A1761" s="6" t="s">
        <v>1023</v>
      </c>
      <c r="B1761" s="10">
        <v>2152772.7999999998</v>
      </c>
    </row>
    <row r="1762" spans="1:2" x14ac:dyDescent="0.3">
      <c r="A1762" s="6" t="s">
        <v>693</v>
      </c>
      <c r="B1762" s="10">
        <v>153595.65</v>
      </c>
    </row>
    <row r="1763" spans="1:2" x14ac:dyDescent="0.3">
      <c r="A1763" s="6" t="s">
        <v>976</v>
      </c>
      <c r="B1763" s="10">
        <v>403268.94</v>
      </c>
    </row>
    <row r="1764" spans="1:2" x14ac:dyDescent="0.3">
      <c r="A1764" s="6" t="s">
        <v>789</v>
      </c>
      <c r="B1764" s="10">
        <v>210364</v>
      </c>
    </row>
    <row r="1765" spans="1:2" x14ac:dyDescent="0.3">
      <c r="A1765" s="6" t="s">
        <v>342</v>
      </c>
      <c r="B1765" s="10">
        <v>597159.56999999995</v>
      </c>
    </row>
    <row r="1766" spans="1:2" x14ac:dyDescent="0.3">
      <c r="A1766" s="6" t="s">
        <v>637</v>
      </c>
      <c r="B1766" s="10">
        <v>915776.4</v>
      </c>
    </row>
    <row r="1767" spans="1:2" x14ac:dyDescent="0.3">
      <c r="A1767" s="6" t="s">
        <v>1031</v>
      </c>
      <c r="B1767" s="10">
        <v>1323116.24</v>
      </c>
    </row>
    <row r="1768" spans="1:2" x14ac:dyDescent="0.3">
      <c r="A1768" s="6" t="s">
        <v>1128</v>
      </c>
      <c r="B1768" s="10">
        <v>126350.8</v>
      </c>
    </row>
    <row r="1769" spans="1:2" x14ac:dyDescent="0.3">
      <c r="A1769" s="6" t="s">
        <v>1074</v>
      </c>
      <c r="B1769" s="10">
        <v>1230449.6000000001</v>
      </c>
    </row>
    <row r="1770" spans="1:2" x14ac:dyDescent="0.3">
      <c r="A1770" s="6" t="s">
        <v>87</v>
      </c>
      <c r="B1770" s="10">
        <v>175256.4</v>
      </c>
    </row>
    <row r="1771" spans="1:2" x14ac:dyDescent="0.3">
      <c r="A1771" s="6" t="s">
        <v>463</v>
      </c>
      <c r="B1771" s="10">
        <v>334772.38</v>
      </c>
    </row>
    <row r="1772" spans="1:2" x14ac:dyDescent="0.3">
      <c r="A1772" s="6" t="s">
        <v>138</v>
      </c>
      <c r="B1772" s="10">
        <v>71747.7</v>
      </c>
    </row>
    <row r="1773" spans="1:2" x14ac:dyDescent="0.3">
      <c r="A1773" s="6" t="s">
        <v>550</v>
      </c>
      <c r="B1773" s="10">
        <v>579629.16</v>
      </c>
    </row>
    <row r="1774" spans="1:2" x14ac:dyDescent="0.3">
      <c r="A1774" s="6" t="s">
        <v>573</v>
      </c>
      <c r="B1774" s="10">
        <v>2596968</v>
      </c>
    </row>
    <row r="1775" spans="1:2" x14ac:dyDescent="0.3">
      <c r="A1775" s="6" t="s">
        <v>1216</v>
      </c>
      <c r="B1775" s="10">
        <v>1837312.4</v>
      </c>
    </row>
    <row r="1776" spans="1:2" x14ac:dyDescent="0.3">
      <c r="A1776" s="6" t="s">
        <v>873</v>
      </c>
      <c r="B1776" s="10">
        <v>791332</v>
      </c>
    </row>
    <row r="1777" spans="1:2" x14ac:dyDescent="0.3">
      <c r="A1777" s="6" t="s">
        <v>615</v>
      </c>
      <c r="B1777" s="10">
        <v>725314.8</v>
      </c>
    </row>
    <row r="1778" spans="1:2" x14ac:dyDescent="0.3">
      <c r="A1778" s="6" t="s">
        <v>681</v>
      </c>
      <c r="B1778" s="10">
        <v>1625647.1</v>
      </c>
    </row>
    <row r="1779" spans="1:2" x14ac:dyDescent="0.3">
      <c r="A1779" s="6" t="s">
        <v>1174</v>
      </c>
      <c r="B1779" s="10">
        <v>672625.96</v>
      </c>
    </row>
    <row r="1780" spans="1:2" x14ac:dyDescent="0.3">
      <c r="A1780" s="6" t="s">
        <v>731</v>
      </c>
      <c r="B1780" s="10">
        <v>1545064.8</v>
      </c>
    </row>
    <row r="1781" spans="1:2" x14ac:dyDescent="0.3">
      <c r="A1781" s="6" t="s">
        <v>511</v>
      </c>
      <c r="B1781" s="10">
        <v>3005312.8</v>
      </c>
    </row>
    <row r="1782" spans="1:2" x14ac:dyDescent="0.3">
      <c r="A1782" s="6" t="s">
        <v>404</v>
      </c>
      <c r="B1782" s="10">
        <v>1962040.72</v>
      </c>
    </row>
    <row r="1783" spans="1:2" x14ac:dyDescent="0.3">
      <c r="A1783" s="6" t="s">
        <v>750</v>
      </c>
      <c r="B1783" s="10">
        <v>2764223.28</v>
      </c>
    </row>
    <row r="1784" spans="1:2" x14ac:dyDescent="0.3">
      <c r="A1784" s="6" t="s">
        <v>965</v>
      </c>
      <c r="B1784" s="10">
        <v>45567.72</v>
      </c>
    </row>
    <row r="1785" spans="1:2" x14ac:dyDescent="0.3">
      <c r="A1785" s="6" t="s">
        <v>884</v>
      </c>
      <c r="B1785" s="10">
        <v>606815</v>
      </c>
    </row>
    <row r="1786" spans="1:2" x14ac:dyDescent="0.3">
      <c r="A1786" s="6" t="s">
        <v>440</v>
      </c>
      <c r="B1786" s="10">
        <v>3705459.87</v>
      </c>
    </row>
    <row r="1787" spans="1:2" x14ac:dyDescent="0.3">
      <c r="A1787" s="6" t="s">
        <v>772</v>
      </c>
      <c r="B1787" s="10">
        <v>675825.37</v>
      </c>
    </row>
    <row r="1788" spans="1:2" x14ac:dyDescent="0.3">
      <c r="A1788" s="6" t="s">
        <v>897</v>
      </c>
      <c r="B1788" s="10">
        <v>412418.62</v>
      </c>
    </row>
    <row r="1789" spans="1:2" x14ac:dyDescent="0.3">
      <c r="A1789" s="6" t="s">
        <v>568</v>
      </c>
      <c r="B1789" s="10">
        <v>134663.1</v>
      </c>
    </row>
    <row r="1790" spans="1:2" x14ac:dyDescent="0.3">
      <c r="A1790" s="6" t="s">
        <v>292</v>
      </c>
      <c r="B1790" s="10">
        <v>71159.91</v>
      </c>
    </row>
    <row r="1791" spans="1:2" x14ac:dyDescent="0.3">
      <c r="A1791" s="6" t="s">
        <v>861</v>
      </c>
      <c r="B1791" s="10">
        <v>1513331.38</v>
      </c>
    </row>
    <row r="1792" spans="1:2" x14ac:dyDescent="0.3">
      <c r="A1792" s="6" t="s">
        <v>468</v>
      </c>
      <c r="B1792" s="10">
        <v>1227000.5</v>
      </c>
    </row>
    <row r="1793" spans="1:2" x14ac:dyDescent="0.3">
      <c r="A1793" s="6" t="s">
        <v>734</v>
      </c>
      <c r="B1793" s="10">
        <v>2260759.6800000002</v>
      </c>
    </row>
    <row r="1794" spans="1:2" x14ac:dyDescent="0.3">
      <c r="A1794" s="6" t="s">
        <v>44</v>
      </c>
      <c r="B1794" s="10">
        <v>585010.80000000005</v>
      </c>
    </row>
    <row r="1795" spans="1:2" x14ac:dyDescent="0.3">
      <c r="A1795" s="6" t="s">
        <v>652</v>
      </c>
      <c r="B1795" s="10">
        <v>49442.9</v>
      </c>
    </row>
    <row r="1796" spans="1:2" x14ac:dyDescent="0.3">
      <c r="A1796" s="6" t="s">
        <v>933</v>
      </c>
      <c r="B1796" s="10">
        <v>2187494.3199999998</v>
      </c>
    </row>
    <row r="1797" spans="1:2" x14ac:dyDescent="0.3">
      <c r="A1797" s="6" t="s">
        <v>526</v>
      </c>
      <c r="B1797" s="10">
        <v>176941.05</v>
      </c>
    </row>
    <row r="1798" spans="1:2" x14ac:dyDescent="0.3">
      <c r="A1798" s="6" t="s">
        <v>302</v>
      </c>
      <c r="B1798" s="10">
        <v>345393.84</v>
      </c>
    </row>
    <row r="1799" spans="1:2" x14ac:dyDescent="0.3">
      <c r="A1799" s="6" t="s">
        <v>997</v>
      </c>
      <c r="B1799" s="10">
        <v>605083.36</v>
      </c>
    </row>
    <row r="1800" spans="1:2" x14ac:dyDescent="0.3">
      <c r="A1800" s="6" t="s">
        <v>676</v>
      </c>
      <c r="B1800" s="10">
        <v>678277.27</v>
      </c>
    </row>
    <row r="1801" spans="1:2" x14ac:dyDescent="0.3">
      <c r="A1801" s="6" t="s">
        <v>878</v>
      </c>
      <c r="B1801" s="10">
        <v>120238.65</v>
      </c>
    </row>
    <row r="1802" spans="1:2" x14ac:dyDescent="0.3">
      <c r="A1802" s="6" t="s">
        <v>886</v>
      </c>
      <c r="B1802" s="10">
        <v>2802014.8</v>
      </c>
    </row>
    <row r="1803" spans="1:2" x14ac:dyDescent="0.3">
      <c r="A1803" s="6" t="s">
        <v>564</v>
      </c>
      <c r="B1803" s="10">
        <v>43272.54</v>
      </c>
    </row>
    <row r="1804" spans="1:2" x14ac:dyDescent="0.3">
      <c r="A1804" s="6" t="s">
        <v>961</v>
      </c>
      <c r="B1804" s="10">
        <v>946474.08</v>
      </c>
    </row>
    <row r="1805" spans="1:2" x14ac:dyDescent="0.3">
      <c r="A1805" s="6" t="s">
        <v>456</v>
      </c>
      <c r="B1805" s="10">
        <v>412532.47999999998</v>
      </c>
    </row>
    <row r="1806" spans="1:2" x14ac:dyDescent="0.3">
      <c r="A1806" s="6" t="s">
        <v>934</v>
      </c>
      <c r="B1806" s="10">
        <v>582462.4</v>
      </c>
    </row>
    <row r="1807" spans="1:2" x14ac:dyDescent="0.3">
      <c r="A1807" s="6" t="s">
        <v>496</v>
      </c>
      <c r="B1807" s="10">
        <v>1903486.83</v>
      </c>
    </row>
    <row r="1808" spans="1:2" x14ac:dyDescent="0.3">
      <c r="A1808" s="6" t="s">
        <v>452</v>
      </c>
      <c r="B1808" s="10">
        <v>104057.85</v>
      </c>
    </row>
    <row r="1809" spans="1:2" x14ac:dyDescent="0.3">
      <c r="A1809" s="6" t="s">
        <v>1019</v>
      </c>
      <c r="B1809" s="10">
        <v>32878.92</v>
      </c>
    </row>
    <row r="1810" spans="1:2" x14ac:dyDescent="0.3">
      <c r="A1810" s="6" t="s">
        <v>560</v>
      </c>
      <c r="B1810" s="10">
        <v>446404.36</v>
      </c>
    </row>
    <row r="1811" spans="1:2" x14ac:dyDescent="0.3">
      <c r="A1811" s="6" t="s">
        <v>482</v>
      </c>
      <c r="B1811" s="10">
        <v>1112631.3</v>
      </c>
    </row>
    <row r="1812" spans="1:2" x14ac:dyDescent="0.3">
      <c r="A1812" s="6" t="s">
        <v>198</v>
      </c>
      <c r="B1812" s="10">
        <v>189752.55</v>
      </c>
    </row>
    <row r="1813" spans="1:2" x14ac:dyDescent="0.3">
      <c r="A1813" s="6" t="s">
        <v>1098</v>
      </c>
      <c r="B1813" s="10">
        <v>1225701.3600000001</v>
      </c>
    </row>
    <row r="1814" spans="1:2" x14ac:dyDescent="0.3">
      <c r="A1814" s="6" t="s">
        <v>753</v>
      </c>
      <c r="B1814" s="10">
        <v>273728.52</v>
      </c>
    </row>
    <row r="1815" spans="1:2" x14ac:dyDescent="0.3">
      <c r="A1815" s="6" t="s">
        <v>1182</v>
      </c>
      <c r="B1815" s="10">
        <v>76972.5</v>
      </c>
    </row>
    <row r="1816" spans="1:2" x14ac:dyDescent="0.3">
      <c r="A1816" s="6" t="s">
        <v>921</v>
      </c>
      <c r="B1816" s="10">
        <v>3585040</v>
      </c>
    </row>
    <row r="1817" spans="1:2" x14ac:dyDescent="0.3">
      <c r="A1817" s="6" t="s">
        <v>650</v>
      </c>
      <c r="B1817" s="10">
        <v>1676249.3</v>
      </c>
    </row>
    <row r="1818" spans="1:2" x14ac:dyDescent="0.3">
      <c r="A1818" s="6" t="s">
        <v>1013</v>
      </c>
      <c r="B1818" s="10">
        <v>433465.44</v>
      </c>
    </row>
    <row r="1819" spans="1:2" x14ac:dyDescent="0.3">
      <c r="A1819" s="6" t="s">
        <v>962</v>
      </c>
      <c r="B1819" s="10">
        <v>632416.30000000005</v>
      </c>
    </row>
    <row r="1820" spans="1:2" x14ac:dyDescent="0.3">
      <c r="A1820" s="6" t="s">
        <v>597</v>
      </c>
      <c r="B1820" s="10">
        <v>3259522.14</v>
      </c>
    </row>
    <row r="1821" spans="1:2" x14ac:dyDescent="0.3">
      <c r="A1821" s="6" t="s">
        <v>927</v>
      </c>
      <c r="B1821" s="10">
        <v>260515.46</v>
      </c>
    </row>
    <row r="1822" spans="1:2" x14ac:dyDescent="0.3">
      <c r="A1822" s="6" t="s">
        <v>547</v>
      </c>
      <c r="B1822" s="10">
        <v>682303.67</v>
      </c>
    </row>
    <row r="1823" spans="1:2" x14ac:dyDescent="0.3">
      <c r="A1823" s="6" t="s">
        <v>324</v>
      </c>
      <c r="B1823" s="10">
        <v>4089598.8</v>
      </c>
    </row>
    <row r="1824" spans="1:2" x14ac:dyDescent="0.3">
      <c r="A1824" s="6" t="s">
        <v>152</v>
      </c>
      <c r="B1824" s="10">
        <v>324842.7</v>
      </c>
    </row>
    <row r="1825" spans="1:2" x14ac:dyDescent="0.3">
      <c r="A1825" s="6" t="s">
        <v>937</v>
      </c>
      <c r="B1825" s="10">
        <v>228944.1</v>
      </c>
    </row>
    <row r="1826" spans="1:2" x14ac:dyDescent="0.3">
      <c r="A1826" s="6" t="s">
        <v>514</v>
      </c>
      <c r="B1826" s="10">
        <v>154954.96</v>
      </c>
    </row>
    <row r="1827" spans="1:2" x14ac:dyDescent="0.3">
      <c r="A1827" s="6" t="s">
        <v>983</v>
      </c>
      <c r="B1827" s="10">
        <v>262925.40999999997</v>
      </c>
    </row>
    <row r="1828" spans="1:2" x14ac:dyDescent="0.3">
      <c r="A1828" s="6" t="s">
        <v>941</v>
      </c>
      <c r="B1828" s="10">
        <v>3508068.27</v>
      </c>
    </row>
    <row r="1829" spans="1:2" x14ac:dyDescent="0.3">
      <c r="A1829" s="6" t="s">
        <v>217</v>
      </c>
      <c r="B1829" s="10">
        <v>424435.3</v>
      </c>
    </row>
    <row r="1830" spans="1:2" x14ac:dyDescent="0.3">
      <c r="A1830" s="6" t="s">
        <v>808</v>
      </c>
      <c r="B1830" s="10">
        <v>8687.51</v>
      </c>
    </row>
    <row r="1831" spans="1:2" x14ac:dyDescent="0.3">
      <c r="A1831" s="6" t="s">
        <v>513</v>
      </c>
      <c r="B1831" s="10">
        <v>39003.9</v>
      </c>
    </row>
    <row r="1832" spans="1:2" x14ac:dyDescent="0.3">
      <c r="A1832" s="6" t="s">
        <v>708</v>
      </c>
      <c r="B1832" s="10">
        <v>3877590.99</v>
      </c>
    </row>
    <row r="1833" spans="1:2" x14ac:dyDescent="0.3">
      <c r="A1833" s="6" t="s">
        <v>913</v>
      </c>
      <c r="B1833" s="10">
        <v>249773.46</v>
      </c>
    </row>
    <row r="1834" spans="1:2" x14ac:dyDescent="0.3">
      <c r="A1834" s="6" t="s">
        <v>949</v>
      </c>
      <c r="B1834" s="10">
        <v>57827.82</v>
      </c>
    </row>
    <row r="1835" spans="1:2" x14ac:dyDescent="0.3">
      <c r="A1835" s="6" t="s">
        <v>1164</v>
      </c>
      <c r="B1835" s="10">
        <v>58418.8</v>
      </c>
    </row>
    <row r="1836" spans="1:2" x14ac:dyDescent="0.3">
      <c r="A1836" s="6" t="s">
        <v>811</v>
      </c>
      <c r="B1836" s="10">
        <v>74388.09</v>
      </c>
    </row>
    <row r="1837" spans="1:2" x14ac:dyDescent="0.3">
      <c r="A1837" s="6" t="s">
        <v>980</v>
      </c>
      <c r="B1837" s="10">
        <v>4038331.08</v>
      </c>
    </row>
    <row r="1838" spans="1:2" x14ac:dyDescent="0.3">
      <c r="A1838" s="6" t="s">
        <v>720</v>
      </c>
      <c r="B1838" s="10">
        <v>241662.85</v>
      </c>
    </row>
    <row r="1839" spans="1:2" x14ac:dyDescent="0.3">
      <c r="A1839" s="6" t="s">
        <v>238</v>
      </c>
      <c r="B1839" s="10">
        <v>424867.3</v>
      </c>
    </row>
    <row r="1840" spans="1:2" x14ac:dyDescent="0.3">
      <c r="A1840" s="6" t="s">
        <v>981</v>
      </c>
      <c r="B1840" s="10">
        <v>535168.04</v>
      </c>
    </row>
    <row r="1841" spans="1:2" x14ac:dyDescent="0.3">
      <c r="A1841" s="6" t="s">
        <v>1159</v>
      </c>
      <c r="B1841" s="10">
        <v>1862613.5</v>
      </c>
    </row>
    <row r="1842" spans="1:2" x14ac:dyDescent="0.3">
      <c r="A1842" s="6" t="s">
        <v>426</v>
      </c>
      <c r="B1842" s="10">
        <v>615917.28</v>
      </c>
    </row>
    <row r="1843" spans="1:2" x14ac:dyDescent="0.3">
      <c r="A1843" s="6" t="s">
        <v>253</v>
      </c>
      <c r="B1843" s="10">
        <v>1435694.72</v>
      </c>
    </row>
    <row r="1844" spans="1:2" x14ac:dyDescent="0.3">
      <c r="A1844" s="6" t="s">
        <v>930</v>
      </c>
      <c r="B1844" s="10">
        <v>559687.04</v>
      </c>
    </row>
    <row r="1845" spans="1:2" x14ac:dyDescent="0.3">
      <c r="A1845" s="6" t="s">
        <v>170</v>
      </c>
      <c r="B1845" s="10">
        <v>464725.3</v>
      </c>
    </row>
    <row r="1846" spans="1:2" x14ac:dyDescent="0.3">
      <c r="A1846" s="6" t="s">
        <v>595</v>
      </c>
      <c r="B1846" s="10">
        <v>3668108</v>
      </c>
    </row>
    <row r="1847" spans="1:2" x14ac:dyDescent="0.3">
      <c r="A1847" s="6" t="s">
        <v>337</v>
      </c>
      <c r="B1847" s="10">
        <v>655638.06000000006</v>
      </c>
    </row>
    <row r="1848" spans="1:2" x14ac:dyDescent="0.3">
      <c r="A1848" s="6" t="s">
        <v>205</v>
      </c>
      <c r="B1848" s="10">
        <v>5770511.4500000002</v>
      </c>
    </row>
    <row r="1849" spans="1:2" x14ac:dyDescent="0.3">
      <c r="A1849" s="6" t="s">
        <v>1087</v>
      </c>
      <c r="B1849" s="10">
        <v>265055.7</v>
      </c>
    </row>
    <row r="1850" spans="1:2" x14ac:dyDescent="0.3">
      <c r="A1850" s="6" t="s">
        <v>130</v>
      </c>
      <c r="B1850" s="10">
        <v>1487295.24</v>
      </c>
    </row>
    <row r="1851" spans="1:2" x14ac:dyDescent="0.3">
      <c r="A1851" s="6" t="s">
        <v>1151</v>
      </c>
      <c r="B1851" s="10">
        <v>1969229.92</v>
      </c>
    </row>
    <row r="1852" spans="1:2" x14ac:dyDescent="0.3">
      <c r="A1852" s="6" t="s">
        <v>1154</v>
      </c>
      <c r="B1852" s="10">
        <v>1064007.04</v>
      </c>
    </row>
    <row r="1853" spans="1:2" x14ac:dyDescent="0.3">
      <c r="A1853" s="6" t="s">
        <v>1030</v>
      </c>
      <c r="B1853" s="10">
        <v>3520771.6</v>
      </c>
    </row>
    <row r="1854" spans="1:2" x14ac:dyDescent="0.3">
      <c r="A1854" s="6" t="s">
        <v>549</v>
      </c>
      <c r="B1854" s="10">
        <v>4814885.3499999996</v>
      </c>
    </row>
    <row r="1855" spans="1:2" x14ac:dyDescent="0.3">
      <c r="A1855" s="6" t="s">
        <v>523</v>
      </c>
      <c r="B1855" s="10">
        <v>76386.720000000001</v>
      </c>
    </row>
    <row r="1856" spans="1:2" x14ac:dyDescent="0.3">
      <c r="A1856" s="6" t="s">
        <v>675</v>
      </c>
      <c r="B1856" s="10">
        <v>44951.94</v>
      </c>
    </row>
    <row r="1857" spans="1:2" x14ac:dyDescent="0.3">
      <c r="A1857" s="6" t="s">
        <v>1085</v>
      </c>
      <c r="B1857" s="10">
        <v>295944.33</v>
      </c>
    </row>
    <row r="1858" spans="1:2" x14ac:dyDescent="0.3">
      <c r="A1858" s="6" t="s">
        <v>1071</v>
      </c>
      <c r="B1858" s="10">
        <v>327357.55</v>
      </c>
    </row>
    <row r="1859" spans="1:2" x14ac:dyDescent="0.3">
      <c r="A1859" s="6" t="s">
        <v>378</v>
      </c>
      <c r="B1859" s="10">
        <v>993995.12</v>
      </c>
    </row>
    <row r="1860" spans="1:2" x14ac:dyDescent="0.3">
      <c r="A1860" s="6" t="s">
        <v>431</v>
      </c>
      <c r="B1860" s="10">
        <v>28353.87</v>
      </c>
    </row>
    <row r="1861" spans="1:2" x14ac:dyDescent="0.3">
      <c r="A1861" s="6" t="s">
        <v>304</v>
      </c>
      <c r="B1861" s="10">
        <v>95209.919999999998</v>
      </c>
    </row>
    <row r="1862" spans="1:2" x14ac:dyDescent="0.3">
      <c r="A1862" s="6" t="s">
        <v>1005</v>
      </c>
      <c r="B1862" s="10">
        <v>3236431.61</v>
      </c>
    </row>
    <row r="1863" spans="1:2" x14ac:dyDescent="0.3">
      <c r="A1863" s="6" t="s">
        <v>624</v>
      </c>
      <c r="B1863" s="10">
        <v>15758.37</v>
      </c>
    </row>
    <row r="1864" spans="1:2" x14ac:dyDescent="0.3">
      <c r="A1864" s="6" t="s">
        <v>623</v>
      </c>
      <c r="B1864" s="10">
        <v>1099972.42</v>
      </c>
    </row>
    <row r="1865" spans="1:2" x14ac:dyDescent="0.3">
      <c r="A1865" s="6" t="s">
        <v>971</v>
      </c>
      <c r="B1865" s="10">
        <v>308899.5</v>
      </c>
    </row>
    <row r="1866" spans="1:2" x14ac:dyDescent="0.3">
      <c r="A1866" s="6" t="s">
        <v>625</v>
      </c>
      <c r="B1866" s="10">
        <v>447168.8</v>
      </c>
    </row>
    <row r="1867" spans="1:2" x14ac:dyDescent="0.3">
      <c r="A1867" s="6" t="s">
        <v>1042</v>
      </c>
      <c r="B1867" s="10">
        <v>4210462.2</v>
      </c>
    </row>
    <row r="1868" spans="1:2" x14ac:dyDescent="0.3">
      <c r="A1868" s="6" t="s">
        <v>490</v>
      </c>
      <c r="B1868" s="10">
        <v>3359882</v>
      </c>
    </row>
    <row r="1869" spans="1:2" x14ac:dyDescent="0.3">
      <c r="A1869" s="6" t="s">
        <v>124</v>
      </c>
      <c r="B1869" s="10">
        <v>1097967.6100000001</v>
      </c>
    </row>
    <row r="1870" spans="1:2" x14ac:dyDescent="0.3">
      <c r="A1870" s="6" t="s">
        <v>995</v>
      </c>
      <c r="B1870" s="10">
        <v>871979.6</v>
      </c>
    </row>
    <row r="1871" spans="1:2" x14ac:dyDescent="0.3">
      <c r="A1871" s="6" t="s">
        <v>835</v>
      </c>
      <c r="B1871" s="10">
        <v>1100767.3600000001</v>
      </c>
    </row>
    <row r="1872" spans="1:2" x14ac:dyDescent="0.3">
      <c r="A1872" s="6" t="s">
        <v>709</v>
      </c>
      <c r="B1872" s="10">
        <v>449024.62</v>
      </c>
    </row>
    <row r="1873" spans="1:2" x14ac:dyDescent="0.3">
      <c r="A1873" s="6" t="s">
        <v>497</v>
      </c>
      <c r="B1873" s="10">
        <v>6207333.7199999997</v>
      </c>
    </row>
    <row r="1874" spans="1:2" x14ac:dyDescent="0.3">
      <c r="A1874" s="6" t="s">
        <v>487</v>
      </c>
      <c r="B1874" s="10">
        <v>1083966.1599999999</v>
      </c>
    </row>
    <row r="1875" spans="1:2" x14ac:dyDescent="0.3">
      <c r="A1875" s="6" t="s">
        <v>585</v>
      </c>
      <c r="B1875" s="10">
        <v>673088.14</v>
      </c>
    </row>
    <row r="1876" spans="1:2" x14ac:dyDescent="0.3">
      <c r="A1876" s="6" t="s">
        <v>257</v>
      </c>
      <c r="B1876" s="10">
        <v>1362386.82</v>
      </c>
    </row>
    <row r="1877" spans="1:2" x14ac:dyDescent="0.3">
      <c r="A1877" s="6" t="s">
        <v>1001</v>
      </c>
      <c r="B1877" s="10">
        <v>485751.18</v>
      </c>
    </row>
    <row r="1878" spans="1:2" x14ac:dyDescent="0.3">
      <c r="A1878" s="6" t="s">
        <v>781</v>
      </c>
      <c r="B1878" s="10">
        <v>1291349.43</v>
      </c>
    </row>
    <row r="1879" spans="1:2" x14ac:dyDescent="0.3">
      <c r="A1879" s="6" t="s">
        <v>900</v>
      </c>
      <c r="B1879" s="10">
        <v>2038938.51</v>
      </c>
    </row>
    <row r="1880" spans="1:2" x14ac:dyDescent="0.3">
      <c r="A1880" s="6" t="s">
        <v>678</v>
      </c>
      <c r="B1880" s="10">
        <v>1281581.28</v>
      </c>
    </row>
    <row r="1881" spans="1:2" x14ac:dyDescent="0.3">
      <c r="A1881" s="6" t="s">
        <v>389</v>
      </c>
      <c r="B1881" s="10">
        <v>90211.77</v>
      </c>
    </row>
    <row r="1882" spans="1:2" x14ac:dyDescent="0.3">
      <c r="A1882" s="6" t="s">
        <v>876</v>
      </c>
      <c r="B1882" s="10">
        <v>852617.04</v>
      </c>
    </row>
    <row r="1883" spans="1:2" x14ac:dyDescent="0.3">
      <c r="A1883" s="6" t="s">
        <v>521</v>
      </c>
      <c r="B1883" s="10">
        <v>717180.75</v>
      </c>
    </row>
    <row r="1884" spans="1:2" x14ac:dyDescent="0.3">
      <c r="A1884" s="6" t="s">
        <v>1158</v>
      </c>
      <c r="B1884" s="10">
        <v>22121.43</v>
      </c>
    </row>
    <row r="1885" spans="1:2" x14ac:dyDescent="0.3">
      <c r="A1885" s="6" t="s">
        <v>330</v>
      </c>
      <c r="B1885" s="10">
        <v>4393062.66</v>
      </c>
    </row>
    <row r="1886" spans="1:2" x14ac:dyDescent="0.3">
      <c r="A1886" s="6" t="s">
        <v>732</v>
      </c>
      <c r="B1886" s="10">
        <v>402897.95</v>
      </c>
    </row>
    <row r="1887" spans="1:2" x14ac:dyDescent="0.3">
      <c r="A1887" s="6" t="s">
        <v>836</v>
      </c>
      <c r="B1887" s="10">
        <v>496673.21</v>
      </c>
    </row>
    <row r="1888" spans="1:2" x14ac:dyDescent="0.3">
      <c r="A1888" s="6" t="s">
        <v>250</v>
      </c>
      <c r="B1888" s="10">
        <v>647702.1</v>
      </c>
    </row>
    <row r="1889" spans="1:2" x14ac:dyDescent="0.3">
      <c r="A1889" s="6" t="s">
        <v>26</v>
      </c>
      <c r="B1889" s="10">
        <v>464953.08</v>
      </c>
    </row>
    <row r="1890" spans="1:2" x14ac:dyDescent="0.3">
      <c r="A1890" s="6" t="s">
        <v>410</v>
      </c>
      <c r="B1890" s="10">
        <v>3957750.09</v>
      </c>
    </row>
    <row r="1891" spans="1:2" x14ac:dyDescent="0.3">
      <c r="A1891" s="6" t="s">
        <v>887</v>
      </c>
      <c r="B1891" s="10">
        <v>832934.22</v>
      </c>
    </row>
    <row r="1892" spans="1:2" x14ac:dyDescent="0.3">
      <c r="A1892" s="6" t="s">
        <v>1146</v>
      </c>
      <c r="B1892" s="10">
        <v>254731.68</v>
      </c>
    </row>
    <row r="1893" spans="1:2" x14ac:dyDescent="0.3">
      <c r="A1893" s="6" t="s">
        <v>559</v>
      </c>
      <c r="B1893" s="10">
        <v>337701.65</v>
      </c>
    </row>
    <row r="1894" spans="1:2" x14ac:dyDescent="0.3">
      <c r="A1894" s="6" t="s">
        <v>773</v>
      </c>
      <c r="B1894" s="10">
        <v>2537246.46</v>
      </c>
    </row>
    <row r="1895" spans="1:2" x14ac:dyDescent="0.3">
      <c r="A1895" s="6" t="s">
        <v>1139</v>
      </c>
      <c r="B1895" s="10">
        <v>56231.9</v>
      </c>
    </row>
    <row r="1896" spans="1:2" x14ac:dyDescent="0.3">
      <c r="A1896" s="6" t="s">
        <v>284</v>
      </c>
      <c r="B1896" s="10">
        <v>3617830</v>
      </c>
    </row>
    <row r="1897" spans="1:2" x14ac:dyDescent="0.3">
      <c r="A1897" s="6" t="s">
        <v>908</v>
      </c>
      <c r="B1897" s="10">
        <v>242771.28</v>
      </c>
    </row>
    <row r="1898" spans="1:2" x14ac:dyDescent="0.3">
      <c r="A1898" s="6" t="s">
        <v>1063</v>
      </c>
      <c r="B1898" s="10">
        <v>744571.98</v>
      </c>
    </row>
    <row r="1899" spans="1:2" x14ac:dyDescent="0.3">
      <c r="A1899" s="6" t="s">
        <v>1086</v>
      </c>
      <c r="B1899" s="10">
        <v>4882121.37</v>
      </c>
    </row>
    <row r="1900" spans="1:2" x14ac:dyDescent="0.3">
      <c r="A1900" s="6" t="s">
        <v>274</v>
      </c>
      <c r="B1900" s="10">
        <v>190456.95</v>
      </c>
    </row>
    <row r="1901" spans="1:2" x14ac:dyDescent="0.3">
      <c r="A1901" s="6" t="s">
        <v>640</v>
      </c>
      <c r="B1901" s="10">
        <v>466801.8</v>
      </c>
    </row>
    <row r="1902" spans="1:2" x14ac:dyDescent="0.3">
      <c r="A1902" s="6" t="s">
        <v>465</v>
      </c>
      <c r="B1902" s="10">
        <v>1102695.6599999999</v>
      </c>
    </row>
    <row r="1903" spans="1:2" x14ac:dyDescent="0.3">
      <c r="A1903" s="6" t="s">
        <v>1065</v>
      </c>
      <c r="B1903" s="10">
        <v>846856.4</v>
      </c>
    </row>
    <row r="1904" spans="1:2" x14ac:dyDescent="0.3">
      <c r="A1904" s="6" t="s">
        <v>541</v>
      </c>
      <c r="B1904" s="10">
        <v>1977073.56</v>
      </c>
    </row>
    <row r="1905" spans="1:2" x14ac:dyDescent="0.3">
      <c r="A1905" s="6" t="s">
        <v>765</v>
      </c>
      <c r="B1905" s="10">
        <v>1121710.8600000001</v>
      </c>
    </row>
    <row r="1906" spans="1:2" x14ac:dyDescent="0.3">
      <c r="A1906" s="6" t="s">
        <v>266</v>
      </c>
      <c r="B1906" s="10">
        <v>195921.05</v>
      </c>
    </row>
    <row r="1907" spans="1:2" x14ac:dyDescent="0.3">
      <c r="A1907" s="6" t="s">
        <v>1184</v>
      </c>
      <c r="B1907" s="10">
        <v>1066557.3799999999</v>
      </c>
    </row>
    <row r="1908" spans="1:2" x14ac:dyDescent="0.3">
      <c r="A1908" s="6" t="s">
        <v>754</v>
      </c>
      <c r="B1908" s="10">
        <v>1543035.43</v>
      </c>
    </row>
    <row r="1909" spans="1:2" x14ac:dyDescent="0.3">
      <c r="A1909" s="6" t="s">
        <v>429</v>
      </c>
      <c r="B1909" s="10">
        <v>1470960.7</v>
      </c>
    </row>
    <row r="1910" spans="1:2" x14ac:dyDescent="0.3">
      <c r="A1910" s="6" t="s">
        <v>336</v>
      </c>
      <c r="B1910" s="10">
        <v>422494.8</v>
      </c>
    </row>
    <row r="1911" spans="1:2" x14ac:dyDescent="0.3">
      <c r="A1911" s="6" t="s">
        <v>1196</v>
      </c>
      <c r="B1911" s="10">
        <v>1228879.32</v>
      </c>
    </row>
    <row r="1912" spans="1:2" x14ac:dyDescent="0.3">
      <c r="A1912" s="6" t="s">
        <v>264</v>
      </c>
      <c r="B1912" s="10">
        <v>5722833.4800000004</v>
      </c>
    </row>
    <row r="1913" spans="1:2" x14ac:dyDescent="0.3">
      <c r="A1913" s="6" t="s">
        <v>1118</v>
      </c>
      <c r="B1913" s="10">
        <v>701683.5</v>
      </c>
    </row>
    <row r="1914" spans="1:2" x14ac:dyDescent="0.3">
      <c r="A1914" s="6" t="s">
        <v>1101</v>
      </c>
      <c r="B1914" s="10">
        <v>175232.85</v>
      </c>
    </row>
    <row r="1915" spans="1:2" x14ac:dyDescent="0.3">
      <c r="A1915" s="6" t="s">
        <v>151</v>
      </c>
      <c r="B1915" s="10">
        <v>3445573.2</v>
      </c>
    </row>
    <row r="1916" spans="1:2" x14ac:dyDescent="0.3">
      <c r="A1916" s="6" t="s">
        <v>453</v>
      </c>
      <c r="B1916" s="10">
        <v>429029.34</v>
      </c>
    </row>
    <row r="1917" spans="1:2" x14ac:dyDescent="0.3">
      <c r="A1917" s="6" t="s">
        <v>695</v>
      </c>
      <c r="B1917" s="10">
        <v>5294034.9400000004</v>
      </c>
    </row>
    <row r="1918" spans="1:2" x14ac:dyDescent="0.3">
      <c r="A1918" s="6" t="s">
        <v>777</v>
      </c>
      <c r="B1918" s="10">
        <v>39074.04</v>
      </c>
    </row>
    <row r="1919" spans="1:2" x14ac:dyDescent="0.3">
      <c r="A1919" s="6" t="s">
        <v>1153</v>
      </c>
      <c r="B1919" s="10">
        <v>1061958.8</v>
      </c>
    </row>
    <row r="1920" spans="1:2" x14ac:dyDescent="0.3">
      <c r="A1920" s="6" t="s">
        <v>78</v>
      </c>
      <c r="B1920" s="10">
        <v>62100.06</v>
      </c>
    </row>
    <row r="1921" spans="1:2" x14ac:dyDescent="0.3">
      <c r="A1921" s="6" t="s">
        <v>626</v>
      </c>
      <c r="B1921" s="10">
        <v>26398.79</v>
      </c>
    </row>
    <row r="1922" spans="1:2" x14ac:dyDescent="0.3">
      <c r="A1922" s="6" t="s">
        <v>136</v>
      </c>
      <c r="B1922" s="10">
        <v>22301.5</v>
      </c>
    </row>
    <row r="1923" spans="1:2" x14ac:dyDescent="0.3">
      <c r="A1923" s="6" t="s">
        <v>677</v>
      </c>
      <c r="B1923" s="10">
        <v>734580.16</v>
      </c>
    </row>
    <row r="1924" spans="1:2" x14ac:dyDescent="0.3">
      <c r="A1924" s="6" t="s">
        <v>498</v>
      </c>
      <c r="B1924" s="10">
        <v>206360.05</v>
      </c>
    </row>
    <row r="1925" spans="1:2" x14ac:dyDescent="0.3">
      <c r="A1925" s="6" t="s">
        <v>320</v>
      </c>
      <c r="B1925" s="10">
        <v>115236.88</v>
      </c>
    </row>
    <row r="1926" spans="1:2" x14ac:dyDescent="0.3">
      <c r="A1926" s="6" t="s">
        <v>1121</v>
      </c>
      <c r="B1926" s="10">
        <v>822373.2</v>
      </c>
    </row>
    <row r="1927" spans="1:2" x14ac:dyDescent="0.3">
      <c r="A1927" s="6" t="s">
        <v>1180</v>
      </c>
      <c r="B1927" s="10">
        <v>718078.88</v>
      </c>
    </row>
    <row r="1928" spans="1:2" x14ac:dyDescent="0.3">
      <c r="A1928" s="6" t="s">
        <v>369</v>
      </c>
      <c r="B1928" s="10">
        <v>389279.99</v>
      </c>
    </row>
    <row r="1929" spans="1:2" x14ac:dyDescent="0.3">
      <c r="A1929" s="6" t="s">
        <v>809</v>
      </c>
      <c r="B1929" s="10">
        <v>3020310.51</v>
      </c>
    </row>
    <row r="1930" spans="1:2" x14ac:dyDescent="0.3">
      <c r="A1930" s="6" t="s">
        <v>1115</v>
      </c>
      <c r="B1930" s="10">
        <v>688440.96</v>
      </c>
    </row>
    <row r="1931" spans="1:2" x14ac:dyDescent="0.3">
      <c r="A1931" s="6" t="s">
        <v>197</v>
      </c>
      <c r="B1931" s="10">
        <v>50656.56</v>
      </c>
    </row>
    <row r="1932" spans="1:2" x14ac:dyDescent="0.3">
      <c r="A1932" s="6" t="s">
        <v>477</v>
      </c>
      <c r="B1932" s="10">
        <v>949471.78</v>
      </c>
    </row>
    <row r="1933" spans="1:2" x14ac:dyDescent="0.3">
      <c r="A1933" s="6" t="s">
        <v>459</v>
      </c>
      <c r="B1933" s="10">
        <v>1188110.72</v>
      </c>
    </row>
    <row r="1934" spans="1:2" x14ac:dyDescent="0.3">
      <c r="A1934" s="6" t="s">
        <v>691</v>
      </c>
      <c r="B1934" s="10">
        <v>1391607.6</v>
      </c>
    </row>
    <row r="1935" spans="1:2" x14ac:dyDescent="0.3">
      <c r="A1935" s="6" t="s">
        <v>973</v>
      </c>
      <c r="B1935" s="10">
        <v>650980.96</v>
      </c>
    </row>
    <row r="1936" spans="1:2" x14ac:dyDescent="0.3">
      <c r="A1936" s="6" t="s">
        <v>956</v>
      </c>
      <c r="B1936" s="10">
        <v>278009.55</v>
      </c>
    </row>
    <row r="1937" spans="1:2" x14ac:dyDescent="0.3">
      <c r="A1937" s="6" t="s">
        <v>249</v>
      </c>
      <c r="B1937" s="10">
        <v>2705580.57</v>
      </c>
    </row>
    <row r="1938" spans="1:2" x14ac:dyDescent="0.3">
      <c r="A1938" s="6" t="s">
        <v>470</v>
      </c>
      <c r="B1938" s="10">
        <v>615137.12</v>
      </c>
    </row>
    <row r="1939" spans="1:2" x14ac:dyDescent="0.3">
      <c r="A1939" s="6" t="s">
        <v>1028</v>
      </c>
      <c r="B1939" s="10">
        <v>375923.20000000001</v>
      </c>
    </row>
    <row r="1940" spans="1:2" x14ac:dyDescent="0.3">
      <c r="A1940" s="6" t="s">
        <v>85</v>
      </c>
      <c r="B1940" s="10">
        <v>56279.199999999997</v>
      </c>
    </row>
    <row r="1941" spans="1:2" x14ac:dyDescent="0.3">
      <c r="A1941" s="6" t="s">
        <v>529</v>
      </c>
      <c r="B1941" s="10">
        <v>1721311.2</v>
      </c>
    </row>
    <row r="1942" spans="1:2" x14ac:dyDescent="0.3">
      <c r="A1942" s="6" t="s">
        <v>1015</v>
      </c>
      <c r="B1942" s="10">
        <v>1921237.28</v>
      </c>
    </row>
    <row r="1943" spans="1:2" x14ac:dyDescent="0.3">
      <c r="A1943" s="6" t="s">
        <v>621</v>
      </c>
      <c r="B1943" s="10">
        <v>1216149.6399999999</v>
      </c>
    </row>
    <row r="1944" spans="1:2" x14ac:dyDescent="0.3">
      <c r="A1944" s="6" t="s">
        <v>163</v>
      </c>
      <c r="B1944" s="10">
        <v>1471944.48</v>
      </c>
    </row>
    <row r="1945" spans="1:2" x14ac:dyDescent="0.3">
      <c r="A1945" s="6" t="s">
        <v>1061</v>
      </c>
      <c r="B1945" s="10">
        <v>86889.84</v>
      </c>
    </row>
    <row r="1946" spans="1:2" x14ac:dyDescent="0.3">
      <c r="A1946" s="6" t="s">
        <v>353</v>
      </c>
      <c r="B1946" s="10">
        <v>202363.48</v>
      </c>
    </row>
    <row r="1947" spans="1:2" x14ac:dyDescent="0.3">
      <c r="A1947" s="6" t="s">
        <v>1170</v>
      </c>
      <c r="B1947" s="10">
        <v>6424186.6500000004</v>
      </c>
    </row>
    <row r="1948" spans="1:2" x14ac:dyDescent="0.3">
      <c r="A1948" s="6" t="s">
        <v>288</v>
      </c>
      <c r="B1948" s="10">
        <v>2247229.84</v>
      </c>
    </row>
    <row r="1949" spans="1:2" x14ac:dyDescent="0.3">
      <c r="A1949" s="6" t="s">
        <v>1107</v>
      </c>
      <c r="B1949" s="10">
        <v>932643.8</v>
      </c>
    </row>
    <row r="1950" spans="1:2" x14ac:dyDescent="0.3">
      <c r="A1950" s="6" t="s">
        <v>554</v>
      </c>
      <c r="B1950" s="10">
        <v>1036075.11</v>
      </c>
    </row>
    <row r="1951" spans="1:2" x14ac:dyDescent="0.3">
      <c r="A1951" s="6" t="s">
        <v>926</v>
      </c>
      <c r="B1951" s="10">
        <v>215897.5</v>
      </c>
    </row>
    <row r="1952" spans="1:2" x14ac:dyDescent="0.3">
      <c r="A1952" s="6" t="s">
        <v>1093</v>
      </c>
      <c r="B1952" s="10">
        <v>63725.35</v>
      </c>
    </row>
    <row r="1953" spans="1:2" x14ac:dyDescent="0.3">
      <c r="A1953" s="6" t="s">
        <v>1080</v>
      </c>
      <c r="B1953" s="10">
        <v>17615.04</v>
      </c>
    </row>
    <row r="1954" spans="1:2" x14ac:dyDescent="0.3">
      <c r="A1954" s="6" t="s">
        <v>1206</v>
      </c>
      <c r="B1954" s="10">
        <v>296825.09999999998</v>
      </c>
    </row>
    <row r="1955" spans="1:2" x14ac:dyDescent="0.3">
      <c r="A1955" s="6" t="s">
        <v>1076</v>
      </c>
      <c r="B1955" s="10">
        <v>1193785.92</v>
      </c>
    </row>
    <row r="1956" spans="1:2" x14ac:dyDescent="0.3">
      <c r="A1956" s="6" t="s">
        <v>880</v>
      </c>
      <c r="B1956" s="10">
        <v>3397058.28</v>
      </c>
    </row>
    <row r="1957" spans="1:2" x14ac:dyDescent="0.3">
      <c r="A1957" s="6" t="s">
        <v>499</v>
      </c>
      <c r="B1957" s="10">
        <v>387239.45</v>
      </c>
    </row>
    <row r="1958" spans="1:2" x14ac:dyDescent="0.3">
      <c r="A1958" s="6" t="s">
        <v>1208</v>
      </c>
      <c r="B1958" s="10">
        <v>93543.679999999993</v>
      </c>
    </row>
    <row r="1959" spans="1:2" x14ac:dyDescent="0.3">
      <c r="A1959" s="6" t="s">
        <v>500</v>
      </c>
      <c r="B1959" s="10">
        <v>1340567.8799999999</v>
      </c>
    </row>
    <row r="1960" spans="1:2" x14ac:dyDescent="0.3">
      <c r="A1960" s="6" t="s">
        <v>199</v>
      </c>
      <c r="B1960" s="10">
        <v>169274.72</v>
      </c>
    </row>
    <row r="1961" spans="1:2" x14ac:dyDescent="0.3">
      <c r="A1961" s="6" t="s">
        <v>62</v>
      </c>
      <c r="B1961" s="10">
        <v>1812631.2</v>
      </c>
    </row>
    <row r="1962" spans="1:2" x14ac:dyDescent="0.3">
      <c r="A1962" s="6" t="s">
        <v>889</v>
      </c>
      <c r="B1962" s="10">
        <v>1690091.34</v>
      </c>
    </row>
    <row r="1963" spans="1:2" x14ac:dyDescent="0.3">
      <c r="A1963" s="6" t="s">
        <v>668</v>
      </c>
      <c r="B1963" s="10">
        <v>5002000.95</v>
      </c>
    </row>
    <row r="1964" spans="1:2" x14ac:dyDescent="0.3">
      <c r="A1964" s="6" t="s">
        <v>278</v>
      </c>
      <c r="B1964" s="10">
        <v>1806111.09</v>
      </c>
    </row>
    <row r="1965" spans="1:2" x14ac:dyDescent="0.3">
      <c r="A1965" s="6" t="s">
        <v>524</v>
      </c>
      <c r="B1965" s="10">
        <v>256152.32000000001</v>
      </c>
    </row>
    <row r="1966" spans="1:2" x14ac:dyDescent="0.3">
      <c r="A1966" s="6" t="s">
        <v>1148</v>
      </c>
      <c r="B1966" s="10">
        <v>436160.4</v>
      </c>
    </row>
    <row r="1967" spans="1:2" x14ac:dyDescent="0.3">
      <c r="A1967" s="6" t="s">
        <v>992</v>
      </c>
      <c r="B1967" s="10">
        <v>5470815.21</v>
      </c>
    </row>
    <row r="1968" spans="1:2" x14ac:dyDescent="0.3">
      <c r="A1968" s="6" t="s">
        <v>531</v>
      </c>
      <c r="B1968" s="10">
        <v>86121.75</v>
      </c>
    </row>
    <row r="1969" spans="1:2" x14ac:dyDescent="0.3">
      <c r="A1969" s="6" t="s">
        <v>728</v>
      </c>
      <c r="B1969" s="10">
        <v>863044.12</v>
      </c>
    </row>
    <row r="1970" spans="1:2" x14ac:dyDescent="0.3">
      <c r="A1970" s="6" t="s">
        <v>1048</v>
      </c>
      <c r="B1970" s="10">
        <v>3427210.8</v>
      </c>
    </row>
    <row r="1971" spans="1:2" x14ac:dyDescent="0.3">
      <c r="A1971" s="6" t="s">
        <v>843</v>
      </c>
      <c r="B1971" s="10">
        <v>1227353.52</v>
      </c>
    </row>
    <row r="1972" spans="1:2" x14ac:dyDescent="0.3">
      <c r="A1972" s="6" t="s">
        <v>329</v>
      </c>
      <c r="B1972" s="10">
        <v>242247.72</v>
      </c>
    </row>
    <row r="1973" spans="1:2" x14ac:dyDescent="0.3">
      <c r="A1973" s="6" t="s">
        <v>1100</v>
      </c>
      <c r="B1973" s="10">
        <v>1809424.64</v>
      </c>
    </row>
    <row r="1974" spans="1:2" x14ac:dyDescent="0.3">
      <c r="A1974" s="6" t="s">
        <v>1012</v>
      </c>
      <c r="B1974" s="10">
        <v>2987403.09</v>
      </c>
    </row>
    <row r="1975" spans="1:2" x14ac:dyDescent="0.3">
      <c r="A1975" s="6" t="s">
        <v>126</v>
      </c>
      <c r="B1975" s="10">
        <v>174493.55</v>
      </c>
    </row>
    <row r="1976" spans="1:2" x14ac:dyDescent="0.3">
      <c r="A1976" s="6" t="s">
        <v>38</v>
      </c>
      <c r="B1976" s="10">
        <v>91853.85</v>
      </c>
    </row>
    <row r="1977" spans="1:2" x14ac:dyDescent="0.3">
      <c r="A1977" s="6" t="s">
        <v>475</v>
      </c>
      <c r="B1977" s="10">
        <v>9859.84</v>
      </c>
    </row>
    <row r="1978" spans="1:2" x14ac:dyDescent="0.3">
      <c r="A1978" s="6" t="s">
        <v>932</v>
      </c>
      <c r="B1978" s="10">
        <v>75273.33</v>
      </c>
    </row>
    <row r="1979" spans="1:2" x14ac:dyDescent="0.3">
      <c r="A1979" s="6" t="s">
        <v>825</v>
      </c>
      <c r="B1979" s="10">
        <v>1461087.1</v>
      </c>
    </row>
    <row r="1980" spans="1:2" x14ac:dyDescent="0.3">
      <c r="A1980" s="6" t="s">
        <v>628</v>
      </c>
      <c r="B1980" s="10">
        <v>1603212.4</v>
      </c>
    </row>
    <row r="1981" spans="1:2" x14ac:dyDescent="0.3">
      <c r="A1981" s="6" t="s">
        <v>614</v>
      </c>
      <c r="B1981" s="10">
        <v>4231658.8</v>
      </c>
    </row>
    <row r="1982" spans="1:2" x14ac:dyDescent="0.3">
      <c r="A1982" s="6" t="s">
        <v>504</v>
      </c>
      <c r="B1982" s="10">
        <v>380133.6</v>
      </c>
    </row>
    <row r="1983" spans="1:2" x14ac:dyDescent="0.3">
      <c r="A1983" s="6" t="s">
        <v>236</v>
      </c>
      <c r="B1983" s="10">
        <v>1948296.96</v>
      </c>
    </row>
    <row r="1984" spans="1:2" x14ac:dyDescent="0.3">
      <c r="A1984" s="6" t="s">
        <v>679</v>
      </c>
      <c r="B1984" s="10">
        <v>377037.7</v>
      </c>
    </row>
    <row r="1985" spans="1:2" x14ac:dyDescent="0.3">
      <c r="A1985" s="6" t="s">
        <v>509</v>
      </c>
      <c r="B1985" s="10">
        <v>1143433.32</v>
      </c>
    </row>
    <row r="1986" spans="1:2" x14ac:dyDescent="0.3">
      <c r="A1986" s="6" t="s">
        <v>386</v>
      </c>
      <c r="B1986" s="10">
        <v>2977142.85</v>
      </c>
    </row>
    <row r="1987" spans="1:2" x14ac:dyDescent="0.3">
      <c r="A1987" s="6" t="s">
        <v>833</v>
      </c>
      <c r="B1987" s="10">
        <v>412387.95</v>
      </c>
    </row>
    <row r="1988" spans="1:2" x14ac:dyDescent="0.3">
      <c r="A1988" s="6" t="s">
        <v>632</v>
      </c>
      <c r="B1988" s="10">
        <v>2555387.73</v>
      </c>
    </row>
    <row r="1989" spans="1:2" x14ac:dyDescent="0.3">
      <c r="A1989" s="6" t="s">
        <v>430</v>
      </c>
      <c r="B1989" s="10">
        <v>5565891.8700000001</v>
      </c>
    </row>
    <row r="1990" spans="1:2" x14ac:dyDescent="0.3">
      <c r="A1990" s="6" t="s">
        <v>1177</v>
      </c>
      <c r="B1990" s="10">
        <v>6104646.4500000002</v>
      </c>
    </row>
    <row r="1991" spans="1:2" x14ac:dyDescent="0.3">
      <c r="A1991" s="6" t="s">
        <v>367</v>
      </c>
      <c r="B1991" s="10">
        <v>1838016</v>
      </c>
    </row>
    <row r="1992" spans="1:2" x14ac:dyDescent="0.3">
      <c r="A1992" s="6" t="s">
        <v>1152</v>
      </c>
      <c r="B1992" s="10">
        <v>3709292.16</v>
      </c>
    </row>
    <row r="1993" spans="1:2" x14ac:dyDescent="0.3">
      <c r="A1993" s="6" t="s">
        <v>630</v>
      </c>
      <c r="B1993" s="10">
        <v>1480218.05</v>
      </c>
    </row>
    <row r="1994" spans="1:2" x14ac:dyDescent="0.3">
      <c r="A1994" s="6" t="s">
        <v>561</v>
      </c>
      <c r="B1994" s="10">
        <v>1874544.1</v>
      </c>
    </row>
    <row r="1995" spans="1:2" x14ac:dyDescent="0.3">
      <c r="A1995" s="6" t="s">
        <v>1083</v>
      </c>
      <c r="B1995" s="10">
        <v>4528865.79</v>
      </c>
    </row>
    <row r="1996" spans="1:2" x14ac:dyDescent="0.3">
      <c r="A1996" s="6" t="s">
        <v>74</v>
      </c>
      <c r="B1996" s="10">
        <v>122065.76</v>
      </c>
    </row>
    <row r="1997" spans="1:2" x14ac:dyDescent="0.3">
      <c r="A1997" s="6" t="s">
        <v>747</v>
      </c>
      <c r="B1997" s="10">
        <v>14209.59</v>
      </c>
    </row>
    <row r="1998" spans="1:2" x14ac:dyDescent="0.3">
      <c r="A1998" s="6" t="s">
        <v>76</v>
      </c>
      <c r="B1998" s="10">
        <v>6007079.0300000003</v>
      </c>
    </row>
    <row r="1999" spans="1:2" x14ac:dyDescent="0.3">
      <c r="A1999" s="6" t="s">
        <v>548</v>
      </c>
      <c r="B1999" s="10">
        <v>77028.479999999996</v>
      </c>
    </row>
    <row r="2000" spans="1:2" x14ac:dyDescent="0.3">
      <c r="A2000" s="6" t="s">
        <v>1197</v>
      </c>
      <c r="B2000" s="10">
        <v>121774.39999999999</v>
      </c>
    </row>
    <row r="2001" spans="1:2" x14ac:dyDescent="0.3">
      <c r="A2001" s="6" t="s">
        <v>226</v>
      </c>
      <c r="B2001" s="10">
        <v>203017.32</v>
      </c>
    </row>
    <row r="2002" spans="1:2" x14ac:dyDescent="0.3">
      <c r="A2002" s="6" t="s">
        <v>735</v>
      </c>
      <c r="B2002" s="10">
        <v>93943.039999999994</v>
      </c>
    </row>
    <row r="2003" spans="1:2" x14ac:dyDescent="0.3">
      <c r="A2003" s="6" t="s">
        <v>134</v>
      </c>
      <c r="B2003" s="10">
        <v>3658489.6</v>
      </c>
    </row>
    <row r="2004" spans="1:2" x14ac:dyDescent="0.3">
      <c r="A2004" s="6" t="s">
        <v>778</v>
      </c>
      <c r="B2004" s="10">
        <v>4102247.6</v>
      </c>
    </row>
    <row r="2005" spans="1:2" x14ac:dyDescent="0.3">
      <c r="A2005" s="6" t="s">
        <v>149</v>
      </c>
      <c r="B2005" s="10">
        <v>617998.29</v>
      </c>
    </row>
    <row r="2006" spans="1:2" x14ac:dyDescent="0.3">
      <c r="A2006" s="6" t="s">
        <v>857</v>
      </c>
      <c r="B2006" s="10">
        <v>1072036.8</v>
      </c>
    </row>
    <row r="2007" spans="1:2" x14ac:dyDescent="0.3">
      <c r="A2007" s="6" t="s">
        <v>553</v>
      </c>
      <c r="B2007" s="10">
        <v>7273.97</v>
      </c>
    </row>
    <row r="2008" spans="1:2" x14ac:dyDescent="0.3">
      <c r="A2008" s="6" t="s">
        <v>366</v>
      </c>
      <c r="B2008" s="10">
        <v>318828.73</v>
      </c>
    </row>
    <row r="2009" spans="1:2" x14ac:dyDescent="0.3">
      <c r="A2009" s="6" t="s">
        <v>1022</v>
      </c>
      <c r="B2009" s="10">
        <v>702959.73</v>
      </c>
    </row>
    <row r="2010" spans="1:2" x14ac:dyDescent="0.3">
      <c r="A2010" s="6" t="s">
        <v>372</v>
      </c>
      <c r="B2010" s="10">
        <v>4064066.37</v>
      </c>
    </row>
    <row r="2011" spans="1:2" x14ac:dyDescent="0.3">
      <c r="A2011" s="6" t="s">
        <v>730</v>
      </c>
      <c r="B2011" s="10">
        <v>725776.66</v>
      </c>
    </row>
    <row r="2012" spans="1:2" x14ac:dyDescent="0.3">
      <c r="A2012" s="6" t="s">
        <v>1157</v>
      </c>
      <c r="B2012" s="10">
        <v>501085.2</v>
      </c>
    </row>
    <row r="2013" spans="1:2" x14ac:dyDescent="0.3">
      <c r="A2013" s="6" t="s">
        <v>832</v>
      </c>
      <c r="B2013" s="10">
        <v>3124830.52</v>
      </c>
    </row>
    <row r="2014" spans="1:2" x14ac:dyDescent="0.3">
      <c r="A2014" s="6" t="s">
        <v>357</v>
      </c>
      <c r="B2014" s="10">
        <v>100166.95</v>
      </c>
    </row>
    <row r="2015" spans="1:2" x14ac:dyDescent="0.3">
      <c r="A2015" s="6" t="s">
        <v>872</v>
      </c>
      <c r="B2015" s="10">
        <v>37534.68</v>
      </c>
    </row>
    <row r="2016" spans="1:2" x14ac:dyDescent="0.3">
      <c r="A2016" s="6" t="s">
        <v>842</v>
      </c>
      <c r="B2016" s="10">
        <v>52611.87</v>
      </c>
    </row>
    <row r="2017" spans="1:2" x14ac:dyDescent="0.3">
      <c r="A2017" s="6" t="s">
        <v>1134</v>
      </c>
      <c r="B2017" s="10">
        <v>1610050.96</v>
      </c>
    </row>
    <row r="2018" spans="1:2" x14ac:dyDescent="0.3">
      <c r="A2018" s="6" t="s">
        <v>1009</v>
      </c>
      <c r="B2018" s="10">
        <v>647046.88</v>
      </c>
    </row>
    <row r="2019" spans="1:2" x14ac:dyDescent="0.3">
      <c r="A2019" s="6" t="s">
        <v>169</v>
      </c>
      <c r="B2019" s="10">
        <v>1617198.8</v>
      </c>
    </row>
    <row r="2020" spans="1:2" x14ac:dyDescent="0.3">
      <c r="A2020" s="6" t="s">
        <v>315</v>
      </c>
      <c r="B2020" s="10">
        <v>1233404.3600000001</v>
      </c>
    </row>
    <row r="2021" spans="1:2" x14ac:dyDescent="0.3">
      <c r="A2021" s="6" t="s">
        <v>663</v>
      </c>
      <c r="B2021" s="10">
        <v>1411643.94</v>
      </c>
    </row>
    <row r="2022" spans="1:2" x14ac:dyDescent="0.3">
      <c r="A2022" s="6" t="s">
        <v>466</v>
      </c>
      <c r="B2022" s="10">
        <v>858726.95</v>
      </c>
    </row>
    <row r="2023" spans="1:2" x14ac:dyDescent="0.3">
      <c r="A2023" s="6" t="s">
        <v>380</v>
      </c>
      <c r="B2023" s="10">
        <v>6051184.8499999996</v>
      </c>
    </row>
    <row r="2024" spans="1:2" x14ac:dyDescent="0.3">
      <c r="A2024" s="6" t="s">
        <v>977</v>
      </c>
      <c r="B2024" s="10">
        <v>5409.3</v>
      </c>
    </row>
    <row r="2025" spans="1:2" x14ac:dyDescent="0.3">
      <c r="A2025" s="6" t="s">
        <v>90</v>
      </c>
      <c r="B2025" s="10">
        <v>43934.97</v>
      </c>
    </row>
    <row r="2026" spans="1:2" x14ac:dyDescent="0.3">
      <c r="A2026" s="6" t="s">
        <v>972</v>
      </c>
      <c r="B2026" s="10">
        <v>646729.49</v>
      </c>
    </row>
    <row r="2027" spans="1:2" x14ac:dyDescent="0.3">
      <c r="A2027" s="6" t="s">
        <v>563</v>
      </c>
      <c r="B2027" s="10">
        <v>3927804.8</v>
      </c>
    </row>
    <row r="2028" spans="1:2" x14ac:dyDescent="0.3">
      <c r="A2028" s="6" t="s">
        <v>1160</v>
      </c>
      <c r="B2028" s="10">
        <v>648030.4</v>
      </c>
    </row>
    <row r="2029" spans="1:2" x14ac:dyDescent="0.3">
      <c r="A2029" s="6" t="s">
        <v>1223</v>
      </c>
      <c r="B2029" s="10">
        <v>73520.639999999999</v>
      </c>
    </row>
    <row r="2030" spans="1:2" x14ac:dyDescent="0.3">
      <c r="A2030" s="6" t="s">
        <v>1044</v>
      </c>
      <c r="B2030" s="10">
        <v>36125.760000000002</v>
      </c>
    </row>
    <row r="2031" spans="1:2" x14ac:dyDescent="0.3">
      <c r="A2031" s="6" t="s">
        <v>567</v>
      </c>
      <c r="B2031" s="10">
        <v>204570.19</v>
      </c>
    </row>
    <row r="2032" spans="1:2" x14ac:dyDescent="0.3">
      <c r="A2032" s="6" t="s">
        <v>885</v>
      </c>
      <c r="B2032" s="10">
        <v>392980.9</v>
      </c>
    </row>
    <row r="2033" spans="1:2" x14ac:dyDescent="0.3">
      <c r="A2033" s="6" t="s">
        <v>114</v>
      </c>
      <c r="B2033" s="10">
        <v>2097547.41</v>
      </c>
    </row>
    <row r="2034" spans="1:2" x14ac:dyDescent="0.3">
      <c r="A2034" s="6" t="s">
        <v>960</v>
      </c>
      <c r="B2034" s="10">
        <v>1761478.8</v>
      </c>
    </row>
    <row r="2035" spans="1:2" x14ac:dyDescent="0.3">
      <c r="A2035" s="6" t="s">
        <v>1092</v>
      </c>
      <c r="B2035" s="10">
        <v>810514</v>
      </c>
    </row>
    <row r="2036" spans="1:2" x14ac:dyDescent="0.3">
      <c r="A2036" s="6" t="s">
        <v>104</v>
      </c>
      <c r="B2036" s="10">
        <v>1531645.92</v>
      </c>
    </row>
    <row r="2037" spans="1:2" x14ac:dyDescent="0.3">
      <c r="A2037" s="6" t="s">
        <v>686</v>
      </c>
      <c r="B2037" s="10">
        <v>827136.18</v>
      </c>
    </row>
    <row r="2038" spans="1:2" x14ac:dyDescent="0.3">
      <c r="A2038" s="6" t="s">
        <v>1187</v>
      </c>
      <c r="B2038" s="10">
        <v>412909.9</v>
      </c>
    </row>
    <row r="2039" spans="1:2" x14ac:dyDescent="0.3">
      <c r="A2039" s="6" t="s">
        <v>319</v>
      </c>
      <c r="B2039" s="10">
        <v>682890.72</v>
      </c>
    </row>
    <row r="2040" spans="1:2" x14ac:dyDescent="0.3">
      <c r="A2040" s="6" t="s">
        <v>671</v>
      </c>
      <c r="B2040" s="10">
        <v>416575.36</v>
      </c>
    </row>
    <row r="2041" spans="1:2" x14ac:dyDescent="0.3">
      <c r="A2041" s="6" t="s">
        <v>215</v>
      </c>
      <c r="B2041" s="10">
        <v>3874629.46</v>
      </c>
    </row>
    <row r="2042" spans="1:2" x14ac:dyDescent="0.3">
      <c r="A2042" s="6" t="s">
        <v>492</v>
      </c>
      <c r="B2042" s="10">
        <v>1019654.9</v>
      </c>
    </row>
    <row r="2043" spans="1:2" x14ac:dyDescent="0.3">
      <c r="A2043" s="6" t="s">
        <v>760</v>
      </c>
      <c r="B2043" s="10">
        <v>2571841.44</v>
      </c>
    </row>
    <row r="2044" spans="1:2" x14ac:dyDescent="0.3">
      <c r="A2044" s="6" t="s">
        <v>779</v>
      </c>
      <c r="B2044" s="10">
        <v>271888.64000000001</v>
      </c>
    </row>
    <row r="2045" spans="1:2" x14ac:dyDescent="0.3">
      <c r="A2045" s="6" t="s">
        <v>122</v>
      </c>
      <c r="B2045" s="10">
        <v>147427.15</v>
      </c>
    </row>
    <row r="2046" spans="1:2" x14ac:dyDescent="0.3">
      <c r="A2046" s="6" t="s">
        <v>488</v>
      </c>
      <c r="B2046" s="10">
        <v>1932469.6</v>
      </c>
    </row>
    <row r="2047" spans="1:2" x14ac:dyDescent="0.3">
      <c r="A2047" s="6" t="s">
        <v>743</v>
      </c>
      <c r="B2047" s="10">
        <v>18193.5</v>
      </c>
    </row>
    <row r="2048" spans="1:2" x14ac:dyDescent="0.3">
      <c r="A2048" s="6" t="s">
        <v>423</v>
      </c>
      <c r="B2048" s="10">
        <v>4309673.2300000004</v>
      </c>
    </row>
    <row r="2049" spans="1:2" x14ac:dyDescent="0.3">
      <c r="A2049" s="6" t="s">
        <v>211</v>
      </c>
      <c r="B2049" s="10">
        <v>319044.78000000003</v>
      </c>
    </row>
    <row r="2050" spans="1:2" x14ac:dyDescent="0.3">
      <c r="A2050" s="6" t="s">
        <v>810</v>
      </c>
      <c r="B2050" s="10">
        <v>931111.23</v>
      </c>
    </row>
    <row r="2051" spans="1:2" x14ac:dyDescent="0.3">
      <c r="A2051" s="6" t="s">
        <v>793</v>
      </c>
      <c r="B2051" s="10">
        <v>494919.6</v>
      </c>
    </row>
    <row r="2052" spans="1:2" x14ac:dyDescent="0.3">
      <c r="A2052" s="6" t="s">
        <v>239</v>
      </c>
      <c r="B2052" s="10">
        <v>236555</v>
      </c>
    </row>
    <row r="2053" spans="1:2" x14ac:dyDescent="0.3">
      <c r="A2053" s="6" t="s">
        <v>644</v>
      </c>
      <c r="B2053" s="10">
        <v>12007.71</v>
      </c>
    </row>
    <row r="2054" spans="1:2" x14ac:dyDescent="0.3">
      <c r="A2054" s="6" t="s">
        <v>1207</v>
      </c>
      <c r="B2054" s="10">
        <v>192741.9</v>
      </c>
    </row>
    <row r="2055" spans="1:2" x14ac:dyDescent="0.3">
      <c r="A2055" s="6" t="s">
        <v>325</v>
      </c>
      <c r="B2055" s="10">
        <v>6101973.3700000001</v>
      </c>
    </row>
    <row r="2056" spans="1:2" x14ac:dyDescent="0.3">
      <c r="A2056" s="6" t="s">
        <v>674</v>
      </c>
      <c r="B2056" s="10">
        <v>931881.51</v>
      </c>
    </row>
    <row r="2057" spans="1:2" x14ac:dyDescent="0.3">
      <c r="A2057" s="6" t="s">
        <v>830</v>
      </c>
      <c r="B2057" s="10">
        <v>1306428.8</v>
      </c>
    </row>
    <row r="2058" spans="1:2" x14ac:dyDescent="0.3">
      <c r="A2058" s="6" t="s">
        <v>826</v>
      </c>
      <c r="B2058" s="10">
        <v>963491.24</v>
      </c>
    </row>
    <row r="2059" spans="1:2" x14ac:dyDescent="0.3">
      <c r="A2059" s="6" t="s">
        <v>966</v>
      </c>
      <c r="B2059" s="10">
        <v>2154853.89</v>
      </c>
    </row>
    <row r="2060" spans="1:2" x14ac:dyDescent="0.3">
      <c r="A2060" s="6" t="s">
        <v>901</v>
      </c>
      <c r="B2060" s="10">
        <v>296515.05</v>
      </c>
    </row>
    <row r="2061" spans="1:2" x14ac:dyDescent="0.3">
      <c r="A2061" s="6" t="s">
        <v>1172</v>
      </c>
      <c r="B2061" s="10">
        <v>37581.24</v>
      </c>
    </row>
    <row r="2062" spans="1:2" x14ac:dyDescent="0.3">
      <c r="A2062" s="6" t="s">
        <v>741</v>
      </c>
      <c r="B2062" s="10">
        <v>940382.24</v>
      </c>
    </row>
    <row r="2063" spans="1:2" x14ac:dyDescent="0.3">
      <c r="A2063" s="6" t="s">
        <v>662</v>
      </c>
      <c r="B2063" s="10">
        <v>1065324.8999999999</v>
      </c>
    </row>
    <row r="2064" spans="1:2" x14ac:dyDescent="0.3">
      <c r="A2064" s="6" t="s">
        <v>627</v>
      </c>
      <c r="B2064" s="10">
        <v>4488139.32</v>
      </c>
    </row>
    <row r="2065" spans="1:2" x14ac:dyDescent="0.3">
      <c r="A2065" s="6" t="s">
        <v>260</v>
      </c>
      <c r="B2065" s="10">
        <v>641145.76</v>
      </c>
    </row>
    <row r="2066" spans="1:2" x14ac:dyDescent="0.3">
      <c r="A2066" s="6" t="s">
        <v>365</v>
      </c>
      <c r="B2066" s="10">
        <v>777957.4</v>
      </c>
    </row>
    <row r="2067" spans="1:2" x14ac:dyDescent="0.3">
      <c r="A2067" s="6" t="s">
        <v>442</v>
      </c>
      <c r="B2067" s="10">
        <v>241900.1</v>
      </c>
    </row>
    <row r="2068" spans="1:2" x14ac:dyDescent="0.3">
      <c r="A2068" s="6" t="s">
        <v>1173</v>
      </c>
      <c r="B2068" s="10">
        <v>640817.92000000004</v>
      </c>
    </row>
    <row r="2069" spans="1:2" x14ac:dyDescent="0.3">
      <c r="A2069" s="6" t="s">
        <v>177</v>
      </c>
      <c r="B2069" s="10">
        <v>2244032.91</v>
      </c>
    </row>
    <row r="2070" spans="1:2" x14ac:dyDescent="0.3">
      <c r="A2070" s="6" t="s">
        <v>723</v>
      </c>
      <c r="B2070" s="10">
        <v>561346.80000000005</v>
      </c>
    </row>
    <row r="2071" spans="1:2" x14ac:dyDescent="0.3">
      <c r="A2071" s="6" t="s">
        <v>651</v>
      </c>
      <c r="B2071" s="10">
        <v>725365.32</v>
      </c>
    </row>
    <row r="2072" spans="1:2" x14ac:dyDescent="0.3">
      <c r="A2072" s="6" t="s">
        <v>633</v>
      </c>
      <c r="B2072" s="10">
        <v>954653.7</v>
      </c>
    </row>
    <row r="2073" spans="1:2" x14ac:dyDescent="0.3">
      <c r="A2073" s="6" t="s">
        <v>613</v>
      </c>
      <c r="B2073" s="10">
        <v>1124972.3400000001</v>
      </c>
    </row>
    <row r="2074" spans="1:2" x14ac:dyDescent="0.3">
      <c r="A2074" s="6" t="s">
        <v>1035</v>
      </c>
      <c r="B2074" s="10">
        <v>718998.02</v>
      </c>
    </row>
    <row r="2075" spans="1:2" x14ac:dyDescent="0.3">
      <c r="A2075" s="6" t="s">
        <v>786</v>
      </c>
      <c r="B2075" s="10">
        <v>89400.06</v>
      </c>
    </row>
    <row r="2076" spans="1:2" x14ac:dyDescent="0.3">
      <c r="A2076" s="6" t="s">
        <v>848</v>
      </c>
      <c r="B2076" s="10">
        <v>104628.72</v>
      </c>
    </row>
    <row r="2077" spans="1:2" x14ac:dyDescent="0.3">
      <c r="A2077" s="6" t="s">
        <v>769</v>
      </c>
      <c r="B2077" s="10">
        <v>101970.05</v>
      </c>
    </row>
    <row r="2078" spans="1:2" x14ac:dyDescent="0.3">
      <c r="A2078" s="6" t="s">
        <v>339</v>
      </c>
      <c r="B2078" s="10">
        <v>401212.57</v>
      </c>
    </row>
    <row r="2079" spans="1:2" x14ac:dyDescent="0.3">
      <c r="A2079" s="6" t="s">
        <v>1026</v>
      </c>
      <c r="B2079" s="10">
        <v>229225.92</v>
      </c>
    </row>
    <row r="2080" spans="1:2" x14ac:dyDescent="0.3">
      <c r="A2080" s="6" t="s">
        <v>1094</v>
      </c>
      <c r="B2080" s="10">
        <v>145894.82</v>
      </c>
    </row>
    <row r="2081" spans="1:2" x14ac:dyDescent="0.3">
      <c r="A2081" s="6" t="s">
        <v>213</v>
      </c>
      <c r="B2081" s="10">
        <v>12785.76</v>
      </c>
    </row>
    <row r="2082" spans="1:2" x14ac:dyDescent="0.3">
      <c r="A2082" s="6" t="s">
        <v>1102</v>
      </c>
      <c r="B2082" s="10">
        <v>1471552.32</v>
      </c>
    </row>
    <row r="2083" spans="1:2" x14ac:dyDescent="0.3">
      <c r="A2083" s="6" t="s">
        <v>192</v>
      </c>
      <c r="B2083" s="10">
        <v>321791.21999999997</v>
      </c>
    </row>
    <row r="2084" spans="1:2" x14ac:dyDescent="0.3">
      <c r="A2084" s="6" t="s">
        <v>987</v>
      </c>
      <c r="B2084" s="10">
        <v>51594.9</v>
      </c>
    </row>
    <row r="2085" spans="1:2" x14ac:dyDescent="0.3">
      <c r="A2085" s="6" t="s">
        <v>846</v>
      </c>
      <c r="B2085" s="10">
        <v>293484.3</v>
      </c>
    </row>
    <row r="2086" spans="1:2" x14ac:dyDescent="0.3">
      <c r="A2086" s="6" t="s">
        <v>657</v>
      </c>
      <c r="B2086" s="10">
        <v>18932.55</v>
      </c>
    </row>
    <row r="2087" spans="1:2" x14ac:dyDescent="0.3">
      <c r="A2087" s="6" t="s">
        <v>768</v>
      </c>
      <c r="B2087" s="10">
        <v>712195.22</v>
      </c>
    </row>
    <row r="2088" spans="1:2" x14ac:dyDescent="0.3">
      <c r="A2088" s="6" t="s">
        <v>1090</v>
      </c>
      <c r="B2088" s="10">
        <v>1149842.8799999999</v>
      </c>
    </row>
    <row r="2089" spans="1:2" x14ac:dyDescent="0.3">
      <c r="A2089" s="6" t="s">
        <v>50</v>
      </c>
      <c r="B2089" s="10">
        <v>374057.68</v>
      </c>
    </row>
    <row r="2090" spans="1:2" x14ac:dyDescent="0.3">
      <c r="A2090" s="6" t="s">
        <v>827</v>
      </c>
      <c r="B2090" s="10">
        <v>544767.52</v>
      </c>
    </row>
    <row r="2091" spans="1:2" x14ac:dyDescent="0.3">
      <c r="A2091" s="6" t="s">
        <v>1125</v>
      </c>
      <c r="B2091" s="10">
        <v>233216.75</v>
      </c>
    </row>
    <row r="2092" spans="1:2" x14ac:dyDescent="0.3">
      <c r="A2092" s="6" t="s">
        <v>516</v>
      </c>
      <c r="B2092" s="10">
        <v>1454916.1</v>
      </c>
    </row>
    <row r="2093" spans="1:2" x14ac:dyDescent="0.3">
      <c r="A2093" s="6" t="s">
        <v>254</v>
      </c>
      <c r="B2093" s="10">
        <v>917842.72</v>
      </c>
    </row>
    <row r="2094" spans="1:2" x14ac:dyDescent="0.3">
      <c r="A2094" s="6" t="s">
        <v>57</v>
      </c>
      <c r="B2094" s="10">
        <v>411050.52</v>
      </c>
    </row>
    <row r="2095" spans="1:2" x14ac:dyDescent="0.3">
      <c r="A2095" s="6" t="s">
        <v>375</v>
      </c>
      <c r="B2095" s="10">
        <v>1151598.5</v>
      </c>
    </row>
    <row r="2096" spans="1:2" x14ac:dyDescent="0.3">
      <c r="A2096" s="6" t="s">
        <v>611</v>
      </c>
      <c r="B2096" s="10">
        <v>298602.84999999998</v>
      </c>
    </row>
    <row r="2097" spans="1:2" x14ac:dyDescent="0.3">
      <c r="A2097" s="6" t="s">
        <v>435</v>
      </c>
      <c r="B2097" s="10">
        <v>389826.36</v>
      </c>
    </row>
    <row r="2098" spans="1:2" x14ac:dyDescent="0.3">
      <c r="A2098" s="6" t="s">
        <v>802</v>
      </c>
      <c r="B2098" s="10">
        <v>251365.4</v>
      </c>
    </row>
    <row r="2099" spans="1:2" x14ac:dyDescent="0.3">
      <c r="A2099" s="6" t="s">
        <v>600</v>
      </c>
      <c r="B2099" s="10">
        <v>136709.28</v>
      </c>
    </row>
    <row r="2100" spans="1:2" x14ac:dyDescent="0.3">
      <c r="A2100" s="6" t="s">
        <v>1149</v>
      </c>
      <c r="B2100" s="10">
        <v>645692.30000000005</v>
      </c>
    </row>
    <row r="2101" spans="1:2" x14ac:dyDescent="0.3">
      <c r="A2101" s="6" t="s">
        <v>766</v>
      </c>
      <c r="B2101" s="10">
        <v>91434</v>
      </c>
    </row>
    <row r="2102" spans="1:2" x14ac:dyDescent="0.3">
      <c r="A2102" s="6" t="s">
        <v>1192</v>
      </c>
      <c r="B2102" s="10">
        <v>1028294.4</v>
      </c>
    </row>
    <row r="2103" spans="1:2" x14ac:dyDescent="0.3">
      <c r="A2103" s="6" t="s">
        <v>859</v>
      </c>
      <c r="B2103" s="10">
        <v>645858.4</v>
      </c>
    </row>
    <row r="2104" spans="1:2" x14ac:dyDescent="0.3">
      <c r="A2104" s="6" t="s">
        <v>438</v>
      </c>
      <c r="B2104" s="10">
        <v>266639.73</v>
      </c>
    </row>
    <row r="2105" spans="1:2" x14ac:dyDescent="0.3">
      <c r="A2105" s="6" t="s">
        <v>64</v>
      </c>
      <c r="B2105" s="10">
        <v>68407.56</v>
      </c>
    </row>
    <row r="2106" spans="1:2" x14ac:dyDescent="0.3">
      <c r="A2106" s="6" t="s">
        <v>517</v>
      </c>
      <c r="B2106" s="10">
        <v>1878350.24</v>
      </c>
    </row>
    <row r="2107" spans="1:2" x14ac:dyDescent="0.3">
      <c r="A2107" s="6" t="s">
        <v>1226</v>
      </c>
      <c r="B2107" s="10">
        <v>725709.6</v>
      </c>
    </row>
    <row r="2108" spans="1:2" x14ac:dyDescent="0.3">
      <c r="A2108" s="6" t="s">
        <v>1171</v>
      </c>
      <c r="B2108" s="10">
        <v>301803.24</v>
      </c>
    </row>
    <row r="2109" spans="1:2" x14ac:dyDescent="0.3">
      <c r="A2109" s="6" t="s">
        <v>1077</v>
      </c>
      <c r="B2109" s="10">
        <v>958660.14</v>
      </c>
    </row>
    <row r="2110" spans="1:2" x14ac:dyDescent="0.3">
      <c r="A2110" s="6" t="s">
        <v>923</v>
      </c>
      <c r="B2110" s="10">
        <v>1847803.1</v>
      </c>
    </row>
    <row r="2111" spans="1:2" x14ac:dyDescent="0.3">
      <c r="A2111" s="6" t="s">
        <v>1200</v>
      </c>
      <c r="B2111" s="10">
        <v>309262.40000000002</v>
      </c>
    </row>
    <row r="2112" spans="1:2" x14ac:dyDescent="0.3">
      <c r="A2112" s="6" t="s">
        <v>512</v>
      </c>
      <c r="B2112" s="10">
        <v>2886258.13</v>
      </c>
    </row>
    <row r="2113" spans="1:2" x14ac:dyDescent="0.3">
      <c r="A2113" s="6" t="s">
        <v>920</v>
      </c>
      <c r="B2113" s="10">
        <v>850530.24</v>
      </c>
    </row>
    <row r="2114" spans="1:2" x14ac:dyDescent="0.3">
      <c r="A2114" s="6" t="s">
        <v>1186</v>
      </c>
      <c r="B2114" s="10">
        <v>674762.88</v>
      </c>
    </row>
    <row r="2115" spans="1:2" x14ac:dyDescent="0.3">
      <c r="A2115" s="6" t="s">
        <v>539</v>
      </c>
      <c r="B2115" s="10">
        <v>1717389.3</v>
      </c>
    </row>
    <row r="2116" spans="1:2" x14ac:dyDescent="0.3">
      <c r="A2116" s="6" t="s">
        <v>1049</v>
      </c>
      <c r="B2116" s="10">
        <v>473521.4</v>
      </c>
    </row>
    <row r="2117" spans="1:2" x14ac:dyDescent="0.3">
      <c r="A2117" s="6" t="s">
        <v>399</v>
      </c>
      <c r="B2117" s="10">
        <v>304016.96000000002</v>
      </c>
    </row>
    <row r="2118" spans="1:2" x14ac:dyDescent="0.3">
      <c r="A2118" s="6" t="s">
        <v>784</v>
      </c>
      <c r="B2118" s="10">
        <v>2324819.7000000002</v>
      </c>
    </row>
    <row r="2119" spans="1:2" x14ac:dyDescent="0.3">
      <c r="A2119" s="6" t="s">
        <v>1212</v>
      </c>
      <c r="B2119" s="10">
        <v>3081525.72</v>
      </c>
    </row>
    <row r="2120" spans="1:2" x14ac:dyDescent="0.3">
      <c r="A2120" s="6" t="s">
        <v>123</v>
      </c>
      <c r="B2120" s="10">
        <v>3753133.44</v>
      </c>
    </row>
    <row r="2121" spans="1:2" x14ac:dyDescent="0.3">
      <c r="A2121" s="6" t="s">
        <v>479</v>
      </c>
      <c r="B2121" s="10">
        <v>6617209.54</v>
      </c>
    </row>
    <row r="2122" spans="1:2" x14ac:dyDescent="0.3">
      <c r="A2122" s="6" t="s">
        <v>639</v>
      </c>
      <c r="B2122" s="10">
        <v>231622.82</v>
      </c>
    </row>
    <row r="2123" spans="1:2" x14ac:dyDescent="0.3">
      <c r="A2123" s="6" t="s">
        <v>713</v>
      </c>
      <c r="B2123" s="10">
        <v>2887415.16</v>
      </c>
    </row>
    <row r="2124" spans="1:2" x14ac:dyDescent="0.3">
      <c r="A2124" s="6" t="s">
        <v>993</v>
      </c>
      <c r="B2124" s="10">
        <v>546283.31999999995</v>
      </c>
    </row>
    <row r="2125" spans="1:2" x14ac:dyDescent="0.3">
      <c r="A2125" s="6" t="s">
        <v>964</v>
      </c>
      <c r="B2125" s="10">
        <v>663793.9</v>
      </c>
    </row>
    <row r="2126" spans="1:2" x14ac:dyDescent="0.3">
      <c r="A2126" s="6" t="s">
        <v>1057</v>
      </c>
      <c r="B2126" s="10">
        <v>1105843.2</v>
      </c>
    </row>
    <row r="2127" spans="1:2" x14ac:dyDescent="0.3">
      <c r="A2127" s="6" t="s">
        <v>783</v>
      </c>
      <c r="B2127" s="10">
        <v>19471.71</v>
      </c>
    </row>
    <row r="2128" spans="1:2" x14ac:dyDescent="0.3">
      <c r="A2128" s="6" t="s">
        <v>1127</v>
      </c>
      <c r="B2128" s="10">
        <v>2999637.9</v>
      </c>
    </row>
    <row r="2129" spans="1:2" x14ac:dyDescent="0.3">
      <c r="A2129" s="6" t="s">
        <v>984</v>
      </c>
      <c r="B2129" s="10">
        <v>2682435.7799999998</v>
      </c>
    </row>
    <row r="2130" spans="1:2" x14ac:dyDescent="0.3">
      <c r="A2130" s="6" t="s">
        <v>1038</v>
      </c>
      <c r="B2130" s="10">
        <v>1077507.06</v>
      </c>
    </row>
    <row r="2131" spans="1:2" x14ac:dyDescent="0.3">
      <c r="A2131" s="6" t="s">
        <v>391</v>
      </c>
      <c r="B2131" s="10">
        <v>540280.31999999995</v>
      </c>
    </row>
    <row r="2132" spans="1:2" x14ac:dyDescent="0.3">
      <c r="A2132" s="6" t="s">
        <v>190</v>
      </c>
      <c r="B2132" s="10">
        <v>941010.08</v>
      </c>
    </row>
    <row r="2133" spans="1:2" x14ac:dyDescent="0.3">
      <c r="A2133" s="6" t="s">
        <v>1047</v>
      </c>
      <c r="B2133" s="10">
        <v>468264.8</v>
      </c>
    </row>
    <row r="2134" spans="1:2" x14ac:dyDescent="0.3">
      <c r="A2134" s="6" t="s">
        <v>1111</v>
      </c>
      <c r="B2134" s="10">
        <v>216182.2</v>
      </c>
    </row>
    <row r="2135" spans="1:2" x14ac:dyDescent="0.3">
      <c r="A2135" s="6" t="s">
        <v>20</v>
      </c>
      <c r="B2135" s="10">
        <v>3692591.2</v>
      </c>
    </row>
    <row r="2136" spans="1:2" x14ac:dyDescent="0.3">
      <c r="A2136" s="6" t="s">
        <v>745</v>
      </c>
      <c r="B2136" s="10">
        <v>612584.28</v>
      </c>
    </row>
    <row r="2137" spans="1:2" x14ac:dyDescent="0.3">
      <c r="A2137" s="6" t="s">
        <v>1185</v>
      </c>
      <c r="B2137" s="10">
        <v>1349411.54</v>
      </c>
    </row>
    <row r="2138" spans="1:2" x14ac:dyDescent="0.3">
      <c r="A2138" s="6" t="s">
        <v>295</v>
      </c>
      <c r="B2138" s="10">
        <v>673461.8</v>
      </c>
    </row>
    <row r="2139" spans="1:2" x14ac:dyDescent="0.3">
      <c r="A2139" s="6" t="s">
        <v>688</v>
      </c>
      <c r="B2139" s="10">
        <v>26097.5</v>
      </c>
    </row>
    <row r="2140" spans="1:2" x14ac:dyDescent="0.3">
      <c r="A2140" s="6" t="s">
        <v>1162</v>
      </c>
      <c r="B2140" s="10">
        <v>750281.4</v>
      </c>
    </row>
    <row r="2141" spans="1:2" x14ac:dyDescent="0.3">
      <c r="A2141" s="6" t="s">
        <v>902</v>
      </c>
      <c r="B2141" s="10">
        <v>4002937.3</v>
      </c>
    </row>
    <row r="2142" spans="1:2" x14ac:dyDescent="0.3">
      <c r="A2142" s="6" t="s">
        <v>865</v>
      </c>
      <c r="B2142" s="10">
        <v>675930.2</v>
      </c>
    </row>
    <row r="2143" spans="1:2" x14ac:dyDescent="0.3">
      <c r="A2143" s="6" t="s">
        <v>940</v>
      </c>
      <c r="B2143" s="10">
        <v>341924.7</v>
      </c>
    </row>
    <row r="2144" spans="1:2" x14ac:dyDescent="0.3">
      <c r="A2144" s="6" t="s">
        <v>755</v>
      </c>
      <c r="B2144" s="10">
        <v>1435764.8</v>
      </c>
    </row>
    <row r="2145" spans="1:2" x14ac:dyDescent="0.3">
      <c r="A2145" s="6" t="s">
        <v>1214</v>
      </c>
      <c r="B2145" s="10">
        <v>5360193.67</v>
      </c>
    </row>
    <row r="2146" spans="1:2" x14ac:dyDescent="0.3">
      <c r="A2146" s="6" t="s">
        <v>957</v>
      </c>
      <c r="B2146" s="10">
        <v>922346.1</v>
      </c>
    </row>
    <row r="2147" spans="1:2" x14ac:dyDescent="0.3">
      <c r="A2147" s="6" t="s">
        <v>863</v>
      </c>
      <c r="B2147" s="10">
        <v>257245.12</v>
      </c>
    </row>
    <row r="2148" spans="1:2" x14ac:dyDescent="0.3">
      <c r="A2148" s="6" t="s">
        <v>363</v>
      </c>
      <c r="B2148" s="10">
        <v>2556.42</v>
      </c>
    </row>
    <row r="2149" spans="1:2" x14ac:dyDescent="0.3">
      <c r="A2149" s="6" t="s">
        <v>641</v>
      </c>
      <c r="B2149" s="10">
        <v>4813093.1100000003</v>
      </c>
    </row>
    <row r="2150" spans="1:2" x14ac:dyDescent="0.3">
      <c r="A2150" s="6" t="s">
        <v>716</v>
      </c>
      <c r="B2150" s="10">
        <v>1045173</v>
      </c>
    </row>
    <row r="2151" spans="1:2" x14ac:dyDescent="0.3">
      <c r="A2151" s="6" t="s">
        <v>1025</v>
      </c>
      <c r="B2151" s="10">
        <v>735406.54</v>
      </c>
    </row>
    <row r="2152" spans="1:2" x14ac:dyDescent="0.3">
      <c r="A2152" s="6" t="s">
        <v>1056</v>
      </c>
      <c r="B2152" s="10">
        <v>1005654.78</v>
      </c>
    </row>
    <row r="2153" spans="1:2" x14ac:dyDescent="0.3">
      <c r="A2153" s="6" t="s">
        <v>599</v>
      </c>
      <c r="B2153" s="10">
        <v>1265422.96</v>
      </c>
    </row>
    <row r="2154" spans="1:2" x14ac:dyDescent="0.3">
      <c r="A2154" s="6" t="s">
        <v>402</v>
      </c>
      <c r="B2154" s="10">
        <v>1633920.15</v>
      </c>
    </row>
    <row r="2155" spans="1:2" x14ac:dyDescent="0.3">
      <c r="A2155" s="6" t="s">
        <v>419</v>
      </c>
      <c r="B2155" s="10">
        <v>6306968.8499999996</v>
      </c>
    </row>
    <row r="2156" spans="1:2" x14ac:dyDescent="0.3">
      <c r="A2156" s="6" t="s">
        <v>1089</v>
      </c>
      <c r="B2156" s="10">
        <v>1714509.5</v>
      </c>
    </row>
    <row r="2157" spans="1:2" x14ac:dyDescent="0.3">
      <c r="A2157" s="6" t="s">
        <v>1051</v>
      </c>
      <c r="B2157" s="10">
        <v>246535.67999999999</v>
      </c>
    </row>
    <row r="2158" spans="1:2" x14ac:dyDescent="0.3">
      <c r="A2158" s="6" t="s">
        <v>47</v>
      </c>
      <c r="B2158" s="10">
        <v>797634.72</v>
      </c>
    </row>
    <row r="2159" spans="1:2" x14ac:dyDescent="0.3">
      <c r="A2159" s="6" t="s">
        <v>862</v>
      </c>
      <c r="B2159" s="10">
        <v>313961.44</v>
      </c>
    </row>
    <row r="2160" spans="1:2" x14ac:dyDescent="0.3">
      <c r="A2160" s="6" t="s">
        <v>1020</v>
      </c>
      <c r="B2160" s="10">
        <v>169211.22</v>
      </c>
    </row>
    <row r="2161" spans="1:2" x14ac:dyDescent="0.3">
      <c r="A2161" s="6" t="s">
        <v>586</v>
      </c>
      <c r="B2161" s="10">
        <v>3948468.51</v>
      </c>
    </row>
    <row r="2162" spans="1:2" x14ac:dyDescent="0.3">
      <c r="A2162" s="6" t="s">
        <v>1000</v>
      </c>
      <c r="B2162" s="10">
        <v>1089358.26</v>
      </c>
    </row>
    <row r="2163" spans="1:2" x14ac:dyDescent="0.3">
      <c r="A2163" s="6" t="s">
        <v>331</v>
      </c>
      <c r="B2163" s="10">
        <v>5794466.5800000001</v>
      </c>
    </row>
    <row r="2164" spans="1:2" x14ac:dyDescent="0.3">
      <c r="A2164" s="6" t="s">
        <v>951</v>
      </c>
      <c r="B2164" s="10">
        <v>108047.06</v>
      </c>
    </row>
    <row r="2165" spans="1:2" x14ac:dyDescent="0.3">
      <c r="A2165" s="6" t="s">
        <v>195</v>
      </c>
      <c r="B2165" s="10">
        <v>304436</v>
      </c>
    </row>
    <row r="2166" spans="1:2" x14ac:dyDescent="0.3">
      <c r="A2166" s="6" t="s">
        <v>596</v>
      </c>
      <c r="B2166" s="10">
        <v>1476193.11</v>
      </c>
    </row>
    <row r="2167" spans="1:2" x14ac:dyDescent="0.3">
      <c r="A2167" s="6" t="s">
        <v>1144</v>
      </c>
      <c r="B2167" s="10">
        <v>2045303.36</v>
      </c>
    </row>
    <row r="2168" spans="1:2" x14ac:dyDescent="0.3">
      <c r="A2168" s="6" t="s">
        <v>758</v>
      </c>
      <c r="B2168" s="10">
        <v>4827419.7300000004</v>
      </c>
    </row>
    <row r="2169" spans="1:2" x14ac:dyDescent="0.3">
      <c r="A2169" s="6" t="s">
        <v>280</v>
      </c>
      <c r="B2169" s="10">
        <v>184382.88</v>
      </c>
    </row>
    <row r="2170" spans="1:2" x14ac:dyDescent="0.3">
      <c r="A2170" s="6" t="s">
        <v>895</v>
      </c>
      <c r="B2170" s="10">
        <v>1789002.24</v>
      </c>
    </row>
    <row r="2171" spans="1:2" x14ac:dyDescent="0.3">
      <c r="A2171" s="6" t="s">
        <v>368</v>
      </c>
      <c r="B2171" s="10">
        <v>1522319.06</v>
      </c>
    </row>
    <row r="2172" spans="1:2" x14ac:dyDescent="0.3">
      <c r="A2172" s="6" t="s">
        <v>486</v>
      </c>
      <c r="B2172" s="10">
        <v>238330.82</v>
      </c>
    </row>
    <row r="2173" spans="1:2" x14ac:dyDescent="0.3">
      <c r="A2173" s="6" t="s">
        <v>1205</v>
      </c>
      <c r="B2173" s="10">
        <v>97604.65</v>
      </c>
    </row>
    <row r="2174" spans="1:2" x14ac:dyDescent="0.3">
      <c r="A2174" s="6" t="s">
        <v>1211</v>
      </c>
      <c r="B2174" s="10">
        <v>505581.78</v>
      </c>
    </row>
    <row r="2175" spans="1:2" x14ac:dyDescent="0.3">
      <c r="A2175" s="6" t="s">
        <v>1032</v>
      </c>
      <c r="B2175" s="10">
        <v>4309917.5999999996</v>
      </c>
    </row>
    <row r="2176" spans="1:2" x14ac:dyDescent="0.3">
      <c r="A2176" s="6" t="s">
        <v>481</v>
      </c>
      <c r="B2176" s="10">
        <v>492221.7</v>
      </c>
    </row>
    <row r="2177" spans="1:2" x14ac:dyDescent="0.3">
      <c r="A2177" s="6" t="s">
        <v>515</v>
      </c>
      <c r="B2177" s="10">
        <v>1013689.6</v>
      </c>
    </row>
    <row r="2178" spans="1:2" x14ac:dyDescent="0.3">
      <c r="A2178" s="6" t="s">
        <v>725</v>
      </c>
      <c r="B2178" s="10">
        <v>434849.8</v>
      </c>
    </row>
    <row r="2179" spans="1:2" x14ac:dyDescent="0.3">
      <c r="A2179" s="6" t="s">
        <v>533</v>
      </c>
      <c r="B2179" s="10">
        <v>481745.62</v>
      </c>
    </row>
    <row r="2180" spans="1:2" x14ac:dyDescent="0.3">
      <c r="A2180" s="6" t="s">
        <v>1175</v>
      </c>
      <c r="B2180" s="10">
        <v>400715.25</v>
      </c>
    </row>
    <row r="2181" spans="1:2" x14ac:dyDescent="0.3">
      <c r="A2181" s="6" t="s">
        <v>792</v>
      </c>
      <c r="B2181" s="10">
        <v>898497.6</v>
      </c>
    </row>
    <row r="2182" spans="1:2" x14ac:dyDescent="0.3">
      <c r="A2182" s="6" t="s">
        <v>703</v>
      </c>
      <c r="B2182" s="10">
        <v>28470</v>
      </c>
    </row>
    <row r="2183" spans="1:2" x14ac:dyDescent="0.3">
      <c r="A2183" s="6" t="s">
        <v>774</v>
      </c>
      <c r="B2183" s="10">
        <v>699211.92</v>
      </c>
    </row>
    <row r="2184" spans="1:2" x14ac:dyDescent="0.3">
      <c r="A2184" s="6" t="s">
        <v>924</v>
      </c>
      <c r="B2184" s="10">
        <v>1092581.44</v>
      </c>
    </row>
    <row r="2185" spans="1:2" x14ac:dyDescent="0.3">
      <c r="A2185" s="6" t="s">
        <v>954</v>
      </c>
      <c r="B2185" s="10">
        <v>703326.08</v>
      </c>
    </row>
    <row r="2186" spans="1:2" x14ac:dyDescent="0.3">
      <c r="A2186" s="6" t="s">
        <v>507</v>
      </c>
      <c r="B2186" s="10">
        <v>66466.92</v>
      </c>
    </row>
    <row r="2187" spans="1:2" x14ac:dyDescent="0.3">
      <c r="A2187" s="6" t="s">
        <v>390</v>
      </c>
      <c r="B2187" s="10">
        <v>1149525.8400000001</v>
      </c>
    </row>
    <row r="2188" spans="1:2" x14ac:dyDescent="0.3">
      <c r="A2188" s="6" t="s">
        <v>447</v>
      </c>
      <c r="B2188" s="10">
        <v>3136752.15</v>
      </c>
    </row>
    <row r="2189" spans="1:2" x14ac:dyDescent="0.3">
      <c r="A2189" s="6" t="s">
        <v>890</v>
      </c>
      <c r="B2189" s="10">
        <v>470656.55</v>
      </c>
    </row>
    <row r="2190" spans="1:2" x14ac:dyDescent="0.3">
      <c r="A2190" s="6" t="s">
        <v>439</v>
      </c>
      <c r="B2190" s="10">
        <v>3327316.33</v>
      </c>
    </row>
    <row r="2191" spans="1:2" x14ac:dyDescent="0.3">
      <c r="A2191" s="6" t="s">
        <v>574</v>
      </c>
      <c r="B2191" s="10">
        <v>409058.65</v>
      </c>
    </row>
    <row r="2192" spans="1:2" x14ac:dyDescent="0.3">
      <c r="A2192" s="6" t="s">
        <v>407</v>
      </c>
      <c r="B2192" s="10">
        <v>20422.400000000001</v>
      </c>
    </row>
    <row r="2193" spans="1:2" x14ac:dyDescent="0.3">
      <c r="A2193" s="6" t="s">
        <v>785</v>
      </c>
      <c r="B2193" s="10">
        <v>2060523.6</v>
      </c>
    </row>
    <row r="2194" spans="1:2" x14ac:dyDescent="0.3">
      <c r="A2194" s="6" t="s">
        <v>1067</v>
      </c>
      <c r="B2194" s="10">
        <v>2653266.21</v>
      </c>
    </row>
    <row r="2195" spans="1:2" x14ac:dyDescent="0.3">
      <c r="A2195" s="6" t="s">
        <v>1008</v>
      </c>
      <c r="B2195" s="10">
        <v>16112.91</v>
      </c>
    </row>
    <row r="2196" spans="1:2" x14ac:dyDescent="0.3">
      <c r="A2196" s="6" t="s">
        <v>534</v>
      </c>
      <c r="B2196" s="10">
        <v>2094061.84</v>
      </c>
    </row>
    <row r="2197" spans="1:2" x14ac:dyDescent="0.3">
      <c r="A2197" s="6" t="s">
        <v>959</v>
      </c>
      <c r="B2197" s="10">
        <v>310328.81</v>
      </c>
    </row>
    <row r="2198" spans="1:2" x14ac:dyDescent="0.3">
      <c r="A2198" s="6" t="s">
        <v>540</v>
      </c>
      <c r="B2198" s="10">
        <v>25480.86</v>
      </c>
    </row>
    <row r="2199" spans="1:2" x14ac:dyDescent="0.3">
      <c r="A2199" s="6" t="s">
        <v>610</v>
      </c>
      <c r="B2199" s="10">
        <v>4788347.13</v>
      </c>
    </row>
    <row r="2200" spans="1:2" x14ac:dyDescent="0.3">
      <c r="A2200" s="6" t="s">
        <v>1070</v>
      </c>
      <c r="B2200" s="10">
        <v>457748.4</v>
      </c>
    </row>
    <row r="2201" spans="1:2" x14ac:dyDescent="0.3">
      <c r="A2201" s="6" t="s">
        <v>642</v>
      </c>
      <c r="B2201" s="10">
        <v>527713.12</v>
      </c>
    </row>
    <row r="2202" spans="1:2" x14ac:dyDescent="0.3">
      <c r="A2202" s="6" t="s">
        <v>617</v>
      </c>
      <c r="B2202" s="10">
        <v>1547045.05</v>
      </c>
    </row>
    <row r="2203" spans="1:2" x14ac:dyDescent="0.3">
      <c r="A2203" s="6" t="s">
        <v>896</v>
      </c>
      <c r="B2203" s="10">
        <v>2348638.4</v>
      </c>
    </row>
    <row r="2204" spans="1:2" x14ac:dyDescent="0.3">
      <c r="A2204" s="6" t="s">
        <v>173</v>
      </c>
      <c r="B2204" s="10">
        <v>1255122.75</v>
      </c>
    </row>
    <row r="2205" spans="1:2" x14ac:dyDescent="0.3">
      <c r="A2205" s="6" t="s">
        <v>460</v>
      </c>
      <c r="B2205" s="10">
        <v>187743.04</v>
      </c>
    </row>
    <row r="2206" spans="1:2" x14ac:dyDescent="0.3">
      <c r="A2206" s="6" t="s">
        <v>869</v>
      </c>
      <c r="B2206" s="10">
        <v>849024.66</v>
      </c>
    </row>
    <row r="2207" spans="1:2" x14ac:dyDescent="0.3">
      <c r="A2207" s="6" t="s">
        <v>225</v>
      </c>
      <c r="B2207" s="10">
        <v>175637.77</v>
      </c>
    </row>
    <row r="2208" spans="1:2" x14ac:dyDescent="0.3">
      <c r="A2208" s="6" t="s">
        <v>682</v>
      </c>
      <c r="B2208" s="10">
        <v>2124792</v>
      </c>
    </row>
    <row r="2209" spans="1:2" x14ac:dyDescent="0.3">
      <c r="A2209" s="6" t="s">
        <v>594</v>
      </c>
      <c r="B2209" s="10">
        <v>1199025.3</v>
      </c>
    </row>
    <row r="2210" spans="1:2" x14ac:dyDescent="0.3">
      <c r="A2210" s="6" t="s">
        <v>958</v>
      </c>
      <c r="B2210" s="10">
        <v>1512475.65</v>
      </c>
    </row>
    <row r="2211" spans="1:2" x14ac:dyDescent="0.3">
      <c r="A2211" s="6" t="s">
        <v>457</v>
      </c>
      <c r="B2211" s="10">
        <v>1276942.02</v>
      </c>
    </row>
    <row r="2212" spans="1:2" x14ac:dyDescent="0.3">
      <c r="A2212" s="6" t="s">
        <v>224</v>
      </c>
      <c r="B2212" s="10">
        <v>1082271.5</v>
      </c>
    </row>
    <row r="2213" spans="1:2" x14ac:dyDescent="0.3">
      <c r="A2213" s="6" t="s">
        <v>570</v>
      </c>
      <c r="B2213" s="10">
        <v>873607.9</v>
      </c>
    </row>
    <row r="2214" spans="1:2" x14ac:dyDescent="0.3">
      <c r="A2214" s="6" t="s">
        <v>944</v>
      </c>
      <c r="B2214" s="10">
        <v>669826.19999999995</v>
      </c>
    </row>
    <row r="2215" spans="1:2" x14ac:dyDescent="0.3">
      <c r="A2215" s="6" t="s">
        <v>171</v>
      </c>
      <c r="B2215" s="10">
        <v>894780.48</v>
      </c>
    </row>
    <row r="2216" spans="1:2" x14ac:dyDescent="0.3">
      <c r="A2216" s="6" t="s">
        <v>416</v>
      </c>
      <c r="B2216" s="10">
        <v>664234.19999999995</v>
      </c>
    </row>
    <row r="2217" spans="1:2" x14ac:dyDescent="0.3">
      <c r="A2217" s="6" t="s">
        <v>299</v>
      </c>
      <c r="B2217" s="10">
        <v>27514.17</v>
      </c>
    </row>
    <row r="2218" spans="1:2" x14ac:dyDescent="0.3">
      <c r="A2218" s="6" t="s">
        <v>156</v>
      </c>
      <c r="B2218" s="10">
        <v>647383.32999999996</v>
      </c>
    </row>
    <row r="2219" spans="1:2" x14ac:dyDescent="0.3">
      <c r="A2219" s="6" t="s">
        <v>746</v>
      </c>
      <c r="B2219" s="10">
        <v>528689.69999999995</v>
      </c>
    </row>
    <row r="2220" spans="1:2" x14ac:dyDescent="0.3">
      <c r="A2220" s="6" t="s">
        <v>117</v>
      </c>
      <c r="B2220" s="10">
        <v>43454.67</v>
      </c>
    </row>
    <row r="2221" spans="1:2" x14ac:dyDescent="0.3">
      <c r="A2221" s="6" t="s">
        <v>472</v>
      </c>
      <c r="B2221" s="10">
        <v>3731064.8</v>
      </c>
    </row>
    <row r="2222" spans="1:2" x14ac:dyDescent="0.3">
      <c r="A2222" s="6" t="s">
        <v>658</v>
      </c>
      <c r="B2222" s="10">
        <v>457404.14</v>
      </c>
    </row>
    <row r="2223" spans="1:2" x14ac:dyDescent="0.3">
      <c r="A2223" s="6" t="s">
        <v>714</v>
      </c>
      <c r="B2223" s="10">
        <v>142755.79999999999</v>
      </c>
    </row>
    <row r="2224" spans="1:2" x14ac:dyDescent="0.3">
      <c r="A2224" s="6" t="s">
        <v>373</v>
      </c>
      <c r="B2224" s="10">
        <v>529042.04</v>
      </c>
    </row>
    <row r="2225" spans="1:2" x14ac:dyDescent="0.3">
      <c r="A2225" s="6" t="s">
        <v>974</v>
      </c>
      <c r="B2225" s="10">
        <v>445887.65</v>
      </c>
    </row>
    <row r="2226" spans="1:2" x14ac:dyDescent="0.3">
      <c r="A2226" s="6" t="s">
        <v>449</v>
      </c>
      <c r="B2226" s="10">
        <v>1023121.37</v>
      </c>
    </row>
    <row r="2227" spans="1:2" x14ac:dyDescent="0.3">
      <c r="A2227" s="6" t="s">
        <v>397</v>
      </c>
      <c r="B2227" s="10">
        <v>289940.92</v>
      </c>
    </row>
    <row r="2228" spans="1:2" x14ac:dyDescent="0.3">
      <c r="A2228" s="6" t="s">
        <v>233</v>
      </c>
      <c r="B2228" s="10">
        <v>368710.72</v>
      </c>
    </row>
    <row r="2229" spans="1:2" x14ac:dyDescent="0.3">
      <c r="A2229" s="6" t="s">
        <v>950</v>
      </c>
      <c r="B2229" s="10">
        <v>802880.16</v>
      </c>
    </row>
    <row r="2230" spans="1:2" x14ac:dyDescent="0.3">
      <c r="A2230" s="6" t="s">
        <v>780</v>
      </c>
      <c r="B2230" s="10">
        <v>3592.05</v>
      </c>
    </row>
    <row r="2231" spans="1:2" x14ac:dyDescent="0.3">
      <c r="A2231" s="6" t="s">
        <v>761</v>
      </c>
      <c r="B2231" s="10">
        <v>26870.400000000001</v>
      </c>
    </row>
    <row r="2232" spans="1:2" x14ac:dyDescent="0.3">
      <c r="A2232" s="6" t="s">
        <v>411</v>
      </c>
      <c r="B2232" s="10">
        <v>4559772.42</v>
      </c>
    </row>
    <row r="2233" spans="1:2" x14ac:dyDescent="0.3">
      <c r="A2233" s="6" t="s">
        <v>947</v>
      </c>
      <c r="B2233" s="10">
        <v>899155.84</v>
      </c>
    </row>
    <row r="2234" spans="1:2" x14ac:dyDescent="0.3">
      <c r="A2234" s="6" t="s">
        <v>60</v>
      </c>
      <c r="B2234" s="10">
        <v>1007751.16</v>
      </c>
    </row>
    <row r="2235" spans="1:2" x14ac:dyDescent="0.3">
      <c r="A2235" s="6" t="s">
        <v>733</v>
      </c>
      <c r="B2235" s="10">
        <v>3097999.2</v>
      </c>
    </row>
    <row r="2236" spans="1:2" x14ac:dyDescent="0.3">
      <c r="A2236" s="6" t="s">
        <v>770</v>
      </c>
      <c r="B2236" s="10">
        <v>5197958.22</v>
      </c>
    </row>
    <row r="2237" spans="1:2" x14ac:dyDescent="0.3">
      <c r="A2237" s="6" t="s">
        <v>501</v>
      </c>
      <c r="B2237" s="10">
        <v>496182.83</v>
      </c>
    </row>
    <row r="2238" spans="1:2" x14ac:dyDescent="0.3">
      <c r="A2238" s="6" t="s">
        <v>1181</v>
      </c>
      <c r="B2238" s="10">
        <v>545853.6</v>
      </c>
    </row>
    <row r="2239" spans="1:2" x14ac:dyDescent="0.3">
      <c r="A2239" s="6" t="s">
        <v>759</v>
      </c>
      <c r="B2239" s="10">
        <v>931446.76</v>
      </c>
    </row>
    <row r="2240" spans="1:2" x14ac:dyDescent="0.3">
      <c r="A2240" s="6" t="s">
        <v>1091</v>
      </c>
      <c r="B2240" s="10">
        <v>21489.93</v>
      </c>
    </row>
    <row r="2241" spans="1:2" x14ac:dyDescent="0.3">
      <c r="A2241" s="6" t="s">
        <v>474</v>
      </c>
      <c r="B2241" s="10">
        <v>3691058.28</v>
      </c>
    </row>
    <row r="2242" spans="1:2" x14ac:dyDescent="0.3">
      <c r="A2242" s="6" t="s">
        <v>557</v>
      </c>
      <c r="B2242" s="10">
        <v>1001463.44</v>
      </c>
    </row>
    <row r="2243" spans="1:2" x14ac:dyDescent="0.3">
      <c r="A2243" s="6" t="s">
        <v>602</v>
      </c>
      <c r="B2243" s="10">
        <v>3349389.2</v>
      </c>
    </row>
    <row r="2244" spans="1:2" x14ac:dyDescent="0.3">
      <c r="A2244" s="6" t="s">
        <v>1193</v>
      </c>
      <c r="B2244" s="10">
        <v>189962.1</v>
      </c>
    </row>
    <row r="2245" spans="1:2" x14ac:dyDescent="0.3">
      <c r="A2245" s="6" t="s">
        <v>1143</v>
      </c>
      <c r="B2245" s="10">
        <v>80331.3</v>
      </c>
    </row>
    <row r="2246" spans="1:2" x14ac:dyDescent="0.3">
      <c r="A2246" s="6" t="s">
        <v>1213</v>
      </c>
      <c r="B2246" s="10">
        <v>287734.24</v>
      </c>
    </row>
    <row r="2247" spans="1:2" x14ac:dyDescent="0.3">
      <c r="A2247" s="6" t="s">
        <v>1069</v>
      </c>
      <c r="B2247" s="10">
        <v>3211037.35</v>
      </c>
    </row>
    <row r="2248" spans="1:2" x14ac:dyDescent="0.3">
      <c r="A2248" s="6" t="s">
        <v>701</v>
      </c>
      <c r="B2248" s="10">
        <v>2302678.56</v>
      </c>
    </row>
    <row r="2249" spans="1:2" x14ac:dyDescent="0.3">
      <c r="A2249" s="6" t="s">
        <v>394</v>
      </c>
      <c r="B2249" s="10">
        <v>588129.07999999996</v>
      </c>
    </row>
    <row r="2250" spans="1:2" x14ac:dyDescent="0.3">
      <c r="A2250" s="6" t="s">
        <v>719</v>
      </c>
      <c r="B2250" s="10">
        <v>1837330.95</v>
      </c>
    </row>
    <row r="2251" spans="1:2" x14ac:dyDescent="0.3">
      <c r="A2251" s="6" t="s">
        <v>953</v>
      </c>
      <c r="B2251" s="10">
        <v>16056.93</v>
      </c>
    </row>
    <row r="2252" spans="1:2" x14ac:dyDescent="0.3">
      <c r="A2252" s="6" t="s">
        <v>301</v>
      </c>
      <c r="B2252" s="10">
        <v>3315633.51</v>
      </c>
    </row>
    <row r="2253" spans="1:2" x14ac:dyDescent="0.3">
      <c r="A2253" s="6" t="s">
        <v>609</v>
      </c>
      <c r="B2253" s="10">
        <v>3271756.95</v>
      </c>
    </row>
    <row r="2254" spans="1:2" x14ac:dyDescent="0.3">
      <c r="A2254" s="6" t="s">
        <v>207</v>
      </c>
      <c r="B2254" s="10">
        <v>654984.22</v>
      </c>
    </row>
    <row r="2255" spans="1:2" x14ac:dyDescent="0.3">
      <c r="A2255" s="6" t="s">
        <v>697</v>
      </c>
      <c r="B2255" s="10">
        <v>2807256.06</v>
      </c>
    </row>
    <row r="2256" spans="1:2" x14ac:dyDescent="0.3">
      <c r="A2256" s="6" t="s">
        <v>858</v>
      </c>
      <c r="B2256" s="10">
        <v>865817.2</v>
      </c>
    </row>
    <row r="2257" spans="1:2" x14ac:dyDescent="0.3">
      <c r="A2257" s="6" t="s">
        <v>898</v>
      </c>
      <c r="B2257" s="10">
        <v>2862719.16</v>
      </c>
    </row>
    <row r="2258" spans="1:2" x14ac:dyDescent="0.3">
      <c r="A2258" s="6" t="s">
        <v>583</v>
      </c>
      <c r="B2258" s="10">
        <v>3486232.8</v>
      </c>
    </row>
    <row r="2259" spans="1:2" x14ac:dyDescent="0.3">
      <c r="A2259" s="6" t="s">
        <v>707</v>
      </c>
      <c r="B2259" s="10">
        <v>639210.32999999996</v>
      </c>
    </row>
    <row r="2260" spans="1:2" x14ac:dyDescent="0.3">
      <c r="A2260" s="6" t="s">
        <v>420</v>
      </c>
      <c r="B2260" s="10">
        <v>1848214.5</v>
      </c>
    </row>
    <row r="2261" spans="1:2" x14ac:dyDescent="0.3">
      <c r="A2261" s="6" t="s">
        <v>929</v>
      </c>
      <c r="B2261" s="10">
        <v>623904.31999999995</v>
      </c>
    </row>
    <row r="2262" spans="1:2" x14ac:dyDescent="0.3">
      <c r="A2262" s="6" t="s">
        <v>408</v>
      </c>
      <c r="B2262" s="10">
        <v>620902.81000000006</v>
      </c>
    </row>
    <row r="2263" spans="1:2" x14ac:dyDescent="0.3">
      <c r="A2263" s="6" t="s">
        <v>312</v>
      </c>
      <c r="B2263" s="10">
        <v>617797.06999999995</v>
      </c>
    </row>
    <row r="2264" spans="1:2" x14ac:dyDescent="0.3">
      <c r="A2264" s="6" t="s">
        <v>782</v>
      </c>
      <c r="B2264" s="10">
        <v>1410407.2</v>
      </c>
    </row>
    <row r="2265" spans="1:2" x14ac:dyDescent="0.3">
      <c r="A2265" s="6" t="s">
        <v>503</v>
      </c>
      <c r="B2265" s="10">
        <v>19124</v>
      </c>
    </row>
    <row r="2266" spans="1:2" x14ac:dyDescent="0.3">
      <c r="A2266" s="6" t="s">
        <v>69</v>
      </c>
      <c r="B2266" s="10">
        <v>1560950.37</v>
      </c>
    </row>
    <row r="2267" spans="1:2" x14ac:dyDescent="0.3">
      <c r="A2267" s="6" t="s">
        <v>963</v>
      </c>
      <c r="B2267" s="10">
        <v>1662671.6</v>
      </c>
    </row>
    <row r="2268" spans="1:2" x14ac:dyDescent="0.3">
      <c r="A2268" s="6" t="s">
        <v>823</v>
      </c>
      <c r="B2268" s="10">
        <v>1201720.08</v>
      </c>
    </row>
    <row r="2269" spans="1:2" x14ac:dyDescent="0.3">
      <c r="A2269" s="6" t="s">
        <v>248</v>
      </c>
      <c r="B2269" s="10">
        <v>162071.12</v>
      </c>
    </row>
    <row r="2270" spans="1:2" x14ac:dyDescent="0.3">
      <c r="A2270" s="6" t="s">
        <v>545</v>
      </c>
      <c r="B2270" s="10">
        <v>2542078.2400000002</v>
      </c>
    </row>
    <row r="2271" spans="1:2" x14ac:dyDescent="0.3">
      <c r="A2271" s="6" t="s">
        <v>877</v>
      </c>
      <c r="B2271" s="10">
        <v>355732.65</v>
      </c>
    </row>
    <row r="2272" spans="1:2" x14ac:dyDescent="0.3">
      <c r="A2272" s="6" t="s">
        <v>458</v>
      </c>
      <c r="B2272" s="10">
        <v>51342.99</v>
      </c>
    </row>
    <row r="2273" spans="1:2" x14ac:dyDescent="0.3">
      <c r="A2273" s="6" t="s">
        <v>194</v>
      </c>
      <c r="B2273" s="10">
        <v>256609.6</v>
      </c>
    </row>
    <row r="2274" spans="1:2" x14ac:dyDescent="0.3">
      <c r="A2274" s="6" t="s">
        <v>263</v>
      </c>
      <c r="B2274" s="10">
        <v>1125887.82</v>
      </c>
    </row>
    <row r="2275" spans="1:2" x14ac:dyDescent="0.3">
      <c r="A2275" s="6" t="s">
        <v>787</v>
      </c>
      <c r="B2275" s="10">
        <v>202896.2</v>
      </c>
    </row>
    <row r="2276" spans="1:2" x14ac:dyDescent="0.3">
      <c r="A2276" s="6" t="s">
        <v>1215</v>
      </c>
      <c r="B2276" s="10">
        <v>161277.06</v>
      </c>
    </row>
    <row r="2277" spans="1:2" x14ac:dyDescent="0.3">
      <c r="A2277" s="6" t="s">
        <v>1075</v>
      </c>
      <c r="B2277" s="10">
        <v>503667.44</v>
      </c>
    </row>
    <row r="2278" spans="1:2" x14ac:dyDescent="0.3">
      <c r="A2278" s="6" t="s">
        <v>1137</v>
      </c>
      <c r="B2278" s="10">
        <v>60019.89</v>
      </c>
    </row>
    <row r="2279" spans="1:2" x14ac:dyDescent="0.3">
      <c r="A2279" s="6" t="s">
        <v>1034</v>
      </c>
      <c r="B2279" s="10">
        <v>3067832.4</v>
      </c>
    </row>
    <row r="2280" spans="1:2" x14ac:dyDescent="0.3">
      <c r="A2280" s="6" t="s">
        <v>525</v>
      </c>
      <c r="B2280" s="10">
        <v>198625.7</v>
      </c>
    </row>
    <row r="2281" spans="1:2" x14ac:dyDescent="0.3">
      <c r="A2281" s="6" t="s">
        <v>764</v>
      </c>
      <c r="B2281" s="10">
        <v>146003.65</v>
      </c>
    </row>
    <row r="2282" spans="1:2" x14ac:dyDescent="0.3">
      <c r="A2282" s="6" t="s">
        <v>285</v>
      </c>
      <c r="B2282" s="10">
        <v>63425.34</v>
      </c>
    </row>
    <row r="2283" spans="1:2" x14ac:dyDescent="0.3">
      <c r="A2283" s="6" t="s">
        <v>1218</v>
      </c>
      <c r="B2283" s="10">
        <v>643018.19999999995</v>
      </c>
    </row>
    <row r="2284" spans="1:2" x14ac:dyDescent="0.3">
      <c r="A2284" s="6" t="s">
        <v>323</v>
      </c>
      <c r="B2284" s="10">
        <v>5326897.8</v>
      </c>
    </row>
    <row r="2285" spans="1:2" x14ac:dyDescent="0.3">
      <c r="A2285" s="6" t="s">
        <v>1198</v>
      </c>
      <c r="B2285" s="10">
        <v>660609.28000000003</v>
      </c>
    </row>
    <row r="2286" spans="1:2" x14ac:dyDescent="0.3">
      <c r="A2286" s="6" t="s">
        <v>849</v>
      </c>
      <c r="B2286" s="10">
        <v>5784698.4299999997</v>
      </c>
    </row>
    <row r="2287" spans="1:2" x14ac:dyDescent="0.3">
      <c r="A2287" s="6" t="s">
        <v>576</v>
      </c>
      <c r="B2287" s="10">
        <v>654331.69999999995</v>
      </c>
    </row>
    <row r="2288" spans="1:2" x14ac:dyDescent="0.3">
      <c r="A2288" s="6" t="s">
        <v>645</v>
      </c>
      <c r="B2288" s="10">
        <v>387236.74</v>
      </c>
    </row>
    <row r="2289" spans="1:2" x14ac:dyDescent="0.3">
      <c r="A2289" s="6" t="s">
        <v>448</v>
      </c>
      <c r="B2289" s="10">
        <v>21253.74</v>
      </c>
    </row>
    <row r="2290" spans="1:2" x14ac:dyDescent="0.3">
      <c r="A2290" s="6" t="s">
        <v>840</v>
      </c>
      <c r="B2290" s="10">
        <v>4159929.48</v>
      </c>
    </row>
    <row r="2291" spans="1:2" x14ac:dyDescent="0.3">
      <c r="A2291" s="6" t="s">
        <v>1016</v>
      </c>
      <c r="B2291" s="10">
        <v>216893.95</v>
      </c>
    </row>
    <row r="2292" spans="1:2" x14ac:dyDescent="0.3">
      <c r="A2292" s="6" t="s">
        <v>1222</v>
      </c>
      <c r="B2292" s="10">
        <v>995431.92</v>
      </c>
    </row>
    <row r="2293" spans="1:2" x14ac:dyDescent="0.3">
      <c r="A2293" s="6" t="s">
        <v>154</v>
      </c>
      <c r="B2293" s="10">
        <v>994120.16</v>
      </c>
    </row>
    <row r="2294" spans="1:2" x14ac:dyDescent="0.3">
      <c r="A2294" s="6" t="s">
        <v>776</v>
      </c>
      <c r="B2294" s="10">
        <v>1451213.5</v>
      </c>
    </row>
    <row r="2295" spans="1:2" x14ac:dyDescent="0.3">
      <c r="A2295" s="6" t="s">
        <v>569</v>
      </c>
      <c r="B2295" s="10">
        <v>1909494.4</v>
      </c>
    </row>
    <row r="2296" spans="1:2" x14ac:dyDescent="0.3">
      <c r="A2296" s="6" t="s">
        <v>607</v>
      </c>
      <c r="B2296" s="10">
        <v>1572171.2</v>
      </c>
    </row>
    <row r="2297" spans="1:2" x14ac:dyDescent="0.3">
      <c r="A2297" s="6" t="s">
        <v>1105</v>
      </c>
      <c r="B2297" s="10">
        <v>416373.75</v>
      </c>
    </row>
    <row r="2298" spans="1:2" x14ac:dyDescent="0.3">
      <c r="A2298" s="6" t="s">
        <v>672</v>
      </c>
      <c r="B2298" s="10">
        <v>33120.1</v>
      </c>
    </row>
    <row r="2299" spans="1:2" x14ac:dyDescent="0.3">
      <c r="A2299" s="6" t="s">
        <v>982</v>
      </c>
      <c r="B2299" s="10">
        <v>879640.65</v>
      </c>
    </row>
    <row r="2300" spans="1:2" x14ac:dyDescent="0.3">
      <c r="A2300" s="6" t="s">
        <v>721</v>
      </c>
      <c r="B2300" s="10">
        <v>535358.5</v>
      </c>
    </row>
    <row r="2301" spans="1:2" x14ac:dyDescent="0.3">
      <c r="A2301" s="6" t="s">
        <v>335</v>
      </c>
      <c r="B2301" s="10">
        <v>131748.76</v>
      </c>
    </row>
    <row r="2302" spans="1:2" x14ac:dyDescent="0.3">
      <c r="A2302" s="6" t="s">
        <v>1116</v>
      </c>
      <c r="B2302" s="10">
        <v>123085.3</v>
      </c>
    </row>
    <row r="2303" spans="1:2" x14ac:dyDescent="0.3">
      <c r="A2303" s="6" t="s">
        <v>606</v>
      </c>
      <c r="B2303" s="10">
        <v>2237589.6</v>
      </c>
    </row>
    <row r="2304" spans="1:2" x14ac:dyDescent="0.3">
      <c r="A2304" s="6" t="s">
        <v>510</v>
      </c>
      <c r="B2304" s="10">
        <v>2752611.2</v>
      </c>
    </row>
    <row r="2305" spans="1:2" x14ac:dyDescent="0.3">
      <c r="A2305" s="6" t="s">
        <v>821</v>
      </c>
      <c r="B2305" s="10">
        <v>391158.34</v>
      </c>
    </row>
    <row r="2306" spans="1:2" x14ac:dyDescent="0.3">
      <c r="A2306" s="6" t="s">
        <v>763</v>
      </c>
      <c r="B2306" s="10">
        <v>956534.16</v>
      </c>
    </row>
    <row r="2307" spans="1:2" x14ac:dyDescent="0.3">
      <c r="A2307" s="6" t="s">
        <v>1201</v>
      </c>
      <c r="B2307" s="10">
        <v>993573.76</v>
      </c>
    </row>
    <row r="2308" spans="1:2" x14ac:dyDescent="0.3">
      <c r="A2308" s="6" t="s">
        <v>837</v>
      </c>
      <c r="B2308" s="10">
        <v>453846.69</v>
      </c>
    </row>
    <row r="2309" spans="1:2" x14ac:dyDescent="0.3">
      <c r="A2309" s="6" t="s">
        <v>838</v>
      </c>
      <c r="B2309" s="10">
        <v>518004.74</v>
      </c>
    </row>
    <row r="2310" spans="1:2" x14ac:dyDescent="0.3">
      <c r="A2310" s="6" t="s">
        <v>985</v>
      </c>
      <c r="B2310" s="10">
        <v>146275.44</v>
      </c>
    </row>
    <row r="2311" spans="1:2" x14ac:dyDescent="0.3">
      <c r="A2311" s="6" t="s">
        <v>383</v>
      </c>
      <c r="B2311" s="10">
        <v>3183114.48</v>
      </c>
    </row>
    <row r="2312" spans="1:2" x14ac:dyDescent="0.3">
      <c r="A2312" s="6" t="s">
        <v>88</v>
      </c>
      <c r="B2312" s="10">
        <v>463064.55</v>
      </c>
    </row>
    <row r="2313" spans="1:2" x14ac:dyDescent="0.3">
      <c r="A2313" s="6" t="s">
        <v>291</v>
      </c>
      <c r="B2313" s="10">
        <v>1426735.2</v>
      </c>
    </row>
    <row r="2314" spans="1:2" x14ac:dyDescent="0.3">
      <c r="A2314" s="6" t="s">
        <v>530</v>
      </c>
      <c r="B2314" s="10">
        <v>785706</v>
      </c>
    </row>
    <row r="2315" spans="1:2" x14ac:dyDescent="0.3">
      <c r="A2315" s="6" t="s">
        <v>680</v>
      </c>
      <c r="B2315" s="10">
        <v>611968</v>
      </c>
    </row>
    <row r="2316" spans="1:2" x14ac:dyDescent="0.3">
      <c r="A2316" s="6" t="s">
        <v>696</v>
      </c>
      <c r="B2316" s="10">
        <v>2054748.72</v>
      </c>
    </row>
    <row r="2317" spans="1:2" x14ac:dyDescent="0.3">
      <c r="A2317" s="6" t="s">
        <v>89</v>
      </c>
      <c r="B2317" s="10">
        <v>395448.3</v>
      </c>
    </row>
    <row r="2318" spans="1:2" x14ac:dyDescent="0.3">
      <c r="A2318" s="6" t="s">
        <v>931</v>
      </c>
      <c r="B2318" s="10">
        <v>438916.94</v>
      </c>
    </row>
    <row r="2319" spans="1:2" x14ac:dyDescent="0.3">
      <c r="A2319" s="6" t="s">
        <v>228</v>
      </c>
      <c r="B2319" s="10">
        <v>248552.82</v>
      </c>
    </row>
    <row r="2320" spans="1:2" x14ac:dyDescent="0.3">
      <c r="A2320" s="6" t="s">
        <v>855</v>
      </c>
      <c r="B2320" s="10">
        <v>539210</v>
      </c>
    </row>
    <row r="2321" spans="1:2" x14ac:dyDescent="0.3">
      <c r="A2321" s="6" t="s">
        <v>1040</v>
      </c>
      <c r="B2321" s="10">
        <v>91079.46</v>
      </c>
    </row>
    <row r="2322" spans="1:2" x14ac:dyDescent="0.3">
      <c r="A2322" s="6" t="s">
        <v>683</v>
      </c>
      <c r="B2322" s="10">
        <v>2171922.2400000002</v>
      </c>
    </row>
    <row r="2323" spans="1:2" x14ac:dyDescent="0.3">
      <c r="A2323" s="6" t="s">
        <v>1204</v>
      </c>
      <c r="B2323" s="10">
        <v>94567.85</v>
      </c>
    </row>
    <row r="2324" spans="1:2" x14ac:dyDescent="0.3">
      <c r="A2324" s="6" t="s">
        <v>493</v>
      </c>
      <c r="B2324" s="10">
        <v>2773596.8</v>
      </c>
    </row>
    <row r="2325" spans="1:2" x14ac:dyDescent="0.3">
      <c r="A2325" s="6" t="s">
        <v>352</v>
      </c>
      <c r="B2325" s="10">
        <v>2072305.27</v>
      </c>
    </row>
    <row r="2326" spans="1:2" x14ac:dyDescent="0.3">
      <c r="A2326" s="6" t="s">
        <v>946</v>
      </c>
      <c r="B2326" s="10">
        <v>653814.84</v>
      </c>
    </row>
    <row r="2327" spans="1:2" x14ac:dyDescent="0.3">
      <c r="A2327" s="6" t="s">
        <v>360</v>
      </c>
      <c r="B2327" s="10">
        <v>1782364.96</v>
      </c>
    </row>
    <row r="2328" spans="1:2" x14ac:dyDescent="0.3">
      <c r="A2328" s="6" t="s">
        <v>42</v>
      </c>
      <c r="B2328" s="10">
        <v>1959909.6</v>
      </c>
    </row>
    <row r="2329" spans="1:2" x14ac:dyDescent="0.3">
      <c r="A2329" s="6" t="s">
        <v>1079</v>
      </c>
      <c r="B2329" s="10">
        <v>745945.28</v>
      </c>
    </row>
    <row r="2330" spans="1:2" x14ac:dyDescent="0.3">
      <c r="A2330" s="6" t="s">
        <v>945</v>
      </c>
      <c r="B2330" s="10">
        <v>62557.65</v>
      </c>
    </row>
    <row r="2331" spans="1:2" x14ac:dyDescent="0.3">
      <c r="A2331" s="6" t="s">
        <v>485</v>
      </c>
      <c r="B2331" s="10">
        <v>407975.1</v>
      </c>
    </row>
    <row r="2332" spans="1:2" x14ac:dyDescent="0.3">
      <c r="A2332" s="6" t="s">
        <v>147</v>
      </c>
      <c r="B2332" s="10">
        <v>149075.51999999999</v>
      </c>
    </row>
    <row r="2333" spans="1:2" x14ac:dyDescent="0.3">
      <c r="A2333" s="6" t="s">
        <v>387</v>
      </c>
      <c r="B2333" s="10">
        <v>3940874.49</v>
      </c>
    </row>
    <row r="2334" spans="1:2" x14ac:dyDescent="0.3">
      <c r="A2334" s="6" t="s">
        <v>1203</v>
      </c>
      <c r="B2334" s="10">
        <v>6263026.4400000004</v>
      </c>
    </row>
    <row r="2335" spans="1:2" x14ac:dyDescent="0.3">
      <c r="A2335" s="6" t="s">
        <v>1132</v>
      </c>
      <c r="B2335" s="10">
        <v>1440574</v>
      </c>
    </row>
    <row r="2336" spans="1:2" x14ac:dyDescent="0.3">
      <c r="A2336" s="6" t="s">
        <v>480</v>
      </c>
      <c r="B2336" s="10">
        <v>995997.9</v>
      </c>
    </row>
    <row r="2337" spans="1:2" x14ac:dyDescent="0.3">
      <c r="A2337" s="6" t="s">
        <v>893</v>
      </c>
      <c r="B2337" s="10">
        <v>17366.7</v>
      </c>
    </row>
    <row r="2338" spans="1:2" x14ac:dyDescent="0.3">
      <c r="A2338" s="6" t="s">
        <v>727</v>
      </c>
      <c r="B2338" s="10">
        <v>833391.96</v>
      </c>
    </row>
    <row r="2339" spans="1:2" x14ac:dyDescent="0.3">
      <c r="A2339" s="6" t="s">
        <v>928</v>
      </c>
      <c r="B2339" s="10">
        <v>130698.88</v>
      </c>
    </row>
    <row r="2340" spans="1:2" x14ac:dyDescent="0.3">
      <c r="A2340" s="6" t="s">
        <v>1018</v>
      </c>
      <c r="B2340" s="10">
        <v>3158690.43</v>
      </c>
    </row>
    <row r="2341" spans="1:2" x14ac:dyDescent="0.3">
      <c r="A2341" s="6" t="s">
        <v>791</v>
      </c>
      <c r="B2341" s="10">
        <v>307468.26</v>
      </c>
    </row>
    <row r="2342" spans="1:2" x14ac:dyDescent="0.3">
      <c r="A2342" s="6" t="s">
        <v>506</v>
      </c>
      <c r="B2342" s="10">
        <v>6216247.54</v>
      </c>
    </row>
    <row r="2343" spans="1:2" x14ac:dyDescent="0.3">
      <c r="A2343" s="6" t="s">
        <v>1122</v>
      </c>
      <c r="B2343" s="10">
        <v>177107.7</v>
      </c>
    </row>
    <row r="2344" spans="1:2" x14ac:dyDescent="0.3">
      <c r="A2344" s="6" t="s">
        <v>371</v>
      </c>
      <c r="B2344" s="10">
        <v>353527.86</v>
      </c>
    </row>
    <row r="2345" spans="1:2" x14ac:dyDescent="0.3">
      <c r="A2345" s="6" t="s">
        <v>955</v>
      </c>
      <c r="B2345" s="10">
        <v>2000180.49</v>
      </c>
    </row>
    <row r="2346" spans="1:2" x14ac:dyDescent="0.3">
      <c r="A2346" s="6" t="s">
        <v>297</v>
      </c>
      <c r="B2346" s="10">
        <v>706276.64</v>
      </c>
    </row>
    <row r="2347" spans="1:2" x14ac:dyDescent="0.3">
      <c r="A2347" s="6" t="s">
        <v>851</v>
      </c>
      <c r="B2347" s="10">
        <v>813213.5</v>
      </c>
    </row>
    <row r="2348" spans="1:2" x14ac:dyDescent="0.3">
      <c r="A2348" s="6" t="s">
        <v>428</v>
      </c>
      <c r="B2348" s="10">
        <v>198452.48000000001</v>
      </c>
    </row>
    <row r="2349" spans="1:2" x14ac:dyDescent="0.3">
      <c r="A2349" s="6" t="s">
        <v>146</v>
      </c>
      <c r="B2349" s="10">
        <v>1281162.96</v>
      </c>
    </row>
    <row r="2350" spans="1:2" x14ac:dyDescent="0.3">
      <c r="A2350" s="6" t="s">
        <v>922</v>
      </c>
      <c r="B2350" s="10">
        <v>255324.52</v>
      </c>
    </row>
    <row r="2351" spans="1:2" x14ac:dyDescent="0.3">
      <c r="A2351" s="6" t="s">
        <v>543</v>
      </c>
      <c r="B2351" s="10">
        <v>40379.949999999997</v>
      </c>
    </row>
    <row r="2352" spans="1:2" x14ac:dyDescent="0.3">
      <c r="A2352" s="6" t="s">
        <v>756</v>
      </c>
      <c r="B2352" s="10">
        <v>17820.3</v>
      </c>
    </row>
    <row r="2353" spans="1:2" x14ac:dyDescent="0.3">
      <c r="A2353" s="6" t="s">
        <v>158</v>
      </c>
      <c r="B2353" s="10">
        <v>2367799.56</v>
      </c>
    </row>
    <row r="2354" spans="1:2" x14ac:dyDescent="0.3">
      <c r="A2354" s="6" t="s">
        <v>110</v>
      </c>
      <c r="B2354" s="10">
        <v>2032794.64</v>
      </c>
    </row>
    <row r="2355" spans="1:2" x14ac:dyDescent="0.3">
      <c r="A2355" s="6" t="s">
        <v>591</v>
      </c>
      <c r="B2355" s="10">
        <v>494511.78</v>
      </c>
    </row>
    <row r="2356" spans="1:2" x14ac:dyDescent="0.3">
      <c r="A2356" s="6" t="s">
        <v>1099</v>
      </c>
      <c r="B2356" s="10">
        <v>776306.48</v>
      </c>
    </row>
    <row r="2357" spans="1:2" x14ac:dyDescent="0.3">
      <c r="A2357" s="6" t="s">
        <v>1106</v>
      </c>
      <c r="B2357" s="10">
        <v>355269.28</v>
      </c>
    </row>
    <row r="2358" spans="1:2" x14ac:dyDescent="0.3">
      <c r="A2358" s="6" t="s">
        <v>935</v>
      </c>
      <c r="B2358" s="10">
        <v>72484.77</v>
      </c>
    </row>
    <row r="2359" spans="1:2" x14ac:dyDescent="0.3">
      <c r="A2359" s="6" t="s">
        <v>66</v>
      </c>
      <c r="B2359" s="10">
        <v>526729.6</v>
      </c>
    </row>
    <row r="2360" spans="1:2" x14ac:dyDescent="0.3">
      <c r="A2360" s="6" t="s">
        <v>270</v>
      </c>
      <c r="B2360" s="10">
        <v>5350169.62</v>
      </c>
    </row>
    <row r="2361" spans="1:2" x14ac:dyDescent="0.3">
      <c r="A2361" s="6" t="s">
        <v>1110</v>
      </c>
      <c r="B2361" s="10">
        <v>1117920.3999999999</v>
      </c>
    </row>
    <row r="2362" spans="1:2" x14ac:dyDescent="0.3">
      <c r="A2362" s="6" t="s">
        <v>203</v>
      </c>
      <c r="B2362" s="10">
        <v>1062310.8799999999</v>
      </c>
    </row>
    <row r="2363" spans="1:2" x14ac:dyDescent="0.3">
      <c r="A2363" s="6" t="s">
        <v>354</v>
      </c>
      <c r="B2363" s="10">
        <v>1471178.64</v>
      </c>
    </row>
    <row r="2364" spans="1:2" x14ac:dyDescent="0.3">
      <c r="A2364" s="6" t="s">
        <v>847</v>
      </c>
      <c r="B2364" s="10">
        <v>2771395.41</v>
      </c>
    </row>
    <row r="2365" spans="1:2" x14ac:dyDescent="0.3">
      <c r="A2365" s="6" t="s">
        <v>806</v>
      </c>
      <c r="B2365" s="10">
        <v>1280238.6000000001</v>
      </c>
    </row>
    <row r="2366" spans="1:2" x14ac:dyDescent="0.3">
      <c r="A2366" s="6" t="s">
        <v>1176</v>
      </c>
      <c r="B2366" s="10">
        <v>1705701.27</v>
      </c>
    </row>
    <row r="2367" spans="1:2" x14ac:dyDescent="0.3">
      <c r="A2367" s="6" t="s">
        <v>1027</v>
      </c>
      <c r="B2367" s="10">
        <v>1797171.2</v>
      </c>
    </row>
    <row r="2368" spans="1:2" x14ac:dyDescent="0.3">
      <c r="A2368" s="6" t="s">
        <v>350</v>
      </c>
      <c r="B2368" s="10">
        <v>2791084.8</v>
      </c>
    </row>
    <row r="2369" spans="1:2" x14ac:dyDescent="0.3">
      <c r="A2369" s="6" t="s">
        <v>80</v>
      </c>
      <c r="B2369" s="10">
        <v>689884.64</v>
      </c>
    </row>
    <row r="2370" spans="1:2" x14ac:dyDescent="0.3">
      <c r="A2370" s="6" t="s">
        <v>1194</v>
      </c>
      <c r="B2370" s="10">
        <v>406280.07</v>
      </c>
    </row>
    <row r="2371" spans="1:2" x14ac:dyDescent="0.3">
      <c r="A2371" s="6" t="s">
        <v>739</v>
      </c>
      <c r="B2371" s="10">
        <v>450727.55</v>
      </c>
    </row>
    <row r="2372" spans="1:2" x14ac:dyDescent="0.3">
      <c r="A2372" s="6" t="s">
        <v>415</v>
      </c>
      <c r="B2372" s="10">
        <v>181020.5</v>
      </c>
    </row>
    <row r="2373" spans="1:2" x14ac:dyDescent="0.3">
      <c r="A2373" s="6" t="s">
        <v>812</v>
      </c>
      <c r="B2373" s="10">
        <v>6060160.2599999998</v>
      </c>
    </row>
    <row r="2374" spans="1:2" x14ac:dyDescent="0.3">
      <c r="A2374" s="6" t="s">
        <v>544</v>
      </c>
      <c r="B2374" s="10">
        <v>73128.539999999994</v>
      </c>
    </row>
    <row r="2375" spans="1:2" x14ac:dyDescent="0.3">
      <c r="A2375" s="6" t="s">
        <v>906</v>
      </c>
      <c r="B2375" s="10">
        <v>2758525.56</v>
      </c>
    </row>
    <row r="2376" spans="1:2" x14ac:dyDescent="0.3">
      <c r="A2376" s="6" t="s">
        <v>942</v>
      </c>
      <c r="B2376" s="10">
        <v>1364284.95</v>
      </c>
    </row>
    <row r="2377" spans="1:2" x14ac:dyDescent="0.3">
      <c r="A2377" s="6" t="s">
        <v>1155</v>
      </c>
      <c r="B2377" s="10">
        <v>85826.67</v>
      </c>
    </row>
    <row r="2378" spans="1:2" x14ac:dyDescent="0.3">
      <c r="A2378" s="6" t="s">
        <v>555</v>
      </c>
      <c r="B2378" s="10">
        <v>857194.44</v>
      </c>
    </row>
    <row r="2379" spans="1:2" x14ac:dyDescent="0.3">
      <c r="A2379" s="6" t="s">
        <v>1195</v>
      </c>
      <c r="B2379" s="10">
        <v>160838.64000000001</v>
      </c>
    </row>
    <row r="2380" spans="1:2" x14ac:dyDescent="0.3">
      <c r="A2380" s="6" t="s">
        <v>664</v>
      </c>
      <c r="B2380" s="10">
        <v>389423.58</v>
      </c>
    </row>
    <row r="2381" spans="1:2" x14ac:dyDescent="0.3">
      <c r="A2381" s="6" t="s">
        <v>417</v>
      </c>
      <c r="B2381" s="10">
        <v>837828.96</v>
      </c>
    </row>
    <row r="2382" spans="1:2" x14ac:dyDescent="0.3">
      <c r="A2382" s="6" t="s">
        <v>603</v>
      </c>
      <c r="B2382" s="10">
        <v>674599.42</v>
      </c>
    </row>
    <row r="2383" spans="1:2" x14ac:dyDescent="0.3">
      <c r="A2383" s="6" t="s">
        <v>256</v>
      </c>
      <c r="B2383" s="10">
        <v>19630.32</v>
      </c>
    </row>
    <row r="2384" spans="1:2" x14ac:dyDescent="0.3">
      <c r="A2384" s="6" t="s">
        <v>817</v>
      </c>
      <c r="B2384" s="10">
        <v>281809</v>
      </c>
    </row>
    <row r="2385" spans="1:2" x14ac:dyDescent="0.3">
      <c r="A2385" s="6" t="s">
        <v>1045</v>
      </c>
      <c r="B2385" s="10">
        <v>967766.48</v>
      </c>
    </row>
    <row r="2386" spans="1:2" x14ac:dyDescent="0.3">
      <c r="A2386" s="6" t="s">
        <v>818</v>
      </c>
      <c r="B2386" s="10">
        <v>707509.53</v>
      </c>
    </row>
    <row r="2387" spans="1:2" x14ac:dyDescent="0.3">
      <c r="A2387" s="6" t="s">
        <v>1165</v>
      </c>
      <c r="B2387" s="10">
        <v>638632.31999999995</v>
      </c>
    </row>
    <row r="2388" spans="1:2" x14ac:dyDescent="0.3">
      <c r="A2388" s="6" t="s">
        <v>55</v>
      </c>
      <c r="B2388" s="10">
        <v>329151.35999999999</v>
      </c>
    </row>
    <row r="2389" spans="1:2" x14ac:dyDescent="0.3">
      <c r="A2389" s="6" t="s">
        <v>1202</v>
      </c>
      <c r="B2389" s="10">
        <v>3942140.16</v>
      </c>
    </row>
    <row r="2390" spans="1:2" x14ac:dyDescent="0.3">
      <c r="A2390" s="6" t="s">
        <v>1007</v>
      </c>
      <c r="B2390" s="10">
        <v>1831430.8</v>
      </c>
    </row>
    <row r="2391" spans="1:2" x14ac:dyDescent="0.3">
      <c r="A2391" s="6" t="s">
        <v>888</v>
      </c>
      <c r="B2391" s="10">
        <v>3738302.38</v>
      </c>
    </row>
    <row r="2392" spans="1:2" x14ac:dyDescent="0.3">
      <c r="A2392" s="6" t="s">
        <v>647</v>
      </c>
      <c r="B2392" s="10">
        <v>712243.44</v>
      </c>
    </row>
    <row r="2393" spans="1:2" x14ac:dyDescent="0.3">
      <c r="A2393" s="6" t="s">
        <v>1178</v>
      </c>
      <c r="B2393" s="10">
        <v>3814132.8</v>
      </c>
    </row>
    <row r="2394" spans="1:2" x14ac:dyDescent="0.3">
      <c r="A2394" s="6" t="s">
        <v>737</v>
      </c>
      <c r="B2394" s="10">
        <v>2061.9299999999998</v>
      </c>
    </row>
    <row r="2395" spans="1:2" x14ac:dyDescent="0.3">
      <c r="A2395" s="6" t="s">
        <v>1123</v>
      </c>
      <c r="B2395" s="10">
        <v>259883.65</v>
      </c>
    </row>
    <row r="2396" spans="1:2" x14ac:dyDescent="0.3">
      <c r="A2396" s="6" t="s">
        <v>1046</v>
      </c>
      <c r="B2396" s="10">
        <v>709292.24</v>
      </c>
    </row>
    <row r="2397" spans="1:2" x14ac:dyDescent="0.3">
      <c r="A2397" s="6" t="s">
        <v>395</v>
      </c>
      <c r="B2397" s="10">
        <v>59338.8</v>
      </c>
    </row>
    <row r="2398" spans="1:2" x14ac:dyDescent="0.3">
      <c r="A2398" s="6" t="s">
        <v>326</v>
      </c>
      <c r="B2398" s="10">
        <v>767935.08</v>
      </c>
    </row>
    <row r="2399" spans="1:2" x14ac:dyDescent="0.3">
      <c r="A2399" s="6" t="s">
        <v>1037</v>
      </c>
      <c r="B2399" s="10">
        <v>2640609.5099999998</v>
      </c>
    </row>
    <row r="2400" spans="1:2" x14ac:dyDescent="0.3">
      <c r="A2400" s="6" t="s">
        <v>805</v>
      </c>
      <c r="B2400" s="10">
        <v>673667.5</v>
      </c>
    </row>
    <row r="2401" spans="1:2" x14ac:dyDescent="0.3">
      <c r="A2401" s="6" t="s">
        <v>580</v>
      </c>
      <c r="B2401" s="10">
        <v>498798.19</v>
      </c>
    </row>
    <row r="2402" spans="1:2" x14ac:dyDescent="0.3">
      <c r="A2402" s="6" t="s">
        <v>619</v>
      </c>
      <c r="B2402" s="10">
        <v>1277931.68</v>
      </c>
    </row>
    <row r="2403" spans="1:2" x14ac:dyDescent="0.3">
      <c r="A2403" s="6" t="s">
        <v>29</v>
      </c>
      <c r="B2403" s="10">
        <v>387259.76</v>
      </c>
    </row>
    <row r="2404" spans="1:2" x14ac:dyDescent="0.3">
      <c r="A2404" s="6" t="s">
        <v>710</v>
      </c>
      <c r="B2404" s="10">
        <v>42414.18</v>
      </c>
    </row>
    <row r="2405" spans="1:2" x14ac:dyDescent="0.3">
      <c r="A2405" s="6" t="s">
        <v>356</v>
      </c>
      <c r="B2405" s="10">
        <v>654292.81999999995</v>
      </c>
    </row>
    <row r="2406" spans="1:2" x14ac:dyDescent="0.3">
      <c r="A2406" s="6" t="s">
        <v>587</v>
      </c>
      <c r="B2406" s="10">
        <v>199242.55</v>
      </c>
    </row>
    <row r="2407" spans="1:2" x14ac:dyDescent="0.3">
      <c r="A2407" s="6" t="s">
        <v>1073</v>
      </c>
      <c r="B2407" s="10">
        <v>1959967.6</v>
      </c>
    </row>
    <row r="2408" spans="1:2" x14ac:dyDescent="0.3">
      <c r="A2408" s="6" t="s">
        <v>1140</v>
      </c>
      <c r="B2408" s="10">
        <v>1054386.6399999999</v>
      </c>
    </row>
    <row r="2409" spans="1:2" x14ac:dyDescent="0.3">
      <c r="A2409" s="6" t="s">
        <v>259</v>
      </c>
      <c r="B2409" s="10">
        <v>2070300.46</v>
      </c>
    </row>
    <row r="2410" spans="1:2" x14ac:dyDescent="0.3">
      <c r="A2410" s="6" t="s">
        <v>262</v>
      </c>
      <c r="B2410" s="10">
        <v>228218.4</v>
      </c>
    </row>
    <row r="2411" spans="1:2" x14ac:dyDescent="0.3">
      <c r="A2411" s="6" t="s">
        <v>1133</v>
      </c>
      <c r="B2411" s="10">
        <v>4596361.0599999996</v>
      </c>
    </row>
    <row r="2412" spans="1:2" x14ac:dyDescent="0.3">
      <c r="A2412" s="6" t="s">
        <v>718</v>
      </c>
      <c r="B2412" s="10">
        <v>5293034.88</v>
      </c>
    </row>
    <row r="2413" spans="1:2" x14ac:dyDescent="0.3">
      <c r="A2413" s="6" t="s">
        <v>1124</v>
      </c>
      <c r="B2413" s="10">
        <v>494057.85</v>
      </c>
    </row>
    <row r="2414" spans="1:2" x14ac:dyDescent="0.3">
      <c r="A2414" s="6" t="s">
        <v>815</v>
      </c>
      <c r="B2414" s="10">
        <v>31506.799999999999</v>
      </c>
    </row>
    <row r="2415" spans="1:2" x14ac:dyDescent="0.3">
      <c r="A2415" s="6" t="s">
        <v>866</v>
      </c>
      <c r="B2415" s="10">
        <v>298559.69</v>
      </c>
    </row>
    <row r="2416" spans="1:2" x14ac:dyDescent="0.3">
      <c r="A2416" s="6" t="s">
        <v>909</v>
      </c>
      <c r="B2416" s="10">
        <v>5490351.5099999998</v>
      </c>
    </row>
    <row r="2417" spans="1:2" x14ac:dyDescent="0.3">
      <c r="A2417" s="6" t="s">
        <v>1003</v>
      </c>
      <c r="B2417" s="10">
        <v>461166.55</v>
      </c>
    </row>
    <row r="2418" spans="1:2" x14ac:dyDescent="0.3">
      <c r="A2418" s="6" t="s">
        <v>290</v>
      </c>
      <c r="B2418" s="10">
        <v>279340.59999999998</v>
      </c>
    </row>
    <row r="2419" spans="1:2" x14ac:dyDescent="0.3">
      <c r="A2419" s="6" t="s">
        <v>666</v>
      </c>
      <c r="B2419" s="10">
        <v>4203678</v>
      </c>
    </row>
    <row r="2420" spans="1:2" x14ac:dyDescent="0.3">
      <c r="A2420" s="6" t="s">
        <v>796</v>
      </c>
      <c r="B2420" s="10">
        <v>364178.75</v>
      </c>
    </row>
    <row r="2421" spans="1:2" x14ac:dyDescent="0.3">
      <c r="A2421" s="6" t="s">
        <v>1103</v>
      </c>
      <c r="B2421" s="10">
        <v>3992947.6</v>
      </c>
    </row>
    <row r="2422" spans="1:2" x14ac:dyDescent="0.3">
      <c r="A2422" s="6" t="s">
        <v>700</v>
      </c>
      <c r="B2422" s="10">
        <v>875877.45</v>
      </c>
    </row>
    <row r="2423" spans="1:2" x14ac:dyDescent="0.3">
      <c r="A2423" s="6" t="s">
        <v>593</v>
      </c>
      <c r="B2423" s="10">
        <v>1292413.1000000001</v>
      </c>
    </row>
    <row r="2424" spans="1:2" x14ac:dyDescent="0.3">
      <c r="A2424" s="6" t="s">
        <v>975</v>
      </c>
      <c r="B2424" s="10">
        <v>3943544</v>
      </c>
    </row>
    <row r="2425" spans="1:2" x14ac:dyDescent="0.3">
      <c r="A2425" s="6" t="s">
        <v>822</v>
      </c>
      <c r="B2425" s="10">
        <v>1551054.67</v>
      </c>
    </row>
    <row r="2426" spans="1:2" x14ac:dyDescent="0.3">
      <c r="A2426" s="6" t="s">
        <v>473</v>
      </c>
      <c r="B2426" s="10">
        <v>1464179.57</v>
      </c>
    </row>
    <row r="2427" spans="1:2" x14ac:dyDescent="0.3">
      <c r="A2427" s="6" t="s">
        <v>272</v>
      </c>
      <c r="B2427" s="10">
        <v>5532680.1600000001</v>
      </c>
    </row>
    <row r="2428" spans="1:2" x14ac:dyDescent="0.3">
      <c r="A2428" s="6" t="s">
        <v>874</v>
      </c>
      <c r="B2428" s="10">
        <v>3080948.4</v>
      </c>
    </row>
    <row r="2429" spans="1:2" x14ac:dyDescent="0.3">
      <c r="A2429" s="6" t="s">
        <v>994</v>
      </c>
      <c r="B2429" s="10">
        <v>125457.8</v>
      </c>
    </row>
    <row r="2430" spans="1:2" x14ac:dyDescent="0.3">
      <c r="A2430" s="6" t="s">
        <v>579</v>
      </c>
      <c r="B2430" s="10">
        <v>1381689.75</v>
      </c>
    </row>
    <row r="2431" spans="1:2" x14ac:dyDescent="0.3">
      <c r="A2431" s="6" t="s">
        <v>1120</v>
      </c>
      <c r="B2431" s="10">
        <v>48991.83</v>
      </c>
    </row>
    <row r="2432" spans="1:2" x14ac:dyDescent="0.3">
      <c r="A2432" s="6" t="s">
        <v>631</v>
      </c>
      <c r="B2432" s="10">
        <v>2588295.15</v>
      </c>
    </row>
    <row r="2433" spans="1:2" x14ac:dyDescent="0.3">
      <c r="A2433" s="6" t="s">
        <v>392</v>
      </c>
      <c r="B2433" s="10">
        <v>1405181.26</v>
      </c>
    </row>
    <row r="2434" spans="1:2" x14ac:dyDescent="0.3">
      <c r="A2434" s="6" t="s">
        <v>839</v>
      </c>
      <c r="B2434" s="10">
        <v>5901916.2300000004</v>
      </c>
    </row>
    <row r="2435" spans="1:2" x14ac:dyDescent="0.3">
      <c r="A2435" s="6" t="s">
        <v>831</v>
      </c>
      <c r="B2435" s="10">
        <v>4268820.8</v>
      </c>
    </row>
    <row r="2436" spans="1:2" x14ac:dyDescent="0.3">
      <c r="A2436" s="6" t="s">
        <v>590</v>
      </c>
      <c r="B2436" s="10">
        <v>67835.899999999994</v>
      </c>
    </row>
    <row r="2437" spans="1:2" x14ac:dyDescent="0.3">
      <c r="A2437" s="6" t="s">
        <v>907</v>
      </c>
      <c r="B2437" s="10">
        <v>235826.24</v>
      </c>
    </row>
    <row r="2438" spans="1:2" x14ac:dyDescent="0.3">
      <c r="A2438" s="6" t="s">
        <v>186</v>
      </c>
      <c r="B2438" s="10">
        <v>652889.81999999995</v>
      </c>
    </row>
    <row r="2439" spans="1:2" x14ac:dyDescent="0.3">
      <c r="A2439" s="6" t="s">
        <v>1055</v>
      </c>
      <c r="B2439" s="10">
        <v>3553561.6</v>
      </c>
    </row>
    <row r="2440" spans="1:2" x14ac:dyDescent="0.3">
      <c r="A2440" s="6" t="s">
        <v>1050</v>
      </c>
      <c r="B2440" s="10">
        <v>761165.2</v>
      </c>
    </row>
    <row r="2441" spans="1:2" x14ac:dyDescent="0.3">
      <c r="A2441" s="6" t="s">
        <v>181</v>
      </c>
      <c r="B2441" s="10">
        <v>1283773.7</v>
      </c>
    </row>
    <row r="2442" spans="1:2" x14ac:dyDescent="0.3">
      <c r="A2442" s="6" t="s">
        <v>828</v>
      </c>
      <c r="B2442" s="10">
        <v>25735.29</v>
      </c>
    </row>
    <row r="2443" spans="1:2" x14ac:dyDescent="0.3">
      <c r="A2443" s="6" t="s">
        <v>1112</v>
      </c>
      <c r="B2443" s="10">
        <v>425359.66</v>
      </c>
    </row>
    <row r="2444" spans="1:2" x14ac:dyDescent="0.3">
      <c r="A2444" s="6" t="s">
        <v>724</v>
      </c>
      <c r="B2444" s="10">
        <v>1592947.2</v>
      </c>
    </row>
    <row r="2445" spans="1:2" x14ac:dyDescent="0.3">
      <c r="A2445" s="6" t="s">
        <v>867</v>
      </c>
      <c r="B2445" s="10">
        <v>1263820.1399999999</v>
      </c>
    </row>
    <row r="2446" spans="1:2" x14ac:dyDescent="0.3">
      <c r="A2446" s="6" t="s">
        <v>537</v>
      </c>
      <c r="B2446" s="10">
        <v>1012978.62</v>
      </c>
    </row>
    <row r="2447" spans="1:2" x14ac:dyDescent="0.3">
      <c r="A2447" s="6" t="s">
        <v>871</v>
      </c>
      <c r="B2447" s="10">
        <v>2376084.48</v>
      </c>
    </row>
    <row r="2448" spans="1:2" x14ac:dyDescent="0.3">
      <c r="A2448" s="6" t="s">
        <v>636</v>
      </c>
      <c r="B2448" s="10">
        <v>2195408</v>
      </c>
    </row>
    <row r="2449" spans="1:2" x14ac:dyDescent="0.3">
      <c r="A2449" s="6" t="s">
        <v>519</v>
      </c>
      <c r="B2449" s="10">
        <v>3430809.48</v>
      </c>
    </row>
    <row r="2450" spans="1:2" x14ac:dyDescent="0.3">
      <c r="A2450" s="6" t="s">
        <v>654</v>
      </c>
      <c r="B2450" s="10">
        <v>540816.4</v>
      </c>
    </row>
    <row r="2451" spans="1:2" x14ac:dyDescent="0.3">
      <c r="A2451" s="6" t="s">
        <v>648</v>
      </c>
      <c r="B2451" s="10">
        <v>106857.4</v>
      </c>
    </row>
    <row r="2452" spans="1:2" x14ac:dyDescent="0.3">
      <c r="A2452" s="6" t="s">
        <v>98</v>
      </c>
      <c r="B2452" s="10">
        <v>4482929.6399999997</v>
      </c>
    </row>
    <row r="2453" spans="1:2" x14ac:dyDescent="0.3">
      <c r="A2453" s="6" t="s">
        <v>919</v>
      </c>
      <c r="B2453" s="10">
        <v>1450012.72</v>
      </c>
    </row>
    <row r="2454" spans="1:2" x14ac:dyDescent="0.3">
      <c r="A2454" s="6" t="s">
        <v>1167</v>
      </c>
      <c r="B2454" s="10">
        <v>1055652.3999999999</v>
      </c>
    </row>
    <row r="2455" spans="1:2" x14ac:dyDescent="0.3">
      <c r="A2455" s="6" t="s">
        <v>795</v>
      </c>
      <c r="B2455" s="10">
        <v>455641.2</v>
      </c>
    </row>
    <row r="2456" spans="1:2" x14ac:dyDescent="0.3">
      <c r="A2456" s="6" t="s">
        <v>355</v>
      </c>
      <c r="B2456" s="10">
        <v>296420.15000000002</v>
      </c>
    </row>
    <row r="2457" spans="1:2" x14ac:dyDescent="0.3">
      <c r="A2457" s="6" t="s">
        <v>528</v>
      </c>
      <c r="B2457" s="10">
        <v>461125.77</v>
      </c>
    </row>
    <row r="2458" spans="1:2" x14ac:dyDescent="0.3">
      <c r="A2458" s="6" t="s">
        <v>1168</v>
      </c>
      <c r="B2458" s="10">
        <v>57509.4</v>
      </c>
    </row>
    <row r="2459" spans="1:2" x14ac:dyDescent="0.3">
      <c r="A2459" s="6" t="s">
        <v>286</v>
      </c>
      <c r="B2459" s="10">
        <v>1540614.8</v>
      </c>
    </row>
    <row r="2460" spans="1:2" x14ac:dyDescent="0.3">
      <c r="A2460" s="6" t="s">
        <v>742</v>
      </c>
      <c r="B2460" s="10">
        <v>1191345.98</v>
      </c>
    </row>
    <row r="2461" spans="1:2" x14ac:dyDescent="0.3">
      <c r="A2461" s="6" t="s">
        <v>711</v>
      </c>
      <c r="B2461" s="10">
        <v>4035548.37</v>
      </c>
    </row>
    <row r="2462" spans="1:2" x14ac:dyDescent="0.3">
      <c r="A2462" s="6" t="s">
        <v>502</v>
      </c>
      <c r="B2462" s="10">
        <v>64349.01</v>
      </c>
    </row>
    <row r="2463" spans="1:2" x14ac:dyDescent="0.3">
      <c r="A2463" s="6" t="s">
        <v>267</v>
      </c>
      <c r="B2463" s="10">
        <v>228281.95</v>
      </c>
    </row>
    <row r="2464" spans="1:2" x14ac:dyDescent="0.3">
      <c r="A2464" s="6" t="s">
        <v>309</v>
      </c>
      <c r="B2464" s="10">
        <v>3577747.74</v>
      </c>
    </row>
    <row r="2465" spans="1:2" x14ac:dyDescent="0.3">
      <c r="A2465" s="6" t="s">
        <v>659</v>
      </c>
      <c r="B2465" s="10">
        <v>1015114.74</v>
      </c>
    </row>
    <row r="2466" spans="1:2" x14ac:dyDescent="0.3">
      <c r="A2466" s="6" t="s">
        <v>1219</v>
      </c>
      <c r="B2466" s="10">
        <v>189183.15</v>
      </c>
    </row>
    <row r="2467" spans="1:2" x14ac:dyDescent="0.3">
      <c r="A2467" s="6" t="s">
        <v>879</v>
      </c>
      <c r="B2467" s="10">
        <v>54421.89</v>
      </c>
    </row>
    <row r="2468" spans="1:2" x14ac:dyDescent="0.3">
      <c r="A2468" s="6" t="s">
        <v>469</v>
      </c>
      <c r="B2468" s="10">
        <v>607943.49</v>
      </c>
    </row>
    <row r="2469" spans="1:2" x14ac:dyDescent="0.3">
      <c r="A2469" s="6" t="s">
        <v>128</v>
      </c>
      <c r="B2469" s="10">
        <v>3454857.21</v>
      </c>
    </row>
    <row r="2470" spans="1:2" x14ac:dyDescent="0.3">
      <c r="A2470" s="6" t="s">
        <v>1221</v>
      </c>
      <c r="B2470" s="10">
        <v>2033931.69</v>
      </c>
    </row>
    <row r="2471" spans="1:2" x14ac:dyDescent="0.3">
      <c r="A2471" s="6" t="s">
        <v>948</v>
      </c>
      <c r="B2471" s="10">
        <v>880435.92</v>
      </c>
    </row>
    <row r="2472" spans="1:2" x14ac:dyDescent="0.3">
      <c r="A2472" s="6" t="s">
        <v>856</v>
      </c>
      <c r="B2472" s="10">
        <v>790710.8</v>
      </c>
    </row>
    <row r="2473" spans="1:2" x14ac:dyDescent="0.3">
      <c r="A2473" s="6" t="s">
        <v>112</v>
      </c>
      <c r="B2473" s="10">
        <v>4184675.46</v>
      </c>
    </row>
    <row r="2474" spans="1:2" x14ac:dyDescent="0.3">
      <c r="A2474" s="6" t="s">
        <v>1084</v>
      </c>
      <c r="B2474" s="10">
        <v>553230.37</v>
      </c>
    </row>
    <row r="2475" spans="1:2" x14ac:dyDescent="0.3">
      <c r="A2475" s="6" t="s">
        <v>589</v>
      </c>
      <c r="B2475" s="10">
        <v>740725.7</v>
      </c>
    </row>
    <row r="2476" spans="1:2" x14ac:dyDescent="0.3">
      <c r="A2476" s="6" t="s">
        <v>1145</v>
      </c>
      <c r="B2476" s="10">
        <v>1010840</v>
      </c>
    </row>
    <row r="2477" spans="1:2" x14ac:dyDescent="0.3">
      <c r="A2477" s="6" t="s">
        <v>101</v>
      </c>
      <c r="B2477" s="10">
        <v>2026157.36</v>
      </c>
    </row>
    <row r="2478" spans="1:2" x14ac:dyDescent="0.3">
      <c r="A2478" s="6" t="s">
        <v>646</v>
      </c>
      <c r="B2478" s="10">
        <v>124298.22</v>
      </c>
    </row>
    <row r="2479" spans="1:2" x14ac:dyDescent="0.3">
      <c r="A2479" s="6" t="s">
        <v>917</v>
      </c>
      <c r="B2479" s="10">
        <v>448639.75</v>
      </c>
    </row>
    <row r="2480" spans="1:2" x14ac:dyDescent="0.3">
      <c r="A2480" s="6" t="s">
        <v>816</v>
      </c>
      <c r="B2480" s="10">
        <v>397488.65</v>
      </c>
    </row>
    <row r="2481" spans="1:2" x14ac:dyDescent="0.3">
      <c r="A2481" s="6" t="s">
        <v>883</v>
      </c>
      <c r="B2481" s="10">
        <v>1420824.96</v>
      </c>
    </row>
    <row r="2482" spans="1:2" x14ac:dyDescent="0.3">
      <c r="A2482" s="6" t="s">
        <v>167</v>
      </c>
      <c r="B2482" s="10">
        <v>82682.460000000006</v>
      </c>
    </row>
    <row r="2483" spans="1:2" x14ac:dyDescent="0.3">
      <c r="A2483" s="6" t="s">
        <v>744</v>
      </c>
      <c r="B2483" s="10">
        <v>240160.92</v>
      </c>
    </row>
    <row r="2484" spans="1:2" x14ac:dyDescent="0.3">
      <c r="A2484" s="6" t="s">
        <v>592</v>
      </c>
      <c r="B2484" s="10">
        <v>1461315.24</v>
      </c>
    </row>
    <row r="2485" spans="1:2" x14ac:dyDescent="0.3">
      <c r="A2485" s="6" t="s">
        <v>413</v>
      </c>
      <c r="B2485" s="10">
        <v>1773283.2</v>
      </c>
    </row>
    <row r="2486" spans="1:2" x14ac:dyDescent="0.3">
      <c r="A2486" s="6" t="s">
        <v>106</v>
      </c>
      <c r="B2486" s="10">
        <v>6456747.1500000004</v>
      </c>
    </row>
    <row r="2487" spans="1:2" x14ac:dyDescent="0.3">
      <c r="A2487" s="6" t="s">
        <v>1021</v>
      </c>
      <c r="B2487" s="10">
        <v>103133.12</v>
      </c>
    </row>
    <row r="2488" spans="1:2" x14ac:dyDescent="0.3">
      <c r="A2488" s="6" t="s">
        <v>317</v>
      </c>
      <c r="B2488" s="10">
        <v>4017965.7</v>
      </c>
    </row>
    <row r="2489" spans="1:2" x14ac:dyDescent="0.3">
      <c r="A2489" s="6" t="s">
        <v>712</v>
      </c>
      <c r="B2489" s="10">
        <v>68342.25</v>
      </c>
    </row>
    <row r="2490" spans="1:2" x14ac:dyDescent="0.3">
      <c r="A2490" s="6" t="s">
        <v>242</v>
      </c>
      <c r="B2490" s="10">
        <v>1172756.32</v>
      </c>
    </row>
    <row r="2491" spans="1:2" x14ac:dyDescent="0.3">
      <c r="A2491" s="6" t="s">
        <v>1041</v>
      </c>
      <c r="B2491" s="10">
        <v>90284.46</v>
      </c>
    </row>
    <row r="2492" spans="1:2" x14ac:dyDescent="0.3">
      <c r="A2492" s="6" t="s">
        <v>444</v>
      </c>
      <c r="B2492" s="10">
        <v>872168</v>
      </c>
    </row>
    <row r="2493" spans="1:2" x14ac:dyDescent="0.3">
      <c r="A2493" s="6" t="s">
        <v>620</v>
      </c>
      <c r="B2493" s="10">
        <v>866675.6</v>
      </c>
    </row>
    <row r="2494" spans="1:2" x14ac:dyDescent="0.3">
      <c r="A2494" s="6" t="s">
        <v>1036</v>
      </c>
      <c r="B2494" s="10">
        <v>49524.32</v>
      </c>
    </row>
    <row r="2495" spans="1:2" x14ac:dyDescent="0.3">
      <c r="A2495" s="6" t="s">
        <v>1141</v>
      </c>
      <c r="B2495" s="10">
        <v>832018.74</v>
      </c>
    </row>
    <row r="2496" spans="1:2" x14ac:dyDescent="0.3">
      <c r="A2496" s="6" t="s">
        <v>53</v>
      </c>
      <c r="B2496" s="10">
        <v>739488</v>
      </c>
    </row>
    <row r="2497" spans="1:2" x14ac:dyDescent="0.3">
      <c r="A2497" s="6" t="s">
        <v>1062</v>
      </c>
      <c r="B2497" s="10">
        <v>208135.06</v>
      </c>
    </row>
    <row r="2498" spans="1:2" x14ac:dyDescent="0.3">
      <c r="A2498" s="6" t="s">
        <v>939</v>
      </c>
      <c r="B2498" s="10">
        <v>271761.84000000003</v>
      </c>
    </row>
    <row r="2499" spans="1:2" x14ac:dyDescent="0.3">
      <c r="A2499" s="6" t="s">
        <v>244</v>
      </c>
      <c r="B2499" s="10">
        <v>249010.56</v>
      </c>
    </row>
    <row r="2500" spans="1:2" x14ac:dyDescent="0.3">
      <c r="A2500" s="6" t="s">
        <v>1088</v>
      </c>
      <c r="B2500" s="10">
        <v>581427.22</v>
      </c>
    </row>
    <row r="2501" spans="1:2" x14ac:dyDescent="0.3">
      <c r="A2501" s="6" t="s">
        <v>362</v>
      </c>
      <c r="B2501" s="10">
        <v>419963.04</v>
      </c>
    </row>
    <row r="2502" spans="1:2" x14ac:dyDescent="0.3">
      <c r="A2502" s="6" t="s">
        <v>911</v>
      </c>
      <c r="B2502" s="10">
        <v>897017.82</v>
      </c>
    </row>
    <row r="2503" spans="1:2" x14ac:dyDescent="0.3">
      <c r="A2503" s="6" t="s">
        <v>275</v>
      </c>
      <c r="B2503" s="10">
        <v>812559.66</v>
      </c>
    </row>
    <row r="2504" spans="1:2" x14ac:dyDescent="0.3">
      <c r="A2504" s="6" t="s">
        <v>669</v>
      </c>
      <c r="B2504" s="10">
        <v>1724177.4</v>
      </c>
    </row>
    <row r="2505" spans="1:2" x14ac:dyDescent="0.3">
      <c r="A2505" s="6" t="s">
        <v>1131</v>
      </c>
      <c r="B2505" s="10">
        <v>4340521.5999999996</v>
      </c>
    </row>
    <row r="2506" spans="1:2" x14ac:dyDescent="0.3">
      <c r="A2506" s="6" t="s">
        <v>532</v>
      </c>
      <c r="B2506" s="10">
        <v>1373598.96</v>
      </c>
    </row>
    <row r="2507" spans="1:2" x14ac:dyDescent="0.3">
      <c r="A2507" s="6" t="s">
        <v>673</v>
      </c>
      <c r="B2507" s="10">
        <v>2325904</v>
      </c>
    </row>
    <row r="2508" spans="1:2" x14ac:dyDescent="0.3">
      <c r="A2508" s="6" t="s">
        <v>231</v>
      </c>
      <c r="B2508" s="10">
        <v>42562.65</v>
      </c>
    </row>
    <row r="2509" spans="1:2" x14ac:dyDescent="0.3">
      <c r="A2509" s="6" t="s">
        <v>881</v>
      </c>
      <c r="B2509" s="10">
        <v>861563.52</v>
      </c>
    </row>
    <row r="2510" spans="1:2" x14ac:dyDescent="0.3">
      <c r="A2510" s="6" t="s">
        <v>566</v>
      </c>
      <c r="B2510" s="10">
        <v>1452287.92</v>
      </c>
    </row>
    <row r="2511" spans="1:2" x14ac:dyDescent="0.3">
      <c r="A2511" s="6" t="s">
        <v>484</v>
      </c>
      <c r="B2511" s="10">
        <v>1186998</v>
      </c>
    </row>
    <row r="2512" spans="1:2" x14ac:dyDescent="0.3">
      <c r="A2512" s="6" t="s">
        <v>999</v>
      </c>
      <c r="B2512" s="10">
        <v>305038.8</v>
      </c>
    </row>
    <row r="2513" spans="1:2" x14ac:dyDescent="0.3">
      <c r="A2513" s="6" t="s">
        <v>685</v>
      </c>
      <c r="B2513" s="10">
        <v>2718150.54</v>
      </c>
    </row>
    <row r="2514" spans="1:2" x14ac:dyDescent="0.3">
      <c r="A2514" s="6" t="s">
        <v>1179</v>
      </c>
      <c r="B2514" s="10">
        <v>6580454.6900000004</v>
      </c>
    </row>
    <row r="2515" spans="1:2" x14ac:dyDescent="0.3">
      <c r="A2515" s="6" t="s">
        <v>1104</v>
      </c>
      <c r="B2515" s="10">
        <v>26235.33</v>
      </c>
    </row>
    <row r="2516" spans="1:2" x14ac:dyDescent="0.3">
      <c r="A2516" s="6" t="s">
        <v>722</v>
      </c>
      <c r="B2516" s="10">
        <v>509135.52</v>
      </c>
    </row>
    <row r="2517" spans="1:2" x14ac:dyDescent="0.3">
      <c r="A2517" s="6" t="s">
        <v>218</v>
      </c>
      <c r="B2517" s="10">
        <v>808453.44</v>
      </c>
    </row>
    <row r="2518" spans="1:2" x14ac:dyDescent="0.3">
      <c r="A2518" s="6" t="s">
        <v>72</v>
      </c>
      <c r="B2518" s="10">
        <v>136656</v>
      </c>
    </row>
    <row r="2519" spans="1:2" x14ac:dyDescent="0.3">
      <c r="A2519" s="6" t="s">
        <v>1209</v>
      </c>
      <c r="B2519" s="10">
        <v>732384</v>
      </c>
    </row>
    <row r="2520" spans="1:2" x14ac:dyDescent="0.3">
      <c r="A2520" s="6" t="s">
        <v>943</v>
      </c>
      <c r="B2520" s="10">
        <v>15954.88</v>
      </c>
    </row>
    <row r="2521" spans="1:2" x14ac:dyDescent="0.3">
      <c r="A2521" s="6" t="s">
        <v>604</v>
      </c>
      <c r="B2521" s="10">
        <v>528782.52</v>
      </c>
    </row>
    <row r="2522" spans="1:2" x14ac:dyDescent="0.3">
      <c r="A2522" s="6" t="s">
        <v>1166</v>
      </c>
      <c r="B2522" s="10">
        <v>92432.31</v>
      </c>
    </row>
    <row r="2523" spans="1:2" x14ac:dyDescent="0.3">
      <c r="A2523" s="6" t="s">
        <v>771</v>
      </c>
      <c r="B2523" s="10">
        <v>6557065.2400000002</v>
      </c>
    </row>
    <row r="2524" spans="1:2" x14ac:dyDescent="0.3">
      <c r="A2524" s="6" t="s">
        <v>970</v>
      </c>
      <c r="B2524" s="10">
        <v>2043.25</v>
      </c>
    </row>
    <row r="2525" spans="1:2" x14ac:dyDescent="0.3">
      <c r="A2525" s="6" t="s">
        <v>483</v>
      </c>
      <c r="B2525" s="10">
        <v>21589.75</v>
      </c>
    </row>
    <row r="2526" spans="1:2" x14ac:dyDescent="0.3">
      <c r="A2526" s="6" t="s">
        <v>1220</v>
      </c>
      <c r="B2526" s="10">
        <v>2238550.3199999998</v>
      </c>
    </row>
    <row r="2527" spans="1:2" x14ac:dyDescent="0.3">
      <c r="A2527" s="6" t="s">
        <v>622</v>
      </c>
      <c r="B2527" s="10">
        <v>1203550.7</v>
      </c>
    </row>
    <row r="2528" spans="1:2" x14ac:dyDescent="0.3">
      <c r="A2528" s="6" t="s">
        <v>1114</v>
      </c>
      <c r="B2528" s="10">
        <v>1382098.3</v>
      </c>
    </row>
    <row r="2529" spans="1:2" x14ac:dyDescent="0.3">
      <c r="A2529" s="6" t="s">
        <v>289</v>
      </c>
      <c r="B2529" s="10">
        <v>1518323.58</v>
      </c>
    </row>
    <row r="2530" spans="1:2" x14ac:dyDescent="0.3">
      <c r="A2530" s="6" t="s">
        <v>904</v>
      </c>
      <c r="B2530" s="10">
        <v>807982.78</v>
      </c>
    </row>
    <row r="2531" spans="1:2" x14ac:dyDescent="0.3">
      <c r="A2531" s="6" t="s">
        <v>1052</v>
      </c>
      <c r="B2531" s="10">
        <v>1074568.5</v>
      </c>
    </row>
    <row r="2532" spans="1:2" x14ac:dyDescent="0.3">
      <c r="A2532" s="6" t="s">
        <v>1199</v>
      </c>
      <c r="B2532" s="10">
        <v>2870117.67</v>
      </c>
    </row>
    <row r="2533" spans="1:2" x14ac:dyDescent="0.3">
      <c r="A2533" s="6" t="s">
        <v>401</v>
      </c>
      <c r="B2533" s="10">
        <v>587890.74</v>
      </c>
    </row>
    <row r="2534" spans="1:2" x14ac:dyDescent="0.3">
      <c r="A2534" s="6" t="s">
        <v>432</v>
      </c>
      <c r="B2534" s="10">
        <v>723311.7</v>
      </c>
    </row>
    <row r="2535" spans="1:2" x14ac:dyDescent="0.3">
      <c r="A2535" s="6" t="s">
        <v>894</v>
      </c>
      <c r="B2535" s="10">
        <v>338689.12</v>
      </c>
    </row>
    <row r="2536" spans="1:2" x14ac:dyDescent="0.3">
      <c r="A2536" s="6" t="s">
        <v>161</v>
      </c>
      <c r="B2536" s="10">
        <v>1408567.23</v>
      </c>
    </row>
    <row r="2537" spans="1:2" x14ac:dyDescent="0.3">
      <c r="A2537" s="6" t="s">
        <v>282</v>
      </c>
      <c r="B2537" s="10">
        <v>713921.82</v>
      </c>
    </row>
    <row r="2538" spans="1:2" x14ac:dyDescent="0.3">
      <c r="A2538" s="6" t="s">
        <v>201</v>
      </c>
      <c r="B2538" s="10">
        <v>1041287.12</v>
      </c>
    </row>
    <row r="2539" spans="1:2" x14ac:dyDescent="0.3">
      <c r="A2539" s="6" t="s">
        <v>562</v>
      </c>
      <c r="B2539" s="10">
        <v>826708.3</v>
      </c>
    </row>
    <row r="2540" spans="1:2" x14ac:dyDescent="0.3">
      <c r="A2540" s="6" t="s">
        <v>853</v>
      </c>
      <c r="B2540" s="10">
        <v>74024.22</v>
      </c>
    </row>
    <row r="2541" spans="1:2" x14ac:dyDescent="0.3">
      <c r="A2541" s="6" t="s">
        <v>314</v>
      </c>
      <c r="B2541" s="10">
        <v>4091552.43</v>
      </c>
    </row>
    <row r="2542" spans="1:2" x14ac:dyDescent="0.3">
      <c r="A2542" s="6" t="s">
        <v>234</v>
      </c>
      <c r="B2542" s="10">
        <v>444464.15</v>
      </c>
    </row>
    <row r="2543" spans="1:2" x14ac:dyDescent="0.3">
      <c r="A2543" s="6" t="s">
        <v>702</v>
      </c>
      <c r="B2543" s="10">
        <v>1636600.08</v>
      </c>
    </row>
    <row r="2544" spans="1:2" x14ac:dyDescent="0.3">
      <c r="A2544" s="6" t="s">
        <v>311</v>
      </c>
      <c r="B2544" s="10">
        <v>3624028.21</v>
      </c>
    </row>
    <row r="2545" spans="1:2" x14ac:dyDescent="0.3">
      <c r="A2545" s="6" t="s">
        <v>649</v>
      </c>
      <c r="B2545" s="10">
        <v>3950539.2</v>
      </c>
    </row>
    <row r="2546" spans="1:2" x14ac:dyDescent="0.3">
      <c r="A2546" s="6" t="s">
        <v>1117</v>
      </c>
      <c r="B2546" s="10">
        <v>4719991.01</v>
      </c>
    </row>
    <row r="2547" spans="1:2" x14ac:dyDescent="0.3">
      <c r="A2547" s="6" t="s">
        <v>852</v>
      </c>
      <c r="B2547" s="10">
        <v>1933735.6</v>
      </c>
    </row>
    <row r="2548" spans="1:2" x14ac:dyDescent="0.3">
      <c r="A2548" s="6" t="s">
        <v>844</v>
      </c>
      <c r="B2548" s="10">
        <v>1533466.96</v>
      </c>
    </row>
    <row r="2549" spans="1:2" x14ac:dyDescent="0.3">
      <c r="A2549" s="6" t="s">
        <v>478</v>
      </c>
      <c r="B2549" s="10">
        <v>247689</v>
      </c>
    </row>
    <row r="2550" spans="1:2" x14ac:dyDescent="0.3">
      <c r="A2550" s="6" t="s">
        <v>969</v>
      </c>
      <c r="B2550" s="10">
        <v>415946.7</v>
      </c>
    </row>
    <row r="2551" spans="1:2" x14ac:dyDescent="0.3">
      <c r="A2551" s="6" t="s">
        <v>968</v>
      </c>
      <c r="B2551" s="10">
        <v>45584.7</v>
      </c>
    </row>
    <row r="2552" spans="1:2" x14ac:dyDescent="0.3">
      <c r="A2552" s="6" t="s">
        <v>740</v>
      </c>
      <c r="B2552" s="10">
        <v>538753.53</v>
      </c>
    </row>
    <row r="2553" spans="1:2" x14ac:dyDescent="0.3">
      <c r="A2553" s="6" t="s">
        <v>358</v>
      </c>
      <c r="B2553" s="10">
        <v>6160781.1299999999</v>
      </c>
    </row>
    <row r="2554" spans="1:2" x14ac:dyDescent="0.3">
      <c r="A2554" s="6" t="s">
        <v>277</v>
      </c>
      <c r="B2554" s="10">
        <v>2558340.96</v>
      </c>
    </row>
    <row r="2555" spans="1:2" x14ac:dyDescent="0.3">
      <c r="A2555" s="6" t="s">
        <v>978</v>
      </c>
      <c r="B2555" s="10">
        <v>3507171.57</v>
      </c>
    </row>
    <row r="2556" spans="1:2" x14ac:dyDescent="0.3">
      <c r="A2556" s="6" t="s">
        <v>841</v>
      </c>
      <c r="B2556" s="10">
        <v>1233250.3</v>
      </c>
    </row>
    <row r="2557" spans="1:2" x14ac:dyDescent="0.3">
      <c r="A2557" s="6" t="s">
        <v>246</v>
      </c>
      <c r="B2557" s="10">
        <v>753140.29</v>
      </c>
    </row>
    <row r="2558" spans="1:2" x14ac:dyDescent="0.3">
      <c r="A2558" s="6" t="s">
        <v>794</v>
      </c>
      <c r="B2558" s="10">
        <v>508769.25</v>
      </c>
    </row>
    <row r="2559" spans="1:2" x14ac:dyDescent="0.3">
      <c r="A2559" s="6" t="s">
        <v>803</v>
      </c>
      <c r="B2559" s="10">
        <v>521192.21</v>
      </c>
    </row>
    <row r="2560" spans="1:2" x14ac:dyDescent="0.3">
      <c r="A2560" s="6" t="s">
        <v>1156</v>
      </c>
      <c r="B2560" s="10">
        <v>231949.74</v>
      </c>
    </row>
    <row r="2561" spans="1:2" x14ac:dyDescent="0.3">
      <c r="A2561" s="6" t="s">
        <v>1095</v>
      </c>
      <c r="B2561" s="10">
        <v>836391.74</v>
      </c>
    </row>
    <row r="2562" spans="1:2" x14ac:dyDescent="0.3">
      <c r="A2562" s="6" t="s">
        <v>915</v>
      </c>
      <c r="B2562" s="10">
        <v>158229.28</v>
      </c>
    </row>
    <row r="2563" spans="1:2" x14ac:dyDescent="0.3">
      <c r="A2563" s="6" t="s">
        <v>1241</v>
      </c>
      <c r="B2563" s="7">
        <v>1327321840.3300016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Naqeeb Aftab Butt</dc:creator>
  <cp:lastModifiedBy>Naqeeb Aftab Butt</cp:lastModifiedBy>
  <dcterms:created xsi:type="dcterms:W3CDTF">2022-05-29T12:40:27Z</dcterms:created>
  <dcterms:modified xsi:type="dcterms:W3CDTF">2022-06-07T14:11:38Z</dcterms:modified>
</cp:coreProperties>
</file>