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8DD73BA-B5B8-487F-8573-A181C6C3941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G21" i="1"/>
  <c r="G20" i="1"/>
  <c r="H24" i="1" l="1"/>
  <c r="H26" i="1"/>
  <c r="H23" i="1"/>
  <c r="H21" i="1"/>
  <c r="H20" i="1"/>
  <c r="G27" i="1"/>
  <c r="Q9" i="1"/>
  <c r="Q11" i="1" l="1"/>
  <c r="H22" i="1" l="1"/>
  <c r="H25" i="1"/>
  <c r="H27" i="1"/>
  <c r="R10" i="1"/>
  <c r="S10" i="1" s="1"/>
  <c r="R11" i="1"/>
  <c r="S11" i="1" s="1"/>
  <c r="F22" i="1" s="1"/>
  <c r="R12" i="1"/>
  <c r="S12" i="1" s="1"/>
  <c r="R13" i="1"/>
  <c r="S13" i="1" s="1"/>
  <c r="R14" i="1"/>
  <c r="S14" i="1" s="1"/>
  <c r="R15" i="1"/>
  <c r="S15" i="1" s="1"/>
  <c r="R16" i="1"/>
  <c r="S16" i="1" s="1"/>
  <c r="R9" i="1"/>
  <c r="S9" i="1" s="1"/>
  <c r="F20" i="1" s="1"/>
  <c r="J20" i="1" s="1"/>
  <c r="G22" i="1"/>
  <c r="G23" i="1"/>
  <c r="G24" i="1"/>
  <c r="G25" i="1"/>
  <c r="G26" i="1"/>
  <c r="Q10" i="1"/>
  <c r="E21" i="1" s="1"/>
  <c r="Q12" i="1"/>
  <c r="Q13" i="1"/>
  <c r="E24" i="1" s="1"/>
  <c r="Q14" i="1"/>
  <c r="E25" i="1" s="1"/>
  <c r="Q15" i="1"/>
  <c r="E26" i="1" s="1"/>
  <c r="Q16" i="1"/>
  <c r="E27" i="1" s="1"/>
  <c r="I27" i="1" s="1"/>
  <c r="K27" i="1" s="1"/>
  <c r="I20" i="1"/>
  <c r="I24" i="1" l="1"/>
  <c r="K24" i="1" s="1"/>
  <c r="I21" i="1"/>
  <c r="K21" i="1" s="1"/>
  <c r="I26" i="1"/>
  <c r="K26" i="1" s="1"/>
  <c r="I25" i="1"/>
  <c r="K25" i="1" s="1"/>
  <c r="F26" i="1"/>
  <c r="J26" i="1" s="1"/>
  <c r="L26" i="1" s="1"/>
  <c r="F25" i="1"/>
  <c r="J25" i="1" s="1"/>
  <c r="L25" i="1" s="1"/>
  <c r="F24" i="1"/>
  <c r="J24" i="1" s="1"/>
  <c r="F27" i="1"/>
  <c r="J27" i="1" s="1"/>
  <c r="L27" i="1" s="1"/>
  <c r="F23" i="1"/>
  <c r="E23" i="1"/>
  <c r="E22" i="1"/>
  <c r="F21" i="1"/>
  <c r="J21" i="1" s="1"/>
  <c r="L20" i="1"/>
  <c r="K20" i="1"/>
  <c r="L21" i="1" l="1"/>
  <c r="L24" i="1"/>
  <c r="I23" i="1"/>
  <c r="K23" i="1" s="1"/>
  <c r="J23" i="1"/>
  <c r="L23" i="1" s="1"/>
  <c r="I22" i="1"/>
  <c r="K22" i="1" s="1"/>
  <c r="J22" i="1"/>
  <c r="L22" i="1" s="1"/>
</calcChain>
</file>

<file path=xl/sharedStrings.xml><?xml version="1.0" encoding="utf-8"?>
<sst xmlns="http://schemas.openxmlformats.org/spreadsheetml/2006/main" count="22" uniqueCount="18">
  <si>
    <t>Hcarro(cm)</t>
  </si>
  <si>
    <t>Tiempo(s)  ±0,000058</t>
  </si>
  <si>
    <t>D (cm)±0,029</t>
  </si>
  <si>
    <t>E mecanica</t>
  </si>
  <si>
    <t>E potencial</t>
  </si>
  <si>
    <t xml:space="preserve">Velocidad </t>
  </si>
  <si>
    <t>E cinética</t>
  </si>
  <si>
    <t>desv. Estandar</t>
  </si>
  <si>
    <t>Incertidumbre total (s)</t>
  </si>
  <si>
    <t>Promedio(s)</t>
  </si>
  <si>
    <t>incertidumbre</t>
  </si>
  <si>
    <t>incertidumbre (g)</t>
  </si>
  <si>
    <t>g (cm/s^2):</t>
  </si>
  <si>
    <t xml:space="preserve"> </t>
  </si>
  <si>
    <t>Con pantalla</t>
  </si>
  <si>
    <t>Sin pantalla</t>
  </si>
  <si>
    <t>Masa del carrito (g)</t>
  </si>
  <si>
    <t>h fotocelda 2(cm)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</si>
</sst>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de energías respecto al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mecánica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Hoja1!$Q$9:$Q$16</c:f>
              <c:numCache>
                <c:formatCode>General</c:formatCode>
                <c:ptCount val="8"/>
                <c:pt idx="0">
                  <c:v>1.2762600000000002</c:v>
                </c:pt>
                <c:pt idx="1">
                  <c:v>1.19275</c:v>
                </c:pt>
                <c:pt idx="2">
                  <c:v>1.1043100000000001</c:v>
                </c:pt>
                <c:pt idx="3">
                  <c:v>1.02481</c:v>
                </c:pt>
                <c:pt idx="4">
                  <c:v>0.91192000000000029</c:v>
                </c:pt>
                <c:pt idx="5">
                  <c:v>0.8095500000000001</c:v>
                </c:pt>
                <c:pt idx="6">
                  <c:v>0.69108000000000003</c:v>
                </c:pt>
                <c:pt idx="7">
                  <c:v>0.55693999999999999</c:v>
                </c:pt>
              </c:numCache>
            </c:numRef>
          </c:xVal>
          <c:yVal>
            <c:numRef>
              <c:f>Hoja1!$K$20:$K$27</c:f>
              <c:numCache>
                <c:formatCode>General</c:formatCode>
                <c:ptCount val="8"/>
                <c:pt idx="0">
                  <c:v>0.51740675166286687</c:v>
                </c:pt>
                <c:pt idx="1">
                  <c:v>0.51873577337207744</c:v>
                </c:pt>
                <c:pt idx="2">
                  <c:v>0.49913345431534767</c:v>
                </c:pt>
                <c:pt idx="3">
                  <c:v>0.48839218448825117</c:v>
                </c:pt>
                <c:pt idx="4">
                  <c:v>0.4850686868500752</c:v>
                </c:pt>
                <c:pt idx="5">
                  <c:v>0.46682990105530808</c:v>
                </c:pt>
                <c:pt idx="6">
                  <c:v>0.44942205517657663</c:v>
                </c:pt>
                <c:pt idx="7">
                  <c:v>0.43312943105915724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E7F-8994-8D69EE2BC148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Hoja1!$Q$9:$Q$16</c:f>
              <c:numCache>
                <c:formatCode>General</c:formatCode>
                <c:ptCount val="8"/>
                <c:pt idx="0">
                  <c:v>1.2762600000000002</c:v>
                </c:pt>
                <c:pt idx="1">
                  <c:v>1.19275</c:v>
                </c:pt>
                <c:pt idx="2">
                  <c:v>1.1043100000000001</c:v>
                </c:pt>
                <c:pt idx="3">
                  <c:v>1.02481</c:v>
                </c:pt>
                <c:pt idx="4">
                  <c:v>0.91192000000000029</c:v>
                </c:pt>
                <c:pt idx="5">
                  <c:v>0.8095500000000001</c:v>
                </c:pt>
                <c:pt idx="6">
                  <c:v>0.69108000000000003</c:v>
                </c:pt>
                <c:pt idx="7">
                  <c:v>0.55693999999999999</c:v>
                </c:pt>
              </c:numCache>
            </c:numRef>
          </c:xVal>
          <c:yVal>
            <c:numRef>
              <c:f>Hoja1!$G$20:$G$27</c:f>
              <c:numCache>
                <c:formatCode>General</c:formatCode>
                <c:ptCount val="8"/>
                <c:pt idx="0">
                  <c:v>0</c:v>
                </c:pt>
                <c:pt idx="1">
                  <c:v>5.0670402000000045E-2</c:v>
                </c:pt>
                <c:pt idx="2">
                  <c:v>8.1072643200000016E-2</c:v>
                </c:pt>
                <c:pt idx="3">
                  <c:v>0.13174304520000002</c:v>
                </c:pt>
                <c:pt idx="4">
                  <c:v>0.17227936679999997</c:v>
                </c:pt>
                <c:pt idx="5">
                  <c:v>0.21281568840000001</c:v>
                </c:pt>
                <c:pt idx="6">
                  <c:v>0.25335201000000002</c:v>
                </c:pt>
                <c:pt idx="7">
                  <c:v>0.29895537179999998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8-4E7F-8994-8D69EE2BC148}"/>
            </c:ext>
          </c:extLst>
        </c:ser>
        <c:ser>
          <c:idx val="2"/>
          <c:order val="2"/>
          <c:tx>
            <c:v>cinética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Hoja1!$Q$9:$Q$16</c:f>
              <c:numCache>
                <c:formatCode>General</c:formatCode>
                <c:ptCount val="8"/>
                <c:pt idx="0">
                  <c:v>1.2762600000000002</c:v>
                </c:pt>
                <c:pt idx="1">
                  <c:v>1.19275</c:v>
                </c:pt>
                <c:pt idx="2">
                  <c:v>1.1043100000000001</c:v>
                </c:pt>
                <c:pt idx="3">
                  <c:v>1.02481</c:v>
                </c:pt>
                <c:pt idx="4">
                  <c:v>0.91192000000000029</c:v>
                </c:pt>
                <c:pt idx="5">
                  <c:v>0.8095500000000001</c:v>
                </c:pt>
                <c:pt idx="6">
                  <c:v>0.69108000000000003</c:v>
                </c:pt>
                <c:pt idx="7">
                  <c:v>0.55693999999999999</c:v>
                </c:pt>
              </c:numCache>
            </c:numRef>
          </c:xVal>
          <c:yVal>
            <c:numRef>
              <c:f>Hoja1!$I$20:$I$27</c:f>
              <c:numCache>
                <c:formatCode>General</c:formatCode>
                <c:ptCount val="8"/>
                <c:pt idx="0">
                  <c:v>0.51740675166286687</c:v>
                </c:pt>
                <c:pt idx="1">
                  <c:v>0.46806537137207743</c:v>
                </c:pt>
                <c:pt idx="2">
                  <c:v>0.41806081111534765</c:v>
                </c:pt>
                <c:pt idx="3">
                  <c:v>0.35664913928825115</c:v>
                </c:pt>
                <c:pt idx="4">
                  <c:v>0.31278932005007526</c:v>
                </c:pt>
                <c:pt idx="5">
                  <c:v>0.25401421265530805</c:v>
                </c:pt>
                <c:pt idx="6">
                  <c:v>0.19607004517657661</c:v>
                </c:pt>
                <c:pt idx="7">
                  <c:v>0.13417405925915724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8-4E7F-8994-8D69EE2B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03648"/>
        <c:axId val="362404304"/>
      </c:scatterChart>
      <c:valAx>
        <c:axId val="3624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404304"/>
        <c:crosses val="autoZero"/>
        <c:crossBetween val="midCat"/>
      </c:valAx>
      <c:valAx>
        <c:axId val="36240430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Energía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40364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19</xdr:row>
      <xdr:rowOff>104775</xdr:rowOff>
    </xdr:from>
    <xdr:to>
      <xdr:col>20</xdr:col>
      <xdr:colOff>114300</xdr:colOff>
      <xdr:row>33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27"/>
  <sheetViews>
    <sheetView tabSelected="1" topLeftCell="C1" zoomScale="97" zoomScaleNormal="108" workbookViewId="0">
      <selection activeCell="F30" sqref="F30"/>
    </sheetView>
  </sheetViews>
  <sheetFormatPr defaultColWidth="9.109375" defaultRowHeight="14.4" x14ac:dyDescent="0.3"/>
  <cols>
    <col min="4" max="4" width="13.33203125" customWidth="1"/>
    <col min="5" max="5" width="12.33203125" bestFit="1" customWidth="1"/>
    <col min="6" max="6" width="18.21875" customWidth="1"/>
    <col min="7" max="7" width="12" bestFit="1" customWidth="1"/>
    <col min="8" max="8" width="21.88671875" bestFit="1" customWidth="1"/>
    <col min="9" max="9" width="16.109375" bestFit="1" customWidth="1"/>
    <col min="10" max="10" width="13.6640625" bestFit="1" customWidth="1"/>
    <col min="11" max="11" width="12" bestFit="1" customWidth="1"/>
    <col min="12" max="12" width="13.6640625" bestFit="1" customWidth="1"/>
    <col min="16" max="16" width="16.33203125" bestFit="1" customWidth="1"/>
    <col min="17" max="17" width="11.6640625" customWidth="1"/>
    <col min="18" max="18" width="16" customWidth="1"/>
    <col min="19" max="19" width="21" customWidth="1"/>
    <col min="21" max="21" width="12" bestFit="1" customWidth="1"/>
    <col min="22" max="22" width="13.6640625" bestFit="1" customWidth="1"/>
    <col min="23" max="23" width="21.33203125" bestFit="1" customWidth="1"/>
  </cols>
  <sheetData>
    <row r="3" spans="4:19" x14ac:dyDescent="0.3">
      <c r="D3" s="10" t="s">
        <v>16</v>
      </c>
      <c r="E3" s="11"/>
      <c r="F3" s="14"/>
      <c r="G3" s="15"/>
      <c r="H3" s="16"/>
      <c r="R3" t="s">
        <v>13</v>
      </c>
    </row>
    <row r="4" spans="4:19" x14ac:dyDescent="0.3">
      <c r="D4" s="2" t="s">
        <v>14</v>
      </c>
      <c r="E4" s="2" t="s">
        <v>15</v>
      </c>
      <c r="F4" s="12" t="s">
        <v>11</v>
      </c>
      <c r="G4" s="12"/>
      <c r="H4" s="13" t="s">
        <v>12</v>
      </c>
    </row>
    <row r="5" spans="4:19" x14ac:dyDescent="0.3">
      <c r="D5" s="2">
        <v>520.23</v>
      </c>
      <c r="E5" s="2">
        <v>508.42</v>
      </c>
      <c r="F5" s="10">
        <v>5.7999999999999996E-3</v>
      </c>
      <c r="G5" s="10"/>
      <c r="H5" s="2">
        <v>974</v>
      </c>
    </row>
    <row r="8" spans="4:19" x14ac:dyDescent="0.3">
      <c r="D8" s="1" t="s">
        <v>2</v>
      </c>
      <c r="E8" s="1" t="s">
        <v>0</v>
      </c>
      <c r="F8" s="1" t="s">
        <v>17</v>
      </c>
      <c r="G8" s="11" t="s">
        <v>1</v>
      </c>
      <c r="H8" s="17"/>
      <c r="I8" s="17"/>
      <c r="J8" s="17"/>
      <c r="K8" s="17"/>
      <c r="L8" s="17"/>
      <c r="M8" s="17"/>
      <c r="N8" s="17"/>
      <c r="O8" s="17"/>
      <c r="P8" s="18"/>
      <c r="Q8" s="3" t="s">
        <v>9</v>
      </c>
      <c r="R8" s="3" t="s">
        <v>7</v>
      </c>
      <c r="S8" s="3" t="s">
        <v>8</v>
      </c>
    </row>
    <row r="9" spans="4:19" x14ac:dyDescent="0.3">
      <c r="D9" s="1">
        <v>90</v>
      </c>
      <c r="E9" s="1">
        <v>14.9</v>
      </c>
      <c r="F9" s="1">
        <v>7.3</v>
      </c>
      <c r="G9" s="4">
        <v>1.2611000000000001</v>
      </c>
      <c r="H9" s="4">
        <v>1.2769999999999999</v>
      </c>
      <c r="I9" s="4">
        <v>1.2968999999999999</v>
      </c>
      <c r="J9" s="4">
        <v>1.2817000000000001</v>
      </c>
      <c r="K9" s="4">
        <v>1.2838000000000001</v>
      </c>
      <c r="L9" s="4">
        <v>1.2461</v>
      </c>
      <c r="M9" s="4">
        <v>1.2944</v>
      </c>
      <c r="N9" s="4">
        <v>1.2825</v>
      </c>
      <c r="O9" s="4">
        <v>1.2718</v>
      </c>
      <c r="P9" s="4">
        <v>1.2673000000000001</v>
      </c>
      <c r="Q9" s="2">
        <f>AVERAGE(G9:P9)</f>
        <v>1.2762600000000002</v>
      </c>
      <c r="R9" s="2">
        <f>STDEVA(G9:P9)</f>
        <v>1.5350077813773068E-2</v>
      </c>
      <c r="S9" s="5">
        <f>SQRT(0.000058^2+9*(R9/(SQRT(10))))</f>
        <v>0.20901457054738257</v>
      </c>
    </row>
    <row r="10" spans="4:19" x14ac:dyDescent="0.3">
      <c r="D10" s="1">
        <v>80</v>
      </c>
      <c r="E10" s="1">
        <v>14.9</v>
      </c>
      <c r="F10" s="1">
        <v>8.3000000000000007</v>
      </c>
      <c r="G10" s="1">
        <v>1.1857</v>
      </c>
      <c r="H10" s="1">
        <v>1.2126999999999999</v>
      </c>
      <c r="I10" s="1">
        <v>1.1888000000000001</v>
      </c>
      <c r="J10" s="1">
        <v>1.1861999999999999</v>
      </c>
      <c r="K10" s="1">
        <v>1.2096</v>
      </c>
      <c r="L10" s="1">
        <v>1.1839</v>
      </c>
      <c r="M10" s="1">
        <v>1.1904999999999999</v>
      </c>
      <c r="N10" s="1">
        <v>1.2040999999999999</v>
      </c>
      <c r="O10" s="1">
        <v>1.1822999999999999</v>
      </c>
      <c r="P10" s="1">
        <v>1.1837</v>
      </c>
      <c r="Q10" s="2">
        <f>AVERAGE(G10:P10)</f>
        <v>1.19275</v>
      </c>
      <c r="R10" s="2">
        <f>STDEVA(G10:P10)</f>
        <v>1.1515424438551969E-2</v>
      </c>
      <c r="S10" s="5">
        <f>SQRT(0.000058^2+9*(R10/(SQRT(10))))</f>
        <v>0.18103446044455432</v>
      </c>
    </row>
    <row r="11" spans="4:19" x14ac:dyDescent="0.3">
      <c r="D11" s="1">
        <v>70</v>
      </c>
      <c r="E11" s="1">
        <v>14.9</v>
      </c>
      <c r="F11" s="1">
        <v>8.9</v>
      </c>
      <c r="G11" s="1">
        <v>1.1294</v>
      </c>
      <c r="H11" s="1">
        <v>1.1215999999999999</v>
      </c>
      <c r="I11" s="1">
        <v>1.1318999999999999</v>
      </c>
      <c r="J11" s="1">
        <v>1.1172</v>
      </c>
      <c r="K11" s="1">
        <v>1.0943000000000001</v>
      </c>
      <c r="L11" s="1">
        <v>1.1146</v>
      </c>
      <c r="M11" s="1">
        <v>1.1274</v>
      </c>
      <c r="N11" s="1">
        <v>1.0947</v>
      </c>
      <c r="O11" s="1">
        <v>1.0952999999999999</v>
      </c>
      <c r="P11" s="1">
        <v>1.0166999999999999</v>
      </c>
      <c r="Q11" s="2">
        <f>AVERAGE(G11:P11)</f>
        <v>1.1043100000000001</v>
      </c>
      <c r="R11" s="2">
        <f>STDEVA(G11:P11)</f>
        <v>3.4065441921885195E-2</v>
      </c>
      <c r="S11" s="5">
        <f>SQRT(0.000058^2+9*(R11/(SQRT(10))))</f>
        <v>0.31137108205484793</v>
      </c>
    </row>
    <row r="12" spans="4:19" x14ac:dyDescent="0.3">
      <c r="D12" s="1">
        <v>60</v>
      </c>
      <c r="E12" s="1">
        <v>14.9</v>
      </c>
      <c r="F12" s="1">
        <v>9.9</v>
      </c>
      <c r="G12" s="1">
        <v>1.0348999999999999</v>
      </c>
      <c r="H12" s="1">
        <v>1.0190999999999999</v>
      </c>
      <c r="I12" s="1">
        <v>1.0182</v>
      </c>
      <c r="J12" s="1">
        <v>1.0530999999999999</v>
      </c>
      <c r="K12" s="1">
        <v>1.0253000000000001</v>
      </c>
      <c r="L12" s="1">
        <v>1.0150999999999999</v>
      </c>
      <c r="M12" s="1">
        <v>1.0102</v>
      </c>
      <c r="N12" s="1">
        <v>1.0351999999999999</v>
      </c>
      <c r="O12" s="1">
        <v>1.0142</v>
      </c>
      <c r="P12" s="1">
        <v>1.0227999999999999</v>
      </c>
      <c r="Q12" s="2">
        <f>AVERAGE(G12:P12)</f>
        <v>1.02481</v>
      </c>
      <c r="R12" s="2">
        <f>STDEVA(G12:P12)</f>
        <v>1.2957061566745915E-2</v>
      </c>
      <c r="S12" s="5">
        <f>SQRT(0.000058^2+9*(R12/(SQRT(10))))</f>
        <v>0.1920324114949146</v>
      </c>
    </row>
    <row r="13" spans="4:19" x14ac:dyDescent="0.3">
      <c r="D13" s="1">
        <v>50</v>
      </c>
      <c r="E13" s="1">
        <v>14.9</v>
      </c>
      <c r="F13" s="1">
        <v>10.7</v>
      </c>
      <c r="G13" s="1">
        <v>0.91520000000000001</v>
      </c>
      <c r="H13" s="1">
        <v>0.90790000000000004</v>
      </c>
      <c r="I13" s="1">
        <v>0.91490000000000005</v>
      </c>
      <c r="J13" s="1">
        <v>0.89439999999999997</v>
      </c>
      <c r="K13" s="1">
        <v>0.91259999999999997</v>
      </c>
      <c r="L13" s="1">
        <v>0.92169999999999996</v>
      </c>
      <c r="M13" s="1">
        <v>0.9123</v>
      </c>
      <c r="N13" s="1">
        <v>0.91600000000000004</v>
      </c>
      <c r="O13" s="1">
        <v>0.90820000000000001</v>
      </c>
      <c r="P13" s="1">
        <v>0.91600000000000004</v>
      </c>
      <c r="Q13" s="2">
        <f>AVERAGE(G13:P13)</f>
        <v>0.91192000000000029</v>
      </c>
      <c r="R13" s="2">
        <f>STDEVA(G13:P13)</f>
        <v>7.3494973373089403E-3</v>
      </c>
      <c r="S13" s="5">
        <f>SQRT(0.000058^2+9*(R13/(SQRT(10))))</f>
        <v>0.1446272432251792</v>
      </c>
    </row>
    <row r="14" spans="4:19" x14ac:dyDescent="0.3">
      <c r="D14" s="1">
        <v>40</v>
      </c>
      <c r="E14" s="1">
        <v>14.9</v>
      </c>
      <c r="F14" s="1">
        <v>11.5</v>
      </c>
      <c r="G14" s="1">
        <v>0.80769999999999997</v>
      </c>
      <c r="H14" s="1">
        <v>0.8085</v>
      </c>
      <c r="I14" s="1">
        <v>0.80900000000000005</v>
      </c>
      <c r="J14" s="1">
        <v>0.80859999999999999</v>
      </c>
      <c r="K14" s="1">
        <v>0.8105</v>
      </c>
      <c r="L14" s="1">
        <v>0.80989999999999995</v>
      </c>
      <c r="M14" s="1">
        <v>0.81210000000000004</v>
      </c>
      <c r="N14" s="1">
        <v>0.81059999999999999</v>
      </c>
      <c r="O14" s="1">
        <v>0.8105</v>
      </c>
      <c r="P14" s="1">
        <v>0.80810000000000004</v>
      </c>
      <c r="Q14" s="2">
        <f>AVERAGE(G14:P14)</f>
        <v>0.8095500000000001</v>
      </c>
      <c r="R14" s="2">
        <f>STDEVA(G14:P14)</f>
        <v>1.3890444357343135E-3</v>
      </c>
      <c r="S14" s="5">
        <f>SQRT(0.000058^2+9*(R14/(SQRT(10))))</f>
        <v>6.2875218753443957E-2</v>
      </c>
    </row>
    <row r="15" spans="4:19" x14ac:dyDescent="0.3">
      <c r="D15" s="1">
        <v>30</v>
      </c>
      <c r="E15" s="1">
        <v>14.9</v>
      </c>
      <c r="F15" s="1">
        <v>12.3</v>
      </c>
      <c r="G15" s="1">
        <v>0.69630000000000003</v>
      </c>
      <c r="H15" s="1">
        <v>0.68859999999999999</v>
      </c>
      <c r="I15" s="1">
        <v>0.69040000000000001</v>
      </c>
      <c r="J15" s="1">
        <v>0.69130000000000003</v>
      </c>
      <c r="K15" s="1">
        <v>0.68910000000000005</v>
      </c>
      <c r="L15" s="1">
        <v>0.69140000000000001</v>
      </c>
      <c r="M15" s="1">
        <v>0.69020000000000004</v>
      </c>
      <c r="N15" s="1">
        <v>0.68979999999999997</v>
      </c>
      <c r="O15" s="1">
        <v>0.68889999999999996</v>
      </c>
      <c r="P15" s="1">
        <v>0.69479999999999997</v>
      </c>
      <c r="Q15" s="2">
        <f>AVERAGE(G15:P15)</f>
        <v>0.69108000000000003</v>
      </c>
      <c r="R15" s="2">
        <f>STDEVA(G15:P15)</f>
        <v>2.5589928574430345E-3</v>
      </c>
      <c r="S15" s="5">
        <f>SQRT(0.000058^2+9*(R15/(SQRT(10))))</f>
        <v>8.5340639293716908E-2</v>
      </c>
    </row>
    <row r="16" spans="4:19" x14ac:dyDescent="0.3">
      <c r="D16" s="1">
        <v>20</v>
      </c>
      <c r="E16" s="1">
        <v>14.9</v>
      </c>
      <c r="F16" s="1">
        <v>13.2</v>
      </c>
      <c r="G16" s="1">
        <v>0.55359999999999998</v>
      </c>
      <c r="H16" s="1">
        <v>0.55859999999999999</v>
      </c>
      <c r="I16" s="1">
        <v>0.55379999999999996</v>
      </c>
      <c r="J16" s="1">
        <v>0.55859999999999999</v>
      </c>
      <c r="K16" s="1">
        <v>0.55400000000000005</v>
      </c>
      <c r="L16" s="1">
        <v>0.55869999999999997</v>
      </c>
      <c r="M16" s="1">
        <v>0.55630000000000002</v>
      </c>
      <c r="N16" s="1">
        <v>0.55820000000000003</v>
      </c>
      <c r="O16" s="1">
        <v>0.55800000000000005</v>
      </c>
      <c r="P16" s="1">
        <v>0.55959999999999999</v>
      </c>
      <c r="Q16" s="2">
        <f>AVERAGE(G16:P16)</f>
        <v>0.55693999999999999</v>
      </c>
      <c r="R16" s="2">
        <f>STDEVA(G16:P16)</f>
        <v>2.3205363364724309E-3</v>
      </c>
      <c r="S16" s="5">
        <f>SQRT(0.000058^2+9*(R16/(SQRT(10))))</f>
        <v>8.126724776188847E-2</v>
      </c>
    </row>
    <row r="19" spans="4:12" x14ac:dyDescent="0.3">
      <c r="D19" s="1" t="s">
        <v>2</v>
      </c>
      <c r="E19" s="1" t="s">
        <v>5</v>
      </c>
      <c r="F19" s="1" t="s">
        <v>10</v>
      </c>
      <c r="G19" s="1" t="s">
        <v>4</v>
      </c>
      <c r="H19" s="1" t="s">
        <v>10</v>
      </c>
      <c r="I19" s="3" t="s">
        <v>6</v>
      </c>
      <c r="J19" s="3" t="s">
        <v>10</v>
      </c>
      <c r="K19" s="1" t="s">
        <v>3</v>
      </c>
      <c r="L19" s="2" t="s">
        <v>10</v>
      </c>
    </row>
    <row r="20" spans="4:12" x14ac:dyDescent="0.3">
      <c r="D20" s="1">
        <v>90</v>
      </c>
      <c r="E20" s="1">
        <f>(2*(D9/100))/Q9</f>
        <v>1.4103709275539464</v>
      </c>
      <c r="F20" s="8">
        <f>SQRT(((2/Q9)*0.00029)^2+(((-2*(D20/100))/((Q9)^2))*S9)^2)</f>
        <v>0.2309785187297588</v>
      </c>
      <c r="G20" s="1">
        <f>((F9-$F$9)/100)*($D$5/1000)*($H$5/100)</f>
        <v>0</v>
      </c>
      <c r="H20" s="6">
        <f>SQRT(((9.74*F9/100)*$F$5/1000)^2+(($D$5*9.74/1000)*0.00029)^2)</f>
        <v>1.469447444772682E-3</v>
      </c>
      <c r="I20" s="1">
        <f>(1/2)*($D$5/1000)*(E20)^2</f>
        <v>0.51740675166286687</v>
      </c>
      <c r="J20" s="8">
        <f>SQRT((((E20^2)/2)*$F$5/1000)^2+((($D$5/1000)*E20)*F20)^2)</f>
        <v>0.16947292774442874</v>
      </c>
      <c r="K20" s="1">
        <f>G20+I20</f>
        <v>0.51740675166286687</v>
      </c>
      <c r="L20" s="5">
        <f>SQRT(H20^2+J20^2)</f>
        <v>0.16947929818730462</v>
      </c>
    </row>
    <row r="21" spans="4:12" x14ac:dyDescent="0.3">
      <c r="D21" s="1">
        <v>80</v>
      </c>
      <c r="E21" s="1">
        <f>(2*(D10/100))/Q10</f>
        <v>1.3414378536994342</v>
      </c>
      <c r="F21" s="8">
        <f>SQRT(((2/Q10)*0.00029)^2+(((-2*(D21/100))/((Q10)^2))*S10)^2)</f>
        <v>0.20360274213543592</v>
      </c>
      <c r="G21" s="1">
        <f>((F10-$F$9)/100)*($D$5/1000)*($H$5/100)</f>
        <v>5.0670402000000045E-2</v>
      </c>
      <c r="H21" s="6">
        <f>SQRT(((9.74*F10/100)*$F$5/1000)^2+(($D$5*9.74/1000)*0.00029)^2)</f>
        <v>1.4694491387757605E-3</v>
      </c>
      <c r="I21" s="1">
        <f>(1/2)*($D$5/1000)*(E21)^2</f>
        <v>0.46806537137207743</v>
      </c>
      <c r="J21" s="7">
        <f>SQRT((((E21^2)/2)*$F$5/1000)^2+((($D$5/1000)*E21)*F21)^2)</f>
        <v>0.14208543901076423</v>
      </c>
      <c r="K21" s="1">
        <f>G21+I21</f>
        <v>0.51873577337207744</v>
      </c>
      <c r="L21" s="9">
        <f t="shared" ref="L21:L27" si="0">SQRT(H21^2+J21^2)</f>
        <v>0.14209303733699638</v>
      </c>
    </row>
    <row r="22" spans="4:12" x14ac:dyDescent="0.3">
      <c r="D22" s="1">
        <v>70</v>
      </c>
      <c r="E22" s="1">
        <f>(2*(D11/100))/Q11</f>
        <v>1.2677599587072468</v>
      </c>
      <c r="F22" s="8">
        <f>SQRT(((2/Q11)*0.00029)^2+(((-2*(D22/100))/((Q11)^2))*S11)^2)</f>
        <v>0.35745779376028602</v>
      </c>
      <c r="G22" s="1">
        <f>((F11-$F$9)/100)*($D$5/1000)*($H$5/100)</f>
        <v>8.1072643200000016E-2</v>
      </c>
      <c r="H22" s="6">
        <f>SQRT(((9.74*F11/100)*$F$5/1000)^2+(($D$5*9.74/1000)*0.00029)^2)</f>
        <v>1.4694502594228777E-3</v>
      </c>
      <c r="I22" s="1">
        <f>(1/2)*($D$5/1000)*(E22)^2</f>
        <v>0.41806081111534765</v>
      </c>
      <c r="J22" s="7">
        <f>SQRT((((E22^2)/2)*$F$5/1000)^2+((($D$5/1000)*E22)*F22)^2)</f>
        <v>0.23575298178768561</v>
      </c>
      <c r="K22" s="1">
        <f t="shared" ref="K22:K27" si="1">G22+I22</f>
        <v>0.49913345431534767</v>
      </c>
      <c r="L22" s="9">
        <f t="shared" si="0"/>
        <v>0.23575756129093664</v>
      </c>
    </row>
    <row r="23" spans="4:12" x14ac:dyDescent="0.3">
      <c r="D23" s="1">
        <v>60</v>
      </c>
      <c r="E23" s="1">
        <f>(2*(D12/100))/Q12</f>
        <v>1.1709487612337897</v>
      </c>
      <c r="F23" s="8">
        <f>SQRT(((2/Q12)*0.00029)^2+(((-2*(D23/100))/((Q12)^2))*S12)^2)</f>
        <v>0.21941712354102111</v>
      </c>
      <c r="G23" s="1">
        <f>((F12-$F$9)/100)*($D$5/1000)*($H$5/100)</f>
        <v>0.13174304520000002</v>
      </c>
      <c r="H23" s="6">
        <f>SQRT(((9.74*F12/100)*$F$5/1000)^2+(($D$5*9.74/1000)*0.00029)^2)</f>
        <v>1.4694523009096151E-3</v>
      </c>
      <c r="I23" s="1">
        <f>(1/2)*($D$5/1000)*(E23)^2</f>
        <v>0.35664913928825115</v>
      </c>
      <c r="J23" s="7">
        <f>SQRT((((E23^2)/2)*$F$5/1000)^2+((($D$5/1000)*E23)*F23)^2)</f>
        <v>0.13366072176921212</v>
      </c>
      <c r="K23" s="1">
        <f t="shared" si="1"/>
        <v>0.48839218448825117</v>
      </c>
      <c r="L23" s="9">
        <f t="shared" si="0"/>
        <v>0.133668799029285</v>
      </c>
    </row>
    <row r="24" spans="4:12" x14ac:dyDescent="0.3">
      <c r="D24" s="1">
        <v>50</v>
      </c>
      <c r="E24" s="1">
        <f>(2*(D13/100))/Q13</f>
        <v>1.0965874199491179</v>
      </c>
      <c r="F24" s="8">
        <f>SQRT(((2/Q13)*0.00029)^2+(((-2*(D24/100))/((Q13)^2))*S13)^2)</f>
        <v>0.17391599707508387</v>
      </c>
      <c r="G24" s="1">
        <f>((F13-$F$9)/100)*($D$5/1000)*($H$5/100)</f>
        <v>0.17227936679999997</v>
      </c>
      <c r="H24" s="6">
        <f>SQRT(((9.74*F13/100)*$F$5/1000)^2+(($D$5*9.74/1000)*0.00029)^2)</f>
        <v>1.4694540904658694E-3</v>
      </c>
      <c r="I24" s="1">
        <f>(1/2)*($D$5/1000)*(E24)^2</f>
        <v>0.31278932005007526</v>
      </c>
      <c r="J24" s="7">
        <f>SQRT((((E24^2)/2)*$F$5/1000)^2+((($D$5/1000)*E24)*F24)^2)</f>
        <v>9.92151934536568E-2</v>
      </c>
      <c r="K24" s="1">
        <f t="shared" si="1"/>
        <v>0.4850686868500752</v>
      </c>
      <c r="L24" s="9">
        <f t="shared" si="0"/>
        <v>9.9226074735275768E-2</v>
      </c>
    </row>
    <row r="25" spans="4:12" x14ac:dyDescent="0.3">
      <c r="D25" s="1">
        <v>40</v>
      </c>
      <c r="E25" s="1">
        <f>(2*(D14/100))/Q14</f>
        <v>0.98820332283367296</v>
      </c>
      <c r="F25" s="7">
        <f>SQRT(((2/Q14)*0.00029)^2+(((-2*(D25/100))/((Q14)^2))*S14)^2)</f>
        <v>7.6754007919656059E-2</v>
      </c>
      <c r="G25" s="1">
        <f>((F14-$F$9)/100)*($D$5/1000)*($H$5/100)</f>
        <v>0.21281568840000001</v>
      </c>
      <c r="H25" s="6">
        <f>SQRT(((9.74*F14/100)*$F$5/1000)^2+(($D$5*9.74/1000)*0.00029)^2)</f>
        <v>1.4694560190143444E-3</v>
      </c>
      <c r="I25" s="1">
        <f>(1/2)*($D$5/1000)*(E25)^2</f>
        <v>0.25401421265530805</v>
      </c>
      <c r="J25" s="7">
        <f>SQRT((((E25^2)/2)*$F$5/1000)^2+((($D$5/1000)*E25)*F25)^2)</f>
        <v>3.9458699418573474E-2</v>
      </c>
      <c r="K25" s="1">
        <f t="shared" si="1"/>
        <v>0.46682990105530808</v>
      </c>
      <c r="L25" s="9">
        <f t="shared" si="0"/>
        <v>3.9486051471337928E-2</v>
      </c>
    </row>
    <row r="26" spans="4:12" x14ac:dyDescent="0.3">
      <c r="D26" s="1">
        <v>30</v>
      </c>
      <c r="E26" s="1">
        <f>(2*(D15/100))/Q15</f>
        <v>0.86820628581350923</v>
      </c>
      <c r="F26" s="8">
        <f>SQRT(((2/Q15)*0.00029)^2+(((-2*(D26/100))/((Q15)^2))*S15)^2)</f>
        <v>0.1072170364455558</v>
      </c>
      <c r="G26" s="1">
        <f>((F15-$F$9)/100)*($D$5/1000)*($H$5/100)</f>
        <v>0.25335201000000002</v>
      </c>
      <c r="H26" s="6">
        <f>SQRT(((9.74*F15/100)*$F$5/1000)^2+(($D$5*9.74/1000)*0.00029)^2)</f>
        <v>1.4694580865544928E-3</v>
      </c>
      <c r="I26" s="1">
        <f>(1/2)*($D$5/1000)*(E26)^2</f>
        <v>0.19607004517657661</v>
      </c>
      <c r="J26" s="7">
        <f>SQRT((((E26^2)/2)*$F$5/1000)^2+((($D$5/1000)*E26)*F26)^2)</f>
        <v>4.8426392539415011E-2</v>
      </c>
      <c r="K26" s="1">
        <f t="shared" si="1"/>
        <v>0.44942205517657663</v>
      </c>
      <c r="L26" s="9">
        <f t="shared" si="0"/>
        <v>4.8448682143580023E-2</v>
      </c>
    </row>
    <row r="27" spans="4:12" x14ac:dyDescent="0.3">
      <c r="D27" s="1">
        <v>20</v>
      </c>
      <c r="E27" s="1">
        <f>(2*(D16/100))/Q16</f>
        <v>0.71821022013143254</v>
      </c>
      <c r="F27" s="8">
        <f>SQRT(((2/Q16)*0.00029)^2+(((-2*(D27/100))/((Q16)^2))*S16)^2)</f>
        <v>0.10480455632630045</v>
      </c>
      <c r="G27" s="1">
        <f>((F16-$F$9)/100)*($D$5/1000)*($H$5/100)</f>
        <v>0.29895537179999998</v>
      </c>
      <c r="H27" s="6">
        <f>SQRT(((9.74*F16/100)*$F$5/1000)^2+(($D$5*9.74/1000)*0.00029)^2)</f>
        <v>1.4694605786749124E-3</v>
      </c>
      <c r="I27" s="1">
        <f>(1/2)*($D$5/1000)*(E27)^2</f>
        <v>0.13417405925915724</v>
      </c>
      <c r="J27" s="7">
        <f>SQRT((((E27^2)/2)*$F$5/1000)^2+((($D$5/1000)*E27)*F27)^2)</f>
        <v>3.9158598324712843E-2</v>
      </c>
      <c r="K27" s="1">
        <f t="shared" si="1"/>
        <v>0.43312943105915724</v>
      </c>
      <c r="L27" s="9">
        <f t="shared" si="0"/>
        <v>3.9186160020452158E-2</v>
      </c>
    </row>
  </sheetData>
  <mergeCells count="4">
    <mergeCell ref="D3:E3"/>
    <mergeCell ref="F4:G4"/>
    <mergeCell ref="F5:G5"/>
    <mergeCell ref="G8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2019-06-01T07:26:57Z</dcterms:modified>
</cp:coreProperties>
</file>