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drawings/drawing3.xml" ContentType="application/vnd.openxmlformats-officedocument.drawing+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charts/chart13.xml" ContentType="application/vnd.openxmlformats-officedocument.drawingml.chart+xml"/>
  <Override PartName="/xl/charts/style7.xml" ContentType="application/vnd.ms-office.chartstyle+xml"/>
  <Override PartName="/xl/charts/colors7.xml" ContentType="application/vnd.ms-office.chartcolorstyle+xml"/>
  <Override PartName="/xl/charts/chart14.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5.xml" ContentType="application/vnd.openxmlformats-officedocument.drawingml.chart+xml"/>
  <Override PartName="/xl/charts/style9.xml" ContentType="application/vnd.ms-office.chartstyle+xml"/>
  <Override PartName="/xl/charts/colors9.xml" ContentType="application/vnd.ms-office.chartcolorstyle+xml"/>
  <Override PartName="/xl/charts/chart16.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7.xml" ContentType="application/vnd.openxmlformats-officedocument.drawingml.chart+xml"/>
  <Override PartName="/xl/charts/style11.xml" ContentType="application/vnd.ms-office.chartstyle+xml"/>
  <Override PartName="/xl/charts/colors11.xml" ContentType="application/vnd.ms-office.chartcolorstyle+xml"/>
  <Override PartName="/xl/charts/chart18.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19.xml" ContentType="application/vnd.openxmlformats-officedocument.drawingml.chart+xml"/>
  <Override PartName="/xl/charts/style13.xml" ContentType="application/vnd.ms-office.chartstyle+xml"/>
  <Override PartName="/xl/charts/colors13.xml" ContentType="application/vnd.ms-office.chartcolorstyle+xml"/>
  <Override PartName="/xl/charts/chart20.xml" ContentType="application/vnd.openxmlformats-officedocument.drawingml.chart+xml"/>
  <Override PartName="/xl/charts/style14.xml" ContentType="application/vnd.ms-office.chartstyle+xml"/>
  <Override PartName="/xl/charts/colors14.xml" ContentType="application/vnd.ms-office.chartcolorstyle+xml"/>
  <Override PartName="/xl/charts/chart21.xml" ContentType="application/vnd.openxmlformats-officedocument.drawingml.chart+xml"/>
  <Override PartName="/xl/charts/style15.xml" ContentType="application/vnd.ms-office.chartstyle+xml"/>
  <Override PartName="/xl/charts/colors15.xml" ContentType="application/vnd.ms-office.chartcolorstyle+xml"/>
  <Override PartName="/xl/charts/chart22.xml" ContentType="application/vnd.openxmlformats-officedocument.drawingml.chart+xml"/>
  <Override PartName="/xl/charts/style16.xml" ContentType="application/vnd.ms-office.chartstyle+xml"/>
  <Override PartName="/xl/charts/colors16.xml" ContentType="application/vnd.ms-office.chartcolorstyle+xml"/>
  <Override PartName="/xl/charts/chart2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LAB FISICA II\Clases virtuales\"/>
    </mc:Choice>
  </mc:AlternateContent>
  <xr:revisionPtr revIDLastSave="0" documentId="13_ncr:1_{EEF92098-0F12-4080-8D08-D282A467319C}" xr6:coauthVersionLast="45" xr6:coauthVersionMax="45" xr10:uidLastSave="{00000000-0000-0000-0000-000000000000}"/>
  <bookViews>
    <workbookView xWindow="-108" yWindow="-108" windowWidth="23256" windowHeight="12576" activeTab="7" xr2:uid="{00000000-000D-0000-FFFF-FFFF00000000}"/>
  </bookViews>
  <sheets>
    <sheet name="Péndulo F" sheetId="1" r:id="rId1"/>
    <sheet name="Campo E" sheetId="2" r:id="rId2"/>
    <sheet name="Ley Ohm" sheetId="3" r:id="rId3"/>
    <sheet name="Circuitos SyP" sheetId="4" r:id="rId4"/>
    <sheet name="Kirchhoff" sheetId="5" r:id="rId5"/>
    <sheet name="Campo T" sheetId="6" r:id="rId6"/>
    <sheet name="Ondas M" sheetId="7" r:id="rId7"/>
    <sheet name="Optica" sheetId="8" r:id="rId8"/>
  </sheets>
  <externalReferences>
    <externalReference r:id="rId9"/>
    <externalReference r:id="rId10"/>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1" roundtripDataSignature="AMtx7mjAYIYhjEZeNXzUO0yA//KGiQIdUQ=="/>
    </ext>
  </extLst>
</workbook>
</file>

<file path=xl/calcChain.xml><?xml version="1.0" encoding="utf-8"?>
<calcChain xmlns="http://schemas.openxmlformats.org/spreadsheetml/2006/main">
  <c r="E95" i="8" l="1"/>
  <c r="E94" i="8"/>
  <c r="E93" i="8"/>
  <c r="N84" i="8"/>
  <c r="M84" i="8"/>
  <c r="N83" i="8"/>
  <c r="M83" i="8"/>
  <c r="N82" i="8"/>
  <c r="M82" i="8"/>
  <c r="N81" i="8"/>
  <c r="M81" i="8"/>
  <c r="N80" i="8"/>
  <c r="M80" i="8"/>
  <c r="P79" i="8" a="1"/>
  <c r="P79" i="8" s="1"/>
  <c r="N61" i="8"/>
  <c r="M61" i="8"/>
  <c r="N60" i="8"/>
  <c r="M60" i="8"/>
  <c r="N59" i="8"/>
  <c r="M59" i="8"/>
  <c r="N58" i="8"/>
  <c r="M58" i="8"/>
  <c r="N57" i="8"/>
  <c r="M57" i="8"/>
  <c r="P56" i="8" a="1"/>
  <c r="F94" i="8" s="1"/>
  <c r="N19" i="8"/>
  <c r="M19" i="8"/>
  <c r="N18" i="8"/>
  <c r="M18" i="8"/>
  <c r="N17" i="8"/>
  <c r="M17" i="8"/>
  <c r="N16" i="8"/>
  <c r="M16" i="8"/>
  <c r="N15" i="8"/>
  <c r="M15" i="8"/>
  <c r="N14" i="8"/>
  <c r="M14" i="8"/>
  <c r="N13" i="8"/>
  <c r="M13" i="8"/>
  <c r="P12" i="8" a="1"/>
  <c r="P12" i="8" s="1"/>
  <c r="P56" i="8" l="1"/>
  <c r="F93" i="8"/>
  <c r="F95" i="8"/>
  <c r="T35" i="7"/>
  <c r="T59" i="7" l="1"/>
  <c r="P41" i="7" l="1"/>
  <c r="P44" i="7"/>
  <c r="P43" i="7"/>
  <c r="P38" i="7"/>
  <c r="P37" i="7"/>
  <c r="L41" i="7"/>
  <c r="P36" i="7"/>
  <c r="P35" i="7"/>
  <c r="L38" i="7"/>
  <c r="L39" i="7"/>
  <c r="P42" i="7"/>
  <c r="R48" i="7" l="1" a="1"/>
  <c r="R48" i="7" s="1"/>
  <c r="S59" i="7"/>
  <c r="T61" i="7" s="1"/>
  <c r="P50" i="7"/>
  <c r="K50" i="7"/>
  <c r="K51" i="7"/>
  <c r="K52" i="7"/>
  <c r="K49" i="7"/>
  <c r="S35" i="7"/>
  <c r="D14" i="7" l="1"/>
  <c r="D23" i="7"/>
  <c r="D26" i="7" s="1"/>
  <c r="D25" i="7"/>
  <c r="G51" i="7"/>
  <c r="F51" i="7"/>
  <c r="G50" i="7"/>
  <c r="F50" i="7"/>
  <c r="G49" i="7"/>
  <c r="F49" i="7"/>
  <c r="G48" i="7"/>
  <c r="F48" i="7"/>
  <c r="D37" i="7"/>
  <c r="D36" i="7"/>
  <c r="E35" i="7"/>
  <c r="E34" i="7"/>
  <c r="E33" i="7"/>
  <c r="P39" i="7"/>
  <c r="L40" i="7"/>
  <c r="L37" i="7" l="1"/>
  <c r="L36" i="7"/>
  <c r="E37" i="7"/>
  <c r="P40" i="7" s="1"/>
  <c r="E36" i="7"/>
  <c r="L35" i="7" s="1"/>
  <c r="T37" i="7" l="1"/>
  <c r="AE32" i="6" l="1"/>
  <c r="AF15" i="6"/>
  <c r="Y48" i="6"/>
  <c r="AF14" i="6"/>
  <c r="AE31" i="6" l="1"/>
  <c r="X22" i="6"/>
  <c r="X40" i="6" s="1"/>
  <c r="X11" i="6"/>
  <c r="I72" i="1"/>
  <c r="I71" i="1"/>
  <c r="F48" i="6"/>
  <c r="X39" i="6" l="1"/>
  <c r="Q29" i="5"/>
  <c r="Q27" i="5"/>
  <c r="Q28" i="5"/>
  <c r="Q30" i="5"/>
  <c r="Q26" i="5"/>
  <c r="Q25" i="5"/>
  <c r="Q24" i="5"/>
  <c r="C38" i="6" l="1"/>
  <c r="C37" i="6"/>
  <c r="C36" i="6"/>
  <c r="C35" i="6"/>
  <c r="C34" i="6"/>
  <c r="C33" i="6"/>
  <c r="E27" i="6"/>
  <c r="D38" i="6" s="1"/>
  <c r="E26" i="6"/>
  <c r="D37" i="6" s="1"/>
  <c r="E25" i="6"/>
  <c r="D36" i="6" s="1"/>
  <c r="E24" i="6"/>
  <c r="D35" i="6" s="1"/>
  <c r="E23" i="6"/>
  <c r="D34" i="6" s="1"/>
  <c r="E22" i="6"/>
  <c r="D33" i="6" s="1"/>
  <c r="W27" i="6" s="1" a="1"/>
  <c r="X13" i="6"/>
  <c r="E16" i="6"/>
  <c r="X12" i="6"/>
  <c r="W27" i="6" l="1"/>
  <c r="Y47" i="6"/>
  <c r="AE14" i="6"/>
  <c r="AF24" i="6" s="1"/>
  <c r="X38" i="6"/>
  <c r="R30" i="5"/>
  <c r="R26" i="5"/>
  <c r="R28" i="5"/>
  <c r="Q12" i="5"/>
  <c r="Q13" i="5"/>
  <c r="Q11" i="5"/>
  <c r="AE15" i="6" l="1"/>
  <c r="AF25" i="6" s="1"/>
  <c r="Q20" i="4"/>
  <c r="R31" i="4"/>
  <c r="R20" i="4"/>
  <c r="R13" i="4"/>
  <c r="W15" i="4"/>
  <c r="R30" i="4"/>
  <c r="Q31" i="4"/>
  <c r="Q30" i="4"/>
  <c r="V21" i="4"/>
  <c r="Q14" i="4"/>
  <c r="V14" i="4"/>
  <c r="D20" i="4"/>
  <c r="D21" i="4"/>
  <c r="E14" i="1"/>
  <c r="Q13" i="4"/>
  <c r="AA20" i="4" l="1"/>
  <c r="W22" i="4"/>
  <c r="Q21" i="4"/>
  <c r="R22" i="4" s="1"/>
  <c r="AA13" i="4"/>
  <c r="R15" i="4"/>
  <c r="I86" i="3" l="1"/>
  <c r="W63" i="3"/>
  <c r="W29" i="3"/>
  <c r="W15" i="3"/>
  <c r="Z60" i="3" l="1" a="1"/>
  <c r="Z60" i="3" s="1"/>
  <c r="Z43" i="3" a="1"/>
  <c r="Z43" i="3" s="1"/>
  <c r="Z26" i="3" a="1"/>
  <c r="Z12" i="3" a="1"/>
  <c r="I79" i="3" l="1"/>
  <c r="Z26" i="3"/>
  <c r="I77" i="3"/>
  <c r="Z12" i="3"/>
  <c r="I76" i="3"/>
  <c r="I88" i="3"/>
  <c r="I89" i="3"/>
  <c r="I87" i="3"/>
  <c r="W46" i="3"/>
  <c r="I78" i="3" l="1"/>
  <c r="F128" i="2"/>
  <c r="D128" i="2"/>
  <c r="N123" i="2"/>
  <c r="O124" i="2" s="1"/>
  <c r="J113" i="2" a="1"/>
  <c r="J113" i="2" s="1"/>
  <c r="G94" i="2"/>
  <c r="G95" i="2"/>
  <c r="G96" i="2"/>
  <c r="G97" i="2"/>
  <c r="G98" i="2"/>
  <c r="G99" i="2"/>
  <c r="G100" i="2"/>
  <c r="G101" i="2"/>
  <c r="G102" i="2"/>
  <c r="G103" i="2"/>
  <c r="G104" i="2"/>
  <c r="G105" i="2"/>
  <c r="G106" i="2"/>
  <c r="G107" i="2"/>
  <c r="G108" i="2"/>
  <c r="G109" i="2"/>
  <c r="G93" i="2"/>
  <c r="N122" i="2" l="1"/>
  <c r="G123" i="2"/>
  <c r="O123" i="2" s="1"/>
  <c r="G122" i="2"/>
  <c r="O122" i="2"/>
  <c r="E49" i="2"/>
  <c r="E37" i="2"/>
  <c r="E38" i="2"/>
  <c r="E39" i="2"/>
  <c r="E40" i="2"/>
  <c r="E41" i="2"/>
  <c r="E42" i="2"/>
  <c r="E43" i="2"/>
  <c r="E44" i="2"/>
  <c r="E45" i="2"/>
  <c r="E46" i="2"/>
  <c r="E47" i="2"/>
  <c r="E48" i="2"/>
  <c r="E50" i="2"/>
  <c r="E51" i="2"/>
  <c r="E52" i="2"/>
  <c r="E36" i="2"/>
  <c r="D37" i="2" l="1"/>
  <c r="L71" i="1" l="1"/>
  <c r="G117" i="2"/>
  <c r="J38" i="2"/>
  <c r="D38" i="2"/>
  <c r="D39" i="2"/>
  <c r="D40" i="2"/>
  <c r="D41" i="2"/>
  <c r="D42" i="2"/>
  <c r="D43" i="2"/>
  <c r="D44" i="2"/>
  <c r="D45" i="2"/>
  <c r="D46" i="2"/>
  <c r="D47" i="2"/>
  <c r="D48" i="2"/>
  <c r="D49" i="2"/>
  <c r="D50" i="2"/>
  <c r="D51" i="2"/>
  <c r="D52" i="2"/>
  <c r="D36" i="2"/>
  <c r="E15" i="1"/>
  <c r="M79" i="1"/>
  <c r="M71" i="1"/>
  <c r="O62" i="1"/>
  <c r="L62" i="1"/>
  <c r="G61" i="1" a="1"/>
  <c r="G62" i="1"/>
  <c r="N79" i="1"/>
  <c r="J51" i="1"/>
  <c r="J45" i="1"/>
  <c r="N62" i="1"/>
  <c r="J40" i="1"/>
  <c r="P35" i="1"/>
  <c r="M35" i="1"/>
  <c r="N35" i="1"/>
  <c r="L35" i="1"/>
  <c r="O35" i="1"/>
  <c r="O34" i="1"/>
  <c r="M34" i="1"/>
  <c r="P34" i="1"/>
  <c r="L34" i="1"/>
  <c r="N33" i="1"/>
  <c r="M33" i="1"/>
  <c r="P33" i="1"/>
  <c r="L33" i="1"/>
  <c r="O33" i="1"/>
  <c r="P32" i="1"/>
  <c r="M32" i="1"/>
  <c r="N32" i="1"/>
  <c r="L32" i="1"/>
  <c r="O32" i="1"/>
  <c r="P31" i="1"/>
  <c r="O31" i="1"/>
  <c r="N31" i="1"/>
  <c r="M31" i="1"/>
  <c r="L31" i="1"/>
  <c r="M30" i="1"/>
  <c r="N30" i="1"/>
  <c r="L30" i="1"/>
  <c r="O30" i="1"/>
  <c r="J30" i="1"/>
  <c r="M29" i="1"/>
  <c r="N29" i="1"/>
  <c r="L29" i="1"/>
  <c r="O29" i="1"/>
  <c r="J32" i="1"/>
  <c r="J29" i="1"/>
  <c r="J28" i="1"/>
  <c r="J27" i="1"/>
  <c r="N81" i="1"/>
  <c r="J55" i="1"/>
  <c r="H63" i="1"/>
  <c r="P29" i="1"/>
  <c r="J33" i="1"/>
  <c r="G64" i="1"/>
  <c r="G61" i="1"/>
  <c r="H64" i="1"/>
  <c r="G65" i="1"/>
  <c r="N34" i="1"/>
  <c r="J31" i="1"/>
  <c r="H61" i="1"/>
  <c r="H65" i="1"/>
  <c r="J46" i="1"/>
  <c r="J56" i="1"/>
  <c r="H62" i="1"/>
  <c r="M62" i="1"/>
  <c r="P30" i="1"/>
  <c r="G63" i="1"/>
  <c r="N8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<sst xmlns="http://schemas.openxmlformats.org/spreadsheetml/2006/main" count="491" uniqueCount="344">
  <si>
    <t>Grupo 6 - Integrantes:</t>
  </si>
  <si>
    <r>
      <t xml:space="preserve">Tabla 1.2: Periodo de oscilacion del Péndulo Físico </t>
    </r>
    <r>
      <rPr>
        <b/>
        <sz val="12"/>
        <color rgb="FFFF0000"/>
        <rFont val="Calibri"/>
        <family val="2"/>
      </rPr>
      <t>(s)</t>
    </r>
    <r>
      <rPr>
        <b/>
        <sz val="12"/>
        <color theme="1"/>
        <rFont val="Calibri"/>
        <family val="2"/>
      </rPr>
      <t xml:space="preserve">, para una distancia variable d </t>
    </r>
    <r>
      <rPr>
        <b/>
        <sz val="12"/>
        <color rgb="FFFF0000"/>
        <rFont val="Calibri"/>
        <family val="2"/>
      </rPr>
      <t>(cm)</t>
    </r>
    <r>
      <rPr>
        <b/>
        <sz val="12"/>
        <color theme="1"/>
        <rFont val="Calibri"/>
        <family val="2"/>
      </rPr>
      <t>, entre el eje de rotación y el Centro de Masas.</t>
    </r>
  </si>
  <si>
    <t>Emmanuel Naranjo Blanco</t>
  </si>
  <si>
    <t>José Julián Camacho Hernández</t>
  </si>
  <si>
    <r>
      <t>Distancia d</t>
    </r>
    <r>
      <rPr>
        <b/>
        <sz val="12"/>
        <color rgb="FFC00000"/>
        <rFont val="Calibri (Cuerpo)"/>
      </rPr>
      <t xml:space="preserve"> (cm)</t>
    </r>
  </si>
  <si>
    <r>
      <t>d</t>
    </r>
    <r>
      <rPr>
        <vertAlign val="subscript"/>
        <sz val="12"/>
        <color theme="1"/>
        <rFont val="Calibri"/>
        <family val="2"/>
      </rPr>
      <t>1</t>
    </r>
    <r>
      <rPr>
        <sz val="12"/>
        <color theme="1"/>
        <rFont val="Calibri"/>
        <family val="2"/>
      </rPr>
      <t xml:space="preserve"> =16.0</t>
    </r>
  </si>
  <si>
    <r>
      <t>d</t>
    </r>
    <r>
      <rPr>
        <vertAlign val="subscript"/>
        <sz val="12"/>
        <color theme="1"/>
        <rFont val="Calibri"/>
        <family val="2"/>
      </rPr>
      <t>2</t>
    </r>
    <r>
      <rPr>
        <sz val="12"/>
        <color theme="1"/>
        <rFont val="Calibri"/>
        <family val="2"/>
      </rPr>
      <t xml:space="preserve"> =13.95</t>
    </r>
  </si>
  <si>
    <r>
      <t>d</t>
    </r>
    <r>
      <rPr>
        <vertAlign val="subscript"/>
        <sz val="12"/>
        <color theme="1"/>
        <rFont val="Calibri"/>
        <family val="2"/>
      </rPr>
      <t>3</t>
    </r>
    <r>
      <rPr>
        <sz val="12"/>
        <color theme="1"/>
        <rFont val="Calibri"/>
        <family val="2"/>
      </rPr>
      <t xml:space="preserve"> =11.95</t>
    </r>
  </si>
  <si>
    <r>
      <t>d</t>
    </r>
    <r>
      <rPr>
        <vertAlign val="subscript"/>
        <sz val="12"/>
        <color theme="1"/>
        <rFont val="Calibri"/>
        <family val="2"/>
      </rPr>
      <t>4</t>
    </r>
    <r>
      <rPr>
        <sz val="12"/>
        <color theme="1"/>
        <rFont val="Calibri"/>
        <family val="2"/>
      </rPr>
      <t xml:space="preserve"> =9.95</t>
    </r>
  </si>
  <si>
    <r>
      <t>d</t>
    </r>
    <r>
      <rPr>
        <vertAlign val="subscript"/>
        <sz val="12"/>
        <color theme="1"/>
        <rFont val="Calibri"/>
        <family val="2"/>
      </rPr>
      <t>5</t>
    </r>
    <r>
      <rPr>
        <sz val="12"/>
        <color theme="1"/>
        <rFont val="Calibri"/>
        <family val="2"/>
      </rPr>
      <t xml:space="preserve"> =7.95</t>
    </r>
  </si>
  <si>
    <r>
      <t>d</t>
    </r>
    <r>
      <rPr>
        <vertAlign val="subscript"/>
        <sz val="12"/>
        <color theme="1"/>
        <rFont val="Calibri"/>
        <family val="2"/>
      </rPr>
      <t>6</t>
    </r>
    <r>
      <rPr>
        <sz val="12"/>
        <color theme="1"/>
        <rFont val="Calibri"/>
        <family val="2"/>
      </rPr>
      <t xml:space="preserve"> =6.0</t>
    </r>
  </si>
  <si>
    <r>
      <t>d</t>
    </r>
    <r>
      <rPr>
        <vertAlign val="subscript"/>
        <sz val="12"/>
        <color theme="1"/>
        <rFont val="Calibri"/>
        <family val="2"/>
      </rPr>
      <t>7</t>
    </r>
    <r>
      <rPr>
        <sz val="12"/>
        <color theme="1"/>
        <rFont val="Calibri"/>
        <family val="2"/>
      </rPr>
      <t xml:space="preserve"> =3.95</t>
    </r>
  </si>
  <si>
    <t>Gabiel González Rodríguez</t>
  </si>
  <si>
    <t>Medida</t>
  </si>
  <si>
    <r>
      <t xml:space="preserve">Periodo T </t>
    </r>
    <r>
      <rPr>
        <b/>
        <sz val="12"/>
        <color rgb="FFC00000"/>
        <rFont val="Calibri (Cuerpo)"/>
      </rPr>
      <t>(s)</t>
    </r>
  </si>
  <si>
    <r>
      <t xml:space="preserve">Tabla 1.1: Valores promedio de la masa </t>
    </r>
    <r>
      <rPr>
        <b/>
        <sz val="12"/>
        <color rgb="FFC00000"/>
        <rFont val="Calibri"/>
        <family val="2"/>
      </rPr>
      <t>(g)</t>
    </r>
    <r>
      <rPr>
        <b/>
        <sz val="12"/>
        <rFont val="Calibri"/>
        <family val="2"/>
      </rPr>
      <t>, longitud</t>
    </r>
    <r>
      <rPr>
        <b/>
        <sz val="12"/>
        <color rgb="FFC00000"/>
        <rFont val="Calibri"/>
        <family val="2"/>
      </rPr>
      <t xml:space="preserve"> (cm) </t>
    </r>
    <r>
      <rPr>
        <b/>
        <sz val="12"/>
        <rFont val="Calibri"/>
        <family val="2"/>
      </rPr>
      <t>y desplazamiento angular</t>
    </r>
    <r>
      <rPr>
        <b/>
        <sz val="12"/>
        <color rgb="FFC00000"/>
        <rFont val="Calibri"/>
        <family val="2"/>
      </rPr>
      <t xml:space="preserve"> (°) </t>
    </r>
    <r>
      <rPr>
        <b/>
        <sz val="12"/>
        <rFont val="Calibri"/>
        <family val="2"/>
      </rPr>
      <t>para una varilla</t>
    </r>
    <r>
      <rPr>
        <b/>
        <sz val="12"/>
        <color theme="1"/>
        <rFont val="Calibri"/>
        <family val="2"/>
      </rPr>
      <t>.</t>
    </r>
  </si>
  <si>
    <t>Masa de la varilla</t>
  </si>
  <si>
    <t>Longitud de la varilla</t>
  </si>
  <si>
    <r>
      <t>Tabla 1.4: Periodo de oscilacion T del Péndulo Físico</t>
    </r>
    <r>
      <rPr>
        <b/>
        <sz val="12"/>
        <color rgb="FFFF0000"/>
        <rFont val="Calibri"/>
        <family val="2"/>
      </rPr>
      <t xml:space="preserve"> (s)</t>
    </r>
    <r>
      <rPr>
        <b/>
        <sz val="12"/>
        <color theme="1"/>
        <rFont val="Calibri"/>
        <family val="2"/>
      </rPr>
      <t xml:space="preserve">, en función de la  distancia d </t>
    </r>
    <r>
      <rPr>
        <b/>
        <sz val="12"/>
        <color rgb="FFFF0000"/>
        <rFont val="Calibri"/>
        <family val="2"/>
      </rPr>
      <t>(cm)</t>
    </r>
    <r>
      <rPr>
        <b/>
        <sz val="12"/>
        <color theme="1"/>
        <rFont val="Calibri"/>
        <family val="2"/>
      </rPr>
      <t>, entre el eje de rotación y el Centro de Masas.</t>
    </r>
  </si>
  <si>
    <t>Tabla 1.1.2: Valores de la incertidumbre de la masa y longitud de una varilla de laboratorio.</t>
  </si>
  <si>
    <t>Incertidumbre de la masa de la varilla</t>
  </si>
  <si>
    <r>
      <t xml:space="preserve">Periodo T </t>
    </r>
    <r>
      <rPr>
        <b/>
        <sz val="12"/>
        <color rgb="FFFF0000"/>
        <rFont val="Calibri"/>
        <family val="2"/>
      </rPr>
      <t>(s)</t>
    </r>
  </si>
  <si>
    <r>
      <t xml:space="preserve">Distancia d </t>
    </r>
    <r>
      <rPr>
        <b/>
        <sz val="12"/>
        <color rgb="FFFF0000"/>
        <rFont val="Calibri"/>
        <family val="2"/>
      </rPr>
      <t>(cm)</t>
    </r>
  </si>
  <si>
    <t>Distancia (Eje x)</t>
  </si>
  <si>
    <t>Periodo (Eje y)</t>
  </si>
  <si>
    <t>Incertidumbre de la longitud de la varilla</t>
  </si>
  <si>
    <t>Tabla 1.3: Resolución de los instrumentos utilizados.</t>
  </si>
  <si>
    <r>
      <t xml:space="preserve">Resolución de la balanza </t>
    </r>
    <r>
      <rPr>
        <sz val="12"/>
        <color rgb="FFC00000"/>
        <rFont val="Calibri"/>
        <family val="2"/>
      </rPr>
      <t>(g)</t>
    </r>
  </si>
  <si>
    <r>
      <t xml:space="preserve">Resolución de la cinta métrica </t>
    </r>
    <r>
      <rPr>
        <sz val="12"/>
        <color rgb="FFC00000"/>
        <rFont val="Calibri"/>
        <family val="2"/>
      </rPr>
      <t>(cm)</t>
    </r>
  </si>
  <si>
    <r>
      <t xml:space="preserve">Resolución del smart timer (tiempo) </t>
    </r>
    <r>
      <rPr>
        <sz val="12"/>
        <color rgb="FFC00000"/>
        <rFont val="Calibri"/>
        <family val="2"/>
      </rPr>
      <t>(s)</t>
    </r>
  </si>
  <si>
    <r>
      <t xml:space="preserve">Resolución del transportador </t>
    </r>
    <r>
      <rPr>
        <sz val="12"/>
        <color rgb="FFC00000"/>
        <rFont val="Calibri"/>
        <family val="2"/>
      </rPr>
      <t>(</t>
    </r>
    <r>
      <rPr>
        <sz val="12"/>
        <color rgb="FFC00000"/>
        <rFont val="Symbol"/>
        <family val="1"/>
        <charset val="2"/>
      </rPr>
      <t>°</t>
    </r>
    <r>
      <rPr>
        <sz val="12"/>
        <color rgb="FFC00000"/>
        <rFont val="Calibri"/>
        <family val="2"/>
      </rPr>
      <t>)</t>
    </r>
  </si>
  <si>
    <t>Tabla 1.5: Datos  para el ajuste  lineal.</t>
  </si>
  <si>
    <t>Variable Horizontal (X) =</t>
  </si>
  <si>
    <t>d^2</t>
  </si>
  <si>
    <t>Variable Vertical (Y) =</t>
  </si>
  <si>
    <t>T^2*d</t>
  </si>
  <si>
    <r>
      <t>X</t>
    </r>
    <r>
      <rPr>
        <vertAlign val="subscript"/>
        <sz val="12"/>
        <color theme="1"/>
        <rFont val="Calibri"/>
        <family val="2"/>
      </rPr>
      <t>promedio</t>
    </r>
    <r>
      <rPr>
        <sz val="12"/>
        <color theme="1"/>
        <rFont val="Calibri"/>
        <family val="2"/>
      </rPr>
      <t xml:space="preserve">  =</t>
    </r>
  </si>
  <si>
    <t>Tabla 1.5.2: Cálculos para el ajuste lineal.</t>
  </si>
  <si>
    <r>
      <t>Y</t>
    </r>
    <r>
      <rPr>
        <vertAlign val="subscript"/>
        <sz val="12"/>
        <color theme="1"/>
        <rFont val="Calibri"/>
        <family val="2"/>
      </rPr>
      <t>promedio</t>
    </r>
    <r>
      <rPr>
        <sz val="12"/>
        <color theme="1"/>
        <rFont val="Calibri"/>
        <family val="2"/>
      </rPr>
      <t xml:space="preserve">   =</t>
    </r>
  </si>
  <si>
    <t>x^2</t>
  </si>
  <si>
    <t>y^2</t>
  </si>
  <si>
    <t>xy</t>
  </si>
  <si>
    <r>
      <rPr>
        <sz val="12"/>
        <color theme="1"/>
        <rFont val="Symbol"/>
        <family val="1"/>
        <charset val="2"/>
      </rPr>
      <t>S</t>
    </r>
    <r>
      <rPr>
        <sz val="12"/>
        <color theme="1"/>
        <rFont val="Calibri"/>
        <family val="2"/>
      </rPr>
      <t>X =</t>
    </r>
  </si>
  <si>
    <r>
      <rPr>
        <sz val="12"/>
        <color theme="1"/>
        <rFont val="Symbol"/>
        <family val="1"/>
        <charset val="2"/>
      </rPr>
      <t>S</t>
    </r>
    <r>
      <rPr>
        <sz val="12"/>
        <color theme="1"/>
        <rFont val="Calibri"/>
        <family val="2"/>
      </rPr>
      <t>Y =</t>
    </r>
  </si>
  <si>
    <r>
      <rPr>
        <sz val="12"/>
        <color theme="1"/>
        <rFont val="Symbol"/>
        <family val="1"/>
        <charset val="2"/>
      </rPr>
      <t>S</t>
    </r>
    <r>
      <rPr>
        <sz val="12"/>
        <color theme="1"/>
        <rFont val="Calibri"/>
        <family val="2"/>
      </rPr>
      <t>X</t>
    </r>
    <r>
      <rPr>
        <vertAlign val="superscript"/>
        <sz val="12"/>
        <color theme="1"/>
        <rFont val="Calibri"/>
        <family val="2"/>
      </rPr>
      <t>2</t>
    </r>
    <r>
      <rPr>
        <sz val="12"/>
        <color theme="1"/>
        <rFont val="Calibri"/>
        <family val="2"/>
      </rPr>
      <t xml:space="preserve"> =</t>
    </r>
  </si>
  <si>
    <r>
      <rPr>
        <sz val="12"/>
        <color theme="1"/>
        <rFont val="Symbol"/>
        <family val="1"/>
        <charset val="2"/>
      </rPr>
      <t>S</t>
    </r>
    <r>
      <rPr>
        <sz val="12"/>
        <color theme="1"/>
        <rFont val="Calibri"/>
        <family val="2"/>
      </rPr>
      <t>Y</t>
    </r>
    <r>
      <rPr>
        <vertAlign val="superscript"/>
        <sz val="12"/>
        <color theme="1"/>
        <rFont val="Calibri"/>
        <family val="2"/>
      </rPr>
      <t>2</t>
    </r>
    <r>
      <rPr>
        <sz val="12"/>
        <color theme="1"/>
        <rFont val="Calibri"/>
        <family val="2"/>
      </rPr>
      <t xml:space="preserve"> =</t>
    </r>
  </si>
  <si>
    <r>
      <rPr>
        <sz val="12"/>
        <color theme="1"/>
        <rFont val="Symbol"/>
        <family val="1"/>
        <charset val="2"/>
      </rPr>
      <t>S</t>
    </r>
    <r>
      <rPr>
        <sz val="12"/>
        <color theme="1"/>
        <rFont val="Calibri"/>
        <family val="2"/>
      </rPr>
      <t>XY =</t>
    </r>
  </si>
  <si>
    <t>Tabla 1.6: Resultados del ajuste  lineal por Mínimos Cuadrados.</t>
  </si>
  <si>
    <t>Pendiente m</t>
  </si>
  <si>
    <t>Intercepto b</t>
  </si>
  <si>
    <t>Modelo Y = m´X + b</t>
  </si>
  <si>
    <t>y = 0.0409x + 3.5843</t>
  </si>
  <si>
    <t>Coeficiente de correlacion r</t>
  </si>
  <si>
    <r>
      <t>Coeficiente de determinacion r</t>
    </r>
    <r>
      <rPr>
        <vertAlign val="superscript"/>
        <sz val="12"/>
        <color theme="1"/>
        <rFont val="Calibri"/>
        <family val="2"/>
      </rPr>
      <t>2</t>
    </r>
  </si>
  <si>
    <r>
      <t xml:space="preserve">Tabla 1.7: Valores experimentales de la gravedad </t>
    </r>
    <r>
      <rPr>
        <b/>
        <sz val="12"/>
        <color rgb="FFFF0000"/>
        <rFont val="Calibri"/>
        <family val="2"/>
      </rPr>
      <t xml:space="preserve">(cm^2/2) </t>
    </r>
    <r>
      <rPr>
        <b/>
        <sz val="12"/>
        <color theme="1"/>
        <rFont val="Calibri"/>
        <family val="2"/>
      </rPr>
      <t xml:space="preserve">y momento de inercia de la varilla </t>
    </r>
    <r>
      <rPr>
        <b/>
        <sz val="12"/>
        <color rgb="FFFF0000"/>
        <rFont val="Calibri"/>
        <family val="2"/>
      </rPr>
      <t>(g*cm^2)</t>
    </r>
    <r>
      <rPr>
        <b/>
        <sz val="12"/>
        <color theme="1"/>
        <rFont val="Calibri"/>
        <family val="2"/>
      </rPr>
      <t>.</t>
    </r>
  </si>
  <si>
    <t>Gravedad</t>
  </si>
  <si>
    <t>Momento de inercia sobre el centro de masa</t>
  </si>
  <si>
    <r>
      <t xml:space="preserve">Tabla 1.8: Valores teórcios de la gravedad </t>
    </r>
    <r>
      <rPr>
        <b/>
        <sz val="12"/>
        <color rgb="FFFF0000"/>
        <rFont val="Calibri"/>
        <family val="2"/>
      </rPr>
      <t>(cm^2/s)</t>
    </r>
    <r>
      <rPr>
        <b/>
        <sz val="12"/>
        <color theme="1"/>
        <rFont val="Calibri"/>
        <family val="2"/>
      </rPr>
      <t xml:space="preserve"> y momento de inercia de la varilla </t>
    </r>
    <r>
      <rPr>
        <b/>
        <sz val="12"/>
        <color rgb="FFFF0000"/>
        <rFont val="Calibri"/>
        <family val="2"/>
      </rPr>
      <t>(g*cm^2)</t>
    </r>
    <r>
      <rPr>
        <b/>
        <sz val="12"/>
        <color theme="1"/>
        <rFont val="Calibri"/>
        <family val="2"/>
      </rPr>
      <t>.</t>
    </r>
  </si>
  <si>
    <t>Tabla 1.9: Porcentaje de error entre los valores teórico y experimental de la gravedad y momento de inercia sobre el centro de masa.</t>
  </si>
  <si>
    <t>Tabla 1.10: Matriz de Estimación Lineal.</t>
  </si>
  <si>
    <t>Tabla 1.12: Derivadas parciales necesarias para hallar las incertidumbres de los cálculos experimentales.</t>
  </si>
  <si>
    <t>∂g/∂m´</t>
  </si>
  <si>
    <t>∂Icm/∂m</t>
  </si>
  <si>
    <t>∂Icm/∂b</t>
  </si>
  <si>
    <t>∂Icm/∂g</t>
  </si>
  <si>
    <t>Tabla 1.11: Resultados de la estimación lineal.</t>
  </si>
  <si>
    <t>Tabla 1.12: Derivadas parciales necesarias para hallar la incertidumbre del Icm teóica.</t>
  </si>
  <si>
    <t>Valor</t>
  </si>
  <si>
    <t>Incertidumbre</t>
  </si>
  <si>
    <t>∂Icm/∂L</t>
  </si>
  <si>
    <t>b</t>
  </si>
  <si>
    <t>m´</t>
  </si>
  <si>
    <t>Tabla 1.13: Resultados finales de los valores teóricos y experimentales.</t>
  </si>
  <si>
    <t>Tabla N° 2.1. Potencial eléctrico a lo largo del eje de un dipolo</t>
  </si>
  <si>
    <t>Distancia, x (cm)</t>
  </si>
  <si>
    <t>Potencial Eléctrico, V (V)</t>
  </si>
  <si>
    <t>Eje x</t>
  </si>
  <si>
    <t>Eje y</t>
  </si>
  <si>
    <t>Tabla N° 2.1.3. Resultados del ajuste  lineal por Mínimos Cuadrados.</t>
  </si>
  <si>
    <t>Tabla N° 2.1.2. Cálculos para el ajuste lineal.</t>
  </si>
  <si>
    <t>Tabla N° 2.2 Potencial eléctrico en un plano, debido a un dipolo eléctrico</t>
  </si>
  <si>
    <t>y (cm) / x (cm)</t>
  </si>
  <si>
    <t>Tabla N° 3.1.2. Resultados del ajuste  lineal por Mínimos Cuadrados.</t>
  </si>
  <si>
    <t>Tabla N° 3.1.3. Matriz de Estimación Lineal.</t>
  </si>
  <si>
    <t>E experimental</t>
  </si>
  <si>
    <t>E teórico</t>
  </si>
  <si>
    <t>Gravedad (g*cm^2)</t>
  </si>
  <si>
    <t>Icm experimental (g*cm^2)</t>
  </si>
  <si>
    <t>Icm teórico (g*cm^2)</t>
  </si>
  <si>
    <t>Tabla N° 3.1.4. Resolución de instrumentos utiizados.</t>
  </si>
  <si>
    <t xml:space="preserve">Tabla N° 3.2. Potencial eléctrico entre dos líneas de carga paralelas </t>
  </si>
  <si>
    <t>Porcentaje de error (%)</t>
  </si>
  <si>
    <t>Tabla N° 3.1.5. Incertidumbres del voltaje y longitud a partir de instrumentos del laboratorio.</t>
  </si>
  <si>
    <t>Tabla N° 3.1.6. Derivadas parciales necesarias para hallar la incertidumbre del E teóico.</t>
  </si>
  <si>
    <t>∂E/∂V</t>
  </si>
  <si>
    <t>∂E/∂x</t>
  </si>
  <si>
    <t>Figura 1. Gráfica de dispersión ΔV en función de la distancia x.</t>
  </si>
  <si>
    <t>Figura 2. Gráfica linealizada de dispersión de los datos de la Tabla N° 2.1.2</t>
  </si>
  <si>
    <t>Tensión entre placas (V)</t>
  </si>
  <si>
    <t>Figura 6. Superficie 3D del Potencial Eléctrico entre dos líneas de carga paralelas.</t>
  </si>
  <si>
    <t>Figura 7. Superficie de contorno del Potencial Eléctrico entre dos líneas de carga paralelas.</t>
  </si>
  <si>
    <t>Figura 5. Gráfica de Potencial eléctrico para líneas de carga paralelas en función de la distancia x.</t>
  </si>
  <si>
    <t>Figura 3. Superficie 3D del Potencial Eléctrico debido a un dipolo eléctrico.</t>
  </si>
  <si>
    <t>Figura 4. Superficie de contorno del Potencial Eléctrico debido a un dipolo eléctrico.</t>
  </si>
  <si>
    <t>Fuente de CD (V)</t>
  </si>
  <si>
    <t>Distancia, x (m)</t>
  </si>
  <si>
    <t>V = 37.471x + 0.1166</t>
  </si>
  <si>
    <t>Regla del papel conductor (m)</t>
  </si>
  <si>
    <t>Tabla N° 3.1.7. Resultados del campo eléctrico experimental y teórico (V/m) con su respectiva incertidumbre.</t>
  </si>
  <si>
    <t>Tabla N° 3.1.1. Potencial eléctrico para líneas de carga paralelas</t>
  </si>
  <si>
    <t>Tabla N° 3.1.0. Potencial eléctrico para líneas de carga paralelas</t>
  </si>
  <si>
    <t>Modelo Y = mx + b</t>
  </si>
  <si>
    <t>Distancia entre placas (m)</t>
  </si>
  <si>
    <t>V = -1.566x - 0.0047</t>
  </si>
  <si>
    <t>Componente</t>
  </si>
  <si>
    <t>No. Medición</t>
  </si>
  <si>
    <t>Voltímetro (V)</t>
  </si>
  <si>
    <t>Amperímetro (A)</t>
  </si>
  <si>
    <t xml:space="preserve">Resistor de 25 </t>
  </si>
  <si>
    <t>Resistor de 25 Ω.</t>
  </si>
  <si>
    <t>Resistor de 50 Ω.</t>
  </si>
  <si>
    <t>Resistor de 75 Ω.</t>
  </si>
  <si>
    <t>Resistor de 100 Ω.</t>
  </si>
  <si>
    <t>V = 74(I) - 0.25</t>
  </si>
  <si>
    <t xml:space="preserve">Resistor de 100 </t>
  </si>
  <si>
    <t xml:space="preserve">Resistor de 75 </t>
  </si>
  <si>
    <t xml:space="preserve">Resistor de 50 </t>
  </si>
  <si>
    <t>y = 24.831x + 0.0404</t>
  </si>
  <si>
    <t>y = 49x</t>
  </si>
  <si>
    <t>y = 97.684x + 0.2632</t>
  </si>
  <si>
    <t>Voltaje en la batería (V)</t>
  </si>
  <si>
    <t>Tabla 6.1. Matriz de estimación lineal para resistor de 25 Ω.</t>
  </si>
  <si>
    <t>Tabla 6.2. Matriz de estimación lineal para resistor de 50 Ω.</t>
  </si>
  <si>
    <r>
      <rPr>
        <b/>
        <sz val="12"/>
        <color theme="1"/>
        <rFont val="Arial"/>
        <family val="2"/>
      </rPr>
      <t>Tabla 1.</t>
    </r>
    <r>
      <rPr>
        <sz val="12"/>
        <color theme="1"/>
        <rFont val="Arial"/>
        <family val="2"/>
      </rPr>
      <t xml:space="preserve"> Resolución de los instrumentos utilizados.</t>
    </r>
  </si>
  <si>
    <r>
      <rPr>
        <b/>
        <sz val="12"/>
        <color theme="1"/>
        <rFont val="Arial"/>
        <family val="2"/>
      </rPr>
      <t>Tabla 3.1.</t>
    </r>
    <r>
      <rPr>
        <sz val="12"/>
        <color theme="1"/>
        <rFont val="Arial"/>
        <family val="2"/>
      </rPr>
      <t xml:space="preserve"> Mediciones de voltaje y corriente para un resistor de 25Ω.</t>
    </r>
  </si>
  <si>
    <r>
      <rPr>
        <b/>
        <sz val="12"/>
        <color theme="1"/>
        <rFont val="Arial"/>
        <family val="2"/>
      </rPr>
      <t>Tabla 3.2.</t>
    </r>
    <r>
      <rPr>
        <sz val="12"/>
        <color theme="1"/>
        <rFont val="Arial"/>
        <family val="2"/>
      </rPr>
      <t xml:space="preserve"> Mediciones de voltaje y corriente para un resistor de 50Ω.</t>
    </r>
  </si>
  <si>
    <r>
      <rPr>
        <b/>
        <sz val="12"/>
        <color theme="1"/>
        <rFont val="Arial"/>
        <family val="2"/>
      </rPr>
      <t>Tabla 3.3.</t>
    </r>
    <r>
      <rPr>
        <sz val="12"/>
        <color theme="1"/>
        <rFont val="Arial"/>
        <family val="2"/>
      </rPr>
      <t xml:space="preserve"> Mediciones de voltaje y corriente para un resistor de 75Ω.</t>
    </r>
  </si>
  <si>
    <r>
      <rPr>
        <b/>
        <sz val="12"/>
        <color theme="1"/>
        <rFont val="Arial"/>
        <family val="2"/>
      </rPr>
      <t>Tabla 3.4.</t>
    </r>
    <r>
      <rPr>
        <sz val="12"/>
        <color theme="1"/>
        <rFont val="Arial"/>
        <family val="2"/>
      </rPr>
      <t xml:space="preserve"> Mediciones de voltaje y corriente para un resistor de 100Ω.</t>
    </r>
  </si>
  <si>
    <r>
      <rPr>
        <b/>
        <sz val="12"/>
        <color theme="1"/>
        <rFont val="Arial"/>
        <family val="2"/>
      </rPr>
      <t xml:space="preserve">Tabla 7. </t>
    </r>
    <r>
      <rPr>
        <sz val="12"/>
        <color theme="1"/>
        <rFont val="Arial"/>
        <family val="2"/>
      </rPr>
      <t>Porcentaje de error entre los valores teórico y experimental de las resistencias (%).</t>
    </r>
  </si>
  <si>
    <r>
      <rPr>
        <b/>
        <sz val="12"/>
        <color theme="1"/>
        <rFont val="Arial"/>
        <family val="2"/>
      </rPr>
      <t>Figura 1.</t>
    </r>
    <r>
      <rPr>
        <sz val="12"/>
        <color theme="1"/>
        <rFont val="Arial"/>
        <family val="2"/>
      </rPr>
      <t xml:space="preserve"> Gráfica de voltaje en función de la corriente para un resistor de 25 Ω.</t>
    </r>
  </si>
  <si>
    <r>
      <rPr>
        <b/>
        <sz val="12"/>
        <color theme="1"/>
        <rFont val="Arial"/>
        <family val="2"/>
      </rPr>
      <t>Figura 2.</t>
    </r>
    <r>
      <rPr>
        <sz val="12"/>
        <color theme="1"/>
        <rFont val="Arial"/>
        <family val="2"/>
      </rPr>
      <t xml:space="preserve"> Gráfica de voltaje en función de la corriente para un resistor de 50 Ω.</t>
    </r>
  </si>
  <si>
    <r>
      <rPr>
        <b/>
        <sz val="12"/>
        <color theme="1"/>
        <rFont val="Arial"/>
        <family val="2"/>
      </rPr>
      <t>Figura 3.</t>
    </r>
    <r>
      <rPr>
        <sz val="12"/>
        <color theme="1"/>
        <rFont val="Arial"/>
        <family val="2"/>
      </rPr>
      <t xml:space="preserve"> Gráfica de voltaje en función de la corriente para un resistor de 75 Ω.</t>
    </r>
  </si>
  <si>
    <r>
      <rPr>
        <b/>
        <sz val="12"/>
        <color theme="1"/>
        <rFont val="Arial"/>
        <family val="2"/>
      </rPr>
      <t>Figura 4.</t>
    </r>
    <r>
      <rPr>
        <sz val="12"/>
        <color theme="1"/>
        <rFont val="Arial"/>
        <family val="2"/>
      </rPr>
      <t xml:space="preserve"> Gráfica de voltaje en función de la corriente para un resistor de 100 Ω.</t>
    </r>
  </si>
  <si>
    <r>
      <rPr>
        <b/>
        <sz val="12"/>
        <color theme="1"/>
        <rFont val="Arial"/>
        <family val="2"/>
      </rPr>
      <t xml:space="preserve">Tabla 5.1. </t>
    </r>
    <r>
      <rPr>
        <sz val="12"/>
        <color theme="1"/>
        <rFont val="Arial"/>
        <family val="2"/>
      </rPr>
      <t>Resultados del ajuste lineal para resistor de 25 Ω.</t>
    </r>
  </si>
  <si>
    <r>
      <rPr>
        <b/>
        <sz val="12"/>
        <color theme="1"/>
        <rFont val="Arial"/>
        <family val="2"/>
      </rPr>
      <t>Tabla 5.2.</t>
    </r>
    <r>
      <rPr>
        <sz val="12"/>
        <color theme="1"/>
        <rFont val="Arial"/>
        <family val="2"/>
      </rPr>
      <t xml:space="preserve"> Resultados del ajuste lineal para resistor de 50 Ω.</t>
    </r>
  </si>
  <si>
    <r>
      <rPr>
        <b/>
        <sz val="12"/>
        <color theme="1"/>
        <rFont val="Arial"/>
        <family val="2"/>
      </rPr>
      <t>Tabla 5.3.</t>
    </r>
    <r>
      <rPr>
        <sz val="12"/>
        <color theme="1"/>
        <rFont val="Arial"/>
        <family val="2"/>
      </rPr>
      <t xml:space="preserve"> Resultados del ajuste lineal para resistor de 75 Ω.</t>
    </r>
  </si>
  <si>
    <r>
      <rPr>
        <b/>
        <sz val="12"/>
        <color theme="1"/>
        <rFont val="Arial"/>
        <family val="2"/>
      </rPr>
      <t>Tabla 5.4.</t>
    </r>
    <r>
      <rPr>
        <sz val="12"/>
        <color theme="1"/>
        <rFont val="Arial"/>
        <family val="2"/>
      </rPr>
      <t xml:space="preserve"> Resultados del ajuste lineal para resistor de 100 Ω.</t>
    </r>
  </si>
  <si>
    <r>
      <rPr>
        <b/>
        <sz val="12"/>
        <color theme="1"/>
        <rFont val="Arial"/>
        <family val="2"/>
      </rPr>
      <t>Tabla 6.3.</t>
    </r>
    <r>
      <rPr>
        <sz val="12"/>
        <color theme="1"/>
        <rFont val="Arial"/>
        <family val="2"/>
      </rPr>
      <t xml:space="preserve"> Matriz de estimación lineal para resistor de 75 Ω.</t>
    </r>
  </si>
  <si>
    <r>
      <rPr>
        <b/>
        <sz val="12"/>
        <color theme="1"/>
        <rFont val="Arial"/>
        <family val="2"/>
      </rPr>
      <t>Tabla 6.4.</t>
    </r>
    <r>
      <rPr>
        <sz val="12"/>
        <color theme="1"/>
        <rFont val="Arial"/>
        <family val="2"/>
      </rPr>
      <t xml:space="preserve"> Matriz de estimación lineal para resistor de 100 Ω.</t>
    </r>
  </si>
  <si>
    <r>
      <rPr>
        <b/>
        <sz val="12"/>
        <color theme="1"/>
        <rFont val="Arial"/>
        <family val="2"/>
      </rPr>
      <t xml:space="preserve">Figura 5. </t>
    </r>
    <r>
      <rPr>
        <sz val="12"/>
        <color theme="1"/>
        <rFont val="Arial"/>
        <family val="2"/>
      </rPr>
      <t>Gráfica del voltaje en función de la corriente para los resistores de 25, 50, 75 y 100 Ohms.</t>
    </r>
  </si>
  <si>
    <t>Voltaje en R1 (V)</t>
  </si>
  <si>
    <t>Voltaje en R2 (V)</t>
  </si>
  <si>
    <t>Corriente total (A)</t>
  </si>
  <si>
    <t>Corriente en R1 (A)</t>
  </si>
  <si>
    <t>Corriente en R2 (A)</t>
  </si>
  <si>
    <t>± Incertidumbe</t>
  </si>
  <si>
    <t>R1 (Ω)</t>
  </si>
  <si>
    <t>R2 (Ω)</t>
  </si>
  <si>
    <t>Batería (V)</t>
  </si>
  <si>
    <t>Mediciones de voltaje (± 0.01) V y corriente (± 0.01) A de un circuito en paralelo.</t>
  </si>
  <si>
    <t>Mediciones de voltaje (± 0.01) V y corriente (± 0.01) A de un circuito en serie.</t>
  </si>
  <si>
    <t>Req experimental</t>
  </si>
  <si>
    <t>Req teórica</t>
  </si>
  <si>
    <r>
      <t>Resultados de la resistencia equivalente experimental y teórica (</t>
    </r>
    <r>
      <rPr>
        <sz val="12"/>
        <color theme="1"/>
        <rFont val="Sylfaen"/>
        <family val="1"/>
      </rPr>
      <t>Ω</t>
    </r>
    <r>
      <rPr>
        <sz val="12"/>
        <color theme="1"/>
        <rFont val="Arial"/>
        <family val="2"/>
      </rPr>
      <t>) para un circuito en serie.</t>
    </r>
  </si>
  <si>
    <r>
      <t>Resultados de la resistencia equivalente experimental y teórica (</t>
    </r>
    <r>
      <rPr>
        <sz val="12"/>
        <color theme="1"/>
        <rFont val="Sylfaen"/>
        <family val="1"/>
      </rPr>
      <t>Ω</t>
    </r>
    <r>
      <rPr>
        <sz val="12"/>
        <color theme="1"/>
        <rFont val="Arial"/>
        <family val="2"/>
      </rPr>
      <t>) para un circuito en paralelo.</t>
    </r>
  </si>
  <si>
    <t>I experimental</t>
  </si>
  <si>
    <t>I teórica</t>
  </si>
  <si>
    <t>Resultados de la corriente total experimental y teórica del circuito (A)  para un circuito en serie.</t>
  </si>
  <si>
    <t>Comprobación de la Ley de Voltajes de Kirchhoff para un circuito en serie.</t>
  </si>
  <si>
    <t>Comprobación de la Ley de Corrientes de Kirchhoff para un circuito en paralelo.</t>
  </si>
  <si>
    <t>Valores de la incertidumbre de la corriente y voltaje para elexperimento del laboratorio.</t>
  </si>
  <si>
    <t>Incertidumbre de la corriente</t>
  </si>
  <si>
    <t>Incertidumbre del voltaje</t>
  </si>
  <si>
    <t xml:space="preserve"> Componentes utilizados en el experimento.</t>
  </si>
  <si>
    <t xml:space="preserve"> Resolución de los instrumentos utilizados.</t>
  </si>
  <si>
    <t>-</t>
  </si>
  <si>
    <t>∂R/∂V</t>
  </si>
  <si>
    <t>∂R/∂I</t>
  </si>
  <si>
    <t>Serie</t>
  </si>
  <si>
    <t>Paralelo</t>
  </si>
  <si>
    <t>Circuito</t>
  </si>
  <si>
    <t>Voltaje en la batería (±0.1) V</t>
  </si>
  <si>
    <t>Voltaje en la resistencia (±0.01) V</t>
  </si>
  <si>
    <t>Corriente en el circuito (±0.01) A</t>
  </si>
  <si>
    <r>
      <rPr>
        <b/>
        <sz val="12"/>
        <color theme="1"/>
        <rFont val="Arial"/>
        <family val="2"/>
      </rPr>
      <t>Tabla 2.</t>
    </r>
    <r>
      <rPr>
        <sz val="12"/>
        <color theme="1"/>
        <rFont val="Arial"/>
        <family val="2"/>
      </rPr>
      <t xml:space="preserve"> Resistores utilizados en el experimento (±0.1) Ω.</t>
    </r>
  </si>
  <si>
    <r>
      <rPr>
        <b/>
        <sz val="12"/>
        <color theme="1"/>
        <rFont val="Arial"/>
        <family val="2"/>
      </rPr>
      <t>Tabla 4.</t>
    </r>
    <r>
      <rPr>
        <sz val="12"/>
        <color theme="1"/>
        <rFont val="Arial"/>
        <family val="2"/>
      </rPr>
      <t xml:space="preserve"> Valores experimentales de las resistencias (Ω) con sus respectivas incertidumbres.</t>
    </r>
  </si>
  <si>
    <t xml:space="preserve">Derivadas parciales necesarias para hallar la incertidumbre de la resistencia equivalente. </t>
  </si>
  <si>
    <t>Suma de voltajes en resistencias (±0.01) V</t>
  </si>
  <si>
    <t>Voltaje de la fuente (±0.01) V</t>
  </si>
  <si>
    <t>Suma de corrientes en resistencias (±0.01) A</t>
  </si>
  <si>
    <t>Corriente entregada por la fuente (±0.01) A</t>
  </si>
  <si>
    <t>Resultados de la corriente total experimental y teórica del circuito para un circuito en paralelo.</t>
  </si>
  <si>
    <t>Batería 1</t>
  </si>
  <si>
    <t xml:space="preserve">Batería 2 </t>
  </si>
  <si>
    <t>R1</t>
  </si>
  <si>
    <t>R2</t>
  </si>
  <si>
    <t>R3</t>
  </si>
  <si>
    <t>R4</t>
  </si>
  <si>
    <t>R5</t>
  </si>
  <si>
    <t>Voltaje</t>
  </si>
  <si>
    <t xml:space="preserve">Valor </t>
  </si>
  <si>
    <t>Corriente</t>
  </si>
  <si>
    <t>Batería 2 apagada.</t>
  </si>
  <si>
    <t>Batería 1 apagada.</t>
  </si>
  <si>
    <t>Ambas baterías</t>
  </si>
  <si>
    <t>% error</t>
  </si>
  <si>
    <t>I1</t>
  </si>
  <si>
    <t>I2</t>
  </si>
  <si>
    <t>I3</t>
  </si>
  <si>
    <t>Resultados de la aplicación de las leyes de Kirchhoff</t>
  </si>
  <si>
    <t xml:space="preserve"> Componente horizontal (T)</t>
  </si>
  <si>
    <t>Componente vertical (T)</t>
  </si>
  <si>
    <r>
      <rPr>
        <sz val="11"/>
        <color theme="1"/>
        <rFont val="Calibri"/>
        <family val="2"/>
      </rPr>
      <t>μ</t>
    </r>
    <r>
      <rPr>
        <vertAlign val="subscript"/>
        <sz val="9.35"/>
        <color theme="1"/>
        <rFont val="Calibri"/>
        <family val="2"/>
      </rPr>
      <t>0</t>
    </r>
  </si>
  <si>
    <t>Campo total (T)</t>
  </si>
  <si>
    <t xml:space="preserve"> Inclinación </t>
  </si>
  <si>
    <t>36.38 °</t>
  </si>
  <si>
    <t>Número de vueltas</t>
  </si>
  <si>
    <t>Marca</t>
  </si>
  <si>
    <t>Pasco</t>
  </si>
  <si>
    <t>I(A)</t>
  </si>
  <si>
    <t>θ (Rad)</t>
  </si>
  <si>
    <t>I (A)</t>
  </si>
  <si>
    <t>Grados</t>
  </si>
  <si>
    <t>Radianes</t>
  </si>
  <si>
    <t>Comprobación del Teorema de Superposición experimental.</t>
  </si>
  <si>
    <t>Voltaje (V)</t>
  </si>
  <si>
    <t>Corriente (A)</t>
  </si>
  <si>
    <t>Comprobación del Teorema de Superposición teórico.</t>
  </si>
  <si>
    <t>Radio (m)</t>
  </si>
  <si>
    <t>Corriente máxima (A)</t>
  </si>
  <si>
    <t>θ (°)</t>
  </si>
  <si>
    <t>I = 0,0248 θ - 0,005</t>
  </si>
  <si>
    <r>
      <rPr>
        <b/>
        <sz val="12"/>
        <color theme="1"/>
        <rFont val="Arial"/>
        <family val="2"/>
      </rPr>
      <t xml:space="preserve">Tabla 4.4. </t>
    </r>
    <r>
      <rPr>
        <sz val="12"/>
        <color theme="1"/>
        <rFont val="Arial"/>
        <family val="2"/>
      </rPr>
      <t>Resultados del ajuste lineal.</t>
    </r>
  </si>
  <si>
    <r>
      <t>Tan(</t>
    </r>
    <r>
      <rPr>
        <sz val="11"/>
        <color theme="1"/>
        <rFont val="Calibri"/>
        <family val="2"/>
      </rPr>
      <t>θ</t>
    </r>
    <r>
      <rPr>
        <sz val="12"/>
        <color theme="1"/>
        <rFont val="Arial"/>
        <family val="2"/>
      </rPr>
      <t>)</t>
    </r>
    <r>
      <rPr>
        <sz val="12"/>
        <color theme="1"/>
        <rFont val="Arial"/>
        <family val="2"/>
      </rPr>
      <t xml:space="preserve"> (rad)</t>
    </r>
  </si>
  <si>
    <t>Bth experimental</t>
  </si>
  <si>
    <t>Bth vertical</t>
  </si>
  <si>
    <t>Incertidumbre de la pendiente m</t>
  </si>
  <si>
    <t xml:space="preserve">Incertidumbre del ángulo </t>
  </si>
  <si>
    <r>
      <rPr>
        <b/>
        <sz val="12"/>
        <color theme="1"/>
        <rFont val="Arial"/>
        <family val="2"/>
      </rPr>
      <t>Figura 2.</t>
    </r>
    <r>
      <rPr>
        <sz val="12"/>
        <color theme="1"/>
        <rFont val="Arial"/>
        <family val="2"/>
      </rPr>
      <t xml:space="preserve"> Modelo linealizado de la corriente en función del ángulo.</t>
    </r>
  </si>
  <si>
    <r>
      <t>∂B</t>
    </r>
    <r>
      <rPr>
        <sz val="10"/>
        <color theme="1"/>
        <rFont val="Arial"/>
        <family val="2"/>
      </rPr>
      <t>th</t>
    </r>
    <r>
      <rPr>
        <sz val="12"/>
        <color theme="1"/>
        <rFont val="Arial"/>
        <family val="2"/>
      </rPr>
      <t>/∂m</t>
    </r>
  </si>
  <si>
    <r>
      <t>∂B</t>
    </r>
    <r>
      <rPr>
        <sz val="10"/>
        <color theme="1"/>
        <rFont val="Arial"/>
        <family val="2"/>
      </rPr>
      <t>tv</t>
    </r>
    <r>
      <rPr>
        <sz val="12"/>
        <color theme="1"/>
        <rFont val="Arial"/>
        <family val="2"/>
      </rPr>
      <t>/∂B</t>
    </r>
    <r>
      <rPr>
        <sz val="10"/>
        <color theme="1"/>
        <rFont val="Arial"/>
        <family val="2"/>
      </rPr>
      <t>th</t>
    </r>
  </si>
  <si>
    <r>
      <t>∂B</t>
    </r>
    <r>
      <rPr>
        <sz val="10"/>
        <color theme="1"/>
        <rFont val="Arial"/>
        <family val="2"/>
      </rPr>
      <t>tv</t>
    </r>
    <r>
      <rPr>
        <sz val="12"/>
        <color theme="1"/>
        <rFont val="Arial"/>
        <family val="2"/>
      </rPr>
      <t>/∂θ</t>
    </r>
  </si>
  <si>
    <r>
      <t xml:space="preserve">Tabla 4.7. </t>
    </r>
    <r>
      <rPr>
        <sz val="12"/>
        <color theme="1"/>
        <rFont val="Arial"/>
        <family val="2"/>
      </rPr>
      <t>Matriz de Estimación Lineal.</t>
    </r>
  </si>
  <si>
    <r>
      <t xml:space="preserve">Tabla 4.8. </t>
    </r>
    <r>
      <rPr>
        <sz val="12"/>
        <color theme="1"/>
        <rFont val="Arial"/>
        <family val="2"/>
      </rPr>
      <t>Derivadas parciales necesarias para hallar la incertidumbre de BTh y BTv experimental.</t>
    </r>
  </si>
  <si>
    <r>
      <rPr>
        <b/>
        <sz val="12"/>
        <color theme="1"/>
        <rFont val="Arial"/>
        <family val="2"/>
      </rPr>
      <t>Tabla 4.6.</t>
    </r>
    <r>
      <rPr>
        <sz val="12"/>
        <color theme="1"/>
        <rFont val="Arial"/>
        <family val="2"/>
      </rPr>
      <t xml:space="preserve"> Ángulo para la determinación de la componente vertical del campo magnético terrestre.</t>
    </r>
  </si>
  <si>
    <r>
      <rPr>
        <b/>
        <sz val="12"/>
        <color theme="1"/>
        <rFont val="Arial"/>
        <family val="2"/>
      </rPr>
      <t>Tabla 4.5.</t>
    </r>
    <r>
      <rPr>
        <sz val="12"/>
        <color theme="1"/>
        <rFont val="Arial"/>
        <family val="2"/>
      </rPr>
      <t xml:space="preserve"> Magnitud del Campo magnético terrestre en Costa Rica </t>
    </r>
  </si>
  <si>
    <r>
      <rPr>
        <b/>
        <sz val="12"/>
        <color theme="1"/>
        <rFont val="Arial"/>
        <family val="2"/>
      </rPr>
      <t>Figura 1</t>
    </r>
    <r>
      <rPr>
        <sz val="12"/>
        <color theme="1"/>
        <rFont val="Arial"/>
        <family val="2"/>
      </rPr>
      <t>. Gráfico de dispersión de la corriente en función del ángulo.</t>
    </r>
  </si>
  <si>
    <r>
      <rPr>
        <b/>
        <sz val="12"/>
        <color theme="1"/>
        <rFont val="Arial"/>
        <family val="2"/>
      </rPr>
      <t>Tabla 4.3.</t>
    </r>
    <r>
      <rPr>
        <sz val="12"/>
        <color theme="1"/>
        <rFont val="Arial"/>
        <family val="2"/>
      </rPr>
      <t xml:space="preserve"> Modelo linealizado</t>
    </r>
  </si>
  <si>
    <r>
      <rPr>
        <b/>
        <sz val="12"/>
        <color theme="1"/>
        <rFont val="Arial"/>
        <family val="2"/>
      </rPr>
      <t>Tabla 4.2.</t>
    </r>
    <r>
      <rPr>
        <sz val="12"/>
        <color theme="1"/>
        <rFont val="Arial"/>
        <family val="2"/>
      </rPr>
      <t xml:space="preserve"> Corriente y ángulo  de desviación de la bobina circular</t>
    </r>
  </si>
  <si>
    <r>
      <rPr>
        <b/>
        <sz val="12"/>
        <color theme="1"/>
        <rFont val="Arial"/>
        <family val="2"/>
      </rPr>
      <t>Tabla 4.1.</t>
    </r>
    <r>
      <rPr>
        <sz val="12"/>
        <color theme="1"/>
        <rFont val="Arial"/>
        <family val="2"/>
      </rPr>
      <t xml:space="preserve"> Características de la bobina y la permeabilidad magnética en el vacío.</t>
    </r>
  </si>
  <si>
    <t>Componente horizontal</t>
  </si>
  <si>
    <t xml:space="preserve">Componente vertical </t>
  </si>
  <si>
    <t>Ángulo (°)</t>
  </si>
  <si>
    <t>Magnitud (T)</t>
  </si>
  <si>
    <r>
      <t xml:space="preserve">Tabla 4.9. </t>
    </r>
    <r>
      <rPr>
        <sz val="12"/>
        <color theme="1"/>
        <rFont val="Arial"/>
        <family val="2"/>
      </rPr>
      <t>Valores de la incertidumbre de la pediente, radio de la bobina y del ángulo.</t>
    </r>
  </si>
  <si>
    <r>
      <t xml:space="preserve">Tabla 4.10. </t>
    </r>
    <r>
      <rPr>
        <sz val="12"/>
        <color theme="1"/>
        <rFont val="Arial"/>
        <family val="2"/>
      </rPr>
      <t>Resultados finales de los valores teóricos y experimentales del campo magnético terrestre (T).</t>
    </r>
  </si>
  <si>
    <r>
      <rPr>
        <b/>
        <sz val="12"/>
        <color theme="1"/>
        <rFont val="Arial"/>
        <family val="2"/>
      </rPr>
      <t>Tabla 4.11.</t>
    </r>
    <r>
      <rPr>
        <sz val="12"/>
        <color theme="1"/>
        <rFont val="Arial"/>
        <family val="2"/>
      </rPr>
      <t xml:space="preserve"> Porcentaje de error (%) entre los valores teórico y experimentales del campo magnético terrestre.</t>
    </r>
  </si>
  <si>
    <r>
      <rPr>
        <b/>
        <sz val="12"/>
        <color theme="1"/>
        <rFont val="Arial"/>
        <family val="2"/>
      </rPr>
      <t xml:space="preserve">Tabla 4.12. </t>
    </r>
    <r>
      <rPr>
        <sz val="12"/>
        <color theme="1"/>
        <rFont val="Arial"/>
        <family val="2"/>
      </rPr>
      <t>Campo magnético terrestre resultante de forma experimental.</t>
    </r>
  </si>
  <si>
    <r>
      <rPr>
        <b/>
        <sz val="11"/>
        <color theme="1"/>
        <rFont val="Calibri"/>
        <family val="2"/>
        <scheme val="minor"/>
      </rPr>
      <t xml:space="preserve">Tabla 5.1. </t>
    </r>
    <r>
      <rPr>
        <sz val="12"/>
        <color theme="1"/>
        <rFont val="Arial"/>
        <family val="2"/>
      </rPr>
      <t>Resolución de los instrumentos de medición</t>
    </r>
  </si>
  <si>
    <t>Instrumento</t>
  </si>
  <si>
    <t>Resolución</t>
  </si>
  <si>
    <t>Elemento</t>
  </si>
  <si>
    <t>Masa (kg)  para el caso de tensión constante</t>
  </si>
  <si>
    <t>Longitud del alambre de cobre (m)</t>
  </si>
  <si>
    <t>No. medición</t>
  </si>
  <si>
    <t>Distancia d (m)</t>
  </si>
  <si>
    <t>masa m (kg)</t>
  </si>
  <si>
    <t>Regla (m)</t>
  </si>
  <si>
    <t>Balanza (para masa colgante) (kg)</t>
  </si>
  <si>
    <r>
      <rPr>
        <b/>
        <sz val="11"/>
        <color theme="1"/>
        <rFont val="Calibri"/>
        <family val="2"/>
        <scheme val="minor"/>
      </rPr>
      <t xml:space="preserve">Tabla 5.2. </t>
    </r>
    <r>
      <rPr>
        <sz val="12"/>
        <color theme="1"/>
        <rFont val="Arial"/>
        <family val="2"/>
      </rPr>
      <t>Valores de cantidades físicas utilzadas en el experimento.</t>
    </r>
  </si>
  <si>
    <t>Masa del alambre de cobre (kg)</t>
  </si>
  <si>
    <t>∂µ/∂L</t>
  </si>
  <si>
    <t>∂f/∂T</t>
  </si>
  <si>
    <r>
      <t>∂f/∂</t>
    </r>
    <r>
      <rPr>
        <sz val="11"/>
        <color theme="1"/>
        <rFont val="Calibri"/>
        <family val="2"/>
      </rPr>
      <t>µ</t>
    </r>
  </si>
  <si>
    <t>∂f/∂𝜆</t>
  </si>
  <si>
    <t>Promedio</t>
  </si>
  <si>
    <t>Desviación estándar</t>
  </si>
  <si>
    <t>𝜆 = 0,0169 v + 0,0035</t>
  </si>
  <si>
    <r>
      <t xml:space="preserve">Longitud de onda </t>
    </r>
    <r>
      <rPr>
        <b/>
        <sz val="12"/>
        <color theme="1"/>
        <rFont val="Sylfaen"/>
        <family val="1"/>
      </rPr>
      <t>λ</t>
    </r>
    <r>
      <rPr>
        <b/>
        <sz val="14.3"/>
        <color theme="1"/>
        <rFont val="Arial"/>
        <family val="2"/>
      </rPr>
      <t xml:space="preserve"> </t>
    </r>
    <r>
      <rPr>
        <b/>
        <sz val="11"/>
        <color theme="1"/>
        <rFont val="Calibri"/>
        <family val="2"/>
        <scheme val="minor"/>
      </rPr>
      <t>(m)</t>
    </r>
  </si>
  <si>
    <r>
      <t xml:space="preserve">Densidad lineal de masa </t>
    </r>
    <r>
      <rPr>
        <sz val="12"/>
        <color theme="1"/>
        <rFont val="Arial"/>
        <family val="2"/>
      </rPr>
      <t>μ</t>
    </r>
    <r>
      <rPr>
        <sz val="19.45"/>
        <color theme="1"/>
        <rFont val="Arial"/>
        <family val="2"/>
      </rPr>
      <t xml:space="preserve"> </t>
    </r>
    <r>
      <rPr>
        <sz val="12"/>
        <color theme="1"/>
        <rFont val="Arial"/>
        <family val="2"/>
      </rPr>
      <t>(Kg/m)</t>
    </r>
  </si>
  <si>
    <t>Tensión en el alambre T (N)</t>
  </si>
  <si>
    <t>f experimental</t>
  </si>
  <si>
    <t>f teórico</t>
  </si>
  <si>
    <t>Balanza (para masa de la cuerda) (kg)</t>
  </si>
  <si>
    <t>U𝜆</t>
  </si>
  <si>
    <r>
      <t>U</t>
    </r>
    <r>
      <rPr>
        <sz val="10"/>
        <color theme="1"/>
        <rFont val="Arial"/>
        <family val="2"/>
      </rPr>
      <t>regla</t>
    </r>
  </si>
  <si>
    <r>
      <t>U</t>
    </r>
    <r>
      <rPr>
        <sz val="10"/>
        <color theme="1"/>
        <rFont val="Arial"/>
        <family val="2"/>
      </rPr>
      <t>T</t>
    </r>
  </si>
  <si>
    <r>
      <t>U</t>
    </r>
    <r>
      <rPr>
        <sz val="10"/>
        <color theme="1"/>
        <rFont val="Arial"/>
        <family val="2"/>
      </rPr>
      <t>µ</t>
    </r>
  </si>
  <si>
    <r>
      <t>U</t>
    </r>
    <r>
      <rPr>
        <sz val="10"/>
        <color theme="1"/>
        <rFont val="Arial"/>
        <family val="2"/>
      </rPr>
      <t>m-colgante</t>
    </r>
  </si>
  <si>
    <r>
      <t>∂T/∂</t>
    </r>
    <r>
      <rPr>
        <sz val="10"/>
        <color theme="1"/>
        <rFont val="Arial"/>
        <family val="2"/>
      </rPr>
      <t>m-colgante</t>
    </r>
  </si>
  <si>
    <r>
      <t>U</t>
    </r>
    <r>
      <rPr>
        <sz val="10"/>
        <color theme="1"/>
        <rFont val="Arial"/>
        <family val="2"/>
      </rPr>
      <t>m-cuerda</t>
    </r>
  </si>
  <si>
    <r>
      <t>∂µ/∂</t>
    </r>
    <r>
      <rPr>
        <sz val="10"/>
        <color theme="1"/>
        <rFont val="Arial"/>
        <family val="2"/>
      </rPr>
      <t>m-cuerda</t>
    </r>
  </si>
  <si>
    <r>
      <rPr>
        <b/>
        <sz val="11"/>
        <color theme="1"/>
        <rFont val="Calibri"/>
        <family val="2"/>
        <scheme val="major"/>
      </rPr>
      <t>Tabla 5.5</t>
    </r>
    <r>
      <rPr>
        <sz val="12"/>
        <color theme="1"/>
        <rFont val="Arial"/>
        <family val="2"/>
      </rPr>
      <t>. Derivadas parciales necesarias para hallar la incertidumbre de f experimental.</t>
    </r>
  </si>
  <si>
    <r>
      <rPr>
        <b/>
        <sz val="11"/>
        <color theme="1"/>
        <rFont val="Calibri"/>
        <family val="2"/>
        <scheme val="minor"/>
      </rPr>
      <t>Tabla 5.3.</t>
    </r>
    <r>
      <rPr>
        <sz val="12"/>
        <color theme="1"/>
        <rFont val="Arial"/>
        <family val="2"/>
      </rPr>
      <t xml:space="preserve"> Distancia entre dos nodos consecutivos y longitud de onda para un alambre con tensión constante.</t>
    </r>
  </si>
  <si>
    <t>Tensión (N)</t>
  </si>
  <si>
    <r>
      <rPr>
        <b/>
        <sz val="12"/>
        <color theme="1"/>
        <rFont val="Arial"/>
        <family val="2"/>
      </rPr>
      <t>Figura 1.</t>
    </r>
    <r>
      <rPr>
        <sz val="12"/>
        <color theme="1"/>
        <rFont val="Arial"/>
        <family val="2"/>
      </rPr>
      <t xml:space="preserve"> Gráfico de dispersión de la longitud de onda en función de la tensión.</t>
    </r>
  </si>
  <si>
    <t xml:space="preserve">Variable Vertical (Y) </t>
  </si>
  <si>
    <t>Variable Horizontal (X)</t>
  </si>
  <si>
    <r>
      <t xml:space="preserve">y = </t>
    </r>
    <r>
      <rPr>
        <b/>
        <sz val="12"/>
        <color theme="1"/>
        <rFont val="Sylfaen"/>
        <family val="1"/>
      </rPr>
      <t>λ</t>
    </r>
  </si>
  <si>
    <r>
      <rPr>
        <b/>
        <sz val="11"/>
        <color theme="1"/>
        <rFont val="Calibri"/>
        <family val="2"/>
        <scheme val="major"/>
      </rPr>
      <t>Tabla 5.6.</t>
    </r>
    <r>
      <rPr>
        <sz val="12"/>
        <color theme="1"/>
        <rFont val="Arial"/>
        <family val="2"/>
      </rPr>
      <t xml:space="preserve"> Valores de incertidumbre necesarias para hallar la incertidumbre de f experimental.</t>
    </r>
  </si>
  <si>
    <r>
      <rPr>
        <b/>
        <sz val="11"/>
        <color theme="1"/>
        <rFont val="Calibri"/>
        <family val="2"/>
        <scheme val="major"/>
      </rPr>
      <t>Tabla 5.7.</t>
    </r>
    <r>
      <rPr>
        <sz val="12"/>
        <color theme="1"/>
        <rFont val="Arial"/>
        <family val="2"/>
      </rPr>
      <t xml:space="preserve"> Resultados de la frecuencia de oscilación (Hz) para una tensión constante.</t>
    </r>
  </si>
  <si>
    <r>
      <rPr>
        <b/>
        <sz val="11"/>
        <color theme="1"/>
        <rFont val="Calibri"/>
        <family val="2"/>
        <scheme val="minor"/>
      </rPr>
      <t>Tabla 5.8.</t>
    </r>
    <r>
      <rPr>
        <sz val="12"/>
        <color theme="1"/>
        <rFont val="Arial"/>
        <family val="2"/>
      </rPr>
      <t xml:space="preserve"> Distancia entre dos nodos consecutivos, longitud de onda y valores de tensión para un alambre con tensión variable.</t>
    </r>
  </si>
  <si>
    <r>
      <rPr>
        <b/>
        <sz val="11"/>
        <color theme="1"/>
        <rFont val="Calibri"/>
        <family val="2"/>
        <scheme val="major"/>
      </rPr>
      <t>Tabla 5.9.</t>
    </r>
    <r>
      <rPr>
        <sz val="12"/>
        <color theme="1"/>
        <rFont val="Arial"/>
        <family val="2"/>
      </rPr>
      <t xml:space="preserve"> Cambio de variable.</t>
    </r>
  </si>
  <si>
    <t>x = v</t>
  </si>
  <si>
    <r>
      <t>Coeficiente de determinacion r</t>
    </r>
    <r>
      <rPr>
        <vertAlign val="superscript"/>
        <sz val="12"/>
        <color theme="1"/>
        <rFont val="Calibri"/>
        <family val="2"/>
      </rPr>
      <t>2</t>
    </r>
  </si>
  <si>
    <r>
      <rPr>
        <b/>
        <sz val="11"/>
        <color theme="1"/>
        <rFont val="Calibri"/>
        <family val="2"/>
        <scheme val="major"/>
      </rPr>
      <t>Tabla 5.10.</t>
    </r>
    <r>
      <rPr>
        <b/>
        <sz val="12"/>
        <color theme="1"/>
        <rFont val="Arial"/>
        <family val="2"/>
      </rPr>
      <t xml:space="preserve"> </t>
    </r>
    <r>
      <rPr>
        <sz val="12"/>
        <color theme="1"/>
        <rFont val="Arial"/>
        <family val="2"/>
      </rPr>
      <t>Resultados del ajuste lineal.</t>
    </r>
  </si>
  <si>
    <r>
      <rPr>
        <b/>
        <sz val="12"/>
        <color theme="1"/>
        <rFont val="Arial"/>
        <family val="2"/>
      </rPr>
      <t>Figura 2.</t>
    </r>
    <r>
      <rPr>
        <sz val="12"/>
        <color theme="1"/>
        <rFont val="Arial"/>
        <family val="2"/>
      </rPr>
      <t xml:space="preserve"> Gráfico de dispersión linealizado.</t>
    </r>
  </si>
  <si>
    <r>
      <rPr>
        <b/>
        <sz val="11"/>
        <color theme="1"/>
        <rFont val="Calibri"/>
        <family val="2"/>
        <scheme val="major"/>
      </rPr>
      <t>Tabla 5.12.</t>
    </r>
    <r>
      <rPr>
        <sz val="12"/>
        <color theme="1"/>
        <rFont val="Arial"/>
        <family val="2"/>
      </rPr>
      <t xml:space="preserve"> Resultados de la frecuencia de oscilación (Hz) para una tensión variable.</t>
    </r>
  </si>
  <si>
    <r>
      <rPr>
        <b/>
        <sz val="10"/>
        <color theme="1"/>
        <rFont val="Calibri"/>
        <family val="2"/>
        <scheme val="major"/>
      </rPr>
      <t>Tabla 5.11.</t>
    </r>
    <r>
      <rPr>
        <sz val="12"/>
        <color theme="1"/>
        <rFont val="Arial"/>
        <family val="2"/>
      </rPr>
      <t xml:space="preserve"> Matriz de estimación lineal.</t>
    </r>
  </si>
  <si>
    <t>Modelo Y = mX + b</t>
  </si>
  <si>
    <t>Ug</t>
  </si>
  <si>
    <r>
      <t>∂T/∂</t>
    </r>
    <r>
      <rPr>
        <sz val="10"/>
        <color theme="1"/>
        <rFont val="Arial"/>
        <family val="2"/>
      </rPr>
      <t>g</t>
    </r>
  </si>
  <si>
    <t>∂𝜆/∂d</t>
  </si>
  <si>
    <t>Ud</t>
  </si>
  <si>
    <t>Incertidumbre estándar (m/s^2)</t>
  </si>
  <si>
    <t>Gravedad  (m/s^2)</t>
  </si>
  <si>
    <r>
      <t>U</t>
    </r>
    <r>
      <rPr>
        <sz val="11"/>
        <color theme="1"/>
        <rFont val="Arial"/>
        <family val="2"/>
      </rPr>
      <t>S</t>
    </r>
    <r>
      <rPr>
        <sz val="9"/>
        <color theme="1"/>
        <rFont val="Arial"/>
        <family val="2"/>
      </rPr>
      <t>Longitud de onda</t>
    </r>
  </si>
  <si>
    <r>
      <t>U</t>
    </r>
    <r>
      <rPr>
        <sz val="11"/>
        <color theme="1"/>
        <rFont val="Arial"/>
        <family val="2"/>
      </rPr>
      <t>S</t>
    </r>
    <r>
      <rPr>
        <sz val="9"/>
        <color theme="1"/>
        <rFont val="Arial"/>
        <family val="2"/>
      </rPr>
      <t>Distancia</t>
    </r>
  </si>
  <si>
    <r>
      <rPr>
        <b/>
        <sz val="11"/>
        <color theme="1"/>
        <rFont val="Calibri"/>
        <family val="2"/>
        <scheme val="major"/>
      </rPr>
      <t>Tabla 5.4.</t>
    </r>
    <r>
      <rPr>
        <sz val="12"/>
        <color theme="1"/>
        <rFont val="Calibri"/>
        <family val="2"/>
        <scheme val="major"/>
      </rPr>
      <t xml:space="preserve"> Valor de gravedad en Costa Rica</t>
    </r>
    <r>
      <rPr>
        <sz val="12"/>
        <color theme="1"/>
        <rFont val="Arial"/>
        <family val="2"/>
      </rPr>
      <t>.</t>
    </r>
  </si>
  <si>
    <t>Cambio de variable para el prisma semicircular</t>
  </si>
  <si>
    <t>Matriz de estimación lineal para el prisma semicircular</t>
  </si>
  <si>
    <t>y</t>
  </si>
  <si>
    <t>x</t>
  </si>
  <si>
    <t>Prisma Semicircular</t>
  </si>
  <si>
    <t>Ángulo de incidencia</t>
  </si>
  <si>
    <t>Ángulo de reflexión</t>
  </si>
  <si>
    <t>Ángulo de refracción</t>
  </si>
  <si>
    <r>
      <rPr>
        <b/>
        <sz val="12"/>
        <color theme="1"/>
        <rFont val="Calibri"/>
        <family val="2"/>
        <scheme val="minor"/>
      </rPr>
      <t xml:space="preserve">Figura 1. </t>
    </r>
    <r>
      <rPr>
        <sz val="12"/>
        <color theme="1"/>
        <rFont val="Calibri"/>
        <family val="2"/>
        <scheme val="minor"/>
      </rPr>
      <t>Gráfica de ángulo de incidencia en función de ángulo de reflexión del prisma semicircular.</t>
    </r>
  </si>
  <si>
    <r>
      <rPr>
        <b/>
        <sz val="11"/>
        <color theme="1"/>
        <rFont val="Calibri"/>
        <family val="2"/>
        <scheme val="minor"/>
      </rPr>
      <t>Figura 2.</t>
    </r>
    <r>
      <rPr>
        <sz val="12"/>
        <color theme="1"/>
        <rFont val="Arial"/>
      </rPr>
      <t xml:space="preserve"> Gráfica de ángulo de incidencia en función de ángulo de refracción del prisma semicircular.</t>
    </r>
  </si>
  <si>
    <t>Prisma Cuadrado</t>
  </si>
  <si>
    <t>Cambio de variable para el prisma cuadradro</t>
  </si>
  <si>
    <t>Matriz de estimación lineal para el prisma cuadrado</t>
  </si>
  <si>
    <t>Prisma Trapezoidal</t>
  </si>
  <si>
    <t>Cambio de variable para el prisma trapezoidal</t>
  </si>
  <si>
    <t>Matriz de estimación lineal para el prisma trapezoidal</t>
  </si>
  <si>
    <t>Resultados</t>
  </si>
  <si>
    <t>Prisma</t>
  </si>
  <si>
    <t>Índice de refracción del material</t>
  </si>
  <si>
    <t>Semicircular</t>
  </si>
  <si>
    <t>Cuadrado</t>
  </si>
  <si>
    <t>Triangulo</t>
  </si>
  <si>
    <r>
      <rPr>
        <b/>
        <sz val="11"/>
        <color theme="1"/>
        <rFont val="Calibri"/>
        <family val="2"/>
        <scheme val="minor"/>
      </rPr>
      <t xml:space="preserve">Figura 3. </t>
    </r>
    <r>
      <rPr>
        <sz val="12"/>
        <color theme="1"/>
        <rFont val="Arial"/>
      </rPr>
      <t>Gráfica linealizada del ángulo de incidencia en función de ángulo de reflexión del prisma semicircular.</t>
    </r>
  </si>
  <si>
    <r>
      <rPr>
        <b/>
        <sz val="11"/>
        <color theme="1"/>
        <rFont val="Calibri"/>
        <family val="2"/>
        <scheme val="minor"/>
      </rPr>
      <t xml:space="preserve">Figura 4. </t>
    </r>
    <r>
      <rPr>
        <sz val="12"/>
        <color theme="1"/>
        <rFont val="Arial"/>
      </rPr>
      <t>Gráfica linealizada del ángulo de incidencia en función de ángulo de reflexión del prisma cuadrado.</t>
    </r>
  </si>
  <si>
    <r>
      <rPr>
        <b/>
        <sz val="11"/>
        <color theme="1"/>
        <rFont val="Calibri"/>
        <family val="2"/>
        <scheme val="minor"/>
      </rPr>
      <t xml:space="preserve">Figura 5. </t>
    </r>
    <r>
      <rPr>
        <sz val="12"/>
        <color theme="1"/>
        <rFont val="Arial"/>
      </rPr>
      <t>Gráfica linealizada del ángulo de incidencia en función de ángulo de reflexión del prisma trapezoidal.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</si>
</sst>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00"/>
    <numFmt numFmtId="166" formatCode="0.0"/>
    <numFmt numFmtId="167" formatCode="0.000"/>
    <numFmt numFmtId="168" formatCode="0E+00"/>
    <numFmt numFmtId="169" formatCode="0.0000E+00"/>
    <numFmt numFmtId="170" formatCode="0.000000000"/>
    <numFmt numFmtId="171" formatCode="0.0000000"/>
  </numFmts>
  <fonts count="41">
    <font>
      <sz val="12"/>
      <color theme="1"/>
      <name val="Arial"/>
    </font>
    <font>
      <sz val="11"/>
      <color theme="1"/>
      <name val="Calibri"/>
      <family val="2"/>
      <scheme val="minor"/>
    </font>
    <font>
      <sz val="12"/>
      <color theme="1"/>
      <name val="Calibri"/>
      <family val="2"/>
    </font>
    <font>
      <sz val="12"/>
      <color theme="1"/>
      <name val="Calibri"/>
      <family val="2"/>
    </font>
    <font>
      <b/>
      <sz val="12"/>
      <color theme="1"/>
      <name val="Calibri"/>
      <family val="2"/>
    </font>
    <font>
      <sz val="12"/>
      <name val="Arial"/>
      <family val="2"/>
    </font>
    <font>
      <sz val="12"/>
      <color theme="1"/>
      <name val="Arial"/>
      <family val="2"/>
    </font>
    <font>
      <sz val="12"/>
      <color rgb="FF000000"/>
      <name val="Roboto"/>
    </font>
    <font>
      <sz val="12"/>
      <color theme="1"/>
      <name val="Merriweather"/>
    </font>
    <font>
      <b/>
      <sz val="12"/>
      <color rgb="FFFF0000"/>
      <name val="Calibri"/>
      <family val="2"/>
    </font>
    <font>
      <b/>
      <sz val="12"/>
      <color rgb="FFC00000"/>
      <name val="Calibri (Cuerpo)"/>
    </font>
    <font>
      <vertAlign val="subscript"/>
      <sz val="12"/>
      <color theme="1"/>
      <name val="Calibri"/>
      <family val="2"/>
    </font>
    <font>
      <b/>
      <sz val="12"/>
      <color rgb="FFC00000"/>
      <name val="Calibri"/>
      <family val="2"/>
    </font>
    <font>
      <b/>
      <sz val="12"/>
      <name val="Calibri"/>
      <family val="2"/>
    </font>
    <font>
      <sz val="12"/>
      <color rgb="FFC00000"/>
      <name val="Calibri"/>
      <family val="2"/>
    </font>
    <font>
      <sz val="12"/>
      <color rgb="FFC00000"/>
      <name val="Symbol"/>
      <family val="1"/>
      <charset val="2"/>
    </font>
    <font>
      <sz val="12"/>
      <color theme="1"/>
      <name val="Symbol"/>
      <family val="1"/>
      <charset val="2"/>
    </font>
    <font>
      <vertAlign val="superscript"/>
      <sz val="12"/>
      <color theme="1"/>
      <name val="Calibri"/>
      <family val="2"/>
    </font>
    <font>
      <sz val="12"/>
      <color theme="1"/>
      <name val="Arial"/>
      <family val="2"/>
    </font>
    <font>
      <sz val="12"/>
      <color theme="1"/>
      <name val="Calibri"/>
      <family val="2"/>
      <scheme val="minor"/>
    </font>
    <font>
      <sz val="12"/>
      <color theme="1"/>
      <name val="Calibri"/>
      <family val="2"/>
    </font>
    <font>
      <b/>
      <sz val="12"/>
      <color theme="1"/>
      <name val="Calibri"/>
      <family val="2"/>
    </font>
    <font>
      <b/>
      <sz val="12"/>
      <color theme="1"/>
      <name val="Arial"/>
      <family val="2"/>
    </font>
    <font>
      <sz val="12"/>
      <color theme="1"/>
      <name val="Sylfaen"/>
      <family val="1"/>
    </font>
    <font>
      <sz val="11"/>
      <color theme="1"/>
      <name val="Calibri"/>
      <family val="2"/>
    </font>
    <font>
      <vertAlign val="subscript"/>
      <sz val="9.35"/>
      <color theme="1"/>
      <name val="Calibri"/>
      <family val="2"/>
    </font>
    <font>
      <i/>
      <sz val="12"/>
      <color theme="1"/>
      <name val="Arial"/>
      <family val="2"/>
    </font>
    <font>
      <sz val="10"/>
      <color theme="1"/>
      <name val="Arial"/>
      <family val="2"/>
    </font>
    <font>
      <sz val="12"/>
      <name val="Arial"/>
      <family val="2"/>
    </font>
    <font>
      <sz val="11"/>
      <color rgb="FF006100"/>
      <name val="Calibri"/>
      <family val="2"/>
      <scheme val="minor"/>
    </font>
    <font>
      <b/>
      <sz val="11"/>
      <color theme="1"/>
      <name val="Calibri"/>
      <family val="2"/>
      <scheme val="minor"/>
    </font>
    <font>
      <b/>
      <sz val="12"/>
      <color theme="1"/>
      <name val="Sylfaen"/>
      <family val="1"/>
    </font>
    <font>
      <b/>
      <sz val="14.3"/>
      <color theme="1"/>
      <name val="Arial"/>
      <family val="2"/>
    </font>
    <font>
      <sz val="19.45"/>
      <color theme="1"/>
      <name val="Arial"/>
      <family val="2"/>
    </font>
    <font>
      <b/>
      <sz val="11"/>
      <color theme="1"/>
      <name val="Calibri"/>
      <family val="2"/>
      <scheme val="major"/>
    </font>
    <font>
      <b/>
      <sz val="10"/>
      <color theme="1"/>
      <name val="Calibri"/>
      <family val="2"/>
      <scheme val="major"/>
    </font>
    <font>
      <sz val="11"/>
      <color theme="1"/>
      <name val="Arial"/>
      <family val="2"/>
    </font>
    <font>
      <sz val="9"/>
      <color theme="1"/>
      <name val="Arial"/>
      <family val="2"/>
    </font>
    <font>
      <sz val="12"/>
      <color theme="1"/>
      <name val="Calibri"/>
      <family val="2"/>
      <scheme val="major"/>
    </font>
    <font>
      <sz val="12"/>
      <color rgb="FF006100"/>
      <name val="Arial"/>
      <family val="2"/>
    </font>
    <font>
      <b/>
      <sz val="12"/>
      <color theme="1"/>
      <name val="Calibri"/>
      <family val="2"/>
      <scheme val="minor"/>
    </font>
  </fonts>
  <fills count="14">
    <fill>
      <patternFill patternType="none"/>
    </fill>
    <fill>
      <patternFill patternType="gray125"/>
    </fill>
    <fill>
      <patternFill patternType="solid">
        <fgColor theme="0"/>
        <bgColor theme="0"/>
      </patternFill>
    </fill>
    <fill>
      <patternFill patternType="solid">
        <fgColor rgb="FFD9E2F3"/>
        <bgColor rgb="FFD9E2F3"/>
      </patternFill>
    </fill>
    <fill>
      <patternFill patternType="solid">
        <fgColor rgb="FFFFFFFF"/>
        <bgColor rgb="FFFFFFFF"/>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79998168889431442"/>
        <bgColor theme="0"/>
      </patternFill>
    </fill>
    <fill>
      <patternFill patternType="solid">
        <fgColor theme="7" tint="0.59999389629810485"/>
        <bgColor indexed="64"/>
      </patternFill>
    </fill>
    <fill>
      <patternFill patternType="solid">
        <fgColor rgb="FFC6EFCE"/>
      </patternFill>
    </fill>
    <fill>
      <patternFill patternType="solid">
        <fgColor theme="7" tint="0.79998168889431442"/>
        <bgColor indexed="64"/>
      </patternFill>
    </fill>
    <fill>
      <patternFill patternType="solid">
        <fgColor theme="7" tint="0.79998168889431442"/>
        <bgColor theme="0"/>
      </patternFill>
    </fill>
    <fill>
      <patternFill patternType="solid">
        <fgColor theme="5" tint="0.79998168889431442"/>
        <bgColor indexed="64"/>
      </patternFill>
    </fill>
  </fills>
  <borders count="82">
    <border>
      <left/>
      <right/>
      <top/>
      <bottom/>
      <diagonal/>
    </border>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top/>
      <bottom/>
      <diagonal/>
    </border>
    <border>
      <left/>
      <right style="thin">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bottom/>
      <diagonal/>
    </border>
    <border>
      <left/>
      <right/>
      <top style="medium">
        <color rgb="FF000000"/>
      </top>
      <bottom style="thin">
        <color rgb="FF000000"/>
      </bottom>
      <diagonal/>
    </border>
    <border>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3">
    <xf numFmtId="0" fontId="0" fillId="0" borderId="0"/>
    <xf numFmtId="0" fontId="1" fillId="0" borderId="44"/>
    <xf numFmtId="0" fontId="29" fillId="10" borderId="0" applyNumberFormat="0" applyBorder="0" applyAlignment="0" applyProtection="0"/>
  </cellStyleXfs>
  <cellXfs count="342">
    <xf numFmtId="0" fontId="0" fillId="0" borderId="0" xfId="0" applyFont="1" applyAlignment="1"/>
    <xf numFmtId="0" fontId="2" fillId="2" borderId="1" xfId="0" applyFont="1" applyFill="1" applyBorder="1"/>
    <xf numFmtId="0" fontId="2" fillId="2" borderId="2" xfId="0" applyFont="1" applyFill="1" applyBorder="1"/>
    <xf numFmtId="0" fontId="2" fillId="2" borderId="3" xfId="0" applyFont="1" applyFill="1" applyBorder="1"/>
    <xf numFmtId="0" fontId="3" fillId="0" borderId="5" xfId="0" applyFont="1" applyBorder="1"/>
    <xf numFmtId="0" fontId="3" fillId="0" borderId="6" xfId="0" applyFont="1" applyBorder="1"/>
    <xf numFmtId="0" fontId="3" fillId="0" borderId="11" xfId="0" applyFont="1" applyBorder="1"/>
    <xf numFmtId="0" fontId="4" fillId="0" borderId="15" xfId="0" applyFont="1" applyBorder="1"/>
    <xf numFmtId="0" fontId="2" fillId="0" borderId="16" xfId="0" applyFont="1" applyBorder="1" applyAlignment="1">
      <alignment horizontal="left"/>
    </xf>
    <xf numFmtId="0" fontId="3" fillId="0" borderId="17" xfId="0" applyFont="1" applyBorder="1"/>
    <xf numFmtId="0" fontId="3" fillId="0" borderId="18" xfId="0" applyFont="1" applyBorder="1"/>
    <xf numFmtId="0" fontId="4" fillId="0" borderId="19" xfId="0" applyFont="1" applyBorder="1" applyAlignment="1">
      <alignment horizontal="center" vertical="center"/>
    </xf>
    <xf numFmtId="0" fontId="2" fillId="0" borderId="16" xfId="0" applyFont="1" applyBorder="1" applyAlignment="1">
      <alignment horizontal="center"/>
    </xf>
    <xf numFmtId="0" fontId="2" fillId="0" borderId="23" xfId="0" applyFont="1" applyBorder="1" applyAlignment="1">
      <alignment horizontal="center"/>
    </xf>
    <xf numFmtId="164" fontId="2" fillId="0" borderId="23" xfId="0" applyNumberFormat="1" applyFont="1" applyBorder="1" applyAlignment="1">
      <alignment horizontal="center"/>
    </xf>
    <xf numFmtId="0" fontId="2" fillId="2" borderId="24" xfId="0" applyFont="1" applyFill="1" applyBorder="1" applyAlignment="1">
      <alignment horizontal="left"/>
    </xf>
    <xf numFmtId="0" fontId="2" fillId="2" borderId="25" xfId="0" applyFont="1" applyFill="1" applyBorder="1" applyAlignment="1">
      <alignment horizontal="left"/>
    </xf>
    <xf numFmtId="0" fontId="2" fillId="2" borderId="26" xfId="0" applyFont="1" applyFill="1" applyBorder="1" applyAlignment="1">
      <alignment horizontal="left"/>
    </xf>
    <xf numFmtId="0" fontId="2" fillId="0" borderId="16" xfId="0" applyFont="1" applyBorder="1"/>
    <xf numFmtId="0" fontId="2" fillId="2" borderId="27" xfId="0" applyFont="1" applyFill="1" applyBorder="1" applyAlignment="1">
      <alignment horizontal="left"/>
    </xf>
    <xf numFmtId="0" fontId="2" fillId="2" borderId="28" xfId="0" applyFont="1" applyFill="1" applyBorder="1" applyAlignment="1">
      <alignment horizontal="left"/>
    </xf>
    <xf numFmtId="0" fontId="2" fillId="2" borderId="29" xfId="0" applyFont="1" applyFill="1" applyBorder="1" applyAlignment="1">
      <alignment horizontal="left"/>
    </xf>
    <xf numFmtId="0" fontId="2" fillId="0" borderId="23" xfId="0" applyFont="1" applyBorder="1"/>
    <xf numFmtId="0" fontId="2" fillId="2" borderId="30" xfId="0" applyFont="1" applyFill="1" applyBorder="1"/>
    <xf numFmtId="0" fontId="6" fillId="2" borderId="2" xfId="0" applyFont="1" applyFill="1" applyBorder="1"/>
    <xf numFmtId="165" fontId="2" fillId="2" borderId="34" xfId="0" applyNumberFormat="1" applyFont="1" applyFill="1" applyBorder="1"/>
    <xf numFmtId="0" fontId="4" fillId="3" borderId="37" xfId="0" applyFont="1" applyFill="1" applyBorder="1" applyAlignment="1">
      <alignment horizontal="center" vertical="center"/>
    </xf>
    <xf numFmtId="0" fontId="4" fillId="3" borderId="38" xfId="0" applyFont="1" applyFill="1" applyBorder="1" applyAlignment="1">
      <alignment horizontal="center" vertical="center"/>
    </xf>
    <xf numFmtId="0" fontId="2" fillId="2" borderId="23" xfId="0" applyFont="1" applyFill="1" applyBorder="1"/>
    <xf numFmtId="0" fontId="2" fillId="2" borderId="34" xfId="0" applyFont="1" applyFill="1" applyBorder="1"/>
    <xf numFmtId="0" fontId="6" fillId="2" borderId="3" xfId="0" applyFont="1" applyFill="1" applyBorder="1"/>
    <xf numFmtId="0" fontId="2" fillId="2" borderId="44" xfId="0" applyFont="1" applyFill="1" applyBorder="1"/>
    <xf numFmtId="0" fontId="6" fillId="2" borderId="44" xfId="0" applyFont="1" applyFill="1" applyBorder="1"/>
    <xf numFmtId="0" fontId="2" fillId="2" borderId="23" xfId="0" applyFont="1" applyFill="1" applyBorder="1" applyAlignment="1">
      <alignment horizontal="center"/>
    </xf>
    <xf numFmtId="0" fontId="4" fillId="0" borderId="16" xfId="0" applyFont="1" applyBorder="1" applyAlignment="1">
      <alignment horizontal="center"/>
    </xf>
    <xf numFmtId="0" fontId="4" fillId="2" borderId="34" xfId="0" applyFont="1" applyFill="1" applyBorder="1" applyAlignment="1">
      <alignment horizontal="center"/>
    </xf>
    <xf numFmtId="0" fontId="2" fillId="0" borderId="0" xfId="0" applyFont="1"/>
    <xf numFmtId="1" fontId="2" fillId="0" borderId="23" xfId="0" applyNumberFormat="1" applyFont="1" applyBorder="1"/>
    <xf numFmtId="0" fontId="8" fillId="0" borderId="16" xfId="0" applyFont="1" applyBorder="1" applyAlignment="1">
      <alignment horizontal="center"/>
    </xf>
    <xf numFmtId="0" fontId="2" fillId="2" borderId="34" xfId="0" applyFont="1" applyFill="1" applyBorder="1" applyAlignment="1">
      <alignment horizontal="center"/>
    </xf>
    <xf numFmtId="165" fontId="2" fillId="2" borderId="1" xfId="0" applyNumberFormat="1" applyFont="1" applyFill="1" applyBorder="1"/>
    <xf numFmtId="0" fontId="7" fillId="4" borderId="44" xfId="0" applyFont="1" applyFill="1" applyBorder="1" applyAlignment="1"/>
    <xf numFmtId="0" fontId="3" fillId="0" borderId="44" xfId="0" applyFont="1" applyBorder="1"/>
    <xf numFmtId="0" fontId="0" fillId="0" borderId="44" xfId="0" applyFont="1" applyBorder="1" applyAlignment="1"/>
    <xf numFmtId="0" fontId="2" fillId="0" borderId="4" xfId="0" applyFont="1" applyBorder="1" applyAlignment="1"/>
    <xf numFmtId="0" fontId="2" fillId="0" borderId="15" xfId="0" applyFont="1" applyBorder="1" applyAlignment="1"/>
    <xf numFmtId="0" fontId="2" fillId="0" borderId="10" xfId="0" applyFont="1" applyBorder="1" applyAlignment="1"/>
    <xf numFmtId="0" fontId="19" fillId="6" borderId="47" xfId="0" applyFont="1" applyFill="1" applyBorder="1" applyAlignment="1">
      <alignment horizontal="center" vertical="center"/>
    </xf>
    <xf numFmtId="0" fontId="19" fillId="6" borderId="47" xfId="0" applyFont="1" applyFill="1" applyBorder="1" applyAlignment="1">
      <alignment horizontal="center" vertical="center" wrapText="1"/>
    </xf>
    <xf numFmtId="166" fontId="19" fillId="0" borderId="47" xfId="0" applyNumberFormat="1" applyFont="1" applyBorder="1" applyAlignment="1">
      <alignment horizontal="center" vertical="center"/>
    </xf>
    <xf numFmtId="2" fontId="19" fillId="7" borderId="47" xfId="0" applyNumberFormat="1" applyFont="1" applyFill="1" applyBorder="1" applyAlignment="1">
      <alignment horizontal="center" vertical="center"/>
    </xf>
    <xf numFmtId="0" fontId="0" fillId="0" borderId="0" xfId="0"/>
    <xf numFmtId="0" fontId="0" fillId="0" borderId="47" xfId="0" applyBorder="1"/>
    <xf numFmtId="0" fontId="20" fillId="0" borderId="23" xfId="0" applyFont="1" applyBorder="1"/>
    <xf numFmtId="2" fontId="19" fillId="0" borderId="47" xfId="0" applyNumberFormat="1" applyFont="1" applyBorder="1" applyAlignment="1">
      <alignment horizontal="center" vertical="center"/>
    </xf>
    <xf numFmtId="0" fontId="19" fillId="6" borderId="47" xfId="0" applyFont="1" applyFill="1" applyBorder="1" applyAlignment="1">
      <alignment horizontal="center" wrapText="1"/>
    </xf>
    <xf numFmtId="167" fontId="19" fillId="0" borderId="47" xfId="0" applyNumberFormat="1" applyFont="1" applyBorder="1" applyAlignment="1">
      <alignment horizontal="center" vertical="center"/>
    </xf>
    <xf numFmtId="0" fontId="0" fillId="0" borderId="47" xfId="0" applyFont="1" applyBorder="1" applyAlignment="1"/>
    <xf numFmtId="2" fontId="2" fillId="0" borderId="16" xfId="0" applyNumberFormat="1" applyFont="1" applyBorder="1"/>
    <xf numFmtId="167" fontId="2" fillId="0" borderId="23" xfId="0" applyNumberFormat="1" applyFont="1" applyBorder="1"/>
    <xf numFmtId="2" fontId="2" fillId="0" borderId="23" xfId="0" applyNumberFormat="1" applyFont="1" applyBorder="1"/>
    <xf numFmtId="0" fontId="20" fillId="0" borderId="16" xfId="0" applyFont="1" applyBorder="1"/>
    <xf numFmtId="0" fontId="18" fillId="0" borderId="47" xfId="0" applyFont="1" applyBorder="1" applyAlignment="1"/>
    <xf numFmtId="1" fontId="0" fillId="0" borderId="47" xfId="0" applyNumberFormat="1" applyFont="1" applyBorder="1" applyAlignment="1"/>
    <xf numFmtId="0" fontId="0" fillId="0" borderId="44" xfId="0" applyFont="1" applyBorder="1" applyAlignment="1">
      <alignment horizontal="center" vertical="center"/>
    </xf>
    <xf numFmtId="0" fontId="18" fillId="0" borderId="0" xfId="0" applyFont="1" applyAlignment="1"/>
    <xf numFmtId="0" fontId="20" fillId="0" borderId="23" xfId="0" applyFont="1" applyBorder="1" applyAlignment="1">
      <alignment horizontal="center"/>
    </xf>
    <xf numFmtId="2" fontId="0" fillId="0" borderId="47" xfId="0" applyNumberFormat="1" applyFont="1" applyBorder="1" applyAlignment="1"/>
    <xf numFmtId="2" fontId="0" fillId="0" borderId="0" xfId="0" applyNumberFormat="1" applyFont="1" applyAlignment="1"/>
    <xf numFmtId="0" fontId="18" fillId="0" borderId="47" xfId="0" applyFont="1" applyBorder="1" applyAlignment="1">
      <alignment horizontal="right"/>
    </xf>
    <xf numFmtId="166" fontId="0" fillId="0" borderId="47" xfId="0" applyNumberFormat="1" applyFont="1" applyBorder="1" applyAlignment="1"/>
    <xf numFmtId="168" fontId="18" fillId="0" borderId="47" xfId="0" applyNumberFormat="1" applyFont="1" applyBorder="1" applyAlignment="1"/>
    <xf numFmtId="0" fontId="0" fillId="0" borderId="47" xfId="0" applyFont="1" applyBorder="1" applyAlignment="1">
      <alignment horizontal="right"/>
    </xf>
    <xf numFmtId="1" fontId="0" fillId="0" borderId="60" xfId="0" applyNumberFormat="1" applyFont="1" applyBorder="1" applyAlignment="1"/>
    <xf numFmtId="0" fontId="0" fillId="0" borderId="60" xfId="0" applyFont="1" applyBorder="1" applyAlignment="1"/>
    <xf numFmtId="0" fontId="19" fillId="6" borderId="60" xfId="0" applyFont="1" applyFill="1" applyBorder="1" applyAlignment="1">
      <alignment horizontal="center" vertical="center" wrapText="1"/>
    </xf>
    <xf numFmtId="166" fontId="0" fillId="0" borderId="60" xfId="0" applyNumberFormat="1" applyFont="1" applyBorder="1" applyAlignment="1"/>
    <xf numFmtId="0" fontId="18" fillId="6" borderId="60" xfId="0" applyFont="1" applyFill="1" applyBorder="1" applyAlignment="1">
      <alignment horizontal="center" vertical="center" wrapText="1"/>
    </xf>
    <xf numFmtId="0" fontId="0" fillId="0" borderId="47" xfId="0" applyFont="1" applyBorder="1" applyAlignment="1">
      <alignment horizontal="center" vertical="center"/>
    </xf>
    <xf numFmtId="166" fontId="0" fillId="0" borderId="47" xfId="0" applyNumberFormat="1" applyFont="1" applyFill="1" applyBorder="1" applyAlignment="1"/>
    <xf numFmtId="0" fontId="0" fillId="0" borderId="47" xfId="0" applyFont="1" applyFill="1" applyBorder="1" applyAlignment="1"/>
    <xf numFmtId="0" fontId="18" fillId="0" borderId="47" xfId="0" applyFont="1" applyFill="1" applyBorder="1" applyAlignment="1">
      <alignment horizontal="center" vertical="center" wrapText="1"/>
    </xf>
    <xf numFmtId="0" fontId="18" fillId="0" borderId="60" xfId="0" applyFont="1" applyBorder="1" applyAlignment="1"/>
    <xf numFmtId="2" fontId="0" fillId="0" borderId="60" xfId="0" applyNumberFormat="1" applyFont="1" applyBorder="1" applyAlignment="1"/>
    <xf numFmtId="166" fontId="18" fillId="6" borderId="60" xfId="0" applyNumberFormat="1" applyFont="1" applyFill="1" applyBorder="1" applyAlignment="1">
      <alignment horizontal="center" vertical="center"/>
    </xf>
    <xf numFmtId="2" fontId="18" fillId="0" borderId="47" xfId="0" applyNumberFormat="1" applyFont="1" applyBorder="1" applyAlignment="1">
      <alignment horizontal="center"/>
    </xf>
    <xf numFmtId="166" fontId="18" fillId="0" borderId="47" xfId="0" applyNumberFormat="1" applyFont="1" applyBorder="1" applyAlignment="1">
      <alignment horizontal="center"/>
    </xf>
    <xf numFmtId="0" fontId="20" fillId="0" borderId="16" xfId="0" applyFont="1" applyBorder="1" applyAlignment="1">
      <alignment horizontal="center"/>
    </xf>
    <xf numFmtId="1" fontId="0" fillId="0" borderId="44" xfId="0" applyNumberFormat="1" applyFont="1" applyBorder="1" applyAlignment="1"/>
    <xf numFmtId="0" fontId="0" fillId="0" borderId="44" xfId="0" applyFont="1" applyFill="1" applyBorder="1" applyAlignment="1">
      <alignment vertical="center" wrapText="1"/>
    </xf>
    <xf numFmtId="0" fontId="0" fillId="0" borderId="44" xfId="0" applyFont="1" applyFill="1" applyBorder="1" applyAlignment="1"/>
    <xf numFmtId="0" fontId="18" fillId="6" borderId="60" xfId="0" applyFont="1" applyFill="1" applyBorder="1" applyAlignment="1"/>
    <xf numFmtId="169" fontId="0" fillId="0" borderId="47" xfId="0" applyNumberFormat="1" applyFont="1" applyBorder="1" applyAlignment="1"/>
    <xf numFmtId="0" fontId="0" fillId="0" borderId="47" xfId="0" applyFont="1" applyBorder="1" applyAlignment="1">
      <alignment horizontal="center"/>
    </xf>
    <xf numFmtId="167" fontId="0" fillId="0" borderId="47" xfId="0" applyNumberFormat="1" applyFont="1" applyBorder="1" applyAlignment="1"/>
    <xf numFmtId="0" fontId="18" fillId="6" borderId="60" xfId="0" applyFont="1" applyFill="1" applyBorder="1" applyAlignment="1">
      <alignment horizontal="center"/>
    </xf>
    <xf numFmtId="0" fontId="18" fillId="6" borderId="47" xfId="0" applyFont="1" applyFill="1" applyBorder="1" applyAlignment="1">
      <alignment horizontal="center"/>
    </xf>
    <xf numFmtId="0" fontId="0" fillId="0" borderId="47" xfId="0" applyFont="1" applyFill="1" applyBorder="1" applyAlignment="1">
      <alignment horizontal="center" vertical="center"/>
    </xf>
    <xf numFmtId="0" fontId="0" fillId="0" borderId="60" xfId="0" applyFont="1" applyFill="1" applyBorder="1" applyAlignment="1">
      <alignment horizontal="center" vertical="center"/>
    </xf>
    <xf numFmtId="0" fontId="0" fillId="0" borderId="60" xfId="0" applyFont="1" applyBorder="1" applyAlignment="1">
      <alignment horizontal="center"/>
    </xf>
    <xf numFmtId="0" fontId="0" fillId="0" borderId="47" xfId="0" applyFont="1" applyBorder="1" applyAlignment="1">
      <alignment horizontal="center"/>
    </xf>
    <xf numFmtId="0" fontId="1" fillId="0" borderId="44" xfId="1"/>
    <xf numFmtId="0" fontId="0" fillId="0" borderId="60" xfId="0" applyBorder="1"/>
    <xf numFmtId="0" fontId="1" fillId="0" borderId="44" xfId="1" applyAlignment="1">
      <alignment wrapText="1"/>
    </xf>
    <xf numFmtId="0" fontId="0" fillId="0" borderId="79" xfId="0" applyBorder="1"/>
    <xf numFmtId="0" fontId="0" fillId="0" borderId="47" xfId="0" applyBorder="1" applyAlignment="1">
      <alignment vertical="center"/>
    </xf>
    <xf numFmtId="11" fontId="1" fillId="0" borderId="44" xfId="1" applyNumberFormat="1"/>
    <xf numFmtId="2" fontId="0" fillId="0" borderId="47" xfId="0" applyNumberFormat="1" applyFont="1" applyBorder="1" applyAlignment="1">
      <alignment horizontal="center"/>
    </xf>
    <xf numFmtId="0" fontId="0" fillId="0" borderId="47" xfId="0" applyBorder="1" applyAlignment="1">
      <alignment horizontal="center" vertical="center"/>
    </xf>
    <xf numFmtId="0" fontId="22" fillId="6" borderId="60" xfId="0" applyFont="1" applyFill="1" applyBorder="1" applyAlignment="1">
      <alignment horizontal="center"/>
    </xf>
    <xf numFmtId="0" fontId="18" fillId="0" borderId="44" xfId="0" applyFont="1" applyFill="1" applyBorder="1" applyAlignment="1">
      <alignment horizontal="center"/>
    </xf>
    <xf numFmtId="1" fontId="0" fillId="0" borderId="47" xfId="0" applyNumberFormat="1" applyBorder="1"/>
    <xf numFmtId="0" fontId="18" fillId="0" borderId="47" xfId="0" applyFont="1" applyBorder="1" applyAlignment="1">
      <alignment horizontal="right" vertical="center"/>
    </xf>
    <xf numFmtId="0" fontId="18" fillId="0" borderId="44" xfId="0" applyFont="1" applyFill="1" applyBorder="1" applyAlignment="1">
      <alignment vertical="center"/>
    </xf>
    <xf numFmtId="0" fontId="0" fillId="0" borderId="44" xfId="0" applyFill="1" applyBorder="1" applyAlignment="1">
      <alignment vertical="center"/>
    </xf>
    <xf numFmtId="0" fontId="2" fillId="0" borderId="44" xfId="0" applyFont="1" applyBorder="1"/>
    <xf numFmtId="0" fontId="2" fillId="0" borderId="44" xfId="0" applyFont="1" applyBorder="1" applyAlignment="1"/>
    <xf numFmtId="0" fontId="26" fillId="0" borderId="0" xfId="0" applyFont="1" applyAlignment="1"/>
    <xf numFmtId="0" fontId="0" fillId="0" borderId="44" xfId="0" applyBorder="1"/>
    <xf numFmtId="0" fontId="0" fillId="0" borderId="44" xfId="0" applyFill="1" applyBorder="1" applyAlignment="1">
      <alignment vertical="center" wrapText="1"/>
    </xf>
    <xf numFmtId="0" fontId="0" fillId="0" borderId="44" xfId="0" applyFill="1" applyBorder="1"/>
    <xf numFmtId="0" fontId="18" fillId="0" borderId="34" xfId="0" applyFont="1" applyBorder="1" applyAlignment="1">
      <alignment horizontal="center"/>
    </xf>
    <xf numFmtId="0" fontId="18" fillId="0" borderId="34" xfId="0" applyFont="1" applyBorder="1"/>
    <xf numFmtId="0" fontId="18" fillId="0" borderId="23" xfId="0" applyFont="1" applyBorder="1" applyAlignment="1">
      <alignment horizontal="center"/>
    </xf>
    <xf numFmtId="0" fontId="18" fillId="0" borderId="23" xfId="0" applyFont="1" applyBorder="1"/>
    <xf numFmtId="0" fontId="18" fillId="0" borderId="31" xfId="0" applyFont="1" applyBorder="1" applyAlignment="1">
      <alignment horizontal="center"/>
    </xf>
    <xf numFmtId="170" fontId="18" fillId="0" borderId="60" xfId="0" applyNumberFormat="1" applyFont="1" applyBorder="1"/>
    <xf numFmtId="170" fontId="18" fillId="0" borderId="47" xfId="0" applyNumberFormat="1" applyFont="1" applyBorder="1"/>
    <xf numFmtId="0" fontId="0" fillId="0" borderId="47" xfId="0" applyBorder="1" applyAlignment="1">
      <alignment horizontal="center"/>
    </xf>
    <xf numFmtId="1" fontId="0" fillId="0" borderId="60" xfId="0" applyNumberFormat="1" applyBorder="1"/>
    <xf numFmtId="170" fontId="0" fillId="0" borderId="60" xfId="0" applyNumberFormat="1" applyFont="1" applyBorder="1" applyAlignment="1">
      <alignment vertical="center" wrapText="1"/>
    </xf>
    <xf numFmtId="0" fontId="22" fillId="0" borderId="44" xfId="0" applyFont="1" applyFill="1" applyBorder="1" applyAlignment="1">
      <alignment vertical="center"/>
    </xf>
    <xf numFmtId="0" fontId="28" fillId="0" borderId="44" xfId="0" applyFont="1" applyFill="1" applyBorder="1" applyAlignment="1"/>
    <xf numFmtId="0" fontId="18" fillId="0" borderId="44" xfId="0" applyFont="1" applyFill="1" applyBorder="1"/>
    <xf numFmtId="170" fontId="18" fillId="0" borderId="34" xfId="0" applyNumberFormat="1" applyFont="1" applyBorder="1"/>
    <xf numFmtId="170" fontId="18" fillId="0" borderId="23" xfId="0" applyNumberFormat="1" applyFont="1" applyBorder="1"/>
    <xf numFmtId="167" fontId="0" fillId="0" borderId="47" xfId="0" applyNumberFormat="1" applyBorder="1" applyAlignment="1">
      <alignment horizontal="center" vertical="center"/>
    </xf>
    <xf numFmtId="0" fontId="0" fillId="0" borderId="44" xfId="0" applyBorder="1" applyAlignment="1">
      <alignment horizontal="center" vertical="center"/>
    </xf>
    <xf numFmtId="0" fontId="0" fillId="0" borderId="47" xfId="0" applyBorder="1" applyAlignment="1">
      <alignment horizontal="center" vertical="center" wrapText="1"/>
    </xf>
    <xf numFmtId="0" fontId="30" fillId="11" borderId="47" xfId="0" applyFont="1" applyFill="1" applyBorder="1" applyAlignment="1">
      <alignment horizontal="center" vertical="center" wrapText="1"/>
    </xf>
    <xf numFmtId="0" fontId="30" fillId="11" borderId="47" xfId="0" applyFont="1" applyFill="1" applyBorder="1" applyAlignment="1">
      <alignment horizontal="center" vertical="center"/>
    </xf>
    <xf numFmtId="171" fontId="0" fillId="0" borderId="47" xfId="0" applyNumberFormat="1" applyBorder="1" applyAlignment="1">
      <alignment horizontal="center" vertical="center" wrapText="1"/>
    </xf>
    <xf numFmtId="170" fontId="0" fillId="0" borderId="47" xfId="0" applyNumberFormat="1" applyBorder="1" applyAlignment="1">
      <alignment horizontal="center" vertical="center" wrapText="1"/>
    </xf>
    <xf numFmtId="0" fontId="30" fillId="0" borderId="44" xfId="0" applyFont="1" applyBorder="1" applyAlignment="1">
      <alignment horizontal="center" vertical="center"/>
    </xf>
    <xf numFmtId="0" fontId="0" fillId="0" borderId="47" xfId="0" applyBorder="1" applyAlignment="1">
      <alignment horizontal="right"/>
    </xf>
    <xf numFmtId="0" fontId="18" fillId="0" borderId="47" xfId="0" applyFont="1" applyBorder="1" applyAlignment="1">
      <alignment horizontal="center" vertical="center" wrapText="1"/>
    </xf>
    <xf numFmtId="0" fontId="0" fillId="0" borderId="44" xfId="0" applyBorder="1" applyAlignment="1"/>
    <xf numFmtId="164" fontId="0" fillId="0" borderId="44" xfId="0" applyNumberFormat="1" applyBorder="1" applyAlignment="1">
      <alignment horizontal="center" vertical="center"/>
    </xf>
    <xf numFmtId="171" fontId="0" fillId="0" borderId="47" xfId="0" applyNumberFormat="1" applyBorder="1"/>
    <xf numFmtId="167" fontId="0" fillId="0" borderId="44" xfId="0" applyNumberFormat="1" applyBorder="1"/>
    <xf numFmtId="0" fontId="29" fillId="0" borderId="44" xfId="2" applyFill="1" applyBorder="1"/>
    <xf numFmtId="0" fontId="0" fillId="0" borderId="47" xfId="0" applyFill="1" applyBorder="1"/>
    <xf numFmtId="164" fontId="0" fillId="0" borderId="47" xfId="0" applyNumberFormat="1" applyFill="1" applyBorder="1"/>
    <xf numFmtId="0" fontId="30" fillId="0" borderId="44" xfId="0" applyFont="1" applyFill="1" applyBorder="1" applyAlignment="1">
      <alignment horizontal="center" vertical="center"/>
    </xf>
    <xf numFmtId="164" fontId="0" fillId="0" borderId="47" xfId="0" applyNumberFormat="1" applyBorder="1" applyAlignment="1">
      <alignment horizontal="center" vertical="center"/>
    </xf>
    <xf numFmtId="0" fontId="0" fillId="0" borderId="44" xfId="0" applyBorder="1" applyAlignment="1">
      <alignment wrapText="1"/>
    </xf>
    <xf numFmtId="0" fontId="18" fillId="0" borderId="44" xfId="0" applyFont="1" applyBorder="1" applyAlignment="1">
      <alignment vertical="center" wrapText="1"/>
    </xf>
    <xf numFmtId="0" fontId="0" fillId="0" borderId="44" xfId="0" applyFill="1" applyBorder="1" applyAlignment="1">
      <alignment horizontal="center" vertical="center"/>
    </xf>
    <xf numFmtId="0" fontId="18" fillId="0" borderId="44" xfId="0" applyFont="1" applyFill="1" applyBorder="1" applyAlignment="1">
      <alignment vertical="center" wrapText="1"/>
    </xf>
    <xf numFmtId="0" fontId="2" fillId="0" borderId="44" xfId="0" applyFont="1" applyFill="1" applyBorder="1" applyAlignment="1"/>
    <xf numFmtId="0" fontId="20" fillId="0" borderId="44" xfId="0" applyFont="1" applyFill="1" applyBorder="1" applyAlignment="1"/>
    <xf numFmtId="0" fontId="20" fillId="12" borderId="47" xfId="0" applyFont="1" applyFill="1" applyBorder="1" applyAlignment="1"/>
    <xf numFmtId="0" fontId="28" fillId="11" borderId="47" xfId="0" applyFont="1" applyFill="1" applyBorder="1" applyAlignment="1"/>
    <xf numFmtId="0" fontId="22" fillId="0" borderId="47" xfId="0" applyFont="1" applyBorder="1" applyAlignment="1">
      <alignment horizontal="center"/>
    </xf>
    <xf numFmtId="0" fontId="0" fillId="0" borderId="47" xfId="0" applyBorder="1" applyAlignment="1"/>
    <xf numFmtId="171" fontId="0" fillId="0" borderId="44" xfId="0" applyNumberFormat="1" applyBorder="1"/>
    <xf numFmtId="171" fontId="39" fillId="10" borderId="47" xfId="2" applyNumberFormat="1" applyFont="1" applyBorder="1"/>
    <xf numFmtId="0" fontId="4" fillId="3" borderId="35" xfId="0" applyFont="1" applyFill="1" applyBorder="1" applyAlignment="1">
      <alignment horizontal="center" vertical="center" wrapText="1"/>
    </xf>
    <xf numFmtId="0" fontId="5" fillId="0" borderId="36" xfId="0" applyFont="1" applyBorder="1"/>
    <xf numFmtId="0" fontId="5" fillId="0" borderId="46" xfId="0" applyFont="1" applyBorder="1"/>
    <xf numFmtId="0" fontId="21" fillId="3" borderId="35" xfId="0" applyFont="1" applyFill="1" applyBorder="1" applyAlignment="1">
      <alignment horizontal="center" vertical="center" wrapText="1"/>
    </xf>
    <xf numFmtId="0" fontId="2" fillId="0" borderId="15" xfId="0" applyFont="1" applyBorder="1" applyAlignment="1">
      <alignment horizontal="center"/>
    </xf>
    <xf numFmtId="0" fontId="5" fillId="0" borderId="17" xfId="0" applyFont="1" applyBorder="1"/>
    <xf numFmtId="0" fontId="5" fillId="0" borderId="18" xfId="0" applyFont="1" applyBorder="1"/>
    <xf numFmtId="0" fontId="2" fillId="0" borderId="39" xfId="0" applyFont="1" applyBorder="1" applyAlignment="1">
      <alignment horizontal="center"/>
    </xf>
    <xf numFmtId="0" fontId="5" fillId="0" borderId="40" xfId="0" applyFont="1" applyBorder="1"/>
    <xf numFmtId="0" fontId="5" fillId="0" borderId="41" xfId="0" applyFont="1" applyBorder="1"/>
    <xf numFmtId="0" fontId="4" fillId="3" borderId="7" xfId="0" applyFont="1" applyFill="1" applyBorder="1" applyAlignment="1">
      <alignment horizontal="center" vertical="center" wrapText="1"/>
    </xf>
    <xf numFmtId="0" fontId="5" fillId="0" borderId="8" xfId="0" applyFont="1" applyBorder="1"/>
    <xf numFmtId="0" fontId="5" fillId="0" borderId="9" xfId="0" applyFont="1" applyBorder="1"/>
    <xf numFmtId="0" fontId="5" fillId="0" borderId="12" xfId="0" applyFont="1" applyBorder="1"/>
    <xf numFmtId="0" fontId="5" fillId="0" borderId="13" xfId="0" applyFont="1" applyBorder="1"/>
    <xf numFmtId="0" fontId="5" fillId="0" borderId="14" xfId="0" applyFont="1" applyBorder="1"/>
    <xf numFmtId="0" fontId="4" fillId="0" borderId="20" xfId="0" applyFont="1" applyBorder="1" applyAlignment="1">
      <alignment horizontal="center" vertical="center"/>
    </xf>
    <xf numFmtId="0" fontId="5" fillId="0" borderId="21" xfId="0" applyFont="1" applyBorder="1"/>
    <xf numFmtId="0" fontId="5" fillId="0" borderId="22" xfId="0" applyFont="1" applyBorder="1"/>
    <xf numFmtId="0" fontId="21" fillId="3" borderId="70" xfId="0" applyFont="1" applyFill="1" applyBorder="1" applyAlignment="1">
      <alignment horizontal="center" vertical="center" wrapText="1"/>
    </xf>
    <xf numFmtId="0" fontId="5" fillId="0" borderId="71" xfId="0" applyFont="1" applyBorder="1"/>
    <xf numFmtId="0" fontId="5" fillId="0" borderId="72" xfId="0" applyFont="1" applyBorder="1"/>
    <xf numFmtId="0" fontId="4" fillId="2" borderId="35" xfId="0" applyFont="1" applyFill="1" applyBorder="1" applyAlignment="1">
      <alignment horizontal="center" vertical="center"/>
    </xf>
    <xf numFmtId="0" fontId="2" fillId="2" borderId="39" xfId="0" applyFont="1" applyFill="1" applyBorder="1" applyAlignment="1">
      <alignment horizontal="left"/>
    </xf>
    <xf numFmtId="0" fontId="4" fillId="3" borderId="7" xfId="0" applyFont="1" applyFill="1" applyBorder="1" applyAlignment="1">
      <alignment horizontal="center" vertical="center"/>
    </xf>
    <xf numFmtId="0" fontId="20" fillId="2" borderId="31" xfId="0" applyFont="1" applyFill="1" applyBorder="1" applyAlignment="1">
      <alignment horizontal="left"/>
    </xf>
    <xf numFmtId="0" fontId="5" fillId="0" borderId="32" xfId="0" applyFont="1" applyBorder="1"/>
    <xf numFmtId="0" fontId="5" fillId="0" borderId="33" xfId="0" applyFont="1" applyBorder="1"/>
    <xf numFmtId="0" fontId="2" fillId="2" borderId="42" xfId="0" applyFont="1" applyFill="1" applyBorder="1" applyAlignment="1">
      <alignment horizontal="center"/>
    </xf>
    <xf numFmtId="0" fontId="5" fillId="0" borderId="43" xfId="0" applyFont="1" applyBorder="1"/>
    <xf numFmtId="0" fontId="2" fillId="2" borderId="31" xfId="0" applyFont="1" applyFill="1" applyBorder="1" applyAlignment="1">
      <alignment horizontal="center"/>
    </xf>
    <xf numFmtId="0" fontId="2" fillId="2" borderId="39" xfId="0" applyFont="1" applyFill="1" applyBorder="1" applyAlignment="1">
      <alignment horizontal="center"/>
    </xf>
    <xf numFmtId="0" fontId="4" fillId="3" borderId="35" xfId="0" applyFont="1" applyFill="1" applyBorder="1" applyAlignment="1">
      <alignment horizontal="center" vertical="center"/>
    </xf>
    <xf numFmtId="0" fontId="2" fillId="0" borderId="42" xfId="0" applyFont="1" applyBorder="1" applyAlignment="1">
      <alignment horizontal="left"/>
    </xf>
    <xf numFmtId="0" fontId="2" fillId="0" borderId="45" xfId="0" applyFont="1" applyBorder="1" applyAlignment="1">
      <alignment horizontal="left"/>
    </xf>
    <xf numFmtId="0" fontId="2" fillId="0" borderId="43" xfId="0" applyFont="1" applyBorder="1" applyAlignment="1">
      <alignment horizontal="left"/>
    </xf>
    <xf numFmtId="0" fontId="5" fillId="0" borderId="45" xfId="0" applyFont="1" applyBorder="1"/>
    <xf numFmtId="0" fontId="18" fillId="5" borderId="47" xfId="0" applyFont="1" applyFill="1" applyBorder="1" applyAlignment="1">
      <alignment horizontal="center" wrapText="1"/>
    </xf>
    <xf numFmtId="0" fontId="0" fillId="5" borderId="47" xfId="0" applyFill="1" applyBorder="1" applyAlignment="1">
      <alignment horizontal="center" wrapText="1"/>
    </xf>
    <xf numFmtId="0" fontId="18" fillId="0" borderId="0" xfId="0" applyFont="1" applyAlignment="1">
      <alignment horizontal="center" vertical="center"/>
    </xf>
    <xf numFmtId="0" fontId="0" fillId="0" borderId="0" xfId="0" applyFont="1" applyAlignment="1">
      <alignment horizontal="center" vertical="center"/>
    </xf>
    <xf numFmtId="0" fontId="2" fillId="2" borderId="40" xfId="0" applyFont="1" applyFill="1" applyBorder="1" applyAlignment="1">
      <alignment horizontal="center"/>
    </xf>
    <xf numFmtId="0" fontId="2" fillId="2" borderId="41" xfId="0" applyFont="1" applyFill="1" applyBorder="1" applyAlignment="1">
      <alignment horizontal="center"/>
    </xf>
    <xf numFmtId="0" fontId="18" fillId="5" borderId="48" xfId="0" applyFont="1" applyFill="1" applyBorder="1" applyAlignment="1">
      <alignment horizontal="center" wrapText="1"/>
    </xf>
    <xf numFmtId="0" fontId="18" fillId="5" borderId="52" xfId="0" applyFont="1" applyFill="1" applyBorder="1" applyAlignment="1">
      <alignment horizontal="center" wrapText="1"/>
    </xf>
    <xf numFmtId="0" fontId="18" fillId="5" borderId="49" xfId="0" applyFont="1" applyFill="1" applyBorder="1" applyAlignment="1">
      <alignment horizontal="center" wrapText="1"/>
    </xf>
    <xf numFmtId="0" fontId="18" fillId="5" borderId="50" xfId="0" applyFont="1" applyFill="1" applyBorder="1" applyAlignment="1">
      <alignment horizontal="center" wrapText="1"/>
    </xf>
    <xf numFmtId="0" fontId="18" fillId="5" borderId="53" xfId="0" applyFont="1" applyFill="1" applyBorder="1" applyAlignment="1">
      <alignment horizontal="center" wrapText="1"/>
    </xf>
    <xf numFmtId="0" fontId="18" fillId="5" borderId="51" xfId="0" applyFont="1" applyFill="1" applyBorder="1" applyAlignment="1">
      <alignment horizontal="center" wrapText="1"/>
    </xf>
    <xf numFmtId="0" fontId="2" fillId="2" borderId="54" xfId="0" applyFont="1" applyFill="1" applyBorder="1" applyAlignment="1">
      <alignment horizontal="center"/>
    </xf>
    <xf numFmtId="0" fontId="2" fillId="2" borderId="55" xfId="0" applyFont="1" applyFill="1" applyBorder="1" applyAlignment="1">
      <alignment horizontal="center"/>
    </xf>
    <xf numFmtId="0" fontId="2" fillId="2" borderId="56" xfId="0" applyFont="1" applyFill="1" applyBorder="1" applyAlignment="1">
      <alignment horizontal="center"/>
    </xf>
    <xf numFmtId="0" fontId="0" fillId="0" borderId="47" xfId="0" applyFont="1" applyBorder="1" applyAlignment="1">
      <alignment horizontal="center"/>
    </xf>
    <xf numFmtId="0" fontId="18" fillId="0" borderId="0" xfId="0" applyFont="1" applyAlignment="1">
      <alignment horizontal="center"/>
    </xf>
    <xf numFmtId="0" fontId="0" fillId="0" borderId="0" xfId="0" applyFont="1" applyAlignment="1">
      <alignment horizontal="center"/>
    </xf>
    <xf numFmtId="0" fontId="18" fillId="0" borderId="57" xfId="0" applyFont="1" applyBorder="1" applyAlignment="1">
      <alignment horizontal="center"/>
    </xf>
    <xf numFmtId="0" fontId="18" fillId="0" borderId="59" xfId="0" applyFont="1" applyBorder="1" applyAlignment="1">
      <alignment horizontal="center"/>
    </xf>
    <xf numFmtId="0" fontId="19" fillId="5" borderId="47" xfId="0" applyFont="1" applyFill="1" applyBorder="1" applyAlignment="1">
      <alignment horizontal="center" wrapText="1"/>
    </xf>
    <xf numFmtId="0" fontId="18" fillId="5" borderId="48" xfId="0" applyFont="1" applyFill="1" applyBorder="1" applyAlignment="1">
      <alignment horizontal="center" vertical="center" wrapText="1"/>
    </xf>
    <xf numFmtId="0" fontId="18" fillId="5" borderId="52" xfId="0" applyFont="1" applyFill="1" applyBorder="1" applyAlignment="1">
      <alignment horizontal="center" vertical="center" wrapText="1"/>
    </xf>
    <xf numFmtId="0" fontId="18" fillId="5" borderId="49" xfId="0" applyFont="1" applyFill="1" applyBorder="1" applyAlignment="1">
      <alignment horizontal="center" vertical="center" wrapText="1"/>
    </xf>
    <xf numFmtId="0" fontId="18" fillId="5" borderId="50" xfId="0" applyFont="1" applyFill="1" applyBorder="1" applyAlignment="1">
      <alignment horizontal="center" vertical="center" wrapText="1"/>
    </xf>
    <xf numFmtId="0" fontId="18" fillId="5" borderId="53" xfId="0" applyFont="1" applyFill="1" applyBorder="1" applyAlignment="1">
      <alignment horizontal="center" vertical="center" wrapText="1"/>
    </xf>
    <xf numFmtId="0" fontId="18" fillId="5" borderId="51" xfId="0" applyFont="1" applyFill="1" applyBorder="1" applyAlignment="1">
      <alignment horizontal="center" vertical="center" wrapText="1"/>
    </xf>
    <xf numFmtId="0" fontId="18" fillId="5" borderId="57" xfId="0" applyFont="1" applyFill="1" applyBorder="1" applyAlignment="1">
      <alignment horizontal="center" vertical="center" wrapText="1"/>
    </xf>
    <xf numFmtId="0" fontId="18" fillId="5" borderId="58" xfId="0" applyFont="1" applyFill="1" applyBorder="1" applyAlignment="1">
      <alignment horizontal="center" vertical="center" wrapText="1"/>
    </xf>
    <xf numFmtId="0" fontId="18" fillId="5" borderId="59" xfId="0" applyFont="1" applyFill="1" applyBorder="1" applyAlignment="1">
      <alignment horizontal="center" vertical="center" wrapText="1"/>
    </xf>
    <xf numFmtId="0" fontId="18" fillId="0" borderId="44" xfId="0" applyFont="1" applyBorder="1" applyAlignment="1">
      <alignment horizontal="center"/>
    </xf>
    <xf numFmtId="0" fontId="19" fillId="5" borderId="57" xfId="0" applyFont="1" applyFill="1" applyBorder="1" applyAlignment="1">
      <alignment horizontal="center" vertical="center" wrapText="1"/>
    </xf>
    <xf numFmtId="0" fontId="19" fillId="5" borderId="58" xfId="0" applyFont="1" applyFill="1" applyBorder="1" applyAlignment="1">
      <alignment horizontal="center" vertical="center" wrapText="1"/>
    </xf>
    <xf numFmtId="0" fontId="19" fillId="5" borderId="59" xfId="0" applyFont="1" applyFill="1" applyBorder="1" applyAlignment="1">
      <alignment horizontal="center" vertical="center" wrapText="1"/>
    </xf>
    <xf numFmtId="0" fontId="18" fillId="5" borderId="47" xfId="0" applyFont="1" applyFill="1" applyBorder="1" applyAlignment="1">
      <alignment horizontal="center" vertical="center" wrapText="1"/>
    </xf>
    <xf numFmtId="0" fontId="18" fillId="0" borderId="47" xfId="0" applyFont="1" applyBorder="1" applyAlignment="1">
      <alignment horizontal="center"/>
    </xf>
    <xf numFmtId="0" fontId="18" fillId="0" borderId="61" xfId="0" applyFont="1" applyBorder="1" applyAlignment="1">
      <alignment horizontal="center" vertical="center" wrapText="1"/>
    </xf>
    <xf numFmtId="0" fontId="0" fillId="0" borderId="62" xfId="0" applyFont="1" applyBorder="1" applyAlignment="1">
      <alignment horizontal="center" vertical="center" wrapText="1"/>
    </xf>
    <xf numFmtId="0" fontId="0" fillId="0" borderId="63" xfId="0" applyFont="1" applyBorder="1" applyAlignment="1">
      <alignment horizontal="center" vertical="center" wrapText="1"/>
    </xf>
    <xf numFmtId="0" fontId="0" fillId="0" borderId="64" xfId="0" applyFont="1" applyBorder="1" applyAlignment="1">
      <alignment horizontal="center" vertical="center" wrapText="1"/>
    </xf>
    <xf numFmtId="0" fontId="0" fillId="0" borderId="65" xfId="0" applyFont="1" applyBorder="1" applyAlignment="1">
      <alignment horizontal="center" vertical="center" wrapText="1"/>
    </xf>
    <xf numFmtId="0" fontId="0" fillId="0" borderId="66" xfId="0" applyFont="1" applyBorder="1" applyAlignment="1">
      <alignment horizontal="center" vertical="center" wrapText="1"/>
    </xf>
    <xf numFmtId="0" fontId="20" fillId="8" borderId="50" xfId="0" applyFont="1" applyFill="1" applyBorder="1" applyAlignment="1">
      <alignment horizontal="center"/>
    </xf>
    <xf numFmtId="0" fontId="20" fillId="8" borderId="53" xfId="0" applyFont="1" applyFill="1" applyBorder="1" applyAlignment="1">
      <alignment horizontal="center"/>
    </xf>
    <xf numFmtId="0" fontId="20" fillId="8" borderId="51" xfId="0" applyFont="1" applyFill="1" applyBorder="1" applyAlignment="1">
      <alignment horizontal="center"/>
    </xf>
    <xf numFmtId="0" fontId="2" fillId="8" borderId="57" xfId="0" applyFont="1" applyFill="1" applyBorder="1" applyAlignment="1">
      <alignment horizontal="center"/>
    </xf>
    <xf numFmtId="0" fontId="2" fillId="8" borderId="58" xfId="0" applyFont="1" applyFill="1" applyBorder="1" applyAlignment="1">
      <alignment horizontal="center"/>
    </xf>
    <xf numFmtId="0" fontId="2" fillId="8" borderId="59" xfId="0" applyFont="1" applyFill="1" applyBorder="1" applyAlignment="1">
      <alignment horizontal="center"/>
    </xf>
    <xf numFmtId="0" fontId="18" fillId="0" borderId="62" xfId="0" applyFont="1" applyBorder="1" applyAlignment="1">
      <alignment horizontal="center" vertical="center" wrapText="1"/>
    </xf>
    <xf numFmtId="0" fontId="18" fillId="0" borderId="63" xfId="0" applyFont="1" applyBorder="1" applyAlignment="1">
      <alignment horizontal="center" vertical="center" wrapText="1"/>
    </xf>
    <xf numFmtId="0" fontId="18" fillId="0" borderId="64" xfId="0" applyFont="1" applyBorder="1" applyAlignment="1">
      <alignment horizontal="center" vertical="center" wrapText="1"/>
    </xf>
    <xf numFmtId="0" fontId="18" fillId="0" borderId="65" xfId="0" applyFont="1" applyBorder="1" applyAlignment="1">
      <alignment horizontal="center" vertical="center" wrapText="1"/>
    </xf>
    <xf numFmtId="0" fontId="18" fillId="0" borderId="66" xfId="0" applyFont="1" applyBorder="1" applyAlignment="1">
      <alignment horizontal="center" vertical="center" wrapText="1"/>
    </xf>
    <xf numFmtId="0" fontId="18" fillId="0" borderId="67" xfId="0" applyFont="1" applyBorder="1" applyAlignment="1">
      <alignment horizontal="center" vertical="center" wrapText="1"/>
    </xf>
    <xf numFmtId="0" fontId="18" fillId="0" borderId="68" xfId="0" applyFont="1" applyBorder="1" applyAlignment="1">
      <alignment horizontal="center" vertical="center" wrapText="1"/>
    </xf>
    <xf numFmtId="0" fontId="18" fillId="0" borderId="69" xfId="0" applyFont="1" applyBorder="1" applyAlignment="1">
      <alignment horizontal="center" vertical="center" wrapText="1"/>
    </xf>
    <xf numFmtId="0" fontId="18" fillId="6" borderId="60" xfId="0" applyFont="1" applyFill="1" applyBorder="1" applyAlignment="1">
      <alignment horizontal="center"/>
    </xf>
    <xf numFmtId="0" fontId="0" fillId="6" borderId="60" xfId="0" applyFont="1" applyFill="1" applyBorder="1" applyAlignment="1">
      <alignment horizontal="center"/>
    </xf>
    <xf numFmtId="0" fontId="18" fillId="6" borderId="47" xfId="0" applyFont="1" applyFill="1" applyBorder="1" applyAlignment="1">
      <alignment horizontal="center"/>
    </xf>
    <xf numFmtId="0" fontId="0" fillId="6" borderId="47" xfId="0" applyFont="1" applyFill="1" applyBorder="1" applyAlignment="1">
      <alignment horizontal="center"/>
    </xf>
    <xf numFmtId="0" fontId="18" fillId="0" borderId="0" xfId="0" applyFont="1" applyAlignment="1">
      <alignment horizontal="left"/>
    </xf>
    <xf numFmtId="0" fontId="18" fillId="6" borderId="60" xfId="0" applyFont="1" applyFill="1" applyBorder="1" applyAlignment="1">
      <alignment horizontal="center" vertical="center" wrapText="1"/>
    </xf>
    <xf numFmtId="0" fontId="0" fillId="6" borderId="47" xfId="0" applyFont="1" applyFill="1" applyBorder="1" applyAlignment="1">
      <alignment horizontal="center" vertical="center" wrapText="1"/>
    </xf>
    <xf numFmtId="0" fontId="18" fillId="6" borderId="47" xfId="0" applyFont="1" applyFill="1" applyBorder="1" applyAlignment="1">
      <alignment horizontal="left"/>
    </xf>
    <xf numFmtId="0" fontId="0" fillId="6" borderId="47" xfId="0" applyFont="1" applyFill="1" applyBorder="1" applyAlignment="1">
      <alignment horizontal="left"/>
    </xf>
    <xf numFmtId="0" fontId="18" fillId="6" borderId="61" xfId="0" applyFont="1" applyFill="1" applyBorder="1" applyAlignment="1">
      <alignment horizontal="center" vertical="center" wrapText="1"/>
    </xf>
    <xf numFmtId="0" fontId="0" fillId="6" borderId="63" xfId="0" applyFont="1" applyFill="1" applyBorder="1" applyAlignment="1">
      <alignment horizontal="center" vertical="center" wrapText="1"/>
    </xf>
    <xf numFmtId="0" fontId="0" fillId="6" borderId="64" xfId="0" applyFont="1" applyFill="1" applyBorder="1" applyAlignment="1">
      <alignment horizontal="center" vertical="center" wrapText="1"/>
    </xf>
    <xf numFmtId="0" fontId="0" fillId="6" borderId="66" xfId="0" applyFont="1" applyFill="1" applyBorder="1" applyAlignment="1">
      <alignment horizontal="center" vertical="center" wrapText="1"/>
    </xf>
    <xf numFmtId="0" fontId="18" fillId="6" borderId="60" xfId="0" applyFont="1" applyFill="1" applyBorder="1" applyAlignment="1">
      <alignment horizontal="left"/>
    </xf>
    <xf numFmtId="0" fontId="0" fillId="6" borderId="60" xfId="0" applyFont="1" applyFill="1" applyBorder="1" applyAlignment="1">
      <alignment horizontal="left"/>
    </xf>
    <xf numFmtId="0" fontId="18" fillId="0" borderId="61" xfId="0" applyFont="1" applyFill="1" applyBorder="1" applyAlignment="1">
      <alignment horizontal="center" vertical="center" wrapText="1"/>
    </xf>
    <xf numFmtId="0" fontId="0" fillId="0" borderId="62" xfId="0" applyFont="1" applyFill="1" applyBorder="1" applyAlignment="1">
      <alignment horizontal="center" vertical="center" wrapText="1"/>
    </xf>
    <xf numFmtId="0" fontId="0" fillId="0" borderId="63" xfId="0" applyFont="1" applyFill="1" applyBorder="1" applyAlignment="1">
      <alignment horizontal="center" vertical="center" wrapText="1"/>
    </xf>
    <xf numFmtId="0" fontId="0" fillId="0" borderId="64" xfId="0" applyFont="1" applyFill="1" applyBorder="1" applyAlignment="1">
      <alignment horizontal="center" vertical="center" wrapText="1"/>
    </xf>
    <xf numFmtId="0" fontId="0" fillId="0" borderId="65" xfId="0" applyFont="1" applyFill="1" applyBorder="1" applyAlignment="1">
      <alignment horizontal="center" vertical="center" wrapText="1"/>
    </xf>
    <xf numFmtId="0" fontId="0" fillId="0" borderId="66" xfId="0" applyFont="1" applyFill="1" applyBorder="1" applyAlignment="1">
      <alignment horizontal="center" vertical="center" wrapText="1"/>
    </xf>
    <xf numFmtId="0" fontId="18" fillId="0" borderId="73" xfId="0" applyFont="1" applyBorder="1" applyAlignment="1">
      <alignment horizontal="center" vertical="center" wrapText="1"/>
    </xf>
    <xf numFmtId="0" fontId="18" fillId="0" borderId="74" xfId="0" applyFont="1" applyBorder="1" applyAlignment="1">
      <alignment horizontal="center" vertical="center" wrapText="1"/>
    </xf>
    <xf numFmtId="0" fontId="18" fillId="0" borderId="75" xfId="0" applyFont="1" applyBorder="1" applyAlignment="1">
      <alignment horizontal="center" vertical="center" wrapText="1"/>
    </xf>
    <xf numFmtId="0" fontId="18" fillId="0" borderId="76" xfId="0" applyFont="1" applyBorder="1" applyAlignment="1">
      <alignment horizontal="center" vertical="center" wrapText="1"/>
    </xf>
    <xf numFmtId="0" fontId="18" fillId="0" borderId="77" xfId="0" applyFont="1" applyBorder="1" applyAlignment="1">
      <alignment horizontal="center" vertical="center" wrapText="1"/>
    </xf>
    <xf numFmtId="0" fontId="18" fillId="0" borderId="78" xfId="0" applyFont="1" applyBorder="1" applyAlignment="1">
      <alignment horizontal="center" vertical="center" wrapText="1"/>
    </xf>
    <xf numFmtId="0" fontId="18" fillId="6" borderId="62" xfId="0" applyFont="1" applyFill="1" applyBorder="1" applyAlignment="1">
      <alignment horizontal="center" vertical="center" wrapText="1"/>
    </xf>
    <xf numFmtId="0" fontId="18" fillId="6" borderId="63" xfId="0" applyFont="1" applyFill="1" applyBorder="1" applyAlignment="1">
      <alignment horizontal="center" vertical="center" wrapText="1"/>
    </xf>
    <xf numFmtId="0" fontId="18" fillId="6" borderId="64" xfId="0" applyFont="1" applyFill="1" applyBorder="1" applyAlignment="1">
      <alignment horizontal="center" vertical="center" wrapText="1"/>
    </xf>
    <xf numFmtId="0" fontId="18" fillId="6" borderId="65" xfId="0" applyFont="1" applyFill="1" applyBorder="1" applyAlignment="1">
      <alignment horizontal="center" vertical="center" wrapText="1"/>
    </xf>
    <xf numFmtId="0" fontId="18" fillId="6" borderId="66" xfId="0" applyFont="1" applyFill="1" applyBorder="1" applyAlignment="1">
      <alignment horizontal="center" vertical="center" wrapText="1"/>
    </xf>
    <xf numFmtId="0" fontId="18" fillId="0" borderId="70" xfId="0" applyFont="1" applyBorder="1" applyAlignment="1">
      <alignment horizontal="center" vertical="center" wrapText="1"/>
    </xf>
    <xf numFmtId="0" fontId="0" fillId="0" borderId="71" xfId="0" applyFont="1" applyBorder="1" applyAlignment="1">
      <alignment horizontal="center" vertical="center" wrapText="1"/>
    </xf>
    <xf numFmtId="0" fontId="0" fillId="0" borderId="72" xfId="0" applyFont="1" applyBorder="1" applyAlignment="1">
      <alignment horizontal="center" vertical="center" wrapText="1"/>
    </xf>
    <xf numFmtId="0" fontId="0" fillId="0" borderId="74" xfId="0" applyFont="1" applyBorder="1" applyAlignment="1">
      <alignment horizontal="center" vertical="center" wrapText="1"/>
    </xf>
    <xf numFmtId="0" fontId="0" fillId="0" borderId="75" xfId="0" applyFont="1" applyBorder="1" applyAlignment="1">
      <alignment horizontal="center" vertical="center" wrapText="1"/>
    </xf>
    <xf numFmtId="0" fontId="0" fillId="0" borderId="76" xfId="0" applyFont="1" applyBorder="1" applyAlignment="1">
      <alignment horizontal="center" vertical="center" wrapText="1"/>
    </xf>
    <xf numFmtId="0" fontId="0" fillId="0" borderId="77" xfId="0" applyFont="1" applyBorder="1" applyAlignment="1">
      <alignment horizontal="center" vertical="center" wrapText="1"/>
    </xf>
    <xf numFmtId="0" fontId="0" fillId="0" borderId="78" xfId="0" applyFont="1" applyBorder="1" applyAlignment="1">
      <alignment horizontal="center" vertical="center" wrapText="1"/>
    </xf>
    <xf numFmtId="0" fontId="18" fillId="9" borderId="47" xfId="0" applyFont="1" applyFill="1" applyBorder="1" applyAlignment="1">
      <alignment horizontal="center" vertical="center" wrapText="1"/>
    </xf>
    <xf numFmtId="0" fontId="0" fillId="9" borderId="47" xfId="0" applyFont="1" applyFill="1" applyBorder="1" applyAlignment="1">
      <alignment horizontal="center" vertical="center" wrapText="1"/>
    </xf>
    <xf numFmtId="0" fontId="0" fillId="0" borderId="75" xfId="0" applyBorder="1" applyAlignment="1">
      <alignment horizontal="center" vertical="center" wrapText="1"/>
    </xf>
    <xf numFmtId="0" fontId="0" fillId="0" borderId="76" xfId="0" applyBorder="1" applyAlignment="1">
      <alignment horizontal="center" vertical="center" wrapText="1"/>
    </xf>
    <xf numFmtId="0" fontId="0" fillId="0" borderId="78" xfId="0" applyBorder="1" applyAlignment="1">
      <alignment horizontal="center" vertical="center" wrapText="1"/>
    </xf>
    <xf numFmtId="0" fontId="18" fillId="0" borderId="44" xfId="1" applyFont="1" applyAlignment="1">
      <alignment horizontal="left" vertical="center" wrapText="1"/>
    </xf>
    <xf numFmtId="0" fontId="1" fillId="0" borderId="44" xfId="1" applyAlignment="1">
      <alignment horizontal="left" vertical="center" wrapText="1"/>
    </xf>
    <xf numFmtId="0" fontId="18" fillId="2" borderId="50" xfId="0" applyFont="1" applyFill="1" applyBorder="1" applyAlignment="1">
      <alignment horizontal="left"/>
    </xf>
    <xf numFmtId="0" fontId="18" fillId="2" borderId="51" xfId="0" applyFont="1" applyFill="1" applyBorder="1" applyAlignment="1">
      <alignment horizontal="left"/>
    </xf>
    <xf numFmtId="0" fontId="0" fillId="0" borderId="74" xfId="0" applyBorder="1" applyAlignment="1">
      <alignment horizontal="center" vertical="center" wrapText="1"/>
    </xf>
    <xf numFmtId="0" fontId="0" fillId="0" borderId="77" xfId="0" applyBorder="1" applyAlignment="1">
      <alignment horizontal="center" vertical="center" wrapText="1"/>
    </xf>
    <xf numFmtId="0" fontId="18" fillId="6" borderId="80" xfId="0" applyFont="1" applyFill="1" applyBorder="1" applyAlignment="1">
      <alignment horizontal="center" vertical="center"/>
    </xf>
    <xf numFmtId="0" fontId="18" fillId="6" borderId="81" xfId="0" applyFont="1" applyFill="1" applyBorder="1" applyAlignment="1">
      <alignment horizontal="center" vertical="center"/>
    </xf>
    <xf numFmtId="0" fontId="18" fillId="6" borderId="57" xfId="0" applyFont="1" applyFill="1" applyBorder="1" applyAlignment="1">
      <alignment horizontal="center" vertical="center"/>
    </xf>
    <xf numFmtId="0" fontId="18" fillId="6" borderId="59" xfId="0" applyFont="1" applyFill="1" applyBorder="1" applyAlignment="1">
      <alignment horizontal="center" vertical="center"/>
    </xf>
    <xf numFmtId="0" fontId="18" fillId="2" borderId="57" xfId="0" applyFont="1" applyFill="1" applyBorder="1" applyAlignment="1">
      <alignment horizontal="left"/>
    </xf>
    <xf numFmtId="0" fontId="18" fillId="2" borderId="59" xfId="0" applyFont="1" applyFill="1" applyBorder="1" applyAlignment="1">
      <alignment horizontal="left"/>
    </xf>
    <xf numFmtId="0" fontId="22" fillId="3" borderId="61" xfId="0" applyFont="1" applyFill="1" applyBorder="1" applyAlignment="1">
      <alignment horizontal="center" vertical="center" wrapText="1"/>
    </xf>
    <xf numFmtId="0" fontId="22" fillId="3" borderId="63" xfId="0" applyFont="1" applyFill="1" applyBorder="1" applyAlignment="1">
      <alignment horizontal="center" vertical="center" wrapText="1"/>
    </xf>
    <xf numFmtId="0" fontId="22" fillId="3" borderId="64" xfId="0" applyFont="1" applyFill="1" applyBorder="1" applyAlignment="1">
      <alignment horizontal="center" vertical="center" wrapText="1"/>
    </xf>
    <xf numFmtId="0" fontId="22" fillId="3" borderId="66" xfId="0" applyFont="1" applyFill="1" applyBorder="1" applyAlignment="1">
      <alignment horizontal="center" vertical="center" wrapText="1"/>
    </xf>
    <xf numFmtId="0" fontId="22" fillId="3" borderId="62" xfId="0" applyFont="1" applyFill="1" applyBorder="1" applyAlignment="1">
      <alignment horizontal="center" vertical="center" wrapText="1"/>
    </xf>
    <xf numFmtId="0" fontId="22" fillId="3" borderId="65" xfId="0" applyFont="1" applyFill="1" applyBorder="1" applyAlignment="1">
      <alignment horizontal="center" vertical="center" wrapText="1"/>
    </xf>
    <xf numFmtId="0" fontId="18" fillId="0" borderId="0" xfId="0" applyFont="1" applyAlignment="1">
      <alignment horizontal="left" vertical="center" wrapText="1"/>
    </xf>
    <xf numFmtId="0" fontId="0" fillId="0" borderId="0" xfId="0" applyFont="1" applyAlignment="1">
      <alignment horizontal="left" vertical="center" wrapText="1"/>
    </xf>
    <xf numFmtId="0" fontId="18" fillId="11" borderId="47" xfId="0" applyFont="1" applyFill="1" applyBorder="1" applyAlignment="1">
      <alignment horizontal="center" vertical="center" wrapText="1"/>
    </xf>
    <xf numFmtId="0" fontId="18" fillId="0" borderId="47" xfId="0" applyFont="1" applyBorder="1" applyAlignment="1">
      <alignment horizontal="center" vertical="center" wrapText="1"/>
    </xf>
    <xf numFmtId="0" fontId="0" fillId="0" borderId="47" xfId="0" applyBorder="1" applyAlignment="1">
      <alignment horizontal="center" vertical="center" wrapText="1"/>
    </xf>
    <xf numFmtId="0" fontId="0" fillId="0" borderId="47" xfId="0" applyBorder="1" applyAlignment="1">
      <alignment horizontal="center"/>
    </xf>
    <xf numFmtId="0" fontId="18" fillId="11" borderId="79" xfId="0" applyFont="1" applyFill="1" applyBorder="1" applyAlignment="1">
      <alignment horizontal="center" vertical="center" wrapText="1"/>
    </xf>
    <xf numFmtId="0" fontId="18" fillId="11" borderId="60" xfId="0" applyFont="1" applyFill="1" applyBorder="1" applyAlignment="1">
      <alignment horizontal="center" vertical="center" wrapText="1"/>
    </xf>
    <xf numFmtId="0" fontId="20" fillId="12" borderId="47" xfId="0" applyFont="1" applyFill="1" applyBorder="1" applyAlignment="1">
      <alignment horizontal="center"/>
    </xf>
    <xf numFmtId="0" fontId="0" fillId="11" borderId="47" xfId="0" applyFont="1" applyFill="1" applyBorder="1" applyAlignment="1">
      <alignment horizontal="center" wrapText="1"/>
    </xf>
    <xf numFmtId="0" fontId="6" fillId="11" borderId="47" xfId="0" applyFont="1" applyFill="1" applyBorder="1" applyAlignment="1">
      <alignment horizontal="center" wrapText="1"/>
    </xf>
    <xf numFmtId="0" fontId="30" fillId="0" borderId="47" xfId="0" applyFont="1" applyBorder="1" applyAlignment="1">
      <alignment horizontal="center" vertical="center" wrapText="1"/>
    </xf>
    <xf numFmtId="0" fontId="30" fillId="13" borderId="47" xfId="0" applyFont="1" applyFill="1" applyBorder="1" applyAlignment="1">
      <alignment horizontal="center" vertical="center" wrapText="1"/>
    </xf>
    <xf numFmtId="0" fontId="0" fillId="13" borderId="47" xfId="0" applyFill="1" applyBorder="1" applyAlignment="1">
      <alignment horizontal="center" vertical="center"/>
    </xf>
    <xf numFmtId="0" fontId="30" fillId="0" borderId="47" xfId="0" applyFont="1" applyBorder="1" applyAlignment="1">
      <alignment horizontal="center" vertical="center"/>
    </xf>
    <xf numFmtId="0" fontId="19" fillId="0" borderId="0" xfId="0" applyFont="1" applyAlignment="1">
      <alignment horizontal="center" vertical="center" wrapText="1"/>
    </xf>
    <xf numFmtId="0" fontId="0" fillId="0" borderId="0" xfId="0" applyAlignment="1">
      <alignment horizontal="center" vertical="center" wrapText="1"/>
    </xf>
    <xf numFmtId="0" fontId="19" fillId="0" borderId="0" xfId="0" applyFont="1" applyAlignment="1">
      <alignment vertical="center" wrapText="1"/>
    </xf>
    <xf numFmtId="0" fontId="6" fillId="0" borderId="0" xfId="0" applyFont="1" applyAlignment="1">
      <alignment horizontal="center" vertical="center" wrapText="1"/>
    </xf>
  </cellXfs>
  <cellStyles count="3">
    <cellStyle name="Good" xfId="2" builtinId="26"/>
    <cellStyle name="Normal" xfId="0" builtinId="0"/>
    <cellStyle name="Normal 2" xfId="1" xr:uid="{3861C5DC-380C-40CE-8337-A245B37505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s-CR"/>
              <a:t> Gráfico de dispersión del periodo T en función de la distancia d. </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'Péndulo F'!$L$15:$L$21</c:f>
              <c:numCache>
                <c:formatCode>General</c:formatCode>
                <c:ptCount val="7"/>
                <c:pt idx="0">
                  <c:v>16</c:v>
                </c:pt>
                <c:pt idx="1">
                  <c:v>13.95</c:v>
                </c:pt>
                <c:pt idx="2">
                  <c:v>11.95</c:v>
                </c:pt>
                <c:pt idx="3">
                  <c:v>9.9499999999999993</c:v>
                </c:pt>
                <c:pt idx="4">
                  <c:v>7.95</c:v>
                </c:pt>
                <c:pt idx="5">
                  <c:v>6</c:v>
                </c:pt>
                <c:pt idx="6">
                  <c:v>3.95</c:v>
                </c:pt>
              </c:numCache>
            </c:numRef>
          </c:xVal>
          <c:yVal>
            <c:numRef>
              <c:f>'Péndulo F'!$M$15:$M$21</c:f>
              <c:numCache>
                <c:formatCode>General</c:formatCode>
                <c:ptCount val="7"/>
                <c:pt idx="0">
                  <c:v>0.93557500000000005</c:v>
                </c:pt>
                <c:pt idx="1">
                  <c:v>0.9096749999999999</c:v>
                </c:pt>
                <c:pt idx="2">
                  <c:v>0.8901</c:v>
                </c:pt>
                <c:pt idx="3">
                  <c:v>0.87762499999999999</c:v>
                </c:pt>
                <c:pt idx="4">
                  <c:v>0.88154999999999994</c:v>
                </c:pt>
                <c:pt idx="5">
                  <c:v>0.92295000000000005</c:v>
                </c:pt>
                <c:pt idx="6">
                  <c:v>1.0213249999999998</c:v>
                </c:pt>
              </c:numCache>
            </c:numRef>
          </c:yVal>
          <c:smooth val="1"/>
          <c:extLst>
            <c:ext xmlns:c16="http://schemas.microsoft.com/office/drawing/2014/chart" uri="{C3380CC4-5D6E-409C-BE32-E72D297353CC}">
              <c16:uniqueId val="{00000000-83AC-4496-A183-752D4597EDD1}"/>
            </c:ext>
          </c:extLst>
        </c:ser>
        <c:dLbls>
          <c:showLegendKey val="0"/>
          <c:showVal val="0"/>
          <c:showCatName val="0"/>
          <c:showSerName val="0"/>
          <c:showPercent val="0"/>
          <c:showBubbleSize val="0"/>
        </c:dLbls>
        <c:axId val="69187723"/>
        <c:axId val="612380730"/>
      </c:scatterChart>
      <c:valAx>
        <c:axId val="6918772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sz="1000" b="0" i="0">
                    <a:solidFill>
                      <a:srgbClr val="000000"/>
                    </a:solidFill>
                    <a:latin typeface="+mn-lt"/>
                  </a:defRPr>
                </a:pPr>
                <a:r>
                  <a:rPr lang="es-CR"/>
                  <a:t>Distancia entre el eje de rotación y el centro de masa (cm)</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R"/>
          </a:p>
        </c:txPr>
        <c:crossAx val="612380730"/>
        <c:crosses val="autoZero"/>
        <c:crossBetween val="midCat"/>
      </c:valAx>
      <c:valAx>
        <c:axId val="6123807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sz="1000" b="0" i="0">
                    <a:solidFill>
                      <a:srgbClr val="000000"/>
                    </a:solidFill>
                    <a:latin typeface="+mn-lt"/>
                  </a:defRPr>
                </a:pPr>
                <a:r>
                  <a:rPr lang="es-CR"/>
                  <a:t>Periodo de oscilación del péndulo (s)</a:t>
                </a:r>
              </a:p>
            </c:rich>
          </c:tx>
          <c:layout>
            <c:manualLayout>
              <c:xMode val="edge"/>
              <c:yMode val="edge"/>
              <c:x val="3.0468003362167071E-2"/>
              <c:y val="0.18700364159547103"/>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R"/>
          </a:p>
        </c:txPr>
        <c:crossAx val="69187723"/>
        <c:crosses val="autoZero"/>
        <c:crossBetween val="midCat"/>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s-CR"/>
              <a:t>Gráfico de dispersión linealizado. </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trendlineType val="linear"/>
            <c:dispRSqr val="1"/>
            <c:dispEq val="1"/>
            <c:trendlineLbl>
              <c:layout>
                <c:manualLayout>
                  <c:x val="0.15170312044327791"/>
                  <c:y val="0.20795833333333333"/>
                </c:manualLayout>
              </c:layout>
              <c:numFmt formatCode="General" sourceLinked="0"/>
            </c:trendlineLbl>
          </c:trendline>
          <c:xVal>
            <c:numRef>
              <c:f>'Péndulo F'!$M$29:$M$35</c:f>
              <c:numCache>
                <c:formatCode>General</c:formatCode>
                <c:ptCount val="7"/>
                <c:pt idx="0">
                  <c:v>256</c:v>
                </c:pt>
                <c:pt idx="1">
                  <c:v>194.60249999999999</c:v>
                </c:pt>
                <c:pt idx="2">
                  <c:v>142.80249999999998</c:v>
                </c:pt>
                <c:pt idx="3">
                  <c:v>99.002499999999984</c:v>
                </c:pt>
                <c:pt idx="4">
                  <c:v>63.202500000000001</c:v>
                </c:pt>
                <c:pt idx="5">
                  <c:v>36</c:v>
                </c:pt>
                <c:pt idx="6">
                  <c:v>15.602500000000001</c:v>
                </c:pt>
              </c:numCache>
            </c:numRef>
          </c:xVal>
          <c:yVal>
            <c:numRef>
              <c:f>'Péndulo F'!$L$29:$L$35</c:f>
              <c:numCache>
                <c:formatCode>General</c:formatCode>
                <c:ptCount val="7"/>
                <c:pt idx="0">
                  <c:v>14.004809290000001</c:v>
                </c:pt>
                <c:pt idx="1">
                  <c:v>11.543745048468747</c:v>
                </c:pt>
                <c:pt idx="2">
                  <c:v>9.4677222194999988</c:v>
                </c:pt>
                <c:pt idx="3">
                  <c:v>7.6637451242187495</c:v>
                </c:pt>
                <c:pt idx="4">
                  <c:v>6.178186699874999</c:v>
                </c:pt>
                <c:pt idx="5">
                  <c:v>5.1110202150000008</c:v>
                </c:pt>
                <c:pt idx="6">
                  <c:v>4.1202637847187491</c:v>
                </c:pt>
              </c:numCache>
            </c:numRef>
          </c:yVal>
          <c:smooth val="1"/>
          <c:extLst>
            <c:ext xmlns:c16="http://schemas.microsoft.com/office/drawing/2014/chart" uri="{C3380CC4-5D6E-409C-BE32-E72D297353CC}">
              <c16:uniqueId val="{00000001-AB05-41C7-90A9-EB4040604AF1}"/>
            </c:ext>
          </c:extLst>
        </c:ser>
        <c:dLbls>
          <c:showLegendKey val="0"/>
          <c:showVal val="0"/>
          <c:showCatName val="0"/>
          <c:showSerName val="0"/>
          <c:showPercent val="0"/>
          <c:showBubbleSize val="0"/>
        </c:dLbls>
        <c:axId val="402018677"/>
        <c:axId val="2060234879"/>
      </c:scatterChart>
      <c:valAx>
        <c:axId val="40201867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sz="1000" b="0" i="0">
                    <a:solidFill>
                      <a:srgbClr val="000000"/>
                    </a:solidFill>
                    <a:latin typeface="+mn-lt"/>
                  </a:defRPr>
                </a:pPr>
                <a:r>
                  <a:rPr lang="es-CR"/>
                  <a:t>Variable horizontal d^2 (cm^2)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s-CR"/>
          </a:p>
        </c:txPr>
        <c:crossAx val="2060234879"/>
        <c:crosses val="autoZero"/>
        <c:crossBetween val="midCat"/>
      </c:valAx>
      <c:valAx>
        <c:axId val="20602348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sz="1000" b="0" i="0">
                    <a:solidFill>
                      <a:srgbClr val="000000"/>
                    </a:solidFill>
                    <a:latin typeface="+mn-lt"/>
                  </a:defRPr>
                </a:pPr>
                <a:r>
                  <a:rPr lang="es-CR"/>
                  <a:t>Variable vertical T^2*d (s^2*cm)</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R"/>
          </a:p>
        </c:txPr>
        <c:crossAx val="402018677"/>
        <c:crosses val="autoZero"/>
        <c:crossBetween val="midCat"/>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9.4999450921594772E-2"/>
          <c:y val="5.1086418326457203E-2"/>
          <c:w val="0.84057492635049491"/>
          <c:h val="0.83871343789380182"/>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'Campo E'!$D$12:$D$28</c:f>
              <c:numCache>
                <c:formatCode>0.0</c:formatCode>
                <c:ptCount val="17"/>
                <c:pt idx="0">
                  <c:v>7.5</c:v>
                </c:pt>
                <c:pt idx="1">
                  <c:v>7</c:v>
                </c:pt>
                <c:pt idx="2">
                  <c:v>6.5</c:v>
                </c:pt>
                <c:pt idx="3">
                  <c:v>5.5</c:v>
                </c:pt>
                <c:pt idx="4">
                  <c:v>4.5</c:v>
                </c:pt>
                <c:pt idx="5">
                  <c:v>3</c:v>
                </c:pt>
                <c:pt idx="6">
                  <c:v>2</c:v>
                </c:pt>
                <c:pt idx="7">
                  <c:v>1</c:v>
                </c:pt>
                <c:pt idx="8">
                  <c:v>0</c:v>
                </c:pt>
                <c:pt idx="9">
                  <c:v>-1</c:v>
                </c:pt>
                <c:pt idx="10">
                  <c:v>-2</c:v>
                </c:pt>
                <c:pt idx="11">
                  <c:v>-3</c:v>
                </c:pt>
                <c:pt idx="12">
                  <c:v>-4.5</c:v>
                </c:pt>
                <c:pt idx="13">
                  <c:v>-5.5</c:v>
                </c:pt>
                <c:pt idx="14">
                  <c:v>-6.5</c:v>
                </c:pt>
                <c:pt idx="15">
                  <c:v>-7</c:v>
                </c:pt>
                <c:pt idx="16">
                  <c:v>-7.5</c:v>
                </c:pt>
              </c:numCache>
            </c:numRef>
          </c:xVal>
          <c:yVal>
            <c:numRef>
              <c:f>'Campo E'!$E$12:$E$28</c:f>
              <c:numCache>
                <c:formatCode>0.00</c:formatCode>
                <c:ptCount val="17"/>
                <c:pt idx="0">
                  <c:v>3.0818750000000001</c:v>
                </c:pt>
                <c:pt idx="1">
                  <c:v>2.74343</c:v>
                </c:pt>
                <c:pt idx="2">
                  <c:v>2.4329199999999997</c:v>
                </c:pt>
                <c:pt idx="3">
                  <c:v>1.887605</c:v>
                </c:pt>
                <c:pt idx="4">
                  <c:v>1.4297299999999999</c:v>
                </c:pt>
                <c:pt idx="5">
                  <c:v>0.87143000000000004</c:v>
                </c:pt>
                <c:pt idx="6">
                  <c:v>0.56128</c:v>
                </c:pt>
                <c:pt idx="7">
                  <c:v>0.28187000000000001</c:v>
                </c:pt>
                <c:pt idx="8">
                  <c:v>0</c:v>
                </c:pt>
                <c:pt idx="9">
                  <c:v>-0.24952999999999997</c:v>
                </c:pt>
                <c:pt idx="10">
                  <c:v>-0.53392000000000006</c:v>
                </c:pt>
                <c:pt idx="11">
                  <c:v>-0.85237000000000007</c:v>
                </c:pt>
                <c:pt idx="12">
                  <c:v>-1.4293450000000001</c:v>
                </c:pt>
                <c:pt idx="13">
                  <c:v>-1.9038200000000003</c:v>
                </c:pt>
                <c:pt idx="14">
                  <c:v>-2.4690550000000004</c:v>
                </c:pt>
                <c:pt idx="15">
                  <c:v>-2.7907700000000002</c:v>
                </c:pt>
                <c:pt idx="16">
                  <c:v>-3.1412500000000003</c:v>
                </c:pt>
              </c:numCache>
            </c:numRef>
          </c:yVal>
          <c:smooth val="0"/>
          <c:extLst>
            <c:ext xmlns:c16="http://schemas.microsoft.com/office/drawing/2014/chart" uri="{C3380CC4-5D6E-409C-BE32-E72D297353CC}">
              <c16:uniqueId val="{00000000-09A1-4C49-A957-5FE77F0C2CE0}"/>
            </c:ext>
          </c:extLst>
        </c:ser>
        <c:dLbls>
          <c:showLegendKey val="0"/>
          <c:showVal val="0"/>
          <c:showCatName val="0"/>
          <c:showSerName val="0"/>
          <c:showPercent val="0"/>
          <c:showBubbleSize val="0"/>
        </c:dLbls>
        <c:axId val="468415200"/>
        <c:axId val="468420120"/>
      </c:scatterChart>
      <c:valAx>
        <c:axId val="4684152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a:t>Distancia x entre punto de referencia y punto de medición (cm)</a:t>
                </a:r>
              </a:p>
            </c:rich>
          </c:tx>
          <c:layout>
            <c:manualLayout>
              <c:xMode val="edge"/>
              <c:yMode val="edge"/>
              <c:x val="0.1189193798439771"/>
              <c:y val="0.908061413737613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468420120"/>
        <c:crosses val="autoZero"/>
        <c:crossBetween val="midCat"/>
      </c:valAx>
      <c:valAx>
        <c:axId val="468420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a:t>Potencial</a:t>
                </a:r>
                <a:r>
                  <a:rPr lang="es-CR" sz="1100" baseline="0"/>
                  <a:t> Eléctrico (V)</a:t>
                </a:r>
                <a:endParaRPr lang="es-CR" sz="1100"/>
              </a:p>
            </c:rich>
          </c:tx>
          <c:layout>
            <c:manualLayout>
              <c:xMode val="edge"/>
              <c:yMode val="edge"/>
              <c:x val="3.264276408819871E-2"/>
              <c:y val="0.307436137000505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468415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1228193350831146"/>
                  <c:y val="-0.53989610673665789"/>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V = -1.566x - 0.0047</a:t>
                    </a:r>
                    <a:br>
                      <a:rPr lang="en-US" baseline="0"/>
                    </a:br>
                    <a:r>
                      <a:rPr lang="en-US" baseline="0"/>
                      <a:t>R² = 0.9987</a:t>
                    </a:r>
                    <a:endParaRPr lang="en-US"/>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trendlineLbl>
          </c:trendline>
          <c:xVal>
            <c:numRef>
              <c:f>'Campo E'!$D$36:$D$52</c:f>
              <c:numCache>
                <c:formatCode>General</c:formatCode>
                <c:ptCount val="17"/>
                <c:pt idx="0">
                  <c:v>-1.9459101490553135</c:v>
                </c:pt>
                <c:pt idx="1">
                  <c:v>-1.7346010553881064</c:v>
                </c:pt>
                <c:pt idx="2">
                  <c:v>-1.550597412411167</c:v>
                </c:pt>
                <c:pt idx="3">
                  <c:v>-1.2367626271489267</c:v>
                </c:pt>
                <c:pt idx="4">
                  <c:v>-0.96940055718810358</c:v>
                </c:pt>
                <c:pt idx="5">
                  <c:v>-0.61903920840622351</c:v>
                </c:pt>
                <c:pt idx="6">
                  <c:v>-0.40546510810816444</c:v>
                </c:pt>
                <c:pt idx="7">
                  <c:v>-0.20067069546215111</c:v>
                </c:pt>
                <c:pt idx="8">
                  <c:v>0</c:v>
                </c:pt>
                <c:pt idx="9">
                  <c:v>0.20067069546215124</c:v>
                </c:pt>
                <c:pt idx="10">
                  <c:v>0.40546510810816438</c:v>
                </c:pt>
                <c:pt idx="11">
                  <c:v>0.61903920840622351</c:v>
                </c:pt>
                <c:pt idx="12">
                  <c:v>0.96940055718810347</c:v>
                </c:pt>
                <c:pt idx="13">
                  <c:v>1.2367626271489269</c:v>
                </c:pt>
                <c:pt idx="14">
                  <c:v>1.550597412411167</c:v>
                </c:pt>
                <c:pt idx="15">
                  <c:v>1.7346010553881064</c:v>
                </c:pt>
                <c:pt idx="16">
                  <c:v>1.9459101490553132</c:v>
                </c:pt>
              </c:numCache>
            </c:numRef>
          </c:xVal>
          <c:yVal>
            <c:numRef>
              <c:f>'Campo E'!$E$36:$E$52</c:f>
              <c:numCache>
                <c:formatCode>0.00</c:formatCode>
                <c:ptCount val="17"/>
                <c:pt idx="0">
                  <c:v>3.0818750000000001</c:v>
                </c:pt>
                <c:pt idx="1">
                  <c:v>2.74343</c:v>
                </c:pt>
                <c:pt idx="2">
                  <c:v>2.4329199999999997</c:v>
                </c:pt>
                <c:pt idx="3">
                  <c:v>1.887605</c:v>
                </c:pt>
                <c:pt idx="4">
                  <c:v>1.4297299999999999</c:v>
                </c:pt>
                <c:pt idx="5">
                  <c:v>0.87143000000000004</c:v>
                </c:pt>
                <c:pt idx="6">
                  <c:v>0.56128</c:v>
                </c:pt>
                <c:pt idx="7">
                  <c:v>0.28187000000000001</c:v>
                </c:pt>
                <c:pt idx="8">
                  <c:v>0</c:v>
                </c:pt>
                <c:pt idx="9">
                  <c:v>-0.24952999999999997</c:v>
                </c:pt>
                <c:pt idx="10">
                  <c:v>-0.53392000000000006</c:v>
                </c:pt>
                <c:pt idx="11">
                  <c:v>-0.85237000000000007</c:v>
                </c:pt>
                <c:pt idx="12">
                  <c:v>-1.4293450000000001</c:v>
                </c:pt>
                <c:pt idx="13">
                  <c:v>-1.9038200000000003</c:v>
                </c:pt>
                <c:pt idx="14">
                  <c:v>-2.4690550000000004</c:v>
                </c:pt>
                <c:pt idx="15">
                  <c:v>-2.7907700000000002</c:v>
                </c:pt>
                <c:pt idx="16">
                  <c:v>-3.1412500000000003</c:v>
                </c:pt>
              </c:numCache>
            </c:numRef>
          </c:yVal>
          <c:smooth val="0"/>
          <c:extLst>
            <c:ext xmlns:c16="http://schemas.microsoft.com/office/drawing/2014/chart" uri="{C3380CC4-5D6E-409C-BE32-E72D297353CC}">
              <c16:uniqueId val="{00000000-A101-4F26-81CD-98CAF383CB2D}"/>
            </c:ext>
          </c:extLst>
        </c:ser>
        <c:dLbls>
          <c:showLegendKey val="0"/>
          <c:showVal val="0"/>
          <c:showCatName val="0"/>
          <c:showSerName val="0"/>
          <c:showPercent val="0"/>
          <c:showBubbleSize val="0"/>
        </c:dLbls>
        <c:axId val="544078768"/>
        <c:axId val="544077808"/>
      </c:scatterChart>
      <c:valAx>
        <c:axId val="544078768"/>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544077808"/>
        <c:crosses val="autoZero"/>
        <c:crossBetween val="midCat"/>
      </c:valAx>
      <c:valAx>
        <c:axId val="544077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Potencial Eléctrico (V)</a:t>
                </a:r>
                <a:endParaRPr lang="es-CR" baseline="0"/>
              </a:p>
            </c:rich>
          </c:tx>
          <c:layout>
            <c:manualLayout>
              <c:xMode val="edge"/>
              <c:yMode val="edge"/>
              <c:x val="1.2956753180483321E-2"/>
              <c:y val="0.296529242569511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5440787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1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68590645656687E-2"/>
          <c:y val="9.1904523275103914E-2"/>
          <c:w val="0.89153708746418281"/>
          <c:h val="0.69681804333319197"/>
        </c:manualLayout>
      </c:layout>
      <c:surface3DChart>
        <c:wireframe val="0"/>
        <c:ser>
          <c:idx val="0"/>
          <c:order val="0"/>
          <c:tx>
            <c:strRef>
              <c:f>'Campo E'!$D$60</c:f>
              <c:strCache>
                <c:ptCount val="1"/>
                <c:pt idx="0">
                  <c:v>6</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E'!$E$60:$M$60</c:f>
              <c:numCache>
                <c:formatCode>0.00</c:formatCode>
                <c:ptCount val="9"/>
                <c:pt idx="0">
                  <c:v>-2</c:v>
                </c:pt>
                <c:pt idx="1">
                  <c:v>-1.6999999999999997</c:v>
                </c:pt>
                <c:pt idx="2">
                  <c:v>-1.24</c:v>
                </c:pt>
                <c:pt idx="3">
                  <c:v>-0.83</c:v>
                </c:pt>
                <c:pt idx="4">
                  <c:v>-0.06</c:v>
                </c:pt>
                <c:pt idx="5">
                  <c:v>0.24</c:v>
                </c:pt>
                <c:pt idx="6">
                  <c:v>0.75000000000000011</c:v>
                </c:pt>
                <c:pt idx="7">
                  <c:v>1.19</c:v>
                </c:pt>
                <c:pt idx="8">
                  <c:v>1.35</c:v>
                </c:pt>
              </c:numCache>
            </c:numRef>
          </c:val>
          <c:extLst>
            <c:ext xmlns:c16="http://schemas.microsoft.com/office/drawing/2014/chart" uri="{C3380CC4-5D6E-409C-BE32-E72D297353CC}">
              <c16:uniqueId val="{00000083-1466-40C8-BB2B-88C72BBA261D}"/>
            </c:ext>
          </c:extLst>
        </c:ser>
        <c:ser>
          <c:idx val="1"/>
          <c:order val="1"/>
          <c:tx>
            <c:strRef>
              <c:f>'Campo E'!$D$61</c:f>
              <c:strCache>
                <c:ptCount val="1"/>
                <c:pt idx="0">
                  <c:v>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E'!$E$61:$M$61</c:f>
              <c:numCache>
                <c:formatCode>0.00</c:formatCode>
                <c:ptCount val="9"/>
                <c:pt idx="0">
                  <c:v>-2.11</c:v>
                </c:pt>
                <c:pt idx="1">
                  <c:v>-1.7999999999999998</c:v>
                </c:pt>
                <c:pt idx="2">
                  <c:v>-1.31</c:v>
                </c:pt>
                <c:pt idx="3">
                  <c:v>-0.84</c:v>
                </c:pt>
                <c:pt idx="4">
                  <c:v>-0.08</c:v>
                </c:pt>
                <c:pt idx="5">
                  <c:v>0.28000000000000003</c:v>
                </c:pt>
                <c:pt idx="6">
                  <c:v>0.81000000000000016</c:v>
                </c:pt>
                <c:pt idx="7">
                  <c:v>1.31</c:v>
                </c:pt>
                <c:pt idx="8">
                  <c:v>1.4700000000000002</c:v>
                </c:pt>
              </c:numCache>
            </c:numRef>
          </c:val>
          <c:extLst>
            <c:ext xmlns:c16="http://schemas.microsoft.com/office/drawing/2014/chart" uri="{C3380CC4-5D6E-409C-BE32-E72D297353CC}">
              <c16:uniqueId val="{00000084-1466-40C8-BB2B-88C72BBA261D}"/>
            </c:ext>
          </c:extLst>
        </c:ser>
        <c:ser>
          <c:idx val="2"/>
          <c:order val="2"/>
          <c:tx>
            <c:strRef>
              <c:f>'Campo E'!$D$62</c:f>
              <c:strCache>
                <c:ptCount val="1"/>
                <c:pt idx="0">
                  <c:v>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E'!$E$62:$M$62</c:f>
              <c:numCache>
                <c:formatCode>0.00</c:formatCode>
                <c:ptCount val="9"/>
                <c:pt idx="0">
                  <c:v>-2.2899999999999996</c:v>
                </c:pt>
                <c:pt idx="1">
                  <c:v>-1.94</c:v>
                </c:pt>
                <c:pt idx="2">
                  <c:v>-1.44</c:v>
                </c:pt>
                <c:pt idx="3">
                  <c:v>-0.88</c:v>
                </c:pt>
                <c:pt idx="4">
                  <c:v>-0.06</c:v>
                </c:pt>
                <c:pt idx="5">
                  <c:v>0.32000000000000006</c:v>
                </c:pt>
                <c:pt idx="6">
                  <c:v>0.88000000000000023</c:v>
                </c:pt>
                <c:pt idx="7">
                  <c:v>1.42</c:v>
                </c:pt>
                <c:pt idx="8">
                  <c:v>1.6300000000000003</c:v>
                </c:pt>
              </c:numCache>
            </c:numRef>
          </c:val>
          <c:extLst>
            <c:ext xmlns:c16="http://schemas.microsoft.com/office/drawing/2014/chart" uri="{C3380CC4-5D6E-409C-BE32-E72D297353CC}">
              <c16:uniqueId val="{00000085-1466-40C8-BB2B-88C72BBA261D}"/>
            </c:ext>
          </c:extLst>
        </c:ser>
        <c:ser>
          <c:idx val="3"/>
          <c:order val="3"/>
          <c:tx>
            <c:strRef>
              <c:f>'Campo E'!$D$63</c:f>
              <c:strCache>
                <c:ptCount val="1"/>
                <c:pt idx="0">
                  <c:v>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E'!$E$63:$M$63</c:f>
              <c:numCache>
                <c:formatCode>0.00</c:formatCode>
                <c:ptCount val="9"/>
                <c:pt idx="0">
                  <c:v>-2.52</c:v>
                </c:pt>
                <c:pt idx="1">
                  <c:v>-2.1</c:v>
                </c:pt>
                <c:pt idx="2">
                  <c:v>-1.54</c:v>
                </c:pt>
                <c:pt idx="3">
                  <c:v>-0.91</c:v>
                </c:pt>
                <c:pt idx="4">
                  <c:v>-0.06</c:v>
                </c:pt>
                <c:pt idx="5">
                  <c:v>0.32000000000000006</c:v>
                </c:pt>
                <c:pt idx="6">
                  <c:v>0.96000000000000008</c:v>
                </c:pt>
                <c:pt idx="7">
                  <c:v>1.6</c:v>
                </c:pt>
                <c:pt idx="8">
                  <c:v>1.8499999999999996</c:v>
                </c:pt>
              </c:numCache>
            </c:numRef>
          </c:val>
          <c:extLst>
            <c:ext xmlns:c16="http://schemas.microsoft.com/office/drawing/2014/chart" uri="{C3380CC4-5D6E-409C-BE32-E72D297353CC}">
              <c16:uniqueId val="{00000086-1466-40C8-BB2B-88C72BBA261D}"/>
            </c:ext>
          </c:extLst>
        </c:ser>
        <c:ser>
          <c:idx val="4"/>
          <c:order val="4"/>
          <c:tx>
            <c:strRef>
              <c:f>'Campo E'!$D$64</c:f>
              <c:strCache>
                <c:ptCount val="1"/>
                <c:pt idx="0">
                  <c:v>2</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E'!$E$64:$M$64</c:f>
              <c:numCache>
                <c:formatCode>0.00</c:formatCode>
                <c:ptCount val="9"/>
                <c:pt idx="0">
                  <c:v>-2.89</c:v>
                </c:pt>
                <c:pt idx="1">
                  <c:v>-2.2999999999999998</c:v>
                </c:pt>
                <c:pt idx="2">
                  <c:v>-1.6</c:v>
                </c:pt>
                <c:pt idx="3">
                  <c:v>-0.94</c:v>
                </c:pt>
                <c:pt idx="4">
                  <c:v>-7.0000000000000007E-2</c:v>
                </c:pt>
                <c:pt idx="5">
                  <c:v>0.39</c:v>
                </c:pt>
                <c:pt idx="6">
                  <c:v>1.0500000000000003</c:v>
                </c:pt>
                <c:pt idx="7">
                  <c:v>1.8099999999999996</c:v>
                </c:pt>
                <c:pt idx="8">
                  <c:v>2.13</c:v>
                </c:pt>
              </c:numCache>
            </c:numRef>
          </c:val>
          <c:extLst>
            <c:ext xmlns:c16="http://schemas.microsoft.com/office/drawing/2014/chart" uri="{C3380CC4-5D6E-409C-BE32-E72D297353CC}">
              <c16:uniqueId val="{00000087-1466-40C8-BB2B-88C72BBA261D}"/>
            </c:ext>
          </c:extLst>
        </c:ser>
        <c:ser>
          <c:idx val="5"/>
          <c:order val="5"/>
          <c:tx>
            <c:strRef>
              <c:f>'Campo E'!$D$65</c:f>
              <c:strCache>
                <c:ptCount val="1"/>
                <c:pt idx="0">
                  <c:v>1</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E'!$E$65:$M$65</c:f>
              <c:numCache>
                <c:formatCode>0.00</c:formatCode>
                <c:ptCount val="9"/>
                <c:pt idx="0">
                  <c:v>-3.64</c:v>
                </c:pt>
                <c:pt idx="1">
                  <c:v>-2.5100000000000002</c:v>
                </c:pt>
                <c:pt idx="2">
                  <c:v>-1.63</c:v>
                </c:pt>
                <c:pt idx="3">
                  <c:v>-0.92</c:v>
                </c:pt>
                <c:pt idx="4">
                  <c:v>0</c:v>
                </c:pt>
                <c:pt idx="5">
                  <c:v>0.41000000000000003</c:v>
                </c:pt>
                <c:pt idx="6">
                  <c:v>1.1100000000000003</c:v>
                </c:pt>
                <c:pt idx="7">
                  <c:v>2</c:v>
                </c:pt>
                <c:pt idx="8">
                  <c:v>2.6599999999999997</c:v>
                </c:pt>
              </c:numCache>
            </c:numRef>
          </c:val>
          <c:extLst>
            <c:ext xmlns:c16="http://schemas.microsoft.com/office/drawing/2014/chart" uri="{C3380CC4-5D6E-409C-BE32-E72D297353CC}">
              <c16:uniqueId val="{00000088-1466-40C8-BB2B-88C72BBA261D}"/>
            </c:ext>
          </c:extLst>
        </c:ser>
        <c:ser>
          <c:idx val="6"/>
          <c:order val="6"/>
          <c:tx>
            <c:strRef>
              <c:f>'Campo E'!$D$66</c:f>
              <c:strCache>
                <c:ptCount val="1"/>
                <c:pt idx="0">
                  <c:v>0</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E'!$E$66:$M$66</c:f>
              <c:numCache>
                <c:formatCode>0.00</c:formatCode>
                <c:ptCount val="9"/>
                <c:pt idx="0">
                  <c:v>-5.0299999999999994</c:v>
                </c:pt>
                <c:pt idx="1">
                  <c:v>-2.5300000000000002</c:v>
                </c:pt>
                <c:pt idx="2">
                  <c:v>-1.65</c:v>
                </c:pt>
                <c:pt idx="3">
                  <c:v>-0.9</c:v>
                </c:pt>
                <c:pt idx="4">
                  <c:v>0</c:v>
                </c:pt>
                <c:pt idx="5">
                  <c:v>0.4</c:v>
                </c:pt>
                <c:pt idx="6">
                  <c:v>1.1499999999999999</c:v>
                </c:pt>
                <c:pt idx="7">
                  <c:v>2.1799999999999997</c:v>
                </c:pt>
                <c:pt idx="8">
                  <c:v>5.0000000000000009</c:v>
                </c:pt>
              </c:numCache>
            </c:numRef>
          </c:val>
          <c:extLst>
            <c:ext xmlns:c16="http://schemas.microsoft.com/office/drawing/2014/chart" uri="{C3380CC4-5D6E-409C-BE32-E72D297353CC}">
              <c16:uniqueId val="{00000089-1466-40C8-BB2B-88C72BBA261D}"/>
            </c:ext>
          </c:extLst>
        </c:ser>
        <c:ser>
          <c:idx val="7"/>
          <c:order val="7"/>
          <c:tx>
            <c:strRef>
              <c:f>'Campo E'!$D$67</c:f>
              <c:strCache>
                <c:ptCount val="1"/>
                <c:pt idx="0">
                  <c:v>-1</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E'!$E$67:$M$67</c:f>
              <c:numCache>
                <c:formatCode>0.00</c:formatCode>
                <c:ptCount val="9"/>
                <c:pt idx="0">
                  <c:v>-3.22</c:v>
                </c:pt>
                <c:pt idx="1">
                  <c:v>-2.2699999999999996</c:v>
                </c:pt>
                <c:pt idx="2">
                  <c:v>-1.56</c:v>
                </c:pt>
                <c:pt idx="3">
                  <c:v>-0.87</c:v>
                </c:pt>
                <c:pt idx="4">
                  <c:v>-2.0000000000000004E-2</c:v>
                </c:pt>
                <c:pt idx="5">
                  <c:v>0.41000000000000003</c:v>
                </c:pt>
                <c:pt idx="6">
                  <c:v>1.1300000000000003</c:v>
                </c:pt>
                <c:pt idx="7">
                  <c:v>1.8699999999999997</c:v>
                </c:pt>
                <c:pt idx="8">
                  <c:v>2.82</c:v>
                </c:pt>
              </c:numCache>
            </c:numRef>
          </c:val>
          <c:extLst>
            <c:ext xmlns:c16="http://schemas.microsoft.com/office/drawing/2014/chart" uri="{C3380CC4-5D6E-409C-BE32-E72D297353CC}">
              <c16:uniqueId val="{0000008A-1466-40C8-BB2B-88C72BBA261D}"/>
            </c:ext>
          </c:extLst>
        </c:ser>
        <c:ser>
          <c:idx val="8"/>
          <c:order val="8"/>
          <c:tx>
            <c:strRef>
              <c:f>'Campo E'!$D$68</c:f>
              <c:strCache>
                <c:ptCount val="1"/>
                <c:pt idx="0">
                  <c:v>-2</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E'!$E$68:$M$68</c:f>
              <c:numCache>
                <c:formatCode>0.00</c:formatCode>
                <c:ptCount val="9"/>
                <c:pt idx="0">
                  <c:v>-2.5700000000000003</c:v>
                </c:pt>
                <c:pt idx="1">
                  <c:v>-2.0299999999999998</c:v>
                </c:pt>
                <c:pt idx="2">
                  <c:v>-1.4499999999999997</c:v>
                </c:pt>
                <c:pt idx="3">
                  <c:v>-0.83</c:v>
                </c:pt>
                <c:pt idx="4">
                  <c:v>0</c:v>
                </c:pt>
                <c:pt idx="5">
                  <c:v>0.36</c:v>
                </c:pt>
                <c:pt idx="6">
                  <c:v>1.02</c:v>
                </c:pt>
                <c:pt idx="7">
                  <c:v>1.6300000000000003</c:v>
                </c:pt>
                <c:pt idx="8">
                  <c:v>2.13</c:v>
                </c:pt>
              </c:numCache>
            </c:numRef>
          </c:val>
          <c:extLst>
            <c:ext xmlns:c16="http://schemas.microsoft.com/office/drawing/2014/chart" uri="{C3380CC4-5D6E-409C-BE32-E72D297353CC}">
              <c16:uniqueId val="{0000008B-1466-40C8-BB2B-88C72BBA261D}"/>
            </c:ext>
          </c:extLst>
        </c:ser>
        <c:ser>
          <c:idx val="9"/>
          <c:order val="9"/>
          <c:tx>
            <c:strRef>
              <c:f>'Campo E'!$D$69</c:f>
              <c:strCache>
                <c:ptCount val="1"/>
                <c:pt idx="0">
                  <c:v>-3</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E'!$E$69:$M$69</c:f>
              <c:numCache>
                <c:formatCode>0.00</c:formatCode>
                <c:ptCount val="9"/>
                <c:pt idx="0">
                  <c:v>-2.17</c:v>
                </c:pt>
                <c:pt idx="1">
                  <c:v>-1.8599999999999999</c:v>
                </c:pt>
                <c:pt idx="2">
                  <c:v>-1.31</c:v>
                </c:pt>
                <c:pt idx="3">
                  <c:v>-0.76</c:v>
                </c:pt>
                <c:pt idx="4">
                  <c:v>9.999999999999995E-3</c:v>
                </c:pt>
                <c:pt idx="5">
                  <c:v>0.32999999999999996</c:v>
                </c:pt>
                <c:pt idx="6">
                  <c:v>0.91</c:v>
                </c:pt>
                <c:pt idx="7">
                  <c:v>1.3600000000000003</c:v>
                </c:pt>
                <c:pt idx="8">
                  <c:v>1.7699999999999996</c:v>
                </c:pt>
              </c:numCache>
            </c:numRef>
          </c:val>
          <c:extLst>
            <c:ext xmlns:c16="http://schemas.microsoft.com/office/drawing/2014/chart" uri="{C3380CC4-5D6E-409C-BE32-E72D297353CC}">
              <c16:uniqueId val="{0000008C-1466-40C8-BB2B-88C72BBA261D}"/>
            </c:ext>
          </c:extLst>
        </c:ser>
        <c:ser>
          <c:idx val="10"/>
          <c:order val="10"/>
          <c:tx>
            <c:strRef>
              <c:f>'Campo E'!$D$70</c:f>
              <c:strCache>
                <c:ptCount val="1"/>
                <c:pt idx="0">
                  <c:v>-4</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E'!$E$70:$M$70</c:f>
              <c:numCache>
                <c:formatCode>0.00</c:formatCode>
                <c:ptCount val="9"/>
                <c:pt idx="0">
                  <c:v>-1.85</c:v>
                </c:pt>
                <c:pt idx="1">
                  <c:v>-1.5299999999999998</c:v>
                </c:pt>
                <c:pt idx="2">
                  <c:v>-1.1600000000000001</c:v>
                </c:pt>
                <c:pt idx="3">
                  <c:v>-0.69</c:v>
                </c:pt>
                <c:pt idx="4">
                  <c:v>9.999999999999995E-3</c:v>
                </c:pt>
                <c:pt idx="5">
                  <c:v>0.28000000000000003</c:v>
                </c:pt>
                <c:pt idx="6">
                  <c:v>0.76000000000000012</c:v>
                </c:pt>
                <c:pt idx="7">
                  <c:v>1.1400000000000001</c:v>
                </c:pt>
                <c:pt idx="8">
                  <c:v>1.44</c:v>
                </c:pt>
              </c:numCache>
            </c:numRef>
          </c:val>
          <c:extLst>
            <c:ext xmlns:c16="http://schemas.microsoft.com/office/drawing/2014/chart" uri="{C3380CC4-5D6E-409C-BE32-E72D297353CC}">
              <c16:uniqueId val="{0000008D-1466-40C8-BB2B-88C72BBA261D}"/>
            </c:ext>
          </c:extLst>
        </c:ser>
        <c:ser>
          <c:idx val="11"/>
          <c:order val="11"/>
          <c:tx>
            <c:strRef>
              <c:f>'Campo E'!$D$71</c:f>
              <c:strCache>
                <c:ptCount val="1"/>
                <c:pt idx="0">
                  <c:v>-5</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E'!$E$71:$M$71</c:f>
              <c:numCache>
                <c:formatCode>0.00</c:formatCode>
                <c:ptCount val="9"/>
                <c:pt idx="0">
                  <c:v>-1.58</c:v>
                </c:pt>
                <c:pt idx="1">
                  <c:v>-1.42</c:v>
                </c:pt>
                <c:pt idx="2">
                  <c:v>-1.04</c:v>
                </c:pt>
                <c:pt idx="3">
                  <c:v>-0.63</c:v>
                </c:pt>
                <c:pt idx="4">
                  <c:v>0</c:v>
                </c:pt>
                <c:pt idx="5">
                  <c:v>0.21000000000000008</c:v>
                </c:pt>
                <c:pt idx="6">
                  <c:v>0.63</c:v>
                </c:pt>
                <c:pt idx="7">
                  <c:v>0.94000000000000006</c:v>
                </c:pt>
                <c:pt idx="8">
                  <c:v>1.2200000000000002</c:v>
                </c:pt>
              </c:numCache>
            </c:numRef>
          </c:val>
          <c:extLst>
            <c:ext xmlns:c16="http://schemas.microsoft.com/office/drawing/2014/chart" uri="{C3380CC4-5D6E-409C-BE32-E72D297353CC}">
              <c16:uniqueId val="{0000008F-1466-40C8-BB2B-88C72BBA261D}"/>
            </c:ext>
          </c:extLst>
        </c:ser>
        <c:ser>
          <c:idx val="12"/>
          <c:order val="12"/>
          <c:tx>
            <c:strRef>
              <c:f>'Campo E'!$D$72</c:f>
              <c:strCache>
                <c:ptCount val="1"/>
                <c:pt idx="0">
                  <c:v>-6</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E'!$E$72:$M$72</c:f>
              <c:numCache>
                <c:formatCode>0.00</c:formatCode>
                <c:ptCount val="9"/>
                <c:pt idx="0">
                  <c:v>-1.3899999999999997</c:v>
                </c:pt>
                <c:pt idx="1">
                  <c:v>-1.1400000000000001</c:v>
                </c:pt>
                <c:pt idx="2">
                  <c:v>-0.94</c:v>
                </c:pt>
                <c:pt idx="3">
                  <c:v>-0.58000000000000007</c:v>
                </c:pt>
                <c:pt idx="4">
                  <c:v>9.999999999999995E-3</c:v>
                </c:pt>
                <c:pt idx="5">
                  <c:v>0.16000000000000003</c:v>
                </c:pt>
                <c:pt idx="6">
                  <c:v>0.51</c:v>
                </c:pt>
                <c:pt idx="7">
                  <c:v>0.75000000000000011</c:v>
                </c:pt>
                <c:pt idx="8">
                  <c:v>1.0700000000000003</c:v>
                </c:pt>
              </c:numCache>
            </c:numRef>
          </c:val>
          <c:extLst>
            <c:ext xmlns:c16="http://schemas.microsoft.com/office/drawing/2014/chart" uri="{C3380CC4-5D6E-409C-BE32-E72D297353CC}">
              <c16:uniqueId val="{00000090-1466-40C8-BB2B-88C72BBA261D}"/>
            </c:ext>
          </c:extLst>
        </c:ser>
        <c:bandFmts>
          <c:band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7"/>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8"/>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1"/>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2"/>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3"/>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4"/>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5"/>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7"/>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8"/>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9"/>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1"/>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2"/>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3"/>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4"/>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5"/>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6"/>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7"/>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8"/>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9"/>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1"/>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2"/>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3"/>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s>
        <c:axId val="724201680"/>
        <c:axId val="724198480"/>
        <c:axId val="247946472"/>
      </c:surface3DChart>
      <c:catAx>
        <c:axId val="7242016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R"/>
                  <a:t>distancia y en cm</a:t>
                </a:r>
              </a:p>
            </c:rich>
          </c:tx>
          <c:layout>
            <c:manualLayout>
              <c:xMode val="edge"/>
              <c:yMode val="edge"/>
              <c:x val="0.78437027632219669"/>
              <c:y val="0.62179477329150357"/>
            </c:manualLayout>
          </c:layout>
          <c:overlay val="0"/>
          <c:spPr>
            <a:noFill/>
            <a:ln>
              <a:noFill/>
            </a:ln>
            <a:effectLst/>
          </c:spPr>
        </c:title>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724198480"/>
        <c:crosses val="autoZero"/>
        <c:auto val="1"/>
        <c:lblAlgn val="ctr"/>
        <c:lblOffset val="100"/>
        <c:noMultiLvlLbl val="0"/>
      </c:catAx>
      <c:valAx>
        <c:axId val="724198480"/>
        <c:scaling>
          <c:orientation val="minMax"/>
        </c:scaling>
        <c:delete val="1"/>
        <c:axPos val="r"/>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R"/>
                  <a:t>Potencial Eléctrico (V)</a:t>
                </a:r>
              </a:p>
            </c:rich>
          </c:tx>
          <c:overlay val="0"/>
          <c:spPr>
            <a:noFill/>
            <a:ln>
              <a:noFill/>
            </a:ln>
            <a:effectLst/>
          </c:spPr>
        </c:title>
        <c:numFmt formatCode="0.00" sourceLinked="1"/>
        <c:majorTickMark val="none"/>
        <c:minorTickMark val="none"/>
        <c:tickLblPos val="nextTo"/>
        <c:crossAx val="724201680"/>
        <c:crosses val="autoZero"/>
        <c:crossBetween val="midCat"/>
        <c:majorUnit val="0.30000000000000004"/>
      </c:valAx>
      <c:serAx>
        <c:axId val="247946472"/>
        <c:scaling>
          <c:orientation val="minMax"/>
        </c:scaling>
        <c:delete val="0"/>
        <c:axPos val="b"/>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R"/>
                  <a:t>distancia x en cm</a:t>
                </a:r>
              </a:p>
            </c:rich>
          </c:tx>
          <c:layout>
            <c:manualLayout>
              <c:xMode val="edge"/>
              <c:yMode val="edge"/>
              <c:x val="0.10086279016079237"/>
              <c:y val="0.45351454110587808"/>
            </c:manualLayout>
          </c:layout>
          <c:overlay val="0"/>
          <c:spPr>
            <a:noFill/>
            <a:ln>
              <a:noFill/>
            </a:ln>
            <a:effectLst/>
          </c:spPr>
        </c:title>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724198480"/>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s-CR"/>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90"/>
      <c:rotY val="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894370283670559E-2"/>
          <c:y val="1.1737175718803002E-2"/>
          <c:w val="0.95299119754938144"/>
          <c:h val="0.77698531269847126"/>
        </c:manualLayout>
      </c:layout>
      <c:surfaceChart>
        <c:wireframe val="0"/>
        <c:ser>
          <c:idx val="0"/>
          <c:order val="0"/>
          <c:tx>
            <c:strRef>
              <c:f>'Campo E'!$D$60</c:f>
              <c:strCache>
                <c:ptCount val="1"/>
                <c:pt idx="0">
                  <c:v>6</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E'!$E$60:$M$60</c:f>
              <c:numCache>
                <c:formatCode>0.00</c:formatCode>
                <c:ptCount val="9"/>
                <c:pt idx="0">
                  <c:v>-2</c:v>
                </c:pt>
                <c:pt idx="1">
                  <c:v>-1.6999999999999997</c:v>
                </c:pt>
                <c:pt idx="2">
                  <c:v>-1.24</c:v>
                </c:pt>
                <c:pt idx="3">
                  <c:v>-0.83</c:v>
                </c:pt>
                <c:pt idx="4">
                  <c:v>-0.06</c:v>
                </c:pt>
                <c:pt idx="5">
                  <c:v>0.24</c:v>
                </c:pt>
                <c:pt idx="6">
                  <c:v>0.75000000000000011</c:v>
                </c:pt>
                <c:pt idx="7">
                  <c:v>1.19</c:v>
                </c:pt>
                <c:pt idx="8">
                  <c:v>1.35</c:v>
                </c:pt>
              </c:numCache>
            </c:numRef>
          </c:val>
          <c:extLst>
            <c:ext xmlns:c16="http://schemas.microsoft.com/office/drawing/2014/chart" uri="{C3380CC4-5D6E-409C-BE32-E72D297353CC}">
              <c16:uniqueId val="{00000000-DE42-4AB3-9BB2-1FD3D626A0ED}"/>
            </c:ext>
          </c:extLst>
        </c:ser>
        <c:ser>
          <c:idx val="1"/>
          <c:order val="1"/>
          <c:tx>
            <c:strRef>
              <c:f>'Campo E'!$D$61</c:f>
              <c:strCache>
                <c:ptCount val="1"/>
                <c:pt idx="0">
                  <c:v>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E'!$E$61:$M$61</c:f>
              <c:numCache>
                <c:formatCode>0.00</c:formatCode>
                <c:ptCount val="9"/>
                <c:pt idx="0">
                  <c:v>-2.11</c:v>
                </c:pt>
                <c:pt idx="1">
                  <c:v>-1.7999999999999998</c:v>
                </c:pt>
                <c:pt idx="2">
                  <c:v>-1.31</c:v>
                </c:pt>
                <c:pt idx="3">
                  <c:v>-0.84</c:v>
                </c:pt>
                <c:pt idx="4">
                  <c:v>-0.08</c:v>
                </c:pt>
                <c:pt idx="5">
                  <c:v>0.28000000000000003</c:v>
                </c:pt>
                <c:pt idx="6">
                  <c:v>0.81000000000000016</c:v>
                </c:pt>
                <c:pt idx="7">
                  <c:v>1.31</c:v>
                </c:pt>
                <c:pt idx="8">
                  <c:v>1.4700000000000002</c:v>
                </c:pt>
              </c:numCache>
            </c:numRef>
          </c:val>
          <c:extLst>
            <c:ext xmlns:c16="http://schemas.microsoft.com/office/drawing/2014/chart" uri="{C3380CC4-5D6E-409C-BE32-E72D297353CC}">
              <c16:uniqueId val="{00000001-DE42-4AB3-9BB2-1FD3D626A0ED}"/>
            </c:ext>
          </c:extLst>
        </c:ser>
        <c:ser>
          <c:idx val="2"/>
          <c:order val="2"/>
          <c:tx>
            <c:strRef>
              <c:f>'Campo E'!$D$62</c:f>
              <c:strCache>
                <c:ptCount val="1"/>
                <c:pt idx="0">
                  <c:v>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E'!$E$62:$M$62</c:f>
              <c:numCache>
                <c:formatCode>0.00</c:formatCode>
                <c:ptCount val="9"/>
                <c:pt idx="0">
                  <c:v>-2.2899999999999996</c:v>
                </c:pt>
                <c:pt idx="1">
                  <c:v>-1.94</c:v>
                </c:pt>
                <c:pt idx="2">
                  <c:v>-1.44</c:v>
                </c:pt>
                <c:pt idx="3">
                  <c:v>-0.88</c:v>
                </c:pt>
                <c:pt idx="4">
                  <c:v>-0.06</c:v>
                </c:pt>
                <c:pt idx="5">
                  <c:v>0.32000000000000006</c:v>
                </c:pt>
                <c:pt idx="6">
                  <c:v>0.88000000000000023</c:v>
                </c:pt>
                <c:pt idx="7">
                  <c:v>1.42</c:v>
                </c:pt>
                <c:pt idx="8">
                  <c:v>1.6300000000000003</c:v>
                </c:pt>
              </c:numCache>
            </c:numRef>
          </c:val>
          <c:extLst>
            <c:ext xmlns:c16="http://schemas.microsoft.com/office/drawing/2014/chart" uri="{C3380CC4-5D6E-409C-BE32-E72D297353CC}">
              <c16:uniqueId val="{00000002-DE42-4AB3-9BB2-1FD3D626A0ED}"/>
            </c:ext>
          </c:extLst>
        </c:ser>
        <c:ser>
          <c:idx val="3"/>
          <c:order val="3"/>
          <c:tx>
            <c:strRef>
              <c:f>'Campo E'!$D$63</c:f>
              <c:strCache>
                <c:ptCount val="1"/>
                <c:pt idx="0">
                  <c:v>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E'!$E$63:$M$63</c:f>
              <c:numCache>
                <c:formatCode>0.00</c:formatCode>
                <c:ptCount val="9"/>
                <c:pt idx="0">
                  <c:v>-2.52</c:v>
                </c:pt>
                <c:pt idx="1">
                  <c:v>-2.1</c:v>
                </c:pt>
                <c:pt idx="2">
                  <c:v>-1.54</c:v>
                </c:pt>
                <c:pt idx="3">
                  <c:v>-0.91</c:v>
                </c:pt>
                <c:pt idx="4">
                  <c:v>-0.06</c:v>
                </c:pt>
                <c:pt idx="5">
                  <c:v>0.32000000000000006</c:v>
                </c:pt>
                <c:pt idx="6">
                  <c:v>0.96000000000000008</c:v>
                </c:pt>
                <c:pt idx="7">
                  <c:v>1.6</c:v>
                </c:pt>
                <c:pt idx="8">
                  <c:v>1.8499999999999996</c:v>
                </c:pt>
              </c:numCache>
            </c:numRef>
          </c:val>
          <c:extLst>
            <c:ext xmlns:c16="http://schemas.microsoft.com/office/drawing/2014/chart" uri="{C3380CC4-5D6E-409C-BE32-E72D297353CC}">
              <c16:uniqueId val="{00000003-DE42-4AB3-9BB2-1FD3D626A0ED}"/>
            </c:ext>
          </c:extLst>
        </c:ser>
        <c:ser>
          <c:idx val="4"/>
          <c:order val="4"/>
          <c:tx>
            <c:strRef>
              <c:f>'Campo E'!$D$64</c:f>
              <c:strCache>
                <c:ptCount val="1"/>
                <c:pt idx="0">
                  <c:v>2</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E'!$E$64:$M$64</c:f>
              <c:numCache>
                <c:formatCode>0.00</c:formatCode>
                <c:ptCount val="9"/>
                <c:pt idx="0">
                  <c:v>-2.89</c:v>
                </c:pt>
                <c:pt idx="1">
                  <c:v>-2.2999999999999998</c:v>
                </c:pt>
                <c:pt idx="2">
                  <c:v>-1.6</c:v>
                </c:pt>
                <c:pt idx="3">
                  <c:v>-0.94</c:v>
                </c:pt>
                <c:pt idx="4">
                  <c:v>-7.0000000000000007E-2</c:v>
                </c:pt>
                <c:pt idx="5">
                  <c:v>0.39</c:v>
                </c:pt>
                <c:pt idx="6">
                  <c:v>1.0500000000000003</c:v>
                </c:pt>
                <c:pt idx="7">
                  <c:v>1.8099999999999996</c:v>
                </c:pt>
                <c:pt idx="8">
                  <c:v>2.13</c:v>
                </c:pt>
              </c:numCache>
            </c:numRef>
          </c:val>
          <c:extLst>
            <c:ext xmlns:c16="http://schemas.microsoft.com/office/drawing/2014/chart" uri="{C3380CC4-5D6E-409C-BE32-E72D297353CC}">
              <c16:uniqueId val="{00000004-DE42-4AB3-9BB2-1FD3D626A0ED}"/>
            </c:ext>
          </c:extLst>
        </c:ser>
        <c:ser>
          <c:idx val="5"/>
          <c:order val="5"/>
          <c:tx>
            <c:strRef>
              <c:f>'Campo E'!$D$65</c:f>
              <c:strCache>
                <c:ptCount val="1"/>
                <c:pt idx="0">
                  <c:v>1</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E'!$E$65:$M$65</c:f>
              <c:numCache>
                <c:formatCode>0.00</c:formatCode>
                <c:ptCount val="9"/>
                <c:pt idx="0">
                  <c:v>-3.64</c:v>
                </c:pt>
                <c:pt idx="1">
                  <c:v>-2.5100000000000002</c:v>
                </c:pt>
                <c:pt idx="2">
                  <c:v>-1.63</c:v>
                </c:pt>
                <c:pt idx="3">
                  <c:v>-0.92</c:v>
                </c:pt>
                <c:pt idx="4">
                  <c:v>0</c:v>
                </c:pt>
                <c:pt idx="5">
                  <c:v>0.41000000000000003</c:v>
                </c:pt>
                <c:pt idx="6">
                  <c:v>1.1100000000000003</c:v>
                </c:pt>
                <c:pt idx="7">
                  <c:v>2</c:v>
                </c:pt>
                <c:pt idx="8">
                  <c:v>2.6599999999999997</c:v>
                </c:pt>
              </c:numCache>
            </c:numRef>
          </c:val>
          <c:extLst>
            <c:ext xmlns:c16="http://schemas.microsoft.com/office/drawing/2014/chart" uri="{C3380CC4-5D6E-409C-BE32-E72D297353CC}">
              <c16:uniqueId val="{00000005-DE42-4AB3-9BB2-1FD3D626A0ED}"/>
            </c:ext>
          </c:extLst>
        </c:ser>
        <c:ser>
          <c:idx val="6"/>
          <c:order val="6"/>
          <c:tx>
            <c:strRef>
              <c:f>'Campo E'!$D$66</c:f>
              <c:strCache>
                <c:ptCount val="1"/>
                <c:pt idx="0">
                  <c:v>0</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E'!$E$66:$M$66</c:f>
              <c:numCache>
                <c:formatCode>0.00</c:formatCode>
                <c:ptCount val="9"/>
                <c:pt idx="0">
                  <c:v>-5.0299999999999994</c:v>
                </c:pt>
                <c:pt idx="1">
                  <c:v>-2.5300000000000002</c:v>
                </c:pt>
                <c:pt idx="2">
                  <c:v>-1.65</c:v>
                </c:pt>
                <c:pt idx="3">
                  <c:v>-0.9</c:v>
                </c:pt>
                <c:pt idx="4">
                  <c:v>0</c:v>
                </c:pt>
                <c:pt idx="5">
                  <c:v>0.4</c:v>
                </c:pt>
                <c:pt idx="6">
                  <c:v>1.1499999999999999</c:v>
                </c:pt>
                <c:pt idx="7">
                  <c:v>2.1799999999999997</c:v>
                </c:pt>
                <c:pt idx="8">
                  <c:v>5.0000000000000009</c:v>
                </c:pt>
              </c:numCache>
            </c:numRef>
          </c:val>
          <c:extLst>
            <c:ext xmlns:c16="http://schemas.microsoft.com/office/drawing/2014/chart" uri="{C3380CC4-5D6E-409C-BE32-E72D297353CC}">
              <c16:uniqueId val="{00000006-DE42-4AB3-9BB2-1FD3D626A0ED}"/>
            </c:ext>
          </c:extLst>
        </c:ser>
        <c:ser>
          <c:idx val="7"/>
          <c:order val="7"/>
          <c:tx>
            <c:strRef>
              <c:f>'Campo E'!$D$67</c:f>
              <c:strCache>
                <c:ptCount val="1"/>
                <c:pt idx="0">
                  <c:v>-1</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E'!$E$67:$M$67</c:f>
              <c:numCache>
                <c:formatCode>0.00</c:formatCode>
                <c:ptCount val="9"/>
                <c:pt idx="0">
                  <c:v>-3.22</c:v>
                </c:pt>
                <c:pt idx="1">
                  <c:v>-2.2699999999999996</c:v>
                </c:pt>
                <c:pt idx="2">
                  <c:v>-1.56</c:v>
                </c:pt>
                <c:pt idx="3">
                  <c:v>-0.87</c:v>
                </c:pt>
                <c:pt idx="4">
                  <c:v>-2.0000000000000004E-2</c:v>
                </c:pt>
                <c:pt idx="5">
                  <c:v>0.41000000000000003</c:v>
                </c:pt>
                <c:pt idx="6">
                  <c:v>1.1300000000000003</c:v>
                </c:pt>
                <c:pt idx="7">
                  <c:v>1.8699999999999997</c:v>
                </c:pt>
                <c:pt idx="8">
                  <c:v>2.82</c:v>
                </c:pt>
              </c:numCache>
            </c:numRef>
          </c:val>
          <c:extLst>
            <c:ext xmlns:c16="http://schemas.microsoft.com/office/drawing/2014/chart" uri="{C3380CC4-5D6E-409C-BE32-E72D297353CC}">
              <c16:uniqueId val="{00000007-DE42-4AB3-9BB2-1FD3D626A0ED}"/>
            </c:ext>
          </c:extLst>
        </c:ser>
        <c:ser>
          <c:idx val="8"/>
          <c:order val="8"/>
          <c:tx>
            <c:strRef>
              <c:f>'Campo E'!$D$68</c:f>
              <c:strCache>
                <c:ptCount val="1"/>
                <c:pt idx="0">
                  <c:v>-2</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E'!$E$68:$M$68</c:f>
              <c:numCache>
                <c:formatCode>0.00</c:formatCode>
                <c:ptCount val="9"/>
                <c:pt idx="0">
                  <c:v>-2.5700000000000003</c:v>
                </c:pt>
                <c:pt idx="1">
                  <c:v>-2.0299999999999998</c:v>
                </c:pt>
                <c:pt idx="2">
                  <c:v>-1.4499999999999997</c:v>
                </c:pt>
                <c:pt idx="3">
                  <c:v>-0.83</c:v>
                </c:pt>
                <c:pt idx="4">
                  <c:v>0</c:v>
                </c:pt>
                <c:pt idx="5">
                  <c:v>0.36</c:v>
                </c:pt>
                <c:pt idx="6">
                  <c:v>1.02</c:v>
                </c:pt>
                <c:pt idx="7">
                  <c:v>1.6300000000000003</c:v>
                </c:pt>
                <c:pt idx="8">
                  <c:v>2.13</c:v>
                </c:pt>
              </c:numCache>
            </c:numRef>
          </c:val>
          <c:extLst>
            <c:ext xmlns:c16="http://schemas.microsoft.com/office/drawing/2014/chart" uri="{C3380CC4-5D6E-409C-BE32-E72D297353CC}">
              <c16:uniqueId val="{00000008-DE42-4AB3-9BB2-1FD3D626A0ED}"/>
            </c:ext>
          </c:extLst>
        </c:ser>
        <c:ser>
          <c:idx val="9"/>
          <c:order val="9"/>
          <c:tx>
            <c:strRef>
              <c:f>'Campo E'!$D$69</c:f>
              <c:strCache>
                <c:ptCount val="1"/>
                <c:pt idx="0">
                  <c:v>-3</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E'!$E$69:$M$69</c:f>
              <c:numCache>
                <c:formatCode>0.00</c:formatCode>
                <c:ptCount val="9"/>
                <c:pt idx="0">
                  <c:v>-2.17</c:v>
                </c:pt>
                <c:pt idx="1">
                  <c:v>-1.8599999999999999</c:v>
                </c:pt>
                <c:pt idx="2">
                  <c:v>-1.31</c:v>
                </c:pt>
                <c:pt idx="3">
                  <c:v>-0.76</c:v>
                </c:pt>
                <c:pt idx="4">
                  <c:v>9.999999999999995E-3</c:v>
                </c:pt>
                <c:pt idx="5">
                  <c:v>0.32999999999999996</c:v>
                </c:pt>
                <c:pt idx="6">
                  <c:v>0.91</c:v>
                </c:pt>
                <c:pt idx="7">
                  <c:v>1.3600000000000003</c:v>
                </c:pt>
                <c:pt idx="8">
                  <c:v>1.7699999999999996</c:v>
                </c:pt>
              </c:numCache>
            </c:numRef>
          </c:val>
          <c:extLst>
            <c:ext xmlns:c16="http://schemas.microsoft.com/office/drawing/2014/chart" uri="{C3380CC4-5D6E-409C-BE32-E72D297353CC}">
              <c16:uniqueId val="{00000009-DE42-4AB3-9BB2-1FD3D626A0ED}"/>
            </c:ext>
          </c:extLst>
        </c:ser>
        <c:ser>
          <c:idx val="10"/>
          <c:order val="10"/>
          <c:tx>
            <c:strRef>
              <c:f>'Campo E'!$D$70</c:f>
              <c:strCache>
                <c:ptCount val="1"/>
                <c:pt idx="0">
                  <c:v>-4</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E'!$E$70:$M$70</c:f>
              <c:numCache>
                <c:formatCode>0.00</c:formatCode>
                <c:ptCount val="9"/>
                <c:pt idx="0">
                  <c:v>-1.85</c:v>
                </c:pt>
                <c:pt idx="1">
                  <c:v>-1.5299999999999998</c:v>
                </c:pt>
                <c:pt idx="2">
                  <c:v>-1.1600000000000001</c:v>
                </c:pt>
                <c:pt idx="3">
                  <c:v>-0.69</c:v>
                </c:pt>
                <c:pt idx="4">
                  <c:v>9.999999999999995E-3</c:v>
                </c:pt>
                <c:pt idx="5">
                  <c:v>0.28000000000000003</c:v>
                </c:pt>
                <c:pt idx="6">
                  <c:v>0.76000000000000012</c:v>
                </c:pt>
                <c:pt idx="7">
                  <c:v>1.1400000000000001</c:v>
                </c:pt>
                <c:pt idx="8">
                  <c:v>1.44</c:v>
                </c:pt>
              </c:numCache>
            </c:numRef>
          </c:val>
          <c:extLst>
            <c:ext xmlns:c16="http://schemas.microsoft.com/office/drawing/2014/chart" uri="{C3380CC4-5D6E-409C-BE32-E72D297353CC}">
              <c16:uniqueId val="{0000000A-DE42-4AB3-9BB2-1FD3D626A0ED}"/>
            </c:ext>
          </c:extLst>
        </c:ser>
        <c:ser>
          <c:idx val="11"/>
          <c:order val="11"/>
          <c:tx>
            <c:strRef>
              <c:f>'Campo E'!$D$71</c:f>
              <c:strCache>
                <c:ptCount val="1"/>
                <c:pt idx="0">
                  <c:v>-5</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E'!$E$71:$M$71</c:f>
              <c:numCache>
                <c:formatCode>0.00</c:formatCode>
                <c:ptCount val="9"/>
                <c:pt idx="0">
                  <c:v>-1.58</c:v>
                </c:pt>
                <c:pt idx="1">
                  <c:v>-1.42</c:v>
                </c:pt>
                <c:pt idx="2">
                  <c:v>-1.04</c:v>
                </c:pt>
                <c:pt idx="3">
                  <c:v>-0.63</c:v>
                </c:pt>
                <c:pt idx="4">
                  <c:v>0</c:v>
                </c:pt>
                <c:pt idx="5">
                  <c:v>0.21000000000000008</c:v>
                </c:pt>
                <c:pt idx="6">
                  <c:v>0.63</c:v>
                </c:pt>
                <c:pt idx="7">
                  <c:v>0.94000000000000006</c:v>
                </c:pt>
                <c:pt idx="8">
                  <c:v>1.2200000000000002</c:v>
                </c:pt>
              </c:numCache>
            </c:numRef>
          </c:val>
          <c:extLst>
            <c:ext xmlns:c16="http://schemas.microsoft.com/office/drawing/2014/chart" uri="{C3380CC4-5D6E-409C-BE32-E72D297353CC}">
              <c16:uniqueId val="{0000000B-DE42-4AB3-9BB2-1FD3D626A0ED}"/>
            </c:ext>
          </c:extLst>
        </c:ser>
        <c:ser>
          <c:idx val="12"/>
          <c:order val="12"/>
          <c:tx>
            <c:strRef>
              <c:f>'Campo E'!$D$72</c:f>
              <c:strCache>
                <c:ptCount val="1"/>
                <c:pt idx="0">
                  <c:v>-6</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E'!$E$59:$M$59</c:f>
              <c:numCache>
                <c:formatCode>General</c:formatCode>
                <c:ptCount val="9"/>
                <c:pt idx="0">
                  <c:v>-8</c:v>
                </c:pt>
                <c:pt idx="1">
                  <c:v>-6</c:v>
                </c:pt>
                <c:pt idx="2">
                  <c:v>-4</c:v>
                </c:pt>
                <c:pt idx="3">
                  <c:v>-2</c:v>
                </c:pt>
                <c:pt idx="4">
                  <c:v>0</c:v>
                </c:pt>
                <c:pt idx="5">
                  <c:v>2</c:v>
                </c:pt>
                <c:pt idx="6">
                  <c:v>4</c:v>
                </c:pt>
                <c:pt idx="7">
                  <c:v>6</c:v>
                </c:pt>
                <c:pt idx="8">
                  <c:v>8</c:v>
                </c:pt>
              </c:numCache>
            </c:numRef>
          </c:cat>
          <c:val>
            <c:numRef>
              <c:f>'Campo E'!$E$72:$M$72</c:f>
              <c:numCache>
                <c:formatCode>0.00</c:formatCode>
                <c:ptCount val="9"/>
                <c:pt idx="0">
                  <c:v>-1.3899999999999997</c:v>
                </c:pt>
                <c:pt idx="1">
                  <c:v>-1.1400000000000001</c:v>
                </c:pt>
                <c:pt idx="2">
                  <c:v>-0.94</c:v>
                </c:pt>
                <c:pt idx="3">
                  <c:v>-0.58000000000000007</c:v>
                </c:pt>
                <c:pt idx="4">
                  <c:v>9.999999999999995E-3</c:v>
                </c:pt>
                <c:pt idx="5">
                  <c:v>0.16000000000000003</c:v>
                </c:pt>
                <c:pt idx="6">
                  <c:v>0.51</c:v>
                </c:pt>
                <c:pt idx="7">
                  <c:v>0.75000000000000011</c:v>
                </c:pt>
                <c:pt idx="8">
                  <c:v>1.0700000000000003</c:v>
                </c:pt>
              </c:numCache>
            </c:numRef>
          </c:val>
          <c:extLst>
            <c:ext xmlns:c16="http://schemas.microsoft.com/office/drawing/2014/chart" uri="{C3380CC4-5D6E-409C-BE32-E72D297353CC}">
              <c16:uniqueId val="{0000000C-DE42-4AB3-9BB2-1FD3D626A0ED}"/>
            </c:ext>
          </c:extLst>
        </c:ser>
        <c:bandFmts>
          <c:band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7"/>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8"/>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1"/>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2"/>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3"/>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4"/>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5"/>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7"/>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8"/>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9"/>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1"/>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2"/>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3"/>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4"/>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5"/>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6"/>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7"/>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8"/>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9"/>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1"/>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2"/>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3"/>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s>
        <c:axId val="724201680"/>
        <c:axId val="724198480"/>
        <c:axId val="247946472"/>
      </c:surfaceChart>
      <c:catAx>
        <c:axId val="7242016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R"/>
                  <a:t>distancia x en cm</a:t>
                </a:r>
              </a:p>
            </c:rich>
          </c:tx>
          <c:layout>
            <c:manualLayout>
              <c:xMode val="edge"/>
              <c:yMode val="edge"/>
              <c:x val="0.1295145161435686"/>
              <c:y val="0.7525508236805587"/>
            </c:manualLayout>
          </c:layout>
          <c:overlay val="0"/>
          <c:spPr>
            <a:noFill/>
            <a:ln>
              <a:noFill/>
            </a:ln>
            <a:effectLst/>
          </c:spPr>
        </c:title>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724198480"/>
        <c:crosses val="autoZero"/>
        <c:auto val="1"/>
        <c:lblAlgn val="ctr"/>
        <c:lblOffset val="100"/>
        <c:noMultiLvlLbl val="0"/>
      </c:catAx>
      <c:valAx>
        <c:axId val="724198480"/>
        <c:scaling>
          <c:orientation val="minMax"/>
        </c:scaling>
        <c:delete val="1"/>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one"/>
        <c:crossAx val="724201680"/>
        <c:crosses val="autoZero"/>
        <c:crossBetween val="midCat"/>
        <c:majorUnit val="0.30000000000000004"/>
      </c:valAx>
      <c:serAx>
        <c:axId val="247946472"/>
        <c:scaling>
          <c:orientation val="minMax"/>
        </c:scaling>
        <c:delete val="0"/>
        <c:axPos val="b"/>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R"/>
                  <a:t>distnacia y en cm</a:t>
                </a:r>
              </a:p>
            </c:rich>
          </c:tx>
          <c:layout>
            <c:manualLayout>
              <c:xMode val="edge"/>
              <c:yMode val="edge"/>
              <c:x val="0.74074388171671102"/>
              <c:y val="0.30532908259981123"/>
            </c:manualLayout>
          </c:layout>
          <c:overlay val="0"/>
          <c:spPr>
            <a:noFill/>
            <a:ln>
              <a:noFill/>
            </a:ln>
            <a:effectLst/>
          </c:spPr>
        </c:title>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724198480"/>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s-CR"/>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0862592752872019"/>
                  <c:y val="0.2866608150193912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V = 37.471x + 0.1166</a:t>
                    </a:r>
                    <a:br>
                      <a:rPr lang="en-US" baseline="0"/>
                    </a:br>
                    <a:r>
                      <a:rPr lang="en-US" baseline="0"/>
                      <a:t>R² = 0.9927</a:t>
                    </a:r>
                    <a:endParaRPr lang="en-US"/>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trendlineLbl>
          </c:trendline>
          <c:xVal>
            <c:numRef>
              <c:f>'Campo E'!$G$93:$G$109</c:f>
              <c:numCache>
                <c:formatCode>0.00</c:formatCode>
                <c:ptCount val="17"/>
                <c:pt idx="0">
                  <c:v>0.02</c:v>
                </c:pt>
                <c:pt idx="1">
                  <c:v>0.03</c:v>
                </c:pt>
                <c:pt idx="2">
                  <c:v>0.04</c:v>
                </c:pt>
                <c:pt idx="3">
                  <c:v>0.05</c:v>
                </c:pt>
                <c:pt idx="4">
                  <c:v>0.06</c:v>
                </c:pt>
                <c:pt idx="5">
                  <c:v>7.0000000000000007E-2</c:v>
                </c:pt>
                <c:pt idx="6">
                  <c:v>0.08</c:v>
                </c:pt>
                <c:pt idx="7">
                  <c:v>0.09</c:v>
                </c:pt>
                <c:pt idx="8">
                  <c:v>0.1</c:v>
                </c:pt>
                <c:pt idx="9">
                  <c:v>0.11</c:v>
                </c:pt>
                <c:pt idx="10">
                  <c:v>0.12</c:v>
                </c:pt>
                <c:pt idx="11">
                  <c:v>0.13</c:v>
                </c:pt>
                <c:pt idx="12">
                  <c:v>0.14000000000000001</c:v>
                </c:pt>
                <c:pt idx="13">
                  <c:v>0.15</c:v>
                </c:pt>
                <c:pt idx="14">
                  <c:v>0.16</c:v>
                </c:pt>
                <c:pt idx="15">
                  <c:v>0.17</c:v>
                </c:pt>
                <c:pt idx="16">
                  <c:v>0.18</c:v>
                </c:pt>
              </c:numCache>
            </c:numRef>
          </c:xVal>
          <c:yVal>
            <c:numRef>
              <c:f>'Campo E'!$H$93:$H$109</c:f>
              <c:numCache>
                <c:formatCode>0.000</c:formatCode>
                <c:ptCount val="17"/>
                <c:pt idx="0">
                  <c:v>0.84199999999999997</c:v>
                </c:pt>
                <c:pt idx="1">
                  <c:v>1.238</c:v>
                </c:pt>
                <c:pt idx="2">
                  <c:v>1.6479999999999999</c:v>
                </c:pt>
                <c:pt idx="3">
                  <c:v>1.9850000000000001</c:v>
                </c:pt>
                <c:pt idx="4">
                  <c:v>2.4500000000000002</c:v>
                </c:pt>
                <c:pt idx="5">
                  <c:v>2.7800000000000002</c:v>
                </c:pt>
                <c:pt idx="6">
                  <c:v>2.7549999999999999</c:v>
                </c:pt>
                <c:pt idx="7">
                  <c:v>3.3600000000000003</c:v>
                </c:pt>
                <c:pt idx="8">
                  <c:v>3.81</c:v>
                </c:pt>
                <c:pt idx="9">
                  <c:v>4.7350000000000003</c:v>
                </c:pt>
                <c:pt idx="10">
                  <c:v>4.63</c:v>
                </c:pt>
                <c:pt idx="11">
                  <c:v>5.0599999999999996</c:v>
                </c:pt>
                <c:pt idx="12">
                  <c:v>5.3599999999999994</c:v>
                </c:pt>
                <c:pt idx="13">
                  <c:v>5.7299999999999995</c:v>
                </c:pt>
                <c:pt idx="14">
                  <c:v>6.0699999999999994</c:v>
                </c:pt>
                <c:pt idx="15">
                  <c:v>6.42</c:v>
                </c:pt>
                <c:pt idx="16">
                  <c:v>6.81</c:v>
                </c:pt>
              </c:numCache>
            </c:numRef>
          </c:yVal>
          <c:smooth val="0"/>
          <c:extLst>
            <c:ext xmlns:c16="http://schemas.microsoft.com/office/drawing/2014/chart" uri="{C3380CC4-5D6E-409C-BE32-E72D297353CC}">
              <c16:uniqueId val="{00000000-6079-474F-8D85-3D0E29688859}"/>
            </c:ext>
          </c:extLst>
        </c:ser>
        <c:dLbls>
          <c:showLegendKey val="0"/>
          <c:showVal val="0"/>
          <c:showCatName val="0"/>
          <c:showSerName val="0"/>
          <c:showPercent val="0"/>
          <c:showBubbleSize val="0"/>
        </c:dLbls>
        <c:axId val="612869264"/>
        <c:axId val="612866704"/>
      </c:scatterChart>
      <c:valAx>
        <c:axId val="6128692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Distancia</a:t>
                </a:r>
                <a:r>
                  <a:rPr lang="en-US" baseline="0"/>
                  <a:t> x (</a:t>
                </a:r>
                <a:r>
                  <a:rPr lang="en-US"/>
                  <a:t>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612866704"/>
        <c:crosses val="autoZero"/>
        <c:crossBetween val="midCat"/>
      </c:valAx>
      <c:valAx>
        <c:axId val="612866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Potencial</a:t>
                </a:r>
                <a:r>
                  <a:rPr lang="es-CR" baseline="0"/>
                  <a:t> Eléctrico (V)</a:t>
                </a:r>
                <a:endParaRPr lang="es-C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6128692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1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6895065136439997E-2"/>
          <c:y val="2.9505583989851938E-2"/>
          <c:w val="0.8926858454032508"/>
          <c:h val="0.68138244115726943"/>
        </c:manualLayout>
      </c:layout>
      <c:surface3DChart>
        <c:wireframe val="0"/>
        <c:ser>
          <c:idx val="0"/>
          <c:order val="0"/>
          <c:tx>
            <c:strRef>
              <c:f>'Campo E'!$D$144</c:f>
              <c:strCache>
                <c:ptCount val="1"/>
                <c:pt idx="0">
                  <c:v>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E'!$E$143:$M$143</c:f>
              <c:numCache>
                <c:formatCode>General</c:formatCode>
                <c:ptCount val="9"/>
                <c:pt idx="0">
                  <c:v>-8</c:v>
                </c:pt>
                <c:pt idx="1">
                  <c:v>-6</c:v>
                </c:pt>
                <c:pt idx="2">
                  <c:v>-4</c:v>
                </c:pt>
                <c:pt idx="3">
                  <c:v>-2</c:v>
                </c:pt>
                <c:pt idx="4">
                  <c:v>0</c:v>
                </c:pt>
                <c:pt idx="5">
                  <c:v>2</c:v>
                </c:pt>
                <c:pt idx="6">
                  <c:v>4</c:v>
                </c:pt>
                <c:pt idx="7">
                  <c:v>6</c:v>
                </c:pt>
                <c:pt idx="8">
                  <c:v>8</c:v>
                </c:pt>
              </c:numCache>
            </c:numRef>
          </c:cat>
          <c:val>
            <c:numRef>
              <c:f>'Campo E'!$E$144:$M$144</c:f>
              <c:numCache>
                <c:formatCode>0.00</c:formatCode>
                <c:ptCount val="9"/>
                <c:pt idx="0">
                  <c:v>-3.39</c:v>
                </c:pt>
                <c:pt idx="1">
                  <c:v>-2.21</c:v>
                </c:pt>
                <c:pt idx="2">
                  <c:v>-1.24</c:v>
                </c:pt>
                <c:pt idx="3">
                  <c:v>-0.52</c:v>
                </c:pt>
                <c:pt idx="4">
                  <c:v>0.11</c:v>
                </c:pt>
                <c:pt idx="5">
                  <c:v>0.64</c:v>
                </c:pt>
                <c:pt idx="6">
                  <c:v>1.3</c:v>
                </c:pt>
                <c:pt idx="7">
                  <c:v>1.84</c:v>
                </c:pt>
                <c:pt idx="8">
                  <c:v>2.4299999999999997</c:v>
                </c:pt>
              </c:numCache>
            </c:numRef>
          </c:val>
          <c:extLst>
            <c:ext xmlns:c16="http://schemas.microsoft.com/office/drawing/2014/chart" uri="{C3380CC4-5D6E-409C-BE32-E72D297353CC}">
              <c16:uniqueId val="{00000000-01A0-4943-900A-8DA6AECE1707}"/>
            </c:ext>
          </c:extLst>
        </c:ser>
        <c:ser>
          <c:idx val="1"/>
          <c:order val="1"/>
          <c:tx>
            <c:strRef>
              <c:f>'Campo E'!$D$145</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E'!$E$143:$M$143</c:f>
              <c:numCache>
                <c:formatCode>General</c:formatCode>
                <c:ptCount val="9"/>
                <c:pt idx="0">
                  <c:v>-8</c:v>
                </c:pt>
                <c:pt idx="1">
                  <c:v>-6</c:v>
                </c:pt>
                <c:pt idx="2">
                  <c:v>-4</c:v>
                </c:pt>
                <c:pt idx="3">
                  <c:v>-2</c:v>
                </c:pt>
                <c:pt idx="4">
                  <c:v>0</c:v>
                </c:pt>
                <c:pt idx="5">
                  <c:v>2</c:v>
                </c:pt>
                <c:pt idx="6">
                  <c:v>4</c:v>
                </c:pt>
                <c:pt idx="7">
                  <c:v>6</c:v>
                </c:pt>
                <c:pt idx="8">
                  <c:v>8</c:v>
                </c:pt>
              </c:numCache>
            </c:numRef>
          </c:cat>
          <c:val>
            <c:numRef>
              <c:f>'Campo E'!$E$145:$M$145</c:f>
              <c:numCache>
                <c:formatCode>0.00</c:formatCode>
                <c:ptCount val="9"/>
                <c:pt idx="0">
                  <c:v>-3.44</c:v>
                </c:pt>
                <c:pt idx="1">
                  <c:v>-2.1800000000000002</c:v>
                </c:pt>
                <c:pt idx="2">
                  <c:v>-1.23</c:v>
                </c:pt>
                <c:pt idx="3">
                  <c:v>-0.57000000000000006</c:v>
                </c:pt>
                <c:pt idx="4">
                  <c:v>0.13</c:v>
                </c:pt>
                <c:pt idx="5">
                  <c:v>0.69</c:v>
                </c:pt>
                <c:pt idx="6">
                  <c:v>1.26</c:v>
                </c:pt>
                <c:pt idx="7">
                  <c:v>1.87</c:v>
                </c:pt>
                <c:pt idx="8">
                  <c:v>2.4699999999999998</c:v>
                </c:pt>
              </c:numCache>
            </c:numRef>
          </c:val>
          <c:extLst>
            <c:ext xmlns:c16="http://schemas.microsoft.com/office/drawing/2014/chart" uri="{C3380CC4-5D6E-409C-BE32-E72D297353CC}">
              <c16:uniqueId val="{00000001-01A0-4943-900A-8DA6AECE1707}"/>
            </c:ext>
          </c:extLst>
        </c:ser>
        <c:ser>
          <c:idx val="2"/>
          <c:order val="2"/>
          <c:tx>
            <c:strRef>
              <c:f>'Campo E'!$D$146</c:f>
              <c:strCache>
                <c:ptCount val="1"/>
                <c:pt idx="0">
                  <c:v>0</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E'!$E$143:$M$143</c:f>
              <c:numCache>
                <c:formatCode>General</c:formatCode>
                <c:ptCount val="9"/>
                <c:pt idx="0">
                  <c:v>-8</c:v>
                </c:pt>
                <c:pt idx="1">
                  <c:v>-6</c:v>
                </c:pt>
                <c:pt idx="2">
                  <c:v>-4</c:v>
                </c:pt>
                <c:pt idx="3">
                  <c:v>-2</c:v>
                </c:pt>
                <c:pt idx="4">
                  <c:v>0</c:v>
                </c:pt>
                <c:pt idx="5">
                  <c:v>2</c:v>
                </c:pt>
                <c:pt idx="6">
                  <c:v>4</c:v>
                </c:pt>
                <c:pt idx="7">
                  <c:v>6</c:v>
                </c:pt>
                <c:pt idx="8">
                  <c:v>8</c:v>
                </c:pt>
              </c:numCache>
            </c:numRef>
          </c:cat>
          <c:val>
            <c:numRef>
              <c:f>'Campo E'!$E$146:$M$146</c:f>
              <c:numCache>
                <c:formatCode>0.00</c:formatCode>
                <c:ptCount val="9"/>
                <c:pt idx="0">
                  <c:v>-5.41</c:v>
                </c:pt>
                <c:pt idx="1">
                  <c:v>-2.52</c:v>
                </c:pt>
                <c:pt idx="2">
                  <c:v>-1.24</c:v>
                </c:pt>
                <c:pt idx="3">
                  <c:v>-0.54</c:v>
                </c:pt>
                <c:pt idx="4">
                  <c:v>0</c:v>
                </c:pt>
                <c:pt idx="5">
                  <c:v>0.65999999999999992</c:v>
                </c:pt>
                <c:pt idx="6">
                  <c:v>1.27</c:v>
                </c:pt>
                <c:pt idx="7">
                  <c:v>2.17</c:v>
                </c:pt>
                <c:pt idx="8">
                  <c:v>4.47</c:v>
                </c:pt>
              </c:numCache>
            </c:numRef>
          </c:val>
          <c:extLst>
            <c:ext xmlns:c16="http://schemas.microsoft.com/office/drawing/2014/chart" uri="{C3380CC4-5D6E-409C-BE32-E72D297353CC}">
              <c16:uniqueId val="{00000002-01A0-4943-900A-8DA6AECE1707}"/>
            </c:ext>
          </c:extLst>
        </c:ser>
        <c:ser>
          <c:idx val="3"/>
          <c:order val="3"/>
          <c:tx>
            <c:strRef>
              <c:f>'Campo E'!$D$147</c:f>
              <c:strCache>
                <c:ptCount val="1"/>
                <c:pt idx="0">
                  <c:v>-2</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E'!$E$143:$M$143</c:f>
              <c:numCache>
                <c:formatCode>General</c:formatCode>
                <c:ptCount val="9"/>
                <c:pt idx="0">
                  <c:v>-8</c:v>
                </c:pt>
                <c:pt idx="1">
                  <c:v>-6</c:v>
                </c:pt>
                <c:pt idx="2">
                  <c:v>-4</c:v>
                </c:pt>
                <c:pt idx="3">
                  <c:v>-2</c:v>
                </c:pt>
                <c:pt idx="4">
                  <c:v>0</c:v>
                </c:pt>
                <c:pt idx="5">
                  <c:v>2</c:v>
                </c:pt>
                <c:pt idx="6">
                  <c:v>4</c:v>
                </c:pt>
                <c:pt idx="7">
                  <c:v>6</c:v>
                </c:pt>
                <c:pt idx="8">
                  <c:v>8</c:v>
                </c:pt>
              </c:numCache>
            </c:numRef>
          </c:cat>
          <c:val>
            <c:numRef>
              <c:f>'Campo E'!$E$147:$M$147</c:f>
              <c:numCache>
                <c:formatCode>0.00</c:formatCode>
                <c:ptCount val="9"/>
                <c:pt idx="0">
                  <c:v>-2.95</c:v>
                </c:pt>
                <c:pt idx="1">
                  <c:v>-2.12</c:v>
                </c:pt>
                <c:pt idx="2">
                  <c:v>-1.0699999999999998</c:v>
                </c:pt>
                <c:pt idx="3">
                  <c:v>-0.45000000000000007</c:v>
                </c:pt>
                <c:pt idx="4">
                  <c:v>0.16999999999999998</c:v>
                </c:pt>
                <c:pt idx="5">
                  <c:v>0.64</c:v>
                </c:pt>
                <c:pt idx="6">
                  <c:v>1.2000000000000002</c:v>
                </c:pt>
                <c:pt idx="7">
                  <c:v>2.23</c:v>
                </c:pt>
                <c:pt idx="8">
                  <c:v>2.46</c:v>
                </c:pt>
              </c:numCache>
            </c:numRef>
          </c:val>
          <c:extLst>
            <c:ext xmlns:c16="http://schemas.microsoft.com/office/drawing/2014/chart" uri="{C3380CC4-5D6E-409C-BE32-E72D297353CC}">
              <c16:uniqueId val="{00000003-01A0-4943-900A-8DA6AECE1707}"/>
            </c:ext>
          </c:extLst>
        </c:ser>
        <c:ser>
          <c:idx val="4"/>
          <c:order val="4"/>
          <c:tx>
            <c:strRef>
              <c:f>'Campo E'!$D$148</c:f>
              <c:strCache>
                <c:ptCount val="1"/>
                <c:pt idx="0">
                  <c:v>-4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E'!$E$143:$M$143</c:f>
              <c:numCache>
                <c:formatCode>General</c:formatCode>
                <c:ptCount val="9"/>
                <c:pt idx="0">
                  <c:v>-8</c:v>
                </c:pt>
                <c:pt idx="1">
                  <c:v>-6</c:v>
                </c:pt>
                <c:pt idx="2">
                  <c:v>-4</c:v>
                </c:pt>
                <c:pt idx="3">
                  <c:v>-2</c:v>
                </c:pt>
                <c:pt idx="4">
                  <c:v>0</c:v>
                </c:pt>
                <c:pt idx="5">
                  <c:v>2</c:v>
                </c:pt>
                <c:pt idx="6">
                  <c:v>4</c:v>
                </c:pt>
                <c:pt idx="7">
                  <c:v>6</c:v>
                </c:pt>
                <c:pt idx="8">
                  <c:v>8</c:v>
                </c:pt>
              </c:numCache>
            </c:numRef>
          </c:cat>
          <c:val>
            <c:numRef>
              <c:f>'Campo E'!$E$148:$M$148</c:f>
              <c:numCache>
                <c:formatCode>0.00</c:formatCode>
                <c:ptCount val="9"/>
                <c:pt idx="0">
                  <c:v>-2.94</c:v>
                </c:pt>
                <c:pt idx="1">
                  <c:v>-1.9199999999999997</c:v>
                </c:pt>
                <c:pt idx="2">
                  <c:v>-0.96000000000000008</c:v>
                </c:pt>
                <c:pt idx="3">
                  <c:v>-0.32999999999999996</c:v>
                </c:pt>
                <c:pt idx="4">
                  <c:v>0.21</c:v>
                </c:pt>
                <c:pt idx="5">
                  <c:v>0.61</c:v>
                </c:pt>
                <c:pt idx="6">
                  <c:v>1.02</c:v>
                </c:pt>
                <c:pt idx="7">
                  <c:v>1.62</c:v>
                </c:pt>
                <c:pt idx="8">
                  <c:v>1.9000000000000001</c:v>
                </c:pt>
              </c:numCache>
            </c:numRef>
          </c:val>
          <c:extLst>
            <c:ext xmlns:c16="http://schemas.microsoft.com/office/drawing/2014/chart" uri="{C3380CC4-5D6E-409C-BE32-E72D297353CC}">
              <c16:uniqueId val="{00000004-01A0-4943-900A-8DA6AECE1707}"/>
            </c:ext>
          </c:extLst>
        </c:ser>
        <c:bandFmts>
          <c:band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7"/>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8"/>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1"/>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2"/>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3"/>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4"/>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5"/>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7"/>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8"/>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9"/>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1"/>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2"/>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3"/>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4"/>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5"/>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6"/>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7"/>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8"/>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9"/>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1"/>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2"/>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3"/>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s>
        <c:axId val="739122104"/>
        <c:axId val="739122744"/>
        <c:axId val="662454728"/>
      </c:surface3DChart>
      <c:catAx>
        <c:axId val="7391221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R"/>
                  <a:t>distancia y (cm)</a:t>
                </a:r>
              </a:p>
            </c:rich>
          </c:tx>
          <c:overlay val="0"/>
          <c:spPr>
            <a:noFill/>
            <a:ln>
              <a:noFill/>
            </a:ln>
            <a:effectLst/>
          </c:spPr>
        </c:title>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739122744"/>
        <c:crosses val="autoZero"/>
        <c:auto val="1"/>
        <c:lblAlgn val="ctr"/>
        <c:lblOffset val="100"/>
        <c:noMultiLvlLbl val="0"/>
      </c:catAx>
      <c:valAx>
        <c:axId val="739122744"/>
        <c:scaling>
          <c:orientation val="minMax"/>
        </c:scaling>
        <c:delete val="1"/>
        <c:axPos val="r"/>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R"/>
                  <a:t>Potencial Eléctrico (V)</a:t>
                </a:r>
              </a:p>
            </c:rich>
          </c:tx>
          <c:overlay val="0"/>
          <c:spPr>
            <a:noFill/>
            <a:ln>
              <a:noFill/>
            </a:ln>
            <a:effectLst/>
          </c:spPr>
        </c:title>
        <c:numFmt formatCode="0.00" sourceLinked="1"/>
        <c:majorTickMark val="none"/>
        <c:minorTickMark val="none"/>
        <c:tickLblPos val="nextTo"/>
        <c:crossAx val="739122104"/>
        <c:crosses val="autoZero"/>
        <c:crossBetween val="midCat"/>
        <c:majorUnit val="0.30000000000000004"/>
      </c:valAx>
      <c:serAx>
        <c:axId val="662454728"/>
        <c:scaling>
          <c:orientation val="minMax"/>
        </c:scaling>
        <c:delete val="0"/>
        <c:axPos val="b"/>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R"/>
                  <a:t>Distancia x (cm)</a:t>
                </a:r>
              </a:p>
            </c:rich>
          </c:tx>
          <c:overlay val="0"/>
          <c:spPr>
            <a:noFill/>
            <a:ln>
              <a:noFill/>
            </a:ln>
            <a:effectLst/>
          </c:spPr>
        </c:title>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739122744"/>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s-CR"/>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90"/>
      <c:rotY val="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6895065136439997E-2"/>
          <c:y val="2.9505583989851938E-2"/>
          <c:w val="0.8926858454032508"/>
          <c:h val="0.68138244115726943"/>
        </c:manualLayout>
      </c:layout>
      <c:surfaceChart>
        <c:wireframe val="0"/>
        <c:ser>
          <c:idx val="0"/>
          <c:order val="0"/>
          <c:tx>
            <c:strRef>
              <c:f>'Campo E'!$D$144</c:f>
              <c:strCache>
                <c:ptCount val="1"/>
                <c:pt idx="0">
                  <c:v>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E'!$E$143:$M$143</c:f>
              <c:numCache>
                <c:formatCode>General</c:formatCode>
                <c:ptCount val="9"/>
                <c:pt idx="0">
                  <c:v>-8</c:v>
                </c:pt>
                <c:pt idx="1">
                  <c:v>-6</c:v>
                </c:pt>
                <c:pt idx="2">
                  <c:v>-4</c:v>
                </c:pt>
                <c:pt idx="3">
                  <c:v>-2</c:v>
                </c:pt>
                <c:pt idx="4">
                  <c:v>0</c:v>
                </c:pt>
                <c:pt idx="5">
                  <c:v>2</c:v>
                </c:pt>
                <c:pt idx="6">
                  <c:v>4</c:v>
                </c:pt>
                <c:pt idx="7">
                  <c:v>6</c:v>
                </c:pt>
                <c:pt idx="8">
                  <c:v>8</c:v>
                </c:pt>
              </c:numCache>
            </c:numRef>
          </c:cat>
          <c:val>
            <c:numRef>
              <c:f>'Campo E'!$E$144:$M$144</c:f>
              <c:numCache>
                <c:formatCode>0.00</c:formatCode>
                <c:ptCount val="9"/>
                <c:pt idx="0">
                  <c:v>-3.39</c:v>
                </c:pt>
                <c:pt idx="1">
                  <c:v>-2.21</c:v>
                </c:pt>
                <c:pt idx="2">
                  <c:v>-1.24</c:v>
                </c:pt>
                <c:pt idx="3">
                  <c:v>-0.52</c:v>
                </c:pt>
                <c:pt idx="4">
                  <c:v>0.11</c:v>
                </c:pt>
                <c:pt idx="5">
                  <c:v>0.64</c:v>
                </c:pt>
                <c:pt idx="6">
                  <c:v>1.3</c:v>
                </c:pt>
                <c:pt idx="7">
                  <c:v>1.84</c:v>
                </c:pt>
                <c:pt idx="8">
                  <c:v>2.4299999999999997</c:v>
                </c:pt>
              </c:numCache>
            </c:numRef>
          </c:val>
          <c:extLst>
            <c:ext xmlns:c16="http://schemas.microsoft.com/office/drawing/2014/chart" uri="{C3380CC4-5D6E-409C-BE32-E72D297353CC}">
              <c16:uniqueId val="{00000000-6115-411C-B4F5-0DE82AD39628}"/>
            </c:ext>
          </c:extLst>
        </c:ser>
        <c:ser>
          <c:idx val="1"/>
          <c:order val="1"/>
          <c:tx>
            <c:strRef>
              <c:f>'Campo E'!$D$145</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E'!$E$143:$M$143</c:f>
              <c:numCache>
                <c:formatCode>General</c:formatCode>
                <c:ptCount val="9"/>
                <c:pt idx="0">
                  <c:v>-8</c:v>
                </c:pt>
                <c:pt idx="1">
                  <c:v>-6</c:v>
                </c:pt>
                <c:pt idx="2">
                  <c:v>-4</c:v>
                </c:pt>
                <c:pt idx="3">
                  <c:v>-2</c:v>
                </c:pt>
                <c:pt idx="4">
                  <c:v>0</c:v>
                </c:pt>
                <c:pt idx="5">
                  <c:v>2</c:v>
                </c:pt>
                <c:pt idx="6">
                  <c:v>4</c:v>
                </c:pt>
                <c:pt idx="7">
                  <c:v>6</c:v>
                </c:pt>
                <c:pt idx="8">
                  <c:v>8</c:v>
                </c:pt>
              </c:numCache>
            </c:numRef>
          </c:cat>
          <c:val>
            <c:numRef>
              <c:f>'Campo E'!$E$145:$M$145</c:f>
              <c:numCache>
                <c:formatCode>0.00</c:formatCode>
                <c:ptCount val="9"/>
                <c:pt idx="0">
                  <c:v>-3.44</c:v>
                </c:pt>
                <c:pt idx="1">
                  <c:v>-2.1800000000000002</c:v>
                </c:pt>
                <c:pt idx="2">
                  <c:v>-1.23</c:v>
                </c:pt>
                <c:pt idx="3">
                  <c:v>-0.57000000000000006</c:v>
                </c:pt>
                <c:pt idx="4">
                  <c:v>0.13</c:v>
                </c:pt>
                <c:pt idx="5">
                  <c:v>0.69</c:v>
                </c:pt>
                <c:pt idx="6">
                  <c:v>1.26</c:v>
                </c:pt>
                <c:pt idx="7">
                  <c:v>1.87</c:v>
                </c:pt>
                <c:pt idx="8">
                  <c:v>2.4699999999999998</c:v>
                </c:pt>
              </c:numCache>
            </c:numRef>
          </c:val>
          <c:extLst>
            <c:ext xmlns:c16="http://schemas.microsoft.com/office/drawing/2014/chart" uri="{C3380CC4-5D6E-409C-BE32-E72D297353CC}">
              <c16:uniqueId val="{00000001-6115-411C-B4F5-0DE82AD39628}"/>
            </c:ext>
          </c:extLst>
        </c:ser>
        <c:ser>
          <c:idx val="2"/>
          <c:order val="2"/>
          <c:tx>
            <c:strRef>
              <c:f>'Campo E'!$D$146</c:f>
              <c:strCache>
                <c:ptCount val="1"/>
                <c:pt idx="0">
                  <c:v>0</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E'!$E$143:$M$143</c:f>
              <c:numCache>
                <c:formatCode>General</c:formatCode>
                <c:ptCount val="9"/>
                <c:pt idx="0">
                  <c:v>-8</c:v>
                </c:pt>
                <c:pt idx="1">
                  <c:v>-6</c:v>
                </c:pt>
                <c:pt idx="2">
                  <c:v>-4</c:v>
                </c:pt>
                <c:pt idx="3">
                  <c:v>-2</c:v>
                </c:pt>
                <c:pt idx="4">
                  <c:v>0</c:v>
                </c:pt>
                <c:pt idx="5">
                  <c:v>2</c:v>
                </c:pt>
                <c:pt idx="6">
                  <c:v>4</c:v>
                </c:pt>
                <c:pt idx="7">
                  <c:v>6</c:v>
                </c:pt>
                <c:pt idx="8">
                  <c:v>8</c:v>
                </c:pt>
              </c:numCache>
            </c:numRef>
          </c:cat>
          <c:val>
            <c:numRef>
              <c:f>'Campo E'!$E$146:$M$146</c:f>
              <c:numCache>
                <c:formatCode>0.00</c:formatCode>
                <c:ptCount val="9"/>
                <c:pt idx="0">
                  <c:v>-5.41</c:v>
                </c:pt>
                <c:pt idx="1">
                  <c:v>-2.52</c:v>
                </c:pt>
                <c:pt idx="2">
                  <c:v>-1.24</c:v>
                </c:pt>
                <c:pt idx="3">
                  <c:v>-0.54</c:v>
                </c:pt>
                <c:pt idx="4">
                  <c:v>0</c:v>
                </c:pt>
                <c:pt idx="5">
                  <c:v>0.65999999999999992</c:v>
                </c:pt>
                <c:pt idx="6">
                  <c:v>1.27</c:v>
                </c:pt>
                <c:pt idx="7">
                  <c:v>2.17</c:v>
                </c:pt>
                <c:pt idx="8">
                  <c:v>4.47</c:v>
                </c:pt>
              </c:numCache>
            </c:numRef>
          </c:val>
          <c:extLst>
            <c:ext xmlns:c16="http://schemas.microsoft.com/office/drawing/2014/chart" uri="{C3380CC4-5D6E-409C-BE32-E72D297353CC}">
              <c16:uniqueId val="{00000002-6115-411C-B4F5-0DE82AD39628}"/>
            </c:ext>
          </c:extLst>
        </c:ser>
        <c:ser>
          <c:idx val="3"/>
          <c:order val="3"/>
          <c:tx>
            <c:strRef>
              <c:f>'Campo E'!$D$147</c:f>
              <c:strCache>
                <c:ptCount val="1"/>
                <c:pt idx="0">
                  <c:v>-2</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E'!$E$143:$M$143</c:f>
              <c:numCache>
                <c:formatCode>General</c:formatCode>
                <c:ptCount val="9"/>
                <c:pt idx="0">
                  <c:v>-8</c:v>
                </c:pt>
                <c:pt idx="1">
                  <c:v>-6</c:v>
                </c:pt>
                <c:pt idx="2">
                  <c:v>-4</c:v>
                </c:pt>
                <c:pt idx="3">
                  <c:v>-2</c:v>
                </c:pt>
                <c:pt idx="4">
                  <c:v>0</c:v>
                </c:pt>
                <c:pt idx="5">
                  <c:v>2</c:v>
                </c:pt>
                <c:pt idx="6">
                  <c:v>4</c:v>
                </c:pt>
                <c:pt idx="7">
                  <c:v>6</c:v>
                </c:pt>
                <c:pt idx="8">
                  <c:v>8</c:v>
                </c:pt>
              </c:numCache>
            </c:numRef>
          </c:cat>
          <c:val>
            <c:numRef>
              <c:f>'Campo E'!$E$147:$M$147</c:f>
              <c:numCache>
                <c:formatCode>0.00</c:formatCode>
                <c:ptCount val="9"/>
                <c:pt idx="0">
                  <c:v>-2.95</c:v>
                </c:pt>
                <c:pt idx="1">
                  <c:v>-2.12</c:v>
                </c:pt>
                <c:pt idx="2">
                  <c:v>-1.0699999999999998</c:v>
                </c:pt>
                <c:pt idx="3">
                  <c:v>-0.45000000000000007</c:v>
                </c:pt>
                <c:pt idx="4">
                  <c:v>0.16999999999999998</c:v>
                </c:pt>
                <c:pt idx="5">
                  <c:v>0.64</c:v>
                </c:pt>
                <c:pt idx="6">
                  <c:v>1.2000000000000002</c:v>
                </c:pt>
                <c:pt idx="7">
                  <c:v>2.23</c:v>
                </c:pt>
                <c:pt idx="8">
                  <c:v>2.46</c:v>
                </c:pt>
              </c:numCache>
            </c:numRef>
          </c:val>
          <c:extLst>
            <c:ext xmlns:c16="http://schemas.microsoft.com/office/drawing/2014/chart" uri="{C3380CC4-5D6E-409C-BE32-E72D297353CC}">
              <c16:uniqueId val="{00000003-6115-411C-B4F5-0DE82AD39628}"/>
            </c:ext>
          </c:extLst>
        </c:ser>
        <c:ser>
          <c:idx val="4"/>
          <c:order val="4"/>
          <c:tx>
            <c:strRef>
              <c:f>'Campo E'!$D$148</c:f>
              <c:strCache>
                <c:ptCount val="1"/>
                <c:pt idx="0">
                  <c:v>-4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'Campo E'!$E$143:$M$143</c:f>
              <c:numCache>
                <c:formatCode>General</c:formatCode>
                <c:ptCount val="9"/>
                <c:pt idx="0">
                  <c:v>-8</c:v>
                </c:pt>
                <c:pt idx="1">
                  <c:v>-6</c:v>
                </c:pt>
                <c:pt idx="2">
                  <c:v>-4</c:v>
                </c:pt>
                <c:pt idx="3">
                  <c:v>-2</c:v>
                </c:pt>
                <c:pt idx="4">
                  <c:v>0</c:v>
                </c:pt>
                <c:pt idx="5">
                  <c:v>2</c:v>
                </c:pt>
                <c:pt idx="6">
                  <c:v>4</c:v>
                </c:pt>
                <c:pt idx="7">
                  <c:v>6</c:v>
                </c:pt>
                <c:pt idx="8">
                  <c:v>8</c:v>
                </c:pt>
              </c:numCache>
            </c:numRef>
          </c:cat>
          <c:val>
            <c:numRef>
              <c:f>'Campo E'!$E$148:$M$148</c:f>
              <c:numCache>
                <c:formatCode>0.00</c:formatCode>
                <c:ptCount val="9"/>
                <c:pt idx="0">
                  <c:v>-2.94</c:v>
                </c:pt>
                <c:pt idx="1">
                  <c:v>-1.9199999999999997</c:v>
                </c:pt>
                <c:pt idx="2">
                  <c:v>-0.96000000000000008</c:v>
                </c:pt>
                <c:pt idx="3">
                  <c:v>-0.32999999999999996</c:v>
                </c:pt>
                <c:pt idx="4">
                  <c:v>0.21</c:v>
                </c:pt>
                <c:pt idx="5">
                  <c:v>0.61</c:v>
                </c:pt>
                <c:pt idx="6">
                  <c:v>1.02</c:v>
                </c:pt>
                <c:pt idx="7">
                  <c:v>1.62</c:v>
                </c:pt>
                <c:pt idx="8">
                  <c:v>1.9000000000000001</c:v>
                </c:pt>
              </c:numCache>
            </c:numRef>
          </c:val>
          <c:extLst>
            <c:ext xmlns:c16="http://schemas.microsoft.com/office/drawing/2014/chart" uri="{C3380CC4-5D6E-409C-BE32-E72D297353CC}">
              <c16:uniqueId val="{00000004-6115-411C-B4F5-0DE82AD39628}"/>
            </c:ext>
          </c:extLst>
        </c:ser>
        <c:bandFmts>
          <c:band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7"/>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8"/>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1"/>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2"/>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3"/>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4"/>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5"/>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7"/>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8"/>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9"/>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1"/>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2"/>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3"/>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4"/>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5"/>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6"/>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7"/>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8"/>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9"/>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1"/>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2"/>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3"/>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s>
        <c:axId val="739122104"/>
        <c:axId val="739122744"/>
        <c:axId val="662454728"/>
      </c:surfaceChart>
      <c:catAx>
        <c:axId val="7391221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R"/>
                  <a:t>Disancia x (cm)</a:t>
                </a:r>
              </a:p>
            </c:rich>
          </c:tx>
          <c:layout>
            <c:manualLayout>
              <c:xMode val="edge"/>
              <c:yMode val="edge"/>
              <c:x val="0.45314708657238462"/>
              <c:y val="0.75343246647176565"/>
            </c:manualLayout>
          </c:layout>
          <c:overlay val="0"/>
          <c:spPr>
            <a:noFill/>
            <a:ln>
              <a:noFill/>
            </a:ln>
            <a:effectLst/>
          </c:spPr>
        </c:title>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739122744"/>
        <c:crosses val="autoZero"/>
        <c:auto val="1"/>
        <c:lblAlgn val="ctr"/>
        <c:lblOffset val="100"/>
        <c:noMultiLvlLbl val="0"/>
      </c:catAx>
      <c:valAx>
        <c:axId val="739122744"/>
        <c:scaling>
          <c:orientation val="minMax"/>
        </c:scaling>
        <c:delete val="1"/>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one"/>
        <c:crossAx val="739122104"/>
        <c:crosses val="autoZero"/>
        <c:crossBetween val="midCat"/>
        <c:majorUnit val="0.30000000000000004"/>
      </c:valAx>
      <c:serAx>
        <c:axId val="662454728"/>
        <c:scaling>
          <c:orientation val="minMax"/>
        </c:scaling>
        <c:delete val="0"/>
        <c:axPos val="b"/>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R"/>
                  <a:t>Distancia y (cm)</a:t>
                </a:r>
              </a:p>
            </c:rich>
          </c:tx>
          <c:overlay val="0"/>
          <c:spPr>
            <a:noFill/>
            <a:ln>
              <a:noFill/>
            </a:ln>
            <a:effectLst/>
          </c:spPr>
        </c:title>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R"/>
          </a:p>
        </c:txPr>
        <c:crossAx val="739122744"/>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s-CR"/>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2.7922469252910448E-2"/>
                  <c:y val="-4.416758363671015E-3"/>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V = 24,831 I + 0,0404</a:t>
                    </a:r>
                    <a:br>
                      <a:rPr lang="en-US" baseline="0"/>
                    </a:br>
                    <a:r>
                      <a:rPr lang="en-US" baseline="0"/>
                      <a:t>R² = 0,9987</a:t>
                    </a:r>
                    <a:endParaRPr lang="en-US"/>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trendlineLbl>
          </c:trendline>
          <c:xVal>
            <c:numRef>
              <c:f>'Ley Ohm'!$I$13:$I$17</c:f>
              <c:numCache>
                <c:formatCode>General</c:formatCode>
                <c:ptCount val="5"/>
                <c:pt idx="0">
                  <c:v>0.08</c:v>
                </c:pt>
                <c:pt idx="1">
                  <c:v>0.13</c:v>
                </c:pt>
                <c:pt idx="2">
                  <c:v>0.19</c:v>
                </c:pt>
                <c:pt idx="3">
                  <c:v>0.25</c:v>
                </c:pt>
                <c:pt idx="4">
                  <c:v>0.31</c:v>
                </c:pt>
              </c:numCache>
            </c:numRef>
          </c:xVal>
          <c:yVal>
            <c:numRef>
              <c:f>'Ley Ohm'!$H$13:$H$17</c:f>
              <c:numCache>
                <c:formatCode>General</c:formatCode>
                <c:ptCount val="5"/>
                <c:pt idx="0">
                  <c:v>1.92</c:v>
                </c:pt>
                <c:pt idx="1">
                  <c:v>3.37</c:v>
                </c:pt>
                <c:pt idx="2">
                  <c:v>4.8099999999999996</c:v>
                </c:pt>
                <c:pt idx="3">
                  <c:v>6.25</c:v>
                </c:pt>
                <c:pt idx="4">
                  <c:v>7.69</c:v>
                </c:pt>
              </c:numCache>
            </c:numRef>
          </c:yVal>
          <c:smooth val="0"/>
          <c:extLst>
            <c:ext xmlns:c16="http://schemas.microsoft.com/office/drawing/2014/chart" uri="{C3380CC4-5D6E-409C-BE32-E72D297353CC}">
              <c16:uniqueId val="{00000000-6CB7-4FE1-B3C9-3206A1C2BCAA}"/>
            </c:ext>
          </c:extLst>
        </c:ser>
        <c:dLbls>
          <c:showLegendKey val="0"/>
          <c:showVal val="0"/>
          <c:showCatName val="0"/>
          <c:showSerName val="0"/>
          <c:showPercent val="0"/>
          <c:showBubbleSize val="0"/>
        </c:dLbls>
        <c:axId val="687118736"/>
        <c:axId val="450038320"/>
      </c:scatterChart>
      <c:valAx>
        <c:axId val="6871187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Corriente (I) [A]</a:t>
                </a:r>
              </a:p>
            </c:rich>
          </c:tx>
          <c:layout>
            <c:manualLayout>
              <c:xMode val="edge"/>
              <c:yMode val="edge"/>
              <c:x val="0.47157204326308455"/>
              <c:y val="0.8962724769247231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450038320"/>
        <c:crosses val="autoZero"/>
        <c:crossBetween val="midCat"/>
      </c:valAx>
      <c:valAx>
        <c:axId val="450038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Voltaje (V) [V]</a:t>
                </a:r>
              </a:p>
            </c:rich>
          </c:tx>
          <c:layout>
            <c:manualLayout>
              <c:xMode val="edge"/>
              <c:yMode val="edge"/>
              <c:x val="2.2240980144233632E-2"/>
              <c:y val="0.335114897702890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6871187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9.3933048110000042E-2"/>
                  <c:y val="-1.761899410804189E-2"/>
                </c:manualLayout>
              </c:layout>
              <c:tx>
                <c:rich>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r>
                      <a:rPr lang="en-US" baseline="0"/>
                      <a:t>V = 49 I</a:t>
                    </a:r>
                    <a:br>
                      <a:rPr lang="en-US" baseline="0"/>
                    </a:br>
                    <a:r>
                      <a:rPr lang="en-US" baseline="0"/>
                      <a:t>R² = 1</a:t>
                    </a:r>
                    <a:endParaRPr lang="en-US"/>
                  </a:p>
                </c:rich>
              </c:tx>
              <c:numFmt formatCode="General" sourceLinked="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s-CR"/>
                </a:p>
              </c:txPr>
            </c:trendlineLbl>
          </c:trendline>
          <c:xVal>
            <c:numRef>
              <c:f>'Ley Ohm'!$I$27:$I$31</c:f>
              <c:numCache>
                <c:formatCode>General</c:formatCode>
                <c:ptCount val="5"/>
                <c:pt idx="0">
                  <c:v>0.04</c:v>
                </c:pt>
                <c:pt idx="1">
                  <c:v>7.0000000000000007E-2</c:v>
                </c:pt>
                <c:pt idx="2" formatCode="0.00">
                  <c:v>0.1</c:v>
                </c:pt>
                <c:pt idx="3">
                  <c:v>0.13</c:v>
                </c:pt>
                <c:pt idx="4">
                  <c:v>0.16</c:v>
                </c:pt>
              </c:numCache>
            </c:numRef>
          </c:xVal>
          <c:yVal>
            <c:numRef>
              <c:f>'Ley Ohm'!$H$27:$H$31</c:f>
              <c:numCache>
                <c:formatCode>General</c:formatCode>
                <c:ptCount val="5"/>
                <c:pt idx="0">
                  <c:v>1.96</c:v>
                </c:pt>
                <c:pt idx="1">
                  <c:v>3.43</c:v>
                </c:pt>
                <c:pt idx="2" formatCode="0.00">
                  <c:v>4.9000000000000004</c:v>
                </c:pt>
                <c:pt idx="3">
                  <c:v>6.37</c:v>
                </c:pt>
                <c:pt idx="4">
                  <c:v>7.84</c:v>
                </c:pt>
              </c:numCache>
            </c:numRef>
          </c:yVal>
          <c:smooth val="0"/>
          <c:extLst>
            <c:ext xmlns:c16="http://schemas.microsoft.com/office/drawing/2014/chart" uri="{C3380CC4-5D6E-409C-BE32-E72D297353CC}">
              <c16:uniqueId val="{00000000-D7DC-49EF-9775-70261EF023EE}"/>
            </c:ext>
          </c:extLst>
        </c:ser>
        <c:dLbls>
          <c:showLegendKey val="0"/>
          <c:showVal val="0"/>
          <c:showCatName val="0"/>
          <c:showSerName val="0"/>
          <c:showPercent val="0"/>
          <c:showBubbleSize val="0"/>
        </c:dLbls>
        <c:axId val="657423568"/>
        <c:axId val="657423888"/>
      </c:scatterChart>
      <c:valAx>
        <c:axId val="6574235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r>
                  <a:rPr lang="es-CR"/>
                  <a:t>Corriente (I) [A]</a:t>
                </a:r>
              </a:p>
            </c:rich>
          </c:tx>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s-CR"/>
          </a:p>
        </c:txPr>
        <c:crossAx val="657423888"/>
        <c:crosses val="autoZero"/>
        <c:crossBetween val="midCat"/>
      </c:valAx>
      <c:valAx>
        <c:axId val="657423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r>
                  <a:rPr lang="es-CR"/>
                  <a:t>Voltaje (V) [V]</a:t>
                </a:r>
              </a:p>
            </c:rich>
          </c:tx>
          <c:overlay val="0"/>
          <c:spPr>
            <a:noFill/>
            <a:ln>
              <a:noFill/>
            </a:ln>
            <a:effectLst/>
          </c:spPr>
          <c:txPr>
            <a:bodyPr rot="-54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s-CR"/>
          </a:p>
        </c:txPr>
        <c:crossAx val="6574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900" b="0" i="0" u="none" strike="noStrike" kern="1200" baseline="0">
          <a:solidFill>
            <a:schemeClr val="tx1">
              <a:lumMod val="65000"/>
              <a:lumOff val="35000"/>
            </a:schemeClr>
          </a:solidFill>
          <a:latin typeface="+mn-lt"/>
          <a:ea typeface="+mn-ea"/>
          <a:cs typeface="+mn-cs"/>
        </a:defRPr>
      </a:pPr>
      <a:endParaRPr lang="es-C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7.6134501515635389E-2"/>
                  <c:y val="-4.4364332473992721E-3"/>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V = 74 I - 0,25</a:t>
                    </a:r>
                    <a:br>
                      <a:rPr lang="en-US" baseline="0"/>
                    </a:br>
                    <a:r>
                      <a:rPr lang="en-US" baseline="0"/>
                      <a:t>R² = 1</a:t>
                    </a:r>
                    <a:endParaRPr lang="en-US"/>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trendlineLbl>
          </c:trendline>
          <c:xVal>
            <c:numRef>
              <c:f>'Ley Ohm'!$I$44:$I$48</c:f>
              <c:numCache>
                <c:formatCode>General</c:formatCode>
                <c:ptCount val="5"/>
                <c:pt idx="0">
                  <c:v>0.03</c:v>
                </c:pt>
                <c:pt idx="1">
                  <c:v>0.05</c:v>
                </c:pt>
                <c:pt idx="2">
                  <c:v>7.0000000000000007E-2</c:v>
                </c:pt>
                <c:pt idx="3">
                  <c:v>0.09</c:v>
                </c:pt>
                <c:pt idx="4">
                  <c:v>0.11</c:v>
                </c:pt>
              </c:numCache>
            </c:numRef>
          </c:xVal>
          <c:yVal>
            <c:numRef>
              <c:f>'Ley Ohm'!$H$44:$H$48</c:f>
              <c:numCache>
                <c:formatCode>General</c:formatCode>
                <c:ptCount val="5"/>
                <c:pt idx="0">
                  <c:v>1.97</c:v>
                </c:pt>
                <c:pt idx="1">
                  <c:v>3.45</c:v>
                </c:pt>
                <c:pt idx="2">
                  <c:v>4.93</c:v>
                </c:pt>
                <c:pt idx="3">
                  <c:v>6.41</c:v>
                </c:pt>
                <c:pt idx="4">
                  <c:v>7.89</c:v>
                </c:pt>
              </c:numCache>
            </c:numRef>
          </c:yVal>
          <c:smooth val="0"/>
          <c:extLst>
            <c:ext xmlns:c16="http://schemas.microsoft.com/office/drawing/2014/chart" uri="{C3380CC4-5D6E-409C-BE32-E72D297353CC}">
              <c16:uniqueId val="{00000000-6FC3-4981-9C92-C953598D9499}"/>
            </c:ext>
          </c:extLst>
        </c:ser>
        <c:dLbls>
          <c:showLegendKey val="0"/>
          <c:showVal val="0"/>
          <c:showCatName val="0"/>
          <c:showSerName val="0"/>
          <c:showPercent val="0"/>
          <c:showBubbleSize val="0"/>
        </c:dLbls>
        <c:axId val="685099920"/>
        <c:axId val="685098640"/>
      </c:scatterChart>
      <c:valAx>
        <c:axId val="685099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Corriente (I) [A]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685098640"/>
        <c:crosses val="autoZero"/>
        <c:crossBetween val="midCat"/>
      </c:valAx>
      <c:valAx>
        <c:axId val="685098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Voltaje (V) [V]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6850999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4.4798955887914257E-2"/>
                  <c:y val="-8.8604393591879098E-3"/>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V = 97,684 I + 0,2632</a:t>
                    </a:r>
                    <a:br>
                      <a:rPr lang="en-US" baseline="0"/>
                    </a:br>
                    <a:r>
                      <a:rPr lang="en-US" baseline="0"/>
                      <a:t>R² = 0,9866</a:t>
                    </a: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trendlineLbl>
          </c:trendline>
          <c:xVal>
            <c:numRef>
              <c:f>'Ley Ohm'!$I$61:$I$65</c:f>
              <c:numCache>
                <c:formatCode>General</c:formatCode>
                <c:ptCount val="5"/>
                <c:pt idx="0" formatCode="0.00">
                  <c:v>0.02</c:v>
                </c:pt>
                <c:pt idx="1">
                  <c:v>0.03</c:v>
                </c:pt>
                <c:pt idx="2">
                  <c:v>0.05</c:v>
                </c:pt>
                <c:pt idx="3">
                  <c:v>0.06</c:v>
                </c:pt>
                <c:pt idx="4">
                  <c:v>0.08</c:v>
                </c:pt>
              </c:numCache>
            </c:numRef>
          </c:xVal>
          <c:yVal>
            <c:numRef>
              <c:f>'Ley Ohm'!$H$61:$H$65</c:f>
              <c:numCache>
                <c:formatCode>General</c:formatCode>
                <c:ptCount val="5"/>
                <c:pt idx="0">
                  <c:v>1.98</c:v>
                </c:pt>
                <c:pt idx="1">
                  <c:v>3.47</c:v>
                </c:pt>
                <c:pt idx="2">
                  <c:v>4.95</c:v>
                </c:pt>
                <c:pt idx="3">
                  <c:v>6.44</c:v>
                </c:pt>
                <c:pt idx="4">
                  <c:v>7.92</c:v>
                </c:pt>
              </c:numCache>
            </c:numRef>
          </c:yVal>
          <c:smooth val="0"/>
          <c:extLst>
            <c:ext xmlns:c16="http://schemas.microsoft.com/office/drawing/2014/chart" uri="{C3380CC4-5D6E-409C-BE32-E72D297353CC}">
              <c16:uniqueId val="{00000001-FF58-4DE7-AA32-31102072B7EE}"/>
            </c:ext>
          </c:extLst>
        </c:ser>
        <c:dLbls>
          <c:showLegendKey val="0"/>
          <c:showVal val="0"/>
          <c:showCatName val="0"/>
          <c:showSerName val="0"/>
          <c:showPercent val="0"/>
          <c:showBubbleSize val="0"/>
        </c:dLbls>
        <c:axId val="687105296"/>
        <c:axId val="687103056"/>
      </c:scatterChart>
      <c:valAx>
        <c:axId val="6871052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Corriente (I) [A]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687103056"/>
        <c:crosses val="autoZero"/>
        <c:crossBetween val="midCat"/>
        <c:majorUnit val="2.0000000000000004E-2"/>
      </c:valAx>
      <c:valAx>
        <c:axId val="687103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Voltaje (V) [V]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687105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094779993884864E-2"/>
          <c:y val="5.6212018158990011E-2"/>
          <c:w val="0.92670114620614985"/>
          <c:h val="0.8183862830029569"/>
        </c:manualLayout>
      </c:layout>
      <c:scatterChart>
        <c:scatterStyle val="lineMarker"/>
        <c:varyColors val="0"/>
        <c:ser>
          <c:idx val="0"/>
          <c:order val="0"/>
          <c:tx>
            <c:v>25</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'Ley Ohm'!$I$13:$I$16</c:f>
              <c:numCache>
                <c:formatCode>General</c:formatCode>
                <c:ptCount val="4"/>
                <c:pt idx="0">
                  <c:v>0.08</c:v>
                </c:pt>
                <c:pt idx="1">
                  <c:v>0.13</c:v>
                </c:pt>
                <c:pt idx="2">
                  <c:v>0.19</c:v>
                </c:pt>
                <c:pt idx="3">
                  <c:v>0.25</c:v>
                </c:pt>
              </c:numCache>
            </c:numRef>
          </c:xVal>
          <c:yVal>
            <c:numRef>
              <c:f>'Ley Ohm'!$H$13:$H$16</c:f>
              <c:numCache>
                <c:formatCode>General</c:formatCode>
                <c:ptCount val="4"/>
                <c:pt idx="0">
                  <c:v>1.92</c:v>
                </c:pt>
                <c:pt idx="1">
                  <c:v>3.37</c:v>
                </c:pt>
                <c:pt idx="2">
                  <c:v>4.8099999999999996</c:v>
                </c:pt>
                <c:pt idx="3">
                  <c:v>6.25</c:v>
                </c:pt>
              </c:numCache>
            </c:numRef>
          </c:yVal>
          <c:smooth val="0"/>
          <c:extLst>
            <c:ext xmlns:c16="http://schemas.microsoft.com/office/drawing/2014/chart" uri="{C3380CC4-5D6E-409C-BE32-E72D297353CC}">
              <c16:uniqueId val="{00000000-FDE8-4E29-98D0-0D5507E691D8}"/>
            </c:ext>
          </c:extLst>
        </c:ser>
        <c:ser>
          <c:idx val="1"/>
          <c:order val="1"/>
          <c:tx>
            <c:v>50</c:v>
          </c:tx>
          <c:spPr>
            <a:ln w="25400" cap="rnd">
              <a:noFill/>
              <a:round/>
            </a:ln>
            <a:effectLst/>
          </c:spPr>
          <c:marker>
            <c:symbol val="circle"/>
            <c:size val="5"/>
            <c:spPr>
              <a:solidFill>
                <a:schemeClr val="accent2">
                  <a:lumMod val="60000"/>
                  <a:lumOff val="40000"/>
                </a:schemeClr>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'Ley Ohm'!$I$27:$I$30</c:f>
              <c:numCache>
                <c:formatCode>General</c:formatCode>
                <c:ptCount val="4"/>
                <c:pt idx="0">
                  <c:v>0.04</c:v>
                </c:pt>
                <c:pt idx="1">
                  <c:v>7.0000000000000007E-2</c:v>
                </c:pt>
                <c:pt idx="2" formatCode="0.00">
                  <c:v>0.1</c:v>
                </c:pt>
                <c:pt idx="3">
                  <c:v>0.13</c:v>
                </c:pt>
              </c:numCache>
            </c:numRef>
          </c:xVal>
          <c:yVal>
            <c:numRef>
              <c:f>'Ley Ohm'!$H$27:$H$30</c:f>
              <c:numCache>
                <c:formatCode>General</c:formatCode>
                <c:ptCount val="4"/>
                <c:pt idx="0">
                  <c:v>1.96</c:v>
                </c:pt>
                <c:pt idx="1">
                  <c:v>3.43</c:v>
                </c:pt>
                <c:pt idx="2" formatCode="0.00">
                  <c:v>4.9000000000000004</c:v>
                </c:pt>
                <c:pt idx="3">
                  <c:v>6.37</c:v>
                </c:pt>
              </c:numCache>
            </c:numRef>
          </c:yVal>
          <c:smooth val="0"/>
          <c:extLst>
            <c:ext xmlns:c16="http://schemas.microsoft.com/office/drawing/2014/chart" uri="{C3380CC4-5D6E-409C-BE32-E72D297353CC}">
              <c16:uniqueId val="{00000001-FDE8-4E29-98D0-0D5507E691D8}"/>
            </c:ext>
          </c:extLst>
        </c:ser>
        <c:ser>
          <c:idx val="2"/>
          <c:order val="2"/>
          <c:tx>
            <c:v>75</c:v>
          </c:tx>
          <c:spPr>
            <a:ln w="25400" cap="rnd">
              <a:noFill/>
              <a:round/>
            </a:ln>
            <a:effectLst/>
          </c:spPr>
          <c:marker>
            <c:symbol val="circle"/>
            <c:size val="5"/>
            <c:spPr>
              <a:solidFill>
                <a:schemeClr val="accent5">
                  <a:lumMod val="40000"/>
                  <a:lumOff val="60000"/>
                </a:schemeClr>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'Ley Ohm'!$I$44:$I$47</c:f>
              <c:numCache>
                <c:formatCode>General</c:formatCode>
                <c:ptCount val="4"/>
                <c:pt idx="0">
                  <c:v>0.03</c:v>
                </c:pt>
                <c:pt idx="1">
                  <c:v>0.05</c:v>
                </c:pt>
                <c:pt idx="2">
                  <c:v>7.0000000000000007E-2</c:v>
                </c:pt>
                <c:pt idx="3">
                  <c:v>0.09</c:v>
                </c:pt>
              </c:numCache>
            </c:numRef>
          </c:xVal>
          <c:yVal>
            <c:numRef>
              <c:f>'Ley Ohm'!$H$44:$H$47</c:f>
              <c:numCache>
                <c:formatCode>General</c:formatCode>
                <c:ptCount val="4"/>
                <c:pt idx="0">
                  <c:v>1.97</c:v>
                </c:pt>
                <c:pt idx="1">
                  <c:v>3.45</c:v>
                </c:pt>
                <c:pt idx="2">
                  <c:v>4.93</c:v>
                </c:pt>
                <c:pt idx="3">
                  <c:v>6.41</c:v>
                </c:pt>
              </c:numCache>
            </c:numRef>
          </c:yVal>
          <c:smooth val="0"/>
          <c:extLst>
            <c:ext xmlns:c16="http://schemas.microsoft.com/office/drawing/2014/chart" uri="{C3380CC4-5D6E-409C-BE32-E72D297353CC}">
              <c16:uniqueId val="{00000002-FDE8-4E29-98D0-0D5507E691D8}"/>
            </c:ext>
          </c:extLst>
        </c:ser>
        <c:ser>
          <c:idx val="3"/>
          <c:order val="3"/>
          <c:tx>
            <c:v>100</c:v>
          </c:tx>
          <c:spPr>
            <a:ln w="25400" cap="rnd">
              <a:noFill/>
              <a:round/>
            </a:ln>
            <a:effectLst/>
          </c:spPr>
          <c:marker>
            <c:symbol val="circle"/>
            <c:size val="5"/>
            <c:spPr>
              <a:solidFill>
                <a:srgbClr val="C00000"/>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'Ley Ohm'!$I$61:$I$64</c:f>
              <c:numCache>
                <c:formatCode>General</c:formatCode>
                <c:ptCount val="4"/>
                <c:pt idx="0" formatCode="0.00">
                  <c:v>0.02</c:v>
                </c:pt>
                <c:pt idx="1">
                  <c:v>0.03</c:v>
                </c:pt>
                <c:pt idx="2">
                  <c:v>0.05</c:v>
                </c:pt>
                <c:pt idx="3">
                  <c:v>0.06</c:v>
                </c:pt>
              </c:numCache>
            </c:numRef>
          </c:xVal>
          <c:yVal>
            <c:numRef>
              <c:f>'Ley Ohm'!$H$61:$H$64</c:f>
              <c:numCache>
                <c:formatCode>General</c:formatCode>
                <c:ptCount val="4"/>
                <c:pt idx="0">
                  <c:v>1.98</c:v>
                </c:pt>
                <c:pt idx="1">
                  <c:v>3.47</c:v>
                </c:pt>
                <c:pt idx="2">
                  <c:v>4.95</c:v>
                </c:pt>
                <c:pt idx="3">
                  <c:v>6.44</c:v>
                </c:pt>
              </c:numCache>
            </c:numRef>
          </c:yVal>
          <c:smooth val="0"/>
          <c:extLst>
            <c:ext xmlns:c16="http://schemas.microsoft.com/office/drawing/2014/chart" uri="{C3380CC4-5D6E-409C-BE32-E72D297353CC}">
              <c16:uniqueId val="{00000003-FDE8-4E29-98D0-0D5507E691D8}"/>
            </c:ext>
          </c:extLst>
        </c:ser>
        <c:dLbls>
          <c:showLegendKey val="0"/>
          <c:showVal val="0"/>
          <c:showCatName val="0"/>
          <c:showSerName val="0"/>
          <c:showPercent val="0"/>
          <c:showBubbleSize val="0"/>
        </c:dLbls>
        <c:axId val="1094886328"/>
        <c:axId val="1094885368"/>
      </c:scatterChart>
      <c:valAx>
        <c:axId val="1094886328"/>
        <c:scaling>
          <c:orientation val="minMax"/>
          <c:max val="0.28000000000000003"/>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200"/>
                  <a:t>Corriente</a:t>
                </a:r>
                <a:r>
                  <a:rPr lang="es-CR" sz="1200" baseline="0"/>
                  <a:t> (A)</a:t>
                </a:r>
                <a:endParaRPr lang="es-CR" sz="12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094885368"/>
        <c:crosses val="autoZero"/>
        <c:crossBetween val="midCat"/>
      </c:valAx>
      <c:valAx>
        <c:axId val="1094885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200"/>
                  <a:t>Voltaje (V)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0948863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196641034978488"/>
          <c:y val="5.6756732599815875E-2"/>
          <c:w val="0.83888895971337152"/>
          <c:h val="0.74938275764153262"/>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'[1]Campo T'!$D$21:$D$26</c:f>
              <c:numCache>
                <c:formatCode>General</c:formatCode>
                <c:ptCount val="6"/>
                <c:pt idx="0">
                  <c:v>0.47123889803846897</c:v>
                </c:pt>
                <c:pt idx="1">
                  <c:v>0.78539816339744828</c:v>
                </c:pt>
                <c:pt idx="2">
                  <c:v>0.90757121103705141</c:v>
                </c:pt>
                <c:pt idx="3">
                  <c:v>1.0122909661567112</c:v>
                </c:pt>
                <c:pt idx="4">
                  <c:v>1.0821041362364843</c:v>
                </c:pt>
                <c:pt idx="5">
                  <c:v>1.1693705988362009</c:v>
                </c:pt>
              </c:numCache>
            </c:numRef>
          </c:xVal>
          <c:yVal>
            <c:numRef>
              <c:f>'[1]Campo T'!$B$21:$B$26</c:f>
              <c:numCache>
                <c:formatCode>General</c:formatCode>
                <c:ptCount val="6"/>
                <c:pt idx="0">
                  <c:v>8.8100000000000001E-3</c:v>
                </c:pt>
                <c:pt idx="1">
                  <c:v>1.754E-2</c:v>
                </c:pt>
                <c:pt idx="2">
                  <c:v>2.6249999999999999E-2</c:v>
                </c:pt>
                <c:pt idx="3">
                  <c:v>3.4959999999999998E-2</c:v>
                </c:pt>
                <c:pt idx="4">
                  <c:v>4.3700000000000003E-2</c:v>
                </c:pt>
                <c:pt idx="5">
                  <c:v>5.2299999999999999E-2</c:v>
                </c:pt>
              </c:numCache>
            </c:numRef>
          </c:yVal>
          <c:smooth val="0"/>
          <c:extLst>
            <c:ext xmlns:c16="http://schemas.microsoft.com/office/drawing/2014/chart" uri="{C3380CC4-5D6E-409C-BE32-E72D297353CC}">
              <c16:uniqueId val="{00000000-77BE-4B8D-84BE-0B9AAF99CC3A}"/>
            </c:ext>
          </c:extLst>
        </c:ser>
        <c:dLbls>
          <c:showLegendKey val="0"/>
          <c:showVal val="0"/>
          <c:showCatName val="0"/>
          <c:showSerName val="0"/>
          <c:showPercent val="0"/>
          <c:showBubbleSize val="0"/>
        </c:dLbls>
        <c:axId val="1613466031"/>
        <c:axId val="1603637343"/>
      </c:scatterChart>
      <c:valAx>
        <c:axId val="16134660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Ángulo</a:t>
                </a:r>
                <a:r>
                  <a:rPr lang="es-CR" baseline="0"/>
                  <a:t> </a:t>
                </a:r>
                <a:r>
                  <a:rPr lang="el-GR">
                    <a:latin typeface="Calibri" panose="020F0502020204030204" pitchFamily="34" charset="0"/>
                    <a:cs typeface="Calibri" panose="020F0502020204030204" pitchFamily="34" charset="0"/>
                  </a:rPr>
                  <a:t>θ</a:t>
                </a:r>
                <a:r>
                  <a:rPr lang="en-US">
                    <a:latin typeface="Calibri" panose="020F0502020204030204" pitchFamily="34" charset="0"/>
                    <a:cs typeface="Calibri" panose="020F0502020204030204" pitchFamily="34" charset="0"/>
                  </a:rPr>
                  <a:t> (rad)</a:t>
                </a:r>
                <a:endParaRPr lang="es-C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603637343"/>
        <c:crosses val="autoZero"/>
        <c:crossBetween val="midCat"/>
      </c:valAx>
      <c:valAx>
        <c:axId val="1603637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Corriente</a:t>
                </a:r>
                <a:r>
                  <a:rPr lang="es-CR" baseline="0"/>
                  <a:t> I (A)</a:t>
                </a:r>
                <a:endParaRPr lang="es-C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6134660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58882968896803"/>
          <c:y val="8.1674310503219869E-2"/>
          <c:w val="0.80738772526365987"/>
          <c:h val="0.73699521497868281"/>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10396653543307087"/>
                  <c:y val="2.7442767570720325E-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I = 0.0248</a:t>
                    </a:r>
                    <a:r>
                      <a:rPr lang="el-GR" sz="900" b="0" i="0" u="none" strike="noStrike" baseline="0">
                        <a:effectLst/>
                      </a:rPr>
                      <a:t>θ</a:t>
                    </a:r>
                    <a:r>
                      <a:rPr lang="en-US" baseline="0"/>
                      <a:t> - 0.005</a:t>
                    </a:r>
                    <a:br>
                      <a:rPr lang="en-US" baseline="0"/>
                    </a:br>
                    <a:r>
                      <a:rPr lang="en-US" baseline="0"/>
                      <a:t>R² = 0.9907</a:t>
                    </a:r>
                    <a:endParaRPr lang="en-US"/>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trendlineLbl>
          </c:trendline>
          <c:xVal>
            <c:numRef>
              <c:f>'[1]Campo T'!$C$32:$C$37</c:f>
              <c:numCache>
                <c:formatCode>General</c:formatCode>
                <c:ptCount val="6"/>
                <c:pt idx="0">
                  <c:v>0.50952544949442879</c:v>
                </c:pt>
                <c:pt idx="1">
                  <c:v>0.99999999999999989</c:v>
                </c:pt>
                <c:pt idx="2">
                  <c:v>1.2799416321930788</c:v>
                </c:pt>
                <c:pt idx="3">
                  <c:v>1.6003345290410507</c:v>
                </c:pt>
                <c:pt idx="4">
                  <c:v>1.8807264653463318</c:v>
                </c:pt>
                <c:pt idx="5">
                  <c:v>2.3558523658237531</c:v>
                </c:pt>
              </c:numCache>
            </c:numRef>
          </c:xVal>
          <c:yVal>
            <c:numRef>
              <c:f>'[1]Campo T'!$B$21:$B$26</c:f>
              <c:numCache>
                <c:formatCode>General</c:formatCode>
                <c:ptCount val="6"/>
                <c:pt idx="0">
                  <c:v>8.8100000000000001E-3</c:v>
                </c:pt>
                <c:pt idx="1">
                  <c:v>1.754E-2</c:v>
                </c:pt>
                <c:pt idx="2">
                  <c:v>2.6249999999999999E-2</c:v>
                </c:pt>
                <c:pt idx="3">
                  <c:v>3.4959999999999998E-2</c:v>
                </c:pt>
                <c:pt idx="4">
                  <c:v>4.3700000000000003E-2</c:v>
                </c:pt>
                <c:pt idx="5">
                  <c:v>5.2299999999999999E-2</c:v>
                </c:pt>
              </c:numCache>
            </c:numRef>
          </c:yVal>
          <c:smooth val="0"/>
          <c:extLst>
            <c:ext xmlns:c16="http://schemas.microsoft.com/office/drawing/2014/chart" uri="{C3380CC4-5D6E-409C-BE32-E72D297353CC}">
              <c16:uniqueId val="{00000002-431A-483B-B27C-F520AC9E60AE}"/>
            </c:ext>
          </c:extLst>
        </c:ser>
        <c:dLbls>
          <c:showLegendKey val="0"/>
          <c:showVal val="0"/>
          <c:showCatName val="0"/>
          <c:showSerName val="0"/>
          <c:showPercent val="0"/>
          <c:showBubbleSize val="0"/>
        </c:dLbls>
        <c:axId val="1826375775"/>
        <c:axId val="1611637311"/>
      </c:scatterChart>
      <c:valAx>
        <c:axId val="18263757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baseline="0">
                    <a:latin typeface="+mn-lt"/>
                    <a:cs typeface="+mn-cs"/>
                  </a:rPr>
                  <a:t>Tan </a:t>
                </a:r>
                <a:r>
                  <a:rPr lang="el-GR" baseline="0">
                    <a:latin typeface="Calibri" panose="020F0502020204030204" pitchFamily="34" charset="0"/>
                    <a:cs typeface="Calibri" panose="020F0502020204030204" pitchFamily="34" charset="0"/>
                  </a:rPr>
                  <a:t>θ</a:t>
                </a:r>
                <a:r>
                  <a:rPr lang="en-US" baseline="0">
                    <a:latin typeface="Calibri" panose="020F0502020204030204" pitchFamily="34" charset="0"/>
                    <a:cs typeface="Calibri" panose="020F0502020204030204" pitchFamily="34" charset="0"/>
                  </a:rPr>
                  <a:t> (rad)</a:t>
                </a:r>
                <a:endParaRPr lang="es-C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611637311"/>
        <c:crosses val="autoZero"/>
        <c:crossBetween val="midCat"/>
      </c:valAx>
      <c:valAx>
        <c:axId val="16116373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Corriente</a:t>
                </a:r>
                <a:r>
                  <a:rPr lang="es-CR" baseline="0"/>
                  <a:t> I (A)</a:t>
                </a:r>
                <a:endParaRPr lang="es-C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0.00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8263757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'Ondas M'!$G$48:$G$51</c:f>
              <c:numCache>
                <c:formatCode>0.0000</c:formatCode>
                <c:ptCount val="4"/>
                <c:pt idx="0">
                  <c:v>0.3551204</c:v>
                </c:pt>
                <c:pt idx="1">
                  <c:v>0.58634799999999998</c:v>
                </c:pt>
                <c:pt idx="2">
                  <c:v>0.81134200000000001</c:v>
                </c:pt>
                <c:pt idx="3">
                  <c:v>1.0435436</c:v>
                </c:pt>
              </c:numCache>
            </c:numRef>
          </c:xVal>
          <c:yVal>
            <c:numRef>
              <c:f>'Ondas M'!$F$48:$F$51</c:f>
              <c:numCache>
                <c:formatCode>0.0000</c:formatCode>
                <c:ptCount val="4"/>
                <c:pt idx="0">
                  <c:v>0.50600000000000012</c:v>
                </c:pt>
                <c:pt idx="1">
                  <c:v>0.64400000000000002</c:v>
                </c:pt>
                <c:pt idx="2">
                  <c:v>0.75439999999999996</c:v>
                </c:pt>
                <c:pt idx="3">
                  <c:v>0.86480000000000001</c:v>
                </c:pt>
              </c:numCache>
            </c:numRef>
          </c:yVal>
          <c:smooth val="0"/>
          <c:extLst>
            <c:ext xmlns:c16="http://schemas.microsoft.com/office/drawing/2014/chart" uri="{C3380CC4-5D6E-409C-BE32-E72D297353CC}">
              <c16:uniqueId val="{00000002-C014-4B16-8C7F-09C43E70897D}"/>
            </c:ext>
          </c:extLst>
        </c:ser>
        <c:dLbls>
          <c:showLegendKey val="0"/>
          <c:showVal val="0"/>
          <c:showCatName val="0"/>
          <c:showSerName val="0"/>
          <c:showPercent val="0"/>
          <c:showBubbleSize val="0"/>
        </c:dLbls>
        <c:axId val="508264296"/>
        <c:axId val="508264624"/>
      </c:scatterChart>
      <c:valAx>
        <c:axId val="508264296"/>
        <c:scaling>
          <c:orientation val="minMax"/>
          <c:min val="0.30000000000000004"/>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b="0" i="0" u="none" strike="noStrike" baseline="0">
                    <a:effectLst/>
                  </a:rPr>
                  <a:t>Tensión (N)</a:t>
                </a:r>
                <a:r>
                  <a:rPr lang="es-CR" sz="1100" b="0" i="0" u="none" strike="noStrike" baseline="0"/>
                  <a:t> </a:t>
                </a:r>
                <a:endParaRPr lang="es-CR" sz="1100" b="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508264624"/>
        <c:crosses val="autoZero"/>
        <c:crossBetween val="midCat"/>
      </c:valAx>
      <c:valAx>
        <c:axId val="508264624"/>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a:t>Longitud de onda </a:t>
                </a:r>
                <a:r>
                  <a:rPr lang="el-GR" sz="1100"/>
                  <a:t>λ (</a:t>
                </a:r>
                <a:r>
                  <a:rPr lang="es-CR" sz="1100"/>
                  <a:t>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508264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5.7720001763760541E-2"/>
                  <c:y val="0.24348225650300026"/>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l-GR" baseline="0"/>
                      <a:t>λ</a:t>
                    </a:r>
                    <a:r>
                      <a:rPr lang="en-US" baseline="0"/>
                      <a:t> = 0.0169 v + 0.0035</a:t>
                    </a:r>
                    <a:br>
                      <a:rPr lang="en-US" baseline="0"/>
                    </a:br>
                    <a:r>
                      <a:rPr lang="en-US" baseline="0"/>
                      <a:t>R² = 0.9993</a:t>
                    </a:r>
                    <a:endParaRPr lang="en-US"/>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trendlineLbl>
          </c:trendline>
          <c:xVal>
            <c:numRef>
              <c:f>'Ondas M'!$K$49:$K$52</c:f>
              <c:numCache>
                <c:formatCode>General</c:formatCode>
                <c:ptCount val="4"/>
                <c:pt idx="0">
                  <c:v>29.553981129657569</c:v>
                </c:pt>
                <c:pt idx="1">
                  <c:v>37.975710254118567</c:v>
                </c:pt>
                <c:pt idx="2">
                  <c:v>44.671461383947637</c:v>
                </c:pt>
                <c:pt idx="3">
                  <c:v>50.662134148365553</c:v>
                </c:pt>
              </c:numCache>
            </c:numRef>
          </c:xVal>
          <c:yVal>
            <c:numRef>
              <c:f>'Ondas M'!$J$49:$J$52</c:f>
              <c:numCache>
                <c:formatCode>General</c:formatCode>
                <c:ptCount val="4"/>
                <c:pt idx="0">
                  <c:v>0.50600000000000001</c:v>
                </c:pt>
                <c:pt idx="1">
                  <c:v>0.64400000000000002</c:v>
                </c:pt>
                <c:pt idx="2">
                  <c:v>0.75439999999999996</c:v>
                </c:pt>
                <c:pt idx="3">
                  <c:v>0.86480000000000001</c:v>
                </c:pt>
              </c:numCache>
            </c:numRef>
          </c:yVal>
          <c:smooth val="0"/>
          <c:extLst>
            <c:ext xmlns:c16="http://schemas.microsoft.com/office/drawing/2014/chart" uri="{C3380CC4-5D6E-409C-BE32-E72D297353CC}">
              <c16:uniqueId val="{00000004-9501-4E70-A69C-47CD5481A52D}"/>
            </c:ext>
          </c:extLst>
        </c:ser>
        <c:dLbls>
          <c:showLegendKey val="0"/>
          <c:showVal val="0"/>
          <c:showCatName val="0"/>
          <c:showSerName val="0"/>
          <c:showPercent val="0"/>
          <c:showBubbleSize val="0"/>
        </c:dLbls>
        <c:axId val="508258720"/>
        <c:axId val="508259048"/>
      </c:scatterChart>
      <c:valAx>
        <c:axId val="508258720"/>
        <c:scaling>
          <c:orientation val="minMax"/>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b="0" i="0" u="none" strike="noStrike" baseline="0"/>
                  <a:t>Rapidez de una onda transversal en el almabre (m/s)</a:t>
                </a:r>
                <a:endParaRPr lang="es-CR" sz="14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508259048"/>
        <c:crosses val="autoZero"/>
        <c:crossBetween val="midCat"/>
      </c:valAx>
      <c:valAx>
        <c:axId val="50825904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a:t>Longitud de onda </a:t>
                </a:r>
                <a:r>
                  <a:rPr lang="el-GR" sz="1100"/>
                  <a:t>λ (</a:t>
                </a:r>
                <a:r>
                  <a:rPr lang="es-CR" sz="1100"/>
                  <a:t>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508258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32652645330061897"/>
                  <c:y val="0.22577944515140677"/>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050" baseline="0">
                        <a:latin typeface="Times New Roman" panose="02020603050405020304" pitchFamily="18" charset="0"/>
                        <a:cs typeface="Times New Roman" panose="02020603050405020304" pitchFamily="18" charset="0"/>
                        <a:sym typeface="Symbol" panose="05050102010706020507" pitchFamily="18" charset="2"/>
                      </a:rPr>
                      <a:t></a:t>
                    </a:r>
                    <a:r>
                      <a:rPr lang="en-US" sz="800" baseline="0">
                        <a:latin typeface="Times New Roman" panose="02020603050405020304" pitchFamily="18" charset="0"/>
                        <a:cs typeface="Times New Roman" panose="02020603050405020304" pitchFamily="18" charset="0"/>
                        <a:sym typeface="Symbol" panose="05050102010706020507" pitchFamily="18" charset="2"/>
                      </a:rPr>
                      <a:t>i</a:t>
                    </a:r>
                    <a:r>
                      <a:rPr lang="en-US" sz="1050" baseline="0">
                        <a:latin typeface="Times New Roman" panose="02020603050405020304" pitchFamily="18" charset="0"/>
                        <a:cs typeface="Times New Roman" panose="02020603050405020304" pitchFamily="18" charset="0"/>
                      </a:rPr>
                      <a:t>=</a:t>
                    </a:r>
                    <a:r>
                      <a:rPr lang="en-US" sz="105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a:t>
                    </a:r>
                    <a:r>
                      <a:rPr lang="en-US" sz="80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refr</a:t>
                    </a:r>
                    <a:r>
                      <a:rPr lang="en-US" sz="1050" baseline="0">
                        <a:latin typeface="Times New Roman" panose="02020603050405020304" pitchFamily="18" charset="0"/>
                        <a:cs typeface="Times New Roman" panose="02020603050405020304" pitchFamily="18" charset="0"/>
                      </a:rPr>
                      <a:t> </a:t>
                    </a:r>
                    <a:br>
                      <a:rPr lang="en-US" sz="1050" baseline="0">
                        <a:latin typeface="Times New Roman" panose="02020603050405020304" pitchFamily="18" charset="0"/>
                        <a:cs typeface="Times New Roman" panose="02020603050405020304" pitchFamily="18" charset="0"/>
                      </a:rPr>
                    </a:br>
                    <a:r>
                      <a:rPr lang="en-US" sz="1050" baseline="0">
                        <a:latin typeface="Times New Roman" panose="02020603050405020304" pitchFamily="18" charset="0"/>
                        <a:cs typeface="Times New Roman" panose="02020603050405020304" pitchFamily="18" charset="0"/>
                      </a:rPr>
                      <a:t>R² = 1</a:t>
                    </a:r>
                    <a:endParaRPr lang="en-US" sz="1050">
                      <a:latin typeface="Times New Roman" panose="02020603050405020304" pitchFamily="18" charset="0"/>
                      <a:cs typeface="Times New Roman" panose="02020603050405020304" pitchFamily="18" charset="0"/>
                    </a:endParaRP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trendlineLbl>
          </c:trendline>
          <c:xVal>
            <c:numRef>
              <c:f>[2]Hoja1!$E$14:$E$20</c:f>
              <c:numCache>
                <c:formatCode>General</c:formatCode>
                <c:ptCount val="7"/>
                <c:pt idx="0">
                  <c:v>60</c:v>
                </c:pt>
                <c:pt idx="1">
                  <c:v>50</c:v>
                </c:pt>
                <c:pt idx="2">
                  <c:v>40</c:v>
                </c:pt>
                <c:pt idx="3">
                  <c:v>30</c:v>
                </c:pt>
                <c:pt idx="4">
                  <c:v>20</c:v>
                </c:pt>
                <c:pt idx="5">
                  <c:v>10</c:v>
                </c:pt>
                <c:pt idx="6">
                  <c:v>0</c:v>
                </c:pt>
              </c:numCache>
            </c:numRef>
          </c:xVal>
          <c:yVal>
            <c:numRef>
              <c:f>[2]Hoja1!$D$14:$D$20</c:f>
              <c:numCache>
                <c:formatCode>General</c:formatCode>
                <c:ptCount val="7"/>
                <c:pt idx="0">
                  <c:v>60</c:v>
                </c:pt>
                <c:pt idx="1">
                  <c:v>50</c:v>
                </c:pt>
                <c:pt idx="2">
                  <c:v>40</c:v>
                </c:pt>
                <c:pt idx="3">
                  <c:v>30</c:v>
                </c:pt>
                <c:pt idx="4">
                  <c:v>20</c:v>
                </c:pt>
                <c:pt idx="5">
                  <c:v>10</c:v>
                </c:pt>
                <c:pt idx="6">
                  <c:v>0</c:v>
                </c:pt>
              </c:numCache>
            </c:numRef>
          </c:yVal>
          <c:smooth val="0"/>
          <c:extLst>
            <c:ext xmlns:c16="http://schemas.microsoft.com/office/drawing/2014/chart" uri="{C3380CC4-5D6E-409C-BE32-E72D297353CC}">
              <c16:uniqueId val="{00000001-BDE1-443F-8591-C467BE195EF3}"/>
            </c:ext>
          </c:extLst>
        </c:ser>
        <c:dLbls>
          <c:showLegendKey val="0"/>
          <c:showVal val="0"/>
          <c:showCatName val="0"/>
          <c:showSerName val="0"/>
          <c:showPercent val="0"/>
          <c:showBubbleSize val="0"/>
        </c:dLbls>
        <c:axId val="502409696"/>
        <c:axId val="502410024"/>
      </c:scatterChart>
      <c:valAx>
        <c:axId val="502409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a:latin typeface="Times New Roman" panose="02020603050405020304" pitchFamily="18" charset="0"/>
                    <a:cs typeface="Times New Roman" panose="02020603050405020304" pitchFamily="18" charset="0"/>
                  </a:rPr>
                  <a:t>Ángulo de reflexión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502410024"/>
        <c:crosses val="autoZero"/>
        <c:crossBetween val="midCat"/>
      </c:valAx>
      <c:valAx>
        <c:axId val="502410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a:latin typeface="Times New Roman" panose="02020603050405020304" pitchFamily="18" charset="0"/>
                    <a:cs typeface="Times New Roman" panose="02020603050405020304" pitchFamily="18" charset="0"/>
                  </a:rPr>
                  <a:t>Ángulo de incidencia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502409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34068018696736985"/>
                  <c:y val="0.2562284026647507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05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a:t>
                    </a:r>
                    <a:r>
                      <a:rPr lang="en-US" sz="800" b="0" i="0" u="none" strike="noStrike" baseline="0">
                        <a:effectLst/>
                        <a:latin typeface="Times New Roman" panose="02020603050405020304" pitchFamily="18" charset="0"/>
                        <a:cs typeface="Times New Roman" panose="02020603050405020304" pitchFamily="18" charset="0"/>
                      </a:rPr>
                      <a:t>i</a:t>
                    </a:r>
                    <a:r>
                      <a:rPr lang="en-US" sz="1050" baseline="0">
                        <a:latin typeface="Times New Roman" panose="02020603050405020304" pitchFamily="18" charset="0"/>
                        <a:cs typeface="Times New Roman" panose="02020603050405020304" pitchFamily="18" charset="0"/>
                      </a:rPr>
                      <a:t> = 1.3301</a:t>
                    </a:r>
                    <a:r>
                      <a:rPr lang="en-US" sz="105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a:t>
                    </a:r>
                    <a:r>
                      <a:rPr lang="en-US" sz="80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refr</a:t>
                    </a:r>
                    <a:r>
                      <a:rPr lang="en-US" sz="1050" baseline="0">
                        <a:latin typeface="Times New Roman" panose="02020603050405020304" pitchFamily="18" charset="0"/>
                        <a:cs typeface="Times New Roman" panose="02020603050405020304" pitchFamily="18" charset="0"/>
                      </a:rPr>
                      <a:t> - 0.4017</a:t>
                    </a:r>
                    <a:br>
                      <a:rPr lang="en-US" sz="1050" baseline="0">
                        <a:latin typeface="Times New Roman" panose="02020603050405020304" pitchFamily="18" charset="0"/>
                        <a:cs typeface="Times New Roman" panose="02020603050405020304" pitchFamily="18" charset="0"/>
                      </a:rPr>
                    </a:br>
                    <a:r>
                      <a:rPr lang="en-US" sz="1050" baseline="0">
                        <a:latin typeface="Times New Roman" panose="02020603050405020304" pitchFamily="18" charset="0"/>
                        <a:cs typeface="Times New Roman" panose="02020603050405020304" pitchFamily="18" charset="0"/>
                      </a:rPr>
                      <a:t>R² = 0.9976</a:t>
                    </a:r>
                    <a:endParaRPr lang="en-US" sz="1050">
                      <a:latin typeface="Times New Roman" panose="02020603050405020304" pitchFamily="18" charset="0"/>
                      <a:cs typeface="Times New Roman" panose="02020603050405020304" pitchFamily="18" charset="0"/>
                    </a:endParaRP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trendlineLbl>
          </c:trendline>
          <c:xVal>
            <c:numRef>
              <c:f>[2]Hoja1!$F$14:$F$20</c:f>
              <c:numCache>
                <c:formatCode>General</c:formatCode>
                <c:ptCount val="7"/>
                <c:pt idx="0">
                  <c:v>45</c:v>
                </c:pt>
                <c:pt idx="1">
                  <c:v>37</c:v>
                </c:pt>
                <c:pt idx="2">
                  <c:v>32</c:v>
                </c:pt>
                <c:pt idx="3">
                  <c:v>23</c:v>
                </c:pt>
                <c:pt idx="4">
                  <c:v>15</c:v>
                </c:pt>
                <c:pt idx="5">
                  <c:v>8</c:v>
                </c:pt>
                <c:pt idx="6">
                  <c:v>0</c:v>
                </c:pt>
              </c:numCache>
            </c:numRef>
          </c:xVal>
          <c:yVal>
            <c:numRef>
              <c:f>[2]Hoja1!$D$14:$D$20</c:f>
              <c:numCache>
                <c:formatCode>General</c:formatCode>
                <c:ptCount val="7"/>
                <c:pt idx="0">
                  <c:v>60</c:v>
                </c:pt>
                <c:pt idx="1">
                  <c:v>50</c:v>
                </c:pt>
                <c:pt idx="2">
                  <c:v>40</c:v>
                </c:pt>
                <c:pt idx="3">
                  <c:v>30</c:v>
                </c:pt>
                <c:pt idx="4">
                  <c:v>20</c:v>
                </c:pt>
                <c:pt idx="5">
                  <c:v>10</c:v>
                </c:pt>
                <c:pt idx="6">
                  <c:v>0</c:v>
                </c:pt>
              </c:numCache>
            </c:numRef>
          </c:yVal>
          <c:smooth val="0"/>
          <c:extLst>
            <c:ext xmlns:c16="http://schemas.microsoft.com/office/drawing/2014/chart" uri="{C3380CC4-5D6E-409C-BE32-E72D297353CC}">
              <c16:uniqueId val="{00000001-4428-4E27-B508-E1D1372D8410}"/>
            </c:ext>
          </c:extLst>
        </c:ser>
        <c:dLbls>
          <c:showLegendKey val="0"/>
          <c:showVal val="0"/>
          <c:showCatName val="0"/>
          <c:showSerName val="0"/>
          <c:showPercent val="0"/>
          <c:showBubbleSize val="0"/>
        </c:dLbls>
        <c:axId val="649426928"/>
        <c:axId val="649435128"/>
      </c:scatterChart>
      <c:valAx>
        <c:axId val="649426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b="0" i="0" baseline="0">
                    <a:effectLst/>
                    <a:latin typeface="Times New Roman" panose="02020603050405020304" pitchFamily="18" charset="0"/>
                    <a:cs typeface="Times New Roman" panose="02020603050405020304" pitchFamily="18" charset="0"/>
                  </a:rPr>
                  <a:t>Ángulo de refracción (°)</a:t>
                </a:r>
                <a:endParaRPr lang="es-CR" sz="1100">
                  <a:effectLst/>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649435128"/>
        <c:crosses val="autoZero"/>
        <c:crossBetween val="midCat"/>
      </c:valAx>
      <c:valAx>
        <c:axId val="649435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b="0" i="0" kern="1200" baseline="0">
                    <a:solidFill>
                      <a:srgbClr val="595959"/>
                    </a:solidFill>
                    <a:effectLst/>
                    <a:latin typeface="Times New Roman" panose="02020603050405020304" pitchFamily="18" charset="0"/>
                    <a:cs typeface="Times New Roman" panose="02020603050405020304" pitchFamily="18" charset="0"/>
                  </a:rPr>
                  <a:t>Ángulo de incidencia (°)</a:t>
                </a:r>
                <a:endParaRPr lang="es-CR" sz="11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649426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5.7412510936132984E-2"/>
                  <c:y val="0.34925524934383201"/>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10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a:t>
                    </a:r>
                    <a:r>
                      <a:rPr lang="en-US" sz="700" b="0" i="0" u="none" strike="noStrike" baseline="0">
                        <a:effectLst/>
                        <a:latin typeface="Times New Roman" panose="02020603050405020304" pitchFamily="18" charset="0"/>
                        <a:cs typeface="Times New Roman" panose="02020603050405020304" pitchFamily="18" charset="0"/>
                      </a:rPr>
                      <a:t>i</a:t>
                    </a:r>
                    <a:r>
                      <a:rPr lang="en-US" sz="1100" baseline="0">
                        <a:latin typeface="Times New Roman" panose="02020603050405020304" pitchFamily="18" charset="0"/>
                        <a:cs typeface="Times New Roman" panose="02020603050405020304" pitchFamily="18" charset="0"/>
                      </a:rPr>
                      <a:t> = 1.2304</a:t>
                    </a:r>
                    <a:r>
                      <a:rPr lang="en-US" sz="110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a:t>
                    </a:r>
                    <a:r>
                      <a:rPr lang="en-US" sz="80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refr</a:t>
                    </a:r>
                    <a:r>
                      <a:rPr lang="en-US" sz="800" baseline="0">
                        <a:latin typeface="Times New Roman" panose="02020603050405020304" pitchFamily="18" charset="0"/>
                        <a:cs typeface="Times New Roman" panose="02020603050405020304" pitchFamily="18" charset="0"/>
                      </a:rPr>
                      <a:t> </a:t>
                    </a:r>
                    <a:r>
                      <a:rPr lang="en-US" sz="1100" baseline="0">
                        <a:latin typeface="Times New Roman" panose="02020603050405020304" pitchFamily="18" charset="0"/>
                        <a:cs typeface="Times New Roman" panose="02020603050405020304" pitchFamily="18" charset="0"/>
                      </a:rPr>
                      <a:t>+ 0.0082</a:t>
                    </a:r>
                    <a:br>
                      <a:rPr lang="en-US" sz="1100" baseline="0">
                        <a:latin typeface="Times New Roman" panose="02020603050405020304" pitchFamily="18" charset="0"/>
                        <a:cs typeface="Times New Roman" panose="02020603050405020304" pitchFamily="18" charset="0"/>
                      </a:rPr>
                    </a:br>
                    <a:r>
                      <a:rPr lang="en-US" sz="1100" baseline="0">
                        <a:latin typeface="Times New Roman" panose="02020603050405020304" pitchFamily="18" charset="0"/>
                        <a:cs typeface="Times New Roman" panose="02020603050405020304" pitchFamily="18" charset="0"/>
                      </a:rPr>
                      <a:t>R² = 0.998</a:t>
                    </a:r>
                    <a:endParaRPr lang="en-US" sz="1100">
                      <a:latin typeface="Times New Roman" panose="02020603050405020304" pitchFamily="18" charset="0"/>
                      <a:cs typeface="Times New Roman" panose="02020603050405020304" pitchFamily="18" charset="0"/>
                    </a:endParaRP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trendlineLbl>
          </c:trendline>
          <c:xVal>
            <c:numRef>
              <c:f>[2]Hoja1!$N$11:$N$17</c:f>
              <c:numCache>
                <c:formatCode>General</c:formatCode>
                <c:ptCount val="7"/>
                <c:pt idx="0">
                  <c:v>0.70710678118654746</c:v>
                </c:pt>
                <c:pt idx="1">
                  <c:v>0.60181502315204827</c:v>
                </c:pt>
                <c:pt idx="2">
                  <c:v>0.5299192642332049</c:v>
                </c:pt>
                <c:pt idx="3">
                  <c:v>0.39073112848927377</c:v>
                </c:pt>
                <c:pt idx="4">
                  <c:v>0.25881904510252074</c:v>
                </c:pt>
                <c:pt idx="5">
                  <c:v>0.13917310096006544</c:v>
                </c:pt>
                <c:pt idx="6">
                  <c:v>0</c:v>
                </c:pt>
              </c:numCache>
            </c:numRef>
          </c:xVal>
          <c:yVal>
            <c:numRef>
              <c:f>[2]Hoja1!$M$11:$M$17</c:f>
              <c:numCache>
                <c:formatCode>General</c:formatCode>
                <c:ptCount val="7"/>
                <c:pt idx="0">
                  <c:v>0.8660254037844386</c:v>
                </c:pt>
                <c:pt idx="1">
                  <c:v>0.76604444311897801</c:v>
                </c:pt>
                <c:pt idx="2">
                  <c:v>0.64278760968653925</c:v>
                </c:pt>
                <c:pt idx="3">
                  <c:v>0.49999999999999994</c:v>
                </c:pt>
                <c:pt idx="4">
                  <c:v>0.34202014332566871</c:v>
                </c:pt>
                <c:pt idx="5">
                  <c:v>0.17364817766693033</c:v>
                </c:pt>
                <c:pt idx="6">
                  <c:v>0</c:v>
                </c:pt>
              </c:numCache>
            </c:numRef>
          </c:yVal>
          <c:smooth val="0"/>
          <c:extLst>
            <c:ext xmlns:c16="http://schemas.microsoft.com/office/drawing/2014/chart" uri="{C3380CC4-5D6E-409C-BE32-E72D297353CC}">
              <c16:uniqueId val="{00000001-F826-487D-BD57-08BEF15108F8}"/>
            </c:ext>
          </c:extLst>
        </c:ser>
        <c:dLbls>
          <c:showLegendKey val="0"/>
          <c:showVal val="0"/>
          <c:showCatName val="0"/>
          <c:showSerName val="0"/>
          <c:showPercent val="0"/>
          <c:showBubbleSize val="0"/>
        </c:dLbls>
        <c:axId val="506730696"/>
        <c:axId val="506734632"/>
      </c:scatterChart>
      <c:valAx>
        <c:axId val="506730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b="0" i="0" baseline="0">
                    <a:effectLst/>
                    <a:latin typeface="Times New Roman" panose="02020603050405020304" pitchFamily="18" charset="0"/>
                    <a:cs typeface="Times New Roman" panose="02020603050405020304" pitchFamily="18" charset="0"/>
                  </a:rPr>
                  <a:t>Sen(</a:t>
                </a:r>
                <a:r>
                  <a:rPr lang="en-US" sz="110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a:t>
                </a:r>
                <a:r>
                  <a:rPr lang="en-US" sz="1100" b="0" i="0" u="none" strike="noStrike" baseline="0">
                    <a:effectLst/>
                    <a:latin typeface="Times New Roman" panose="02020603050405020304" pitchFamily="18" charset="0"/>
                    <a:cs typeface="Times New Roman" panose="02020603050405020304" pitchFamily="18" charset="0"/>
                  </a:rPr>
                  <a:t>refr</a:t>
                </a:r>
                <a:r>
                  <a:rPr lang="es-CR" sz="1100" b="0" i="0" baseline="0">
                    <a:effectLst/>
                    <a:latin typeface="Times New Roman" panose="02020603050405020304" pitchFamily="18" charset="0"/>
                    <a:cs typeface="Times New Roman" panose="02020603050405020304" pitchFamily="18" charset="0"/>
                  </a:rPr>
                  <a:t>) (rad)</a:t>
                </a:r>
                <a:endParaRPr lang="es-CR" sz="1100">
                  <a:effectLst/>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506734632"/>
        <c:crosses val="autoZero"/>
        <c:crossBetween val="midCat"/>
      </c:valAx>
      <c:valAx>
        <c:axId val="506734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b="0" i="0" baseline="0">
                    <a:effectLst/>
                    <a:latin typeface="Times New Roman" panose="02020603050405020304" pitchFamily="18" charset="0"/>
                    <a:cs typeface="Times New Roman" panose="02020603050405020304" pitchFamily="18" charset="0"/>
                  </a:rPr>
                  <a:t>Sen(</a:t>
                </a:r>
                <a:r>
                  <a:rPr lang="en-US" sz="1100" b="0" i="0" baseline="0">
                    <a:effectLst/>
                    <a:latin typeface="Times New Roman" panose="02020603050405020304" pitchFamily="18" charset="0"/>
                    <a:cs typeface="Times New Roman" panose="02020603050405020304" pitchFamily="18" charset="0"/>
                    <a:sym typeface="Symbol" panose="05050102010706020507" pitchFamily="18" charset="2"/>
                  </a:rPr>
                  <a:t>i</a:t>
                </a:r>
                <a:r>
                  <a:rPr lang="es-CR" sz="1100" b="0" i="0" baseline="0">
                    <a:effectLst/>
                    <a:latin typeface="Times New Roman" panose="02020603050405020304" pitchFamily="18" charset="0"/>
                    <a:cs typeface="Times New Roman" panose="02020603050405020304" pitchFamily="18" charset="0"/>
                  </a:rPr>
                  <a:t>) (rad)</a:t>
                </a:r>
                <a:endParaRPr lang="es-CR" sz="1100">
                  <a:effectLst/>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506730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28426749868545703"/>
                  <c:y val="0.20556147817113421"/>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10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a:t>
                    </a:r>
                    <a:r>
                      <a:rPr lang="en-US" sz="800" b="0" i="0" u="none" strike="noStrike" baseline="0">
                        <a:effectLst/>
                        <a:latin typeface="Times New Roman" panose="02020603050405020304" pitchFamily="18" charset="0"/>
                        <a:cs typeface="Times New Roman" panose="02020603050405020304" pitchFamily="18" charset="0"/>
                      </a:rPr>
                      <a:t>i</a:t>
                    </a:r>
                    <a:r>
                      <a:rPr lang="en-US" sz="1100" baseline="0">
                        <a:latin typeface="Times New Roman" panose="02020603050405020304" pitchFamily="18" charset="0"/>
                        <a:cs typeface="Times New Roman" panose="02020603050405020304" pitchFamily="18" charset="0"/>
                      </a:rPr>
                      <a:t> = 1.2088</a:t>
                    </a:r>
                    <a:r>
                      <a:rPr lang="en-US" sz="110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a:t>
                    </a:r>
                    <a:r>
                      <a:rPr lang="en-US" sz="80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refr</a:t>
                    </a:r>
                    <a:r>
                      <a:rPr lang="en-US" sz="1100" baseline="0">
                        <a:latin typeface="Times New Roman" panose="02020603050405020304" pitchFamily="18" charset="0"/>
                        <a:cs typeface="Times New Roman" panose="02020603050405020304" pitchFamily="18" charset="0"/>
                      </a:rPr>
                      <a:t> - 0.0062</a:t>
                    </a:r>
                    <a:br>
                      <a:rPr lang="en-US" sz="1100" baseline="0">
                        <a:latin typeface="Times New Roman" panose="02020603050405020304" pitchFamily="18" charset="0"/>
                        <a:cs typeface="Times New Roman" panose="02020603050405020304" pitchFamily="18" charset="0"/>
                      </a:rPr>
                    </a:br>
                    <a:r>
                      <a:rPr lang="en-US" sz="1100" baseline="0">
                        <a:latin typeface="Times New Roman" panose="02020603050405020304" pitchFamily="18" charset="0"/>
                        <a:cs typeface="Times New Roman" panose="02020603050405020304" pitchFamily="18" charset="0"/>
                      </a:rPr>
                      <a:t>R² = 0.9997</a:t>
                    </a:r>
                    <a:endParaRPr lang="en-US" sz="1100">
                      <a:latin typeface="Times New Roman" panose="02020603050405020304" pitchFamily="18" charset="0"/>
                      <a:cs typeface="Times New Roman" panose="02020603050405020304" pitchFamily="18" charset="0"/>
                    </a:endParaRP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trendlineLbl>
          </c:trendline>
          <c:xVal>
            <c:numRef>
              <c:f>[2]Hoja1!$N$78:$N$82</c:f>
              <c:numCache>
                <c:formatCode>General</c:formatCode>
                <c:ptCount val="5"/>
                <c:pt idx="0">
                  <c:v>0.71933980033865108</c:v>
                </c:pt>
                <c:pt idx="1">
                  <c:v>0.58778525229247314</c:v>
                </c:pt>
                <c:pt idx="2">
                  <c:v>0.42261826174069944</c:v>
                </c:pt>
                <c:pt idx="3">
                  <c:v>0.224951054343865</c:v>
                </c:pt>
                <c:pt idx="4">
                  <c:v>0</c:v>
                </c:pt>
              </c:numCache>
            </c:numRef>
          </c:xVal>
          <c:yVal>
            <c:numRef>
              <c:f>[2]Hoja1!$M$78:$M$82</c:f>
              <c:numCache>
                <c:formatCode>General</c:formatCode>
                <c:ptCount val="5"/>
                <c:pt idx="0">
                  <c:v>0.8660254037844386</c:v>
                </c:pt>
                <c:pt idx="1">
                  <c:v>0.70710678118654746</c:v>
                </c:pt>
                <c:pt idx="2">
                  <c:v>0.49999999999999994</c:v>
                </c:pt>
                <c:pt idx="3">
                  <c:v>0.25881904510252074</c:v>
                </c:pt>
                <c:pt idx="4">
                  <c:v>0</c:v>
                </c:pt>
              </c:numCache>
            </c:numRef>
          </c:yVal>
          <c:smooth val="0"/>
          <c:extLst>
            <c:ext xmlns:c16="http://schemas.microsoft.com/office/drawing/2014/chart" uri="{C3380CC4-5D6E-409C-BE32-E72D297353CC}">
              <c16:uniqueId val="{00000001-A51B-4340-98D8-6BD467C5BB09}"/>
            </c:ext>
          </c:extLst>
        </c:ser>
        <c:dLbls>
          <c:showLegendKey val="0"/>
          <c:showVal val="0"/>
          <c:showCatName val="0"/>
          <c:showSerName val="0"/>
          <c:showPercent val="0"/>
          <c:showBubbleSize val="0"/>
        </c:dLbls>
        <c:axId val="502405432"/>
        <c:axId val="502406744"/>
      </c:scatterChart>
      <c:valAx>
        <c:axId val="502405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b="0" i="0" baseline="0">
                    <a:effectLst/>
                    <a:latin typeface="Times New Roman" panose="02020603050405020304" pitchFamily="18" charset="0"/>
                    <a:cs typeface="Times New Roman" panose="02020603050405020304" pitchFamily="18" charset="0"/>
                  </a:rPr>
                  <a:t>Sen(</a:t>
                </a:r>
                <a:r>
                  <a:rPr lang="en-US" sz="1100" b="0" i="0" baseline="0">
                    <a:effectLst/>
                    <a:latin typeface="Times New Roman" panose="02020603050405020304" pitchFamily="18" charset="0"/>
                    <a:cs typeface="Times New Roman" panose="02020603050405020304" pitchFamily="18" charset="0"/>
                    <a:sym typeface="Symbol" panose="05050102010706020507" pitchFamily="18" charset="2"/>
                  </a:rPr>
                  <a:t></a:t>
                </a:r>
                <a:r>
                  <a:rPr lang="en-US" sz="1100" b="0" i="0" baseline="0">
                    <a:effectLst/>
                    <a:latin typeface="Times New Roman" panose="02020603050405020304" pitchFamily="18" charset="0"/>
                    <a:cs typeface="Times New Roman" panose="02020603050405020304" pitchFamily="18" charset="0"/>
                  </a:rPr>
                  <a:t>refr</a:t>
                </a:r>
                <a:r>
                  <a:rPr lang="es-CR" sz="1100" b="0" i="0" baseline="0">
                    <a:effectLst/>
                    <a:latin typeface="Times New Roman" panose="02020603050405020304" pitchFamily="18" charset="0"/>
                    <a:cs typeface="Times New Roman" panose="02020603050405020304" pitchFamily="18" charset="0"/>
                  </a:rPr>
                  <a:t>) (rad)</a:t>
                </a:r>
                <a:endParaRPr lang="es-CR" sz="600">
                  <a:effectLst/>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502406744"/>
        <c:crosses val="autoZero"/>
        <c:crossBetween val="midCat"/>
      </c:valAx>
      <c:valAx>
        <c:axId val="502406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b="0" i="0" baseline="0">
                    <a:effectLst/>
                    <a:latin typeface="Times New Roman" panose="02020603050405020304" pitchFamily="18" charset="0"/>
                    <a:cs typeface="Times New Roman" panose="02020603050405020304" pitchFamily="18" charset="0"/>
                  </a:rPr>
                  <a:t>Sen(</a:t>
                </a:r>
                <a:r>
                  <a:rPr lang="en-US" sz="1100" b="0" i="0" baseline="0">
                    <a:effectLst/>
                    <a:latin typeface="Times New Roman" panose="02020603050405020304" pitchFamily="18" charset="0"/>
                    <a:cs typeface="Times New Roman" panose="02020603050405020304" pitchFamily="18" charset="0"/>
                    <a:sym typeface="Symbol" panose="05050102010706020507" pitchFamily="18" charset="2"/>
                  </a:rPr>
                  <a:t></a:t>
                </a:r>
                <a:r>
                  <a:rPr lang="en-US" sz="1100" b="0" i="0" baseline="0">
                    <a:effectLst/>
                    <a:latin typeface="Times New Roman" panose="02020603050405020304" pitchFamily="18" charset="0"/>
                    <a:cs typeface="Times New Roman" panose="02020603050405020304" pitchFamily="18" charset="0"/>
                  </a:rPr>
                  <a:t>i</a:t>
                </a:r>
                <a:r>
                  <a:rPr lang="es-CR" sz="1100" b="0" i="0" baseline="0">
                    <a:effectLst/>
                    <a:latin typeface="Times New Roman" panose="02020603050405020304" pitchFamily="18" charset="0"/>
                    <a:cs typeface="Times New Roman" panose="02020603050405020304" pitchFamily="18" charset="0"/>
                  </a:rPr>
                  <a:t>) (rad)</a:t>
                </a:r>
                <a:endParaRPr lang="es-CR" sz="600">
                  <a:effectLst/>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5024054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2255762568824756"/>
                  <c:y val="0.12547326452203558"/>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10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a:t>
                    </a:r>
                    <a:r>
                      <a:rPr lang="en-US" sz="800" b="0" i="0" u="none" strike="noStrike" baseline="0">
                        <a:effectLst/>
                        <a:latin typeface="Times New Roman" panose="02020603050405020304" pitchFamily="18" charset="0"/>
                        <a:cs typeface="Times New Roman" panose="02020603050405020304" pitchFamily="18" charset="0"/>
                      </a:rPr>
                      <a:t>i</a:t>
                    </a:r>
                    <a:r>
                      <a:rPr lang="en-US" sz="1100" baseline="0">
                        <a:latin typeface="Times New Roman" panose="02020603050405020304" pitchFamily="18" charset="0"/>
                        <a:cs typeface="Times New Roman" panose="02020603050405020304" pitchFamily="18" charset="0"/>
                      </a:rPr>
                      <a:t> = 1.2145</a:t>
                    </a:r>
                    <a:r>
                      <a:rPr lang="en-US" sz="110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a:t>
                    </a:r>
                    <a:r>
                      <a:rPr lang="en-US" sz="800" b="0" i="0" u="none" strike="noStrike" baseline="0">
                        <a:effectLst/>
                        <a:latin typeface="Times New Roman" panose="02020603050405020304" pitchFamily="18" charset="0"/>
                        <a:cs typeface="Times New Roman" panose="02020603050405020304" pitchFamily="18" charset="0"/>
                        <a:sym typeface="Symbol" panose="05050102010706020507" pitchFamily="18" charset="2"/>
                      </a:rPr>
                      <a:t>refr</a:t>
                    </a:r>
                    <a:r>
                      <a:rPr lang="en-US" sz="1100" baseline="0">
                        <a:latin typeface="Times New Roman" panose="02020603050405020304" pitchFamily="18" charset="0"/>
                        <a:cs typeface="Times New Roman" panose="02020603050405020304" pitchFamily="18" charset="0"/>
                      </a:rPr>
                      <a:t> + 0.0025</a:t>
                    </a:r>
                    <a:br>
                      <a:rPr lang="en-US" sz="1100" baseline="0">
                        <a:latin typeface="Times New Roman" panose="02020603050405020304" pitchFamily="18" charset="0"/>
                        <a:cs typeface="Times New Roman" panose="02020603050405020304" pitchFamily="18" charset="0"/>
                      </a:rPr>
                    </a:br>
                    <a:r>
                      <a:rPr lang="en-US" sz="1100" baseline="0">
                        <a:latin typeface="Times New Roman" panose="02020603050405020304" pitchFamily="18" charset="0"/>
                        <a:cs typeface="Times New Roman" panose="02020603050405020304" pitchFamily="18" charset="0"/>
                      </a:rPr>
                      <a:t>R² = 0.9997</a:t>
                    </a:r>
                    <a:endParaRPr lang="en-US" sz="1100">
                      <a:latin typeface="Times New Roman" panose="02020603050405020304" pitchFamily="18" charset="0"/>
                      <a:cs typeface="Times New Roman" panose="02020603050405020304" pitchFamily="18" charset="0"/>
                    </a:endParaRP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trendlineLbl>
          </c:trendline>
          <c:xVal>
            <c:numRef>
              <c:f>[2]Hoja1!$N$55:$N$59</c:f>
              <c:numCache>
                <c:formatCode>General</c:formatCode>
                <c:ptCount val="5"/>
                <c:pt idx="0">
                  <c:v>0.70710678118654746</c:v>
                </c:pt>
                <c:pt idx="1">
                  <c:v>0.58778525229247314</c:v>
                </c:pt>
                <c:pt idx="2">
                  <c:v>0.40673664307580021</c:v>
                </c:pt>
                <c:pt idx="3">
                  <c:v>0.20791169081775934</c:v>
                </c:pt>
                <c:pt idx="4">
                  <c:v>0</c:v>
                </c:pt>
              </c:numCache>
            </c:numRef>
          </c:xVal>
          <c:yVal>
            <c:numRef>
              <c:f>[2]Hoja1!$M$55:$M$59</c:f>
              <c:numCache>
                <c:formatCode>General</c:formatCode>
                <c:ptCount val="5"/>
                <c:pt idx="0">
                  <c:v>0.8660254037844386</c:v>
                </c:pt>
                <c:pt idx="1">
                  <c:v>0.70710678118654746</c:v>
                </c:pt>
                <c:pt idx="2">
                  <c:v>0.49999999999999994</c:v>
                </c:pt>
                <c:pt idx="3">
                  <c:v>0.25881904510252074</c:v>
                </c:pt>
                <c:pt idx="4">
                  <c:v>0</c:v>
                </c:pt>
              </c:numCache>
            </c:numRef>
          </c:yVal>
          <c:smooth val="0"/>
          <c:extLst>
            <c:ext xmlns:c16="http://schemas.microsoft.com/office/drawing/2014/chart" uri="{C3380CC4-5D6E-409C-BE32-E72D297353CC}">
              <c16:uniqueId val="{00000001-C21F-417D-BE82-8C3799847384}"/>
            </c:ext>
          </c:extLst>
        </c:ser>
        <c:dLbls>
          <c:showLegendKey val="0"/>
          <c:showVal val="0"/>
          <c:showCatName val="0"/>
          <c:showSerName val="0"/>
          <c:showPercent val="0"/>
          <c:showBubbleSize val="0"/>
        </c:dLbls>
        <c:axId val="628333200"/>
        <c:axId val="628335120"/>
      </c:scatterChart>
      <c:valAx>
        <c:axId val="6283332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b="0" i="0" baseline="0">
                    <a:effectLst/>
                    <a:latin typeface="Times New Roman" panose="02020603050405020304" pitchFamily="18" charset="0"/>
                    <a:cs typeface="Times New Roman" panose="02020603050405020304" pitchFamily="18" charset="0"/>
                  </a:rPr>
                  <a:t>Sen(</a:t>
                </a:r>
                <a:r>
                  <a:rPr lang="en-US" sz="1100" b="0" i="0" baseline="0">
                    <a:effectLst/>
                    <a:latin typeface="Times New Roman" panose="02020603050405020304" pitchFamily="18" charset="0"/>
                    <a:cs typeface="Times New Roman" panose="02020603050405020304" pitchFamily="18" charset="0"/>
                    <a:sym typeface="Symbol" panose="05050102010706020507" pitchFamily="18" charset="2"/>
                  </a:rPr>
                  <a:t></a:t>
                </a:r>
                <a:r>
                  <a:rPr lang="en-US" sz="1100" b="0" i="0" baseline="0">
                    <a:effectLst/>
                    <a:latin typeface="Times New Roman" panose="02020603050405020304" pitchFamily="18" charset="0"/>
                    <a:cs typeface="Times New Roman" panose="02020603050405020304" pitchFamily="18" charset="0"/>
                  </a:rPr>
                  <a:t>refr</a:t>
                </a:r>
                <a:r>
                  <a:rPr lang="es-CR" sz="1100" b="0" i="0" baseline="0">
                    <a:effectLst/>
                    <a:latin typeface="Times New Roman" panose="02020603050405020304" pitchFamily="18" charset="0"/>
                    <a:cs typeface="Times New Roman" panose="02020603050405020304" pitchFamily="18" charset="0"/>
                  </a:rPr>
                  <a:t>) (rad)</a:t>
                </a:r>
                <a:endParaRPr lang="es-CR" sz="600">
                  <a:effectLst/>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628335120"/>
        <c:crosses val="autoZero"/>
        <c:crossBetween val="midCat"/>
      </c:valAx>
      <c:valAx>
        <c:axId val="62833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sz="1100" b="0" i="0" baseline="0">
                    <a:effectLst/>
                    <a:latin typeface="Times New Roman" panose="02020603050405020304" pitchFamily="18" charset="0"/>
                    <a:cs typeface="Times New Roman" panose="02020603050405020304" pitchFamily="18" charset="0"/>
                  </a:rPr>
                  <a:t>Sen(</a:t>
                </a:r>
                <a:r>
                  <a:rPr lang="en-US" sz="1100" b="0" i="0" baseline="0">
                    <a:effectLst/>
                    <a:latin typeface="Times New Roman" panose="02020603050405020304" pitchFamily="18" charset="0"/>
                    <a:cs typeface="Times New Roman" panose="02020603050405020304" pitchFamily="18" charset="0"/>
                    <a:sym typeface="Symbol" panose="05050102010706020507" pitchFamily="18" charset="2"/>
                  </a:rPr>
                  <a:t></a:t>
                </a:r>
                <a:r>
                  <a:rPr lang="en-US" sz="1100" b="0" i="0" baseline="0">
                    <a:effectLst/>
                    <a:latin typeface="Times New Roman" panose="02020603050405020304" pitchFamily="18" charset="0"/>
                    <a:cs typeface="Times New Roman" panose="02020603050405020304" pitchFamily="18" charset="0"/>
                  </a:rPr>
                  <a:t>i</a:t>
                </a:r>
                <a:r>
                  <a:rPr lang="es-CR" sz="1100" b="0" i="0" baseline="0">
                    <a:effectLst/>
                    <a:latin typeface="Times New Roman" panose="02020603050405020304" pitchFamily="18" charset="0"/>
                    <a:cs typeface="Times New Roman" panose="02020603050405020304" pitchFamily="18" charset="0"/>
                  </a:rPr>
                  <a:t>) (rad)</a:t>
                </a:r>
                <a:endParaRPr lang="es-CR" sz="600">
                  <a:effectLst/>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628333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5" Type="http://schemas.openxmlformats.org/officeDocument/2006/relationships/chart" Target="../charts/chart23.xml"/><Relationship Id="rId4"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oneCellAnchor>
    <xdr:from>
      <xdr:col>13</xdr:col>
      <xdr:colOff>485775</xdr:colOff>
      <xdr:row>11</xdr:row>
      <xdr:rowOff>19050</xdr:rowOff>
    </xdr:from>
    <xdr:ext cx="5114925" cy="2647950"/>
    <xdr:graphicFrame macro="">
      <xdr:nvGraphicFramePr>
        <xdr:cNvPr id="1046057349" name="Chart 1">
          <a:extLst>
            <a:ext uri="{FF2B5EF4-FFF2-40B4-BE49-F238E27FC236}">
              <a16:creationId xmlns:a16="http://schemas.microsoft.com/office/drawing/2014/main" id="{00000000-0008-0000-0000-000085915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962025</xdr:colOff>
      <xdr:row>36</xdr:row>
      <xdr:rowOff>85725</xdr:rowOff>
    </xdr:from>
    <xdr:ext cx="7200900" cy="3048000"/>
    <xdr:graphicFrame macro="">
      <xdr:nvGraphicFramePr>
        <xdr:cNvPr id="2029166586" name="Chart 2">
          <a:extLst>
            <a:ext uri="{FF2B5EF4-FFF2-40B4-BE49-F238E27FC236}">
              <a16:creationId xmlns:a16="http://schemas.microsoft.com/office/drawing/2014/main" id="{00000000-0008-0000-0000-0000FA9FF2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14</xdr:col>
      <xdr:colOff>0</xdr:colOff>
      <xdr:row>61</xdr:row>
      <xdr:rowOff>57150</xdr:rowOff>
    </xdr:from>
    <xdr:ext cx="38100" cy="1714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345968" y="3693887"/>
          <a:ext cx="65" cy="172227"/>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a:p>
      </xdr:txBody>
    </xdr:sp>
    <xdr:clientData fLocksWithSheet="0"/>
  </xdr:oneCellAnchor>
  <xdr:oneCellAnchor>
    <xdr:from>
      <xdr:col>17</xdr:col>
      <xdr:colOff>104775</xdr:colOff>
      <xdr:row>37</xdr:row>
      <xdr:rowOff>114301</xdr:rowOff>
    </xdr:from>
    <xdr:ext cx="5981700" cy="6152005"/>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6406ECAE-074D-4134-9866-EC92104F752B}"/>
                </a:ext>
              </a:extLst>
            </xdr:cNvPr>
            <xdr:cNvSpPr txBox="1"/>
          </xdr:nvSpPr>
          <xdr:spPr>
            <a:xfrm>
              <a:off x="18195551" y="7976348"/>
              <a:ext cx="5981700" cy="6152005"/>
            </a:xfrm>
            <a:prstGeom prst="rect">
              <a:avLst/>
            </a:prstGeom>
            <a:noFill/>
            <a:ln>
              <a:solidFill>
                <a:schemeClr val="bg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R" sz="1100"/>
                <a:t>La siguiente gráfica muestra la función al realizar los cambios de variable respectivos. </a:t>
              </a:r>
              <a:r>
                <a:rPr lang="es-CR" sz="1100" b="0" i="0" u="none" strike="noStrike">
                  <a:solidFill>
                    <a:schemeClr val="tx1"/>
                  </a:solidFill>
                  <a:effectLst/>
                  <a:latin typeface="+mn-lt"/>
                  <a:ea typeface="+mn-ea"/>
                  <a:cs typeface="+mn-cs"/>
                </a:rPr>
                <a:t>En este caso, para linealizar la función es necesario cambiar de</a:t>
              </a:r>
              <a:r>
                <a:rPr lang="es-CR" sz="1100" b="0" i="0" u="none" strike="noStrike" baseline="0">
                  <a:solidFill>
                    <a:schemeClr val="tx1"/>
                  </a:solidFill>
                  <a:effectLst/>
                  <a:latin typeface="+mn-lt"/>
                  <a:ea typeface="+mn-ea"/>
                  <a:cs typeface="+mn-cs"/>
                </a:rPr>
                <a:t> la siguiente manera:</a:t>
              </a:r>
              <a:endParaRPr lang="es-CR"/>
            </a:p>
            <a:p>
              <a:pPr/>
              <a14:m>
                <m:oMathPara xmlns:m="http://schemas.openxmlformats.org/officeDocument/2006/math">
                  <m:oMathParaPr>
                    <m:jc m:val="centerGroup"/>
                  </m:oMathParaPr>
                  <m:oMath xmlns:m="http://schemas.openxmlformats.org/officeDocument/2006/math">
                    <m:r>
                      <a:rPr lang="es-CR" b="0" i="1">
                        <a:latin typeface="Cambria Math" panose="02040503050406030204" pitchFamily="18" charset="0"/>
                      </a:rPr>
                      <m:t>𝑦</m:t>
                    </m:r>
                    <m:r>
                      <a:rPr lang="es-CR" b="0" i="1">
                        <a:latin typeface="Cambria Math" panose="02040503050406030204" pitchFamily="18" charset="0"/>
                      </a:rPr>
                      <m:t>=</m:t>
                    </m:r>
                    <m:sSup>
                      <m:sSupPr>
                        <m:ctrlPr>
                          <a:rPr lang="es-CR" b="0" i="1">
                            <a:latin typeface="Cambria Math" panose="02040503050406030204" pitchFamily="18" charset="0"/>
                          </a:rPr>
                        </m:ctrlPr>
                      </m:sSupPr>
                      <m:e>
                        <m:r>
                          <a:rPr lang="es-CR" b="0" i="1">
                            <a:latin typeface="Cambria Math" panose="02040503050406030204" pitchFamily="18" charset="0"/>
                          </a:rPr>
                          <m:t>𝑇</m:t>
                        </m:r>
                      </m:e>
                      <m:sup>
                        <m:r>
                          <a:rPr lang="es-CR" b="0" i="1">
                            <a:latin typeface="Cambria Math" panose="02040503050406030204" pitchFamily="18" charset="0"/>
                          </a:rPr>
                          <m:t>2</m:t>
                        </m:r>
                      </m:sup>
                    </m:sSup>
                    <m:r>
                      <a:rPr lang="es-CR" b="0" i="1">
                        <a:latin typeface="Cambria Math" panose="02040503050406030204" pitchFamily="18" charset="0"/>
                      </a:rPr>
                      <m:t>𝑑</m:t>
                    </m:r>
                  </m:oMath>
                </m:oMathPara>
              </a14:m>
              <a:endParaRPr lang="es-CR"/>
            </a:p>
            <a:p>
              <a:pPr/>
              <a14:m>
                <m:oMathPara xmlns:m="http://schemas.openxmlformats.org/officeDocument/2006/math">
                  <m:oMathParaPr>
                    <m:jc m:val="centerGroup"/>
                  </m:oMathParaPr>
                  <m:oMath xmlns:m="http://schemas.openxmlformats.org/officeDocument/2006/math">
                    <m:r>
                      <a:rPr lang="es-CR" b="0" i="1">
                        <a:latin typeface="Cambria Math" panose="02040503050406030204" pitchFamily="18" charset="0"/>
                      </a:rPr>
                      <m:t>𝑥</m:t>
                    </m:r>
                    <m:r>
                      <a:rPr lang="es-CR" b="0" i="1">
                        <a:latin typeface="Cambria Math" panose="02040503050406030204" pitchFamily="18" charset="0"/>
                      </a:rPr>
                      <m:t>=</m:t>
                    </m:r>
                    <m:sSup>
                      <m:sSupPr>
                        <m:ctrlPr>
                          <a:rPr lang="es-CR" b="0" i="1">
                            <a:latin typeface="Cambria Math" panose="02040503050406030204" pitchFamily="18" charset="0"/>
                          </a:rPr>
                        </m:ctrlPr>
                      </m:sSupPr>
                      <m:e>
                        <m:r>
                          <a:rPr lang="es-CR" b="0" i="1">
                            <a:latin typeface="Cambria Math" panose="02040503050406030204" pitchFamily="18" charset="0"/>
                          </a:rPr>
                          <m:t>𝑑</m:t>
                        </m:r>
                      </m:e>
                      <m:sup>
                        <m:r>
                          <a:rPr lang="es-CR" b="0" i="1">
                            <a:latin typeface="Cambria Math" panose="02040503050406030204" pitchFamily="18" charset="0"/>
                          </a:rPr>
                          <m:t>2</m:t>
                        </m:r>
                      </m:sup>
                    </m:sSup>
                  </m:oMath>
                </m:oMathPara>
              </a14:m>
              <a:endParaRPr lang="es-CR"/>
            </a:p>
            <a:p>
              <a:r>
                <a:rPr lang="es-CR" sz="1100" b="0" i="0" u="none" strike="noStrike">
                  <a:solidFill>
                    <a:schemeClr val="tx1"/>
                  </a:solidFill>
                  <a:effectLst/>
                  <a:latin typeface="+mn-lt"/>
                  <a:ea typeface="+mn-ea"/>
                  <a:cs typeface="+mn-cs"/>
                </a:rPr>
                <a:t>Se puede observar que el cambio de variable en efecto linealiza la función simplificando así el análisis de la misma.</a:t>
              </a:r>
            </a:p>
            <a:p>
              <a:pPr/>
              <a14:m>
                <m:oMathPara xmlns:m="http://schemas.openxmlformats.org/officeDocument/2006/math">
                  <m:oMathParaPr>
                    <m:jc m:val="centerGroup"/>
                  </m:oMathParaPr>
                  <m:oMath xmlns:m="http://schemas.openxmlformats.org/officeDocument/2006/math">
                    <m:d>
                      <m:dPr>
                        <m:begChr m:val="["/>
                        <m:endChr m:val="]"/>
                        <m:ctrlPr>
                          <a:rPr lang="es-CR" sz="1100" b="0" i="1" u="none" strike="noStrike">
                            <a:solidFill>
                              <a:schemeClr val="tx1"/>
                            </a:solidFill>
                            <a:effectLst/>
                            <a:latin typeface="Cambria Math" panose="02040503050406030204" pitchFamily="18" charset="0"/>
                            <a:ea typeface="+mn-ea"/>
                            <a:cs typeface="+mn-cs"/>
                          </a:rPr>
                        </m:ctrlPr>
                      </m:dPr>
                      <m:e>
                        <m:sSup>
                          <m:sSupPr>
                            <m:ctrlPr>
                              <a:rPr lang="es-CR" sz="1100" b="0" i="1" u="none" strike="noStrike">
                                <a:solidFill>
                                  <a:schemeClr val="tx1"/>
                                </a:solidFill>
                                <a:effectLst/>
                                <a:latin typeface="Cambria Math" panose="02040503050406030204" pitchFamily="18" charset="0"/>
                                <a:ea typeface="+mn-ea"/>
                                <a:cs typeface="+mn-cs"/>
                              </a:rPr>
                            </m:ctrlPr>
                          </m:sSupPr>
                          <m:e>
                            <m:r>
                              <a:rPr lang="es-CR" sz="1100" b="0" i="1" u="none" strike="noStrike">
                                <a:solidFill>
                                  <a:schemeClr val="tx1"/>
                                </a:solidFill>
                                <a:effectLst/>
                                <a:latin typeface="Cambria Math" panose="02040503050406030204" pitchFamily="18" charset="0"/>
                                <a:ea typeface="+mn-ea"/>
                                <a:cs typeface="+mn-cs"/>
                              </a:rPr>
                              <m:t>𝑇</m:t>
                            </m:r>
                          </m:e>
                          <m:sup>
                            <m:r>
                              <a:rPr lang="es-CR" sz="1100" b="0" i="1" u="none" strike="noStrike">
                                <a:solidFill>
                                  <a:schemeClr val="tx1"/>
                                </a:solidFill>
                                <a:effectLst/>
                                <a:latin typeface="Cambria Math" panose="02040503050406030204" pitchFamily="18" charset="0"/>
                                <a:ea typeface="+mn-ea"/>
                                <a:cs typeface="+mn-cs"/>
                              </a:rPr>
                              <m:t>2</m:t>
                            </m:r>
                          </m:sup>
                        </m:sSup>
                        <m:r>
                          <a:rPr lang="es-CR" sz="1100" b="0" i="1" u="none" strike="noStrike">
                            <a:solidFill>
                              <a:schemeClr val="tx1"/>
                            </a:solidFill>
                            <a:effectLst/>
                            <a:latin typeface="Cambria Math" panose="02040503050406030204" pitchFamily="18" charset="0"/>
                            <a:ea typeface="+mn-ea"/>
                            <a:cs typeface="+mn-cs"/>
                          </a:rPr>
                          <m:t>𝑑</m:t>
                        </m:r>
                      </m:e>
                    </m:d>
                    <m:r>
                      <a:rPr lang="es-CR" sz="1100" b="0" i="1" u="none" strike="noStrike">
                        <a:solidFill>
                          <a:schemeClr val="tx1"/>
                        </a:solidFill>
                        <a:effectLst/>
                        <a:latin typeface="Cambria Math" panose="02040503050406030204" pitchFamily="18" charset="0"/>
                        <a:ea typeface="+mn-ea"/>
                        <a:cs typeface="+mn-cs"/>
                      </a:rPr>
                      <m:t>=</m:t>
                    </m:r>
                    <m:d>
                      <m:dPr>
                        <m:ctrlPr>
                          <a:rPr lang="es-CR" sz="1100" b="0" i="1" u="none" strike="noStrike">
                            <a:solidFill>
                              <a:schemeClr val="tx1"/>
                            </a:solidFill>
                            <a:effectLst/>
                            <a:latin typeface="Cambria Math" panose="02040503050406030204" pitchFamily="18" charset="0"/>
                            <a:ea typeface="+mn-ea"/>
                            <a:cs typeface="+mn-cs"/>
                          </a:rPr>
                        </m:ctrlPr>
                      </m:dPr>
                      <m:e>
                        <m:f>
                          <m:fPr>
                            <m:ctrlPr>
                              <a:rPr lang="es-CR" sz="1100" b="0" i="1" u="none" strike="noStrike">
                                <a:solidFill>
                                  <a:schemeClr val="tx1"/>
                                </a:solidFill>
                                <a:effectLst/>
                                <a:latin typeface="Cambria Math" panose="02040503050406030204" pitchFamily="18" charset="0"/>
                                <a:ea typeface="+mn-ea"/>
                                <a:cs typeface="+mn-cs"/>
                              </a:rPr>
                            </m:ctrlPr>
                          </m:fPr>
                          <m:num>
                            <m:r>
                              <a:rPr lang="es-CR" sz="1100" b="0" i="1" u="none" strike="noStrike">
                                <a:solidFill>
                                  <a:schemeClr val="tx1"/>
                                </a:solidFill>
                                <a:effectLst/>
                                <a:latin typeface="Cambria Math" panose="02040503050406030204" pitchFamily="18" charset="0"/>
                                <a:ea typeface="+mn-ea"/>
                                <a:cs typeface="+mn-cs"/>
                              </a:rPr>
                              <m:t>4</m:t>
                            </m:r>
                            <m:sSup>
                              <m:sSupPr>
                                <m:ctrlPr>
                                  <a:rPr lang="es-CR" sz="1100" b="0" i="1" u="none" strike="noStrike">
                                    <a:solidFill>
                                      <a:schemeClr val="tx1"/>
                                    </a:solidFill>
                                    <a:effectLst/>
                                    <a:latin typeface="Cambria Math" panose="02040503050406030204" pitchFamily="18" charset="0"/>
                                    <a:ea typeface="+mn-ea"/>
                                    <a:cs typeface="+mn-cs"/>
                                  </a:rPr>
                                </m:ctrlPr>
                              </m:sSupPr>
                              <m:e>
                                <m:r>
                                  <a:rPr lang="es-CR" sz="1100" b="0" i="1" u="none" strike="noStrike">
                                    <a:solidFill>
                                      <a:schemeClr val="tx1"/>
                                    </a:solidFill>
                                    <a:effectLst/>
                                    <a:latin typeface="Cambria Math" panose="02040503050406030204" pitchFamily="18" charset="0"/>
                                    <a:ea typeface="Cambria Math" panose="02040503050406030204" pitchFamily="18" charset="0"/>
                                    <a:cs typeface="+mn-cs"/>
                                  </a:rPr>
                                  <m:t>𝜋</m:t>
                                </m:r>
                              </m:e>
                              <m:sup>
                                <m:r>
                                  <a:rPr lang="es-CR" sz="1100" b="0" i="1" u="none" strike="noStrike">
                                    <a:solidFill>
                                      <a:schemeClr val="tx1"/>
                                    </a:solidFill>
                                    <a:effectLst/>
                                    <a:latin typeface="Cambria Math" panose="02040503050406030204" pitchFamily="18" charset="0"/>
                                    <a:ea typeface="+mn-ea"/>
                                    <a:cs typeface="+mn-cs"/>
                                  </a:rPr>
                                  <m:t>2</m:t>
                                </m:r>
                              </m:sup>
                            </m:sSup>
                            <m:sSup>
                              <m:sSupPr>
                                <m:ctrlPr>
                                  <a:rPr lang="es-CR" sz="1100" b="0" i="1" u="none" strike="noStrike">
                                    <a:solidFill>
                                      <a:schemeClr val="tx1"/>
                                    </a:solidFill>
                                    <a:effectLst/>
                                    <a:latin typeface="Cambria Math" panose="02040503050406030204" pitchFamily="18" charset="0"/>
                                    <a:ea typeface="+mn-ea"/>
                                    <a:cs typeface="+mn-cs"/>
                                  </a:rPr>
                                </m:ctrlPr>
                              </m:sSupPr>
                              <m:e>
                                <m:r>
                                  <a:rPr lang="es-CR" sz="1100" b="0" i="1" u="none" strike="noStrike">
                                    <a:solidFill>
                                      <a:schemeClr val="tx1"/>
                                    </a:solidFill>
                                    <a:effectLst/>
                                    <a:latin typeface="Cambria Math" panose="02040503050406030204" pitchFamily="18" charset="0"/>
                                    <a:ea typeface="+mn-ea"/>
                                    <a:cs typeface="+mn-cs"/>
                                  </a:rPr>
                                  <m:t>𝑅</m:t>
                                </m:r>
                              </m:e>
                              <m:sup>
                                <m:r>
                                  <a:rPr lang="es-CR" sz="1100" b="0" i="1" u="none" strike="noStrike">
                                    <a:solidFill>
                                      <a:schemeClr val="tx1"/>
                                    </a:solidFill>
                                    <a:effectLst/>
                                    <a:latin typeface="Cambria Math" panose="02040503050406030204" pitchFamily="18" charset="0"/>
                                    <a:ea typeface="+mn-ea"/>
                                    <a:cs typeface="+mn-cs"/>
                                  </a:rPr>
                                  <m:t>2</m:t>
                                </m:r>
                              </m:sup>
                            </m:sSup>
                          </m:num>
                          <m:den>
                            <m:r>
                              <a:rPr lang="es-CR" sz="1100" b="0" i="1" u="none" strike="noStrike">
                                <a:solidFill>
                                  <a:schemeClr val="tx1"/>
                                </a:solidFill>
                                <a:effectLst/>
                                <a:latin typeface="Cambria Math" panose="02040503050406030204" pitchFamily="18" charset="0"/>
                                <a:ea typeface="+mn-ea"/>
                                <a:cs typeface="+mn-cs"/>
                              </a:rPr>
                              <m:t>𝑔</m:t>
                            </m:r>
                          </m:den>
                        </m:f>
                      </m:e>
                    </m:d>
                    <m:r>
                      <a:rPr lang="es-CR" sz="1100" b="0" i="1" u="none" strike="noStrike">
                        <a:solidFill>
                          <a:schemeClr val="tx1"/>
                        </a:solidFill>
                        <a:effectLst/>
                        <a:latin typeface="Cambria Math" panose="02040503050406030204" pitchFamily="18" charset="0"/>
                        <a:ea typeface="+mn-ea"/>
                        <a:cs typeface="+mn-cs"/>
                      </a:rPr>
                      <m:t>+</m:t>
                    </m:r>
                    <m:d>
                      <m:dPr>
                        <m:ctrlPr>
                          <a:rPr lang="es-CR" sz="1100" b="0" i="1" u="none" strike="noStrike">
                            <a:solidFill>
                              <a:schemeClr val="tx1"/>
                            </a:solidFill>
                            <a:effectLst/>
                            <a:latin typeface="Cambria Math" panose="02040503050406030204" pitchFamily="18" charset="0"/>
                            <a:ea typeface="+mn-ea"/>
                            <a:cs typeface="+mn-cs"/>
                          </a:rPr>
                        </m:ctrlPr>
                      </m:dPr>
                      <m:e>
                        <m:f>
                          <m:fPr>
                            <m:ctrlPr>
                              <a:rPr lang="es-CR" sz="1100" b="0" i="1" u="none" strike="noStrike">
                                <a:solidFill>
                                  <a:schemeClr val="tx1"/>
                                </a:solidFill>
                                <a:effectLst/>
                                <a:latin typeface="Cambria Math" panose="02040503050406030204" pitchFamily="18" charset="0"/>
                                <a:ea typeface="+mn-ea"/>
                                <a:cs typeface="+mn-cs"/>
                              </a:rPr>
                            </m:ctrlPr>
                          </m:fPr>
                          <m:num>
                            <m:r>
                              <a:rPr lang="es-CR" sz="1100" b="0" i="1" u="none" strike="noStrike">
                                <a:solidFill>
                                  <a:schemeClr val="tx1"/>
                                </a:solidFill>
                                <a:effectLst/>
                                <a:latin typeface="Cambria Math" panose="02040503050406030204" pitchFamily="18" charset="0"/>
                                <a:ea typeface="+mn-ea"/>
                                <a:cs typeface="+mn-cs"/>
                              </a:rPr>
                              <m:t>4</m:t>
                            </m:r>
                            <m:sSup>
                              <m:sSupPr>
                                <m:ctrlPr>
                                  <a:rPr lang="es-CR" sz="1100" b="0" i="1" u="none" strike="noStrike">
                                    <a:solidFill>
                                      <a:schemeClr val="tx1"/>
                                    </a:solidFill>
                                    <a:effectLst/>
                                    <a:latin typeface="Cambria Math" panose="02040503050406030204" pitchFamily="18" charset="0"/>
                                    <a:ea typeface="+mn-ea"/>
                                    <a:cs typeface="+mn-cs"/>
                                  </a:rPr>
                                </m:ctrlPr>
                              </m:sSupPr>
                              <m:e>
                                <m:r>
                                  <a:rPr lang="es-CR" sz="1100" b="0" i="1" u="none" strike="noStrike">
                                    <a:solidFill>
                                      <a:schemeClr val="tx1"/>
                                    </a:solidFill>
                                    <a:effectLst/>
                                    <a:latin typeface="Cambria Math" panose="02040503050406030204" pitchFamily="18" charset="0"/>
                                    <a:ea typeface="Cambria Math" panose="02040503050406030204" pitchFamily="18" charset="0"/>
                                    <a:cs typeface="+mn-cs"/>
                                  </a:rPr>
                                  <m:t>𝜋</m:t>
                                </m:r>
                              </m:e>
                              <m:sup>
                                <m:r>
                                  <a:rPr lang="es-CR" sz="1100" b="0" i="1" u="none" strike="noStrike">
                                    <a:solidFill>
                                      <a:schemeClr val="tx1"/>
                                    </a:solidFill>
                                    <a:effectLst/>
                                    <a:latin typeface="Cambria Math" panose="02040503050406030204" pitchFamily="18" charset="0"/>
                                    <a:ea typeface="+mn-ea"/>
                                    <a:cs typeface="+mn-cs"/>
                                  </a:rPr>
                                  <m:t>2</m:t>
                                </m:r>
                              </m:sup>
                            </m:sSup>
                          </m:num>
                          <m:den>
                            <m:r>
                              <a:rPr lang="es-CR" sz="1100" b="0" i="1" u="none" strike="noStrike">
                                <a:solidFill>
                                  <a:schemeClr val="tx1"/>
                                </a:solidFill>
                                <a:effectLst/>
                                <a:latin typeface="Cambria Math" panose="02040503050406030204" pitchFamily="18" charset="0"/>
                                <a:ea typeface="+mn-ea"/>
                                <a:cs typeface="+mn-cs"/>
                              </a:rPr>
                              <m:t>𝑔</m:t>
                            </m:r>
                          </m:den>
                        </m:f>
                      </m:e>
                    </m:d>
                    <m:r>
                      <a:rPr lang="es-CR" sz="1100" b="0" i="1" u="none" strike="noStrike">
                        <a:solidFill>
                          <a:schemeClr val="tx1"/>
                        </a:solidFill>
                        <a:effectLst/>
                        <a:latin typeface="Cambria Math" panose="02040503050406030204" pitchFamily="18" charset="0"/>
                        <a:ea typeface="+mn-ea"/>
                        <a:cs typeface="+mn-cs"/>
                      </a:rPr>
                      <m:t>[</m:t>
                    </m:r>
                    <m:sSup>
                      <m:sSupPr>
                        <m:ctrlPr>
                          <a:rPr lang="es-CR" sz="1100" b="0" i="1" u="none" strike="noStrike">
                            <a:solidFill>
                              <a:schemeClr val="tx1"/>
                            </a:solidFill>
                            <a:effectLst/>
                            <a:latin typeface="Cambria Math" panose="02040503050406030204" pitchFamily="18" charset="0"/>
                            <a:ea typeface="+mn-ea"/>
                            <a:cs typeface="+mn-cs"/>
                          </a:rPr>
                        </m:ctrlPr>
                      </m:sSupPr>
                      <m:e>
                        <m:r>
                          <a:rPr lang="es-CR" sz="1100" b="0" i="1" u="none" strike="noStrike">
                            <a:solidFill>
                              <a:schemeClr val="tx1"/>
                            </a:solidFill>
                            <a:effectLst/>
                            <a:latin typeface="Cambria Math" panose="02040503050406030204" pitchFamily="18" charset="0"/>
                            <a:ea typeface="+mn-ea"/>
                            <a:cs typeface="+mn-cs"/>
                          </a:rPr>
                          <m:t>𝑑</m:t>
                        </m:r>
                      </m:e>
                      <m:sup>
                        <m:r>
                          <a:rPr lang="es-CR" sz="1100" b="0" i="1" u="none" strike="noStrike">
                            <a:solidFill>
                              <a:schemeClr val="tx1"/>
                            </a:solidFill>
                            <a:effectLst/>
                            <a:latin typeface="Cambria Math" panose="02040503050406030204" pitchFamily="18" charset="0"/>
                            <a:ea typeface="+mn-ea"/>
                            <a:cs typeface="+mn-cs"/>
                          </a:rPr>
                          <m:t>2</m:t>
                        </m:r>
                      </m:sup>
                    </m:sSup>
                    <m:r>
                      <a:rPr lang="es-CR" sz="1100" b="0" i="1" u="none" strike="noStrike">
                        <a:solidFill>
                          <a:schemeClr val="tx1"/>
                        </a:solidFill>
                        <a:effectLst/>
                        <a:latin typeface="Cambria Math" panose="02040503050406030204" pitchFamily="18" charset="0"/>
                        <a:ea typeface="+mn-ea"/>
                        <a:cs typeface="+mn-cs"/>
                      </a:rPr>
                      <m:t>]</m:t>
                    </m:r>
                  </m:oMath>
                </m:oMathPara>
              </a14:m>
              <a:endParaRPr lang="es-CR" sz="1100" b="0" i="0" u="none" strike="noStrike">
                <a:solidFill>
                  <a:schemeClr val="tx1"/>
                </a:solidFill>
                <a:effectLst/>
                <a:latin typeface="+mn-lt"/>
                <a:ea typeface="+mn-ea"/>
                <a:cs typeface="+mn-cs"/>
              </a:endParaRPr>
            </a:p>
            <a:p>
              <a:endParaRPr lang="es-CR" sz="1100" b="0" i="0" u="none" strike="noStrike">
                <a:solidFill>
                  <a:schemeClr val="tx1"/>
                </a:solidFill>
                <a:effectLst/>
                <a:latin typeface="+mn-lt"/>
                <a:ea typeface="+mn-ea"/>
                <a:cs typeface="+mn-cs"/>
              </a:endParaRPr>
            </a:p>
            <a:p>
              <a:r>
                <a:rPr lang="es-CR" sz="1100" b="0" i="0" u="none" strike="noStrike">
                  <a:solidFill>
                    <a:schemeClr val="tx1"/>
                  </a:solidFill>
                  <a:effectLst/>
                  <a:latin typeface="+mn-lt"/>
                  <a:ea typeface="+mn-ea"/>
                  <a:cs typeface="+mn-cs"/>
                </a:rPr>
                <a:t>Una vez realizado el cambio de variable, es posible encontrar la ecuación empírica utilizando el método de los mínimos cuadrados:</a:t>
              </a:r>
            </a:p>
            <a:p>
              <a:pPr/>
              <a14:m>
                <m:oMathPara xmlns:m="http://schemas.openxmlformats.org/officeDocument/2006/math">
                  <m:oMathParaPr>
                    <m:jc m:val="centerGroup"/>
                  </m:oMathParaPr>
                  <m:oMath xmlns:m="http://schemas.openxmlformats.org/officeDocument/2006/math">
                    <m:r>
                      <a:rPr lang="es-CR" b="0" i="1">
                        <a:latin typeface="Cambria Math" panose="02040503050406030204" pitchFamily="18" charset="0"/>
                      </a:rPr>
                      <m:t>𝑦</m:t>
                    </m:r>
                    <m:r>
                      <a:rPr lang="es-CR" b="0" i="1">
                        <a:latin typeface="Cambria Math" panose="02040503050406030204" pitchFamily="18" charset="0"/>
                      </a:rPr>
                      <m:t>=0,0409</m:t>
                    </m:r>
                    <m:r>
                      <a:rPr lang="es-CR" b="0" i="1">
                        <a:latin typeface="Cambria Math" panose="02040503050406030204" pitchFamily="18" charset="0"/>
                      </a:rPr>
                      <m:t>𝑥</m:t>
                    </m:r>
                    <m:r>
                      <a:rPr lang="es-CR" b="0" i="1">
                        <a:latin typeface="Cambria Math" panose="02040503050406030204" pitchFamily="18" charset="0"/>
                      </a:rPr>
                      <m:t>+3,5843</m:t>
                    </m:r>
                  </m:oMath>
                </m:oMathPara>
              </a14:m>
              <a:endParaRPr lang="es-CR"/>
            </a:p>
            <a:p>
              <a:endParaRPr lang="es-CR" sz="1100" b="0" i="0" u="none" strike="noStrike">
                <a:solidFill>
                  <a:schemeClr val="tx1"/>
                </a:solidFill>
                <a:effectLst/>
                <a:latin typeface="+mn-lt"/>
                <a:ea typeface="+mn-ea"/>
                <a:cs typeface="+mn-cs"/>
              </a:endParaRPr>
            </a:p>
            <a:p>
              <a:r>
                <a:rPr lang="es-CR" sz="1100" b="0" i="0" u="none" strike="noStrike">
                  <a:solidFill>
                    <a:schemeClr val="tx1"/>
                  </a:solidFill>
                  <a:effectLst/>
                  <a:latin typeface="+mn-lt"/>
                  <a:ea typeface="+mn-ea"/>
                  <a:cs typeface="+mn-cs"/>
                </a:rPr>
                <a:t>La ecuación lineal representada en la gráfica posibilita el cálculo de dos incógnitas: </a:t>
              </a:r>
              <a:r>
                <a:rPr lang="es-CR"/>
                <a:t> </a:t>
              </a:r>
            </a:p>
            <a:p>
              <a:endParaRPr lang="es-CR"/>
            </a:p>
            <a:p>
              <a:pPr marL="0" marR="0" lvl="0" indent="0" defTabSz="914400" eaLnBrk="1" fontAlgn="auto" latinLnBrk="0" hangingPunct="1">
                <a:lnSpc>
                  <a:spcPct val="100000"/>
                </a:lnSpc>
                <a:spcBef>
                  <a:spcPts val="0"/>
                </a:spcBef>
                <a:spcAft>
                  <a:spcPts val="0"/>
                </a:spcAft>
                <a:buClrTx/>
                <a:buSzTx/>
                <a:buFontTx/>
                <a:buNone/>
                <a:tabLst/>
                <a:defRPr/>
              </a:pPr>
              <a:r>
                <a:rPr lang="es-CR" sz="1100" b="0" i="0">
                  <a:solidFill>
                    <a:schemeClr val="tx1"/>
                  </a:solidFill>
                  <a:effectLst/>
                  <a:latin typeface="+mn-lt"/>
                  <a:ea typeface="+mn-ea"/>
                  <a:cs typeface="+mn-cs"/>
                </a:rPr>
                <a:t>La gravedad experimental puede despejarse a partir de la pendiente de la función lineal (m)</a:t>
              </a:r>
              <a:r>
                <a:rPr lang="es-CR" sz="1100">
                  <a:solidFill>
                    <a:schemeClr val="tx1"/>
                  </a:solidFill>
                  <a:effectLst/>
                  <a:latin typeface="+mn-lt"/>
                  <a:ea typeface="+mn-ea"/>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d>
                      <m:dPr>
                        <m:ctrlPr>
                          <a:rPr lang="es-CR" sz="1100" b="0" i="1">
                            <a:solidFill>
                              <a:schemeClr val="tx1"/>
                            </a:solidFill>
                            <a:effectLst/>
                            <a:latin typeface="Cambria Math" panose="02040503050406030204" pitchFamily="18" charset="0"/>
                            <a:ea typeface="+mn-ea"/>
                            <a:cs typeface="+mn-cs"/>
                          </a:rPr>
                        </m:ctrlPr>
                      </m:dPr>
                      <m:e>
                        <m:f>
                          <m:fPr>
                            <m:ctrlPr>
                              <a:rPr lang="es-CR" sz="1100" b="0" i="1">
                                <a:solidFill>
                                  <a:schemeClr val="tx1"/>
                                </a:solidFill>
                                <a:effectLst/>
                                <a:latin typeface="Cambria Math" panose="02040503050406030204" pitchFamily="18" charset="0"/>
                                <a:ea typeface="+mn-ea"/>
                                <a:cs typeface="+mn-cs"/>
                              </a:rPr>
                            </m:ctrlPr>
                          </m:fPr>
                          <m:num>
                            <m:r>
                              <a:rPr lang="es-CR" sz="1100" b="0" i="1">
                                <a:solidFill>
                                  <a:schemeClr val="tx1"/>
                                </a:solidFill>
                                <a:effectLst/>
                                <a:latin typeface="Cambria Math" panose="02040503050406030204" pitchFamily="18" charset="0"/>
                                <a:ea typeface="+mn-ea"/>
                                <a:cs typeface="+mn-cs"/>
                              </a:rPr>
                              <m:t>4</m:t>
                            </m:r>
                            <m:sSup>
                              <m:sSupPr>
                                <m:ctrlPr>
                                  <a:rPr lang="es-CR" sz="1100" b="0" i="1">
                                    <a:solidFill>
                                      <a:schemeClr val="tx1"/>
                                    </a:solidFill>
                                    <a:effectLst/>
                                    <a:latin typeface="Cambria Math" panose="02040503050406030204" pitchFamily="18" charset="0"/>
                                    <a:ea typeface="+mn-ea"/>
                                    <a:cs typeface="+mn-cs"/>
                                  </a:rPr>
                                </m:ctrlPr>
                              </m:sSupPr>
                              <m:e>
                                <m:r>
                                  <a:rPr lang="es-CR" sz="1100" b="0" i="1">
                                    <a:solidFill>
                                      <a:schemeClr val="tx1"/>
                                    </a:solidFill>
                                    <a:effectLst/>
                                    <a:latin typeface="Cambria Math" panose="02040503050406030204" pitchFamily="18" charset="0"/>
                                    <a:ea typeface="+mn-ea"/>
                                    <a:cs typeface="+mn-cs"/>
                                  </a:rPr>
                                  <m:t>𝜋</m:t>
                                </m:r>
                              </m:e>
                              <m:sup>
                                <m:r>
                                  <a:rPr lang="es-CR" sz="1100" b="0" i="1">
                                    <a:solidFill>
                                      <a:schemeClr val="tx1"/>
                                    </a:solidFill>
                                    <a:effectLst/>
                                    <a:latin typeface="Cambria Math" panose="02040503050406030204" pitchFamily="18" charset="0"/>
                                    <a:ea typeface="+mn-ea"/>
                                    <a:cs typeface="+mn-cs"/>
                                  </a:rPr>
                                  <m:t>2</m:t>
                                </m:r>
                              </m:sup>
                            </m:sSup>
                          </m:num>
                          <m:den>
                            <m:r>
                              <a:rPr lang="es-CR" sz="1100" b="0" i="1">
                                <a:solidFill>
                                  <a:schemeClr val="tx1"/>
                                </a:solidFill>
                                <a:effectLst/>
                                <a:latin typeface="Cambria Math" panose="02040503050406030204" pitchFamily="18" charset="0"/>
                                <a:ea typeface="+mn-ea"/>
                                <a:cs typeface="+mn-cs"/>
                              </a:rPr>
                              <m:t>𝑔</m:t>
                            </m:r>
                          </m:den>
                        </m:f>
                      </m:e>
                    </m:d>
                    <m:r>
                      <a:rPr lang="es-CR" sz="1100" b="0" i="1">
                        <a:solidFill>
                          <a:schemeClr val="tx1"/>
                        </a:solidFill>
                        <a:effectLst/>
                        <a:latin typeface="Cambria Math" panose="02040503050406030204" pitchFamily="18" charset="0"/>
                        <a:ea typeface="+mn-ea"/>
                        <a:cs typeface="+mn-cs"/>
                      </a:rPr>
                      <m:t>=</m:t>
                    </m:r>
                    <m:r>
                      <a:rPr lang="es-CR" sz="1100" b="0" i="1">
                        <a:solidFill>
                          <a:schemeClr val="tx1"/>
                        </a:solidFill>
                        <a:effectLst/>
                        <a:latin typeface="Cambria Math" panose="02040503050406030204" pitchFamily="18" charset="0"/>
                        <a:ea typeface="+mn-ea"/>
                        <a:cs typeface="+mn-cs"/>
                      </a:rPr>
                      <m:t>𝑚</m:t>
                    </m:r>
                    <m:r>
                      <a:rPr lang="es-CR" sz="1100" b="0" i="1">
                        <a:solidFill>
                          <a:schemeClr val="tx1"/>
                        </a:solidFill>
                        <a:effectLst/>
                        <a:latin typeface="Cambria Math" panose="02040503050406030204" pitchFamily="18" charset="0"/>
                        <a:ea typeface="+mn-ea"/>
                        <a:cs typeface="+mn-cs"/>
                      </a:rPr>
                      <m:t>=0,0409</m:t>
                    </m:r>
                    <m:r>
                      <m:rPr>
                        <m:nor/>
                      </m:rPr>
                      <a:rPr lang="es-CR" sz="1100" b="0" i="0">
                        <a:solidFill>
                          <a:schemeClr val="tx1"/>
                        </a:solidFill>
                        <a:effectLst/>
                        <a:latin typeface="+mn-lt"/>
                        <a:ea typeface="+mn-ea"/>
                        <a:cs typeface="+mn-cs"/>
                      </a:rPr>
                      <m:t> </m:t>
                    </m:r>
                    <m:r>
                      <m:rPr>
                        <m:nor/>
                      </m:rPr>
                      <a:rPr lang="es-CR" sz="1100">
                        <a:solidFill>
                          <a:schemeClr val="tx1"/>
                        </a:solidFill>
                        <a:effectLst/>
                        <a:latin typeface="+mn-lt"/>
                        <a:ea typeface="+mn-ea"/>
                        <a:cs typeface="+mn-cs"/>
                      </a:rPr>
                      <m:t> </m:t>
                    </m:r>
                  </m:oMath>
                </m:oMathPara>
              </a14:m>
              <a:endParaRPr lang="es-CR" sz="1100">
                <a:solidFill>
                  <a:schemeClr val="tx1"/>
                </a:solidFill>
                <a:effectLs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CR">
                <a:effectLst/>
              </a:endParaRPr>
            </a:p>
            <a:p>
              <a:pPr marL="0" marR="0" lvl="0" indent="0" algn="ctr"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R" b="0" i="1">
                        <a:effectLst/>
                        <a:latin typeface="Cambria Math" panose="02040503050406030204" pitchFamily="18" charset="0"/>
                      </a:rPr>
                      <m:t>𝑔</m:t>
                    </m:r>
                    <m:r>
                      <a:rPr lang="es-CR" b="0" i="1">
                        <a:effectLst/>
                        <a:latin typeface="Cambria Math" panose="02040503050406030204" pitchFamily="18" charset="0"/>
                      </a:rPr>
                      <m:t>=</m:t>
                    </m:r>
                    <m:d>
                      <m:dPr>
                        <m:ctrlPr>
                          <a:rPr lang="es-CR" sz="1100" b="0" i="1">
                            <a:solidFill>
                              <a:schemeClr val="tx1"/>
                            </a:solidFill>
                            <a:effectLst/>
                            <a:latin typeface="Cambria Math" panose="02040503050406030204" pitchFamily="18" charset="0"/>
                            <a:ea typeface="+mn-ea"/>
                            <a:cs typeface="+mn-cs"/>
                          </a:rPr>
                        </m:ctrlPr>
                      </m:dPr>
                      <m:e>
                        <m:f>
                          <m:fPr>
                            <m:ctrlPr>
                              <a:rPr lang="es-CR" sz="1100" b="0" i="1">
                                <a:solidFill>
                                  <a:schemeClr val="tx1"/>
                                </a:solidFill>
                                <a:effectLst/>
                                <a:latin typeface="Cambria Math" panose="02040503050406030204" pitchFamily="18" charset="0"/>
                                <a:ea typeface="+mn-ea"/>
                                <a:cs typeface="+mn-cs"/>
                              </a:rPr>
                            </m:ctrlPr>
                          </m:fPr>
                          <m:num>
                            <m:r>
                              <a:rPr lang="es-CR" sz="1100" b="0" i="1">
                                <a:solidFill>
                                  <a:schemeClr val="tx1"/>
                                </a:solidFill>
                                <a:effectLst/>
                                <a:latin typeface="Cambria Math" panose="02040503050406030204" pitchFamily="18" charset="0"/>
                                <a:ea typeface="+mn-ea"/>
                                <a:cs typeface="+mn-cs"/>
                              </a:rPr>
                              <m:t>4</m:t>
                            </m:r>
                            <m:sSup>
                              <m:sSupPr>
                                <m:ctrlPr>
                                  <a:rPr lang="es-CR" sz="1100" b="0" i="1">
                                    <a:solidFill>
                                      <a:schemeClr val="tx1"/>
                                    </a:solidFill>
                                    <a:effectLst/>
                                    <a:latin typeface="Cambria Math" panose="02040503050406030204" pitchFamily="18" charset="0"/>
                                    <a:ea typeface="+mn-ea"/>
                                    <a:cs typeface="+mn-cs"/>
                                  </a:rPr>
                                </m:ctrlPr>
                              </m:sSupPr>
                              <m:e>
                                <m:r>
                                  <a:rPr lang="es-CR" sz="1100" b="0" i="1">
                                    <a:solidFill>
                                      <a:schemeClr val="tx1"/>
                                    </a:solidFill>
                                    <a:effectLst/>
                                    <a:latin typeface="Cambria Math" panose="02040503050406030204" pitchFamily="18" charset="0"/>
                                    <a:ea typeface="+mn-ea"/>
                                    <a:cs typeface="+mn-cs"/>
                                  </a:rPr>
                                  <m:t>𝜋</m:t>
                                </m:r>
                              </m:e>
                              <m:sup>
                                <m:r>
                                  <a:rPr lang="es-CR" sz="1100" b="0" i="1">
                                    <a:solidFill>
                                      <a:schemeClr val="tx1"/>
                                    </a:solidFill>
                                    <a:effectLst/>
                                    <a:latin typeface="Cambria Math" panose="02040503050406030204" pitchFamily="18" charset="0"/>
                                    <a:ea typeface="+mn-ea"/>
                                    <a:cs typeface="+mn-cs"/>
                                  </a:rPr>
                                  <m:t>2</m:t>
                                </m:r>
                              </m:sup>
                            </m:sSup>
                          </m:num>
                          <m:den>
                            <m:r>
                              <a:rPr lang="es-CR" sz="1100" b="0" i="1">
                                <a:solidFill>
                                  <a:schemeClr val="tx1"/>
                                </a:solidFill>
                                <a:effectLst/>
                                <a:latin typeface="Cambria Math" panose="02040503050406030204" pitchFamily="18" charset="0"/>
                                <a:ea typeface="+mn-ea"/>
                                <a:cs typeface="+mn-cs"/>
                              </a:rPr>
                              <m:t>𝑚</m:t>
                            </m:r>
                          </m:den>
                        </m:f>
                      </m:e>
                    </m:d>
                    <m:r>
                      <a:rPr lang="es-CR" sz="1100" b="0" i="1">
                        <a:solidFill>
                          <a:schemeClr val="tx1"/>
                        </a:solidFill>
                        <a:effectLst/>
                        <a:latin typeface="Cambria Math" panose="02040503050406030204" pitchFamily="18" charset="0"/>
                        <a:ea typeface="+mn-ea"/>
                        <a:cs typeface="+mn-cs"/>
                      </a:rPr>
                      <m:t>=965.2121852</m:t>
                    </m:r>
                    <m:f>
                      <m:fPr>
                        <m:ctrlPr>
                          <a:rPr kumimoji="0" lang="es-CR" sz="1100" b="0" i="1" u="none" strike="noStrike" kern="0" cap="none" spc="0" normalizeH="0" baseline="0" noProof="0">
                            <a:ln>
                              <a:noFill/>
                            </a:ln>
                            <a:solidFill>
                              <a:srgbClr val="000000"/>
                            </a:solidFill>
                            <a:effectLst/>
                            <a:uLnTx/>
                            <a:uFillTx/>
                            <a:latin typeface="Cambria Math" panose="02040503050406030204" pitchFamily="18" charset="0"/>
                            <a:ea typeface="Times New Roman" panose="02020603050405020304" pitchFamily="18" charset="0"/>
                            <a:cs typeface="Calibri" panose="020F0502020204030204" pitchFamily="34" charset="0"/>
                          </a:rPr>
                        </m:ctrlPr>
                      </m:fPr>
                      <m:num>
                        <m:sSup>
                          <m:sSupPr>
                            <m:ctrlPr>
                              <a:rPr kumimoji="0" lang="es-CR" sz="1100" b="0" i="1" u="none" strike="noStrike" kern="0" cap="none" spc="0" normalizeH="0" baseline="0" noProof="0">
                                <a:ln>
                                  <a:noFill/>
                                </a:ln>
                                <a:solidFill>
                                  <a:srgbClr val="000000"/>
                                </a:solidFill>
                                <a:effectLst/>
                                <a:uLnTx/>
                                <a:uFillTx/>
                                <a:latin typeface="Cambria Math" panose="02040503050406030204" pitchFamily="18" charset="0"/>
                                <a:ea typeface="Times New Roman" panose="02020603050405020304" pitchFamily="18" charset="0"/>
                                <a:cs typeface="Calibri" panose="020F0502020204030204" pitchFamily="34" charset="0"/>
                              </a:rPr>
                            </m:ctrlPr>
                          </m:sSupPr>
                          <m:e>
                            <m:r>
                              <a:rPr kumimoji="0" lang="es-CR" sz="1100" b="0" i="1" u="none" strike="noStrike" kern="0" cap="none" spc="0" normalizeH="0" baseline="0" noProof="0">
                                <a:ln>
                                  <a:noFill/>
                                </a:ln>
                                <a:solidFill>
                                  <a:srgbClr val="000000"/>
                                </a:solidFill>
                                <a:effectLst/>
                                <a:uLnTx/>
                                <a:uFillTx/>
                                <a:latin typeface="Cambria Math" panose="02040503050406030204" pitchFamily="18" charset="0"/>
                                <a:ea typeface="Times New Roman" panose="02020603050405020304" pitchFamily="18" charset="0"/>
                                <a:cs typeface="Calibri" panose="020F0502020204030204" pitchFamily="34" charset="0"/>
                              </a:rPr>
                              <m:t>𝑐𝑚</m:t>
                            </m:r>
                          </m:e>
                          <m:sup>
                            <m:r>
                              <a:rPr kumimoji="0" lang="es-CR" sz="1100" b="0" i="1" u="none" strike="noStrike" kern="0" cap="none" spc="0" normalizeH="0" baseline="0" noProof="0">
                                <a:ln>
                                  <a:noFill/>
                                </a:ln>
                                <a:solidFill>
                                  <a:srgbClr val="000000"/>
                                </a:solidFill>
                                <a:effectLst/>
                                <a:uLnTx/>
                                <a:uFillTx/>
                                <a:latin typeface="Cambria Math" panose="02040503050406030204" pitchFamily="18" charset="0"/>
                                <a:ea typeface="Times New Roman" panose="02020603050405020304" pitchFamily="18" charset="0"/>
                                <a:cs typeface="Calibri" panose="020F0502020204030204" pitchFamily="34" charset="0"/>
                              </a:rPr>
                              <m:t>2</m:t>
                            </m:r>
                          </m:sup>
                        </m:sSup>
                      </m:num>
                      <m:den>
                        <m:r>
                          <a:rPr kumimoji="0" lang="es-CR" sz="1100" b="0" i="1" u="none" strike="noStrike" kern="0" cap="none" spc="0" normalizeH="0" baseline="0" noProof="0">
                            <a:ln>
                              <a:noFill/>
                            </a:ln>
                            <a:solidFill>
                              <a:srgbClr val="000000"/>
                            </a:solidFill>
                            <a:effectLst/>
                            <a:uLnTx/>
                            <a:uFillTx/>
                            <a:latin typeface="Cambria Math" panose="02040503050406030204" pitchFamily="18" charset="0"/>
                            <a:ea typeface="Times New Roman" panose="02020603050405020304" pitchFamily="18" charset="0"/>
                            <a:cs typeface="Calibri" panose="020F0502020204030204" pitchFamily="34" charset="0"/>
                          </a:rPr>
                          <m:t>𝑠</m:t>
                        </m:r>
                      </m:den>
                    </m:f>
                  </m:oMath>
                </m:oMathPara>
              </a14:m>
              <a:endParaRPr lang="es-CR" i="1">
                <a:effectLst/>
              </a:endParaRPr>
            </a:p>
            <a:p>
              <a:endParaRPr lang="es-CR"/>
            </a:p>
            <a:p>
              <a:r>
                <a:rPr lang="es-CR" sz="1100" b="0" i="0" u="none" strike="noStrike">
                  <a:solidFill>
                    <a:schemeClr val="tx1"/>
                  </a:solidFill>
                  <a:effectLst/>
                  <a:latin typeface="+mn-lt"/>
                  <a:ea typeface="+mn-ea"/>
                  <a:cs typeface="+mn-cs"/>
                </a:rPr>
                <a:t>El radio</a:t>
              </a:r>
              <a:r>
                <a:rPr lang="es-CR" sz="1100" b="0" i="0" u="none" strike="noStrike" baseline="0">
                  <a:solidFill>
                    <a:schemeClr val="tx1"/>
                  </a:solidFill>
                  <a:effectLst/>
                  <a:latin typeface="+mn-lt"/>
                  <a:ea typeface="+mn-ea"/>
                  <a:cs typeface="+mn-cs"/>
                </a:rPr>
                <a:t> de giro</a:t>
              </a:r>
              <a:r>
                <a:rPr lang="es-CR" sz="1100" b="0" i="0" u="none" strike="noStrike">
                  <a:solidFill>
                    <a:schemeClr val="tx1"/>
                  </a:solidFill>
                  <a:effectLst/>
                  <a:latin typeface="+mn-lt"/>
                  <a:ea typeface="+mn-ea"/>
                  <a:cs typeface="+mn-cs"/>
                </a:rPr>
                <a:t> puede ser despejado a partir del intercepto de la función (b)</a:t>
              </a:r>
              <a:r>
                <a:rPr lang="es-CR" sz="1100" b="0" i="0" u="none" strike="noStrike" baseline="0">
                  <a:solidFill>
                    <a:schemeClr val="tx1"/>
                  </a:solidFill>
                  <a:effectLst/>
                  <a:latin typeface="+mn-lt"/>
                  <a:ea typeface="+mn-ea"/>
                  <a:cs typeface="+mn-cs"/>
                </a:rPr>
                <a:t> de la siguiente manera conociendo ya el valor de la gravedad experimental del laboratorio:</a:t>
              </a:r>
            </a:p>
            <a:p>
              <a:endParaRPr lang="es-CR" sz="1100" b="0" i="0" u="none" strike="noStrike" baseline="0">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d>
                      <m:dPr>
                        <m:ctrlPr>
                          <a:rPr lang="es-CR" sz="1100" b="0" i="1">
                            <a:solidFill>
                              <a:schemeClr val="tx1"/>
                            </a:solidFill>
                            <a:effectLst/>
                            <a:latin typeface="Cambria Math" panose="02040503050406030204" pitchFamily="18" charset="0"/>
                            <a:ea typeface="+mn-ea"/>
                            <a:cs typeface="+mn-cs"/>
                          </a:rPr>
                        </m:ctrlPr>
                      </m:dPr>
                      <m:e>
                        <m:f>
                          <m:fPr>
                            <m:ctrlPr>
                              <a:rPr lang="es-CR" sz="1100" b="0" i="1">
                                <a:solidFill>
                                  <a:schemeClr val="tx1"/>
                                </a:solidFill>
                                <a:effectLst/>
                                <a:latin typeface="Cambria Math" panose="02040503050406030204" pitchFamily="18" charset="0"/>
                                <a:ea typeface="+mn-ea"/>
                                <a:cs typeface="+mn-cs"/>
                              </a:rPr>
                            </m:ctrlPr>
                          </m:fPr>
                          <m:num>
                            <m:r>
                              <a:rPr lang="es-CR" sz="1100" b="0" i="1">
                                <a:solidFill>
                                  <a:schemeClr val="tx1"/>
                                </a:solidFill>
                                <a:effectLst/>
                                <a:latin typeface="Cambria Math" panose="02040503050406030204" pitchFamily="18" charset="0"/>
                                <a:ea typeface="+mn-ea"/>
                                <a:cs typeface="+mn-cs"/>
                              </a:rPr>
                              <m:t>4</m:t>
                            </m:r>
                            <m:sSup>
                              <m:sSupPr>
                                <m:ctrlPr>
                                  <a:rPr lang="es-CR" sz="1100" b="0" i="1">
                                    <a:solidFill>
                                      <a:schemeClr val="tx1"/>
                                    </a:solidFill>
                                    <a:effectLst/>
                                    <a:latin typeface="Cambria Math" panose="02040503050406030204" pitchFamily="18" charset="0"/>
                                    <a:ea typeface="+mn-ea"/>
                                    <a:cs typeface="+mn-cs"/>
                                  </a:rPr>
                                </m:ctrlPr>
                              </m:sSupPr>
                              <m:e>
                                <m:r>
                                  <a:rPr lang="es-CR" sz="1100" b="0" i="1">
                                    <a:solidFill>
                                      <a:schemeClr val="tx1"/>
                                    </a:solidFill>
                                    <a:effectLst/>
                                    <a:latin typeface="Cambria Math" panose="02040503050406030204" pitchFamily="18" charset="0"/>
                                    <a:ea typeface="+mn-ea"/>
                                    <a:cs typeface="+mn-cs"/>
                                  </a:rPr>
                                  <m:t>𝜋</m:t>
                                </m:r>
                              </m:e>
                              <m:sup>
                                <m:r>
                                  <a:rPr lang="es-CR" sz="1100" b="0" i="1">
                                    <a:solidFill>
                                      <a:schemeClr val="tx1"/>
                                    </a:solidFill>
                                    <a:effectLst/>
                                    <a:latin typeface="Cambria Math" panose="02040503050406030204" pitchFamily="18" charset="0"/>
                                    <a:ea typeface="+mn-ea"/>
                                    <a:cs typeface="+mn-cs"/>
                                  </a:rPr>
                                  <m:t>2</m:t>
                                </m:r>
                              </m:sup>
                            </m:sSup>
                            <m:sSup>
                              <m:sSupPr>
                                <m:ctrlPr>
                                  <a:rPr lang="es-CR" sz="1100" b="0" i="1">
                                    <a:solidFill>
                                      <a:schemeClr val="tx1"/>
                                    </a:solidFill>
                                    <a:effectLst/>
                                    <a:latin typeface="Cambria Math" panose="02040503050406030204" pitchFamily="18" charset="0"/>
                                    <a:ea typeface="+mn-ea"/>
                                    <a:cs typeface="+mn-cs"/>
                                  </a:rPr>
                                </m:ctrlPr>
                              </m:sSupPr>
                              <m:e>
                                <m:r>
                                  <a:rPr lang="es-CR" sz="1100" b="0" i="1">
                                    <a:solidFill>
                                      <a:schemeClr val="tx1"/>
                                    </a:solidFill>
                                    <a:effectLst/>
                                    <a:latin typeface="Cambria Math" panose="02040503050406030204" pitchFamily="18" charset="0"/>
                                    <a:ea typeface="+mn-ea"/>
                                    <a:cs typeface="+mn-cs"/>
                                  </a:rPr>
                                  <m:t>𝑅</m:t>
                                </m:r>
                              </m:e>
                              <m:sup>
                                <m:r>
                                  <a:rPr lang="es-CR" sz="1100" b="0" i="1">
                                    <a:solidFill>
                                      <a:schemeClr val="tx1"/>
                                    </a:solidFill>
                                    <a:effectLst/>
                                    <a:latin typeface="Cambria Math" panose="02040503050406030204" pitchFamily="18" charset="0"/>
                                    <a:ea typeface="+mn-ea"/>
                                    <a:cs typeface="+mn-cs"/>
                                  </a:rPr>
                                  <m:t>2</m:t>
                                </m:r>
                              </m:sup>
                            </m:sSup>
                          </m:num>
                          <m:den>
                            <m:r>
                              <a:rPr lang="es-CR" sz="1100" b="0" i="1">
                                <a:solidFill>
                                  <a:schemeClr val="tx1"/>
                                </a:solidFill>
                                <a:effectLst/>
                                <a:latin typeface="Cambria Math" panose="02040503050406030204" pitchFamily="18" charset="0"/>
                                <a:ea typeface="+mn-ea"/>
                                <a:cs typeface="+mn-cs"/>
                              </a:rPr>
                              <m:t>𝑔</m:t>
                            </m:r>
                          </m:den>
                        </m:f>
                      </m:e>
                    </m:d>
                    <m:r>
                      <a:rPr lang="es-CR" sz="1100" b="0" i="1">
                        <a:solidFill>
                          <a:schemeClr val="tx1"/>
                        </a:solidFill>
                        <a:effectLst/>
                        <a:latin typeface="Cambria Math" panose="02040503050406030204" pitchFamily="18" charset="0"/>
                        <a:ea typeface="+mn-ea"/>
                        <a:cs typeface="+mn-cs"/>
                      </a:rPr>
                      <m:t>=</m:t>
                    </m:r>
                    <m:r>
                      <a:rPr lang="es-CR" sz="1100" b="0" i="1">
                        <a:solidFill>
                          <a:schemeClr val="tx1"/>
                        </a:solidFill>
                        <a:effectLst/>
                        <a:latin typeface="Cambria Math" panose="02040503050406030204" pitchFamily="18" charset="0"/>
                        <a:ea typeface="+mn-ea"/>
                        <a:cs typeface="+mn-cs"/>
                      </a:rPr>
                      <m:t>𝑏</m:t>
                    </m:r>
                    <m:r>
                      <a:rPr lang="es-CR" sz="1100" b="0" i="1">
                        <a:solidFill>
                          <a:schemeClr val="tx1"/>
                        </a:solidFill>
                        <a:effectLst/>
                        <a:latin typeface="Cambria Math" panose="02040503050406030204" pitchFamily="18" charset="0"/>
                        <a:ea typeface="+mn-ea"/>
                        <a:cs typeface="+mn-cs"/>
                      </a:rPr>
                      <m:t>=3,5843</m:t>
                    </m:r>
                  </m:oMath>
                </m:oMathPara>
              </a14:m>
              <a:endParaRPr lang="es-CR" sz="1100" b="0" i="0" u="none" strike="noStrike" baseline="0">
                <a:solidFill>
                  <a:schemeClr val="tx1"/>
                </a:solidFill>
                <a:effectLst/>
                <a:latin typeface="+mn-lt"/>
                <a:ea typeface="+mn-ea"/>
                <a:cs typeface="+mn-cs"/>
              </a:endParaRPr>
            </a:p>
            <a:p>
              <a:endParaRPr lang="es-CR" sz="1100" b="0" i="0" u="none" strike="noStrike" baseline="0">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sSup>
                      <m:sSupPr>
                        <m:ctrlPr>
                          <a:rPr lang="es-CR" sz="1100" b="0" i="1">
                            <a:solidFill>
                              <a:schemeClr val="tx1"/>
                            </a:solidFill>
                            <a:effectLst/>
                            <a:latin typeface="Cambria Math" panose="02040503050406030204" pitchFamily="18" charset="0"/>
                            <a:ea typeface="+mn-ea"/>
                            <a:cs typeface="+mn-cs"/>
                          </a:rPr>
                        </m:ctrlPr>
                      </m:sSupPr>
                      <m:e>
                        <m:r>
                          <a:rPr lang="es-CR" sz="1100" b="0" i="1">
                            <a:solidFill>
                              <a:schemeClr val="tx1"/>
                            </a:solidFill>
                            <a:effectLst/>
                            <a:latin typeface="Cambria Math" panose="02040503050406030204" pitchFamily="18" charset="0"/>
                            <a:ea typeface="+mn-ea"/>
                            <a:cs typeface="+mn-cs"/>
                          </a:rPr>
                          <m:t>𝑅</m:t>
                        </m:r>
                      </m:e>
                      <m:sup>
                        <m:r>
                          <a:rPr lang="es-CR" sz="1100" b="0" i="1">
                            <a:solidFill>
                              <a:schemeClr val="tx1"/>
                            </a:solidFill>
                            <a:effectLst/>
                            <a:latin typeface="Cambria Math" panose="02040503050406030204" pitchFamily="18" charset="0"/>
                            <a:ea typeface="+mn-ea"/>
                            <a:cs typeface="+mn-cs"/>
                          </a:rPr>
                          <m:t>2</m:t>
                        </m:r>
                      </m:sup>
                    </m:sSup>
                    <m:r>
                      <a:rPr lang="es-CR" sz="1100" b="0" i="1">
                        <a:solidFill>
                          <a:schemeClr val="tx1"/>
                        </a:solidFill>
                        <a:effectLst/>
                        <a:latin typeface="Cambria Math" panose="02040503050406030204" pitchFamily="18" charset="0"/>
                        <a:ea typeface="+mn-ea"/>
                        <a:cs typeface="+mn-cs"/>
                      </a:rPr>
                      <m:t>=</m:t>
                    </m:r>
                    <m:d>
                      <m:dPr>
                        <m:ctrlPr>
                          <a:rPr kumimoji="0" lang="es-CR" sz="1100" b="0" i="1" u="none" strike="noStrike" kern="0" cap="none" spc="0" normalizeH="0" baseline="0" noProof="0">
                            <a:ln>
                              <a:noFill/>
                            </a:ln>
                            <a:solidFill>
                              <a:srgbClr val="000000"/>
                            </a:solidFill>
                            <a:effectLst/>
                            <a:uLnTx/>
                            <a:uFillTx/>
                            <a:latin typeface="Cambria Math" panose="02040503050406030204" pitchFamily="18" charset="0"/>
                            <a:ea typeface="+mn-ea"/>
                            <a:cs typeface="+mn-cs"/>
                          </a:rPr>
                        </m:ctrlPr>
                      </m:dPr>
                      <m:e>
                        <m:f>
                          <m:fPr>
                            <m:ctrlPr>
                              <a:rPr kumimoji="0" lang="es-CR" sz="1100" b="0" i="1" u="none" strike="noStrike" kern="0" cap="none" spc="0" normalizeH="0" baseline="0" noProof="0">
                                <a:ln>
                                  <a:noFill/>
                                </a:ln>
                                <a:solidFill>
                                  <a:srgbClr val="000000"/>
                                </a:solidFill>
                                <a:effectLst/>
                                <a:uLnTx/>
                                <a:uFillTx/>
                                <a:latin typeface="Cambria Math" panose="02040503050406030204" pitchFamily="18" charset="0"/>
                                <a:ea typeface="+mn-ea"/>
                                <a:cs typeface="+mn-cs"/>
                              </a:rPr>
                            </m:ctrlPr>
                          </m:fPr>
                          <m:num>
                            <m:r>
                              <a:rPr kumimoji="0" lang="es-CR" sz="1100" b="0" i="1" u="none" strike="noStrike" kern="0" cap="none" spc="0" normalizeH="0" baseline="0" noProof="0">
                                <a:ln>
                                  <a:noFill/>
                                </a:ln>
                                <a:solidFill>
                                  <a:srgbClr val="000000"/>
                                </a:solidFill>
                                <a:effectLst/>
                                <a:uLnTx/>
                                <a:uFillTx/>
                                <a:latin typeface="Cambria Math" panose="02040503050406030204" pitchFamily="18" charset="0"/>
                                <a:ea typeface="+mn-ea"/>
                                <a:cs typeface="+mn-cs"/>
                              </a:rPr>
                              <m:t>𝑔𝑏</m:t>
                            </m:r>
                          </m:num>
                          <m:den>
                            <m:r>
                              <a:rPr lang="es-CR" sz="1100" b="0" i="1" baseline="0">
                                <a:solidFill>
                                  <a:schemeClr val="tx1"/>
                                </a:solidFill>
                                <a:effectLst/>
                                <a:latin typeface="Cambria Math" panose="02040503050406030204" pitchFamily="18" charset="0"/>
                                <a:ea typeface="+mn-ea"/>
                                <a:cs typeface="+mn-cs"/>
                              </a:rPr>
                              <m:t>4</m:t>
                            </m:r>
                            <m:sSup>
                              <m:sSupPr>
                                <m:ctrlPr>
                                  <a:rPr lang="es-CR" sz="1100" b="0" i="1" baseline="0">
                                    <a:solidFill>
                                      <a:schemeClr val="tx1"/>
                                    </a:solidFill>
                                    <a:effectLst/>
                                    <a:latin typeface="Cambria Math" panose="02040503050406030204" pitchFamily="18" charset="0"/>
                                    <a:ea typeface="+mn-ea"/>
                                    <a:cs typeface="+mn-cs"/>
                                  </a:rPr>
                                </m:ctrlPr>
                              </m:sSupPr>
                              <m:e>
                                <m:r>
                                  <a:rPr lang="es-CR" sz="1100" b="0" i="1" baseline="0">
                                    <a:solidFill>
                                      <a:schemeClr val="tx1"/>
                                    </a:solidFill>
                                    <a:effectLst/>
                                    <a:latin typeface="Cambria Math" panose="02040503050406030204" pitchFamily="18" charset="0"/>
                                    <a:ea typeface="+mn-ea"/>
                                    <a:cs typeface="+mn-cs"/>
                                  </a:rPr>
                                  <m:t>𝜋</m:t>
                                </m:r>
                              </m:e>
                              <m:sup>
                                <m:r>
                                  <a:rPr lang="es-CR" sz="1100" b="0" i="1" baseline="0">
                                    <a:solidFill>
                                      <a:schemeClr val="tx1"/>
                                    </a:solidFill>
                                    <a:effectLst/>
                                    <a:latin typeface="Cambria Math" panose="02040503050406030204" pitchFamily="18" charset="0"/>
                                    <a:ea typeface="+mn-ea"/>
                                    <a:cs typeface="+mn-cs"/>
                                  </a:rPr>
                                  <m:t>2</m:t>
                                </m:r>
                              </m:sup>
                            </m:sSup>
                          </m:den>
                        </m:f>
                      </m:e>
                    </m:d>
                  </m:oMath>
                </m:oMathPara>
              </a14:m>
              <a:endParaRPr lang="es-CR" sz="1100" b="0" i="0" u="none" strike="noStrike" baseline="0">
                <a:solidFill>
                  <a:schemeClr val="tx1"/>
                </a:solidFill>
                <a:effectLst/>
                <a:latin typeface="+mn-lt"/>
                <a:ea typeface="+mn-ea"/>
                <a:cs typeface="+mn-cs"/>
              </a:endParaRPr>
            </a:p>
            <a:p>
              <a:endParaRPr lang="es-CR" sz="1100" b="0" i="0" u="none" strike="noStrike" baseline="0">
                <a:solidFill>
                  <a:schemeClr val="tx1"/>
                </a:solidFill>
                <a:effectLst/>
                <a:latin typeface="+mn-lt"/>
                <a:ea typeface="+mn-ea"/>
                <a:cs typeface="+mn-cs"/>
              </a:endParaRPr>
            </a:p>
            <a:p>
              <a:endParaRPr lang="es-CR" sz="1100" b="0" i="0" u="none" strike="noStrike" baseline="0">
                <a:solidFill>
                  <a:schemeClr val="tx1"/>
                </a:solidFill>
                <a:effectLst/>
                <a:latin typeface="+mn-lt"/>
                <a:ea typeface="+mn-ea"/>
                <a:cs typeface="+mn-cs"/>
              </a:endParaRPr>
            </a:p>
            <a:p>
              <a:r>
                <a:rPr lang="es-CR" sz="1100"/>
                <a:t>De esa</a:t>
              </a:r>
              <a:r>
                <a:rPr lang="es-CR" sz="1100" baseline="0"/>
                <a:t> manera podemos analizar la gráfica más fácilmente. Se puede observar que, al tener una pendiente positiva, a mayor distancia, mayor será el período del péndulo.</a:t>
              </a:r>
              <a:endParaRPr lang="es-CR" sz="1100"/>
            </a:p>
          </xdr:txBody>
        </xdr:sp>
      </mc:Choice>
      <mc:Fallback xmlns="">
        <xdr:sp macro="" textlink="">
          <xdr:nvSpPr>
            <xdr:cNvPr id="2" name="CuadroTexto 1">
              <a:extLst>
                <a:ext uri="{FF2B5EF4-FFF2-40B4-BE49-F238E27FC236}">
                  <a16:creationId xmlns:a16="http://schemas.microsoft.com/office/drawing/2014/main" id="{6406ECAE-074D-4134-9866-EC92104F752B}"/>
                </a:ext>
              </a:extLst>
            </xdr:cNvPr>
            <xdr:cNvSpPr txBox="1"/>
          </xdr:nvSpPr>
          <xdr:spPr>
            <a:xfrm>
              <a:off x="18195551" y="7976348"/>
              <a:ext cx="5981700" cy="6152005"/>
            </a:xfrm>
            <a:prstGeom prst="rect">
              <a:avLst/>
            </a:prstGeom>
            <a:noFill/>
            <a:ln>
              <a:solidFill>
                <a:schemeClr val="bg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R" sz="1100"/>
                <a:t>La siguiente gráfica muestra la función al realizar los cambios de variable respectivos. </a:t>
              </a:r>
              <a:r>
                <a:rPr lang="es-CR" sz="1100" b="0" i="0" u="none" strike="noStrike">
                  <a:solidFill>
                    <a:schemeClr val="tx1"/>
                  </a:solidFill>
                  <a:effectLst/>
                  <a:latin typeface="+mn-lt"/>
                  <a:ea typeface="+mn-ea"/>
                  <a:cs typeface="+mn-cs"/>
                </a:rPr>
                <a:t>En este caso, para linealizar la función es necesario cambiar de</a:t>
              </a:r>
              <a:r>
                <a:rPr lang="es-CR" sz="1100" b="0" i="0" u="none" strike="noStrike" baseline="0">
                  <a:solidFill>
                    <a:schemeClr val="tx1"/>
                  </a:solidFill>
                  <a:effectLst/>
                  <a:latin typeface="+mn-lt"/>
                  <a:ea typeface="+mn-ea"/>
                  <a:cs typeface="+mn-cs"/>
                </a:rPr>
                <a:t> la siguiente manera:</a:t>
              </a:r>
              <a:endParaRPr lang="es-CR"/>
            </a:p>
            <a:p>
              <a:pPr/>
              <a:r>
                <a:rPr lang="es-CR" b="0" i="0">
                  <a:latin typeface="Cambria Math" panose="02040503050406030204" pitchFamily="18" charset="0"/>
                </a:rPr>
                <a:t>𝑦=𝑇^2 𝑑</a:t>
              </a:r>
              <a:endParaRPr lang="es-CR"/>
            </a:p>
            <a:p>
              <a:pPr/>
              <a:r>
                <a:rPr lang="es-CR" b="0" i="0">
                  <a:latin typeface="Cambria Math" panose="02040503050406030204" pitchFamily="18" charset="0"/>
                </a:rPr>
                <a:t>𝑥=𝑑^2</a:t>
              </a:r>
              <a:endParaRPr lang="es-CR"/>
            </a:p>
            <a:p>
              <a:r>
                <a:rPr lang="es-CR" sz="1100" b="0" i="0" u="none" strike="noStrike">
                  <a:solidFill>
                    <a:schemeClr val="tx1"/>
                  </a:solidFill>
                  <a:effectLst/>
                  <a:latin typeface="+mn-lt"/>
                  <a:ea typeface="+mn-ea"/>
                  <a:cs typeface="+mn-cs"/>
                </a:rPr>
                <a:t>Se puede observar que el cambio de variable en efecto linealiza la función simplificando así el análisis de la misma.</a:t>
              </a:r>
            </a:p>
            <a:p>
              <a:pPr/>
              <a:r>
                <a:rPr lang="es-CR" sz="1100" b="0" i="0" u="none" strike="noStrike">
                  <a:solidFill>
                    <a:schemeClr val="tx1"/>
                  </a:solidFill>
                  <a:effectLst/>
                  <a:latin typeface="Cambria Math" panose="02040503050406030204" pitchFamily="18" charset="0"/>
                  <a:ea typeface="+mn-ea"/>
                  <a:cs typeface="+mn-cs"/>
                </a:rPr>
                <a:t>[𝑇^2 𝑑]=((4</a:t>
              </a:r>
              <a:r>
                <a:rPr lang="es-CR" sz="1100" b="0" i="0" u="none" strike="noStrike">
                  <a:solidFill>
                    <a:schemeClr val="tx1"/>
                  </a:solidFill>
                  <a:effectLst/>
                  <a:latin typeface="Cambria Math" panose="02040503050406030204" pitchFamily="18" charset="0"/>
                  <a:ea typeface="Cambria Math" panose="02040503050406030204" pitchFamily="18" charset="0"/>
                  <a:cs typeface="+mn-cs"/>
                </a:rPr>
                <a:t>𝜋</a:t>
              </a:r>
              <a:r>
                <a:rPr lang="es-CR" sz="1100" b="0" i="0" u="none" strike="noStrike">
                  <a:solidFill>
                    <a:schemeClr val="tx1"/>
                  </a:solidFill>
                  <a:effectLst/>
                  <a:latin typeface="Cambria Math" panose="02040503050406030204" pitchFamily="18" charset="0"/>
                  <a:ea typeface="+mn-ea"/>
                  <a:cs typeface="+mn-cs"/>
                </a:rPr>
                <a:t>^2 𝑅^2)/𝑔)+((4</a:t>
              </a:r>
              <a:r>
                <a:rPr lang="es-CR" sz="1100" b="0" i="0" u="none" strike="noStrike">
                  <a:solidFill>
                    <a:schemeClr val="tx1"/>
                  </a:solidFill>
                  <a:effectLst/>
                  <a:latin typeface="Cambria Math" panose="02040503050406030204" pitchFamily="18" charset="0"/>
                  <a:ea typeface="Cambria Math" panose="02040503050406030204" pitchFamily="18" charset="0"/>
                  <a:cs typeface="+mn-cs"/>
                </a:rPr>
                <a:t>𝜋</a:t>
              </a:r>
              <a:r>
                <a:rPr lang="es-CR" sz="1100" b="0" i="0" u="none" strike="noStrike">
                  <a:solidFill>
                    <a:schemeClr val="tx1"/>
                  </a:solidFill>
                  <a:effectLst/>
                  <a:latin typeface="Cambria Math" panose="02040503050406030204" pitchFamily="18" charset="0"/>
                  <a:ea typeface="+mn-ea"/>
                  <a:cs typeface="+mn-cs"/>
                </a:rPr>
                <a:t>^2)/𝑔)[𝑑^2]</a:t>
              </a:r>
              <a:endParaRPr lang="es-CR" sz="1100" b="0" i="0" u="none" strike="noStrike">
                <a:solidFill>
                  <a:schemeClr val="tx1"/>
                </a:solidFill>
                <a:effectLst/>
                <a:latin typeface="+mn-lt"/>
                <a:ea typeface="+mn-ea"/>
                <a:cs typeface="+mn-cs"/>
              </a:endParaRPr>
            </a:p>
            <a:p>
              <a:endParaRPr lang="es-CR" sz="1100" b="0" i="0" u="none" strike="noStrike">
                <a:solidFill>
                  <a:schemeClr val="tx1"/>
                </a:solidFill>
                <a:effectLst/>
                <a:latin typeface="+mn-lt"/>
                <a:ea typeface="+mn-ea"/>
                <a:cs typeface="+mn-cs"/>
              </a:endParaRPr>
            </a:p>
            <a:p>
              <a:r>
                <a:rPr lang="es-CR" sz="1100" b="0" i="0" u="none" strike="noStrike">
                  <a:solidFill>
                    <a:schemeClr val="tx1"/>
                  </a:solidFill>
                  <a:effectLst/>
                  <a:latin typeface="+mn-lt"/>
                  <a:ea typeface="+mn-ea"/>
                  <a:cs typeface="+mn-cs"/>
                </a:rPr>
                <a:t>Una vez realizado el cambio de variable, es posible encontrar la ecuación empírica utilizando el método de los mínimos cuadrados:</a:t>
              </a:r>
            </a:p>
            <a:p>
              <a:pPr/>
              <a:r>
                <a:rPr lang="es-CR" b="0" i="0">
                  <a:latin typeface="Cambria Math" panose="02040503050406030204" pitchFamily="18" charset="0"/>
                </a:rPr>
                <a:t>𝑦=0,0409𝑥+3,5843</a:t>
              </a:r>
              <a:endParaRPr lang="es-CR"/>
            </a:p>
            <a:p>
              <a:endParaRPr lang="es-CR" sz="1100" b="0" i="0" u="none" strike="noStrike">
                <a:solidFill>
                  <a:schemeClr val="tx1"/>
                </a:solidFill>
                <a:effectLst/>
                <a:latin typeface="+mn-lt"/>
                <a:ea typeface="+mn-ea"/>
                <a:cs typeface="+mn-cs"/>
              </a:endParaRPr>
            </a:p>
            <a:p>
              <a:r>
                <a:rPr lang="es-CR" sz="1100" b="0" i="0" u="none" strike="noStrike">
                  <a:solidFill>
                    <a:schemeClr val="tx1"/>
                  </a:solidFill>
                  <a:effectLst/>
                  <a:latin typeface="+mn-lt"/>
                  <a:ea typeface="+mn-ea"/>
                  <a:cs typeface="+mn-cs"/>
                </a:rPr>
                <a:t>La ecuación lineal representada en la gráfica posibilita el cálculo de dos incógnitas: </a:t>
              </a:r>
              <a:r>
                <a:rPr lang="es-CR"/>
                <a:t> </a:t>
              </a:r>
            </a:p>
            <a:p>
              <a:endParaRPr lang="es-CR"/>
            </a:p>
            <a:p>
              <a:pPr marL="0" marR="0" lvl="0" indent="0" defTabSz="914400" eaLnBrk="1" fontAlgn="auto" latinLnBrk="0" hangingPunct="1">
                <a:lnSpc>
                  <a:spcPct val="100000"/>
                </a:lnSpc>
                <a:spcBef>
                  <a:spcPts val="0"/>
                </a:spcBef>
                <a:spcAft>
                  <a:spcPts val="0"/>
                </a:spcAft>
                <a:buClrTx/>
                <a:buSzTx/>
                <a:buFontTx/>
                <a:buNone/>
                <a:tabLst/>
                <a:defRPr/>
              </a:pPr>
              <a:r>
                <a:rPr lang="es-CR" sz="1100" b="0" i="0">
                  <a:solidFill>
                    <a:schemeClr val="tx1"/>
                  </a:solidFill>
                  <a:effectLst/>
                  <a:latin typeface="+mn-lt"/>
                  <a:ea typeface="+mn-ea"/>
                  <a:cs typeface="+mn-cs"/>
                </a:rPr>
                <a:t>La gravedad experimental puede despejarse a partir de la pendiente de la función lineal (m)</a:t>
              </a:r>
              <a:r>
                <a:rPr lang="es-CR" sz="1100">
                  <a:solidFill>
                    <a:schemeClr val="tx1"/>
                  </a:solidFill>
                  <a:effectLst/>
                  <a:latin typeface="+mn-lt"/>
                  <a:ea typeface="+mn-ea"/>
                  <a:cs typeface="+mn-cs"/>
                </a:rPr>
                <a:t>:</a:t>
              </a:r>
            </a:p>
            <a:p>
              <a:pPr marL="0" marR="0" lvl="0" indent="0" algn="ctr" defTabSz="914400" eaLnBrk="1" fontAlgn="auto" latinLnBrk="0" hangingPunct="1">
                <a:lnSpc>
                  <a:spcPct val="100000"/>
                </a:lnSpc>
                <a:spcBef>
                  <a:spcPts val="0"/>
                </a:spcBef>
                <a:spcAft>
                  <a:spcPts val="0"/>
                </a:spcAft>
                <a:buClrTx/>
                <a:buSzTx/>
                <a:buFontTx/>
                <a:buNone/>
                <a:tabLst/>
                <a:defRPr/>
              </a:pPr>
              <a:r>
                <a:rPr lang="es-CR" sz="1100" b="0" i="0">
                  <a:solidFill>
                    <a:schemeClr val="tx1"/>
                  </a:solidFill>
                  <a:effectLst/>
                  <a:latin typeface="Cambria Math" panose="02040503050406030204" pitchFamily="18" charset="0"/>
                  <a:ea typeface="+mn-ea"/>
                  <a:cs typeface="+mn-cs"/>
                </a:rPr>
                <a:t>((4𝜋^2)/𝑔)=𝑚=0,0409" </a:t>
              </a:r>
              <a:r>
                <a:rPr lang="es-CR" sz="1100" i="0">
                  <a:solidFill>
                    <a:schemeClr val="tx1"/>
                  </a:solidFill>
                  <a:effectLst/>
                  <a:latin typeface="Cambria Math" panose="02040503050406030204" pitchFamily="18" charset="0"/>
                  <a:ea typeface="+mn-ea"/>
                  <a:cs typeface="+mn-cs"/>
                </a:rPr>
                <a:t> </a:t>
              </a:r>
              <a:r>
                <a:rPr lang="es-CR" sz="1100" i="0">
                  <a:solidFill>
                    <a:schemeClr val="tx1"/>
                  </a:solidFill>
                  <a:effectLst/>
                  <a:latin typeface="+mn-lt"/>
                  <a:ea typeface="+mn-ea"/>
                  <a:cs typeface="+mn-cs"/>
                </a:rPr>
                <a:t>"</a:t>
              </a:r>
              <a:endParaRPr lang="es-CR" sz="1100">
                <a:solidFill>
                  <a:schemeClr val="tx1"/>
                </a:solidFill>
                <a:effectLs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CR">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s-CR" b="0" i="0">
                  <a:effectLst/>
                  <a:latin typeface="Cambria Math" panose="02040503050406030204" pitchFamily="18" charset="0"/>
                </a:rPr>
                <a:t>𝑔=</a:t>
              </a:r>
              <a:r>
                <a:rPr lang="es-CR" sz="1100" b="0" i="0">
                  <a:solidFill>
                    <a:schemeClr val="tx1"/>
                  </a:solidFill>
                  <a:effectLst/>
                  <a:latin typeface="+mn-lt"/>
                  <a:ea typeface="+mn-ea"/>
                  <a:cs typeface="+mn-cs"/>
                </a:rPr>
                <a:t>((4𝜋^2)/</a:t>
              </a:r>
              <a:r>
                <a:rPr lang="es-CR" sz="1100" b="0" i="0">
                  <a:solidFill>
                    <a:schemeClr val="tx1"/>
                  </a:solidFill>
                  <a:effectLst/>
                  <a:latin typeface="Cambria Math" panose="02040503050406030204" pitchFamily="18" charset="0"/>
                  <a:ea typeface="+mn-ea"/>
                  <a:cs typeface="+mn-cs"/>
                </a:rPr>
                <a:t>𝑚</a:t>
              </a:r>
              <a:r>
                <a:rPr lang="es-CR" sz="1100" b="0" i="0">
                  <a:solidFill>
                    <a:schemeClr val="tx1"/>
                  </a:solidFill>
                  <a:effectLst/>
                  <a:latin typeface="+mn-lt"/>
                  <a:ea typeface="+mn-ea"/>
                  <a:cs typeface="+mn-cs"/>
                </a:rPr>
                <a:t>)</a:t>
              </a:r>
              <a:r>
                <a:rPr lang="es-CR" sz="1100" b="0" i="0">
                  <a:solidFill>
                    <a:schemeClr val="tx1"/>
                  </a:solidFill>
                  <a:effectLst/>
                  <a:latin typeface="Cambria Math" panose="02040503050406030204" pitchFamily="18" charset="0"/>
                  <a:ea typeface="+mn-ea"/>
                  <a:cs typeface="+mn-cs"/>
                </a:rPr>
                <a:t>=965.2121852</a:t>
              </a:r>
              <a:r>
                <a:rPr kumimoji="0" lang="es-CR" sz="1100" b="0" i="0" u="none" strike="noStrike" kern="0" cap="none" spc="0" normalizeH="0" baseline="0" noProof="0">
                  <a:ln>
                    <a:noFill/>
                  </a:ln>
                  <a:solidFill>
                    <a:srgbClr val="000000"/>
                  </a:solidFill>
                  <a:effectLst/>
                  <a:uLnTx/>
                  <a:uFillTx/>
                  <a:latin typeface="Cambria Math" panose="02040503050406030204" pitchFamily="18" charset="0"/>
                  <a:cs typeface="Calibri" panose="020F0502020204030204" pitchFamily="34" charset="0"/>
                </a:rPr>
                <a:t> 〖</a:t>
              </a:r>
              <a:r>
                <a:rPr kumimoji="0" lang="es-CR" sz="1100" b="0" i="0" u="none" strike="noStrike" kern="0" cap="none" spc="0" normalizeH="0" baseline="0" noProof="0">
                  <a:ln>
                    <a:noFill/>
                  </a:ln>
                  <a:solidFill>
                    <a:srgbClr val="000000"/>
                  </a:solidFill>
                  <a:effectLst/>
                  <a:uLnTx/>
                  <a:uFillTx/>
                  <a:latin typeface="Cambria Math" panose="02040503050406030204" pitchFamily="18" charset="0"/>
                  <a:ea typeface="Times New Roman" panose="02020603050405020304" pitchFamily="18" charset="0"/>
                  <a:cs typeface="Calibri" panose="020F0502020204030204" pitchFamily="34" charset="0"/>
                </a:rPr>
                <a:t>𝑐𝑚〗^2/𝑠</a:t>
              </a:r>
              <a:endParaRPr lang="es-CR" i="1">
                <a:effectLst/>
              </a:endParaRPr>
            </a:p>
            <a:p>
              <a:endParaRPr lang="es-CR"/>
            </a:p>
            <a:p>
              <a:r>
                <a:rPr lang="es-CR" sz="1100" b="0" i="0" u="none" strike="noStrike">
                  <a:solidFill>
                    <a:schemeClr val="tx1"/>
                  </a:solidFill>
                  <a:effectLst/>
                  <a:latin typeface="+mn-lt"/>
                  <a:ea typeface="+mn-ea"/>
                  <a:cs typeface="+mn-cs"/>
                </a:rPr>
                <a:t>El radio</a:t>
              </a:r>
              <a:r>
                <a:rPr lang="es-CR" sz="1100" b="0" i="0" u="none" strike="noStrike" baseline="0">
                  <a:solidFill>
                    <a:schemeClr val="tx1"/>
                  </a:solidFill>
                  <a:effectLst/>
                  <a:latin typeface="+mn-lt"/>
                  <a:ea typeface="+mn-ea"/>
                  <a:cs typeface="+mn-cs"/>
                </a:rPr>
                <a:t> de giro</a:t>
              </a:r>
              <a:r>
                <a:rPr lang="es-CR" sz="1100" b="0" i="0" u="none" strike="noStrike">
                  <a:solidFill>
                    <a:schemeClr val="tx1"/>
                  </a:solidFill>
                  <a:effectLst/>
                  <a:latin typeface="+mn-lt"/>
                  <a:ea typeface="+mn-ea"/>
                  <a:cs typeface="+mn-cs"/>
                </a:rPr>
                <a:t> puede ser despejado a partir del intercepto de la función (b)</a:t>
              </a:r>
              <a:r>
                <a:rPr lang="es-CR" sz="1100" b="0" i="0" u="none" strike="noStrike" baseline="0">
                  <a:solidFill>
                    <a:schemeClr val="tx1"/>
                  </a:solidFill>
                  <a:effectLst/>
                  <a:latin typeface="+mn-lt"/>
                  <a:ea typeface="+mn-ea"/>
                  <a:cs typeface="+mn-cs"/>
                </a:rPr>
                <a:t> de la siguiente manera conociendo ya el valor de la gravedad experimental del laboratorio:</a:t>
              </a:r>
            </a:p>
            <a:p>
              <a:endParaRPr lang="es-CR" sz="1100" b="0" i="0" u="none" strike="noStrike" baseline="0">
                <a:solidFill>
                  <a:schemeClr val="tx1"/>
                </a:solidFill>
                <a:effectLst/>
                <a:latin typeface="+mn-lt"/>
                <a:ea typeface="+mn-ea"/>
                <a:cs typeface="+mn-cs"/>
              </a:endParaRPr>
            </a:p>
            <a:p>
              <a:pPr/>
              <a:r>
                <a:rPr lang="es-CR" sz="1100" b="0" i="0">
                  <a:solidFill>
                    <a:schemeClr val="tx1"/>
                  </a:solidFill>
                  <a:effectLst/>
                  <a:latin typeface="Cambria Math" panose="02040503050406030204" pitchFamily="18" charset="0"/>
                  <a:ea typeface="+mn-ea"/>
                  <a:cs typeface="+mn-cs"/>
                </a:rPr>
                <a:t>((4𝜋^2 𝑅^2)/𝑔)=𝑏=3,5843</a:t>
              </a:r>
              <a:endParaRPr lang="es-CR" sz="1100" b="0" i="0" u="none" strike="noStrike" baseline="0">
                <a:solidFill>
                  <a:schemeClr val="tx1"/>
                </a:solidFill>
                <a:effectLst/>
                <a:latin typeface="+mn-lt"/>
                <a:ea typeface="+mn-ea"/>
                <a:cs typeface="+mn-cs"/>
              </a:endParaRPr>
            </a:p>
            <a:p>
              <a:pPr/>
              <a:endParaRPr lang="es-CR" sz="1100" b="0" i="0" u="none" strike="noStrike" baseline="0">
                <a:solidFill>
                  <a:schemeClr val="tx1"/>
                </a:solidFill>
                <a:effectLst/>
                <a:latin typeface="+mn-lt"/>
                <a:ea typeface="+mn-ea"/>
                <a:cs typeface="+mn-cs"/>
              </a:endParaRPr>
            </a:p>
            <a:p>
              <a:pPr/>
              <a:r>
                <a:rPr lang="es-CR" sz="1100" b="0" i="0">
                  <a:solidFill>
                    <a:schemeClr val="tx1"/>
                  </a:solidFill>
                  <a:effectLst/>
                  <a:latin typeface="+mn-lt"/>
                  <a:ea typeface="+mn-ea"/>
                  <a:cs typeface="+mn-cs"/>
                </a:rPr>
                <a:t>𝑅^2</a:t>
              </a:r>
              <a:r>
                <a:rPr lang="es-CR" sz="1100" b="0" i="0">
                  <a:solidFill>
                    <a:schemeClr val="tx1"/>
                  </a:solidFill>
                  <a:effectLst/>
                  <a:latin typeface="Cambria Math" panose="02040503050406030204" pitchFamily="18" charset="0"/>
                  <a:ea typeface="+mn-ea"/>
                  <a:cs typeface="+mn-cs"/>
                </a:rPr>
                <a:t>=</a:t>
              </a:r>
              <a:r>
                <a:rPr kumimoji="0" lang="es-CR" sz="1100" b="0" i="0" u="none" strike="noStrike" kern="0" cap="none" spc="0" normalizeH="0" baseline="0" noProof="0">
                  <a:ln>
                    <a:noFill/>
                  </a:ln>
                  <a:solidFill>
                    <a:srgbClr val="000000"/>
                  </a:solidFill>
                  <a:effectLst/>
                  <a:uLnTx/>
                  <a:uFillTx/>
                  <a:latin typeface="Cambria Math" panose="02040503050406030204" pitchFamily="18" charset="0"/>
                  <a:ea typeface="+mn-ea"/>
                  <a:cs typeface="+mn-cs"/>
                </a:rPr>
                <a:t>(𝑔𝑏/(</a:t>
              </a:r>
              <a:r>
                <a:rPr lang="es-CR" sz="1100" b="0" i="0" baseline="0">
                  <a:solidFill>
                    <a:schemeClr val="tx1"/>
                  </a:solidFill>
                  <a:effectLst/>
                  <a:latin typeface="+mn-lt"/>
                  <a:ea typeface="+mn-ea"/>
                  <a:cs typeface="+mn-cs"/>
                </a:rPr>
                <a:t>4𝜋^2</a:t>
              </a:r>
              <a:r>
                <a:rPr kumimoji="0" lang="es-CR" sz="1100" b="0" i="0" u="none" strike="noStrike" kern="0" cap="none" spc="0" normalizeH="0" baseline="0" noProof="0">
                  <a:ln>
                    <a:noFill/>
                  </a:ln>
                  <a:solidFill>
                    <a:srgbClr val="000000"/>
                  </a:solidFill>
                  <a:effectLst/>
                  <a:uLnTx/>
                  <a:uFillTx/>
                  <a:latin typeface="Cambria Math" panose="02040503050406030204" pitchFamily="18" charset="0"/>
                  <a:ea typeface="+mn-ea"/>
                  <a:cs typeface="+mn-cs"/>
                </a:rPr>
                <a:t> ))</a:t>
              </a:r>
              <a:endParaRPr lang="es-CR" sz="1100" b="0" i="0" u="none" strike="noStrike" baseline="0">
                <a:solidFill>
                  <a:schemeClr val="tx1"/>
                </a:solidFill>
                <a:effectLst/>
                <a:latin typeface="+mn-lt"/>
                <a:ea typeface="+mn-ea"/>
                <a:cs typeface="+mn-cs"/>
              </a:endParaRPr>
            </a:p>
            <a:p>
              <a:pPr/>
              <a:endParaRPr lang="es-CR" sz="1100" b="0" i="0" u="none" strike="noStrike" baseline="0">
                <a:solidFill>
                  <a:schemeClr val="tx1"/>
                </a:solidFill>
                <a:effectLst/>
                <a:latin typeface="+mn-lt"/>
                <a:ea typeface="+mn-ea"/>
                <a:cs typeface="+mn-cs"/>
              </a:endParaRPr>
            </a:p>
            <a:p>
              <a:endParaRPr lang="es-CR" sz="1100" b="0" i="0" u="none" strike="noStrike" baseline="0">
                <a:solidFill>
                  <a:schemeClr val="tx1"/>
                </a:solidFill>
                <a:effectLst/>
                <a:latin typeface="+mn-lt"/>
                <a:ea typeface="+mn-ea"/>
                <a:cs typeface="+mn-cs"/>
              </a:endParaRPr>
            </a:p>
            <a:p>
              <a:r>
                <a:rPr lang="es-CR" sz="1100"/>
                <a:t>De esa</a:t>
              </a:r>
              <a:r>
                <a:rPr lang="es-CR" sz="1100" baseline="0"/>
                <a:t> manera podemos analizar la gráfica más fácilmente. Se puede observar que, al tener una pendiente positiva, a mayor distancia, mayor será el período del péndulo.</a:t>
              </a:r>
              <a:endParaRPr lang="es-CR" sz="1100"/>
            </a:p>
          </xdr:txBody>
        </xdr:sp>
      </mc:Fallback>
    </mc:AlternateContent>
    <xdr:clientData/>
  </xdr:oneCellAnchor>
  <xdr:twoCellAnchor>
    <xdr:from>
      <xdr:col>18</xdr:col>
      <xdr:colOff>1171575</xdr:colOff>
      <xdr:row>12</xdr:row>
      <xdr:rowOff>123825</xdr:rowOff>
    </xdr:from>
    <xdr:to>
      <xdr:col>22</xdr:col>
      <xdr:colOff>819150</xdr:colOff>
      <xdr:row>21</xdr:row>
      <xdr:rowOff>28575</xdr:rowOff>
    </xdr:to>
    <xdr:sp macro="" textlink="">
      <xdr:nvSpPr>
        <xdr:cNvPr id="4" name="CuadroTexto 3">
          <a:extLst>
            <a:ext uri="{FF2B5EF4-FFF2-40B4-BE49-F238E27FC236}">
              <a16:creationId xmlns:a16="http://schemas.microsoft.com/office/drawing/2014/main" id="{3FCA33F2-FA27-43B6-8CDB-167974CF66D8}"/>
            </a:ext>
          </a:extLst>
        </xdr:cNvPr>
        <xdr:cNvSpPr txBox="1"/>
      </xdr:nvSpPr>
      <xdr:spPr>
        <a:xfrm>
          <a:off x="20593050" y="2724150"/>
          <a:ext cx="4514850" cy="1933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100" b="0" i="0" u="none" strike="noStrike">
              <a:solidFill>
                <a:schemeClr val="dk1"/>
              </a:solidFill>
              <a:effectLst/>
              <a:latin typeface="+mn-lt"/>
              <a:ea typeface="+mn-ea"/>
              <a:cs typeface="+mn-cs"/>
            </a:rPr>
            <a:t>Este gráfico presenta la dispersión entre los distintos valores de las variables obtenidas en el laboratorio.</a:t>
          </a:r>
          <a:r>
            <a:rPr lang="es-CR"/>
            <a:t> </a:t>
          </a:r>
          <a:r>
            <a:rPr lang="es-CR" sz="1100" b="0" i="0" u="none" strike="noStrike">
              <a:solidFill>
                <a:schemeClr val="dk1"/>
              </a:solidFill>
              <a:effectLst/>
              <a:latin typeface="+mn-lt"/>
              <a:ea typeface="+mn-ea"/>
              <a:cs typeface="+mn-cs"/>
            </a:rPr>
            <a:t>Se utilizan los datos del periodo (T) en función de la distancia del eje de rotación al centro de masa (d).</a:t>
          </a:r>
          <a:r>
            <a:rPr lang="es-CR"/>
            <a:t> </a:t>
          </a:r>
        </a:p>
        <a:p>
          <a:r>
            <a:rPr lang="es-CR" sz="1100" b="0" i="0" u="none" strike="noStrike">
              <a:solidFill>
                <a:schemeClr val="dk1"/>
              </a:solidFill>
              <a:effectLst/>
              <a:latin typeface="+mn-lt"/>
              <a:ea typeface="+mn-ea"/>
              <a:cs typeface="+mn-cs"/>
            </a:rPr>
            <a:t>Se puede ver en el gráfico que</a:t>
          </a:r>
          <a:r>
            <a:rPr lang="es-CR" sz="1100" b="0" i="0" u="none" strike="noStrike" baseline="0">
              <a:solidFill>
                <a:schemeClr val="dk1"/>
              </a:solidFill>
              <a:effectLst/>
              <a:latin typeface="+mn-lt"/>
              <a:ea typeface="+mn-ea"/>
              <a:cs typeface="+mn-cs"/>
            </a:rPr>
            <a:t> los valores mayores del período se obtienen en la mayor y en la menor distancia medida, mientras que existe un mínimo en los valores centrales de la distancia.</a:t>
          </a:r>
          <a:endParaRPr lang="es-CR" sz="1100" b="0" i="0" u="none" strike="noStrike">
            <a:solidFill>
              <a:schemeClr val="dk1"/>
            </a:solidFill>
            <a:effectLst/>
            <a:latin typeface="+mn-lt"/>
            <a:ea typeface="+mn-ea"/>
            <a:cs typeface="+mn-cs"/>
          </a:endParaRPr>
        </a:p>
        <a:p>
          <a:endParaRPr lang="es-CR" sz="1100" b="0" i="0" u="sng" strike="noStrike">
            <a:solidFill>
              <a:schemeClr val="dk1"/>
            </a:solidFill>
            <a:effectLst/>
            <a:latin typeface="+mn-lt"/>
            <a:ea typeface="+mn-ea"/>
            <a:cs typeface="+mn-cs"/>
          </a:endParaRPr>
        </a:p>
        <a:p>
          <a:r>
            <a:rPr lang="es-CR" sz="1100" b="0" i="0" u="none" strike="noStrike">
              <a:solidFill>
                <a:schemeClr val="dk1"/>
              </a:solidFill>
              <a:effectLst/>
              <a:latin typeface="+mn-lt"/>
              <a:ea typeface="+mn-ea"/>
              <a:cs typeface="+mn-cs"/>
            </a:rPr>
            <a:t>Como es posible observar en el gráfico, la función no corresponde a una función lineal, por lo que su análisis se dificulta en gran medida. Debido a esta complicación, resulta necesario realizar un cambio de variables.</a:t>
          </a:r>
          <a:r>
            <a:rPr lang="es-CR"/>
            <a:t>   </a:t>
          </a:r>
          <a:endParaRPr lang="es-CR" sz="1100"/>
        </a:p>
      </xdr:txBody>
    </xdr:sp>
    <xdr:clientData/>
  </xdr:twoCellAnchor>
  <xdr:twoCellAnchor>
    <xdr:from>
      <xdr:col>16</xdr:col>
      <xdr:colOff>800100</xdr:colOff>
      <xdr:row>65</xdr:row>
      <xdr:rowOff>175260</xdr:rowOff>
    </xdr:from>
    <xdr:to>
      <xdr:col>23</xdr:col>
      <xdr:colOff>335280</xdr:colOff>
      <xdr:row>77</xdr:row>
      <xdr:rowOff>175260</xdr:rowOff>
    </xdr:to>
    <xdr:sp macro="" textlink="">
      <xdr:nvSpPr>
        <xdr:cNvPr id="7" name="CuadroTexto 4">
          <a:extLst>
            <a:ext uri="{FF2B5EF4-FFF2-40B4-BE49-F238E27FC236}">
              <a16:creationId xmlns:a16="http://schemas.microsoft.com/office/drawing/2014/main" id="{FE3FF435-8CE9-4659-AC39-BE65B8431938}"/>
            </a:ext>
          </a:extLst>
        </xdr:cNvPr>
        <xdr:cNvSpPr txBox="1"/>
      </xdr:nvSpPr>
      <xdr:spPr>
        <a:xfrm>
          <a:off x="17952720" y="14927580"/>
          <a:ext cx="7063740" cy="2827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s-CR" sz="1200" b="1"/>
            <a:t>Conclusiones</a:t>
          </a:r>
        </a:p>
        <a:p>
          <a:endParaRPr lang="es-CR" sz="1100"/>
        </a:p>
        <a:p>
          <a:pPr algn="l"/>
          <a:r>
            <a:rPr lang="es-CR" sz="1100"/>
            <a:t>1.</a:t>
          </a:r>
          <a:r>
            <a:rPr lang="es-CR" sz="1100" baseline="0"/>
            <a:t> </a:t>
          </a:r>
          <a:r>
            <a:rPr lang="es-CR" sz="1100"/>
            <a:t>El</a:t>
          </a:r>
          <a:r>
            <a:rPr lang="es-CR" sz="1100" baseline="0"/>
            <a:t> modelo teórico que relaciona el período del péndulo físico con la distancia entre el eje de rotación y el centro de masa se logró combrobar con certeza mediante el uso del metodo de linealización por cambio de variable.</a:t>
          </a:r>
        </a:p>
        <a:p>
          <a:pPr algn="l"/>
          <a:endParaRPr lang="es-CR" sz="1100"/>
        </a:p>
        <a:p>
          <a:pPr algn="l"/>
          <a:r>
            <a:rPr lang="es-CR" sz="1100" baseline="0"/>
            <a:t>2. Se obtuvo un valor del momento de incercia de la varilla respecto a su centro de masa de (1174,32 </a:t>
          </a:r>
          <a:r>
            <a:rPr lang="es-CR" sz="1100" baseline="0">
              <a:latin typeface="Calibri" panose="020F0502020204030204" pitchFamily="34" charset="0"/>
              <a:cs typeface="Calibri" panose="020F0502020204030204" pitchFamily="34" charset="0"/>
            </a:rPr>
            <a:t>± 30, 97) g*cm^2 y con un porcentaje de error de 3,43.</a:t>
          </a:r>
        </a:p>
        <a:p>
          <a:pPr algn="l"/>
          <a:endParaRPr lang="es-CR" sz="1100" baseline="0">
            <a:latin typeface="Calibri" panose="020F0502020204030204" pitchFamily="34" charset="0"/>
            <a:cs typeface="Calibri" panose="020F0502020204030204" pitchFamily="34" charset="0"/>
          </a:endParaRPr>
        </a:p>
        <a:p>
          <a:pPr algn="l"/>
          <a:r>
            <a:rPr lang="es-CR" sz="1100" baseline="0">
              <a:latin typeface="Calibri" panose="020F0502020204030204" pitchFamily="34" charset="0"/>
              <a:cs typeface="Calibri" panose="020F0502020204030204" pitchFamily="34" charset="0"/>
            </a:rPr>
            <a:t>3. La gravedad experimental del laboratorio presentó un valor de (965,24 </a:t>
          </a:r>
          <a:r>
            <a:rPr lang="es-CR" sz="1100" baseline="0">
              <a:solidFill>
                <a:schemeClr val="dk1"/>
              </a:solidFill>
              <a:effectLst/>
              <a:latin typeface="+mn-lt"/>
              <a:ea typeface="+mn-ea"/>
              <a:cs typeface="+mn-cs"/>
            </a:rPr>
            <a:t>± 13,45) cm/s^2 y con un porcentaje de error de 0,90.</a:t>
          </a:r>
        </a:p>
        <a:p>
          <a:pPr algn="l"/>
          <a:endParaRPr lang="es-CR" sz="1100" baseline="0">
            <a:latin typeface="Calibri" panose="020F0502020204030204" pitchFamily="34" charset="0"/>
            <a:cs typeface="Calibri" panose="020F0502020204030204" pitchFamily="34" charset="0"/>
          </a:endParaRPr>
        </a:p>
        <a:p>
          <a:pPr algn="l"/>
          <a:r>
            <a:rPr lang="es-CR" sz="1100" baseline="0">
              <a:latin typeface="Calibri" panose="020F0502020204030204" pitchFamily="34" charset="0"/>
              <a:cs typeface="Calibri" panose="020F0502020204030204" pitchFamily="34" charset="0"/>
            </a:rPr>
            <a:t>4.La incertidumbre estándar combinada para el </a:t>
          </a:r>
          <a:r>
            <a:rPr lang="es-CR" sz="1100" baseline="0">
              <a:solidFill>
                <a:schemeClr val="dk1"/>
              </a:solidFill>
              <a:effectLst/>
              <a:latin typeface="+mn-lt"/>
              <a:ea typeface="+mn-ea"/>
              <a:cs typeface="+mn-cs"/>
            </a:rPr>
            <a:t>momento de incercia de la varilla respecto a su centro de masa </a:t>
          </a:r>
          <a:r>
            <a:rPr lang="es-CR" sz="1100" baseline="0">
              <a:latin typeface="Calibri" panose="020F0502020204030204" pitchFamily="34" charset="0"/>
              <a:cs typeface="Calibri" panose="020F0502020204030204" pitchFamily="34" charset="0"/>
            </a:rPr>
            <a:t>a partir del modelo linealizado es de </a:t>
          </a:r>
          <a:r>
            <a:rPr lang="es-CR" sz="1100" baseline="0">
              <a:solidFill>
                <a:schemeClr val="dk1"/>
              </a:solidFill>
              <a:effectLst/>
              <a:latin typeface="+mn-lt"/>
              <a:ea typeface="+mn-ea"/>
              <a:cs typeface="+mn-cs"/>
            </a:rPr>
            <a:t>± </a:t>
          </a:r>
          <a:r>
            <a:rPr lang="es-CR" sz="1100" baseline="0">
              <a:latin typeface="Calibri" panose="020F0502020204030204" pitchFamily="34" charset="0"/>
              <a:cs typeface="Calibri" panose="020F0502020204030204" pitchFamily="34" charset="0"/>
            </a:rPr>
            <a:t>0,01.</a:t>
          </a:r>
        </a:p>
        <a:p>
          <a:endParaRPr lang="es-CR" sz="1100"/>
        </a:p>
      </xdr:txBody>
    </xdr:sp>
    <xdr:clientData/>
  </xdr:twoCellAnchor>
  <xdr:oneCellAnchor>
    <xdr:from>
      <xdr:col>22</xdr:col>
      <xdr:colOff>838200</xdr:colOff>
      <xdr:row>37</xdr:row>
      <xdr:rowOff>163286</xdr:rowOff>
    </xdr:from>
    <xdr:ext cx="5981700" cy="6129938"/>
    <mc:AlternateContent xmlns:mc="http://schemas.openxmlformats.org/markup-compatibility/2006" xmlns:a14="http://schemas.microsoft.com/office/drawing/2010/main">
      <mc:Choice Requires="a14">
        <xdr:sp macro="" textlink="">
          <xdr:nvSpPr>
            <xdr:cNvPr id="10" name="CuadroTexto 1">
              <a:extLst>
                <a:ext uri="{FF2B5EF4-FFF2-40B4-BE49-F238E27FC236}">
                  <a16:creationId xmlns:a16="http://schemas.microsoft.com/office/drawing/2014/main" id="{BAE4D56F-9BFD-4AA7-A92E-8AF4129C5713}"/>
                </a:ext>
              </a:extLst>
            </xdr:cNvPr>
            <xdr:cNvSpPr txBox="1"/>
          </xdr:nvSpPr>
          <xdr:spPr>
            <a:xfrm>
              <a:off x="24621565" y="8025333"/>
              <a:ext cx="5981700" cy="6129938"/>
            </a:xfrm>
            <a:prstGeom prst="rect">
              <a:avLst/>
            </a:prstGeom>
            <a:noFill/>
            <a:ln>
              <a:solidFill>
                <a:schemeClr val="bg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CR" sz="1100"/>
                <a:t>El cálculo del</a:t>
              </a:r>
              <a:r>
                <a:rPr lang="es-CR" sz="1100" baseline="0"/>
                <a:t> momento de incercia de la varilla sobre su centro de masa Icm se puede obtener de dos formas:</a:t>
              </a:r>
            </a:p>
            <a:p>
              <a:r>
                <a:rPr lang="es-CR" sz="1100" baseline="0"/>
                <a:t>Una vez hallado el radio de giro y con la masa promedio medida de la varilla en el laboratorio se puede utilizar la siguiente fórmula para obtener el Icm experimental:</a:t>
              </a:r>
            </a:p>
            <a:p>
              <a:endParaRPr lang="es-CR" sz="1100" baseline="0"/>
            </a:p>
            <a:p>
              <a:pPr/>
              <a14:m>
                <m:oMathPara xmlns:m="http://schemas.openxmlformats.org/officeDocument/2006/math">
                  <m:oMathParaPr>
                    <m:jc m:val="centerGroup"/>
                  </m:oMathParaPr>
                  <m:oMath xmlns:m="http://schemas.openxmlformats.org/officeDocument/2006/math">
                    <m:sSub>
                      <m:sSubPr>
                        <m:ctrlPr>
                          <a:rPr lang="es-CR" sz="1100" i="1">
                            <a:latin typeface="Cambria Math" panose="02040503050406030204" pitchFamily="18" charset="0"/>
                          </a:rPr>
                        </m:ctrlPr>
                      </m:sSubPr>
                      <m:e>
                        <m:r>
                          <a:rPr lang="es-CR" sz="1100" b="0" i="1">
                            <a:latin typeface="Cambria Math" panose="02040503050406030204" pitchFamily="18" charset="0"/>
                          </a:rPr>
                          <m:t>𝐼</m:t>
                        </m:r>
                      </m:e>
                      <m:sub>
                        <m:r>
                          <a:rPr lang="es-CR" sz="1100" b="0" i="1">
                            <a:latin typeface="Cambria Math" panose="02040503050406030204" pitchFamily="18" charset="0"/>
                          </a:rPr>
                          <m:t>𝑐𝑚</m:t>
                        </m:r>
                      </m:sub>
                    </m:sSub>
                    <m:r>
                      <a:rPr lang="es-CR" sz="1100" b="0" i="1">
                        <a:latin typeface="Cambria Math" panose="02040503050406030204" pitchFamily="18" charset="0"/>
                      </a:rPr>
                      <m:t>=</m:t>
                    </m:r>
                    <m:r>
                      <a:rPr lang="es-CR" sz="1100" b="0" i="1">
                        <a:latin typeface="Cambria Math" panose="02040503050406030204" pitchFamily="18" charset="0"/>
                      </a:rPr>
                      <m:t>𝑚</m:t>
                    </m:r>
                    <m:sSup>
                      <m:sSupPr>
                        <m:ctrlPr>
                          <a:rPr lang="es-CR" sz="1100" b="0" i="1">
                            <a:solidFill>
                              <a:schemeClr val="tx1"/>
                            </a:solidFill>
                            <a:effectLst/>
                            <a:latin typeface="Cambria Math" panose="02040503050406030204" pitchFamily="18" charset="0"/>
                            <a:ea typeface="+mn-ea"/>
                            <a:cs typeface="+mn-cs"/>
                          </a:rPr>
                        </m:ctrlPr>
                      </m:sSupPr>
                      <m:e>
                        <m:r>
                          <a:rPr lang="es-CR" sz="1100" b="0" i="1">
                            <a:solidFill>
                              <a:schemeClr val="tx1"/>
                            </a:solidFill>
                            <a:effectLst/>
                            <a:latin typeface="Cambria Math" panose="02040503050406030204" pitchFamily="18" charset="0"/>
                            <a:ea typeface="+mn-ea"/>
                            <a:cs typeface="+mn-cs"/>
                          </a:rPr>
                          <m:t>𝑅</m:t>
                        </m:r>
                      </m:e>
                      <m:sup>
                        <m:r>
                          <a:rPr lang="es-CR" sz="1100" b="0" i="1">
                            <a:solidFill>
                              <a:schemeClr val="tx1"/>
                            </a:solidFill>
                            <a:effectLst/>
                            <a:latin typeface="Cambria Math" panose="02040503050406030204" pitchFamily="18" charset="0"/>
                            <a:ea typeface="+mn-ea"/>
                            <a:cs typeface="+mn-cs"/>
                          </a:rPr>
                          <m:t>2</m:t>
                        </m:r>
                      </m:sup>
                    </m:sSup>
                  </m:oMath>
                </m:oMathPara>
              </a14:m>
              <a:endParaRPr lang="es-CR" sz="1100"/>
            </a:p>
            <a:p>
              <a:endParaRPr lang="es-CR" sz="1100"/>
            </a:p>
            <a:p>
              <a:r>
                <a:rPr lang="es-CR" sz="1100"/>
                <a:t>Otro método es realizar de nuevo el cambio de variable</a:t>
              </a:r>
              <a:r>
                <a:rPr lang="es-CR" sz="1100" baseline="0"/>
                <a:t> y obtner a partir de la ecuación empírica el Icm.</a:t>
              </a:r>
            </a:p>
            <a:p>
              <a:endParaRPr lang="es-CR" sz="1100" baseline="0"/>
            </a:p>
            <a:p>
              <a:pPr/>
              <a14:m>
                <m:oMathPara xmlns:m="http://schemas.openxmlformats.org/officeDocument/2006/math">
                  <m:oMathParaPr>
                    <m:jc m:val="centerGroup"/>
                  </m:oMathParaPr>
                  <m:oMath xmlns:m="http://schemas.openxmlformats.org/officeDocument/2006/math">
                    <m:r>
                      <a:rPr lang="es-CR" sz="1100" i="1">
                        <a:solidFill>
                          <a:schemeClr val="tx1"/>
                        </a:solidFill>
                        <a:effectLst/>
                        <a:latin typeface="Cambria Math" panose="02040503050406030204" pitchFamily="18" charset="0"/>
                        <a:ea typeface="+mn-ea"/>
                        <a:cs typeface="+mn-cs"/>
                      </a:rPr>
                      <m:t>𝑇</m:t>
                    </m:r>
                    <m:r>
                      <a:rPr lang="es-CR" sz="1100" i="1">
                        <a:solidFill>
                          <a:schemeClr val="tx1"/>
                        </a:solidFill>
                        <a:effectLst/>
                        <a:latin typeface="Cambria Math" panose="02040503050406030204" pitchFamily="18" charset="0"/>
                        <a:ea typeface="+mn-ea"/>
                        <a:cs typeface="+mn-cs"/>
                      </a:rPr>
                      <m:t>=2</m:t>
                    </m:r>
                    <m:r>
                      <a:rPr lang="es-CR" sz="1100" i="1">
                        <a:solidFill>
                          <a:schemeClr val="tx1"/>
                        </a:solidFill>
                        <a:effectLst/>
                        <a:latin typeface="Cambria Math" panose="02040503050406030204" pitchFamily="18" charset="0"/>
                        <a:ea typeface="+mn-ea"/>
                        <a:cs typeface="+mn-cs"/>
                      </a:rPr>
                      <m:t>𝜋</m:t>
                    </m:r>
                    <m:rad>
                      <m:radPr>
                        <m:degHide m:val="on"/>
                        <m:ctrlPr>
                          <a:rPr lang="es-CR" sz="1100" i="1">
                            <a:solidFill>
                              <a:schemeClr val="tx1"/>
                            </a:solidFill>
                            <a:effectLst/>
                            <a:latin typeface="Cambria Math" panose="02040503050406030204" pitchFamily="18" charset="0"/>
                            <a:ea typeface="+mn-ea"/>
                            <a:cs typeface="+mn-cs"/>
                          </a:rPr>
                        </m:ctrlPr>
                      </m:radPr>
                      <m:deg/>
                      <m:e>
                        <m:f>
                          <m:fPr>
                            <m:ctrlPr>
                              <a:rPr lang="es-CR" sz="1100" i="1">
                                <a:solidFill>
                                  <a:schemeClr val="tx1"/>
                                </a:solidFill>
                                <a:effectLst/>
                                <a:latin typeface="Cambria Math" panose="02040503050406030204" pitchFamily="18" charset="0"/>
                                <a:ea typeface="+mn-ea"/>
                                <a:cs typeface="+mn-cs"/>
                              </a:rPr>
                            </m:ctrlPr>
                          </m:fPr>
                          <m:num>
                            <m:sSub>
                              <m:sSubPr>
                                <m:ctrlPr>
                                  <a:rPr lang="es-CR" sz="1100" i="1">
                                    <a:solidFill>
                                      <a:schemeClr val="tx1"/>
                                    </a:solidFill>
                                    <a:effectLst/>
                                    <a:latin typeface="Cambria Math" panose="02040503050406030204" pitchFamily="18" charset="0"/>
                                    <a:ea typeface="+mn-ea"/>
                                    <a:cs typeface="+mn-cs"/>
                                  </a:rPr>
                                </m:ctrlPr>
                              </m:sSubPr>
                              <m:e>
                                <m:r>
                                  <a:rPr lang="es-CR" sz="1100" i="1">
                                    <a:solidFill>
                                      <a:schemeClr val="tx1"/>
                                    </a:solidFill>
                                    <a:effectLst/>
                                    <a:latin typeface="Cambria Math" panose="02040503050406030204" pitchFamily="18" charset="0"/>
                                    <a:ea typeface="+mn-ea"/>
                                    <a:cs typeface="+mn-cs"/>
                                  </a:rPr>
                                  <m:t>𝐼</m:t>
                                </m:r>
                              </m:e>
                              <m:sub>
                                <m:r>
                                  <a:rPr lang="es-CR" sz="1100" i="1">
                                    <a:solidFill>
                                      <a:schemeClr val="tx1"/>
                                    </a:solidFill>
                                    <a:effectLst/>
                                    <a:latin typeface="Cambria Math" panose="02040503050406030204" pitchFamily="18" charset="0"/>
                                    <a:ea typeface="+mn-ea"/>
                                    <a:cs typeface="+mn-cs"/>
                                  </a:rPr>
                                  <m:t>𝑐𝑚</m:t>
                                </m:r>
                              </m:sub>
                            </m:sSub>
                            <m:r>
                              <a:rPr lang="es-CR" sz="1100" i="1">
                                <a:solidFill>
                                  <a:schemeClr val="tx1"/>
                                </a:solidFill>
                                <a:effectLst/>
                                <a:latin typeface="Cambria Math" panose="02040503050406030204" pitchFamily="18" charset="0"/>
                                <a:ea typeface="+mn-ea"/>
                                <a:cs typeface="+mn-cs"/>
                              </a:rPr>
                              <m:t>+</m:t>
                            </m:r>
                            <m:r>
                              <a:rPr lang="es-CR" sz="1100" i="1">
                                <a:solidFill>
                                  <a:schemeClr val="tx1"/>
                                </a:solidFill>
                                <a:effectLst/>
                                <a:latin typeface="Cambria Math" panose="02040503050406030204" pitchFamily="18" charset="0"/>
                                <a:ea typeface="+mn-ea"/>
                                <a:cs typeface="+mn-cs"/>
                              </a:rPr>
                              <m:t>𝑚</m:t>
                            </m:r>
                            <m:sSup>
                              <m:sSupPr>
                                <m:ctrlPr>
                                  <a:rPr lang="es-CR" sz="1100" i="1">
                                    <a:solidFill>
                                      <a:schemeClr val="tx1"/>
                                    </a:solidFill>
                                    <a:effectLst/>
                                    <a:latin typeface="Cambria Math" panose="02040503050406030204" pitchFamily="18" charset="0"/>
                                    <a:ea typeface="+mn-ea"/>
                                    <a:cs typeface="+mn-cs"/>
                                  </a:rPr>
                                </m:ctrlPr>
                              </m:sSupPr>
                              <m:e>
                                <m:r>
                                  <a:rPr lang="es-CR" sz="1100" i="1">
                                    <a:solidFill>
                                      <a:schemeClr val="tx1"/>
                                    </a:solidFill>
                                    <a:effectLst/>
                                    <a:latin typeface="Cambria Math" panose="02040503050406030204" pitchFamily="18" charset="0"/>
                                    <a:ea typeface="+mn-ea"/>
                                    <a:cs typeface="+mn-cs"/>
                                  </a:rPr>
                                  <m:t>𝑑</m:t>
                                </m:r>
                              </m:e>
                              <m:sup>
                                <m:r>
                                  <a:rPr lang="es-CR" sz="1100" i="1">
                                    <a:solidFill>
                                      <a:schemeClr val="tx1"/>
                                    </a:solidFill>
                                    <a:effectLst/>
                                    <a:latin typeface="Cambria Math" panose="02040503050406030204" pitchFamily="18" charset="0"/>
                                    <a:ea typeface="+mn-ea"/>
                                    <a:cs typeface="+mn-cs"/>
                                  </a:rPr>
                                  <m:t>2</m:t>
                                </m:r>
                              </m:sup>
                            </m:sSup>
                          </m:num>
                          <m:den>
                            <m:r>
                              <a:rPr lang="es-CR" sz="1100" i="1">
                                <a:solidFill>
                                  <a:schemeClr val="tx1"/>
                                </a:solidFill>
                                <a:effectLst/>
                                <a:latin typeface="Cambria Math" panose="02040503050406030204" pitchFamily="18" charset="0"/>
                                <a:ea typeface="+mn-ea"/>
                                <a:cs typeface="+mn-cs"/>
                              </a:rPr>
                              <m:t>𝑚𝑔𝑑</m:t>
                            </m:r>
                          </m:den>
                        </m:f>
                      </m:e>
                    </m:rad>
                  </m:oMath>
                </m:oMathPara>
              </a14:m>
              <a:endParaRPr lang="es-CR" sz="1100">
                <a:solidFill>
                  <a:schemeClr val="tx1"/>
                </a:solidFill>
                <a:effectLst/>
                <a:latin typeface="+mn-lt"/>
                <a:ea typeface="+mn-ea"/>
                <a:cs typeface="+mn-cs"/>
              </a:endParaRPr>
            </a:p>
            <a:p>
              <a:endParaRPr lang="es-CR" sz="1100">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sSup>
                      <m:sSupPr>
                        <m:ctrlPr>
                          <a:rPr lang="es-CR" sz="1100" i="1">
                            <a:solidFill>
                              <a:schemeClr val="tx1"/>
                            </a:solidFill>
                            <a:effectLst/>
                            <a:latin typeface="Cambria Math" panose="02040503050406030204" pitchFamily="18" charset="0"/>
                            <a:ea typeface="+mn-ea"/>
                            <a:cs typeface="+mn-cs"/>
                          </a:rPr>
                        </m:ctrlPr>
                      </m:sSupPr>
                      <m:e>
                        <m:r>
                          <a:rPr lang="es-CR" sz="1100" i="1">
                            <a:solidFill>
                              <a:schemeClr val="tx1"/>
                            </a:solidFill>
                            <a:effectLst/>
                            <a:latin typeface="Cambria Math" panose="02040503050406030204" pitchFamily="18" charset="0"/>
                            <a:ea typeface="+mn-ea"/>
                            <a:cs typeface="+mn-cs"/>
                          </a:rPr>
                          <m:t>𝑇</m:t>
                        </m:r>
                      </m:e>
                      <m:sup>
                        <m:r>
                          <a:rPr lang="es-CR" sz="1100" i="1">
                            <a:solidFill>
                              <a:schemeClr val="tx1"/>
                            </a:solidFill>
                            <a:effectLst/>
                            <a:latin typeface="Cambria Math" panose="02040503050406030204" pitchFamily="18" charset="0"/>
                            <a:ea typeface="+mn-ea"/>
                            <a:cs typeface="+mn-cs"/>
                          </a:rPr>
                          <m:t>2</m:t>
                        </m:r>
                      </m:sup>
                    </m:sSup>
                    <m:r>
                      <a:rPr lang="es-CR" sz="1100" i="1">
                        <a:solidFill>
                          <a:schemeClr val="tx1"/>
                        </a:solidFill>
                        <a:effectLst/>
                        <a:latin typeface="Cambria Math" panose="02040503050406030204" pitchFamily="18" charset="0"/>
                        <a:ea typeface="+mn-ea"/>
                        <a:cs typeface="+mn-cs"/>
                      </a:rPr>
                      <m:t>=4</m:t>
                    </m:r>
                    <m:sSup>
                      <m:sSupPr>
                        <m:ctrlPr>
                          <a:rPr lang="es-CR" sz="1100" i="1">
                            <a:solidFill>
                              <a:schemeClr val="tx1"/>
                            </a:solidFill>
                            <a:effectLst/>
                            <a:latin typeface="Cambria Math" panose="02040503050406030204" pitchFamily="18" charset="0"/>
                            <a:ea typeface="+mn-ea"/>
                            <a:cs typeface="+mn-cs"/>
                          </a:rPr>
                        </m:ctrlPr>
                      </m:sSupPr>
                      <m:e>
                        <m:r>
                          <a:rPr lang="es-CR" sz="1100" i="1">
                            <a:solidFill>
                              <a:schemeClr val="tx1"/>
                            </a:solidFill>
                            <a:effectLst/>
                            <a:latin typeface="Cambria Math" panose="02040503050406030204" pitchFamily="18" charset="0"/>
                            <a:ea typeface="+mn-ea"/>
                            <a:cs typeface="+mn-cs"/>
                          </a:rPr>
                          <m:t>𝜋</m:t>
                        </m:r>
                      </m:e>
                      <m:sup>
                        <m:r>
                          <a:rPr lang="es-CR" sz="1100" i="1">
                            <a:solidFill>
                              <a:schemeClr val="tx1"/>
                            </a:solidFill>
                            <a:effectLst/>
                            <a:latin typeface="Cambria Math" panose="02040503050406030204" pitchFamily="18" charset="0"/>
                            <a:ea typeface="+mn-ea"/>
                            <a:cs typeface="+mn-cs"/>
                          </a:rPr>
                          <m:t>2</m:t>
                        </m:r>
                      </m:sup>
                    </m:sSup>
                    <m:r>
                      <a:rPr lang="es-CR" sz="1100" i="1">
                        <a:solidFill>
                          <a:schemeClr val="tx1"/>
                        </a:solidFill>
                        <a:effectLst/>
                        <a:latin typeface="Cambria Math" panose="02040503050406030204" pitchFamily="18" charset="0"/>
                        <a:ea typeface="+mn-ea"/>
                        <a:cs typeface="+mn-cs"/>
                      </a:rPr>
                      <m:t>∙</m:t>
                    </m:r>
                    <m:f>
                      <m:fPr>
                        <m:ctrlPr>
                          <a:rPr lang="es-CR" sz="1100" i="1">
                            <a:solidFill>
                              <a:schemeClr val="tx1"/>
                            </a:solidFill>
                            <a:effectLst/>
                            <a:latin typeface="Cambria Math" panose="02040503050406030204" pitchFamily="18" charset="0"/>
                            <a:ea typeface="+mn-ea"/>
                            <a:cs typeface="+mn-cs"/>
                          </a:rPr>
                        </m:ctrlPr>
                      </m:fPr>
                      <m:num>
                        <m:sSub>
                          <m:sSubPr>
                            <m:ctrlPr>
                              <a:rPr lang="es-CR" sz="1100" i="1">
                                <a:solidFill>
                                  <a:schemeClr val="tx1"/>
                                </a:solidFill>
                                <a:effectLst/>
                                <a:latin typeface="Cambria Math" panose="02040503050406030204" pitchFamily="18" charset="0"/>
                                <a:ea typeface="+mn-ea"/>
                                <a:cs typeface="+mn-cs"/>
                              </a:rPr>
                            </m:ctrlPr>
                          </m:sSubPr>
                          <m:e>
                            <m:r>
                              <a:rPr lang="es-CR" sz="1100" i="1">
                                <a:solidFill>
                                  <a:schemeClr val="tx1"/>
                                </a:solidFill>
                                <a:effectLst/>
                                <a:latin typeface="Cambria Math" panose="02040503050406030204" pitchFamily="18" charset="0"/>
                                <a:ea typeface="+mn-ea"/>
                                <a:cs typeface="+mn-cs"/>
                              </a:rPr>
                              <m:t>𝐼</m:t>
                            </m:r>
                          </m:e>
                          <m:sub>
                            <m:r>
                              <a:rPr lang="es-CR" sz="1100" i="1">
                                <a:solidFill>
                                  <a:schemeClr val="tx1"/>
                                </a:solidFill>
                                <a:effectLst/>
                                <a:latin typeface="Cambria Math" panose="02040503050406030204" pitchFamily="18" charset="0"/>
                                <a:ea typeface="+mn-ea"/>
                                <a:cs typeface="+mn-cs"/>
                              </a:rPr>
                              <m:t>𝑐𝑚</m:t>
                            </m:r>
                          </m:sub>
                        </m:sSub>
                        <m:r>
                          <a:rPr lang="es-CR" sz="1100" i="1">
                            <a:solidFill>
                              <a:schemeClr val="tx1"/>
                            </a:solidFill>
                            <a:effectLst/>
                            <a:latin typeface="Cambria Math" panose="02040503050406030204" pitchFamily="18" charset="0"/>
                            <a:ea typeface="+mn-ea"/>
                            <a:cs typeface="+mn-cs"/>
                          </a:rPr>
                          <m:t>+</m:t>
                        </m:r>
                        <m:r>
                          <a:rPr lang="es-CR" sz="1100" i="1">
                            <a:solidFill>
                              <a:schemeClr val="tx1"/>
                            </a:solidFill>
                            <a:effectLst/>
                            <a:latin typeface="Cambria Math" panose="02040503050406030204" pitchFamily="18" charset="0"/>
                            <a:ea typeface="+mn-ea"/>
                            <a:cs typeface="+mn-cs"/>
                          </a:rPr>
                          <m:t>𝑚</m:t>
                        </m:r>
                        <m:sSup>
                          <m:sSupPr>
                            <m:ctrlPr>
                              <a:rPr lang="es-CR" sz="1100" i="1">
                                <a:solidFill>
                                  <a:schemeClr val="tx1"/>
                                </a:solidFill>
                                <a:effectLst/>
                                <a:latin typeface="Cambria Math" panose="02040503050406030204" pitchFamily="18" charset="0"/>
                                <a:ea typeface="+mn-ea"/>
                                <a:cs typeface="+mn-cs"/>
                              </a:rPr>
                            </m:ctrlPr>
                          </m:sSupPr>
                          <m:e>
                            <m:r>
                              <a:rPr lang="es-CR" sz="1100" i="1">
                                <a:solidFill>
                                  <a:schemeClr val="tx1"/>
                                </a:solidFill>
                                <a:effectLst/>
                                <a:latin typeface="Cambria Math" panose="02040503050406030204" pitchFamily="18" charset="0"/>
                                <a:ea typeface="+mn-ea"/>
                                <a:cs typeface="+mn-cs"/>
                              </a:rPr>
                              <m:t>𝑑</m:t>
                            </m:r>
                          </m:e>
                          <m:sup>
                            <m:r>
                              <a:rPr lang="es-CR" sz="1100" i="1">
                                <a:solidFill>
                                  <a:schemeClr val="tx1"/>
                                </a:solidFill>
                                <a:effectLst/>
                                <a:latin typeface="Cambria Math" panose="02040503050406030204" pitchFamily="18" charset="0"/>
                                <a:ea typeface="+mn-ea"/>
                                <a:cs typeface="+mn-cs"/>
                              </a:rPr>
                              <m:t>2</m:t>
                            </m:r>
                          </m:sup>
                        </m:sSup>
                      </m:num>
                      <m:den>
                        <m:r>
                          <a:rPr lang="es-CR" sz="1100" i="1">
                            <a:solidFill>
                              <a:schemeClr val="tx1"/>
                            </a:solidFill>
                            <a:effectLst/>
                            <a:latin typeface="Cambria Math" panose="02040503050406030204" pitchFamily="18" charset="0"/>
                            <a:ea typeface="+mn-ea"/>
                            <a:cs typeface="+mn-cs"/>
                          </a:rPr>
                          <m:t>𝑚𝑔𝑑</m:t>
                        </m:r>
                      </m:den>
                    </m:f>
                  </m:oMath>
                </m:oMathPara>
              </a14:m>
              <a:endParaRPr lang="es-CR" sz="1100">
                <a:solidFill>
                  <a:schemeClr val="tx1"/>
                </a:solidFill>
                <a:effectLst/>
                <a:latin typeface="+mn-lt"/>
                <a:ea typeface="+mn-ea"/>
                <a:cs typeface="+mn-cs"/>
              </a:endParaRPr>
            </a:p>
            <a:p>
              <a:endParaRPr lang="es-CR" sz="1100">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sSup>
                      <m:sSupPr>
                        <m:ctrlPr>
                          <a:rPr lang="es-CR" sz="1100" i="1">
                            <a:solidFill>
                              <a:schemeClr val="tx1"/>
                            </a:solidFill>
                            <a:effectLst/>
                            <a:latin typeface="Cambria Math" panose="02040503050406030204" pitchFamily="18" charset="0"/>
                            <a:ea typeface="+mn-ea"/>
                            <a:cs typeface="+mn-cs"/>
                          </a:rPr>
                        </m:ctrlPr>
                      </m:sSupPr>
                      <m:e>
                        <m:r>
                          <a:rPr lang="es-CR" sz="1100" i="1">
                            <a:solidFill>
                              <a:schemeClr val="tx1"/>
                            </a:solidFill>
                            <a:effectLst/>
                            <a:latin typeface="Cambria Math" panose="02040503050406030204" pitchFamily="18" charset="0"/>
                            <a:ea typeface="+mn-ea"/>
                            <a:cs typeface="+mn-cs"/>
                          </a:rPr>
                          <m:t>𝑇</m:t>
                        </m:r>
                      </m:e>
                      <m:sup>
                        <m:r>
                          <a:rPr lang="es-CR" sz="1100" i="1">
                            <a:solidFill>
                              <a:schemeClr val="tx1"/>
                            </a:solidFill>
                            <a:effectLst/>
                            <a:latin typeface="Cambria Math" panose="02040503050406030204" pitchFamily="18" charset="0"/>
                            <a:ea typeface="+mn-ea"/>
                            <a:cs typeface="+mn-cs"/>
                          </a:rPr>
                          <m:t>2</m:t>
                        </m:r>
                      </m:sup>
                    </m:sSup>
                    <m:r>
                      <a:rPr lang="es-CR" sz="1100" i="1">
                        <a:solidFill>
                          <a:schemeClr val="tx1"/>
                        </a:solidFill>
                        <a:effectLst/>
                        <a:latin typeface="Cambria Math" panose="02040503050406030204" pitchFamily="18" charset="0"/>
                        <a:ea typeface="+mn-ea"/>
                        <a:cs typeface="+mn-cs"/>
                      </a:rPr>
                      <m:t>𝑑</m:t>
                    </m:r>
                    <m:r>
                      <a:rPr lang="es-CR" sz="1100" i="1">
                        <a:solidFill>
                          <a:schemeClr val="tx1"/>
                        </a:solidFill>
                        <a:effectLst/>
                        <a:latin typeface="Cambria Math" panose="02040503050406030204" pitchFamily="18" charset="0"/>
                        <a:ea typeface="+mn-ea"/>
                        <a:cs typeface="+mn-cs"/>
                      </a:rPr>
                      <m:t>=</m:t>
                    </m:r>
                    <m:f>
                      <m:fPr>
                        <m:ctrlPr>
                          <a:rPr lang="es-CR" sz="1100" i="1">
                            <a:solidFill>
                              <a:schemeClr val="tx1"/>
                            </a:solidFill>
                            <a:effectLst/>
                            <a:latin typeface="Cambria Math" panose="02040503050406030204" pitchFamily="18" charset="0"/>
                            <a:ea typeface="+mn-ea"/>
                            <a:cs typeface="+mn-cs"/>
                          </a:rPr>
                        </m:ctrlPr>
                      </m:fPr>
                      <m:num>
                        <m:r>
                          <a:rPr lang="es-CR" sz="1100" i="1">
                            <a:solidFill>
                              <a:schemeClr val="tx1"/>
                            </a:solidFill>
                            <a:effectLst/>
                            <a:latin typeface="Cambria Math" panose="02040503050406030204" pitchFamily="18" charset="0"/>
                            <a:ea typeface="+mn-ea"/>
                            <a:cs typeface="+mn-cs"/>
                          </a:rPr>
                          <m:t>4</m:t>
                        </m:r>
                        <m:sSup>
                          <m:sSupPr>
                            <m:ctrlPr>
                              <a:rPr lang="es-CR" sz="1100" i="1">
                                <a:solidFill>
                                  <a:schemeClr val="tx1"/>
                                </a:solidFill>
                                <a:effectLst/>
                                <a:latin typeface="Cambria Math" panose="02040503050406030204" pitchFamily="18" charset="0"/>
                                <a:ea typeface="+mn-ea"/>
                                <a:cs typeface="+mn-cs"/>
                              </a:rPr>
                            </m:ctrlPr>
                          </m:sSupPr>
                          <m:e>
                            <m:r>
                              <a:rPr lang="es-CR" sz="1100" i="1">
                                <a:solidFill>
                                  <a:schemeClr val="tx1"/>
                                </a:solidFill>
                                <a:effectLst/>
                                <a:latin typeface="Cambria Math" panose="02040503050406030204" pitchFamily="18" charset="0"/>
                                <a:ea typeface="+mn-ea"/>
                                <a:cs typeface="+mn-cs"/>
                              </a:rPr>
                              <m:t>𝜋</m:t>
                            </m:r>
                          </m:e>
                          <m:sup>
                            <m:r>
                              <a:rPr lang="es-CR" sz="1100" i="1">
                                <a:solidFill>
                                  <a:schemeClr val="tx1"/>
                                </a:solidFill>
                                <a:effectLst/>
                                <a:latin typeface="Cambria Math" panose="02040503050406030204" pitchFamily="18" charset="0"/>
                                <a:ea typeface="+mn-ea"/>
                                <a:cs typeface="+mn-cs"/>
                              </a:rPr>
                              <m:t>2</m:t>
                            </m:r>
                          </m:sup>
                        </m:sSup>
                        <m:sSub>
                          <m:sSubPr>
                            <m:ctrlPr>
                              <a:rPr lang="es-CR" sz="1100" i="1">
                                <a:solidFill>
                                  <a:schemeClr val="tx1"/>
                                </a:solidFill>
                                <a:effectLst/>
                                <a:latin typeface="Cambria Math" panose="02040503050406030204" pitchFamily="18" charset="0"/>
                                <a:ea typeface="+mn-ea"/>
                                <a:cs typeface="+mn-cs"/>
                              </a:rPr>
                            </m:ctrlPr>
                          </m:sSubPr>
                          <m:e>
                            <m:r>
                              <a:rPr lang="es-CR" sz="1100" i="1">
                                <a:solidFill>
                                  <a:schemeClr val="tx1"/>
                                </a:solidFill>
                                <a:effectLst/>
                                <a:latin typeface="Cambria Math" panose="02040503050406030204" pitchFamily="18" charset="0"/>
                                <a:ea typeface="+mn-ea"/>
                                <a:cs typeface="+mn-cs"/>
                              </a:rPr>
                              <m:t>𝐼</m:t>
                            </m:r>
                          </m:e>
                          <m:sub>
                            <m:r>
                              <a:rPr lang="es-CR" sz="1100" i="1">
                                <a:solidFill>
                                  <a:schemeClr val="tx1"/>
                                </a:solidFill>
                                <a:effectLst/>
                                <a:latin typeface="Cambria Math" panose="02040503050406030204" pitchFamily="18" charset="0"/>
                                <a:ea typeface="+mn-ea"/>
                                <a:cs typeface="+mn-cs"/>
                              </a:rPr>
                              <m:t>𝑐𝑚</m:t>
                            </m:r>
                          </m:sub>
                        </m:sSub>
                      </m:num>
                      <m:den>
                        <m:r>
                          <a:rPr lang="es-CR" sz="1100" i="1">
                            <a:solidFill>
                              <a:schemeClr val="tx1"/>
                            </a:solidFill>
                            <a:effectLst/>
                            <a:latin typeface="Cambria Math" panose="02040503050406030204" pitchFamily="18" charset="0"/>
                            <a:ea typeface="+mn-ea"/>
                            <a:cs typeface="+mn-cs"/>
                          </a:rPr>
                          <m:t>𝑚𝑔</m:t>
                        </m:r>
                      </m:den>
                    </m:f>
                    <m:r>
                      <a:rPr lang="es-CR" sz="1100" i="1">
                        <a:solidFill>
                          <a:schemeClr val="tx1"/>
                        </a:solidFill>
                        <a:effectLst/>
                        <a:latin typeface="Cambria Math" panose="02040503050406030204" pitchFamily="18" charset="0"/>
                        <a:ea typeface="+mn-ea"/>
                        <a:cs typeface="+mn-cs"/>
                      </a:rPr>
                      <m:t>+</m:t>
                    </m:r>
                    <m:f>
                      <m:fPr>
                        <m:ctrlPr>
                          <a:rPr lang="es-CR" sz="1100" i="1">
                            <a:solidFill>
                              <a:schemeClr val="tx1"/>
                            </a:solidFill>
                            <a:effectLst/>
                            <a:latin typeface="Cambria Math" panose="02040503050406030204" pitchFamily="18" charset="0"/>
                            <a:ea typeface="+mn-ea"/>
                            <a:cs typeface="+mn-cs"/>
                          </a:rPr>
                        </m:ctrlPr>
                      </m:fPr>
                      <m:num>
                        <m:r>
                          <a:rPr lang="es-CR" sz="1100" i="1">
                            <a:solidFill>
                              <a:schemeClr val="tx1"/>
                            </a:solidFill>
                            <a:effectLst/>
                            <a:latin typeface="Cambria Math" panose="02040503050406030204" pitchFamily="18" charset="0"/>
                            <a:ea typeface="+mn-ea"/>
                            <a:cs typeface="+mn-cs"/>
                          </a:rPr>
                          <m:t>4</m:t>
                        </m:r>
                        <m:sSup>
                          <m:sSupPr>
                            <m:ctrlPr>
                              <a:rPr lang="es-CR" sz="1100" i="1">
                                <a:solidFill>
                                  <a:schemeClr val="tx1"/>
                                </a:solidFill>
                                <a:effectLst/>
                                <a:latin typeface="Cambria Math" panose="02040503050406030204" pitchFamily="18" charset="0"/>
                                <a:ea typeface="+mn-ea"/>
                                <a:cs typeface="+mn-cs"/>
                              </a:rPr>
                            </m:ctrlPr>
                          </m:sSupPr>
                          <m:e>
                            <m:r>
                              <a:rPr lang="es-CR" sz="1100" i="1">
                                <a:solidFill>
                                  <a:schemeClr val="tx1"/>
                                </a:solidFill>
                                <a:effectLst/>
                                <a:latin typeface="Cambria Math" panose="02040503050406030204" pitchFamily="18" charset="0"/>
                                <a:ea typeface="+mn-ea"/>
                                <a:cs typeface="+mn-cs"/>
                              </a:rPr>
                              <m:t>𝜋</m:t>
                            </m:r>
                          </m:e>
                          <m:sup>
                            <m:r>
                              <a:rPr lang="es-CR" sz="1100" i="1">
                                <a:solidFill>
                                  <a:schemeClr val="tx1"/>
                                </a:solidFill>
                                <a:effectLst/>
                                <a:latin typeface="Cambria Math" panose="02040503050406030204" pitchFamily="18" charset="0"/>
                                <a:ea typeface="+mn-ea"/>
                                <a:cs typeface="+mn-cs"/>
                              </a:rPr>
                              <m:t>2</m:t>
                            </m:r>
                          </m:sup>
                        </m:sSup>
                      </m:num>
                      <m:den>
                        <m:r>
                          <a:rPr lang="es-CR" sz="1100" i="1">
                            <a:solidFill>
                              <a:schemeClr val="tx1"/>
                            </a:solidFill>
                            <a:effectLst/>
                            <a:latin typeface="Cambria Math" panose="02040503050406030204" pitchFamily="18" charset="0"/>
                            <a:ea typeface="+mn-ea"/>
                            <a:cs typeface="+mn-cs"/>
                          </a:rPr>
                          <m:t>𝑔</m:t>
                        </m:r>
                      </m:den>
                    </m:f>
                    <m:r>
                      <a:rPr lang="es-CR" sz="1100" i="1">
                        <a:solidFill>
                          <a:schemeClr val="tx1"/>
                        </a:solidFill>
                        <a:effectLst/>
                        <a:latin typeface="Cambria Math" panose="02040503050406030204" pitchFamily="18" charset="0"/>
                        <a:ea typeface="+mn-ea"/>
                        <a:cs typeface="+mn-cs"/>
                      </a:rPr>
                      <m:t>∙</m:t>
                    </m:r>
                    <m:sSup>
                      <m:sSupPr>
                        <m:ctrlPr>
                          <a:rPr lang="es-CR" sz="1100" i="1">
                            <a:solidFill>
                              <a:schemeClr val="tx1"/>
                            </a:solidFill>
                            <a:effectLst/>
                            <a:latin typeface="Cambria Math" panose="02040503050406030204" pitchFamily="18" charset="0"/>
                            <a:ea typeface="+mn-ea"/>
                            <a:cs typeface="+mn-cs"/>
                          </a:rPr>
                        </m:ctrlPr>
                      </m:sSupPr>
                      <m:e>
                        <m:r>
                          <a:rPr lang="es-CR" sz="1100" i="1">
                            <a:solidFill>
                              <a:schemeClr val="tx1"/>
                            </a:solidFill>
                            <a:effectLst/>
                            <a:latin typeface="Cambria Math" panose="02040503050406030204" pitchFamily="18" charset="0"/>
                            <a:ea typeface="+mn-ea"/>
                            <a:cs typeface="+mn-cs"/>
                          </a:rPr>
                          <m:t>𝑑</m:t>
                        </m:r>
                      </m:e>
                      <m:sup>
                        <m:r>
                          <a:rPr lang="es-CR" sz="1100" i="1">
                            <a:solidFill>
                              <a:schemeClr val="tx1"/>
                            </a:solidFill>
                            <a:effectLst/>
                            <a:latin typeface="Cambria Math" panose="02040503050406030204" pitchFamily="18" charset="0"/>
                            <a:ea typeface="+mn-ea"/>
                            <a:cs typeface="+mn-cs"/>
                          </a:rPr>
                          <m:t>2</m:t>
                        </m:r>
                      </m:sup>
                    </m:sSup>
                  </m:oMath>
                </m:oMathPara>
              </a14:m>
              <a:endParaRPr lang="es-CR" sz="1100"/>
            </a:p>
            <a:p>
              <a:endParaRPr lang="es-CR" sz="1100"/>
            </a:p>
            <a:p>
              <a:r>
                <a:rPr lang="es-CR" sz="1100"/>
                <a:t>Una vez encontrado la</a:t>
              </a:r>
              <a:r>
                <a:rPr lang="es-CR" sz="1100" baseline="0"/>
                <a:t> gravedad experimental se puede despejar Icm:</a:t>
              </a:r>
            </a:p>
            <a:p>
              <a:endParaRPr lang="es-CR" sz="1100" baseline="0"/>
            </a:p>
            <a:p>
              <a:pPr/>
              <a14:m>
                <m:oMathPara xmlns:m="http://schemas.openxmlformats.org/officeDocument/2006/math">
                  <m:oMathParaPr>
                    <m:jc m:val="centerGroup"/>
                  </m:oMathParaPr>
                  <m:oMath xmlns:m="http://schemas.openxmlformats.org/officeDocument/2006/math">
                    <m:r>
                      <a:rPr lang="es-CR" sz="1100" i="1">
                        <a:solidFill>
                          <a:schemeClr val="tx1"/>
                        </a:solidFill>
                        <a:effectLst/>
                        <a:latin typeface="Cambria Math" panose="02040503050406030204" pitchFamily="18" charset="0"/>
                        <a:ea typeface="+mn-ea"/>
                        <a:cs typeface="+mn-cs"/>
                      </a:rPr>
                      <m:t>𝑏</m:t>
                    </m:r>
                    <m:r>
                      <a:rPr lang="es-CR" sz="1100" i="1">
                        <a:solidFill>
                          <a:schemeClr val="tx1"/>
                        </a:solidFill>
                        <a:effectLst/>
                        <a:latin typeface="Cambria Math" panose="02040503050406030204" pitchFamily="18" charset="0"/>
                        <a:ea typeface="+mn-ea"/>
                        <a:cs typeface="+mn-cs"/>
                      </a:rPr>
                      <m:t>=</m:t>
                    </m:r>
                    <m:f>
                      <m:fPr>
                        <m:ctrlPr>
                          <a:rPr lang="es-CR" sz="1100" i="1">
                            <a:solidFill>
                              <a:schemeClr val="tx1"/>
                            </a:solidFill>
                            <a:effectLst/>
                            <a:latin typeface="Cambria Math" panose="02040503050406030204" pitchFamily="18" charset="0"/>
                            <a:ea typeface="+mn-ea"/>
                            <a:cs typeface="+mn-cs"/>
                          </a:rPr>
                        </m:ctrlPr>
                      </m:fPr>
                      <m:num>
                        <m:r>
                          <a:rPr lang="es-CR" sz="1100" i="1">
                            <a:solidFill>
                              <a:schemeClr val="tx1"/>
                            </a:solidFill>
                            <a:effectLst/>
                            <a:latin typeface="Cambria Math" panose="02040503050406030204" pitchFamily="18" charset="0"/>
                            <a:ea typeface="+mn-ea"/>
                            <a:cs typeface="+mn-cs"/>
                          </a:rPr>
                          <m:t>4</m:t>
                        </m:r>
                        <m:sSup>
                          <m:sSupPr>
                            <m:ctrlPr>
                              <a:rPr lang="es-CR" sz="1100" i="1">
                                <a:solidFill>
                                  <a:schemeClr val="tx1"/>
                                </a:solidFill>
                                <a:effectLst/>
                                <a:latin typeface="Cambria Math" panose="02040503050406030204" pitchFamily="18" charset="0"/>
                                <a:ea typeface="+mn-ea"/>
                                <a:cs typeface="+mn-cs"/>
                              </a:rPr>
                            </m:ctrlPr>
                          </m:sSupPr>
                          <m:e>
                            <m:r>
                              <a:rPr lang="es-CR" sz="1100" i="1">
                                <a:solidFill>
                                  <a:schemeClr val="tx1"/>
                                </a:solidFill>
                                <a:effectLst/>
                                <a:latin typeface="Cambria Math" panose="02040503050406030204" pitchFamily="18" charset="0"/>
                                <a:ea typeface="+mn-ea"/>
                                <a:cs typeface="+mn-cs"/>
                              </a:rPr>
                              <m:t>𝜋</m:t>
                            </m:r>
                          </m:e>
                          <m:sup>
                            <m:r>
                              <a:rPr lang="es-CR" sz="1100" i="1">
                                <a:solidFill>
                                  <a:schemeClr val="tx1"/>
                                </a:solidFill>
                                <a:effectLst/>
                                <a:latin typeface="Cambria Math" panose="02040503050406030204" pitchFamily="18" charset="0"/>
                                <a:ea typeface="+mn-ea"/>
                                <a:cs typeface="+mn-cs"/>
                              </a:rPr>
                              <m:t>2</m:t>
                            </m:r>
                          </m:sup>
                        </m:sSup>
                        <m:sSub>
                          <m:sSubPr>
                            <m:ctrlPr>
                              <a:rPr lang="es-CR" sz="1100" i="1">
                                <a:solidFill>
                                  <a:schemeClr val="tx1"/>
                                </a:solidFill>
                                <a:effectLst/>
                                <a:latin typeface="Cambria Math" panose="02040503050406030204" pitchFamily="18" charset="0"/>
                                <a:ea typeface="+mn-ea"/>
                                <a:cs typeface="+mn-cs"/>
                              </a:rPr>
                            </m:ctrlPr>
                          </m:sSubPr>
                          <m:e>
                            <m:r>
                              <a:rPr lang="es-CR" sz="1100" i="1">
                                <a:solidFill>
                                  <a:schemeClr val="tx1"/>
                                </a:solidFill>
                                <a:effectLst/>
                                <a:latin typeface="Cambria Math" panose="02040503050406030204" pitchFamily="18" charset="0"/>
                                <a:ea typeface="+mn-ea"/>
                                <a:cs typeface="+mn-cs"/>
                              </a:rPr>
                              <m:t>𝐼</m:t>
                            </m:r>
                          </m:e>
                          <m:sub>
                            <m:r>
                              <a:rPr lang="es-CR" sz="1100" i="1">
                                <a:solidFill>
                                  <a:schemeClr val="tx1"/>
                                </a:solidFill>
                                <a:effectLst/>
                                <a:latin typeface="Cambria Math" panose="02040503050406030204" pitchFamily="18" charset="0"/>
                                <a:ea typeface="+mn-ea"/>
                                <a:cs typeface="+mn-cs"/>
                              </a:rPr>
                              <m:t>𝑐𝑚</m:t>
                            </m:r>
                          </m:sub>
                        </m:sSub>
                      </m:num>
                      <m:den>
                        <m:r>
                          <a:rPr lang="es-CR" sz="1100" i="1">
                            <a:solidFill>
                              <a:schemeClr val="tx1"/>
                            </a:solidFill>
                            <a:effectLst/>
                            <a:latin typeface="Cambria Math" panose="02040503050406030204" pitchFamily="18" charset="0"/>
                            <a:ea typeface="+mn-ea"/>
                            <a:cs typeface="+mn-cs"/>
                          </a:rPr>
                          <m:t>𝑚𝑔</m:t>
                        </m:r>
                      </m:den>
                    </m:f>
                    <m:r>
                      <a:rPr lang="es-CR" sz="1100" i="1">
                        <a:solidFill>
                          <a:schemeClr val="tx1"/>
                        </a:solidFill>
                        <a:effectLst/>
                        <a:latin typeface="Cambria Math" panose="02040503050406030204" pitchFamily="18" charset="0"/>
                        <a:ea typeface="+mn-ea"/>
                        <a:cs typeface="+mn-cs"/>
                      </a:rPr>
                      <m:t>=</m:t>
                    </m:r>
                    <m:r>
                      <a:rPr lang="es-CR" sz="1100">
                        <a:solidFill>
                          <a:schemeClr val="tx1"/>
                        </a:solidFill>
                        <a:effectLst/>
                        <a:latin typeface="Cambria Math" panose="02040503050406030204" pitchFamily="18" charset="0"/>
                        <a:ea typeface="+mn-ea"/>
                        <a:cs typeface="+mn-cs"/>
                      </a:rPr>
                      <m:t>3.5843</m:t>
                    </m:r>
                  </m:oMath>
                </m:oMathPara>
              </a14:m>
              <a:endParaRPr lang="es-CR" sz="1100"/>
            </a:p>
            <a:p>
              <a:endParaRPr lang="es-CR" sz="1100"/>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s-CR" sz="1100" i="1">
                            <a:solidFill>
                              <a:schemeClr val="tx1"/>
                            </a:solidFill>
                            <a:effectLst/>
                            <a:latin typeface="Cambria Math" panose="02040503050406030204" pitchFamily="18" charset="0"/>
                            <a:ea typeface="+mn-ea"/>
                            <a:cs typeface="+mn-cs"/>
                          </a:rPr>
                        </m:ctrlPr>
                      </m:sSubPr>
                      <m:e>
                        <m:r>
                          <a:rPr lang="es-CR" sz="1100" i="1">
                            <a:solidFill>
                              <a:schemeClr val="tx1"/>
                            </a:solidFill>
                            <a:effectLst/>
                            <a:latin typeface="Cambria Math" panose="02040503050406030204" pitchFamily="18" charset="0"/>
                            <a:ea typeface="+mn-ea"/>
                            <a:cs typeface="+mn-cs"/>
                          </a:rPr>
                          <m:t>𝐼</m:t>
                        </m:r>
                      </m:e>
                      <m:sub>
                        <m:r>
                          <a:rPr lang="es-CR" sz="1100" i="1">
                            <a:solidFill>
                              <a:schemeClr val="tx1"/>
                            </a:solidFill>
                            <a:effectLst/>
                            <a:latin typeface="Cambria Math" panose="02040503050406030204" pitchFamily="18" charset="0"/>
                            <a:ea typeface="+mn-ea"/>
                            <a:cs typeface="+mn-cs"/>
                          </a:rPr>
                          <m:t>𝑐𝑚</m:t>
                        </m:r>
                      </m:sub>
                    </m:sSub>
                    <m:r>
                      <a:rPr lang="es-CR" sz="1100">
                        <a:solidFill>
                          <a:schemeClr val="tx1"/>
                        </a:solidFill>
                        <a:effectLst/>
                        <a:latin typeface="Cambria Math" panose="02040503050406030204" pitchFamily="18" charset="0"/>
                        <a:ea typeface="+mn-ea"/>
                        <a:cs typeface="+mn-cs"/>
                      </a:rPr>
                      <m:t>=3.5843∙</m:t>
                    </m:r>
                    <m:f>
                      <m:fPr>
                        <m:ctrlPr>
                          <a:rPr lang="es-CR" sz="1100" i="1">
                            <a:solidFill>
                              <a:schemeClr val="tx1"/>
                            </a:solidFill>
                            <a:effectLst/>
                            <a:latin typeface="Cambria Math" panose="02040503050406030204" pitchFamily="18" charset="0"/>
                            <a:ea typeface="+mn-ea"/>
                            <a:cs typeface="+mn-cs"/>
                          </a:rPr>
                        </m:ctrlPr>
                      </m:fPr>
                      <m:num>
                        <m:r>
                          <m:rPr>
                            <m:sty m:val="p"/>
                          </m:rPr>
                          <a:rPr lang="es-CR" sz="1100">
                            <a:solidFill>
                              <a:schemeClr val="tx1"/>
                            </a:solidFill>
                            <a:effectLst/>
                            <a:latin typeface="Cambria Math" panose="02040503050406030204" pitchFamily="18" charset="0"/>
                            <a:ea typeface="+mn-ea"/>
                            <a:cs typeface="+mn-cs"/>
                          </a:rPr>
                          <m:t>mg</m:t>
                        </m:r>
                      </m:num>
                      <m:den>
                        <m:r>
                          <a:rPr lang="es-CR" sz="1100" i="1">
                            <a:solidFill>
                              <a:schemeClr val="tx1"/>
                            </a:solidFill>
                            <a:effectLst/>
                            <a:latin typeface="Cambria Math" panose="02040503050406030204" pitchFamily="18" charset="0"/>
                            <a:ea typeface="+mn-ea"/>
                            <a:cs typeface="+mn-cs"/>
                          </a:rPr>
                          <m:t>4</m:t>
                        </m:r>
                        <m:sSup>
                          <m:sSupPr>
                            <m:ctrlPr>
                              <a:rPr lang="es-CR" sz="1100" i="1">
                                <a:solidFill>
                                  <a:schemeClr val="tx1"/>
                                </a:solidFill>
                                <a:effectLst/>
                                <a:latin typeface="Cambria Math" panose="02040503050406030204" pitchFamily="18" charset="0"/>
                                <a:ea typeface="+mn-ea"/>
                                <a:cs typeface="+mn-cs"/>
                              </a:rPr>
                            </m:ctrlPr>
                          </m:sSupPr>
                          <m:e>
                            <m:r>
                              <a:rPr lang="es-CR" sz="1100" i="1">
                                <a:solidFill>
                                  <a:schemeClr val="tx1"/>
                                </a:solidFill>
                                <a:effectLst/>
                                <a:latin typeface="Cambria Math" panose="02040503050406030204" pitchFamily="18" charset="0"/>
                                <a:ea typeface="+mn-ea"/>
                                <a:cs typeface="+mn-cs"/>
                              </a:rPr>
                              <m:t>𝜋</m:t>
                            </m:r>
                          </m:e>
                          <m:sup>
                            <m:r>
                              <a:rPr lang="es-CR" sz="1100" i="1">
                                <a:solidFill>
                                  <a:schemeClr val="tx1"/>
                                </a:solidFill>
                                <a:effectLst/>
                                <a:latin typeface="Cambria Math" panose="02040503050406030204" pitchFamily="18" charset="0"/>
                                <a:ea typeface="+mn-ea"/>
                                <a:cs typeface="+mn-cs"/>
                              </a:rPr>
                              <m:t>2</m:t>
                            </m:r>
                          </m:sup>
                        </m:sSup>
                      </m:den>
                    </m:f>
                  </m:oMath>
                </m:oMathPara>
              </a14:m>
              <a:endParaRPr lang="es-CR"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s-CR" sz="1100">
                <a:solidFill>
                  <a:schemeClr val="tx1"/>
                </a:solidFill>
                <a:effectLst/>
                <a:latin typeface="+mn-lt"/>
                <a:ea typeface="+mn-ea"/>
                <a:cs typeface="+mn-cs"/>
              </a:endParaRPr>
            </a:p>
            <a:p>
              <a:r>
                <a:rPr lang="es-CR" sz="1100"/>
                <a:t>Ambos</a:t>
              </a:r>
              <a:r>
                <a:rPr lang="es-CR" sz="1100" baseline="0"/>
                <a:t> métodos permiten obtener el Icm experimental de la varilla:</a:t>
              </a:r>
            </a:p>
            <a:p>
              <a:endParaRPr lang="es-CR" sz="1100" baseline="0"/>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s-CR" sz="1100" i="1">
                            <a:solidFill>
                              <a:schemeClr val="tx1"/>
                            </a:solidFill>
                            <a:effectLst/>
                            <a:latin typeface="Cambria Math" panose="02040503050406030204" pitchFamily="18" charset="0"/>
                            <a:ea typeface="+mn-ea"/>
                            <a:cs typeface="+mn-cs"/>
                          </a:rPr>
                        </m:ctrlPr>
                      </m:sSubPr>
                      <m:e>
                        <m:r>
                          <a:rPr lang="es-CR" sz="1100" i="1">
                            <a:solidFill>
                              <a:schemeClr val="tx1"/>
                            </a:solidFill>
                            <a:effectLst/>
                            <a:latin typeface="Cambria Math" panose="02040503050406030204" pitchFamily="18" charset="0"/>
                            <a:ea typeface="+mn-ea"/>
                            <a:cs typeface="+mn-cs"/>
                          </a:rPr>
                          <m:t>𝐼</m:t>
                        </m:r>
                      </m:e>
                      <m:sub>
                        <m:r>
                          <a:rPr lang="es-CR" sz="1100" i="1">
                            <a:solidFill>
                              <a:schemeClr val="tx1"/>
                            </a:solidFill>
                            <a:effectLst/>
                            <a:latin typeface="Cambria Math" panose="02040503050406030204" pitchFamily="18" charset="0"/>
                            <a:ea typeface="+mn-ea"/>
                            <a:cs typeface="+mn-cs"/>
                          </a:rPr>
                          <m:t>𝑐𝑚</m:t>
                        </m:r>
                      </m:sub>
                    </m:sSub>
                    <m:r>
                      <a:rPr lang="es-CR" sz="1100">
                        <a:solidFill>
                          <a:schemeClr val="tx1"/>
                        </a:solidFill>
                        <a:effectLst/>
                        <a:latin typeface="Cambria Math" panose="02040503050406030204" pitchFamily="18" charset="0"/>
                        <a:ea typeface="+mn-ea"/>
                        <a:cs typeface="+mn-cs"/>
                      </a:rPr>
                      <m:t>=1174.31834 </m:t>
                    </m:r>
                    <m:r>
                      <m:rPr>
                        <m:sty m:val="p"/>
                      </m:rPr>
                      <a:rPr lang="es-CR" sz="1100">
                        <a:solidFill>
                          <a:schemeClr val="tx1"/>
                        </a:solidFill>
                        <a:effectLst/>
                        <a:latin typeface="Cambria Math" panose="02040503050406030204" pitchFamily="18" charset="0"/>
                        <a:ea typeface="+mn-ea"/>
                        <a:cs typeface="+mn-cs"/>
                      </a:rPr>
                      <m:t>g</m:t>
                    </m:r>
                    <m:sSup>
                      <m:sSupPr>
                        <m:ctrlPr>
                          <a:rPr lang="es-CR" sz="1100" i="1">
                            <a:solidFill>
                              <a:schemeClr val="tx1"/>
                            </a:solidFill>
                            <a:effectLst/>
                            <a:latin typeface="Cambria Math" panose="02040503050406030204" pitchFamily="18" charset="0"/>
                            <a:ea typeface="+mn-ea"/>
                            <a:cs typeface="+mn-cs"/>
                          </a:rPr>
                        </m:ctrlPr>
                      </m:sSupPr>
                      <m:e>
                        <m:r>
                          <a:rPr lang="es-CR" sz="1100" i="1">
                            <a:solidFill>
                              <a:schemeClr val="tx1"/>
                            </a:solidFill>
                            <a:effectLst/>
                            <a:latin typeface="Cambria Math" panose="02040503050406030204" pitchFamily="18" charset="0"/>
                            <a:ea typeface="+mn-ea"/>
                            <a:cs typeface="+mn-cs"/>
                          </a:rPr>
                          <m:t>𝑐𝑚</m:t>
                        </m:r>
                      </m:e>
                      <m:sup>
                        <m:r>
                          <a:rPr lang="es-CR" sz="1100" i="1">
                            <a:solidFill>
                              <a:schemeClr val="tx1"/>
                            </a:solidFill>
                            <a:effectLst/>
                            <a:latin typeface="Cambria Math" panose="02040503050406030204" pitchFamily="18" charset="0"/>
                            <a:ea typeface="+mn-ea"/>
                            <a:cs typeface="+mn-cs"/>
                          </a:rPr>
                          <m:t>2</m:t>
                        </m:r>
                      </m:sup>
                    </m:sSup>
                  </m:oMath>
                </m:oMathPara>
              </a14:m>
              <a:endParaRPr lang="es-CR" sz="1100">
                <a:solidFill>
                  <a:schemeClr val="tx1"/>
                </a:solidFill>
                <a:effectLst/>
                <a:latin typeface="+mn-lt"/>
                <a:ea typeface="+mn-ea"/>
                <a:cs typeface="+mn-cs"/>
              </a:endParaRPr>
            </a:p>
            <a:p>
              <a:endParaRPr lang="es-CR" sz="1100"/>
            </a:p>
          </xdr:txBody>
        </xdr:sp>
      </mc:Choice>
      <mc:Fallback xmlns="">
        <xdr:sp macro="" textlink="">
          <xdr:nvSpPr>
            <xdr:cNvPr id="10" name="CuadroTexto 1">
              <a:extLst>
                <a:ext uri="{FF2B5EF4-FFF2-40B4-BE49-F238E27FC236}">
                  <a16:creationId xmlns:a16="http://schemas.microsoft.com/office/drawing/2014/main" id="{BAE4D56F-9BFD-4AA7-A92E-8AF4129C5713}"/>
                </a:ext>
              </a:extLst>
            </xdr:cNvPr>
            <xdr:cNvSpPr txBox="1"/>
          </xdr:nvSpPr>
          <xdr:spPr>
            <a:xfrm>
              <a:off x="24621565" y="8025333"/>
              <a:ext cx="5981700" cy="6129938"/>
            </a:xfrm>
            <a:prstGeom prst="rect">
              <a:avLst/>
            </a:prstGeom>
            <a:noFill/>
            <a:ln>
              <a:solidFill>
                <a:schemeClr val="bg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CR" sz="1100"/>
                <a:t>El cálculo del</a:t>
              </a:r>
              <a:r>
                <a:rPr lang="es-CR" sz="1100" baseline="0"/>
                <a:t> momento de incercia de la varilla sobre su centro de masa Icm se puede obtener de dos formas:</a:t>
              </a:r>
            </a:p>
            <a:p>
              <a:r>
                <a:rPr lang="es-CR" sz="1100" baseline="0"/>
                <a:t>Una vez hallado el radio de giro y con la masa promedio medida de la varilla en el laboratorio se puede utilizar la siguiente fórmula para obtener el Icm experimental:</a:t>
              </a:r>
            </a:p>
            <a:p>
              <a:endParaRPr lang="es-CR" sz="1100" baseline="0"/>
            </a:p>
            <a:p>
              <a:r>
                <a:rPr lang="es-CR" sz="1100" b="0" i="0">
                  <a:latin typeface="Cambria Math" panose="02040503050406030204" pitchFamily="18" charset="0"/>
                </a:rPr>
                <a:t>𝐼_𝑐𝑚=𝑚</a:t>
              </a:r>
              <a:r>
                <a:rPr lang="es-CR" sz="1100" b="0" i="0">
                  <a:solidFill>
                    <a:schemeClr val="tx1"/>
                  </a:solidFill>
                  <a:effectLst/>
                  <a:latin typeface="+mn-lt"/>
                  <a:ea typeface="+mn-ea"/>
                  <a:cs typeface="+mn-cs"/>
                </a:rPr>
                <a:t>𝑅^2</a:t>
              </a:r>
              <a:endParaRPr lang="es-CR" sz="1100"/>
            </a:p>
            <a:p>
              <a:endParaRPr lang="es-CR" sz="1100"/>
            </a:p>
            <a:p>
              <a:r>
                <a:rPr lang="es-CR" sz="1100"/>
                <a:t>Otro método es realizar de nuevo el cambio de variable</a:t>
              </a:r>
              <a:r>
                <a:rPr lang="es-CR" sz="1100" baseline="0"/>
                <a:t> y obtner a partir de la ecuación empírica el Icm.</a:t>
              </a:r>
            </a:p>
            <a:p>
              <a:endParaRPr lang="es-CR" sz="1100" baseline="0"/>
            </a:p>
            <a:p>
              <a:r>
                <a:rPr lang="es-CR" sz="1100" i="0">
                  <a:solidFill>
                    <a:schemeClr val="tx1"/>
                  </a:solidFill>
                  <a:effectLst/>
                  <a:latin typeface="+mn-lt"/>
                  <a:ea typeface="+mn-ea"/>
                  <a:cs typeface="+mn-cs"/>
                </a:rPr>
                <a:t>𝑇=2𝜋√((𝐼_𝑐𝑚+𝑚𝑑^2)/𝑚𝑔𝑑)</a:t>
              </a:r>
              <a:endParaRPr lang="es-CR" sz="1100">
                <a:solidFill>
                  <a:schemeClr val="tx1"/>
                </a:solidFill>
                <a:effectLst/>
                <a:latin typeface="+mn-lt"/>
                <a:ea typeface="+mn-ea"/>
                <a:cs typeface="+mn-cs"/>
              </a:endParaRPr>
            </a:p>
            <a:p>
              <a:endParaRPr lang="es-CR" sz="1100">
                <a:solidFill>
                  <a:schemeClr val="tx1"/>
                </a:solidFill>
                <a:effectLst/>
                <a:latin typeface="+mn-lt"/>
                <a:ea typeface="+mn-ea"/>
                <a:cs typeface="+mn-cs"/>
              </a:endParaRPr>
            </a:p>
            <a:p>
              <a:r>
                <a:rPr lang="es-CR" sz="1100" i="0">
                  <a:solidFill>
                    <a:schemeClr val="tx1"/>
                  </a:solidFill>
                  <a:effectLst/>
                  <a:latin typeface="+mn-lt"/>
                  <a:ea typeface="+mn-ea"/>
                  <a:cs typeface="+mn-cs"/>
                </a:rPr>
                <a:t>𝑇^2=4𝜋^2∙(𝐼_𝑐𝑚+𝑚𝑑^2)/𝑚𝑔𝑑</a:t>
              </a:r>
              <a:endParaRPr lang="es-CR" sz="1100">
                <a:solidFill>
                  <a:schemeClr val="tx1"/>
                </a:solidFill>
                <a:effectLst/>
                <a:latin typeface="+mn-lt"/>
                <a:ea typeface="+mn-ea"/>
                <a:cs typeface="+mn-cs"/>
              </a:endParaRPr>
            </a:p>
            <a:p>
              <a:endParaRPr lang="es-CR" sz="1100">
                <a:solidFill>
                  <a:schemeClr val="tx1"/>
                </a:solidFill>
                <a:effectLst/>
                <a:latin typeface="+mn-lt"/>
                <a:ea typeface="+mn-ea"/>
                <a:cs typeface="+mn-cs"/>
              </a:endParaRPr>
            </a:p>
            <a:p>
              <a:r>
                <a:rPr lang="es-CR" sz="1100" i="0">
                  <a:solidFill>
                    <a:schemeClr val="tx1"/>
                  </a:solidFill>
                  <a:effectLst/>
                  <a:latin typeface="+mn-lt"/>
                  <a:ea typeface="+mn-ea"/>
                  <a:cs typeface="+mn-cs"/>
                </a:rPr>
                <a:t>𝑇^2 𝑑=(4𝜋^2 𝐼_𝑐𝑚)/𝑚𝑔+(4𝜋^2)/𝑔∙𝑑^2</a:t>
              </a:r>
              <a:endParaRPr lang="es-CR" sz="1100"/>
            </a:p>
            <a:p>
              <a:endParaRPr lang="es-CR" sz="1100"/>
            </a:p>
            <a:p>
              <a:r>
                <a:rPr lang="es-CR" sz="1100"/>
                <a:t>Una vez encontrado la</a:t>
              </a:r>
              <a:r>
                <a:rPr lang="es-CR" sz="1100" baseline="0"/>
                <a:t> gravedad experimental se puede despejar Icm:</a:t>
              </a:r>
            </a:p>
            <a:p>
              <a:endParaRPr lang="es-CR" sz="1100" baseline="0"/>
            </a:p>
            <a:p>
              <a:r>
                <a:rPr lang="es-CR" sz="1100" i="0">
                  <a:solidFill>
                    <a:schemeClr val="tx1"/>
                  </a:solidFill>
                  <a:effectLst/>
                  <a:latin typeface="+mn-lt"/>
                  <a:ea typeface="+mn-ea"/>
                  <a:cs typeface="+mn-cs"/>
                </a:rPr>
                <a:t>𝑏=(4𝜋^2 𝐼_𝑐𝑚)/𝑚𝑔=3.5843</a:t>
              </a:r>
              <a:endParaRPr lang="es-CR" sz="1100"/>
            </a:p>
            <a:p>
              <a:endParaRPr lang="es-CR" sz="1100"/>
            </a:p>
            <a:p>
              <a:pPr marL="0" marR="0" lvl="0" indent="0" defTabSz="914400" eaLnBrk="1" fontAlgn="auto" latinLnBrk="0" hangingPunct="1">
                <a:lnSpc>
                  <a:spcPct val="100000"/>
                </a:lnSpc>
                <a:spcBef>
                  <a:spcPts val="0"/>
                </a:spcBef>
                <a:spcAft>
                  <a:spcPts val="0"/>
                </a:spcAft>
                <a:buClrTx/>
                <a:buSzTx/>
                <a:buFontTx/>
                <a:buNone/>
                <a:tabLst/>
                <a:defRPr/>
              </a:pPr>
              <a:r>
                <a:rPr lang="es-CR" sz="1100" i="0">
                  <a:solidFill>
                    <a:schemeClr val="tx1"/>
                  </a:solidFill>
                  <a:effectLst/>
                  <a:latin typeface="+mn-lt"/>
                  <a:ea typeface="+mn-ea"/>
                  <a:cs typeface="+mn-cs"/>
                </a:rPr>
                <a:t>𝐼_𝑐𝑚=3.5843∙mg/(4𝜋^2 )</a:t>
              </a:r>
              <a:endParaRPr lang="es-CR"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s-CR" sz="1100">
                <a:solidFill>
                  <a:schemeClr val="tx1"/>
                </a:solidFill>
                <a:effectLst/>
                <a:latin typeface="+mn-lt"/>
                <a:ea typeface="+mn-ea"/>
                <a:cs typeface="+mn-cs"/>
              </a:endParaRPr>
            </a:p>
            <a:p>
              <a:r>
                <a:rPr lang="es-CR" sz="1100"/>
                <a:t>Ambos</a:t>
              </a:r>
              <a:r>
                <a:rPr lang="es-CR" sz="1100" baseline="0"/>
                <a:t> métodos permiten obtener el Icm experimental de la varilla:</a:t>
              </a:r>
            </a:p>
            <a:p>
              <a:endParaRPr lang="es-CR" sz="1100" baseline="0"/>
            </a:p>
            <a:p>
              <a:pPr marL="0" marR="0" lvl="0" indent="0" defTabSz="914400" eaLnBrk="1" fontAlgn="auto" latinLnBrk="0" hangingPunct="1">
                <a:lnSpc>
                  <a:spcPct val="100000"/>
                </a:lnSpc>
                <a:spcBef>
                  <a:spcPts val="0"/>
                </a:spcBef>
                <a:spcAft>
                  <a:spcPts val="0"/>
                </a:spcAft>
                <a:buClrTx/>
                <a:buSzTx/>
                <a:buFontTx/>
                <a:buNone/>
                <a:tabLst/>
                <a:defRPr/>
              </a:pPr>
              <a:r>
                <a:rPr lang="es-CR" sz="1100" i="0">
                  <a:solidFill>
                    <a:schemeClr val="tx1"/>
                  </a:solidFill>
                  <a:effectLst/>
                  <a:latin typeface="+mn-lt"/>
                  <a:ea typeface="+mn-ea"/>
                  <a:cs typeface="+mn-cs"/>
                </a:rPr>
                <a:t>𝐼_𝑐𝑚=1174.31834 g〖𝑐𝑚〗^2</a:t>
              </a:r>
              <a:endParaRPr lang="es-CR" sz="1100">
                <a:solidFill>
                  <a:schemeClr val="tx1"/>
                </a:solidFill>
                <a:effectLst/>
                <a:latin typeface="+mn-lt"/>
                <a:ea typeface="+mn-ea"/>
                <a:cs typeface="+mn-cs"/>
              </a:endParaRPr>
            </a:p>
            <a:p>
              <a:endParaRPr lang="es-CR" sz="1100"/>
            </a:p>
          </xdr:txBody>
        </xdr:sp>
      </mc:Fallback>
    </mc:AlternateContent>
    <xdr:clientData/>
  </xdr:oneCellAnchor>
  <xdr:oneCellAnchor>
    <xdr:from>
      <xdr:col>30</xdr:col>
      <xdr:colOff>635000</xdr:colOff>
      <xdr:row>40</xdr:row>
      <xdr:rowOff>148167</xdr:rowOff>
    </xdr:from>
    <xdr:ext cx="2648354" cy="1203919"/>
    <xdr:sp macro="" textlink="">
      <xdr:nvSpPr>
        <xdr:cNvPr id="5" name="TextBox 4">
          <a:extLst>
            <a:ext uri="{FF2B5EF4-FFF2-40B4-BE49-F238E27FC236}">
              <a16:creationId xmlns:a16="http://schemas.microsoft.com/office/drawing/2014/main" id="{778FA27E-B79B-481E-9A7C-2C6D7DCE7EC8}"/>
            </a:ext>
          </a:extLst>
        </xdr:cNvPr>
        <xdr:cNvSpPr txBox="1"/>
      </xdr:nvSpPr>
      <xdr:spPr>
        <a:xfrm>
          <a:off x="31998381" y="8536910"/>
          <a:ext cx="2648354" cy="1203919"/>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fontAlgn="base"/>
          <a:r>
            <a:rPr lang="es-CR" sz="1200" b="0" i="0">
              <a:solidFill>
                <a:schemeClr val="tx1"/>
              </a:solidFill>
              <a:effectLst/>
              <a:latin typeface="+mn-lt"/>
              <a:ea typeface="+mn-ea"/>
              <a:cs typeface="Times New Roman" panose="02020603050405020304" pitchFamily="18" charset="0"/>
            </a:rPr>
            <a:t>Nota Final: 100</a:t>
          </a:r>
        </a:p>
        <a:p>
          <a:pPr fontAlgn="base"/>
          <a:r>
            <a:rPr lang="es-CR" sz="1200" b="0" i="0">
              <a:solidFill>
                <a:schemeClr val="tx1"/>
              </a:solidFill>
              <a:effectLst/>
              <a:latin typeface="+mn-lt"/>
              <a:ea typeface="+mn-ea"/>
              <a:cs typeface="Times New Roman" panose="02020603050405020304" pitchFamily="18" charset="0"/>
            </a:rPr>
            <a:t>Corregir:</a:t>
          </a:r>
        </a:p>
        <a:p>
          <a:pPr fontAlgn="base"/>
          <a:r>
            <a:rPr lang="es-CR" sz="1200" b="0" i="0">
              <a:solidFill>
                <a:schemeClr val="tx1"/>
              </a:solidFill>
              <a:effectLst/>
              <a:latin typeface="+mn-lt"/>
              <a:ea typeface="+mn-ea"/>
              <a:cs typeface="Times New Roman" panose="02020603050405020304" pitchFamily="18" charset="0"/>
            </a:rPr>
            <a:t>NO Poner títulos dentro de los gráficos,</a:t>
          </a:r>
        </a:p>
        <a:p>
          <a:pPr fontAlgn="base"/>
          <a:r>
            <a:rPr lang="es-CR" sz="1200" b="0" i="0">
              <a:solidFill>
                <a:schemeClr val="tx1"/>
              </a:solidFill>
              <a:effectLst/>
              <a:latin typeface="+mn-lt"/>
              <a:ea typeface="+mn-ea"/>
              <a:cs typeface="Times New Roman" panose="02020603050405020304" pitchFamily="18" charset="0"/>
            </a:rPr>
            <a:t>que</a:t>
          </a:r>
          <a:r>
            <a:rPr lang="es-CR" sz="1200" b="0" i="0" baseline="0">
              <a:solidFill>
                <a:schemeClr val="tx1"/>
              </a:solidFill>
              <a:effectLst/>
              <a:latin typeface="+mn-lt"/>
              <a:ea typeface="+mn-ea"/>
              <a:cs typeface="Times New Roman" panose="02020603050405020304" pitchFamily="18" charset="0"/>
            </a:rPr>
            <a:t> sea</a:t>
          </a:r>
          <a:r>
            <a:rPr lang="es-CR" sz="1200" b="0" i="0">
              <a:solidFill>
                <a:schemeClr val="tx1"/>
              </a:solidFill>
              <a:effectLst/>
              <a:latin typeface="+mn-lt"/>
              <a:ea typeface="+mn-ea"/>
              <a:cs typeface="Times New Roman" panose="02020603050405020304" pitchFamily="18" charset="0"/>
            </a:rPr>
            <a:t> en la parte de abajo.</a:t>
          </a:r>
        </a:p>
        <a:p>
          <a:pPr fontAlgn="base"/>
          <a:r>
            <a:rPr lang="es-CR" sz="1200" b="0" i="0">
              <a:solidFill>
                <a:schemeClr val="tx1"/>
              </a:solidFill>
              <a:effectLst/>
              <a:latin typeface="+mn-lt"/>
              <a:ea typeface="+mn-ea"/>
              <a:cs typeface="Times New Roman" panose="02020603050405020304" pitchFamily="18" charset="0"/>
            </a:rPr>
            <a:t>Rotular los ejes.</a:t>
          </a:r>
        </a:p>
        <a:p>
          <a:endParaRPr lang="es-CR"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76200</xdr:rowOff>
    </xdr:from>
    <xdr:to>
      <xdr:col>4</xdr:col>
      <xdr:colOff>91440</xdr:colOff>
      <xdr:row>6</xdr:row>
      <xdr:rowOff>38100</xdr:rowOff>
    </xdr:to>
    <xdr:sp macro="" textlink="">
      <xdr:nvSpPr>
        <xdr:cNvPr id="2" name="TextBox 1">
          <a:extLst>
            <a:ext uri="{FF2B5EF4-FFF2-40B4-BE49-F238E27FC236}">
              <a16:creationId xmlns:a16="http://schemas.microsoft.com/office/drawing/2014/main" id="{0184DA36-8836-4892-84CA-CF90E6268E0C}"/>
            </a:ext>
          </a:extLst>
        </xdr:cNvPr>
        <xdr:cNvSpPr txBox="1"/>
      </xdr:nvSpPr>
      <xdr:spPr>
        <a:xfrm>
          <a:off x="731520" y="266700"/>
          <a:ext cx="22860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200">
              <a:latin typeface="Arial" panose="020B0604020202020204" pitchFamily="34" charset="0"/>
              <a:cs typeface="Arial" panose="020B0604020202020204" pitchFamily="34" charset="0"/>
            </a:rPr>
            <a:t>Grupo 6</a:t>
          </a:r>
          <a:r>
            <a:rPr lang="es-CR" sz="1200" baseline="0">
              <a:latin typeface="Arial" panose="020B0604020202020204" pitchFamily="34" charset="0"/>
              <a:cs typeface="Arial" panose="020B0604020202020204" pitchFamily="34" charset="0"/>
            </a:rPr>
            <a:t> </a:t>
          </a:r>
        </a:p>
        <a:p>
          <a:r>
            <a:rPr lang="es-CR" sz="1200">
              <a:latin typeface="Arial" panose="020B0604020202020204" pitchFamily="34" charset="0"/>
              <a:cs typeface="Arial" panose="020B0604020202020204" pitchFamily="34" charset="0"/>
            </a:rPr>
            <a:t>Emmanuel Naranjo Blanco</a:t>
          </a:r>
        </a:p>
        <a:p>
          <a:r>
            <a:rPr lang="es-CR" sz="1200">
              <a:latin typeface="Arial" panose="020B0604020202020204" pitchFamily="34" charset="0"/>
              <a:cs typeface="Arial" panose="020B0604020202020204" pitchFamily="34" charset="0"/>
            </a:rPr>
            <a:t>José Julián Camacho Hernández</a:t>
          </a:r>
        </a:p>
        <a:p>
          <a:r>
            <a:rPr lang="es-CR" sz="1200">
              <a:latin typeface="Arial" panose="020B0604020202020204" pitchFamily="34" charset="0"/>
              <a:cs typeface="Arial" panose="020B0604020202020204" pitchFamily="34" charset="0"/>
            </a:rPr>
            <a:t>Gabiel González Rodríguez</a:t>
          </a:r>
        </a:p>
      </xdr:txBody>
    </xdr:sp>
    <xdr:clientData/>
  </xdr:twoCellAnchor>
  <xdr:twoCellAnchor>
    <xdr:from>
      <xdr:col>6</xdr:col>
      <xdr:colOff>349827</xdr:colOff>
      <xdr:row>8</xdr:row>
      <xdr:rowOff>154132</xdr:rowOff>
    </xdr:from>
    <xdr:to>
      <xdr:col>12</xdr:col>
      <xdr:colOff>711747</xdr:colOff>
      <xdr:row>21</xdr:row>
      <xdr:rowOff>117805</xdr:rowOff>
    </xdr:to>
    <xdr:graphicFrame macro="">
      <xdr:nvGraphicFramePr>
        <xdr:cNvPr id="4" name="Gráfico 1">
          <a:extLst>
            <a:ext uri="{FF2B5EF4-FFF2-40B4-BE49-F238E27FC236}">
              <a16:creationId xmlns:a16="http://schemas.microsoft.com/office/drawing/2014/main" id="{2D668E74-0A41-4A2C-B41E-EDC5CEA591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60612</xdr:colOff>
      <xdr:row>10</xdr:row>
      <xdr:rowOff>251113</xdr:rowOff>
    </xdr:from>
    <xdr:to>
      <xdr:col>27</xdr:col>
      <xdr:colOff>424721</xdr:colOff>
      <xdr:row>38</xdr:row>
      <xdr:rowOff>0</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D4D83CBB-0CF0-4C58-85D1-BC447582551B}"/>
                </a:ext>
              </a:extLst>
            </xdr:cNvPr>
            <xdr:cNvSpPr txBox="1"/>
          </xdr:nvSpPr>
          <xdr:spPr>
            <a:xfrm>
              <a:off x="17636579" y="2124883"/>
              <a:ext cx="6360175" cy="54701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R" sz="1200">
                  <a:solidFill>
                    <a:schemeClr val="dk1"/>
                  </a:solidFill>
                  <a:effectLst/>
                  <a:latin typeface="+mn-lt"/>
                  <a:ea typeface="+mn-ea"/>
                  <a:cs typeface="+mn-cs"/>
                </a:rPr>
                <a:t>La diferencia de potencial debido a cada carga</a:t>
              </a:r>
              <a:r>
                <a:rPr lang="es-CR" sz="1200" baseline="0">
                  <a:solidFill>
                    <a:schemeClr val="dk1"/>
                  </a:solidFill>
                  <a:effectLst/>
                  <a:latin typeface="+mn-lt"/>
                  <a:ea typeface="+mn-ea"/>
                  <a:cs typeface="+mn-cs"/>
                </a:rPr>
                <a:t> en forma de cilindro entre un punto x y el punto de referencia es:</a:t>
              </a:r>
            </a:p>
            <a:p>
              <a:pPr algn="l"/>
              <a:endParaRPr lang="es-CR" sz="1200">
                <a:effectLst/>
              </a:endParaRPr>
            </a:p>
            <a:p>
              <a:pPr algn="l"/>
              <a14:m>
                <m:oMathPara xmlns:m="http://schemas.openxmlformats.org/officeDocument/2006/math">
                  <m:oMathParaPr>
                    <m:jc m:val="centerGroup"/>
                  </m:oMathParaPr>
                  <m:oMath xmlns:m="http://schemas.openxmlformats.org/officeDocument/2006/math">
                    <m:r>
                      <a:rPr lang="es-CR" sz="1200" b="0" i="1">
                        <a:solidFill>
                          <a:schemeClr val="dk1"/>
                        </a:solidFill>
                        <a:effectLst/>
                        <a:latin typeface="Cambria Math" panose="02040503050406030204" pitchFamily="18" charset="0"/>
                        <a:ea typeface="+mn-ea"/>
                        <a:cs typeface="+mn-cs"/>
                      </a:rPr>
                      <m:t>𝑉</m:t>
                    </m:r>
                    <m:d>
                      <m:dPr>
                        <m:ctrlPr>
                          <a:rPr lang="es-CR" sz="1200" b="0" i="1">
                            <a:solidFill>
                              <a:schemeClr val="dk1"/>
                            </a:solidFill>
                            <a:effectLst/>
                            <a:latin typeface="Cambria Math" panose="02040503050406030204" pitchFamily="18" charset="0"/>
                            <a:ea typeface="+mn-ea"/>
                            <a:cs typeface="+mn-cs"/>
                          </a:rPr>
                        </m:ctrlPr>
                      </m:dPr>
                      <m:e>
                        <m:r>
                          <a:rPr lang="es-CR" sz="1200" b="0" i="1">
                            <a:solidFill>
                              <a:schemeClr val="dk1"/>
                            </a:solidFill>
                            <a:effectLst/>
                            <a:latin typeface="Cambria Math" panose="02040503050406030204" pitchFamily="18" charset="0"/>
                            <a:ea typeface="+mn-ea"/>
                            <a:cs typeface="+mn-cs"/>
                          </a:rPr>
                          <m:t>𝑥</m:t>
                        </m:r>
                      </m:e>
                    </m:d>
                    <m:r>
                      <a:rPr lang="es-CR" sz="1200" b="0" i="1">
                        <a:solidFill>
                          <a:schemeClr val="dk1"/>
                        </a:solidFill>
                        <a:effectLst/>
                        <a:latin typeface="Cambria Math" panose="02040503050406030204" pitchFamily="18" charset="0"/>
                        <a:ea typeface="+mn-ea"/>
                        <a:cs typeface="+mn-cs"/>
                      </a:rPr>
                      <m:t>=</m:t>
                    </m:r>
                    <m:f>
                      <m:fPr>
                        <m:ctrlPr>
                          <a:rPr lang="es-CR" sz="1200" b="0" i="1">
                            <a:solidFill>
                              <a:schemeClr val="dk1"/>
                            </a:solidFill>
                            <a:effectLst/>
                            <a:latin typeface="Cambria Math" panose="02040503050406030204" pitchFamily="18" charset="0"/>
                            <a:ea typeface="+mn-ea"/>
                            <a:cs typeface="+mn-cs"/>
                          </a:rPr>
                        </m:ctrlPr>
                      </m:fPr>
                      <m:num>
                        <m:r>
                          <m:rPr>
                            <m:sty m:val="p"/>
                          </m:rPr>
                          <a:rPr lang="el-GR" sz="1200" b="0" i="1">
                            <a:solidFill>
                              <a:schemeClr val="dk1"/>
                            </a:solidFill>
                            <a:effectLst/>
                            <a:latin typeface="Cambria Math" panose="02040503050406030204" pitchFamily="18" charset="0"/>
                            <a:ea typeface="+mn-ea"/>
                            <a:cs typeface="+mn-cs"/>
                          </a:rPr>
                          <m:t>λ</m:t>
                        </m:r>
                      </m:num>
                      <m:den>
                        <m:r>
                          <a:rPr lang="es-CR" sz="1200" b="0" i="1">
                            <a:solidFill>
                              <a:schemeClr val="dk1"/>
                            </a:solidFill>
                            <a:effectLst/>
                            <a:latin typeface="Cambria Math" panose="02040503050406030204" pitchFamily="18" charset="0"/>
                            <a:ea typeface="+mn-ea"/>
                            <a:cs typeface="+mn-cs"/>
                          </a:rPr>
                          <m:t>2</m:t>
                        </m:r>
                        <m:r>
                          <a:rPr lang="es-CR" sz="1200" b="0" i="1">
                            <a:solidFill>
                              <a:schemeClr val="dk1"/>
                            </a:solidFill>
                            <a:effectLst/>
                            <a:latin typeface="Cambria Math" panose="02040503050406030204" pitchFamily="18" charset="0"/>
                            <a:ea typeface="+mn-ea"/>
                            <a:cs typeface="+mn-cs"/>
                          </a:rPr>
                          <m:t>𝜋</m:t>
                        </m:r>
                        <m:sSub>
                          <m:sSubPr>
                            <m:ctrlPr>
                              <a:rPr lang="es-CR" sz="1200" b="0" i="1">
                                <a:solidFill>
                                  <a:schemeClr val="dk1"/>
                                </a:solidFill>
                                <a:effectLst/>
                                <a:latin typeface="Cambria Math" panose="02040503050406030204" pitchFamily="18" charset="0"/>
                                <a:ea typeface="+mn-ea"/>
                                <a:cs typeface="+mn-cs"/>
                              </a:rPr>
                            </m:ctrlPr>
                          </m:sSubPr>
                          <m:e>
                            <m:r>
                              <a:rPr lang="es-CR" sz="1200" b="0" i="1">
                                <a:solidFill>
                                  <a:schemeClr val="dk1"/>
                                </a:solidFill>
                                <a:effectLst/>
                                <a:latin typeface="Cambria Math" panose="02040503050406030204" pitchFamily="18" charset="0"/>
                                <a:ea typeface="+mn-ea"/>
                                <a:cs typeface="+mn-cs"/>
                              </a:rPr>
                              <m:t>𝜀</m:t>
                            </m:r>
                          </m:e>
                          <m:sub>
                            <m:r>
                              <a:rPr lang="es-CR" sz="1200" b="0" i="1">
                                <a:solidFill>
                                  <a:schemeClr val="dk1"/>
                                </a:solidFill>
                                <a:effectLst/>
                                <a:latin typeface="Cambria Math" panose="02040503050406030204" pitchFamily="18" charset="0"/>
                                <a:ea typeface="+mn-ea"/>
                                <a:cs typeface="+mn-cs"/>
                              </a:rPr>
                              <m:t>0</m:t>
                            </m:r>
                          </m:sub>
                        </m:sSub>
                      </m:den>
                    </m:f>
                    <m:func>
                      <m:funcPr>
                        <m:ctrlPr>
                          <a:rPr lang="es-CR" sz="1200" b="0" i="1">
                            <a:solidFill>
                              <a:schemeClr val="dk1"/>
                            </a:solidFill>
                            <a:effectLst/>
                            <a:latin typeface="Cambria Math" panose="02040503050406030204" pitchFamily="18" charset="0"/>
                            <a:ea typeface="+mn-ea"/>
                            <a:cs typeface="+mn-cs"/>
                          </a:rPr>
                        </m:ctrlPr>
                      </m:funcPr>
                      <m:fName>
                        <m:r>
                          <m:rPr>
                            <m:sty m:val="p"/>
                          </m:rPr>
                          <a:rPr lang="es-CR" sz="1200" b="0" i="0">
                            <a:solidFill>
                              <a:schemeClr val="dk1"/>
                            </a:solidFill>
                            <a:effectLst/>
                            <a:latin typeface="Cambria Math" panose="02040503050406030204" pitchFamily="18" charset="0"/>
                            <a:ea typeface="+mn-ea"/>
                            <a:cs typeface="+mn-cs"/>
                          </a:rPr>
                          <m:t>ln</m:t>
                        </m:r>
                      </m:fName>
                      <m:e>
                        <m:d>
                          <m:dPr>
                            <m:ctrlPr>
                              <a:rPr lang="es-CR" sz="1200" b="0" i="1">
                                <a:solidFill>
                                  <a:schemeClr val="dk1"/>
                                </a:solidFill>
                                <a:effectLst/>
                                <a:latin typeface="Cambria Math" panose="02040503050406030204" pitchFamily="18" charset="0"/>
                                <a:ea typeface="+mn-ea"/>
                                <a:cs typeface="+mn-cs"/>
                              </a:rPr>
                            </m:ctrlPr>
                          </m:dPr>
                          <m:e>
                            <m:f>
                              <m:fPr>
                                <m:ctrlPr>
                                  <a:rPr lang="es-CR" sz="1200" b="0" i="1">
                                    <a:solidFill>
                                      <a:schemeClr val="dk1"/>
                                    </a:solidFill>
                                    <a:effectLst/>
                                    <a:latin typeface="Cambria Math" panose="02040503050406030204" pitchFamily="18" charset="0"/>
                                    <a:ea typeface="+mn-ea"/>
                                    <a:cs typeface="+mn-cs"/>
                                  </a:rPr>
                                </m:ctrlPr>
                              </m:fPr>
                              <m:num>
                                <m:r>
                                  <a:rPr lang="es-CR" sz="1200" b="0" i="1">
                                    <a:solidFill>
                                      <a:schemeClr val="dk1"/>
                                    </a:solidFill>
                                    <a:effectLst/>
                                    <a:latin typeface="Cambria Math" panose="02040503050406030204" pitchFamily="18" charset="0"/>
                                    <a:ea typeface="+mn-ea"/>
                                    <a:cs typeface="+mn-cs"/>
                                  </a:rPr>
                                  <m:t>𝑎</m:t>
                                </m:r>
                                <m:r>
                                  <a:rPr lang="es-CR" sz="1200" b="0" i="1">
                                    <a:solidFill>
                                      <a:schemeClr val="dk1"/>
                                    </a:solidFill>
                                    <a:effectLst/>
                                    <a:latin typeface="Cambria Math" panose="02040503050406030204" pitchFamily="18" charset="0"/>
                                    <a:ea typeface="+mn-ea"/>
                                    <a:cs typeface="+mn-cs"/>
                                  </a:rPr>
                                  <m:t>−</m:t>
                                </m:r>
                                <m:r>
                                  <a:rPr lang="es-CR" sz="1200" b="0" i="1">
                                    <a:solidFill>
                                      <a:schemeClr val="dk1"/>
                                    </a:solidFill>
                                    <a:effectLst/>
                                    <a:latin typeface="Cambria Math" panose="02040503050406030204" pitchFamily="18" charset="0"/>
                                    <a:ea typeface="+mn-ea"/>
                                    <a:cs typeface="+mn-cs"/>
                                  </a:rPr>
                                  <m:t>𝑥</m:t>
                                </m:r>
                              </m:num>
                              <m:den>
                                <m:r>
                                  <a:rPr lang="es-CR" sz="1200" b="0" i="1">
                                    <a:solidFill>
                                      <a:schemeClr val="dk1"/>
                                    </a:solidFill>
                                    <a:effectLst/>
                                    <a:latin typeface="Cambria Math" panose="02040503050406030204" pitchFamily="18" charset="0"/>
                                    <a:ea typeface="+mn-ea"/>
                                    <a:cs typeface="+mn-cs"/>
                                  </a:rPr>
                                  <m:t>𝑎</m:t>
                                </m:r>
                                <m:r>
                                  <a:rPr lang="es-CR" sz="1200" b="0" i="1">
                                    <a:solidFill>
                                      <a:schemeClr val="dk1"/>
                                    </a:solidFill>
                                    <a:effectLst/>
                                    <a:latin typeface="Cambria Math" panose="02040503050406030204" pitchFamily="18" charset="0"/>
                                    <a:ea typeface="+mn-ea"/>
                                    <a:cs typeface="+mn-cs"/>
                                  </a:rPr>
                                  <m:t>+</m:t>
                                </m:r>
                                <m:r>
                                  <a:rPr lang="es-CR" sz="1200" b="0" i="1">
                                    <a:solidFill>
                                      <a:schemeClr val="dk1"/>
                                    </a:solidFill>
                                    <a:effectLst/>
                                    <a:latin typeface="Cambria Math" panose="02040503050406030204" pitchFamily="18" charset="0"/>
                                    <a:ea typeface="+mn-ea"/>
                                    <a:cs typeface="+mn-cs"/>
                                  </a:rPr>
                                  <m:t>𝑥</m:t>
                                </m:r>
                              </m:den>
                            </m:f>
                          </m:e>
                        </m:d>
                      </m:e>
                    </m:func>
                  </m:oMath>
                </m:oMathPara>
              </a14:m>
              <a:endParaRPr lang="es-CR" sz="1200">
                <a:effectLst/>
              </a:endParaRPr>
            </a:p>
            <a:p>
              <a:pPr algn="l"/>
              <a:endParaRPr lang="es-CR" sz="1200" baseline="0">
                <a:solidFill>
                  <a:schemeClr val="dk1"/>
                </a:solidFill>
                <a:effectLst/>
                <a:latin typeface="+mn-lt"/>
                <a:ea typeface="+mn-ea"/>
                <a:cs typeface="+mn-cs"/>
              </a:endParaRPr>
            </a:p>
            <a:p>
              <a:pPr algn="l"/>
              <a:r>
                <a:rPr lang="es-CR" sz="1200" baseline="0">
                  <a:solidFill>
                    <a:schemeClr val="dk1"/>
                  </a:solidFill>
                  <a:effectLst/>
                  <a:latin typeface="+mn-lt"/>
                  <a:ea typeface="+mn-ea"/>
                  <a:cs typeface="+mn-cs"/>
                </a:rPr>
                <a:t>En el experimento a = 10 cm y es la distancia media entre las dos cargas. La variable x representa la distancia entre el punto de referencia y el punto al que se realiza la medición.</a:t>
              </a:r>
            </a:p>
            <a:p>
              <a:pPr algn="l"/>
              <a:endParaRPr lang="es-CR" sz="1200">
                <a:effectLst/>
              </a:endParaRPr>
            </a:p>
            <a:p>
              <a:pPr algn="l"/>
              <a:r>
                <a:rPr lang="es-CR" sz="1200" baseline="0">
                  <a:solidFill>
                    <a:schemeClr val="dk1"/>
                  </a:solidFill>
                  <a:effectLst/>
                  <a:latin typeface="+mn-lt"/>
                  <a:ea typeface="+mn-ea"/>
                  <a:cs typeface="+mn-cs"/>
                </a:rPr>
                <a:t>La curva descrita por la figura 1 muestra que la magnitud de la diferencia de potencial tiende a disminuir cuando la distancia entre el punto de medición se acerca al punto de referencia; y llega a un valor máximo cuando se acerca a los polos. Para el cambio de variable se tomó:</a:t>
              </a:r>
            </a:p>
            <a:p>
              <a:pPr algn="l"/>
              <a:endParaRPr lang="es-CR" sz="1200">
                <a:effectLst/>
              </a:endParaRPr>
            </a:p>
            <a:p>
              <a:pPr algn="l"/>
              <a14:m>
                <m:oMathPara xmlns:m="http://schemas.openxmlformats.org/officeDocument/2006/math">
                  <m:oMathParaPr>
                    <m:jc m:val="centerGroup"/>
                  </m:oMathParaPr>
                  <m:oMath xmlns:m="http://schemas.openxmlformats.org/officeDocument/2006/math">
                    <m:r>
                      <a:rPr lang="es-CR" sz="1200" b="0" i="1">
                        <a:solidFill>
                          <a:schemeClr val="dk1"/>
                        </a:solidFill>
                        <a:effectLst/>
                        <a:latin typeface="Cambria Math" panose="02040503050406030204" pitchFamily="18" charset="0"/>
                        <a:ea typeface="+mn-ea"/>
                        <a:cs typeface="+mn-cs"/>
                      </a:rPr>
                      <m:t>𝑦</m:t>
                    </m:r>
                    <m:r>
                      <a:rPr lang="es-CR" sz="1200" b="0" i="1">
                        <a:solidFill>
                          <a:schemeClr val="dk1"/>
                        </a:solidFill>
                        <a:effectLst/>
                        <a:latin typeface="Cambria Math" panose="02040503050406030204" pitchFamily="18" charset="0"/>
                        <a:ea typeface="+mn-ea"/>
                        <a:cs typeface="+mn-cs"/>
                      </a:rPr>
                      <m:t>=</m:t>
                    </m:r>
                    <m:r>
                      <a:rPr lang="es-CR" sz="1200" b="0" i="1">
                        <a:solidFill>
                          <a:schemeClr val="dk1"/>
                        </a:solidFill>
                        <a:effectLst/>
                        <a:latin typeface="Cambria Math" panose="02040503050406030204" pitchFamily="18" charset="0"/>
                        <a:ea typeface="+mn-ea"/>
                        <a:cs typeface="+mn-cs"/>
                      </a:rPr>
                      <m:t>𝑉</m:t>
                    </m:r>
                    <m:d>
                      <m:dPr>
                        <m:ctrlPr>
                          <a:rPr lang="es-CR" sz="1200" b="0" i="1">
                            <a:solidFill>
                              <a:schemeClr val="dk1"/>
                            </a:solidFill>
                            <a:effectLst/>
                            <a:latin typeface="Cambria Math" panose="02040503050406030204" pitchFamily="18" charset="0"/>
                            <a:ea typeface="+mn-ea"/>
                            <a:cs typeface="+mn-cs"/>
                          </a:rPr>
                        </m:ctrlPr>
                      </m:dPr>
                      <m:e>
                        <m:r>
                          <a:rPr lang="es-CR" sz="1200" b="0" i="1">
                            <a:solidFill>
                              <a:schemeClr val="dk1"/>
                            </a:solidFill>
                            <a:effectLst/>
                            <a:latin typeface="Cambria Math" panose="02040503050406030204" pitchFamily="18" charset="0"/>
                            <a:ea typeface="+mn-ea"/>
                            <a:cs typeface="+mn-cs"/>
                          </a:rPr>
                          <m:t>𝑥</m:t>
                        </m:r>
                      </m:e>
                    </m:d>
                  </m:oMath>
                </m:oMathPara>
              </a14:m>
              <a:endParaRPr lang="es-CR" sz="1200">
                <a:effectLst/>
              </a:endParaRPr>
            </a:p>
            <a:p>
              <a:pPr algn="l"/>
              <a:endParaRPr lang="es-CR" sz="1200">
                <a:effectLst/>
              </a:endParaRPr>
            </a:p>
            <a:p>
              <a:pPr algn="l"/>
              <a14:m>
                <m:oMathPara xmlns:m="http://schemas.openxmlformats.org/officeDocument/2006/math">
                  <m:oMathParaPr>
                    <m:jc m:val="centerGroup"/>
                  </m:oMathParaPr>
                  <m:oMath xmlns:m="http://schemas.openxmlformats.org/officeDocument/2006/math">
                    <m:r>
                      <a:rPr lang="es-CR" sz="1200" b="0" i="1">
                        <a:solidFill>
                          <a:schemeClr val="dk1"/>
                        </a:solidFill>
                        <a:effectLst/>
                        <a:latin typeface="Cambria Math" panose="02040503050406030204" pitchFamily="18" charset="0"/>
                        <a:ea typeface="+mn-ea"/>
                        <a:cs typeface="+mn-cs"/>
                      </a:rPr>
                      <m:t>𝑚</m:t>
                    </m:r>
                    <m:r>
                      <a:rPr lang="es-CR" sz="1200" b="0" i="1">
                        <a:solidFill>
                          <a:schemeClr val="dk1"/>
                        </a:solidFill>
                        <a:effectLst/>
                        <a:latin typeface="Cambria Math" panose="02040503050406030204" pitchFamily="18" charset="0"/>
                        <a:ea typeface="+mn-ea"/>
                        <a:cs typeface="+mn-cs"/>
                      </a:rPr>
                      <m:t>=</m:t>
                    </m:r>
                    <m:f>
                      <m:fPr>
                        <m:ctrlPr>
                          <a:rPr lang="es-CR" sz="1200" b="0" i="1">
                            <a:solidFill>
                              <a:schemeClr val="dk1"/>
                            </a:solidFill>
                            <a:effectLst/>
                            <a:latin typeface="Cambria Math" panose="02040503050406030204" pitchFamily="18" charset="0"/>
                            <a:ea typeface="+mn-ea"/>
                            <a:cs typeface="+mn-cs"/>
                          </a:rPr>
                        </m:ctrlPr>
                      </m:fPr>
                      <m:num>
                        <m:r>
                          <m:rPr>
                            <m:sty m:val="p"/>
                          </m:rPr>
                          <a:rPr lang="el-GR" sz="1200" b="0" i="1">
                            <a:solidFill>
                              <a:schemeClr val="dk1"/>
                            </a:solidFill>
                            <a:effectLst/>
                            <a:latin typeface="Cambria Math" panose="02040503050406030204" pitchFamily="18" charset="0"/>
                            <a:ea typeface="+mn-ea"/>
                            <a:cs typeface="+mn-cs"/>
                          </a:rPr>
                          <m:t>λ</m:t>
                        </m:r>
                      </m:num>
                      <m:den>
                        <m:r>
                          <a:rPr lang="es-CR" sz="1200" b="0" i="1">
                            <a:solidFill>
                              <a:schemeClr val="dk1"/>
                            </a:solidFill>
                            <a:effectLst/>
                            <a:latin typeface="Cambria Math" panose="02040503050406030204" pitchFamily="18" charset="0"/>
                            <a:ea typeface="+mn-ea"/>
                            <a:cs typeface="+mn-cs"/>
                          </a:rPr>
                          <m:t>2</m:t>
                        </m:r>
                        <m:r>
                          <a:rPr lang="es-CR" sz="1200" b="0" i="1">
                            <a:solidFill>
                              <a:schemeClr val="dk1"/>
                            </a:solidFill>
                            <a:effectLst/>
                            <a:latin typeface="Cambria Math" panose="02040503050406030204" pitchFamily="18" charset="0"/>
                            <a:ea typeface="+mn-ea"/>
                            <a:cs typeface="+mn-cs"/>
                          </a:rPr>
                          <m:t>𝜋</m:t>
                        </m:r>
                        <m:sSub>
                          <m:sSubPr>
                            <m:ctrlPr>
                              <a:rPr lang="es-CR" sz="1200" b="0" i="1">
                                <a:solidFill>
                                  <a:schemeClr val="dk1"/>
                                </a:solidFill>
                                <a:effectLst/>
                                <a:latin typeface="Cambria Math" panose="02040503050406030204" pitchFamily="18" charset="0"/>
                                <a:ea typeface="+mn-ea"/>
                                <a:cs typeface="+mn-cs"/>
                              </a:rPr>
                            </m:ctrlPr>
                          </m:sSubPr>
                          <m:e>
                            <m:r>
                              <a:rPr lang="es-CR" sz="1200" b="0" i="1">
                                <a:solidFill>
                                  <a:schemeClr val="dk1"/>
                                </a:solidFill>
                                <a:effectLst/>
                                <a:latin typeface="Cambria Math" panose="02040503050406030204" pitchFamily="18" charset="0"/>
                                <a:ea typeface="+mn-ea"/>
                                <a:cs typeface="+mn-cs"/>
                              </a:rPr>
                              <m:t>𝜀</m:t>
                            </m:r>
                          </m:e>
                          <m:sub>
                            <m:r>
                              <a:rPr lang="es-CR" sz="1200" b="0" i="1">
                                <a:solidFill>
                                  <a:schemeClr val="dk1"/>
                                </a:solidFill>
                                <a:effectLst/>
                                <a:latin typeface="Cambria Math" panose="02040503050406030204" pitchFamily="18" charset="0"/>
                                <a:ea typeface="+mn-ea"/>
                                <a:cs typeface="+mn-cs"/>
                              </a:rPr>
                              <m:t>0</m:t>
                            </m:r>
                          </m:sub>
                        </m:sSub>
                      </m:den>
                    </m:f>
                  </m:oMath>
                </m:oMathPara>
              </a14:m>
              <a:endParaRPr lang="es-CR" sz="1200">
                <a:effectLst/>
              </a:endParaRPr>
            </a:p>
            <a:p>
              <a:pPr algn="l"/>
              <a:endParaRPr lang="es-CR" sz="1200">
                <a:effectLst/>
              </a:endParaRPr>
            </a:p>
            <a:p>
              <a:pPr algn="l"/>
              <a14:m>
                <m:oMathPara xmlns:m="http://schemas.openxmlformats.org/officeDocument/2006/math">
                  <m:oMathParaPr>
                    <m:jc m:val="centerGroup"/>
                  </m:oMathParaPr>
                  <m:oMath xmlns:m="http://schemas.openxmlformats.org/officeDocument/2006/math">
                    <m:r>
                      <a:rPr lang="es-CR" sz="1200" b="0" i="1">
                        <a:solidFill>
                          <a:schemeClr val="dk1"/>
                        </a:solidFill>
                        <a:effectLst/>
                        <a:latin typeface="Cambria Math" panose="02040503050406030204" pitchFamily="18" charset="0"/>
                        <a:ea typeface="+mn-ea"/>
                        <a:cs typeface="+mn-cs"/>
                      </a:rPr>
                      <m:t>𝑥</m:t>
                    </m:r>
                    <m:r>
                      <a:rPr lang="es-CR" sz="1200" b="0" i="1">
                        <a:solidFill>
                          <a:schemeClr val="dk1"/>
                        </a:solidFill>
                        <a:effectLst/>
                        <a:latin typeface="Cambria Math" panose="02040503050406030204" pitchFamily="18" charset="0"/>
                        <a:ea typeface="+mn-ea"/>
                        <a:cs typeface="+mn-cs"/>
                      </a:rPr>
                      <m:t>=</m:t>
                    </m:r>
                    <m:func>
                      <m:funcPr>
                        <m:ctrlPr>
                          <a:rPr lang="es-CR" sz="1200" b="0" i="1">
                            <a:solidFill>
                              <a:schemeClr val="dk1"/>
                            </a:solidFill>
                            <a:effectLst/>
                            <a:latin typeface="Cambria Math" panose="02040503050406030204" pitchFamily="18" charset="0"/>
                            <a:ea typeface="+mn-ea"/>
                            <a:cs typeface="+mn-cs"/>
                          </a:rPr>
                        </m:ctrlPr>
                      </m:funcPr>
                      <m:fName>
                        <m:r>
                          <m:rPr>
                            <m:sty m:val="p"/>
                          </m:rPr>
                          <a:rPr lang="es-CR" sz="1200" b="0" i="0">
                            <a:solidFill>
                              <a:schemeClr val="dk1"/>
                            </a:solidFill>
                            <a:effectLst/>
                            <a:latin typeface="Cambria Math" panose="02040503050406030204" pitchFamily="18" charset="0"/>
                            <a:ea typeface="+mn-ea"/>
                            <a:cs typeface="+mn-cs"/>
                          </a:rPr>
                          <m:t>ln</m:t>
                        </m:r>
                      </m:fName>
                      <m:e>
                        <m:d>
                          <m:dPr>
                            <m:ctrlPr>
                              <a:rPr lang="es-CR" sz="1200" b="0" i="1">
                                <a:solidFill>
                                  <a:schemeClr val="dk1"/>
                                </a:solidFill>
                                <a:effectLst/>
                                <a:latin typeface="Cambria Math" panose="02040503050406030204" pitchFamily="18" charset="0"/>
                                <a:ea typeface="+mn-ea"/>
                                <a:cs typeface="+mn-cs"/>
                              </a:rPr>
                            </m:ctrlPr>
                          </m:dPr>
                          <m:e>
                            <m:f>
                              <m:fPr>
                                <m:ctrlPr>
                                  <a:rPr lang="es-CR" sz="1200" b="0" i="1">
                                    <a:solidFill>
                                      <a:schemeClr val="dk1"/>
                                    </a:solidFill>
                                    <a:effectLst/>
                                    <a:latin typeface="Cambria Math" panose="02040503050406030204" pitchFamily="18" charset="0"/>
                                    <a:ea typeface="+mn-ea"/>
                                    <a:cs typeface="+mn-cs"/>
                                  </a:rPr>
                                </m:ctrlPr>
                              </m:fPr>
                              <m:num>
                                <m:r>
                                  <a:rPr lang="es-CR" sz="1200" b="0" i="1">
                                    <a:solidFill>
                                      <a:schemeClr val="dk1"/>
                                    </a:solidFill>
                                    <a:effectLst/>
                                    <a:latin typeface="Cambria Math" panose="02040503050406030204" pitchFamily="18" charset="0"/>
                                    <a:ea typeface="+mn-ea"/>
                                    <a:cs typeface="+mn-cs"/>
                                  </a:rPr>
                                  <m:t>𝑎</m:t>
                                </m:r>
                                <m:r>
                                  <a:rPr lang="es-CR" sz="1200" b="0" i="1">
                                    <a:solidFill>
                                      <a:schemeClr val="dk1"/>
                                    </a:solidFill>
                                    <a:effectLst/>
                                    <a:latin typeface="Cambria Math" panose="02040503050406030204" pitchFamily="18" charset="0"/>
                                    <a:ea typeface="+mn-ea"/>
                                    <a:cs typeface="+mn-cs"/>
                                  </a:rPr>
                                  <m:t>−</m:t>
                                </m:r>
                                <m:r>
                                  <a:rPr lang="es-CR" sz="1200" b="0" i="1">
                                    <a:solidFill>
                                      <a:schemeClr val="dk1"/>
                                    </a:solidFill>
                                    <a:effectLst/>
                                    <a:latin typeface="Cambria Math" panose="02040503050406030204" pitchFamily="18" charset="0"/>
                                    <a:ea typeface="+mn-ea"/>
                                    <a:cs typeface="+mn-cs"/>
                                  </a:rPr>
                                  <m:t>𝑥</m:t>
                                </m:r>
                              </m:num>
                              <m:den>
                                <m:r>
                                  <a:rPr lang="es-CR" sz="1200" b="0" i="1">
                                    <a:solidFill>
                                      <a:schemeClr val="dk1"/>
                                    </a:solidFill>
                                    <a:effectLst/>
                                    <a:latin typeface="Cambria Math" panose="02040503050406030204" pitchFamily="18" charset="0"/>
                                    <a:ea typeface="+mn-ea"/>
                                    <a:cs typeface="+mn-cs"/>
                                  </a:rPr>
                                  <m:t>𝑎</m:t>
                                </m:r>
                                <m:r>
                                  <a:rPr lang="es-CR" sz="1200" b="0" i="1">
                                    <a:solidFill>
                                      <a:schemeClr val="dk1"/>
                                    </a:solidFill>
                                    <a:effectLst/>
                                    <a:latin typeface="Cambria Math" panose="02040503050406030204" pitchFamily="18" charset="0"/>
                                    <a:ea typeface="+mn-ea"/>
                                    <a:cs typeface="+mn-cs"/>
                                  </a:rPr>
                                  <m:t>+</m:t>
                                </m:r>
                                <m:r>
                                  <a:rPr lang="es-CR" sz="1200" b="0" i="1">
                                    <a:solidFill>
                                      <a:schemeClr val="dk1"/>
                                    </a:solidFill>
                                    <a:effectLst/>
                                    <a:latin typeface="Cambria Math" panose="02040503050406030204" pitchFamily="18" charset="0"/>
                                    <a:ea typeface="+mn-ea"/>
                                    <a:cs typeface="+mn-cs"/>
                                  </a:rPr>
                                  <m:t>𝑥</m:t>
                                </m:r>
                              </m:den>
                            </m:f>
                          </m:e>
                        </m:d>
                      </m:e>
                    </m:func>
                  </m:oMath>
                </m:oMathPara>
              </a14:m>
              <a:endParaRPr lang="es-CR" sz="1200">
                <a:effectLst/>
              </a:endParaRPr>
            </a:p>
            <a:p>
              <a:pPr algn="l"/>
              <a:endParaRPr lang="es-CR" sz="1200" b="0">
                <a:solidFill>
                  <a:schemeClr val="dk1"/>
                </a:solidFill>
                <a:effectLst/>
                <a:latin typeface="+mn-lt"/>
                <a:ea typeface="+mn-ea"/>
                <a:cs typeface="+mn-cs"/>
              </a:endParaRPr>
            </a:p>
            <a:p>
              <a:pPr algn="l"/>
              <a:r>
                <a:rPr lang="es-CR" sz="1200" b="0">
                  <a:solidFill>
                    <a:schemeClr val="dk1"/>
                  </a:solidFill>
                  <a:effectLst/>
                  <a:latin typeface="+mn-lt"/>
                  <a:ea typeface="+mn-ea"/>
                  <a:cs typeface="+mn-cs"/>
                </a:rPr>
                <a:t>La</a:t>
              </a:r>
              <a:r>
                <a:rPr lang="es-CR" sz="1200" b="0" baseline="0">
                  <a:solidFill>
                    <a:schemeClr val="dk1"/>
                  </a:solidFill>
                  <a:effectLst/>
                  <a:latin typeface="+mn-lt"/>
                  <a:ea typeface="+mn-ea"/>
                  <a:cs typeface="+mn-cs"/>
                </a:rPr>
                <a:t> figura 2 es el resultado de linealizar el potencial respecto a la distancia x. Esta muestra un comportamiento decreciente.</a:t>
              </a:r>
              <a:endParaRPr lang="es-CR" sz="1200">
                <a:effectLst/>
              </a:endParaRPr>
            </a:p>
            <a:p>
              <a:pPr algn="l"/>
              <a:endParaRPr lang="es-CR" sz="1200">
                <a:latin typeface="Arial" panose="020B0604020202020204" pitchFamily="34" charset="0"/>
                <a:cs typeface="Arial" panose="020B0604020202020204" pitchFamily="34" charset="0"/>
              </a:endParaRPr>
            </a:p>
            <a:p>
              <a:pPr algn="l"/>
              <a:r>
                <a:rPr lang="es-CR" sz="1200">
                  <a:latin typeface="+mn-lt"/>
                  <a:cs typeface="Arial" panose="020B0604020202020204" pitchFamily="34" charset="0"/>
                </a:rPr>
                <a:t>Las gráficas de superficie (figura</a:t>
              </a:r>
              <a:r>
                <a:rPr lang="es-CR" sz="1200" baseline="0">
                  <a:latin typeface="+mn-lt"/>
                  <a:cs typeface="Arial" panose="020B0604020202020204" pitchFamily="34" charset="0"/>
                </a:rPr>
                <a:t> </a:t>
              </a:r>
              <a:r>
                <a:rPr lang="es-CR" sz="1200">
                  <a:latin typeface="+mn-lt"/>
                  <a:cs typeface="Arial" panose="020B0604020202020204" pitchFamily="34" charset="0"/>
                </a:rPr>
                <a:t>3 y figura 4) muestran</a:t>
              </a:r>
              <a:r>
                <a:rPr lang="es-CR" sz="1200" baseline="0">
                  <a:latin typeface="+mn-lt"/>
                  <a:cs typeface="Arial" panose="020B0604020202020204" pitchFamily="34" charset="0"/>
                </a:rPr>
                <a:t> el comportamiento de las superficies equipotenciales, las cuales están representadas con líneas de color.  Se puede notar que estas líneas se encuentran a una distancia radial de los polos, sin embargo, conforme se alejan de ello hacia el punto de referencia, se vuelven cada vez más rectas y paralelas entre ellas.</a:t>
              </a:r>
              <a:endParaRPr lang="es-CR" sz="1200">
                <a:latin typeface="+mn-lt"/>
                <a:cs typeface="Arial" panose="020B0604020202020204" pitchFamily="34" charset="0"/>
              </a:endParaRPr>
            </a:p>
          </xdr:txBody>
        </xdr:sp>
      </mc:Choice>
      <mc:Fallback xmlns="">
        <xdr:sp macro="" textlink="">
          <xdr:nvSpPr>
            <xdr:cNvPr id="5" name="TextBox 4">
              <a:extLst>
                <a:ext uri="{FF2B5EF4-FFF2-40B4-BE49-F238E27FC236}">
                  <a16:creationId xmlns:a16="http://schemas.microsoft.com/office/drawing/2014/main" id="{D4D83CBB-0CF0-4C58-85D1-BC447582551B}"/>
                </a:ext>
              </a:extLst>
            </xdr:cNvPr>
            <xdr:cNvSpPr txBox="1"/>
          </xdr:nvSpPr>
          <xdr:spPr>
            <a:xfrm>
              <a:off x="17636579" y="2124883"/>
              <a:ext cx="6360175" cy="54701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R" sz="1200">
                  <a:solidFill>
                    <a:schemeClr val="dk1"/>
                  </a:solidFill>
                  <a:effectLst/>
                  <a:latin typeface="+mn-lt"/>
                  <a:ea typeface="+mn-ea"/>
                  <a:cs typeface="+mn-cs"/>
                </a:rPr>
                <a:t>La diferencia de potencial debido a cada carga</a:t>
              </a:r>
              <a:r>
                <a:rPr lang="es-CR" sz="1200" baseline="0">
                  <a:solidFill>
                    <a:schemeClr val="dk1"/>
                  </a:solidFill>
                  <a:effectLst/>
                  <a:latin typeface="+mn-lt"/>
                  <a:ea typeface="+mn-ea"/>
                  <a:cs typeface="+mn-cs"/>
                </a:rPr>
                <a:t> en forma de cilindro entre un punto x y el punto de referencia es:</a:t>
              </a:r>
            </a:p>
            <a:p>
              <a:pPr algn="l"/>
              <a:endParaRPr lang="es-CR" sz="1200">
                <a:effectLst/>
              </a:endParaRPr>
            </a:p>
            <a:p>
              <a:pPr algn="l"/>
              <a:r>
                <a:rPr lang="es-CR" sz="1200" b="0" i="0">
                  <a:solidFill>
                    <a:schemeClr val="dk1"/>
                  </a:solidFill>
                  <a:effectLst/>
                  <a:latin typeface="Cambria Math" panose="02040503050406030204" pitchFamily="18" charset="0"/>
                  <a:ea typeface="+mn-ea"/>
                  <a:cs typeface="+mn-cs"/>
                </a:rPr>
                <a:t>𝑉(𝑥)=</a:t>
              </a:r>
              <a:r>
                <a:rPr lang="el-GR" sz="1200" b="0" i="0">
                  <a:solidFill>
                    <a:schemeClr val="dk1"/>
                  </a:solidFill>
                  <a:effectLst/>
                  <a:latin typeface="Cambria Math" panose="02040503050406030204" pitchFamily="18" charset="0"/>
                  <a:ea typeface="+mn-ea"/>
                  <a:cs typeface="+mn-cs"/>
                </a:rPr>
                <a:t>λ</a:t>
              </a:r>
              <a:r>
                <a:rPr lang="es-CR" sz="1200" b="0" i="0">
                  <a:solidFill>
                    <a:schemeClr val="dk1"/>
                  </a:solidFill>
                  <a:effectLst/>
                  <a:latin typeface="Cambria Math" panose="02040503050406030204" pitchFamily="18" charset="0"/>
                  <a:ea typeface="+mn-ea"/>
                  <a:cs typeface="+mn-cs"/>
                </a:rPr>
                <a:t>/(2𝜋𝜀_0 )  ln⁡((𝑎−𝑥)/(𝑎+𝑥))</a:t>
              </a:r>
              <a:endParaRPr lang="es-CR" sz="1200">
                <a:effectLst/>
              </a:endParaRPr>
            </a:p>
            <a:p>
              <a:pPr algn="l"/>
              <a:endParaRPr lang="es-CR" sz="1200" baseline="0">
                <a:solidFill>
                  <a:schemeClr val="dk1"/>
                </a:solidFill>
                <a:effectLst/>
                <a:latin typeface="+mn-lt"/>
                <a:ea typeface="+mn-ea"/>
                <a:cs typeface="+mn-cs"/>
              </a:endParaRPr>
            </a:p>
            <a:p>
              <a:pPr algn="l"/>
              <a:r>
                <a:rPr lang="es-CR" sz="1200" baseline="0">
                  <a:solidFill>
                    <a:schemeClr val="dk1"/>
                  </a:solidFill>
                  <a:effectLst/>
                  <a:latin typeface="+mn-lt"/>
                  <a:ea typeface="+mn-ea"/>
                  <a:cs typeface="+mn-cs"/>
                </a:rPr>
                <a:t>En el experimento a = 10 cm y es la distancia media entre las dos cargas. La variable x representa la distancia entre el punto de referencia y el punto al que se realiza la medición.</a:t>
              </a:r>
            </a:p>
            <a:p>
              <a:pPr algn="l"/>
              <a:endParaRPr lang="es-CR" sz="1200">
                <a:effectLst/>
              </a:endParaRPr>
            </a:p>
            <a:p>
              <a:pPr algn="l"/>
              <a:r>
                <a:rPr lang="es-CR" sz="1200" baseline="0">
                  <a:solidFill>
                    <a:schemeClr val="dk1"/>
                  </a:solidFill>
                  <a:effectLst/>
                  <a:latin typeface="+mn-lt"/>
                  <a:ea typeface="+mn-ea"/>
                  <a:cs typeface="+mn-cs"/>
                </a:rPr>
                <a:t>La curva descrita por la figura 1 muestra que la magnitud de la diferencia de potencial tiende a disminuir cuando la distancia entre el punto de medición se acerca al punto de referencia; y llega a un valor máximo cuando se acerca a los polos. Para el cambio de variable se tomó:</a:t>
              </a:r>
            </a:p>
            <a:p>
              <a:pPr algn="l"/>
              <a:endParaRPr lang="es-CR" sz="1200">
                <a:effectLst/>
              </a:endParaRPr>
            </a:p>
            <a:p>
              <a:pPr algn="l"/>
              <a:r>
                <a:rPr lang="es-CR" sz="1200" b="0" i="0">
                  <a:solidFill>
                    <a:schemeClr val="dk1"/>
                  </a:solidFill>
                  <a:effectLst/>
                  <a:latin typeface="Cambria Math" panose="02040503050406030204" pitchFamily="18" charset="0"/>
                  <a:ea typeface="+mn-ea"/>
                  <a:cs typeface="+mn-cs"/>
                </a:rPr>
                <a:t>𝑦=𝑉(𝑥)</a:t>
              </a:r>
              <a:endParaRPr lang="es-CR" sz="1200">
                <a:effectLst/>
              </a:endParaRPr>
            </a:p>
            <a:p>
              <a:pPr algn="l"/>
              <a:endParaRPr lang="es-CR" sz="1200">
                <a:effectLst/>
              </a:endParaRPr>
            </a:p>
            <a:p>
              <a:pPr algn="l"/>
              <a:r>
                <a:rPr lang="es-CR" sz="1200" b="0" i="0">
                  <a:solidFill>
                    <a:schemeClr val="dk1"/>
                  </a:solidFill>
                  <a:effectLst/>
                  <a:latin typeface="Cambria Math" panose="02040503050406030204" pitchFamily="18" charset="0"/>
                  <a:ea typeface="+mn-ea"/>
                  <a:cs typeface="+mn-cs"/>
                </a:rPr>
                <a:t>𝑚=</a:t>
              </a:r>
              <a:r>
                <a:rPr lang="el-GR" sz="1200" b="0" i="0">
                  <a:solidFill>
                    <a:schemeClr val="dk1"/>
                  </a:solidFill>
                  <a:effectLst/>
                  <a:latin typeface="Cambria Math" panose="02040503050406030204" pitchFamily="18" charset="0"/>
                  <a:ea typeface="+mn-ea"/>
                  <a:cs typeface="+mn-cs"/>
                </a:rPr>
                <a:t>λ</a:t>
              </a:r>
              <a:r>
                <a:rPr lang="es-CR" sz="1200" b="0" i="0">
                  <a:solidFill>
                    <a:schemeClr val="dk1"/>
                  </a:solidFill>
                  <a:effectLst/>
                  <a:latin typeface="Cambria Math" panose="02040503050406030204" pitchFamily="18" charset="0"/>
                  <a:ea typeface="+mn-ea"/>
                  <a:cs typeface="+mn-cs"/>
                </a:rPr>
                <a:t>/(2𝜋𝜀_0 )</a:t>
              </a:r>
              <a:endParaRPr lang="es-CR" sz="1200">
                <a:effectLst/>
              </a:endParaRPr>
            </a:p>
            <a:p>
              <a:pPr algn="l"/>
              <a:endParaRPr lang="es-CR" sz="1200">
                <a:effectLst/>
              </a:endParaRPr>
            </a:p>
            <a:p>
              <a:pPr algn="l"/>
              <a:r>
                <a:rPr lang="es-CR" sz="1200" b="0" i="0">
                  <a:solidFill>
                    <a:schemeClr val="dk1"/>
                  </a:solidFill>
                  <a:effectLst/>
                  <a:latin typeface="Cambria Math" panose="02040503050406030204" pitchFamily="18" charset="0"/>
                  <a:ea typeface="+mn-ea"/>
                  <a:cs typeface="+mn-cs"/>
                </a:rPr>
                <a:t>𝑥=ln⁡((𝑎−𝑥)/(𝑎+𝑥))</a:t>
              </a:r>
              <a:endParaRPr lang="es-CR" sz="1200">
                <a:effectLst/>
              </a:endParaRPr>
            </a:p>
            <a:p>
              <a:pPr algn="l"/>
              <a:endParaRPr lang="es-CR" sz="1200" b="0">
                <a:solidFill>
                  <a:schemeClr val="dk1"/>
                </a:solidFill>
                <a:effectLst/>
                <a:latin typeface="+mn-lt"/>
                <a:ea typeface="+mn-ea"/>
                <a:cs typeface="+mn-cs"/>
              </a:endParaRPr>
            </a:p>
            <a:p>
              <a:pPr algn="l"/>
              <a:r>
                <a:rPr lang="es-CR" sz="1200" b="0">
                  <a:solidFill>
                    <a:schemeClr val="dk1"/>
                  </a:solidFill>
                  <a:effectLst/>
                  <a:latin typeface="+mn-lt"/>
                  <a:ea typeface="+mn-ea"/>
                  <a:cs typeface="+mn-cs"/>
                </a:rPr>
                <a:t>La</a:t>
              </a:r>
              <a:r>
                <a:rPr lang="es-CR" sz="1200" b="0" baseline="0">
                  <a:solidFill>
                    <a:schemeClr val="dk1"/>
                  </a:solidFill>
                  <a:effectLst/>
                  <a:latin typeface="+mn-lt"/>
                  <a:ea typeface="+mn-ea"/>
                  <a:cs typeface="+mn-cs"/>
                </a:rPr>
                <a:t> figura 2 es el resultado de linealizar el potencial respecto a la distancia x. Esta muestra un comportamiento decreciente.</a:t>
              </a:r>
              <a:endParaRPr lang="es-CR" sz="1200">
                <a:effectLst/>
              </a:endParaRPr>
            </a:p>
            <a:p>
              <a:pPr algn="l"/>
              <a:endParaRPr lang="es-CR" sz="1200">
                <a:latin typeface="Arial" panose="020B0604020202020204" pitchFamily="34" charset="0"/>
                <a:cs typeface="Arial" panose="020B0604020202020204" pitchFamily="34" charset="0"/>
              </a:endParaRPr>
            </a:p>
            <a:p>
              <a:pPr algn="l"/>
              <a:r>
                <a:rPr lang="es-CR" sz="1200">
                  <a:latin typeface="+mn-lt"/>
                  <a:cs typeface="Arial" panose="020B0604020202020204" pitchFamily="34" charset="0"/>
                </a:rPr>
                <a:t>Las gráficas de superficie (figura</a:t>
              </a:r>
              <a:r>
                <a:rPr lang="es-CR" sz="1200" baseline="0">
                  <a:latin typeface="+mn-lt"/>
                  <a:cs typeface="Arial" panose="020B0604020202020204" pitchFamily="34" charset="0"/>
                </a:rPr>
                <a:t> </a:t>
              </a:r>
              <a:r>
                <a:rPr lang="es-CR" sz="1200">
                  <a:latin typeface="+mn-lt"/>
                  <a:cs typeface="Arial" panose="020B0604020202020204" pitchFamily="34" charset="0"/>
                </a:rPr>
                <a:t>3 y figura 4) muestran</a:t>
              </a:r>
              <a:r>
                <a:rPr lang="es-CR" sz="1200" baseline="0">
                  <a:latin typeface="+mn-lt"/>
                  <a:cs typeface="Arial" panose="020B0604020202020204" pitchFamily="34" charset="0"/>
                </a:rPr>
                <a:t> el comportamiento de las superficies equipotenciales, las cuales están representadas con líneas de color.  Se puede notar que estas líneas se encuentran a una distancia radial de los polos, sin embargo, conforme se alejan de ello hacia el punto de referencia, se vuelven cada vez más rectas y paralelas entre ellas.</a:t>
              </a:r>
              <a:endParaRPr lang="es-CR" sz="1200">
                <a:latin typeface="+mn-lt"/>
                <a:cs typeface="Arial" panose="020B0604020202020204" pitchFamily="34" charset="0"/>
              </a:endParaRPr>
            </a:p>
          </xdr:txBody>
        </xdr:sp>
      </mc:Fallback>
    </mc:AlternateContent>
    <xdr:clientData/>
  </xdr:twoCellAnchor>
  <xdr:twoCellAnchor>
    <xdr:from>
      <xdr:col>11</xdr:col>
      <xdr:colOff>96253</xdr:colOff>
      <xdr:row>32</xdr:row>
      <xdr:rowOff>37765</xdr:rowOff>
    </xdr:from>
    <xdr:to>
      <xdr:col>17</xdr:col>
      <xdr:colOff>624306</xdr:colOff>
      <xdr:row>48</xdr:row>
      <xdr:rowOff>139365</xdr:rowOff>
    </xdr:to>
    <xdr:graphicFrame macro="">
      <xdr:nvGraphicFramePr>
        <xdr:cNvPr id="6" name="Chart 5">
          <a:extLst>
            <a:ext uri="{FF2B5EF4-FFF2-40B4-BE49-F238E27FC236}">
              <a16:creationId xmlns:a16="http://schemas.microsoft.com/office/drawing/2014/main" id="{30BAAA96-4C9E-4923-B050-0ED46E4F7E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18814</xdr:colOff>
      <xdr:row>54</xdr:row>
      <xdr:rowOff>75259</xdr:rowOff>
    </xdr:from>
    <xdr:to>
      <xdr:col>22</xdr:col>
      <xdr:colOff>658519</xdr:colOff>
      <xdr:row>79</xdr:row>
      <xdr:rowOff>87664</xdr:rowOff>
    </xdr:to>
    <xdr:graphicFrame macro="">
      <xdr:nvGraphicFramePr>
        <xdr:cNvPr id="8" name="Chart 7">
          <a:extLst>
            <a:ext uri="{FF2B5EF4-FFF2-40B4-BE49-F238E27FC236}">
              <a16:creationId xmlns:a16="http://schemas.microsoft.com/office/drawing/2014/main" id="{2B627B91-D5FE-419F-866F-C7ED45C44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206829</xdr:colOff>
      <xdr:row>54</xdr:row>
      <xdr:rowOff>43543</xdr:rowOff>
    </xdr:from>
    <xdr:to>
      <xdr:col>34</xdr:col>
      <xdr:colOff>117190</xdr:colOff>
      <xdr:row>79</xdr:row>
      <xdr:rowOff>55948</xdr:rowOff>
    </xdr:to>
    <xdr:graphicFrame macro="">
      <xdr:nvGraphicFramePr>
        <xdr:cNvPr id="10" name="Chart 9">
          <a:extLst>
            <a:ext uri="{FF2B5EF4-FFF2-40B4-BE49-F238E27FC236}">
              <a16:creationId xmlns:a16="http://schemas.microsoft.com/office/drawing/2014/main" id="{4B7E535A-1651-4586-AF6B-A5A506D97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433713</xdr:colOff>
      <xdr:row>88</xdr:row>
      <xdr:rowOff>180043</xdr:rowOff>
    </xdr:from>
    <xdr:to>
      <xdr:col>14</xdr:col>
      <xdr:colOff>165592</xdr:colOff>
      <xdr:row>101</xdr:row>
      <xdr:rowOff>189049</xdr:rowOff>
    </xdr:to>
    <xdr:graphicFrame macro="">
      <xdr:nvGraphicFramePr>
        <xdr:cNvPr id="11" name="Chart 10">
          <a:extLst>
            <a:ext uri="{FF2B5EF4-FFF2-40B4-BE49-F238E27FC236}">
              <a16:creationId xmlns:a16="http://schemas.microsoft.com/office/drawing/2014/main" id="{3100A447-3B1D-4114-999A-24E0A40624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185561</xdr:colOff>
      <xdr:row>93</xdr:row>
      <xdr:rowOff>125674</xdr:rowOff>
    </xdr:from>
    <xdr:to>
      <xdr:col>23</xdr:col>
      <xdr:colOff>574110</xdr:colOff>
      <xdr:row>114</xdr:row>
      <xdr:rowOff>125260</xdr:rowOff>
    </xdr:to>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A0B2EC97-D451-4AC6-938E-9D6DB4C2E48E}"/>
                </a:ext>
              </a:extLst>
            </xdr:cNvPr>
            <xdr:cNvSpPr txBox="1"/>
          </xdr:nvSpPr>
          <xdr:spPr>
            <a:xfrm>
              <a:off x="15540383" y="18570249"/>
              <a:ext cx="5649480" cy="43315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200">
                  <a:solidFill>
                    <a:schemeClr val="dk1"/>
                  </a:solidFill>
                  <a:effectLst/>
                  <a:latin typeface="+mn-lt"/>
                  <a:ea typeface="+mn-ea"/>
                  <a:cs typeface="Arial" panose="020B0604020202020204" pitchFamily="34" charset="0"/>
                </a:rPr>
                <a:t>Para el campo eléctrico experimental se utilizó</a:t>
              </a:r>
              <a:r>
                <a:rPr lang="es-CR" sz="1200" baseline="0">
                  <a:solidFill>
                    <a:schemeClr val="dk1"/>
                  </a:solidFill>
                  <a:effectLst/>
                  <a:latin typeface="+mn-lt"/>
                  <a:ea typeface="+mn-ea"/>
                  <a:cs typeface="Arial" panose="020B0604020202020204" pitchFamily="34" charset="0"/>
                </a:rPr>
                <a:t> la relación:</a:t>
              </a:r>
              <a:endParaRPr lang="es-CR" sz="1200">
                <a:effectLst/>
                <a:latin typeface="+mn-lt"/>
                <a:cs typeface="Arial" panose="020B0604020202020204" pitchFamily="34" charset="0"/>
              </a:endParaRPr>
            </a:p>
            <a:p>
              <a:endParaRPr lang="es-CR" sz="1200" i="1">
                <a:solidFill>
                  <a:schemeClr val="dk1"/>
                </a:solidFill>
                <a:effectLst/>
                <a:latin typeface="+mn-lt"/>
                <a:ea typeface="+mn-ea"/>
                <a:cs typeface="Arial" panose="020B0604020202020204" pitchFamily="34" charset="0"/>
              </a:endParaRPr>
            </a:p>
            <a:p>
              <a:pPr/>
              <a14:m>
                <m:oMathPara xmlns:m="http://schemas.openxmlformats.org/officeDocument/2006/math">
                  <m:oMathParaPr>
                    <m:jc m:val="centerGroup"/>
                  </m:oMathParaPr>
                  <m:oMath xmlns:m="http://schemas.openxmlformats.org/officeDocument/2006/math">
                    <m:r>
                      <a:rPr lang="es-CR" sz="1200" i="1">
                        <a:solidFill>
                          <a:schemeClr val="dk1"/>
                        </a:solidFill>
                        <a:effectLst/>
                        <a:latin typeface="Cambria Math" panose="02040503050406030204" pitchFamily="18" charset="0"/>
                        <a:ea typeface="+mn-ea"/>
                        <a:cs typeface="+mn-cs"/>
                      </a:rPr>
                      <m:t>∆</m:t>
                    </m:r>
                    <m:r>
                      <a:rPr lang="es-CR" sz="1200" b="0" i="1">
                        <a:solidFill>
                          <a:schemeClr val="dk1"/>
                        </a:solidFill>
                        <a:effectLst/>
                        <a:latin typeface="Cambria Math" panose="02040503050406030204" pitchFamily="18" charset="0"/>
                        <a:ea typeface="+mn-ea"/>
                        <a:cs typeface="+mn-cs"/>
                      </a:rPr>
                      <m:t>𝑉</m:t>
                    </m:r>
                    <m:d>
                      <m:dPr>
                        <m:ctrlPr>
                          <a:rPr lang="es-CR" sz="1200" b="0" i="1">
                            <a:solidFill>
                              <a:schemeClr val="dk1"/>
                            </a:solidFill>
                            <a:effectLst/>
                            <a:latin typeface="Cambria Math" panose="02040503050406030204" pitchFamily="18" charset="0"/>
                            <a:ea typeface="+mn-ea"/>
                            <a:cs typeface="+mn-cs"/>
                          </a:rPr>
                        </m:ctrlPr>
                      </m:dPr>
                      <m:e>
                        <m:r>
                          <a:rPr lang="es-CR" sz="1200" b="0" i="1">
                            <a:solidFill>
                              <a:schemeClr val="dk1"/>
                            </a:solidFill>
                            <a:effectLst/>
                            <a:latin typeface="Cambria Math" panose="02040503050406030204" pitchFamily="18" charset="0"/>
                            <a:ea typeface="+mn-ea"/>
                            <a:cs typeface="+mn-cs"/>
                          </a:rPr>
                          <m:t>𝑥</m:t>
                        </m:r>
                      </m:e>
                    </m:d>
                    <m:r>
                      <a:rPr lang="es-CR" sz="1200" b="0" i="1">
                        <a:solidFill>
                          <a:schemeClr val="dk1"/>
                        </a:solidFill>
                        <a:effectLst/>
                        <a:latin typeface="Cambria Math" panose="02040503050406030204" pitchFamily="18" charset="0"/>
                        <a:ea typeface="+mn-ea"/>
                        <a:cs typeface="+mn-cs"/>
                      </a:rPr>
                      <m:t>=</m:t>
                    </m:r>
                    <m:r>
                      <a:rPr lang="es-CR" sz="1200" b="0" i="1">
                        <a:solidFill>
                          <a:schemeClr val="dk1"/>
                        </a:solidFill>
                        <a:effectLst/>
                        <a:latin typeface="Cambria Math" panose="02040503050406030204" pitchFamily="18" charset="0"/>
                        <a:ea typeface="+mn-ea"/>
                        <a:cs typeface="+mn-cs"/>
                      </a:rPr>
                      <m:t>𝐸𝑥</m:t>
                    </m:r>
                  </m:oMath>
                </m:oMathPara>
              </a14:m>
              <a:endParaRPr lang="es-CR" sz="1200">
                <a:effectLst/>
                <a:latin typeface="+mn-lt"/>
                <a:cs typeface="Arial" panose="020B0604020202020204" pitchFamily="34" charset="0"/>
              </a:endParaRPr>
            </a:p>
            <a:p>
              <a:endParaRPr lang="es-CR" sz="1200">
                <a:solidFill>
                  <a:schemeClr val="dk1"/>
                </a:solidFill>
                <a:effectLst/>
                <a:latin typeface="+mn-lt"/>
                <a:ea typeface="+mn-ea"/>
                <a:cs typeface="Arial" panose="020B0604020202020204" pitchFamily="34" charset="0"/>
              </a:endParaRPr>
            </a:p>
            <a:p>
              <a:r>
                <a:rPr lang="es-CR" sz="1200">
                  <a:solidFill>
                    <a:schemeClr val="dk1"/>
                  </a:solidFill>
                  <a:effectLst/>
                  <a:latin typeface="+mn-lt"/>
                  <a:ea typeface="+mn-ea"/>
                  <a:cs typeface="Arial" panose="020B0604020202020204" pitchFamily="34" charset="0"/>
                </a:rPr>
                <a:t>donde</a:t>
              </a:r>
              <a:r>
                <a:rPr lang="es-CR" sz="1200" baseline="0">
                  <a:solidFill>
                    <a:schemeClr val="dk1"/>
                  </a:solidFill>
                  <a:effectLst/>
                  <a:latin typeface="+mn-lt"/>
                  <a:ea typeface="+mn-ea"/>
                  <a:cs typeface="Arial" panose="020B0604020202020204" pitchFamily="34" charset="0"/>
                </a:rPr>
                <a:t> x es la separación entre las líneas de carga paralelas.</a:t>
              </a:r>
            </a:p>
            <a:p>
              <a:endParaRPr lang="es-CR" sz="1200" baseline="0">
                <a:solidFill>
                  <a:schemeClr val="dk1"/>
                </a:solidFill>
                <a:effectLst/>
                <a:latin typeface="+mn-lt"/>
                <a:ea typeface="+mn-ea"/>
                <a:cs typeface="Arial" panose="020B0604020202020204" pitchFamily="34" charset="0"/>
              </a:endParaRPr>
            </a:p>
            <a:p>
              <a:endParaRPr lang="es-CR" sz="1200">
                <a:effectLst/>
                <a:latin typeface="+mn-lt"/>
                <a:cs typeface="Arial" panose="020B0604020202020204" pitchFamily="34" charset="0"/>
              </a:endParaRPr>
            </a:p>
            <a:p>
              <a:r>
                <a:rPr lang="es-CR" sz="1200">
                  <a:solidFill>
                    <a:schemeClr val="dk1"/>
                  </a:solidFill>
                  <a:effectLst/>
                  <a:latin typeface="+mn-lt"/>
                  <a:ea typeface="+mn-ea"/>
                  <a:cs typeface="Arial" panose="020B0604020202020204" pitchFamily="34" charset="0"/>
                </a:rPr>
                <a:t>Para el campo eléctrico</a:t>
              </a:r>
              <a:r>
                <a:rPr lang="es-CR" sz="1200" baseline="0">
                  <a:solidFill>
                    <a:schemeClr val="dk1"/>
                  </a:solidFill>
                  <a:effectLst/>
                  <a:latin typeface="+mn-lt"/>
                  <a:ea typeface="+mn-ea"/>
                  <a:cs typeface="Arial" panose="020B0604020202020204" pitchFamily="34" charset="0"/>
                </a:rPr>
                <a:t> teórico se utilizó la diferencia de potencial entre las placas al ser conectadas a la fuende de tensión, 10.0 V y la distancia entre placas según la regla de la hoja del papel conductor,  0.2 m.</a:t>
              </a:r>
            </a:p>
            <a:p>
              <a:endParaRPr lang="es-CR" sz="1200">
                <a:effectLst/>
                <a:latin typeface="+mn-lt"/>
                <a:cs typeface="Arial" panose="020B0604020202020204" pitchFamily="34" charset="0"/>
              </a:endParaRPr>
            </a:p>
            <a:p>
              <a:r>
                <a:rPr lang="es-CR" sz="1200">
                  <a:solidFill>
                    <a:schemeClr val="dk1"/>
                  </a:solidFill>
                  <a:effectLst/>
                  <a:latin typeface="+mn-lt"/>
                  <a:ea typeface="+mn-ea"/>
                  <a:cs typeface="Arial" panose="020B0604020202020204" pitchFamily="34" charset="0"/>
                </a:rPr>
                <a:t>Las gráficas de superficie (figura</a:t>
              </a:r>
              <a:r>
                <a:rPr lang="es-CR" sz="1200" baseline="0">
                  <a:solidFill>
                    <a:schemeClr val="dk1"/>
                  </a:solidFill>
                  <a:effectLst/>
                  <a:latin typeface="+mn-lt"/>
                  <a:ea typeface="+mn-ea"/>
                  <a:cs typeface="Arial" panose="020B0604020202020204" pitchFamily="34" charset="0"/>
                </a:rPr>
                <a:t> 6</a:t>
              </a:r>
              <a:r>
                <a:rPr lang="es-CR" sz="1200">
                  <a:solidFill>
                    <a:schemeClr val="dk1"/>
                  </a:solidFill>
                  <a:effectLst/>
                  <a:latin typeface="+mn-lt"/>
                  <a:ea typeface="+mn-ea"/>
                  <a:cs typeface="Arial" panose="020B0604020202020204" pitchFamily="34" charset="0"/>
                </a:rPr>
                <a:t> y figura 7) muestran</a:t>
              </a:r>
              <a:r>
                <a:rPr lang="es-CR" sz="1200" baseline="0">
                  <a:solidFill>
                    <a:schemeClr val="dk1"/>
                  </a:solidFill>
                  <a:effectLst/>
                  <a:latin typeface="+mn-lt"/>
                  <a:ea typeface="+mn-ea"/>
                  <a:cs typeface="Arial" panose="020B0604020202020204" pitchFamily="34" charset="0"/>
                </a:rPr>
                <a:t> el comportamiento del potencial eléctrico entre las dos líneas de carga paralelas. Se observa cómo se forman las superficies equipotenciales, representadas con líneas de color, entre ambas placas. Las superficies equipotenciales son paralelas entre sí y perpendiculares a las líneas de campo eléctrico.</a:t>
              </a:r>
            </a:p>
            <a:p>
              <a:endParaRPr lang="es-CR" sz="1200" baseline="0">
                <a:solidFill>
                  <a:schemeClr val="dk1"/>
                </a:solidFill>
                <a:effectLst/>
                <a:latin typeface="+mn-lt"/>
                <a:ea typeface="+mn-ea"/>
                <a:cs typeface="Arial" panose="020B0604020202020204" pitchFamily="34" charset="0"/>
              </a:endParaRPr>
            </a:p>
            <a:p>
              <a:r>
                <a:rPr lang="es-CR" sz="1200">
                  <a:effectLst/>
                  <a:latin typeface="+mn-lt"/>
                  <a:cs typeface="Arial" panose="020B0604020202020204" pitchFamily="34" charset="0"/>
                </a:rPr>
                <a:t>Tomando en cuenta la incertidumbre</a:t>
              </a:r>
              <a:r>
                <a:rPr lang="es-CR" sz="1200" baseline="0">
                  <a:effectLst/>
                  <a:latin typeface="+mn-lt"/>
                  <a:cs typeface="Arial" panose="020B0604020202020204" pitchFamily="34" charset="0"/>
                </a:rPr>
                <a:t> del campo eléctrico se infiere que el valor de campo eléctrico experimental está muy lejos del valor esperado, es decir, se obtuvo un resultado poco exacto. Este error se evidencia en el cálculo del porcentaje de error y puede deberse a deficiencias en la toma de datos, mal uso del equipo, a la mala calibración del equipo, a algún error en la interpretación de los datos; entre otros.</a:t>
              </a:r>
            </a:p>
          </xdr:txBody>
        </xdr:sp>
      </mc:Choice>
      <mc:Fallback xmlns="">
        <xdr:sp macro="" textlink="">
          <xdr:nvSpPr>
            <xdr:cNvPr id="16" name="TextBox 15">
              <a:extLst>
                <a:ext uri="{FF2B5EF4-FFF2-40B4-BE49-F238E27FC236}">
                  <a16:creationId xmlns:a16="http://schemas.microsoft.com/office/drawing/2014/main" id="{A0B2EC97-D451-4AC6-938E-9D6DB4C2E48E}"/>
                </a:ext>
              </a:extLst>
            </xdr:cNvPr>
            <xdr:cNvSpPr txBox="1"/>
          </xdr:nvSpPr>
          <xdr:spPr>
            <a:xfrm>
              <a:off x="15540383" y="18570249"/>
              <a:ext cx="5649480" cy="43315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200">
                  <a:solidFill>
                    <a:schemeClr val="dk1"/>
                  </a:solidFill>
                  <a:effectLst/>
                  <a:latin typeface="+mn-lt"/>
                  <a:ea typeface="+mn-ea"/>
                  <a:cs typeface="Arial" panose="020B0604020202020204" pitchFamily="34" charset="0"/>
                </a:rPr>
                <a:t>Para el campo eléctrico experimental se utilizó</a:t>
              </a:r>
              <a:r>
                <a:rPr lang="es-CR" sz="1200" baseline="0">
                  <a:solidFill>
                    <a:schemeClr val="dk1"/>
                  </a:solidFill>
                  <a:effectLst/>
                  <a:latin typeface="+mn-lt"/>
                  <a:ea typeface="+mn-ea"/>
                  <a:cs typeface="Arial" panose="020B0604020202020204" pitchFamily="34" charset="0"/>
                </a:rPr>
                <a:t> la relación:</a:t>
              </a:r>
              <a:endParaRPr lang="es-CR" sz="1200">
                <a:effectLst/>
                <a:latin typeface="+mn-lt"/>
                <a:cs typeface="Arial" panose="020B0604020202020204" pitchFamily="34" charset="0"/>
              </a:endParaRPr>
            </a:p>
            <a:p>
              <a:endParaRPr lang="es-CR" sz="1200" i="1">
                <a:solidFill>
                  <a:schemeClr val="dk1"/>
                </a:solidFill>
                <a:effectLst/>
                <a:latin typeface="+mn-lt"/>
                <a:ea typeface="+mn-ea"/>
                <a:cs typeface="Arial" panose="020B0604020202020204" pitchFamily="34" charset="0"/>
              </a:endParaRPr>
            </a:p>
            <a:p>
              <a:pPr/>
              <a:r>
                <a:rPr lang="es-CR" sz="1200" i="0">
                  <a:solidFill>
                    <a:schemeClr val="dk1"/>
                  </a:solidFill>
                  <a:effectLst/>
                  <a:latin typeface="Cambria Math" panose="02040503050406030204" pitchFamily="18" charset="0"/>
                  <a:ea typeface="+mn-ea"/>
                  <a:cs typeface="+mn-cs"/>
                </a:rPr>
                <a:t>∆</a:t>
              </a:r>
              <a:r>
                <a:rPr lang="es-CR" sz="1200" b="0" i="0">
                  <a:solidFill>
                    <a:schemeClr val="dk1"/>
                  </a:solidFill>
                  <a:effectLst/>
                  <a:latin typeface="Cambria Math" panose="02040503050406030204" pitchFamily="18" charset="0"/>
                  <a:ea typeface="+mn-ea"/>
                  <a:cs typeface="+mn-cs"/>
                </a:rPr>
                <a:t>𝑉(𝑥)=𝐸𝑥</a:t>
              </a:r>
              <a:endParaRPr lang="es-CR" sz="1200">
                <a:effectLst/>
                <a:latin typeface="+mn-lt"/>
                <a:cs typeface="Arial" panose="020B0604020202020204" pitchFamily="34" charset="0"/>
              </a:endParaRPr>
            </a:p>
            <a:p>
              <a:endParaRPr lang="es-CR" sz="1200">
                <a:solidFill>
                  <a:schemeClr val="dk1"/>
                </a:solidFill>
                <a:effectLst/>
                <a:latin typeface="+mn-lt"/>
                <a:ea typeface="+mn-ea"/>
                <a:cs typeface="Arial" panose="020B0604020202020204" pitchFamily="34" charset="0"/>
              </a:endParaRPr>
            </a:p>
            <a:p>
              <a:r>
                <a:rPr lang="es-CR" sz="1200">
                  <a:solidFill>
                    <a:schemeClr val="dk1"/>
                  </a:solidFill>
                  <a:effectLst/>
                  <a:latin typeface="+mn-lt"/>
                  <a:ea typeface="+mn-ea"/>
                  <a:cs typeface="Arial" panose="020B0604020202020204" pitchFamily="34" charset="0"/>
                </a:rPr>
                <a:t>donde</a:t>
              </a:r>
              <a:r>
                <a:rPr lang="es-CR" sz="1200" baseline="0">
                  <a:solidFill>
                    <a:schemeClr val="dk1"/>
                  </a:solidFill>
                  <a:effectLst/>
                  <a:latin typeface="+mn-lt"/>
                  <a:ea typeface="+mn-ea"/>
                  <a:cs typeface="Arial" panose="020B0604020202020204" pitchFamily="34" charset="0"/>
                </a:rPr>
                <a:t> x es la separación entre las líneas de carga paralelas.</a:t>
              </a:r>
            </a:p>
            <a:p>
              <a:endParaRPr lang="es-CR" sz="1200" baseline="0">
                <a:solidFill>
                  <a:schemeClr val="dk1"/>
                </a:solidFill>
                <a:effectLst/>
                <a:latin typeface="+mn-lt"/>
                <a:ea typeface="+mn-ea"/>
                <a:cs typeface="Arial" panose="020B0604020202020204" pitchFamily="34" charset="0"/>
              </a:endParaRPr>
            </a:p>
            <a:p>
              <a:endParaRPr lang="es-CR" sz="1200">
                <a:effectLst/>
                <a:latin typeface="+mn-lt"/>
                <a:cs typeface="Arial" panose="020B0604020202020204" pitchFamily="34" charset="0"/>
              </a:endParaRPr>
            </a:p>
            <a:p>
              <a:r>
                <a:rPr lang="es-CR" sz="1200">
                  <a:solidFill>
                    <a:schemeClr val="dk1"/>
                  </a:solidFill>
                  <a:effectLst/>
                  <a:latin typeface="+mn-lt"/>
                  <a:ea typeface="+mn-ea"/>
                  <a:cs typeface="Arial" panose="020B0604020202020204" pitchFamily="34" charset="0"/>
                </a:rPr>
                <a:t>Para el campo eléctrico</a:t>
              </a:r>
              <a:r>
                <a:rPr lang="es-CR" sz="1200" baseline="0">
                  <a:solidFill>
                    <a:schemeClr val="dk1"/>
                  </a:solidFill>
                  <a:effectLst/>
                  <a:latin typeface="+mn-lt"/>
                  <a:ea typeface="+mn-ea"/>
                  <a:cs typeface="Arial" panose="020B0604020202020204" pitchFamily="34" charset="0"/>
                </a:rPr>
                <a:t> teórico se utilizó la diferencia de potencial entre las placas al ser conectadas a la fuende de tensión, 10.0 V y la distancia entre placas según la regla de la hoja del papel conductor,  0.2 m.</a:t>
              </a:r>
            </a:p>
            <a:p>
              <a:endParaRPr lang="es-CR" sz="1200">
                <a:effectLst/>
                <a:latin typeface="+mn-lt"/>
                <a:cs typeface="Arial" panose="020B0604020202020204" pitchFamily="34" charset="0"/>
              </a:endParaRPr>
            </a:p>
            <a:p>
              <a:r>
                <a:rPr lang="es-CR" sz="1200">
                  <a:solidFill>
                    <a:schemeClr val="dk1"/>
                  </a:solidFill>
                  <a:effectLst/>
                  <a:latin typeface="+mn-lt"/>
                  <a:ea typeface="+mn-ea"/>
                  <a:cs typeface="Arial" panose="020B0604020202020204" pitchFamily="34" charset="0"/>
                </a:rPr>
                <a:t>Las gráficas de superficie (figura</a:t>
              </a:r>
              <a:r>
                <a:rPr lang="es-CR" sz="1200" baseline="0">
                  <a:solidFill>
                    <a:schemeClr val="dk1"/>
                  </a:solidFill>
                  <a:effectLst/>
                  <a:latin typeface="+mn-lt"/>
                  <a:ea typeface="+mn-ea"/>
                  <a:cs typeface="Arial" panose="020B0604020202020204" pitchFamily="34" charset="0"/>
                </a:rPr>
                <a:t> 6</a:t>
              </a:r>
              <a:r>
                <a:rPr lang="es-CR" sz="1200">
                  <a:solidFill>
                    <a:schemeClr val="dk1"/>
                  </a:solidFill>
                  <a:effectLst/>
                  <a:latin typeface="+mn-lt"/>
                  <a:ea typeface="+mn-ea"/>
                  <a:cs typeface="Arial" panose="020B0604020202020204" pitchFamily="34" charset="0"/>
                </a:rPr>
                <a:t> y figura 7) muestran</a:t>
              </a:r>
              <a:r>
                <a:rPr lang="es-CR" sz="1200" baseline="0">
                  <a:solidFill>
                    <a:schemeClr val="dk1"/>
                  </a:solidFill>
                  <a:effectLst/>
                  <a:latin typeface="+mn-lt"/>
                  <a:ea typeface="+mn-ea"/>
                  <a:cs typeface="Arial" panose="020B0604020202020204" pitchFamily="34" charset="0"/>
                </a:rPr>
                <a:t> el comportamiento del potencial eléctrico entre las dos líneas de carga paralelas. Se observa cómo se forman las superficies equipotenciales, representadas con líneas de color, entre ambas placas. Las superficies equipotenciales son paralelas entre sí y perpendiculares a las líneas de campo eléctrico.</a:t>
              </a:r>
            </a:p>
            <a:p>
              <a:endParaRPr lang="es-CR" sz="1200" baseline="0">
                <a:solidFill>
                  <a:schemeClr val="dk1"/>
                </a:solidFill>
                <a:effectLst/>
                <a:latin typeface="+mn-lt"/>
                <a:ea typeface="+mn-ea"/>
                <a:cs typeface="Arial" panose="020B0604020202020204" pitchFamily="34" charset="0"/>
              </a:endParaRPr>
            </a:p>
            <a:p>
              <a:r>
                <a:rPr lang="es-CR" sz="1200">
                  <a:effectLst/>
                  <a:latin typeface="+mn-lt"/>
                  <a:cs typeface="Arial" panose="020B0604020202020204" pitchFamily="34" charset="0"/>
                </a:rPr>
                <a:t>Tomando en cuenta la incertidumbre</a:t>
              </a:r>
              <a:r>
                <a:rPr lang="es-CR" sz="1200" baseline="0">
                  <a:effectLst/>
                  <a:latin typeface="+mn-lt"/>
                  <a:cs typeface="Arial" panose="020B0604020202020204" pitchFamily="34" charset="0"/>
                </a:rPr>
                <a:t> del campo eléctrico se infiere que el valor de campo eléctrico experimental está muy lejos del valor esperado, es decir, se obtuvo un resultado poco exacto. Este error se evidencia en el cálculo del porcentaje de error y puede deberse a deficiencias en la toma de datos, mal uso del equipo, a la mala calibración del equipo, a algún error en la interpretación de los datos; entre otros.</a:t>
              </a:r>
            </a:p>
          </xdr:txBody>
        </xdr:sp>
      </mc:Fallback>
    </mc:AlternateContent>
    <xdr:clientData/>
  </xdr:twoCellAnchor>
  <xdr:twoCellAnchor>
    <xdr:from>
      <xdr:col>14</xdr:col>
      <xdr:colOff>720459</xdr:colOff>
      <xdr:row>135</xdr:row>
      <xdr:rowOff>171887</xdr:rowOff>
    </xdr:from>
    <xdr:to>
      <xdr:col>23</xdr:col>
      <xdr:colOff>525161</xdr:colOff>
      <xdr:row>157</xdr:row>
      <xdr:rowOff>160533</xdr:rowOff>
    </xdr:to>
    <xdr:graphicFrame macro="">
      <xdr:nvGraphicFramePr>
        <xdr:cNvPr id="17" name="Chart 16">
          <a:extLst>
            <a:ext uri="{FF2B5EF4-FFF2-40B4-BE49-F238E27FC236}">
              <a16:creationId xmlns:a16="http://schemas.microsoft.com/office/drawing/2014/main" id="{B1B1FBBC-8CAE-4F95-9D07-F7A88BE912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127000</xdr:colOff>
      <xdr:row>135</xdr:row>
      <xdr:rowOff>158750</xdr:rowOff>
    </xdr:from>
    <xdr:to>
      <xdr:col>34</xdr:col>
      <xdr:colOff>693702</xdr:colOff>
      <xdr:row>157</xdr:row>
      <xdr:rowOff>147396</xdr:rowOff>
    </xdr:to>
    <xdr:graphicFrame macro="">
      <xdr:nvGraphicFramePr>
        <xdr:cNvPr id="18" name="Chart 17">
          <a:extLst>
            <a:ext uri="{FF2B5EF4-FFF2-40B4-BE49-F238E27FC236}">
              <a16:creationId xmlns:a16="http://schemas.microsoft.com/office/drawing/2014/main" id="{7544948E-B4D9-4E0F-8394-D84319F37F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184727</xdr:colOff>
      <xdr:row>160</xdr:row>
      <xdr:rowOff>161637</xdr:rowOff>
    </xdr:from>
    <xdr:to>
      <xdr:col>9</xdr:col>
      <xdr:colOff>1203158</xdr:colOff>
      <xdr:row>181</xdr:row>
      <xdr:rowOff>120316</xdr:rowOff>
    </xdr:to>
    <xdr:sp macro="" textlink="">
      <xdr:nvSpPr>
        <xdr:cNvPr id="13" name="TextBox 6">
          <a:extLst>
            <a:ext uri="{FF2B5EF4-FFF2-40B4-BE49-F238E27FC236}">
              <a16:creationId xmlns:a16="http://schemas.microsoft.com/office/drawing/2014/main" id="{6A374B66-F38F-4B41-A0E2-A7DC8E1E0071}"/>
            </a:ext>
          </a:extLst>
        </xdr:cNvPr>
        <xdr:cNvSpPr txBox="1"/>
      </xdr:nvSpPr>
      <xdr:spPr>
        <a:xfrm>
          <a:off x="2422601" y="33072016"/>
          <a:ext cx="7162557" cy="4001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200">
              <a:latin typeface="+mn-lt"/>
              <a:cs typeface="Arial" panose="020B0604020202020204" pitchFamily="34" charset="0"/>
            </a:rPr>
            <a:t>Conclusiones:</a:t>
          </a:r>
        </a:p>
        <a:p>
          <a:endParaRPr lang="es-CR" sz="1200">
            <a:latin typeface="+mn-lt"/>
            <a:cs typeface="Arial" panose="020B0604020202020204" pitchFamily="34" charset="0"/>
          </a:endParaRPr>
        </a:p>
        <a:p>
          <a:r>
            <a:rPr lang="es-CR" sz="1200">
              <a:latin typeface="+mn-lt"/>
              <a:cs typeface="Arial" panose="020B0604020202020204" pitchFamily="34" charset="0"/>
            </a:rPr>
            <a:t>1.  Se logró comprobar la validez del modelo teórico que relaciona las variaciones del potencial eléctrico con la distancia para la conﬁguración de electrodos cilíndricos, al realizar un cambio de variable apropiado para la linealización de la función.</a:t>
          </a:r>
        </a:p>
        <a:p>
          <a:endParaRPr lang="es-CR" sz="1200">
            <a:latin typeface="+mn-lt"/>
            <a:cs typeface="Arial" panose="020B0604020202020204" pitchFamily="34" charset="0"/>
          </a:endParaRPr>
        </a:p>
        <a:p>
          <a:r>
            <a:rPr lang="es-CR" sz="1200">
              <a:latin typeface="+mn-lt"/>
              <a:cs typeface="Arial" panose="020B0604020202020204" pitchFamily="34" charset="0"/>
            </a:rPr>
            <a:t>2. La relación de las variaciones del potencial eléctrico con la distancia para la conﬁguración de electrodos de líneas paralelas establecidas en el modelo teórico se comprobó como válido.</a:t>
          </a:r>
        </a:p>
        <a:p>
          <a:endParaRPr lang="es-CR" sz="1200">
            <a:latin typeface="+mn-lt"/>
            <a:cs typeface="Arial" panose="020B0604020202020204" pitchFamily="34" charset="0"/>
          </a:endParaRPr>
        </a:p>
        <a:p>
          <a:r>
            <a:rPr lang="es-CR" sz="1200">
              <a:latin typeface="+mn-lt"/>
              <a:cs typeface="Arial" panose="020B0604020202020204" pitchFamily="34" charset="0"/>
            </a:rPr>
            <a:t>3. A lo largo del eje de un dipolo, al acercarse al centro, la magnitud del potencial eléctrico disminuye.</a:t>
          </a:r>
        </a:p>
        <a:p>
          <a:endParaRPr lang="es-CR" sz="1200">
            <a:latin typeface="+mn-lt"/>
            <a:cs typeface="Arial" panose="020B0604020202020204" pitchFamily="34" charset="0"/>
          </a:endParaRPr>
        </a:p>
        <a:p>
          <a:r>
            <a:rPr lang="es-CR" sz="1200">
              <a:latin typeface="+mn-lt"/>
              <a:cs typeface="Arial" panose="020B0604020202020204" pitchFamily="34" charset="0"/>
            </a:rPr>
            <a:t>4. En un plano, según el potencial eléctrico de un dipolo eléctrico, las superficies equipotenciales son menos curvas cercanas al punto central, mientras que cerca de los extremos se presentan valles o alturas máximas.</a:t>
          </a:r>
        </a:p>
        <a:p>
          <a:endParaRPr lang="es-CR" sz="1200">
            <a:latin typeface="+mn-lt"/>
            <a:cs typeface="Arial" panose="020B0604020202020204" pitchFamily="34" charset="0"/>
          </a:endParaRPr>
        </a:p>
        <a:p>
          <a:r>
            <a:rPr lang="es-CR" sz="1200">
              <a:latin typeface="+mn-lt"/>
              <a:cs typeface="Arial" panose="020B0604020202020204" pitchFamily="34" charset="0"/>
            </a:rPr>
            <a:t>5. Al comparar los resultados teóricos contras los experimentales, se logró comprobar, con un error de 25 %, que el campo eléctrico entre líneas paralelas de cargas opuestas permanece constante.</a:t>
          </a:r>
        </a:p>
        <a:p>
          <a:endParaRPr lang="es-CR" sz="1200">
            <a:latin typeface="+mn-lt"/>
            <a:cs typeface="Arial" panose="020B0604020202020204" pitchFamily="34" charset="0"/>
          </a:endParaRPr>
        </a:p>
        <a:p>
          <a:r>
            <a:rPr lang="es-CR" sz="1200">
              <a:latin typeface="+mn-lt"/>
              <a:cs typeface="Arial" panose="020B0604020202020204" pitchFamily="34" charset="0"/>
            </a:rPr>
            <a:t>6. Al analizar el potencial eléctrico entre dos líneas de carga paralelas en diferentes puntos, se obtuvo que, aunque se presentan mínimos y máximos en cercanos a las placas, las superficies equipotenciales son rectas casi en toda las superficies del plano.</a:t>
          </a:r>
        </a:p>
        <a:p>
          <a:endParaRPr lang="es-CR" sz="1400">
            <a:latin typeface="Arial" panose="020B0604020202020204" pitchFamily="34" charset="0"/>
            <a:cs typeface="Arial" panose="020B0604020202020204" pitchFamily="34" charset="0"/>
          </a:endParaRPr>
        </a:p>
        <a:p>
          <a:endParaRPr lang="es-CR" sz="1400">
            <a:latin typeface="Arial" panose="020B0604020202020204" pitchFamily="34" charset="0"/>
            <a:cs typeface="Arial" panose="020B0604020202020204" pitchFamily="34" charset="0"/>
          </a:endParaRPr>
        </a:p>
      </xdr:txBody>
    </xdr:sp>
    <xdr:clientData/>
  </xdr:twoCellAnchor>
  <xdr:twoCellAnchor>
    <xdr:from>
      <xdr:col>32</xdr:col>
      <xdr:colOff>401784</xdr:colOff>
      <xdr:row>17</xdr:row>
      <xdr:rowOff>27708</xdr:rowOff>
    </xdr:from>
    <xdr:to>
      <xdr:col>34</xdr:col>
      <xdr:colOff>651165</xdr:colOff>
      <xdr:row>20</xdr:row>
      <xdr:rowOff>0</xdr:rowOff>
    </xdr:to>
    <xdr:sp macro="" textlink="">
      <xdr:nvSpPr>
        <xdr:cNvPr id="3" name="TextBox 2">
          <a:extLst>
            <a:ext uri="{FF2B5EF4-FFF2-40B4-BE49-F238E27FC236}">
              <a16:creationId xmlns:a16="http://schemas.microsoft.com/office/drawing/2014/main" id="{0E8523E9-0C06-418B-9D69-8EB31549868E}"/>
            </a:ext>
          </a:extLst>
        </xdr:cNvPr>
        <xdr:cNvSpPr txBox="1"/>
      </xdr:nvSpPr>
      <xdr:spPr>
        <a:xfrm>
          <a:off x="28429529" y="3532908"/>
          <a:ext cx="1745672" cy="554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800">
              <a:solidFill>
                <a:sysClr val="windowText" lastClr="000000"/>
              </a:solidFill>
            </a:rPr>
            <a:t>Nota Final: </a:t>
          </a:r>
          <a:r>
            <a:rPr lang="es-CR" sz="1800">
              <a:solidFill>
                <a:srgbClr val="FF0000"/>
              </a:solidFill>
            </a:rPr>
            <a:t>100</a:t>
          </a:r>
          <a:endParaRPr lang="es-CR" sz="18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8965</xdr:colOff>
      <xdr:row>2</xdr:row>
      <xdr:rowOff>17929</xdr:rowOff>
    </xdr:from>
    <xdr:to>
      <xdr:col>4</xdr:col>
      <xdr:colOff>504676</xdr:colOff>
      <xdr:row>6</xdr:row>
      <xdr:rowOff>166246</xdr:rowOff>
    </xdr:to>
    <xdr:sp macro="" textlink="">
      <xdr:nvSpPr>
        <xdr:cNvPr id="3" name="TextBox 2">
          <a:extLst>
            <a:ext uri="{FF2B5EF4-FFF2-40B4-BE49-F238E27FC236}">
              <a16:creationId xmlns:a16="http://schemas.microsoft.com/office/drawing/2014/main" id="{D81CC2D1-E60E-4F8A-B6F7-0B5F716476E3}"/>
            </a:ext>
          </a:extLst>
        </xdr:cNvPr>
        <xdr:cNvSpPr txBox="1"/>
      </xdr:nvSpPr>
      <xdr:spPr>
        <a:xfrm>
          <a:off x="744071" y="394447"/>
          <a:ext cx="2701029" cy="9013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200">
              <a:latin typeface="Arial" panose="020B0604020202020204" pitchFamily="34" charset="0"/>
              <a:cs typeface="Arial" panose="020B0604020202020204" pitchFamily="34" charset="0"/>
            </a:rPr>
            <a:t>Grupo 6</a:t>
          </a:r>
          <a:r>
            <a:rPr lang="es-CR" sz="1200" baseline="0">
              <a:latin typeface="Arial" panose="020B0604020202020204" pitchFamily="34" charset="0"/>
              <a:cs typeface="Arial" panose="020B0604020202020204" pitchFamily="34" charset="0"/>
            </a:rPr>
            <a:t> </a:t>
          </a:r>
        </a:p>
        <a:p>
          <a:r>
            <a:rPr lang="es-CR" sz="1200">
              <a:latin typeface="Arial" panose="020B0604020202020204" pitchFamily="34" charset="0"/>
              <a:cs typeface="Arial" panose="020B0604020202020204" pitchFamily="34" charset="0"/>
            </a:rPr>
            <a:t>Emmanuel Naranjo Blanco</a:t>
          </a:r>
        </a:p>
        <a:p>
          <a:r>
            <a:rPr lang="es-CR" sz="1200">
              <a:latin typeface="Arial" panose="020B0604020202020204" pitchFamily="34" charset="0"/>
              <a:cs typeface="Arial" panose="020B0604020202020204" pitchFamily="34" charset="0"/>
            </a:rPr>
            <a:t>José Julián Camacho Hernández</a:t>
          </a:r>
        </a:p>
        <a:p>
          <a:r>
            <a:rPr lang="es-CR" sz="1200">
              <a:latin typeface="Arial" panose="020B0604020202020204" pitchFamily="34" charset="0"/>
              <a:cs typeface="Arial" panose="020B0604020202020204" pitchFamily="34" charset="0"/>
            </a:rPr>
            <a:t>Gabiel González Rodríguez</a:t>
          </a:r>
        </a:p>
      </xdr:txBody>
    </xdr:sp>
    <xdr:clientData/>
  </xdr:twoCellAnchor>
  <xdr:twoCellAnchor>
    <xdr:from>
      <xdr:col>10</xdr:col>
      <xdr:colOff>654425</xdr:colOff>
      <xdr:row>5</xdr:row>
      <xdr:rowOff>35171</xdr:rowOff>
    </xdr:from>
    <xdr:to>
      <xdr:col>17</xdr:col>
      <xdr:colOff>120383</xdr:colOff>
      <xdr:row>17</xdr:row>
      <xdr:rowOff>106888</xdr:rowOff>
    </xdr:to>
    <xdr:graphicFrame macro="">
      <xdr:nvGraphicFramePr>
        <xdr:cNvPr id="4" name="Chart 3">
          <a:extLst>
            <a:ext uri="{FF2B5EF4-FFF2-40B4-BE49-F238E27FC236}">
              <a16:creationId xmlns:a16="http://schemas.microsoft.com/office/drawing/2014/main" id="{3FDE0477-D109-4910-9D86-239E6470D5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627922</xdr:colOff>
      <xdr:row>22</xdr:row>
      <xdr:rowOff>24581</xdr:rowOff>
    </xdr:from>
    <xdr:to>
      <xdr:col>17</xdr:col>
      <xdr:colOff>92272</xdr:colOff>
      <xdr:row>35</xdr:row>
      <xdr:rowOff>98322</xdr:rowOff>
    </xdr:to>
    <xdr:graphicFrame macro="">
      <xdr:nvGraphicFramePr>
        <xdr:cNvPr id="5" name="Chart 4">
          <a:extLst>
            <a:ext uri="{FF2B5EF4-FFF2-40B4-BE49-F238E27FC236}">
              <a16:creationId xmlns:a16="http://schemas.microsoft.com/office/drawing/2014/main" id="{194EA32D-8394-4320-B4D5-B4F01B02D3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719762</xdr:colOff>
      <xdr:row>38</xdr:row>
      <xdr:rowOff>317276</xdr:rowOff>
    </xdr:from>
    <xdr:to>
      <xdr:col>17</xdr:col>
      <xdr:colOff>173566</xdr:colOff>
      <xdr:row>51</xdr:row>
      <xdr:rowOff>75223</xdr:rowOff>
    </xdr:to>
    <xdr:graphicFrame macro="">
      <xdr:nvGraphicFramePr>
        <xdr:cNvPr id="6" name="Chart 5">
          <a:extLst>
            <a:ext uri="{FF2B5EF4-FFF2-40B4-BE49-F238E27FC236}">
              <a16:creationId xmlns:a16="http://schemas.microsoft.com/office/drawing/2014/main" id="{3416FC85-CC8E-4905-A366-6F010EB5DE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652966</xdr:colOff>
      <xdr:row>54</xdr:row>
      <xdr:rowOff>181773</xdr:rowOff>
    </xdr:from>
    <xdr:to>
      <xdr:col>17</xdr:col>
      <xdr:colOff>128956</xdr:colOff>
      <xdr:row>67</xdr:row>
      <xdr:rowOff>58616</xdr:rowOff>
    </xdr:to>
    <xdr:graphicFrame macro="">
      <xdr:nvGraphicFramePr>
        <xdr:cNvPr id="7" name="Chart 6">
          <a:extLst>
            <a:ext uri="{FF2B5EF4-FFF2-40B4-BE49-F238E27FC236}">
              <a16:creationId xmlns:a16="http://schemas.microsoft.com/office/drawing/2014/main" id="{480A209E-036E-43E3-A78C-6253B8E414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616527</xdr:colOff>
      <xdr:row>7</xdr:row>
      <xdr:rowOff>52551</xdr:rowOff>
    </xdr:from>
    <xdr:to>
      <xdr:col>42</xdr:col>
      <xdr:colOff>678873</xdr:colOff>
      <xdr:row>26</xdr:row>
      <xdr:rowOff>198813</xdr:rowOff>
    </xdr:to>
    <xdr:graphicFrame macro="">
      <xdr:nvGraphicFramePr>
        <xdr:cNvPr id="8" name="Chart 7">
          <a:extLst>
            <a:ext uri="{FF2B5EF4-FFF2-40B4-BE49-F238E27FC236}">
              <a16:creationId xmlns:a16="http://schemas.microsoft.com/office/drawing/2014/main" id="{0DE3F71D-1B65-41BE-BA41-B376FD98C1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3538</xdr:colOff>
      <xdr:row>36</xdr:row>
      <xdr:rowOff>136980</xdr:rowOff>
    </xdr:from>
    <xdr:to>
      <xdr:col>42</xdr:col>
      <xdr:colOff>583746</xdr:colOff>
      <xdr:row>57</xdr:row>
      <xdr:rowOff>140609</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22100B22-5B23-4C61-80D7-4E8561E74DF5}"/>
                </a:ext>
              </a:extLst>
            </xdr:cNvPr>
            <xdr:cNvSpPr txBox="1"/>
          </xdr:nvSpPr>
          <xdr:spPr>
            <a:xfrm>
              <a:off x="28483288" y="7979230"/>
              <a:ext cx="8200208" cy="47978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200">
                  <a:latin typeface="Arial" panose="020B0604020202020204" pitchFamily="34" charset="0"/>
                  <a:cs typeface="Arial" panose="020B0604020202020204" pitchFamily="34" charset="0"/>
                </a:rPr>
                <a:t>La</a:t>
              </a:r>
              <a:r>
                <a:rPr lang="es-CR" sz="1200" baseline="0">
                  <a:latin typeface="Arial" panose="020B0604020202020204" pitchFamily="34" charset="0"/>
                  <a:cs typeface="Arial" panose="020B0604020202020204" pitchFamily="34" charset="0"/>
                </a:rPr>
                <a:t> Ley de Ohm establece una relación donde  la diferencia de potencial entre los extremos de un componente es proporcional a la corriente que circula a través de dicho componente.</a:t>
              </a:r>
            </a:p>
            <a:p>
              <a:endParaRPr lang="es-CR" sz="1200" baseline="0">
                <a:latin typeface="Arial" panose="020B0604020202020204" pitchFamily="34" charset="0"/>
                <a:cs typeface="Arial" panose="020B0604020202020204" pitchFamily="34" charset="0"/>
              </a:endParaRPr>
            </a:p>
            <a:p>
              <a:pPr/>
              <a14:m>
                <m:oMathPara xmlns:m="http://schemas.openxmlformats.org/officeDocument/2006/math">
                  <m:oMathParaPr>
                    <m:jc m:val="centerGroup"/>
                  </m:oMathParaPr>
                  <m:oMath xmlns:m="http://schemas.openxmlformats.org/officeDocument/2006/math">
                    <m:r>
                      <a:rPr lang="es-CR" sz="1200" b="0" i="1">
                        <a:latin typeface="Cambria Math" panose="02040503050406030204" pitchFamily="18" charset="0"/>
                        <a:cs typeface="Arial" panose="020B0604020202020204" pitchFamily="34" charset="0"/>
                      </a:rPr>
                      <m:t>𝑉</m:t>
                    </m:r>
                    <m:r>
                      <a:rPr lang="es-CR" sz="1200" b="0" i="1">
                        <a:latin typeface="Cambria Math" panose="02040503050406030204" pitchFamily="18" charset="0"/>
                        <a:cs typeface="Arial" panose="020B0604020202020204" pitchFamily="34" charset="0"/>
                      </a:rPr>
                      <m:t>=</m:t>
                    </m:r>
                    <m:r>
                      <a:rPr lang="es-CR" sz="1200" b="0" i="1">
                        <a:latin typeface="Cambria Math" panose="02040503050406030204" pitchFamily="18" charset="0"/>
                        <a:cs typeface="Arial" panose="020B0604020202020204" pitchFamily="34" charset="0"/>
                      </a:rPr>
                      <m:t>𝐼𝑅</m:t>
                    </m:r>
                  </m:oMath>
                </m:oMathPara>
              </a14:m>
              <a:endParaRPr lang="es-CR" sz="1200" b="0">
                <a:latin typeface="Arial" panose="020B0604020202020204" pitchFamily="34" charset="0"/>
                <a:cs typeface="Arial" panose="020B0604020202020204" pitchFamily="34" charset="0"/>
              </a:endParaRPr>
            </a:p>
            <a:p>
              <a:endParaRPr lang="es-CR" sz="1200">
                <a:latin typeface="Arial" panose="020B0604020202020204" pitchFamily="34" charset="0"/>
                <a:cs typeface="Arial" panose="020B0604020202020204" pitchFamily="34" charset="0"/>
              </a:endParaRPr>
            </a:p>
            <a:p>
              <a:r>
                <a:rPr lang="es-CR" sz="1200">
                  <a:latin typeface="Arial" panose="020B0604020202020204" pitchFamily="34" charset="0"/>
                  <a:cs typeface="Arial" panose="020B0604020202020204" pitchFamily="34" charset="0"/>
                </a:rPr>
                <a:t>Se</a:t>
              </a:r>
              <a:r>
                <a:rPr lang="es-CR" sz="1200" baseline="0">
                  <a:latin typeface="Arial" panose="020B0604020202020204" pitchFamily="34" charset="0"/>
                  <a:cs typeface="Arial" panose="020B0604020202020204" pitchFamily="34" charset="0"/>
                </a:rPr>
                <a:t> puede decir que un elemento eléctrico es lineal u óhmico si sus variables son relacionadas mediante la Ley de Ohm. En otras palabras, su representación gráfica corresponde a una línea recta. De forma análoga, aquellos componentes donde su gráfica no tiene un comportamiento lineal se llaman elementos no lineales.</a:t>
              </a:r>
              <a:endParaRPr lang="es-CR" sz="1200">
                <a:latin typeface="Arial" panose="020B0604020202020204" pitchFamily="34" charset="0"/>
                <a:cs typeface="Arial" panose="020B0604020202020204" pitchFamily="34" charset="0"/>
              </a:endParaRPr>
            </a:p>
            <a:p>
              <a:endParaRPr lang="es-CR" sz="1200">
                <a:latin typeface="Arial" panose="020B0604020202020204" pitchFamily="34" charset="0"/>
                <a:cs typeface="Arial" panose="020B0604020202020204" pitchFamily="34" charset="0"/>
              </a:endParaRPr>
            </a:p>
            <a:p>
              <a:r>
                <a:rPr lang="es-CR" sz="1200">
                  <a:latin typeface="Arial" panose="020B0604020202020204" pitchFamily="34" charset="0"/>
                  <a:cs typeface="Arial" panose="020B0604020202020204" pitchFamily="34" charset="0"/>
                </a:rPr>
                <a:t>Los resistores utilizados en</a:t>
              </a:r>
              <a:r>
                <a:rPr lang="es-CR" sz="1200" baseline="0">
                  <a:latin typeface="Arial" panose="020B0604020202020204" pitchFamily="34" charset="0"/>
                  <a:cs typeface="Arial" panose="020B0604020202020204" pitchFamily="34" charset="0"/>
                </a:rPr>
                <a:t> este experimento son óhmicos, lo cual se puede observar claramente en las figuras 1, 2, 3 y 4. En estas figuras se observa la relación lineal entre la tensión y la corriente, que posee cada una de las resistencias, y cómo a mayor tensión en el resistor, mayor será la corriente. Esto debido a la proporcionalidad entre estos dos valores. Además, en estas figuras, con las ecuaciones empíricas de cada una de ellas, se logra determinar que la pendiente de tales rectas corresponde al valor de la resistencia utilizada en cada uno de los casos.</a:t>
              </a:r>
            </a:p>
            <a:p>
              <a:r>
                <a:rPr lang="es-CR" sz="1200" baseline="0">
                  <a:latin typeface="Arial" panose="020B0604020202020204" pitchFamily="34" charset="0"/>
                  <a:cs typeface="Arial" panose="020B0604020202020204" pitchFamily="34" charset="0"/>
                </a:rPr>
                <a:t> </a:t>
              </a:r>
            </a:p>
            <a:p>
              <a:r>
                <a:rPr lang="es-CR" sz="1200" baseline="0">
                  <a:latin typeface="Arial" panose="020B0604020202020204" pitchFamily="34" charset="0"/>
                  <a:cs typeface="Arial" panose="020B0604020202020204" pitchFamily="34" charset="0"/>
                </a:rPr>
                <a:t>En la figura 5 se graficó la diferencia de potencial en función de la corriente de cada resistor.</a:t>
              </a:r>
            </a:p>
            <a:p>
              <a:endParaRPr lang="es-CR" sz="1200">
                <a:latin typeface="Arial" panose="020B0604020202020204" pitchFamily="34" charset="0"/>
                <a:cs typeface="Arial" panose="020B0604020202020204" pitchFamily="34" charset="0"/>
              </a:endParaRPr>
            </a:p>
            <a:p>
              <a:pPr algn="ctr"/>
              <a:r>
                <a:rPr lang="es-CR" sz="1200">
                  <a:latin typeface="Arial" panose="020B0604020202020204" pitchFamily="34" charset="0"/>
                  <a:cs typeface="Arial" panose="020B0604020202020204" pitchFamily="34" charset="0"/>
                </a:rPr>
                <a:t>Resistor</a:t>
              </a:r>
              <a:r>
                <a:rPr lang="es-CR" sz="1200" baseline="0">
                  <a:latin typeface="Arial" panose="020B0604020202020204" pitchFamily="34" charset="0"/>
                  <a:cs typeface="Arial" panose="020B0604020202020204" pitchFamily="34" charset="0"/>
                </a:rPr>
                <a:t> de 25: recta azul</a:t>
              </a:r>
            </a:p>
            <a:p>
              <a:pPr algn="ctr"/>
              <a:r>
                <a:rPr lang="es-CR" sz="1200" baseline="0">
                  <a:latin typeface="Arial" panose="020B0604020202020204" pitchFamily="34" charset="0"/>
                  <a:cs typeface="Arial" panose="020B0604020202020204" pitchFamily="34" charset="0"/>
                </a:rPr>
                <a:t>Resistor de 50: recta naranja</a:t>
              </a:r>
            </a:p>
            <a:p>
              <a:pPr algn="ctr"/>
              <a:r>
                <a:rPr lang="es-CR" sz="1200" baseline="0">
                  <a:latin typeface="Arial" panose="020B0604020202020204" pitchFamily="34" charset="0"/>
                  <a:cs typeface="Arial" panose="020B0604020202020204" pitchFamily="34" charset="0"/>
                </a:rPr>
                <a:t>Resistor de 75: recta gris</a:t>
              </a:r>
            </a:p>
            <a:p>
              <a:pPr algn="ctr"/>
              <a:r>
                <a:rPr lang="es-CR" sz="1200" baseline="0">
                  <a:latin typeface="Arial" panose="020B0604020202020204" pitchFamily="34" charset="0"/>
                  <a:cs typeface="Arial" panose="020B0604020202020204" pitchFamily="34" charset="0"/>
                </a:rPr>
                <a:t>Resistor de 100: recta amarilla</a:t>
              </a:r>
            </a:p>
            <a:p>
              <a:pPr algn="l"/>
              <a:endParaRPr lang="es-CR" sz="1200">
                <a:latin typeface="Arial" panose="020B0604020202020204" pitchFamily="34" charset="0"/>
                <a:cs typeface="Arial" panose="020B0604020202020204" pitchFamily="34" charset="0"/>
              </a:endParaRPr>
            </a:p>
            <a:p>
              <a:pPr algn="l"/>
              <a:r>
                <a:rPr lang="es-CR" sz="1200">
                  <a:latin typeface="Arial" panose="020B0604020202020204" pitchFamily="34" charset="0"/>
                  <a:cs typeface="Arial" panose="020B0604020202020204" pitchFamily="34" charset="0"/>
                </a:rPr>
                <a:t>De esta</a:t>
              </a:r>
              <a:r>
                <a:rPr lang="es-CR" sz="1200" baseline="0">
                  <a:latin typeface="Arial" panose="020B0604020202020204" pitchFamily="34" charset="0"/>
                  <a:cs typeface="Arial" panose="020B0604020202020204" pitchFamily="34" charset="0"/>
                </a:rPr>
                <a:t> forma se logra ver que entre mayor sea la resistencia mayor va a ser la pendiente de la recta, por ende, mayor voltaje se va a necesitar para que una corriente determinada atraviese la resistencia, o visto de otra forma, entre menor sea el valor de resistencia, menor voltaje necesita haber en ella para que una determinada cantidad de corriente la atraviese.</a:t>
              </a:r>
            </a:p>
            <a:p>
              <a:pPr algn="l"/>
              <a:endParaRPr lang="es-CR" sz="1200">
                <a:latin typeface="Arial" panose="020B0604020202020204" pitchFamily="34" charset="0"/>
                <a:cs typeface="Arial" panose="020B0604020202020204" pitchFamily="34" charset="0"/>
              </a:endParaRPr>
            </a:p>
          </xdr:txBody>
        </xdr:sp>
      </mc:Choice>
      <mc:Fallback xmlns="">
        <xdr:sp macro="" textlink="">
          <xdr:nvSpPr>
            <xdr:cNvPr id="2" name="TextBox 1">
              <a:extLst>
                <a:ext uri="{FF2B5EF4-FFF2-40B4-BE49-F238E27FC236}">
                  <a16:creationId xmlns:a16="http://schemas.microsoft.com/office/drawing/2014/main" id="{22100B22-5B23-4C61-80D7-4E8561E74DF5}"/>
                </a:ext>
              </a:extLst>
            </xdr:cNvPr>
            <xdr:cNvSpPr txBox="1"/>
          </xdr:nvSpPr>
          <xdr:spPr>
            <a:xfrm>
              <a:off x="28483288" y="7979230"/>
              <a:ext cx="8200208" cy="47978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200">
                  <a:latin typeface="Arial" panose="020B0604020202020204" pitchFamily="34" charset="0"/>
                  <a:cs typeface="Arial" panose="020B0604020202020204" pitchFamily="34" charset="0"/>
                </a:rPr>
                <a:t>La</a:t>
              </a:r>
              <a:r>
                <a:rPr lang="es-CR" sz="1200" baseline="0">
                  <a:latin typeface="Arial" panose="020B0604020202020204" pitchFamily="34" charset="0"/>
                  <a:cs typeface="Arial" panose="020B0604020202020204" pitchFamily="34" charset="0"/>
                </a:rPr>
                <a:t> Ley de Ohm establece una relación donde  la diferencia de potencial entre los extremos de un componente es proporcional a la corriente que circula a través de dicho componente.</a:t>
              </a:r>
            </a:p>
            <a:p>
              <a:endParaRPr lang="es-CR" sz="1200" baseline="0">
                <a:latin typeface="Arial" panose="020B0604020202020204" pitchFamily="34" charset="0"/>
                <a:cs typeface="Arial" panose="020B0604020202020204" pitchFamily="34" charset="0"/>
              </a:endParaRPr>
            </a:p>
            <a:p>
              <a:pPr/>
              <a:r>
                <a:rPr lang="es-CR" sz="1200" b="0" i="0">
                  <a:latin typeface="Cambria Math" panose="02040503050406030204" pitchFamily="18" charset="0"/>
                  <a:cs typeface="Arial" panose="020B0604020202020204" pitchFamily="34" charset="0"/>
                </a:rPr>
                <a:t>𝑉=𝐼𝑅</a:t>
              </a:r>
              <a:endParaRPr lang="es-CR" sz="1200" b="0">
                <a:latin typeface="Arial" panose="020B0604020202020204" pitchFamily="34" charset="0"/>
                <a:cs typeface="Arial" panose="020B0604020202020204" pitchFamily="34" charset="0"/>
              </a:endParaRPr>
            </a:p>
            <a:p>
              <a:endParaRPr lang="es-CR" sz="1200">
                <a:latin typeface="Arial" panose="020B0604020202020204" pitchFamily="34" charset="0"/>
                <a:cs typeface="Arial" panose="020B0604020202020204" pitchFamily="34" charset="0"/>
              </a:endParaRPr>
            </a:p>
            <a:p>
              <a:r>
                <a:rPr lang="es-CR" sz="1200">
                  <a:latin typeface="Arial" panose="020B0604020202020204" pitchFamily="34" charset="0"/>
                  <a:cs typeface="Arial" panose="020B0604020202020204" pitchFamily="34" charset="0"/>
                </a:rPr>
                <a:t>Se</a:t>
              </a:r>
              <a:r>
                <a:rPr lang="es-CR" sz="1200" baseline="0">
                  <a:latin typeface="Arial" panose="020B0604020202020204" pitchFamily="34" charset="0"/>
                  <a:cs typeface="Arial" panose="020B0604020202020204" pitchFamily="34" charset="0"/>
                </a:rPr>
                <a:t> puede decir que un elemento eléctrico es lineal u óhmico si sus variables son relacionadas mediante la Ley de Ohm. En otras palabras, su representación gráfica corresponde a una línea recta. De forma análoga, aquellos componentes donde su gráfica no tiene un comportamiento lineal se llaman elementos no lineales.</a:t>
              </a:r>
              <a:endParaRPr lang="es-CR" sz="1200">
                <a:latin typeface="Arial" panose="020B0604020202020204" pitchFamily="34" charset="0"/>
                <a:cs typeface="Arial" panose="020B0604020202020204" pitchFamily="34" charset="0"/>
              </a:endParaRPr>
            </a:p>
            <a:p>
              <a:endParaRPr lang="es-CR" sz="1200">
                <a:latin typeface="Arial" panose="020B0604020202020204" pitchFamily="34" charset="0"/>
                <a:cs typeface="Arial" panose="020B0604020202020204" pitchFamily="34" charset="0"/>
              </a:endParaRPr>
            </a:p>
            <a:p>
              <a:r>
                <a:rPr lang="es-CR" sz="1200">
                  <a:latin typeface="Arial" panose="020B0604020202020204" pitchFamily="34" charset="0"/>
                  <a:cs typeface="Arial" panose="020B0604020202020204" pitchFamily="34" charset="0"/>
                </a:rPr>
                <a:t>Los resistores utilizados en</a:t>
              </a:r>
              <a:r>
                <a:rPr lang="es-CR" sz="1200" baseline="0">
                  <a:latin typeface="Arial" panose="020B0604020202020204" pitchFamily="34" charset="0"/>
                  <a:cs typeface="Arial" panose="020B0604020202020204" pitchFamily="34" charset="0"/>
                </a:rPr>
                <a:t> este experimento son óhmicos, lo cual se puede observar claramente en las figuras 1, 2, 3 y 4. En estas figuras se observa la relación lineal entre la tensión y la corriente, que posee cada una de las resistencias, y cómo a mayor tensión en el resistor, mayor será la corriente. Esto debido a la proporcionalidad entre estos dos valores. Además, en estas figuras, con las ecuaciones empíricas de cada una de ellas, se logra determinar que la pendiente de tales rectas corresponde al valor de la resistencia utilizada en cada uno de los casos.</a:t>
              </a:r>
            </a:p>
            <a:p>
              <a:r>
                <a:rPr lang="es-CR" sz="1200" baseline="0">
                  <a:latin typeface="Arial" panose="020B0604020202020204" pitchFamily="34" charset="0"/>
                  <a:cs typeface="Arial" panose="020B0604020202020204" pitchFamily="34" charset="0"/>
                </a:rPr>
                <a:t> </a:t>
              </a:r>
            </a:p>
            <a:p>
              <a:r>
                <a:rPr lang="es-CR" sz="1200" baseline="0">
                  <a:latin typeface="Arial" panose="020B0604020202020204" pitchFamily="34" charset="0"/>
                  <a:cs typeface="Arial" panose="020B0604020202020204" pitchFamily="34" charset="0"/>
                </a:rPr>
                <a:t>En la figura 5 se graficó la diferencia de potencial en función de la corriente de cada resistor.</a:t>
              </a:r>
            </a:p>
            <a:p>
              <a:endParaRPr lang="es-CR" sz="1200">
                <a:latin typeface="Arial" panose="020B0604020202020204" pitchFamily="34" charset="0"/>
                <a:cs typeface="Arial" panose="020B0604020202020204" pitchFamily="34" charset="0"/>
              </a:endParaRPr>
            </a:p>
            <a:p>
              <a:pPr algn="ctr"/>
              <a:r>
                <a:rPr lang="es-CR" sz="1200">
                  <a:latin typeface="Arial" panose="020B0604020202020204" pitchFamily="34" charset="0"/>
                  <a:cs typeface="Arial" panose="020B0604020202020204" pitchFamily="34" charset="0"/>
                </a:rPr>
                <a:t>Resistor</a:t>
              </a:r>
              <a:r>
                <a:rPr lang="es-CR" sz="1200" baseline="0">
                  <a:latin typeface="Arial" panose="020B0604020202020204" pitchFamily="34" charset="0"/>
                  <a:cs typeface="Arial" panose="020B0604020202020204" pitchFamily="34" charset="0"/>
                </a:rPr>
                <a:t> de 25: recta azul</a:t>
              </a:r>
            </a:p>
            <a:p>
              <a:pPr algn="ctr"/>
              <a:r>
                <a:rPr lang="es-CR" sz="1200" baseline="0">
                  <a:latin typeface="Arial" panose="020B0604020202020204" pitchFamily="34" charset="0"/>
                  <a:cs typeface="Arial" panose="020B0604020202020204" pitchFamily="34" charset="0"/>
                </a:rPr>
                <a:t>Resistor de 50: recta naranja</a:t>
              </a:r>
            </a:p>
            <a:p>
              <a:pPr algn="ctr"/>
              <a:r>
                <a:rPr lang="es-CR" sz="1200" baseline="0">
                  <a:latin typeface="Arial" panose="020B0604020202020204" pitchFamily="34" charset="0"/>
                  <a:cs typeface="Arial" panose="020B0604020202020204" pitchFamily="34" charset="0"/>
                </a:rPr>
                <a:t>Resistor de 75: recta gris</a:t>
              </a:r>
            </a:p>
            <a:p>
              <a:pPr algn="ctr"/>
              <a:r>
                <a:rPr lang="es-CR" sz="1200" baseline="0">
                  <a:latin typeface="Arial" panose="020B0604020202020204" pitchFamily="34" charset="0"/>
                  <a:cs typeface="Arial" panose="020B0604020202020204" pitchFamily="34" charset="0"/>
                </a:rPr>
                <a:t>Resistor de 100: recta amarilla</a:t>
              </a:r>
            </a:p>
            <a:p>
              <a:pPr algn="l"/>
              <a:endParaRPr lang="es-CR" sz="1200">
                <a:latin typeface="Arial" panose="020B0604020202020204" pitchFamily="34" charset="0"/>
                <a:cs typeface="Arial" panose="020B0604020202020204" pitchFamily="34" charset="0"/>
              </a:endParaRPr>
            </a:p>
            <a:p>
              <a:pPr algn="l"/>
              <a:r>
                <a:rPr lang="es-CR" sz="1200">
                  <a:latin typeface="Arial" panose="020B0604020202020204" pitchFamily="34" charset="0"/>
                  <a:cs typeface="Arial" panose="020B0604020202020204" pitchFamily="34" charset="0"/>
                </a:rPr>
                <a:t>De esta</a:t>
              </a:r>
              <a:r>
                <a:rPr lang="es-CR" sz="1200" baseline="0">
                  <a:latin typeface="Arial" panose="020B0604020202020204" pitchFamily="34" charset="0"/>
                  <a:cs typeface="Arial" panose="020B0604020202020204" pitchFamily="34" charset="0"/>
                </a:rPr>
                <a:t> forma se logra ver que entre mayor sea la resistencia mayor va a ser la pendiente de la recta, por ende, mayor voltaje se va a necesitar para que una corriente determinada atraviese la resistencia, o visto de otra forma, entre menor sea el valor de resistencia, menor voltaje necesita haber en ella para que una determinada cantidad de corriente la atraviese.</a:t>
              </a:r>
            </a:p>
            <a:p>
              <a:pPr algn="l"/>
              <a:endParaRPr lang="es-CR" sz="1200">
                <a:latin typeface="Arial" panose="020B0604020202020204" pitchFamily="34" charset="0"/>
                <a:cs typeface="Arial" panose="020B0604020202020204" pitchFamily="34" charset="0"/>
              </a:endParaRPr>
            </a:p>
          </xdr:txBody>
        </xdr:sp>
      </mc:Fallback>
    </mc:AlternateContent>
    <xdr:clientData/>
  </xdr:twoCellAnchor>
  <xdr:twoCellAnchor>
    <xdr:from>
      <xdr:col>31</xdr:col>
      <xdr:colOff>709705</xdr:colOff>
      <xdr:row>65</xdr:row>
      <xdr:rowOff>65366</xdr:rowOff>
    </xdr:from>
    <xdr:to>
      <xdr:col>42</xdr:col>
      <xdr:colOff>508000</xdr:colOff>
      <xdr:row>85</xdr:row>
      <xdr:rowOff>166221</xdr:rowOff>
    </xdr:to>
    <xdr:sp macro="" textlink="">
      <xdr:nvSpPr>
        <xdr:cNvPr id="9" name="CuadroTexto 8">
          <a:extLst>
            <a:ext uri="{FF2B5EF4-FFF2-40B4-BE49-F238E27FC236}">
              <a16:creationId xmlns:a16="http://schemas.microsoft.com/office/drawing/2014/main" id="{8590EBF2-A374-4BF1-A237-BFCF11097E68}"/>
            </a:ext>
          </a:extLst>
        </xdr:cNvPr>
        <xdr:cNvSpPr txBox="1"/>
      </xdr:nvSpPr>
      <xdr:spPr>
        <a:xfrm>
          <a:off x="28427455" y="14670366"/>
          <a:ext cx="8180295" cy="3910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400" b="1"/>
            <a:t>Conclusiones</a:t>
          </a:r>
        </a:p>
        <a:p>
          <a:endParaRPr lang="es-CR" sz="1400" b="1"/>
        </a:p>
        <a:p>
          <a:r>
            <a:rPr lang="es-CR" sz="1400" b="0"/>
            <a:t>1. Se logró determinar</a:t>
          </a:r>
          <a:r>
            <a:rPr lang="es-CR" sz="1400" b="0" baseline="0"/>
            <a:t> que los resistores utilizados en la práctica simulada corresponden a elementos resistivos lineales u óhmicos.  </a:t>
          </a:r>
        </a:p>
        <a:p>
          <a:endParaRPr lang="es-CR" sz="1400" b="0" baseline="0"/>
        </a:p>
        <a:p>
          <a:r>
            <a:rPr lang="es-CR" sz="1400" b="0" baseline="0"/>
            <a:t>2. La pendiente en las gráficas de dispersión del voltaje en función de la corriente, corresponde a la resistencia empírica que se conectó al circuito.</a:t>
          </a:r>
        </a:p>
        <a:p>
          <a:endParaRPr lang="es-CR" sz="1400" b="0" baseline="0"/>
        </a:p>
        <a:p>
          <a:r>
            <a:rPr lang="es-CR" sz="1400" b="0" baseline="0"/>
            <a:t>3. </a:t>
          </a:r>
          <a:r>
            <a:rPr lang="es-CR" sz="1400" b="0"/>
            <a:t>Se logró comprobar la Ley de Ohm para los</a:t>
          </a:r>
          <a:r>
            <a:rPr lang="es-CR" sz="1400" b="0" baseline="0"/>
            <a:t> resistores </a:t>
          </a:r>
          <a:r>
            <a:rPr lang="es-CR" sz="1400" b="0"/>
            <a:t>de 25 </a:t>
          </a:r>
          <a:r>
            <a:rPr lang="el-GR" sz="1400" b="0"/>
            <a:t>Ω </a:t>
          </a:r>
          <a:r>
            <a:rPr lang="es-CR" sz="1400" b="0"/>
            <a:t>y 75 </a:t>
          </a:r>
          <a:r>
            <a:rPr lang="el-GR" sz="1400" b="0"/>
            <a:t>Ω </a:t>
          </a:r>
          <a:r>
            <a:rPr lang="es-CR" sz="1400" b="0"/>
            <a:t>con un error de 1 %, y con un error</a:t>
          </a:r>
          <a:r>
            <a:rPr lang="es-CR" sz="1400" b="0" baseline="0"/>
            <a:t> de 2 % para los resistores de 50 </a:t>
          </a:r>
          <a:r>
            <a:rPr lang="el-GR" sz="1400" b="0" baseline="0"/>
            <a:t>Ω</a:t>
          </a:r>
          <a:r>
            <a:rPr lang="es-CR" sz="1400" b="0" baseline="0"/>
            <a:t> y 100 </a:t>
          </a:r>
          <a:r>
            <a:rPr lang="el-GR" sz="1400" b="0" baseline="0"/>
            <a:t>Ω</a:t>
          </a:r>
          <a:r>
            <a:rPr lang="es-CR" sz="1400" b="0" baseline="0"/>
            <a:t>.</a:t>
          </a:r>
        </a:p>
        <a:p>
          <a:endParaRPr lang="es-CR" sz="1400" b="0" baseline="0"/>
        </a:p>
        <a:p>
          <a:r>
            <a:rPr lang="es-CR" sz="1400" b="0" baseline="0"/>
            <a:t>4. Con los datos experimentales se logró verificar la linealidad de la relación entre las variables, de tal modo que, con una resistencia constante, a mayor voltaje en la batería, mayor corriente.</a:t>
          </a:r>
        </a:p>
        <a:p>
          <a:endParaRPr lang="es-CR" sz="1400" b="0"/>
        </a:p>
        <a:p>
          <a:r>
            <a:rPr lang="es-CR" sz="1400" b="0"/>
            <a:t>5. Se</a:t>
          </a:r>
          <a:r>
            <a:rPr lang="es-CR" sz="1400" b="0" baseline="0"/>
            <a:t> logró determinar que el intercepto en las ecuaciones empíricas corresponden a una desviación en las mediciones del amperímetro.</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723900</xdr:colOff>
      <xdr:row>1</xdr:row>
      <xdr:rowOff>22860</xdr:rowOff>
    </xdr:from>
    <xdr:to>
      <xdr:col>4</xdr:col>
      <xdr:colOff>486615</xdr:colOff>
      <xdr:row>5</xdr:row>
      <xdr:rowOff>165018</xdr:rowOff>
    </xdr:to>
    <xdr:sp macro="" textlink="">
      <xdr:nvSpPr>
        <xdr:cNvPr id="2" name="TextBox 1">
          <a:extLst>
            <a:ext uri="{FF2B5EF4-FFF2-40B4-BE49-F238E27FC236}">
              <a16:creationId xmlns:a16="http://schemas.microsoft.com/office/drawing/2014/main" id="{4F5422D4-9CDB-4213-8FD5-E21265ABEA3C}"/>
            </a:ext>
          </a:extLst>
        </xdr:cNvPr>
        <xdr:cNvSpPr txBox="1"/>
      </xdr:nvSpPr>
      <xdr:spPr>
        <a:xfrm>
          <a:off x="723900" y="213360"/>
          <a:ext cx="2688795" cy="9041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200">
              <a:latin typeface="Arial" panose="020B0604020202020204" pitchFamily="34" charset="0"/>
              <a:cs typeface="Arial" panose="020B0604020202020204" pitchFamily="34" charset="0"/>
            </a:rPr>
            <a:t>Grupo 6</a:t>
          </a:r>
          <a:r>
            <a:rPr lang="es-CR" sz="1200" baseline="0">
              <a:latin typeface="Arial" panose="020B0604020202020204" pitchFamily="34" charset="0"/>
              <a:cs typeface="Arial" panose="020B0604020202020204" pitchFamily="34" charset="0"/>
            </a:rPr>
            <a:t> </a:t>
          </a:r>
        </a:p>
        <a:p>
          <a:r>
            <a:rPr lang="es-CR" sz="1200">
              <a:latin typeface="Arial" panose="020B0604020202020204" pitchFamily="34" charset="0"/>
              <a:cs typeface="Arial" panose="020B0604020202020204" pitchFamily="34" charset="0"/>
            </a:rPr>
            <a:t>Emmanuel Naranjo Blanco</a:t>
          </a:r>
        </a:p>
        <a:p>
          <a:r>
            <a:rPr lang="es-CR" sz="1200">
              <a:latin typeface="Arial" panose="020B0604020202020204" pitchFamily="34" charset="0"/>
              <a:cs typeface="Arial" panose="020B0604020202020204" pitchFamily="34" charset="0"/>
            </a:rPr>
            <a:t>José Julián Camacho Hernández</a:t>
          </a:r>
        </a:p>
        <a:p>
          <a:r>
            <a:rPr lang="es-CR" sz="1200">
              <a:latin typeface="Arial" panose="020B0604020202020204" pitchFamily="34" charset="0"/>
              <a:cs typeface="Arial" panose="020B0604020202020204" pitchFamily="34" charset="0"/>
            </a:rPr>
            <a:t>Gabiel González Rodríguez</a:t>
          </a:r>
        </a:p>
      </xdr:txBody>
    </xdr:sp>
    <xdr:clientData/>
  </xdr:twoCellAnchor>
  <xdr:twoCellAnchor>
    <xdr:from>
      <xdr:col>1</xdr:col>
      <xdr:colOff>129540</xdr:colOff>
      <xdr:row>31</xdr:row>
      <xdr:rowOff>68580</xdr:rowOff>
    </xdr:from>
    <xdr:to>
      <xdr:col>3</xdr:col>
      <xdr:colOff>792480</xdr:colOff>
      <xdr:row>34</xdr:row>
      <xdr:rowOff>83820</xdr:rowOff>
    </xdr:to>
    <xdr:sp macro="" textlink="">
      <xdr:nvSpPr>
        <xdr:cNvPr id="4" name="TextBox 3">
          <a:extLst>
            <a:ext uri="{FF2B5EF4-FFF2-40B4-BE49-F238E27FC236}">
              <a16:creationId xmlns:a16="http://schemas.microsoft.com/office/drawing/2014/main" id="{727CFEE6-63FA-4038-A8E5-D43E483F81D4}"/>
            </a:ext>
          </a:extLst>
        </xdr:cNvPr>
        <xdr:cNvSpPr txBox="1"/>
      </xdr:nvSpPr>
      <xdr:spPr>
        <a:xfrm>
          <a:off x="861060" y="4709160"/>
          <a:ext cx="2636520" cy="586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200">
              <a:latin typeface="Arial" panose="020B0604020202020204" pitchFamily="34" charset="0"/>
              <a:cs typeface="Arial" panose="020B0604020202020204" pitchFamily="34" charset="0"/>
            </a:rPr>
            <a:t>Nota: La batería tiene</a:t>
          </a:r>
          <a:r>
            <a:rPr lang="es-CR" sz="1200" baseline="0">
              <a:latin typeface="Arial" panose="020B0604020202020204" pitchFamily="34" charset="0"/>
              <a:cs typeface="Arial" panose="020B0604020202020204" pitchFamily="34" charset="0"/>
            </a:rPr>
            <a:t> una resistencia interna de 1 </a:t>
          </a:r>
          <a:r>
            <a:rPr lang="el-GR" sz="1200" baseline="0">
              <a:latin typeface="Arial" panose="020B0604020202020204" pitchFamily="34" charset="0"/>
              <a:cs typeface="Arial" panose="020B0604020202020204" pitchFamily="34" charset="0"/>
            </a:rPr>
            <a:t>Ω</a:t>
          </a:r>
          <a:r>
            <a:rPr lang="es-CR" sz="1200" baseline="0">
              <a:latin typeface="Arial" panose="020B0604020202020204" pitchFamily="34" charset="0"/>
              <a:cs typeface="Arial" panose="020B0604020202020204" pitchFamily="34" charset="0"/>
            </a:rPr>
            <a:t>.</a:t>
          </a:r>
          <a:endParaRPr lang="es-CR" sz="1200">
            <a:latin typeface="Arial" panose="020B0604020202020204" pitchFamily="34" charset="0"/>
            <a:cs typeface="Arial"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7620</xdr:rowOff>
    </xdr:from>
    <xdr:to>
      <xdr:col>4</xdr:col>
      <xdr:colOff>487680</xdr:colOff>
      <xdr:row>5</xdr:row>
      <xdr:rowOff>148814</xdr:rowOff>
    </xdr:to>
    <xdr:sp macro="" textlink="">
      <xdr:nvSpPr>
        <xdr:cNvPr id="2" name="TextBox 1">
          <a:extLst>
            <a:ext uri="{FF2B5EF4-FFF2-40B4-BE49-F238E27FC236}">
              <a16:creationId xmlns:a16="http://schemas.microsoft.com/office/drawing/2014/main" id="{23ED714F-2F48-42D4-BAA3-CD9FE5767534}"/>
            </a:ext>
          </a:extLst>
        </xdr:cNvPr>
        <xdr:cNvSpPr txBox="1"/>
      </xdr:nvSpPr>
      <xdr:spPr>
        <a:xfrm>
          <a:off x="731520" y="198120"/>
          <a:ext cx="2682240" cy="9031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200">
              <a:latin typeface="Arial" panose="020B0604020202020204" pitchFamily="34" charset="0"/>
              <a:cs typeface="Arial" panose="020B0604020202020204" pitchFamily="34" charset="0"/>
            </a:rPr>
            <a:t>Grupo 6</a:t>
          </a:r>
          <a:r>
            <a:rPr lang="es-CR" sz="1200" baseline="0">
              <a:latin typeface="Arial" panose="020B0604020202020204" pitchFamily="34" charset="0"/>
              <a:cs typeface="Arial" panose="020B0604020202020204" pitchFamily="34" charset="0"/>
            </a:rPr>
            <a:t> </a:t>
          </a:r>
        </a:p>
        <a:p>
          <a:r>
            <a:rPr lang="es-CR" sz="1200">
              <a:latin typeface="Arial" panose="020B0604020202020204" pitchFamily="34" charset="0"/>
              <a:cs typeface="Arial" panose="020B0604020202020204" pitchFamily="34" charset="0"/>
            </a:rPr>
            <a:t>Emmanuel Naranjo Blanco</a:t>
          </a:r>
        </a:p>
        <a:p>
          <a:r>
            <a:rPr lang="es-CR" sz="1200">
              <a:latin typeface="Arial" panose="020B0604020202020204" pitchFamily="34" charset="0"/>
              <a:cs typeface="Arial" panose="020B0604020202020204" pitchFamily="34" charset="0"/>
            </a:rPr>
            <a:t>José Julián Camacho Hernández</a:t>
          </a:r>
        </a:p>
        <a:p>
          <a:r>
            <a:rPr lang="es-CR" sz="1200">
              <a:latin typeface="Arial" panose="020B0604020202020204" pitchFamily="34" charset="0"/>
              <a:cs typeface="Arial" panose="020B0604020202020204" pitchFamily="34" charset="0"/>
            </a:rPr>
            <a:t>Gabiel González Rodríguez</a:t>
          </a:r>
        </a:p>
      </xdr:txBody>
    </xdr:sp>
    <xdr:clientData/>
  </xdr:twoCellAnchor>
  <xdr:twoCellAnchor editAs="oneCell">
    <xdr:from>
      <xdr:col>7</xdr:col>
      <xdr:colOff>160020</xdr:colOff>
      <xdr:row>7</xdr:row>
      <xdr:rowOff>167640</xdr:rowOff>
    </xdr:from>
    <xdr:to>
      <xdr:col>11</xdr:col>
      <xdr:colOff>335279</xdr:colOff>
      <xdr:row>21</xdr:row>
      <xdr:rowOff>5033</xdr:rowOff>
    </xdr:to>
    <xdr:pic>
      <xdr:nvPicPr>
        <xdr:cNvPr id="4" name="Picture 3">
          <a:extLst>
            <a:ext uri="{FF2B5EF4-FFF2-40B4-BE49-F238E27FC236}">
              <a16:creationId xmlns:a16="http://schemas.microsoft.com/office/drawing/2014/main" id="{AA367BDB-1289-4CB9-86C5-1B557D3B6EE8}"/>
            </a:ext>
          </a:extLst>
        </xdr:cNvPr>
        <xdr:cNvPicPr/>
      </xdr:nvPicPr>
      <xdr:blipFill>
        <a:blip xmlns:r="http://schemas.openxmlformats.org/officeDocument/2006/relationships" r:embed="rId1"/>
        <a:stretch>
          <a:fillRect/>
        </a:stretch>
      </xdr:blipFill>
      <xdr:spPr>
        <a:xfrm>
          <a:off x="5463540" y="1501140"/>
          <a:ext cx="3101340" cy="2515870"/>
        </a:xfrm>
        <a:prstGeom prst="rect">
          <a:avLst/>
        </a:prstGeom>
      </xdr:spPr>
    </xdr:pic>
    <xdr:clientData/>
  </xdr:twoCellAnchor>
  <xdr:twoCellAnchor editAs="oneCell">
    <xdr:from>
      <xdr:col>7</xdr:col>
      <xdr:colOff>152400</xdr:colOff>
      <xdr:row>24</xdr:row>
      <xdr:rowOff>112340</xdr:rowOff>
    </xdr:from>
    <xdr:to>
      <xdr:col>11</xdr:col>
      <xdr:colOff>351692</xdr:colOff>
      <xdr:row>38</xdr:row>
      <xdr:rowOff>37460</xdr:rowOff>
    </xdr:to>
    <xdr:pic>
      <xdr:nvPicPr>
        <xdr:cNvPr id="5" name="Picture 4">
          <a:extLst>
            <a:ext uri="{FF2B5EF4-FFF2-40B4-BE49-F238E27FC236}">
              <a16:creationId xmlns:a16="http://schemas.microsoft.com/office/drawing/2014/main" id="{EE18A239-F751-4670-9343-BA948398FC9A}"/>
            </a:ext>
          </a:extLst>
        </xdr:cNvPr>
        <xdr:cNvPicPr>
          <a:picLocks noChangeAspect="1"/>
        </xdr:cNvPicPr>
      </xdr:nvPicPr>
      <xdr:blipFill>
        <a:blip xmlns:r="http://schemas.openxmlformats.org/officeDocument/2006/relationships" r:embed="rId2"/>
        <a:stretch>
          <a:fillRect/>
        </a:stretch>
      </xdr:blipFill>
      <xdr:spPr>
        <a:xfrm>
          <a:off x="5408246" y="4801571"/>
          <a:ext cx="3090985" cy="2660503"/>
        </a:xfrm>
        <a:prstGeom prst="rect">
          <a:avLst/>
        </a:prstGeom>
      </xdr:spPr>
    </xdr:pic>
    <xdr:clientData/>
  </xdr:twoCellAnchor>
  <xdr:twoCellAnchor editAs="oneCell">
    <xdr:from>
      <xdr:col>7</xdr:col>
      <xdr:colOff>109030</xdr:colOff>
      <xdr:row>44</xdr:row>
      <xdr:rowOff>117231</xdr:rowOff>
    </xdr:from>
    <xdr:to>
      <xdr:col>11</xdr:col>
      <xdr:colOff>407668</xdr:colOff>
      <xdr:row>57</xdr:row>
      <xdr:rowOff>149707</xdr:rowOff>
    </xdr:to>
    <xdr:pic>
      <xdr:nvPicPr>
        <xdr:cNvPr id="6" name="Picture 5">
          <a:extLst>
            <a:ext uri="{FF2B5EF4-FFF2-40B4-BE49-F238E27FC236}">
              <a16:creationId xmlns:a16="http://schemas.microsoft.com/office/drawing/2014/main" id="{4D17B9C0-097A-4984-A7C9-9497633EDDA1}"/>
            </a:ext>
          </a:extLst>
        </xdr:cNvPr>
        <xdr:cNvPicPr>
          <a:picLocks noChangeAspect="1"/>
        </xdr:cNvPicPr>
      </xdr:nvPicPr>
      <xdr:blipFill>
        <a:blip xmlns:r="http://schemas.openxmlformats.org/officeDocument/2006/relationships" r:embed="rId3"/>
        <a:stretch>
          <a:fillRect/>
        </a:stretch>
      </xdr:blipFill>
      <xdr:spPr>
        <a:xfrm>
          <a:off x="5364876" y="8714154"/>
          <a:ext cx="3190331" cy="2572475"/>
        </a:xfrm>
        <a:prstGeom prst="rect">
          <a:avLst/>
        </a:prstGeom>
      </xdr:spPr>
    </xdr:pic>
    <xdr:clientData/>
  </xdr:twoCellAnchor>
  <xdr:twoCellAnchor>
    <xdr:from>
      <xdr:col>7</xdr:col>
      <xdr:colOff>677333</xdr:colOff>
      <xdr:row>3</xdr:row>
      <xdr:rowOff>28222</xdr:rowOff>
    </xdr:from>
    <xdr:to>
      <xdr:col>11</xdr:col>
      <xdr:colOff>134056</xdr:colOff>
      <xdr:row>5</xdr:row>
      <xdr:rowOff>148167</xdr:rowOff>
    </xdr:to>
    <xdr:sp macro="" textlink="">
      <xdr:nvSpPr>
        <xdr:cNvPr id="3" name="TextBox 2">
          <a:extLst>
            <a:ext uri="{FF2B5EF4-FFF2-40B4-BE49-F238E27FC236}">
              <a16:creationId xmlns:a16="http://schemas.microsoft.com/office/drawing/2014/main" id="{2325B9EE-A4B6-4F9C-BDC9-918D104B0184}"/>
            </a:ext>
          </a:extLst>
        </xdr:cNvPr>
        <xdr:cNvSpPr txBox="1"/>
      </xdr:nvSpPr>
      <xdr:spPr>
        <a:xfrm>
          <a:off x="5997222" y="599722"/>
          <a:ext cx="2391834" cy="5009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100"/>
            <a:t>Cada batería tiene una resistencia interna de 1 </a:t>
          </a:r>
          <a:r>
            <a:rPr lang="el-GR" sz="1100">
              <a:latin typeface="Sylfaen" panose="010A0502050306030303" pitchFamily="18" charset="0"/>
            </a:rPr>
            <a:t>Ω</a:t>
          </a:r>
          <a:r>
            <a:rPr lang="es-CR" sz="1100">
              <a:latin typeface="Sylfaen" panose="010A0502050306030303" pitchFamily="18" charset="0"/>
            </a:rPr>
            <a:t>.</a:t>
          </a:r>
          <a:endParaRPr lang="es-CR" sz="1100"/>
        </a:p>
      </xdr:txBody>
    </xdr:sp>
    <xdr:clientData/>
  </xdr:twoCellAnchor>
  <xdr:twoCellAnchor>
    <xdr:from>
      <xdr:col>17</xdr:col>
      <xdr:colOff>488272</xdr:colOff>
      <xdr:row>5</xdr:row>
      <xdr:rowOff>192348</xdr:rowOff>
    </xdr:from>
    <xdr:to>
      <xdr:col>20</xdr:col>
      <xdr:colOff>325514</xdr:colOff>
      <xdr:row>16</xdr:row>
      <xdr:rowOff>170155</xdr:rowOff>
    </xdr:to>
    <xdr:sp macro="" textlink="">
      <xdr:nvSpPr>
        <xdr:cNvPr id="7" name="TextBox 6">
          <a:extLst>
            <a:ext uri="{FF2B5EF4-FFF2-40B4-BE49-F238E27FC236}">
              <a16:creationId xmlns:a16="http://schemas.microsoft.com/office/drawing/2014/main" id="{64164C9F-9BA9-4CAA-BE2E-9C493C931266}"/>
            </a:ext>
          </a:extLst>
        </xdr:cNvPr>
        <xdr:cNvSpPr txBox="1"/>
      </xdr:nvSpPr>
      <xdr:spPr>
        <a:xfrm>
          <a:off x="13471864" y="1154096"/>
          <a:ext cx="2034466" cy="2093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100"/>
            <a:t>Nota: Se</a:t>
          </a:r>
          <a:r>
            <a:rPr lang="es-CR" sz="1100" baseline="0"/>
            <a:t> utilizó el nodo superior para calcular las corrientes. </a:t>
          </a:r>
        </a:p>
        <a:p>
          <a:endParaRPr lang="es-CR" sz="1100" baseline="0"/>
        </a:p>
        <a:p>
          <a:r>
            <a:rPr lang="es-CR" sz="1100" baseline="0"/>
            <a:t>I1+I2=I3</a:t>
          </a:r>
        </a:p>
        <a:p>
          <a:endParaRPr lang="es-CR" sz="1100" baseline="0"/>
        </a:p>
        <a:p>
          <a:r>
            <a:rPr lang="es-CR" sz="1100" baseline="0"/>
            <a:t>I1 es la corriente por R=100</a:t>
          </a:r>
        </a:p>
        <a:p>
          <a:r>
            <a:rPr lang="es-CR" sz="1100"/>
            <a:t>I2 es la corriente por R=75</a:t>
          </a:r>
        </a:p>
        <a:p>
          <a:r>
            <a:rPr lang="es-CR" sz="1100"/>
            <a:t>I3 es la corriente por R=50</a:t>
          </a:r>
        </a:p>
        <a:p>
          <a:endParaRPr lang="es-CR" sz="1100"/>
        </a:p>
        <a:p>
          <a:r>
            <a:rPr lang="es-CR" sz="1100"/>
            <a:t>Se tomó como referencia</a:t>
          </a:r>
          <a:r>
            <a:rPr lang="es-CR" sz="1100" baseline="0"/>
            <a:t> el nodo inferior.</a:t>
          </a:r>
          <a:endParaRPr lang="es-CR"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46923</xdr:colOff>
      <xdr:row>7</xdr:row>
      <xdr:rowOff>8966</xdr:rowOff>
    </xdr:from>
    <xdr:to>
      <xdr:col>11</xdr:col>
      <xdr:colOff>986119</xdr:colOff>
      <xdr:row>24</xdr:row>
      <xdr:rowOff>139795</xdr:rowOff>
    </xdr:to>
    <xdr:graphicFrame macro="">
      <xdr:nvGraphicFramePr>
        <xdr:cNvPr id="2" name="Gráfico 1">
          <a:extLst>
            <a:ext uri="{FF2B5EF4-FFF2-40B4-BE49-F238E27FC236}">
              <a16:creationId xmlns:a16="http://schemas.microsoft.com/office/drawing/2014/main" id="{4F24EFD6-76E1-4EB7-B424-A58B2F4FB6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51764</xdr:colOff>
      <xdr:row>28</xdr:row>
      <xdr:rowOff>78890</xdr:rowOff>
    </xdr:from>
    <xdr:to>
      <xdr:col>11</xdr:col>
      <xdr:colOff>993912</xdr:colOff>
      <xdr:row>46</xdr:row>
      <xdr:rowOff>66261</xdr:rowOff>
    </xdr:to>
    <xdr:graphicFrame macro="">
      <xdr:nvGraphicFramePr>
        <xdr:cNvPr id="3" name="Gráfico 2">
          <a:extLst>
            <a:ext uri="{FF2B5EF4-FFF2-40B4-BE49-F238E27FC236}">
              <a16:creationId xmlns:a16="http://schemas.microsoft.com/office/drawing/2014/main" id="{D3C12E03-48D5-4061-A143-47E6DEF36B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20952</xdr:colOff>
      <xdr:row>7</xdr:row>
      <xdr:rowOff>40454</xdr:rowOff>
    </xdr:from>
    <xdr:to>
      <xdr:col>20</xdr:col>
      <xdr:colOff>367393</xdr:colOff>
      <xdr:row>42</xdr:row>
      <xdr:rowOff>44387</xdr:rowOff>
    </xdr:to>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987A928E-6558-4E5A-9BCB-89EA48F01243}"/>
                </a:ext>
              </a:extLst>
            </xdr:cNvPr>
            <xdr:cNvSpPr txBox="1"/>
          </xdr:nvSpPr>
          <xdr:spPr>
            <a:xfrm>
              <a:off x="13322661" y="1431289"/>
              <a:ext cx="6079936" cy="70690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100" b="0" baseline="0">
                  <a:solidFill>
                    <a:schemeClr val="dk1"/>
                  </a:solidFill>
                  <a:latin typeface="+mn-lt"/>
                  <a:ea typeface="Cambria Math" panose="02040503050406030204" pitchFamily="18" charset="0"/>
                  <a:cs typeface="+mn-cs"/>
                </a:rPr>
                <a:t>A partir de las ecuaciones del campo magnético para una bobina y la ecuación que relaciona trigonométricamente la magnitud del campo en una bobina con la componente horizontal del campo magnético terrestre</a:t>
              </a:r>
            </a:p>
            <a:p>
              <a:endParaRPr lang="es-CR" sz="1100" b="0" baseline="0">
                <a:solidFill>
                  <a:schemeClr val="dk1"/>
                </a:solidFill>
                <a:latin typeface="+mn-lt"/>
                <a:ea typeface="Cambria Math" panose="02040503050406030204" pitchFamily="18" charset="0"/>
                <a:cs typeface="+mn-cs"/>
              </a:endParaRPr>
            </a:p>
            <a:p>
              <a:pPr algn="ctr"/>
              <a14:m>
                <m:oMath xmlns:m="http://schemas.openxmlformats.org/officeDocument/2006/math">
                  <m:sSub>
                    <m:sSubPr>
                      <m:ctrlPr>
                        <a:rPr lang="es-CR" b="0" i="1">
                          <a:latin typeface="Cambria Math" panose="02040503050406030204" pitchFamily="18" charset="0"/>
                        </a:rPr>
                      </m:ctrlPr>
                    </m:sSubPr>
                    <m:e>
                      <m:r>
                        <a:rPr lang="es-CR" b="0" i="1">
                          <a:latin typeface="Cambria Math" panose="02040503050406030204" pitchFamily="18" charset="0"/>
                        </a:rPr>
                        <m:t>𝐵</m:t>
                      </m:r>
                    </m:e>
                    <m:sub>
                      <m:r>
                        <a:rPr lang="es-CR" b="0" i="1">
                          <a:latin typeface="Cambria Math" panose="02040503050406030204" pitchFamily="18" charset="0"/>
                        </a:rPr>
                        <m:t>𝐵</m:t>
                      </m:r>
                    </m:sub>
                  </m:sSub>
                  <m:r>
                    <a:rPr lang="es-CR" b="0" i="1">
                      <a:latin typeface="Cambria Math" panose="02040503050406030204" pitchFamily="18" charset="0"/>
                    </a:rPr>
                    <m:t>= </m:t>
                  </m:r>
                  <m:f>
                    <m:fPr>
                      <m:ctrlPr>
                        <a:rPr lang="es-CR" b="0" i="1">
                          <a:latin typeface="Cambria Math" panose="02040503050406030204" pitchFamily="18" charset="0"/>
                        </a:rPr>
                      </m:ctrlPr>
                    </m:fPr>
                    <m:num>
                      <m:sSub>
                        <m:sSubPr>
                          <m:ctrlPr>
                            <a:rPr lang="es-CR" b="0" i="1">
                              <a:latin typeface="Cambria Math" panose="02040503050406030204" pitchFamily="18" charset="0"/>
                            </a:rPr>
                          </m:ctrlPr>
                        </m:sSubPr>
                        <m:e>
                          <m:r>
                            <a:rPr lang="es-CR" b="0" i="1">
                              <a:latin typeface="Cambria Math" panose="02040503050406030204" pitchFamily="18" charset="0"/>
                              <a:ea typeface="Cambria Math" panose="02040503050406030204" pitchFamily="18" charset="0"/>
                            </a:rPr>
                            <m:t>𝜇</m:t>
                          </m:r>
                        </m:e>
                        <m:sub>
                          <m:r>
                            <a:rPr lang="es-CR" b="0" i="1">
                              <a:latin typeface="Cambria Math" panose="02040503050406030204" pitchFamily="18" charset="0"/>
                            </a:rPr>
                            <m:t>0 </m:t>
                          </m:r>
                          <m:r>
                            <a:rPr lang="es-CR" b="0" i="1">
                              <a:latin typeface="Cambria Math" panose="02040503050406030204" pitchFamily="18" charset="0"/>
                            </a:rPr>
                            <m:t>𝑁</m:t>
                          </m:r>
                          <m:r>
                            <a:rPr lang="es-CR" b="0" i="1">
                              <a:latin typeface="Cambria Math" panose="02040503050406030204" pitchFamily="18" charset="0"/>
                            </a:rPr>
                            <m:t> </m:t>
                          </m:r>
                          <m:r>
                            <a:rPr lang="es-CR" b="0" i="1">
                              <a:latin typeface="Cambria Math" panose="02040503050406030204" pitchFamily="18" charset="0"/>
                            </a:rPr>
                            <m:t>𝐼</m:t>
                          </m:r>
                        </m:sub>
                      </m:sSub>
                    </m:num>
                    <m:den>
                      <m:r>
                        <a:rPr lang="es-CR" b="0" i="1">
                          <a:latin typeface="Cambria Math" panose="02040503050406030204" pitchFamily="18" charset="0"/>
                        </a:rPr>
                        <m:t>2</m:t>
                      </m:r>
                      <m:r>
                        <a:rPr lang="es-CR" b="0" i="1">
                          <a:latin typeface="Cambria Math" panose="02040503050406030204" pitchFamily="18" charset="0"/>
                        </a:rPr>
                        <m:t>𝑟</m:t>
                      </m:r>
                    </m:den>
                  </m:f>
                  <m:r>
                    <a:rPr lang="es-CR" b="0" i="1">
                      <a:latin typeface="Cambria Math" panose="02040503050406030204" pitchFamily="18" charset="0"/>
                    </a:rPr>
                    <m:t>   </m:t>
                  </m:r>
                  <m:r>
                    <a:rPr lang="es-CR" b="0" i="1">
                      <a:latin typeface="Cambria Math" panose="02040503050406030204" pitchFamily="18" charset="0"/>
                    </a:rPr>
                    <m:t>𝑦</m:t>
                  </m:r>
                  <m:r>
                    <a:rPr lang="es-CR" b="0" i="1">
                      <a:latin typeface="Cambria Math" panose="02040503050406030204" pitchFamily="18" charset="0"/>
                    </a:rPr>
                    <m:t>    </m:t>
                  </m:r>
                  <m:r>
                    <a:rPr lang="es-CR" b="0" i="1">
                      <a:latin typeface="Cambria Math" panose="02040503050406030204" pitchFamily="18" charset="0"/>
                    </a:rPr>
                    <m:t>𝑡𝑎𝑛</m:t>
                  </m:r>
                  <m:r>
                    <a:rPr lang="es-CR" b="0" i="1">
                      <a:latin typeface="Cambria Math" panose="02040503050406030204" pitchFamily="18" charset="0"/>
                      <a:ea typeface="Cambria Math" panose="02040503050406030204" pitchFamily="18" charset="0"/>
                    </a:rPr>
                    <m:t>𝜃</m:t>
                  </m:r>
                  <m:r>
                    <a:rPr lang="es-CR" b="0" i="1">
                      <a:latin typeface="Cambria Math" panose="02040503050406030204" pitchFamily="18" charset="0"/>
                      <a:ea typeface="Cambria Math" panose="02040503050406030204" pitchFamily="18" charset="0"/>
                    </a:rPr>
                    <m:t>= </m:t>
                  </m:r>
                  <m:f>
                    <m:fPr>
                      <m:ctrlPr>
                        <a:rPr lang="es-CR" b="0" i="1">
                          <a:latin typeface="Cambria Math" panose="02040503050406030204" pitchFamily="18" charset="0"/>
                          <a:ea typeface="Cambria Math" panose="02040503050406030204" pitchFamily="18" charset="0"/>
                        </a:rPr>
                      </m:ctrlPr>
                    </m:fPr>
                    <m:num>
                      <m:sSub>
                        <m:sSubPr>
                          <m:ctrlPr>
                            <a:rPr lang="es-CR" b="0" i="1">
                              <a:latin typeface="Cambria Math" panose="02040503050406030204" pitchFamily="18" charset="0"/>
                              <a:ea typeface="Cambria Math" panose="02040503050406030204" pitchFamily="18" charset="0"/>
                            </a:rPr>
                          </m:ctrlPr>
                        </m:sSubPr>
                        <m:e>
                          <m:r>
                            <a:rPr lang="es-CR" b="0" i="1">
                              <a:latin typeface="Cambria Math" panose="02040503050406030204" pitchFamily="18" charset="0"/>
                              <a:ea typeface="Cambria Math" panose="02040503050406030204" pitchFamily="18" charset="0"/>
                            </a:rPr>
                            <m:t>𝐵</m:t>
                          </m:r>
                        </m:e>
                        <m:sub>
                          <m:r>
                            <a:rPr lang="es-CR" b="0" i="1">
                              <a:latin typeface="Cambria Math" panose="02040503050406030204" pitchFamily="18" charset="0"/>
                              <a:ea typeface="Cambria Math" panose="02040503050406030204" pitchFamily="18" charset="0"/>
                            </a:rPr>
                            <m:t>𝐵</m:t>
                          </m:r>
                        </m:sub>
                      </m:sSub>
                    </m:num>
                    <m:den>
                      <m:sSub>
                        <m:sSubPr>
                          <m:ctrlPr>
                            <a:rPr lang="es-CR" b="0" i="1">
                              <a:latin typeface="Cambria Math" panose="02040503050406030204" pitchFamily="18" charset="0"/>
                              <a:ea typeface="Cambria Math" panose="02040503050406030204" pitchFamily="18" charset="0"/>
                            </a:rPr>
                          </m:ctrlPr>
                        </m:sSubPr>
                        <m:e>
                          <m:r>
                            <a:rPr lang="es-CR" b="0" i="1">
                              <a:latin typeface="Cambria Math" panose="02040503050406030204" pitchFamily="18" charset="0"/>
                              <a:ea typeface="Cambria Math" panose="02040503050406030204" pitchFamily="18" charset="0"/>
                            </a:rPr>
                            <m:t>𝐵</m:t>
                          </m:r>
                        </m:e>
                        <m:sub>
                          <m:r>
                            <a:rPr lang="es-CR" b="0" i="1">
                              <a:latin typeface="Cambria Math" panose="02040503050406030204" pitchFamily="18" charset="0"/>
                              <a:ea typeface="Cambria Math" panose="02040503050406030204" pitchFamily="18" charset="0"/>
                            </a:rPr>
                            <m:t>𝑡h</m:t>
                          </m:r>
                        </m:sub>
                      </m:sSub>
                    </m:den>
                  </m:f>
                </m:oMath>
              </a14:m>
              <a:r>
                <a:rPr lang="es-CR" sz="1100" b="0" baseline="0">
                  <a:solidFill>
                    <a:schemeClr val="dk1"/>
                  </a:solidFill>
                  <a:latin typeface="+mn-lt"/>
                  <a:ea typeface="Cambria Math" panose="02040503050406030204" pitchFamily="18" charset="0"/>
                  <a:cs typeface="+mn-cs"/>
                </a:rPr>
                <a:t> </a:t>
              </a:r>
            </a:p>
            <a:p>
              <a:pPr algn="ctr"/>
              <a:endParaRPr lang="es-CR" sz="1100" b="0" baseline="0">
                <a:solidFill>
                  <a:schemeClr val="dk1"/>
                </a:solidFill>
                <a:latin typeface="+mn-lt"/>
                <a:ea typeface="Cambria Math" panose="02040503050406030204" pitchFamily="18" charset="0"/>
                <a:cs typeface="+mn-cs"/>
              </a:endParaRPr>
            </a:p>
            <a:p>
              <a:r>
                <a:rPr lang="es-CR" sz="1100" b="0" baseline="0">
                  <a:solidFill>
                    <a:schemeClr val="dk1"/>
                  </a:solidFill>
                  <a:latin typeface="+mn-lt"/>
                  <a:ea typeface="Cambria Math" panose="02040503050406030204" pitchFamily="18" charset="0"/>
                  <a:cs typeface="+mn-cs"/>
                </a:rPr>
                <a:t>es posible determinar el campo magnético terrestre en su componente horizontal (Bth) utilizando el método de sustitución. De este proceso resulta la siguiente fórmula que relaciona las variables medibles del experimento, el ángulo y la corriente:</a:t>
              </a:r>
            </a:p>
            <a:p>
              <a:endParaRPr lang="es-CR" sz="1100" b="0" i="1">
                <a:latin typeface="Cambria Math" panose="02040503050406030204" pitchFamily="18" charset="0"/>
              </a:endParaRPr>
            </a:p>
            <a:p>
              <a:pPr/>
              <a14:m>
                <m:oMathPara xmlns:m="http://schemas.openxmlformats.org/officeDocument/2006/math">
                  <m:oMathParaPr>
                    <m:jc m:val="centerGroup"/>
                  </m:oMathParaPr>
                  <m:oMath xmlns:m="http://schemas.openxmlformats.org/officeDocument/2006/math">
                    <m:r>
                      <a:rPr lang="es-CR" sz="1100" b="0" i="1">
                        <a:latin typeface="Cambria Math" panose="02040503050406030204" pitchFamily="18" charset="0"/>
                      </a:rPr>
                      <m:t>𝑡𝑎𝑛</m:t>
                    </m:r>
                    <m:r>
                      <a:rPr lang="es-CR" sz="1100" b="0" i="1">
                        <a:latin typeface="Cambria Math" panose="02040503050406030204" pitchFamily="18" charset="0"/>
                        <a:ea typeface="Cambria Math" panose="02040503050406030204" pitchFamily="18" charset="0"/>
                      </a:rPr>
                      <m:t>𝜃</m:t>
                    </m:r>
                    <m:r>
                      <a:rPr lang="es-CR" sz="1100" b="0" i="1">
                        <a:latin typeface="Cambria Math" panose="02040503050406030204" pitchFamily="18" charset="0"/>
                        <a:ea typeface="Cambria Math" panose="02040503050406030204" pitchFamily="18" charset="0"/>
                      </a:rPr>
                      <m:t>= </m:t>
                    </m:r>
                    <m:f>
                      <m:fPr>
                        <m:ctrlPr>
                          <a:rPr lang="es-CR" sz="1100" b="0" i="1">
                            <a:latin typeface="Cambria Math" panose="02040503050406030204" pitchFamily="18" charset="0"/>
                            <a:ea typeface="Cambria Math" panose="02040503050406030204" pitchFamily="18" charset="0"/>
                          </a:rPr>
                        </m:ctrlPr>
                      </m:fPr>
                      <m:num>
                        <m:r>
                          <a:rPr lang="es-CR" sz="1100" b="0" i="1">
                            <a:latin typeface="Cambria Math" panose="02040503050406030204" pitchFamily="18" charset="0"/>
                            <a:ea typeface="Cambria Math" panose="02040503050406030204" pitchFamily="18" charset="0"/>
                          </a:rPr>
                          <m:t>𝑁𝐼</m:t>
                        </m:r>
                        <m:sSub>
                          <m:sSubPr>
                            <m:ctrlPr>
                              <a:rPr lang="es-CR" sz="1100" b="0" i="1">
                                <a:latin typeface="Cambria Math" panose="02040503050406030204" pitchFamily="18" charset="0"/>
                                <a:ea typeface="Cambria Math" panose="02040503050406030204" pitchFamily="18" charset="0"/>
                              </a:rPr>
                            </m:ctrlPr>
                          </m:sSubPr>
                          <m:e>
                            <m:r>
                              <a:rPr lang="es-CR" sz="1100" b="0" i="1">
                                <a:latin typeface="Cambria Math" panose="02040503050406030204" pitchFamily="18" charset="0"/>
                                <a:ea typeface="Cambria Math" panose="02040503050406030204" pitchFamily="18" charset="0"/>
                              </a:rPr>
                              <m:t>𝜇</m:t>
                            </m:r>
                          </m:e>
                          <m:sub>
                            <m:r>
                              <a:rPr lang="es-CR" sz="1100" b="0" i="1">
                                <a:latin typeface="Cambria Math" panose="02040503050406030204" pitchFamily="18" charset="0"/>
                                <a:ea typeface="Cambria Math" panose="02040503050406030204" pitchFamily="18" charset="0"/>
                              </a:rPr>
                              <m:t>0</m:t>
                            </m:r>
                          </m:sub>
                        </m:sSub>
                      </m:num>
                      <m:den>
                        <m:r>
                          <a:rPr lang="es-CR" sz="1100" b="0" i="1">
                            <a:latin typeface="Cambria Math" panose="02040503050406030204" pitchFamily="18" charset="0"/>
                            <a:ea typeface="Cambria Math" panose="02040503050406030204" pitchFamily="18" charset="0"/>
                          </a:rPr>
                          <m:t>2</m:t>
                        </m:r>
                        <m:r>
                          <a:rPr lang="es-CR" sz="1100" b="0" i="1">
                            <a:latin typeface="Cambria Math" panose="02040503050406030204" pitchFamily="18" charset="0"/>
                            <a:ea typeface="Cambria Math" panose="02040503050406030204" pitchFamily="18" charset="0"/>
                          </a:rPr>
                          <m:t>𝑟</m:t>
                        </m:r>
                        <m:sSub>
                          <m:sSubPr>
                            <m:ctrlPr>
                              <a:rPr lang="es-CR" sz="1100" b="0" i="1">
                                <a:latin typeface="Cambria Math" panose="02040503050406030204" pitchFamily="18" charset="0"/>
                                <a:ea typeface="Cambria Math" panose="02040503050406030204" pitchFamily="18" charset="0"/>
                              </a:rPr>
                            </m:ctrlPr>
                          </m:sSubPr>
                          <m:e>
                            <m:r>
                              <a:rPr lang="es-CR" sz="1100" b="0" i="1">
                                <a:latin typeface="Cambria Math" panose="02040503050406030204" pitchFamily="18" charset="0"/>
                                <a:ea typeface="Cambria Math" panose="02040503050406030204" pitchFamily="18" charset="0"/>
                              </a:rPr>
                              <m:t>𝐵</m:t>
                            </m:r>
                          </m:e>
                          <m:sub>
                            <m:r>
                              <a:rPr lang="es-CR" sz="1100" b="0" i="1">
                                <a:latin typeface="Cambria Math" panose="02040503050406030204" pitchFamily="18" charset="0"/>
                                <a:ea typeface="Cambria Math" panose="02040503050406030204" pitchFamily="18" charset="0"/>
                              </a:rPr>
                              <m:t>𝑇h</m:t>
                            </m:r>
                          </m:sub>
                        </m:sSub>
                      </m:den>
                    </m:f>
                  </m:oMath>
                </m:oMathPara>
              </a14:m>
              <a:endParaRPr lang="es-CR" sz="1100" b="0">
                <a:ea typeface="Cambria Math" panose="02040503050406030204" pitchFamily="18" charset="0"/>
              </a:endParaRPr>
            </a:p>
            <a:p>
              <a:endParaRPr lang="es-CR" sz="1100" b="0">
                <a:ea typeface="Cambria Math" panose="02040503050406030204" pitchFamily="18" charset="0"/>
              </a:endParaRPr>
            </a:p>
            <a:p>
              <a:r>
                <a:rPr lang="es-CR" sz="1100" b="0">
                  <a:ea typeface="Cambria Math" panose="02040503050406030204" pitchFamily="18" charset="0"/>
                </a:rPr>
                <a:t>Sin</a:t>
              </a:r>
              <a:r>
                <a:rPr lang="es-CR" sz="1100" b="0" baseline="0">
                  <a:ea typeface="Cambria Math" panose="02040503050406030204" pitchFamily="18" charset="0"/>
                </a:rPr>
                <a:t> embargo, c</a:t>
              </a:r>
              <a:r>
                <a:rPr lang="es-CR" sz="1100" b="0">
                  <a:ea typeface="Cambria Math" panose="02040503050406030204" pitchFamily="18" charset="0"/>
                </a:rPr>
                <a:t>omo</a:t>
              </a:r>
              <a:r>
                <a:rPr lang="es-CR" sz="1100" b="0" baseline="0">
                  <a:ea typeface="Cambria Math" panose="02040503050406030204" pitchFamily="18" charset="0"/>
                </a:rPr>
                <a:t> se puede observar en la gráfica, la relación entre las variables de corriente y el ángulo en radianes, no es lineal. Debido a ello, para facilitar el estudio del comportamiento de la relación, es conveniente proponer un cambio de variable para obtener un modelo linealizado.  </a:t>
              </a:r>
              <a:endParaRPr lang="es-CR" sz="1100" b="0">
                <a:ea typeface="Cambria Math" panose="02040503050406030204" pitchFamily="18" charset="0"/>
              </a:endParaRPr>
            </a:p>
            <a:p>
              <a:r>
                <a:rPr lang="es-CR" sz="1100"/>
                <a:t>Para</a:t>
              </a:r>
              <a:r>
                <a:rPr lang="es-CR" sz="1100" baseline="0"/>
                <a:t> esto, se despejó la corriente que se mantendrá como la &lt;y&gt; en la ecuación de la recta, y se va a sustituir la &lt;x&gt; por </a:t>
              </a:r>
              <a14:m>
                <m:oMath xmlns:m="http://schemas.openxmlformats.org/officeDocument/2006/math">
                  <m:r>
                    <a:rPr lang="es-CR" sz="1100" b="0" i="1">
                      <a:solidFill>
                        <a:schemeClr val="dk1"/>
                      </a:solidFill>
                      <a:effectLst/>
                      <a:latin typeface="Cambria Math" panose="02040503050406030204" pitchFamily="18" charset="0"/>
                      <a:ea typeface="+mn-ea"/>
                      <a:cs typeface="+mn-cs"/>
                    </a:rPr>
                    <m:t>𝑡𝑎𝑛</m:t>
                  </m:r>
                  <m:r>
                    <a:rPr lang="es-CR" sz="1100" b="0" i="1">
                      <a:solidFill>
                        <a:schemeClr val="dk1"/>
                      </a:solidFill>
                      <a:effectLst/>
                      <a:latin typeface="Cambria Math" panose="02040503050406030204" pitchFamily="18" charset="0"/>
                      <a:ea typeface="+mn-ea"/>
                      <a:cs typeface="+mn-cs"/>
                    </a:rPr>
                    <m:t>𝜃</m:t>
                  </m:r>
                </m:oMath>
              </a14:m>
              <a:r>
                <a:rPr lang="es-CR" sz="1100"/>
                <a:t> ,</a:t>
              </a:r>
              <a:r>
                <a:rPr lang="es-CR" sz="1100" baseline="0"/>
                <a:t> de la siguiente manera</a:t>
              </a:r>
            </a:p>
            <a:p>
              <a:endParaRPr lang="es-CR" sz="1100"/>
            </a:p>
            <a:p>
              <a:pPr/>
              <a14:m>
                <m:oMathPara xmlns:m="http://schemas.openxmlformats.org/officeDocument/2006/math">
                  <m:oMathParaPr>
                    <m:jc m:val="centerGroup"/>
                  </m:oMathParaPr>
                  <m:oMath xmlns:m="http://schemas.openxmlformats.org/officeDocument/2006/math">
                    <m:r>
                      <a:rPr lang="es-CR" sz="1100" b="0" i="1">
                        <a:latin typeface="Cambria Math" panose="02040503050406030204" pitchFamily="18" charset="0"/>
                      </a:rPr>
                      <m:t>𝐼</m:t>
                    </m:r>
                    <m:r>
                      <a:rPr lang="es-CR" sz="1100" b="0" i="1">
                        <a:latin typeface="Cambria Math" panose="02040503050406030204" pitchFamily="18" charset="0"/>
                      </a:rPr>
                      <m:t>=(</m:t>
                    </m:r>
                    <m:f>
                      <m:fPr>
                        <m:ctrlPr>
                          <a:rPr lang="es-CR" sz="1100" b="0" i="1">
                            <a:latin typeface="Cambria Math" panose="02040503050406030204" pitchFamily="18" charset="0"/>
                            <a:ea typeface="Cambria Math" panose="02040503050406030204" pitchFamily="18" charset="0"/>
                          </a:rPr>
                        </m:ctrlPr>
                      </m:fPr>
                      <m:num>
                        <m:r>
                          <a:rPr lang="es-CR" sz="1100" b="0" i="1">
                            <a:latin typeface="Cambria Math" panose="02040503050406030204" pitchFamily="18" charset="0"/>
                            <a:ea typeface="Cambria Math" panose="02040503050406030204" pitchFamily="18" charset="0"/>
                          </a:rPr>
                          <m:t>2</m:t>
                        </m:r>
                        <m:r>
                          <a:rPr lang="es-CR" sz="1100" b="0" i="1">
                            <a:latin typeface="Cambria Math" panose="02040503050406030204" pitchFamily="18" charset="0"/>
                            <a:ea typeface="Cambria Math" panose="02040503050406030204" pitchFamily="18" charset="0"/>
                          </a:rPr>
                          <m:t>𝑟</m:t>
                        </m:r>
                        <m:r>
                          <a:rPr lang="es-CR" sz="1100" b="0" i="1">
                            <a:latin typeface="Cambria Math" panose="02040503050406030204" pitchFamily="18" charset="0"/>
                            <a:ea typeface="Cambria Math" panose="02040503050406030204" pitchFamily="18" charset="0"/>
                          </a:rPr>
                          <m:t> </m:t>
                        </m:r>
                        <m:sSub>
                          <m:sSubPr>
                            <m:ctrlPr>
                              <a:rPr lang="es-CR" sz="1100" b="0" i="1">
                                <a:solidFill>
                                  <a:schemeClr val="dk1"/>
                                </a:solidFill>
                                <a:effectLst/>
                                <a:latin typeface="Cambria Math" panose="02040503050406030204" pitchFamily="18" charset="0"/>
                                <a:ea typeface="+mn-ea"/>
                                <a:cs typeface="+mn-cs"/>
                              </a:rPr>
                            </m:ctrlPr>
                          </m:sSubPr>
                          <m:e>
                            <m:r>
                              <a:rPr lang="es-CR" sz="1100" b="0" i="1">
                                <a:solidFill>
                                  <a:schemeClr val="dk1"/>
                                </a:solidFill>
                                <a:effectLst/>
                                <a:latin typeface="Cambria Math" panose="02040503050406030204" pitchFamily="18" charset="0"/>
                                <a:ea typeface="+mn-ea"/>
                                <a:cs typeface="+mn-cs"/>
                              </a:rPr>
                              <m:t>𝐵</m:t>
                            </m:r>
                          </m:e>
                          <m:sub>
                            <m:r>
                              <a:rPr lang="es-CR" sz="1100" b="0" i="1">
                                <a:solidFill>
                                  <a:schemeClr val="dk1"/>
                                </a:solidFill>
                                <a:effectLst/>
                                <a:latin typeface="Cambria Math" panose="02040503050406030204" pitchFamily="18" charset="0"/>
                                <a:ea typeface="+mn-ea"/>
                                <a:cs typeface="+mn-cs"/>
                              </a:rPr>
                              <m:t>𝑇h</m:t>
                            </m:r>
                          </m:sub>
                        </m:sSub>
                      </m:num>
                      <m:den>
                        <m:r>
                          <a:rPr lang="es-CR" sz="1100" b="0" i="1">
                            <a:latin typeface="Cambria Math" panose="02040503050406030204" pitchFamily="18" charset="0"/>
                            <a:ea typeface="Cambria Math" panose="02040503050406030204" pitchFamily="18" charset="0"/>
                          </a:rPr>
                          <m:t>𝑁</m:t>
                        </m:r>
                        <m:sSub>
                          <m:sSubPr>
                            <m:ctrlPr>
                              <a:rPr lang="es-CR" sz="1100" b="0" i="1">
                                <a:latin typeface="Cambria Math" panose="02040503050406030204" pitchFamily="18" charset="0"/>
                                <a:ea typeface="Cambria Math" panose="02040503050406030204" pitchFamily="18" charset="0"/>
                              </a:rPr>
                            </m:ctrlPr>
                          </m:sSubPr>
                          <m:e>
                            <m:r>
                              <a:rPr lang="es-CR" sz="1100" b="0" i="1">
                                <a:latin typeface="Cambria Math" panose="02040503050406030204" pitchFamily="18" charset="0"/>
                                <a:ea typeface="Cambria Math" panose="02040503050406030204" pitchFamily="18" charset="0"/>
                              </a:rPr>
                              <m:t>𝜇</m:t>
                            </m:r>
                          </m:e>
                          <m:sub>
                            <m:r>
                              <a:rPr lang="es-CR" sz="1100" b="0" i="1">
                                <a:latin typeface="Cambria Math" panose="02040503050406030204" pitchFamily="18" charset="0"/>
                                <a:ea typeface="Cambria Math" panose="02040503050406030204" pitchFamily="18" charset="0"/>
                              </a:rPr>
                              <m:t>0</m:t>
                            </m:r>
                          </m:sub>
                        </m:sSub>
                      </m:den>
                    </m:f>
                    <m:r>
                      <a:rPr lang="es-CR" sz="1100" b="0" i="1">
                        <a:latin typeface="Cambria Math" panose="02040503050406030204" pitchFamily="18" charset="0"/>
                        <a:ea typeface="Cambria Math" panose="02040503050406030204" pitchFamily="18" charset="0"/>
                      </a:rPr>
                      <m:t>)</m:t>
                    </m:r>
                    <m:r>
                      <a:rPr lang="es-CR" sz="1100" b="0" i="1">
                        <a:solidFill>
                          <a:schemeClr val="dk1"/>
                        </a:solidFill>
                        <a:effectLst/>
                        <a:latin typeface="Cambria Math" panose="02040503050406030204" pitchFamily="18" charset="0"/>
                        <a:ea typeface="+mn-ea"/>
                        <a:cs typeface="+mn-cs"/>
                      </a:rPr>
                      <m:t>𝑡𝑎𝑛</m:t>
                    </m:r>
                    <m:r>
                      <a:rPr lang="es-CR" sz="1100" b="0" i="1">
                        <a:solidFill>
                          <a:schemeClr val="dk1"/>
                        </a:solidFill>
                        <a:effectLst/>
                        <a:latin typeface="Cambria Math" panose="02040503050406030204" pitchFamily="18" charset="0"/>
                        <a:ea typeface="+mn-ea"/>
                        <a:cs typeface="+mn-cs"/>
                      </a:rPr>
                      <m:t>𝜃</m:t>
                    </m:r>
                  </m:oMath>
                </m:oMathPara>
              </a14:m>
              <a:endParaRPr lang="es-CR" sz="1100"/>
            </a:p>
            <a:p>
              <a:endParaRPr lang="es-CR" sz="1100"/>
            </a:p>
            <a:p>
              <a:pPr/>
              <a14:m>
                <m:oMathPara xmlns:m="http://schemas.openxmlformats.org/officeDocument/2006/math">
                  <m:oMathParaPr>
                    <m:jc m:val="centerGroup"/>
                  </m:oMathParaPr>
                  <m:oMath xmlns:m="http://schemas.openxmlformats.org/officeDocument/2006/math">
                    <m:r>
                      <a:rPr lang="es-CR" sz="1100" b="0" i="1">
                        <a:latin typeface="Cambria Math" panose="02040503050406030204" pitchFamily="18" charset="0"/>
                      </a:rPr>
                      <m:t>𝑦</m:t>
                    </m:r>
                    <m:r>
                      <a:rPr lang="es-CR" sz="1100" b="0" i="1">
                        <a:latin typeface="Cambria Math" panose="02040503050406030204" pitchFamily="18" charset="0"/>
                      </a:rPr>
                      <m:t>=</m:t>
                    </m:r>
                    <m:r>
                      <a:rPr lang="es-CR" sz="1100" b="0" i="1">
                        <a:latin typeface="Cambria Math" panose="02040503050406030204" pitchFamily="18" charset="0"/>
                      </a:rPr>
                      <m:t>𝑚𝑥</m:t>
                    </m:r>
                    <m:r>
                      <a:rPr lang="es-CR" sz="1100" b="0" i="1">
                        <a:latin typeface="Cambria Math" panose="02040503050406030204" pitchFamily="18" charset="0"/>
                      </a:rPr>
                      <m:t>+</m:t>
                    </m:r>
                    <m:r>
                      <a:rPr lang="es-CR" sz="1100" b="0" i="1">
                        <a:latin typeface="Cambria Math" panose="02040503050406030204" pitchFamily="18" charset="0"/>
                      </a:rPr>
                      <m:t>𝑏</m:t>
                    </m:r>
                  </m:oMath>
                </m:oMathPara>
              </a14:m>
              <a:endParaRPr lang="es-CR" sz="1100" b="0"/>
            </a:p>
            <a:p>
              <a:endParaRPr lang="es-CR" sz="1100" b="0"/>
            </a:p>
            <a:p>
              <a:r>
                <a:rPr lang="es-CR" sz="1100" b="0"/>
                <a:t>Se puede observar que al proponer este modelo, el coeficiente que acompaña</a:t>
              </a:r>
              <a:r>
                <a:rPr lang="es-CR" sz="1100" b="0" baseline="0"/>
                <a:t> a la &lt;x&gt; sería la pendiente de la recta en la gráfica.</a:t>
              </a:r>
              <a:endParaRPr lang="es-CR" sz="1100" b="0"/>
            </a:p>
            <a:p>
              <a:endParaRPr lang="es-CR" sz="1100" b="0"/>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R" sz="1100" b="0" i="1">
                        <a:latin typeface="Cambria Math" panose="02040503050406030204" pitchFamily="18" charset="0"/>
                      </a:rPr>
                      <m:t>𝑚</m:t>
                    </m:r>
                    <m:r>
                      <a:rPr lang="es-CR" sz="1100" b="0" i="1">
                        <a:latin typeface="Cambria Math" panose="02040503050406030204" pitchFamily="18" charset="0"/>
                      </a:rPr>
                      <m:t>= </m:t>
                    </m:r>
                    <m:f>
                      <m:fPr>
                        <m:ctrlPr>
                          <a:rPr lang="es-CR" sz="1100" b="0" i="1">
                            <a:solidFill>
                              <a:schemeClr val="dk1"/>
                            </a:solidFill>
                            <a:effectLst/>
                            <a:latin typeface="Cambria Math" panose="02040503050406030204" pitchFamily="18" charset="0"/>
                            <a:ea typeface="+mn-ea"/>
                            <a:cs typeface="+mn-cs"/>
                          </a:rPr>
                        </m:ctrlPr>
                      </m:fPr>
                      <m:num>
                        <m:r>
                          <a:rPr lang="es-CR" sz="1100" b="0" i="1">
                            <a:solidFill>
                              <a:schemeClr val="dk1"/>
                            </a:solidFill>
                            <a:effectLst/>
                            <a:latin typeface="Cambria Math" panose="02040503050406030204" pitchFamily="18" charset="0"/>
                            <a:ea typeface="+mn-ea"/>
                            <a:cs typeface="+mn-cs"/>
                          </a:rPr>
                          <m:t>2</m:t>
                        </m:r>
                        <m:r>
                          <a:rPr lang="es-CR" sz="1100" b="0" i="1">
                            <a:solidFill>
                              <a:schemeClr val="dk1"/>
                            </a:solidFill>
                            <a:effectLst/>
                            <a:latin typeface="Cambria Math" panose="02040503050406030204" pitchFamily="18" charset="0"/>
                            <a:ea typeface="+mn-ea"/>
                            <a:cs typeface="+mn-cs"/>
                          </a:rPr>
                          <m:t>𝑟</m:t>
                        </m:r>
                        <m:r>
                          <a:rPr lang="es-CR" sz="1100" b="0" i="1">
                            <a:solidFill>
                              <a:schemeClr val="dk1"/>
                            </a:solidFill>
                            <a:effectLst/>
                            <a:latin typeface="Cambria Math" panose="02040503050406030204" pitchFamily="18" charset="0"/>
                            <a:ea typeface="+mn-ea"/>
                            <a:cs typeface="+mn-cs"/>
                          </a:rPr>
                          <m:t> </m:t>
                        </m:r>
                        <m:sSub>
                          <m:sSubPr>
                            <m:ctrlPr>
                              <a:rPr lang="es-CR" sz="1100" b="0" i="1">
                                <a:solidFill>
                                  <a:schemeClr val="dk1"/>
                                </a:solidFill>
                                <a:effectLst/>
                                <a:latin typeface="Cambria Math" panose="02040503050406030204" pitchFamily="18" charset="0"/>
                                <a:ea typeface="+mn-ea"/>
                                <a:cs typeface="+mn-cs"/>
                              </a:rPr>
                            </m:ctrlPr>
                          </m:sSubPr>
                          <m:e>
                            <m:r>
                              <a:rPr lang="es-CR" sz="1100" b="0" i="1">
                                <a:solidFill>
                                  <a:schemeClr val="dk1"/>
                                </a:solidFill>
                                <a:effectLst/>
                                <a:latin typeface="Cambria Math" panose="02040503050406030204" pitchFamily="18" charset="0"/>
                                <a:ea typeface="+mn-ea"/>
                                <a:cs typeface="+mn-cs"/>
                              </a:rPr>
                              <m:t>𝐵</m:t>
                            </m:r>
                          </m:e>
                          <m:sub>
                            <m:r>
                              <a:rPr lang="es-CR" sz="1100" b="0" i="1">
                                <a:solidFill>
                                  <a:schemeClr val="dk1"/>
                                </a:solidFill>
                                <a:effectLst/>
                                <a:latin typeface="Cambria Math" panose="02040503050406030204" pitchFamily="18" charset="0"/>
                                <a:ea typeface="+mn-ea"/>
                                <a:cs typeface="+mn-cs"/>
                              </a:rPr>
                              <m:t>𝑇h</m:t>
                            </m:r>
                          </m:sub>
                        </m:sSub>
                      </m:num>
                      <m:den>
                        <m:r>
                          <a:rPr lang="es-CR" sz="1100" b="0" i="1">
                            <a:solidFill>
                              <a:schemeClr val="dk1"/>
                            </a:solidFill>
                            <a:effectLst/>
                            <a:latin typeface="Cambria Math" panose="02040503050406030204" pitchFamily="18" charset="0"/>
                            <a:ea typeface="+mn-ea"/>
                            <a:cs typeface="+mn-cs"/>
                          </a:rPr>
                          <m:t>𝑁</m:t>
                        </m:r>
                        <m:sSub>
                          <m:sSubPr>
                            <m:ctrlPr>
                              <a:rPr lang="es-CR" sz="1100" b="0" i="1">
                                <a:solidFill>
                                  <a:schemeClr val="dk1"/>
                                </a:solidFill>
                                <a:effectLst/>
                                <a:latin typeface="Cambria Math" panose="02040503050406030204" pitchFamily="18" charset="0"/>
                                <a:ea typeface="+mn-ea"/>
                                <a:cs typeface="+mn-cs"/>
                              </a:rPr>
                            </m:ctrlPr>
                          </m:sSubPr>
                          <m:e>
                            <m:r>
                              <a:rPr lang="es-CR" sz="1100" b="0" i="1">
                                <a:solidFill>
                                  <a:schemeClr val="dk1"/>
                                </a:solidFill>
                                <a:effectLst/>
                                <a:latin typeface="Cambria Math" panose="02040503050406030204" pitchFamily="18" charset="0"/>
                                <a:ea typeface="+mn-ea"/>
                                <a:cs typeface="+mn-cs"/>
                              </a:rPr>
                              <m:t>𝜇</m:t>
                            </m:r>
                          </m:e>
                          <m:sub>
                            <m:r>
                              <a:rPr lang="es-CR" sz="1100" b="0" i="1">
                                <a:solidFill>
                                  <a:schemeClr val="dk1"/>
                                </a:solidFill>
                                <a:effectLst/>
                                <a:latin typeface="Cambria Math" panose="02040503050406030204" pitchFamily="18" charset="0"/>
                                <a:ea typeface="+mn-ea"/>
                                <a:cs typeface="+mn-cs"/>
                              </a:rPr>
                              <m:t>0</m:t>
                            </m:r>
                          </m:sub>
                        </m:sSub>
                      </m:den>
                    </m:f>
                    <m:r>
                      <a:rPr lang="es-CR" sz="1100" b="0" i="1">
                        <a:solidFill>
                          <a:schemeClr val="dk1"/>
                        </a:solidFill>
                        <a:effectLst/>
                        <a:latin typeface="Cambria Math" panose="02040503050406030204" pitchFamily="18" charset="0"/>
                        <a:ea typeface="+mn-ea"/>
                        <a:cs typeface="+mn-cs"/>
                      </a:rPr>
                      <m:t> ;</m:t>
                    </m:r>
                    <m:r>
                      <a:rPr lang="es-CR" sz="1100" b="0" i="1">
                        <a:solidFill>
                          <a:schemeClr val="dk1"/>
                        </a:solidFill>
                        <a:effectLst/>
                        <a:latin typeface="Cambria Math" panose="02040503050406030204" pitchFamily="18" charset="0"/>
                        <a:ea typeface="+mn-ea"/>
                        <a:cs typeface="+mn-cs"/>
                      </a:rPr>
                      <m:t>𝑚</m:t>
                    </m:r>
                    <m:r>
                      <a:rPr lang="es-CR" sz="1100" b="0" i="1">
                        <a:solidFill>
                          <a:schemeClr val="dk1"/>
                        </a:solidFill>
                        <a:effectLst/>
                        <a:latin typeface="Cambria Math" panose="02040503050406030204" pitchFamily="18" charset="0"/>
                        <a:ea typeface="+mn-ea"/>
                        <a:cs typeface="+mn-cs"/>
                      </a:rPr>
                      <m:t>=0,0248</m:t>
                    </m:r>
                  </m:oMath>
                </m:oMathPara>
              </a14:m>
              <a:endParaRPr lang="es-CR">
                <a:effectLst/>
              </a:endParaRPr>
            </a:p>
            <a:p>
              <a:endParaRPr lang="es-CR" sz="1100" b="0" i="0">
                <a:solidFill>
                  <a:schemeClr val="dk1"/>
                </a:solidFill>
                <a:effectLst/>
                <a:latin typeface="+mn-lt"/>
                <a:ea typeface="+mn-ea"/>
                <a:cs typeface="+mn-cs"/>
              </a:endParaRPr>
            </a:p>
            <a:p>
              <a:r>
                <a:rPr lang="es-CR" sz="1100" b="0" i="0">
                  <a:solidFill>
                    <a:schemeClr val="dk1"/>
                  </a:solidFill>
                  <a:effectLst/>
                  <a:latin typeface="+mn-lt"/>
                  <a:ea typeface="+mn-ea"/>
                  <a:cs typeface="+mn-cs"/>
                </a:rPr>
                <a:t>Una</a:t>
              </a:r>
              <a:r>
                <a:rPr lang="es-CR" sz="1100" b="0" i="0" baseline="0">
                  <a:solidFill>
                    <a:schemeClr val="dk1"/>
                  </a:solidFill>
                  <a:effectLst/>
                  <a:latin typeface="+mn-lt"/>
                  <a:ea typeface="+mn-ea"/>
                  <a:cs typeface="+mn-cs"/>
                </a:rPr>
                <a:t> vez se conoce el valor de m, el de la cantidad de vueltas, el radio de la bobina y el valor de la constante de permeabilidad del vacío, es posible d</a:t>
              </a:r>
              <a:r>
                <a:rPr lang="es-CR" sz="1100" b="0" i="0">
                  <a:solidFill>
                    <a:schemeClr val="dk1"/>
                  </a:solidFill>
                  <a:effectLst/>
                  <a:latin typeface="+mn-lt"/>
                  <a:ea typeface="+mn-ea"/>
                  <a:cs typeface="+mn-cs"/>
                </a:rPr>
                <a:t>espejar</a:t>
              </a:r>
              <a:r>
                <a:rPr lang="es-CR" sz="1100" b="0" i="0" baseline="0">
                  <a:solidFill>
                    <a:schemeClr val="dk1"/>
                  </a:solidFill>
                  <a:effectLst/>
                  <a:latin typeface="+mn-lt"/>
                  <a:ea typeface="+mn-ea"/>
                  <a:cs typeface="+mn-cs"/>
                </a:rPr>
                <a:t> el campo magnético terrestre horizontal </a:t>
              </a:r>
            </a:p>
            <a:p>
              <a:endParaRPr lang="es-CR" sz="1100" b="0" i="1">
                <a:solidFill>
                  <a:schemeClr val="dk1"/>
                </a:solidFill>
                <a:effectLst/>
                <a:latin typeface="Cambria Math" panose="02040503050406030204" pitchFamily="18" charset="0"/>
                <a:ea typeface="+mn-ea"/>
                <a:cs typeface="+mn-cs"/>
              </a:endParaRPr>
            </a:p>
            <a:p>
              <a:pPr/>
              <a14:m>
                <m:oMathPara xmlns:m="http://schemas.openxmlformats.org/officeDocument/2006/math">
                  <m:oMathParaPr>
                    <m:jc m:val="centerGroup"/>
                  </m:oMathParaPr>
                  <m:oMath xmlns:m="http://schemas.openxmlformats.org/officeDocument/2006/math">
                    <m:sSub>
                      <m:sSubPr>
                        <m:ctrlPr>
                          <a:rPr lang="es-CR" sz="1100" b="0" i="1">
                            <a:solidFill>
                              <a:schemeClr val="dk1"/>
                            </a:solidFill>
                            <a:effectLst/>
                            <a:latin typeface="Cambria Math" panose="02040503050406030204" pitchFamily="18" charset="0"/>
                            <a:ea typeface="+mn-ea"/>
                            <a:cs typeface="+mn-cs"/>
                          </a:rPr>
                        </m:ctrlPr>
                      </m:sSubPr>
                      <m:e>
                        <m:r>
                          <a:rPr lang="es-CR" sz="1100" b="0" i="1">
                            <a:solidFill>
                              <a:schemeClr val="dk1"/>
                            </a:solidFill>
                            <a:effectLst/>
                            <a:latin typeface="Cambria Math" panose="02040503050406030204" pitchFamily="18" charset="0"/>
                            <a:ea typeface="+mn-ea"/>
                            <a:cs typeface="+mn-cs"/>
                          </a:rPr>
                          <m:t>𝐵</m:t>
                        </m:r>
                      </m:e>
                      <m:sub>
                        <m:r>
                          <a:rPr lang="es-CR" sz="1100" b="0" i="1">
                            <a:solidFill>
                              <a:schemeClr val="dk1"/>
                            </a:solidFill>
                            <a:effectLst/>
                            <a:latin typeface="Cambria Math" panose="02040503050406030204" pitchFamily="18" charset="0"/>
                            <a:ea typeface="+mn-ea"/>
                            <a:cs typeface="+mn-cs"/>
                          </a:rPr>
                          <m:t>𝑇h</m:t>
                        </m:r>
                        <m:r>
                          <a:rPr lang="es-CR" sz="1100" b="0" i="1">
                            <a:solidFill>
                              <a:schemeClr val="dk1"/>
                            </a:solidFill>
                            <a:effectLst/>
                            <a:latin typeface="Cambria Math" panose="02040503050406030204" pitchFamily="18" charset="0"/>
                            <a:ea typeface="+mn-ea"/>
                            <a:cs typeface="+mn-cs"/>
                          </a:rPr>
                          <m:t>= </m:t>
                        </m:r>
                      </m:sub>
                    </m:sSub>
                    <m:f>
                      <m:fPr>
                        <m:ctrlPr>
                          <a:rPr lang="es-CR" sz="1100" b="0" i="1">
                            <a:solidFill>
                              <a:schemeClr val="dk1"/>
                            </a:solidFill>
                            <a:effectLst/>
                            <a:latin typeface="Cambria Math" panose="02040503050406030204" pitchFamily="18" charset="0"/>
                            <a:ea typeface="+mn-ea"/>
                            <a:cs typeface="+mn-cs"/>
                          </a:rPr>
                        </m:ctrlPr>
                      </m:fPr>
                      <m:num>
                        <m:r>
                          <a:rPr lang="es-CR" sz="1100" b="0" i="1">
                            <a:solidFill>
                              <a:schemeClr val="dk1"/>
                            </a:solidFill>
                            <a:effectLst/>
                            <a:latin typeface="Cambria Math" panose="02040503050406030204" pitchFamily="18" charset="0"/>
                            <a:ea typeface="+mn-ea"/>
                            <a:cs typeface="+mn-cs"/>
                          </a:rPr>
                          <m:t>𝑁</m:t>
                        </m:r>
                        <m:sSub>
                          <m:sSubPr>
                            <m:ctrlPr>
                              <a:rPr lang="es-CR" sz="1100" b="0" i="1">
                                <a:solidFill>
                                  <a:schemeClr val="dk1"/>
                                </a:solidFill>
                                <a:effectLst/>
                                <a:latin typeface="Cambria Math" panose="02040503050406030204" pitchFamily="18" charset="0"/>
                                <a:ea typeface="+mn-ea"/>
                                <a:cs typeface="+mn-cs"/>
                              </a:rPr>
                            </m:ctrlPr>
                          </m:sSubPr>
                          <m:e>
                            <m:r>
                              <a:rPr lang="es-CR" sz="1100" b="0" i="1">
                                <a:solidFill>
                                  <a:schemeClr val="dk1"/>
                                </a:solidFill>
                                <a:effectLst/>
                                <a:latin typeface="Cambria Math" panose="02040503050406030204" pitchFamily="18" charset="0"/>
                                <a:ea typeface="+mn-ea"/>
                                <a:cs typeface="+mn-cs"/>
                              </a:rPr>
                              <m:t>𝜇</m:t>
                            </m:r>
                          </m:e>
                          <m:sub>
                            <m:r>
                              <a:rPr lang="es-CR" sz="1100" b="0" i="1">
                                <a:solidFill>
                                  <a:schemeClr val="dk1"/>
                                </a:solidFill>
                                <a:effectLst/>
                                <a:latin typeface="Cambria Math" panose="02040503050406030204" pitchFamily="18" charset="0"/>
                                <a:ea typeface="+mn-ea"/>
                                <a:cs typeface="+mn-cs"/>
                              </a:rPr>
                              <m:t>0</m:t>
                            </m:r>
                          </m:sub>
                        </m:sSub>
                        <m:r>
                          <a:rPr lang="es-CR" sz="1100" b="0" i="1">
                            <a:solidFill>
                              <a:schemeClr val="dk1"/>
                            </a:solidFill>
                            <a:effectLst/>
                            <a:latin typeface="Cambria Math" panose="02040503050406030204" pitchFamily="18" charset="0"/>
                            <a:ea typeface="+mn-ea"/>
                            <a:cs typeface="+mn-cs"/>
                          </a:rPr>
                          <m:t> </m:t>
                        </m:r>
                        <m:r>
                          <a:rPr lang="es-CR" sz="1100" b="0" i="1">
                            <a:solidFill>
                              <a:schemeClr val="dk1"/>
                            </a:solidFill>
                            <a:effectLst/>
                            <a:latin typeface="Cambria Math" panose="02040503050406030204" pitchFamily="18" charset="0"/>
                            <a:ea typeface="+mn-ea"/>
                            <a:cs typeface="+mn-cs"/>
                          </a:rPr>
                          <m:t>𝑚</m:t>
                        </m:r>
                      </m:num>
                      <m:den>
                        <m:r>
                          <a:rPr lang="es-CR" sz="1100" b="0" i="1">
                            <a:solidFill>
                              <a:schemeClr val="dk1"/>
                            </a:solidFill>
                            <a:effectLst/>
                            <a:latin typeface="Cambria Math" panose="02040503050406030204" pitchFamily="18" charset="0"/>
                            <a:ea typeface="+mn-ea"/>
                            <a:cs typeface="+mn-cs"/>
                          </a:rPr>
                          <m:t>2</m:t>
                        </m:r>
                        <m:r>
                          <a:rPr lang="es-CR" sz="1100" b="0" i="1">
                            <a:solidFill>
                              <a:schemeClr val="dk1"/>
                            </a:solidFill>
                            <a:effectLst/>
                            <a:latin typeface="Cambria Math" panose="02040503050406030204" pitchFamily="18" charset="0"/>
                            <a:ea typeface="+mn-ea"/>
                            <a:cs typeface="+mn-cs"/>
                          </a:rPr>
                          <m:t>𝑟</m:t>
                        </m:r>
                      </m:den>
                    </m:f>
                  </m:oMath>
                </m:oMathPara>
              </a14:m>
              <a:endParaRPr lang="es-CR" sz="1100"/>
            </a:p>
            <a:p>
              <a:endParaRPr lang="es-CR" sz="1100"/>
            </a:p>
            <a:p>
              <a:r>
                <a:rPr lang="es-CR" sz="1100" b="0" i="0" u="none" strike="noStrike">
                  <a:solidFill>
                    <a:schemeClr val="dk1"/>
                  </a:solidFill>
                  <a:effectLst/>
                  <a:latin typeface="+mn-lt"/>
                  <a:ea typeface="+mn-ea"/>
                  <a:cs typeface="+mn-cs"/>
                </a:rPr>
                <a:t>Al</a:t>
              </a:r>
              <a:r>
                <a:rPr lang="es-CR" sz="1100" b="0" i="0" u="none" strike="noStrike" baseline="0">
                  <a:solidFill>
                    <a:schemeClr val="dk1"/>
                  </a:solidFill>
                  <a:effectLst/>
                  <a:latin typeface="+mn-lt"/>
                  <a:ea typeface="+mn-ea"/>
                  <a:cs typeface="+mn-cs"/>
                </a:rPr>
                <a:t> realizar los cálculos, se obtiene un valor de </a:t>
              </a:r>
              <a:r>
                <a:rPr lang="es-CR" sz="1100" b="0" i="0" u="none" strike="noStrike">
                  <a:solidFill>
                    <a:schemeClr val="dk1"/>
                  </a:solidFill>
                  <a:effectLst/>
                  <a:latin typeface="+mn-lt"/>
                  <a:ea typeface="+mn-ea"/>
                  <a:cs typeface="+mn-cs"/>
                </a:rPr>
                <a:t>29681 nT</a:t>
              </a:r>
              <a:r>
                <a:rPr lang="es-CR"/>
                <a:t> bastante</a:t>
              </a:r>
              <a:r>
                <a:rPr lang="es-CR" baseline="0"/>
                <a:t> próximo al valor teórico de campo terrestre horizontal en Costa Rica que es de 27561 nT. A partir de la diferencia en los resultados, se obtiene un error de 8%. </a:t>
              </a:r>
              <a:endParaRPr lang="es-CR" sz="1100"/>
            </a:p>
          </xdr:txBody>
        </xdr:sp>
      </mc:Choice>
      <mc:Fallback xmlns="">
        <xdr:sp macro="" textlink="">
          <xdr:nvSpPr>
            <xdr:cNvPr id="4" name="CuadroTexto 3">
              <a:extLst>
                <a:ext uri="{FF2B5EF4-FFF2-40B4-BE49-F238E27FC236}">
                  <a16:creationId xmlns:a16="http://schemas.microsoft.com/office/drawing/2014/main" id="{987A928E-6558-4E5A-9BCB-89EA48F01243}"/>
                </a:ext>
              </a:extLst>
            </xdr:cNvPr>
            <xdr:cNvSpPr txBox="1"/>
          </xdr:nvSpPr>
          <xdr:spPr>
            <a:xfrm>
              <a:off x="13322661" y="1431289"/>
              <a:ext cx="6079936" cy="70690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100" b="0" baseline="0">
                  <a:solidFill>
                    <a:schemeClr val="dk1"/>
                  </a:solidFill>
                  <a:latin typeface="+mn-lt"/>
                  <a:ea typeface="Cambria Math" panose="02040503050406030204" pitchFamily="18" charset="0"/>
                  <a:cs typeface="+mn-cs"/>
                </a:rPr>
                <a:t>A partir de las ecuaciones del campo magnético para una bobina y la ecuación que relaciona trigonométricamente la magnitud del campo en una bobina con la componente horizontal del campo magnético terrestre</a:t>
              </a:r>
            </a:p>
            <a:p>
              <a:endParaRPr lang="es-CR" sz="1100" b="0" baseline="0">
                <a:solidFill>
                  <a:schemeClr val="dk1"/>
                </a:solidFill>
                <a:latin typeface="+mn-lt"/>
                <a:ea typeface="Cambria Math" panose="02040503050406030204" pitchFamily="18" charset="0"/>
                <a:cs typeface="+mn-cs"/>
              </a:endParaRPr>
            </a:p>
            <a:p>
              <a:pPr algn="ctr"/>
              <a:r>
                <a:rPr lang="es-CR" b="0" i="0">
                  <a:latin typeface="Cambria Math" panose="02040503050406030204" pitchFamily="18" charset="0"/>
                </a:rPr>
                <a:t>𝐵_𝐵=  </a:t>
              </a:r>
              <a:r>
                <a:rPr lang="es-CR" b="0" i="0">
                  <a:latin typeface="Cambria Math" panose="02040503050406030204" pitchFamily="18" charset="0"/>
                  <a:ea typeface="Cambria Math" panose="02040503050406030204" pitchFamily="18" charset="0"/>
                </a:rPr>
                <a:t>𝜇_(</a:t>
              </a:r>
              <a:r>
                <a:rPr lang="es-CR" b="0" i="0">
                  <a:latin typeface="Cambria Math" panose="02040503050406030204" pitchFamily="18" charset="0"/>
                </a:rPr>
                <a:t>0 𝑁 𝐼)/2𝑟    𝑦    𝑡𝑎𝑛</a:t>
              </a:r>
              <a:r>
                <a:rPr lang="es-CR" b="0" i="0">
                  <a:latin typeface="Cambria Math" panose="02040503050406030204" pitchFamily="18" charset="0"/>
                  <a:ea typeface="Cambria Math" panose="02040503050406030204" pitchFamily="18" charset="0"/>
                </a:rPr>
                <a:t>𝜃=  𝐵_𝐵/𝐵_𝑡ℎ </a:t>
              </a:r>
              <a:r>
                <a:rPr lang="es-CR" sz="1100" b="0" baseline="0">
                  <a:solidFill>
                    <a:schemeClr val="dk1"/>
                  </a:solidFill>
                  <a:latin typeface="+mn-lt"/>
                  <a:ea typeface="Cambria Math" panose="02040503050406030204" pitchFamily="18" charset="0"/>
                  <a:cs typeface="+mn-cs"/>
                </a:rPr>
                <a:t> </a:t>
              </a:r>
            </a:p>
            <a:p>
              <a:pPr algn="ctr"/>
              <a:endParaRPr lang="es-CR" sz="1100" b="0" baseline="0">
                <a:solidFill>
                  <a:schemeClr val="dk1"/>
                </a:solidFill>
                <a:latin typeface="+mn-lt"/>
                <a:ea typeface="Cambria Math" panose="02040503050406030204" pitchFamily="18" charset="0"/>
                <a:cs typeface="+mn-cs"/>
              </a:endParaRPr>
            </a:p>
            <a:p>
              <a:r>
                <a:rPr lang="es-CR" sz="1100" b="0" baseline="0">
                  <a:solidFill>
                    <a:schemeClr val="dk1"/>
                  </a:solidFill>
                  <a:latin typeface="+mn-lt"/>
                  <a:ea typeface="Cambria Math" panose="02040503050406030204" pitchFamily="18" charset="0"/>
                  <a:cs typeface="+mn-cs"/>
                </a:rPr>
                <a:t>es posible determinar el campo magnético terrestre en su componente horizontal (Bth) utilizando el método de sustitución. De este proceso resulta la siguiente fórmula que relaciona las variables medibles del experimento, el ángulo y la corriente:</a:t>
              </a:r>
            </a:p>
            <a:p>
              <a:endParaRPr lang="es-CR" sz="1100" b="0" i="1">
                <a:latin typeface="Cambria Math" panose="02040503050406030204" pitchFamily="18" charset="0"/>
              </a:endParaRPr>
            </a:p>
            <a:p>
              <a:pPr/>
              <a:r>
                <a:rPr lang="es-CR" sz="1100" b="0" i="0">
                  <a:latin typeface="Cambria Math" panose="02040503050406030204" pitchFamily="18" charset="0"/>
                </a:rPr>
                <a:t>𝑡𝑎𝑛</a:t>
              </a:r>
              <a:r>
                <a:rPr lang="es-CR" sz="1100" b="0" i="0">
                  <a:latin typeface="Cambria Math" panose="02040503050406030204" pitchFamily="18" charset="0"/>
                  <a:ea typeface="Cambria Math" panose="02040503050406030204" pitchFamily="18" charset="0"/>
                </a:rPr>
                <a:t>𝜃=  (𝑁𝐼𝜇_0)/(2𝑟𝐵_𝑇ℎ )</a:t>
              </a:r>
              <a:endParaRPr lang="es-CR" sz="1100" b="0">
                <a:ea typeface="Cambria Math" panose="02040503050406030204" pitchFamily="18" charset="0"/>
              </a:endParaRPr>
            </a:p>
            <a:p>
              <a:endParaRPr lang="es-CR" sz="1100" b="0">
                <a:ea typeface="Cambria Math" panose="02040503050406030204" pitchFamily="18" charset="0"/>
              </a:endParaRPr>
            </a:p>
            <a:p>
              <a:r>
                <a:rPr lang="es-CR" sz="1100" b="0">
                  <a:ea typeface="Cambria Math" panose="02040503050406030204" pitchFamily="18" charset="0"/>
                </a:rPr>
                <a:t>Sin</a:t>
              </a:r>
              <a:r>
                <a:rPr lang="es-CR" sz="1100" b="0" baseline="0">
                  <a:ea typeface="Cambria Math" panose="02040503050406030204" pitchFamily="18" charset="0"/>
                </a:rPr>
                <a:t> embargo, c</a:t>
              </a:r>
              <a:r>
                <a:rPr lang="es-CR" sz="1100" b="0">
                  <a:ea typeface="Cambria Math" panose="02040503050406030204" pitchFamily="18" charset="0"/>
                </a:rPr>
                <a:t>omo</a:t>
              </a:r>
              <a:r>
                <a:rPr lang="es-CR" sz="1100" b="0" baseline="0">
                  <a:ea typeface="Cambria Math" panose="02040503050406030204" pitchFamily="18" charset="0"/>
                </a:rPr>
                <a:t> se puede observar en la gráfica, la relación entre las variables de corriente y el ángulo en radianes, no es lineal. Debido a ello, para facilitar el estudio del comportamiento de la relación, es conveniente proponer un cambio de variable para obtener un modelo linealizado.  </a:t>
              </a:r>
              <a:endParaRPr lang="es-CR" sz="1100" b="0">
                <a:ea typeface="Cambria Math" panose="02040503050406030204" pitchFamily="18" charset="0"/>
              </a:endParaRPr>
            </a:p>
            <a:p>
              <a:r>
                <a:rPr lang="es-CR" sz="1100"/>
                <a:t>Para</a:t>
              </a:r>
              <a:r>
                <a:rPr lang="es-CR" sz="1100" baseline="0"/>
                <a:t> esto, se despejó la corriente que se mantendrá como la &lt;y&gt; en la ecuación de la recta, y se va a sustituir la &lt;x&gt; por </a:t>
              </a:r>
              <a:r>
                <a:rPr lang="es-CR" sz="1100" b="0" i="0">
                  <a:solidFill>
                    <a:schemeClr val="dk1"/>
                  </a:solidFill>
                  <a:effectLst/>
                  <a:latin typeface="Cambria Math" panose="02040503050406030204" pitchFamily="18" charset="0"/>
                  <a:ea typeface="+mn-ea"/>
                  <a:cs typeface="+mn-cs"/>
                </a:rPr>
                <a:t>𝑡𝑎𝑛𝜃</a:t>
              </a:r>
              <a:r>
                <a:rPr lang="es-CR" sz="1100"/>
                <a:t> ,</a:t>
              </a:r>
              <a:r>
                <a:rPr lang="es-CR" sz="1100" baseline="0"/>
                <a:t> de la siguiente manera</a:t>
              </a:r>
            </a:p>
            <a:p>
              <a:endParaRPr lang="es-CR" sz="1100"/>
            </a:p>
            <a:p>
              <a:pPr/>
              <a:r>
                <a:rPr lang="es-CR" sz="1100" b="0" i="0">
                  <a:latin typeface="Cambria Math" panose="02040503050406030204" pitchFamily="18" charset="0"/>
                </a:rPr>
                <a:t>𝐼=(</a:t>
              </a:r>
              <a:r>
                <a:rPr lang="es-CR" sz="1100" b="0" i="0">
                  <a:latin typeface="Cambria Math" panose="02040503050406030204" pitchFamily="18" charset="0"/>
                  <a:ea typeface="Cambria Math" panose="02040503050406030204" pitchFamily="18" charset="0"/>
                </a:rPr>
                <a:t>(2𝑟 </a:t>
              </a:r>
              <a:r>
                <a:rPr lang="es-CR" sz="1100" b="0" i="0">
                  <a:solidFill>
                    <a:schemeClr val="dk1"/>
                  </a:solidFill>
                  <a:effectLst/>
                  <a:latin typeface="Cambria Math" panose="02040503050406030204" pitchFamily="18" charset="0"/>
                  <a:ea typeface="+mn-ea"/>
                  <a:cs typeface="+mn-cs"/>
                </a:rPr>
                <a:t>𝐵_𝑇ℎ</a:t>
              </a:r>
              <a:r>
                <a:rPr lang="es-CR" sz="1100" b="0" i="0">
                  <a:solidFill>
                    <a:schemeClr val="dk1"/>
                  </a:solidFill>
                  <a:effectLst/>
                  <a:latin typeface="Cambria Math" panose="02040503050406030204" pitchFamily="18" charset="0"/>
                  <a:ea typeface="Cambria Math" panose="02040503050406030204" pitchFamily="18" charset="0"/>
                  <a:cs typeface="+mn-cs"/>
                </a:rPr>
                <a:t>)/(</a:t>
              </a:r>
              <a:r>
                <a:rPr lang="es-CR" sz="1100" b="0" i="0">
                  <a:latin typeface="Cambria Math" panose="02040503050406030204" pitchFamily="18" charset="0"/>
                  <a:ea typeface="Cambria Math" panose="02040503050406030204" pitchFamily="18" charset="0"/>
                </a:rPr>
                <a:t>𝑁𝜇_0 ))</a:t>
              </a:r>
              <a:r>
                <a:rPr lang="es-CR" sz="1100" b="0" i="0">
                  <a:solidFill>
                    <a:schemeClr val="dk1"/>
                  </a:solidFill>
                  <a:effectLst/>
                  <a:latin typeface="Cambria Math" panose="02040503050406030204" pitchFamily="18" charset="0"/>
                  <a:ea typeface="+mn-ea"/>
                  <a:cs typeface="+mn-cs"/>
                </a:rPr>
                <a:t>𝑡𝑎𝑛𝜃</a:t>
              </a:r>
              <a:endParaRPr lang="es-CR" sz="1100"/>
            </a:p>
            <a:p>
              <a:endParaRPr lang="es-CR" sz="1100"/>
            </a:p>
            <a:p>
              <a:pPr/>
              <a:r>
                <a:rPr lang="es-CR" sz="1100" b="0" i="0">
                  <a:latin typeface="Cambria Math" panose="02040503050406030204" pitchFamily="18" charset="0"/>
                </a:rPr>
                <a:t>𝑦=𝑚𝑥+𝑏</a:t>
              </a:r>
              <a:endParaRPr lang="es-CR" sz="1100" b="0"/>
            </a:p>
            <a:p>
              <a:endParaRPr lang="es-CR" sz="1100" b="0"/>
            </a:p>
            <a:p>
              <a:r>
                <a:rPr lang="es-CR" sz="1100" b="0"/>
                <a:t>Se puede observar que al proponer este modelo, el coeficiente que acompaña</a:t>
              </a:r>
              <a:r>
                <a:rPr lang="es-CR" sz="1100" b="0" baseline="0"/>
                <a:t> a la &lt;x&gt; sería la pendiente de la recta en la gráfica.</a:t>
              </a:r>
              <a:endParaRPr lang="es-CR" sz="1100" b="0"/>
            </a:p>
            <a:p>
              <a:endParaRPr lang="es-CR" sz="1100" b="0"/>
            </a:p>
            <a:p>
              <a:pPr marL="0" marR="0" lvl="0" indent="0" defTabSz="914400" eaLnBrk="1" fontAlgn="auto" latinLnBrk="0" hangingPunct="1">
                <a:lnSpc>
                  <a:spcPct val="100000"/>
                </a:lnSpc>
                <a:spcBef>
                  <a:spcPts val="0"/>
                </a:spcBef>
                <a:spcAft>
                  <a:spcPts val="0"/>
                </a:spcAft>
                <a:buClrTx/>
                <a:buSzTx/>
                <a:buFontTx/>
                <a:buNone/>
                <a:tabLst/>
                <a:defRPr/>
              </a:pPr>
              <a:r>
                <a:rPr lang="es-CR" sz="1100" b="0" i="0">
                  <a:latin typeface="Cambria Math" panose="02040503050406030204" pitchFamily="18" charset="0"/>
                </a:rPr>
                <a:t>𝑚= </a:t>
              </a:r>
              <a:r>
                <a:rPr lang="es-CR" sz="1100" b="0" i="0">
                  <a:solidFill>
                    <a:schemeClr val="dk1"/>
                  </a:solidFill>
                  <a:effectLst/>
                  <a:latin typeface="Cambria Math" panose="02040503050406030204" pitchFamily="18" charset="0"/>
                  <a:ea typeface="+mn-ea"/>
                  <a:cs typeface="+mn-cs"/>
                </a:rPr>
                <a:t> (2𝑟 𝐵_𝑇ℎ)/(𝑁𝜇_0 )  ;𝑚=0,0248</a:t>
              </a:r>
              <a:endParaRPr lang="es-CR">
                <a:effectLst/>
              </a:endParaRPr>
            </a:p>
            <a:p>
              <a:endParaRPr lang="es-CR" sz="1100" b="0" i="0">
                <a:solidFill>
                  <a:schemeClr val="dk1"/>
                </a:solidFill>
                <a:effectLst/>
                <a:latin typeface="+mn-lt"/>
                <a:ea typeface="+mn-ea"/>
                <a:cs typeface="+mn-cs"/>
              </a:endParaRPr>
            </a:p>
            <a:p>
              <a:r>
                <a:rPr lang="es-CR" sz="1100" b="0" i="0">
                  <a:solidFill>
                    <a:schemeClr val="dk1"/>
                  </a:solidFill>
                  <a:effectLst/>
                  <a:latin typeface="+mn-lt"/>
                  <a:ea typeface="+mn-ea"/>
                  <a:cs typeface="+mn-cs"/>
                </a:rPr>
                <a:t>Una</a:t>
              </a:r>
              <a:r>
                <a:rPr lang="es-CR" sz="1100" b="0" i="0" baseline="0">
                  <a:solidFill>
                    <a:schemeClr val="dk1"/>
                  </a:solidFill>
                  <a:effectLst/>
                  <a:latin typeface="+mn-lt"/>
                  <a:ea typeface="+mn-ea"/>
                  <a:cs typeface="+mn-cs"/>
                </a:rPr>
                <a:t> vez se conoce el valor de m, el de la cantidad de vueltas, el radio de la bobina y el valor de la constante de permeabilidad del vacío, es posible d</a:t>
              </a:r>
              <a:r>
                <a:rPr lang="es-CR" sz="1100" b="0" i="0">
                  <a:solidFill>
                    <a:schemeClr val="dk1"/>
                  </a:solidFill>
                  <a:effectLst/>
                  <a:latin typeface="+mn-lt"/>
                  <a:ea typeface="+mn-ea"/>
                  <a:cs typeface="+mn-cs"/>
                </a:rPr>
                <a:t>espejar</a:t>
              </a:r>
              <a:r>
                <a:rPr lang="es-CR" sz="1100" b="0" i="0" baseline="0">
                  <a:solidFill>
                    <a:schemeClr val="dk1"/>
                  </a:solidFill>
                  <a:effectLst/>
                  <a:latin typeface="+mn-lt"/>
                  <a:ea typeface="+mn-ea"/>
                  <a:cs typeface="+mn-cs"/>
                </a:rPr>
                <a:t> el campo magnético terrestre horizontal </a:t>
              </a:r>
            </a:p>
            <a:p>
              <a:endParaRPr lang="es-CR" sz="1100" b="0" i="1">
                <a:solidFill>
                  <a:schemeClr val="dk1"/>
                </a:solidFill>
                <a:effectLst/>
                <a:latin typeface="Cambria Math" panose="02040503050406030204" pitchFamily="18" charset="0"/>
                <a:ea typeface="+mn-ea"/>
                <a:cs typeface="+mn-cs"/>
              </a:endParaRPr>
            </a:p>
            <a:p>
              <a:pPr/>
              <a:r>
                <a:rPr lang="es-CR" sz="1100" b="0" i="0">
                  <a:solidFill>
                    <a:schemeClr val="dk1"/>
                  </a:solidFill>
                  <a:effectLst/>
                  <a:latin typeface="Cambria Math" panose="02040503050406030204" pitchFamily="18" charset="0"/>
                  <a:ea typeface="+mn-ea"/>
                  <a:cs typeface="+mn-cs"/>
                </a:rPr>
                <a:t>𝐵_(𝑇ℎ= )  (𝑁𝜇_0  𝑚)/2𝑟</a:t>
              </a:r>
              <a:endParaRPr lang="es-CR" sz="1100"/>
            </a:p>
            <a:p>
              <a:endParaRPr lang="es-CR" sz="1100"/>
            </a:p>
            <a:p>
              <a:r>
                <a:rPr lang="es-CR" sz="1100" b="0" i="0" u="none" strike="noStrike">
                  <a:solidFill>
                    <a:schemeClr val="dk1"/>
                  </a:solidFill>
                  <a:effectLst/>
                  <a:latin typeface="+mn-lt"/>
                  <a:ea typeface="+mn-ea"/>
                  <a:cs typeface="+mn-cs"/>
                </a:rPr>
                <a:t>Al</a:t>
              </a:r>
              <a:r>
                <a:rPr lang="es-CR" sz="1100" b="0" i="0" u="none" strike="noStrike" baseline="0">
                  <a:solidFill>
                    <a:schemeClr val="dk1"/>
                  </a:solidFill>
                  <a:effectLst/>
                  <a:latin typeface="+mn-lt"/>
                  <a:ea typeface="+mn-ea"/>
                  <a:cs typeface="+mn-cs"/>
                </a:rPr>
                <a:t> realizar los cálculos, se obtiene un valor de </a:t>
              </a:r>
              <a:r>
                <a:rPr lang="es-CR" sz="1100" b="0" i="0" u="none" strike="noStrike">
                  <a:solidFill>
                    <a:schemeClr val="dk1"/>
                  </a:solidFill>
                  <a:effectLst/>
                  <a:latin typeface="+mn-lt"/>
                  <a:ea typeface="+mn-ea"/>
                  <a:cs typeface="+mn-cs"/>
                </a:rPr>
                <a:t>29681 nT</a:t>
              </a:r>
              <a:r>
                <a:rPr lang="es-CR"/>
                <a:t> bastante</a:t>
              </a:r>
              <a:r>
                <a:rPr lang="es-CR" baseline="0"/>
                <a:t> próximo al valor teórico de campo terrestre horizontal en Costa Rica que es de 27561 nT. A partir de la diferencia en los resultados, se obtiene un error de 8%. </a:t>
              </a:r>
              <a:endParaRPr lang="es-CR" sz="1100"/>
            </a:p>
          </xdr:txBody>
        </xdr:sp>
      </mc:Fallback>
    </mc:AlternateContent>
    <xdr:clientData/>
  </xdr:twoCellAnchor>
  <xdr:twoCellAnchor>
    <xdr:from>
      <xdr:col>33</xdr:col>
      <xdr:colOff>533172</xdr:colOff>
      <xdr:row>10</xdr:row>
      <xdr:rowOff>126320</xdr:rowOff>
    </xdr:from>
    <xdr:to>
      <xdr:col>38</xdr:col>
      <xdr:colOff>709888</xdr:colOff>
      <xdr:row>31</xdr:row>
      <xdr:rowOff>44223</xdr:rowOff>
    </xdr:to>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F2F8E2F9-FE7A-454C-B7AE-621AEB3F3B1A}"/>
                </a:ext>
              </a:extLst>
            </xdr:cNvPr>
            <xdr:cNvSpPr txBox="1"/>
          </xdr:nvSpPr>
          <xdr:spPr>
            <a:xfrm>
              <a:off x="33571315" y="2112963"/>
              <a:ext cx="4612644" cy="4136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CR" sz="1100" b="0" i="0">
                  <a:solidFill>
                    <a:schemeClr val="dk1"/>
                  </a:solidFill>
                  <a:effectLst/>
                  <a:latin typeface="+mn-lt"/>
                  <a:ea typeface="+mn-ea"/>
                  <a:cs typeface="+mn-cs"/>
                </a:rPr>
                <a:t>Para determinar la</a:t>
              </a:r>
              <a:r>
                <a:rPr lang="es-CR" sz="1100" b="0" i="0" baseline="0">
                  <a:solidFill>
                    <a:schemeClr val="dk1"/>
                  </a:solidFill>
                  <a:effectLst/>
                  <a:latin typeface="+mn-lt"/>
                  <a:ea typeface="+mn-ea"/>
                  <a:cs typeface="+mn-cs"/>
                </a:rPr>
                <a:t> componente vertical del campo magnético terrestre (</a:t>
              </a:r>
              <a:r>
                <a:rPr lang="es-CR" sz="1100" b="0" i="0">
                  <a:solidFill>
                    <a:schemeClr val="dk1"/>
                  </a:solidFill>
                  <a:effectLst/>
                  <a:latin typeface="+mn-lt"/>
                  <a:ea typeface="+mn-ea"/>
                  <a:cs typeface="+mn-cs"/>
                </a:rPr>
                <a:t>Btv)</a:t>
              </a:r>
              <a:r>
                <a:rPr lang="es-CR" sz="1100" b="0" i="0" baseline="0">
                  <a:solidFill>
                    <a:schemeClr val="dk1"/>
                  </a:solidFill>
                  <a:effectLst/>
                  <a:latin typeface="+mn-lt"/>
                  <a:ea typeface="+mn-ea"/>
                  <a:cs typeface="+mn-cs"/>
                </a:rPr>
                <a:t> de forma experimental, se utilizó la ecuación que relaciona ambas componentes de manera trigonométrica: </a:t>
              </a:r>
              <a:endParaRPr lang="es-CR" i="0">
                <a:effectLst/>
              </a:endParaRPr>
            </a:p>
            <a:p>
              <a:endParaRPr lang="es-CR" sz="1100" b="0" i="1">
                <a:latin typeface="Cambria Math" panose="02040503050406030204" pitchFamily="18" charset="0"/>
              </a:endParaRPr>
            </a:p>
            <a:p>
              <a:pPr/>
              <a14:m>
                <m:oMathPara xmlns:m="http://schemas.openxmlformats.org/officeDocument/2006/math">
                  <m:oMathParaPr>
                    <m:jc m:val="centerGroup"/>
                  </m:oMathParaPr>
                  <m:oMath xmlns:m="http://schemas.openxmlformats.org/officeDocument/2006/math">
                    <m:r>
                      <a:rPr lang="es-CR" sz="1100" b="0" i="1">
                        <a:latin typeface="Cambria Math" panose="02040503050406030204" pitchFamily="18" charset="0"/>
                      </a:rPr>
                      <m:t>𝑡𝑎𝑛</m:t>
                    </m:r>
                    <m:r>
                      <a:rPr lang="es-CR" sz="1100" b="0" i="1">
                        <a:latin typeface="Cambria Math" panose="02040503050406030204" pitchFamily="18" charset="0"/>
                        <a:ea typeface="Cambria Math" panose="02040503050406030204" pitchFamily="18" charset="0"/>
                      </a:rPr>
                      <m:t>𝜃</m:t>
                    </m:r>
                    <m:r>
                      <a:rPr lang="es-CR" sz="1100" b="0" i="1">
                        <a:latin typeface="Cambria Math" panose="02040503050406030204" pitchFamily="18" charset="0"/>
                        <a:ea typeface="Cambria Math" panose="02040503050406030204" pitchFamily="18" charset="0"/>
                      </a:rPr>
                      <m:t>=</m:t>
                    </m:r>
                    <m:f>
                      <m:fPr>
                        <m:ctrlPr>
                          <a:rPr lang="es-CR" sz="1100" b="0" i="1">
                            <a:latin typeface="Cambria Math" panose="02040503050406030204" pitchFamily="18" charset="0"/>
                            <a:ea typeface="Cambria Math" panose="02040503050406030204" pitchFamily="18" charset="0"/>
                          </a:rPr>
                        </m:ctrlPr>
                      </m:fPr>
                      <m:num>
                        <m:sSub>
                          <m:sSubPr>
                            <m:ctrlPr>
                              <a:rPr lang="es-CR" sz="1100" b="0" i="1">
                                <a:solidFill>
                                  <a:schemeClr val="dk1"/>
                                </a:solidFill>
                                <a:effectLst/>
                                <a:latin typeface="Cambria Math" panose="02040503050406030204" pitchFamily="18" charset="0"/>
                                <a:ea typeface="+mn-ea"/>
                                <a:cs typeface="+mn-cs"/>
                              </a:rPr>
                            </m:ctrlPr>
                          </m:sSubPr>
                          <m:e>
                            <m:r>
                              <a:rPr lang="es-CR" sz="1100" b="0" i="1">
                                <a:solidFill>
                                  <a:schemeClr val="dk1"/>
                                </a:solidFill>
                                <a:effectLst/>
                                <a:latin typeface="Cambria Math" panose="02040503050406030204" pitchFamily="18" charset="0"/>
                                <a:ea typeface="+mn-ea"/>
                                <a:cs typeface="+mn-cs"/>
                              </a:rPr>
                              <m:t>𝐵</m:t>
                            </m:r>
                          </m:e>
                          <m:sub>
                            <m:r>
                              <a:rPr lang="es-CR" sz="1100" b="0" i="1">
                                <a:solidFill>
                                  <a:schemeClr val="dk1"/>
                                </a:solidFill>
                                <a:effectLst/>
                                <a:latin typeface="Cambria Math" panose="02040503050406030204" pitchFamily="18" charset="0"/>
                                <a:ea typeface="+mn-ea"/>
                                <a:cs typeface="+mn-cs"/>
                              </a:rPr>
                              <m:t>𝑇𝑣</m:t>
                            </m:r>
                          </m:sub>
                        </m:sSub>
                      </m:num>
                      <m:den>
                        <m:sSub>
                          <m:sSubPr>
                            <m:ctrlPr>
                              <a:rPr lang="es-CR" sz="1100" b="0" i="1">
                                <a:solidFill>
                                  <a:schemeClr val="dk1"/>
                                </a:solidFill>
                                <a:effectLst/>
                                <a:latin typeface="Cambria Math" panose="02040503050406030204" pitchFamily="18" charset="0"/>
                                <a:ea typeface="+mn-ea"/>
                                <a:cs typeface="+mn-cs"/>
                              </a:rPr>
                            </m:ctrlPr>
                          </m:sSubPr>
                          <m:e>
                            <m:r>
                              <a:rPr lang="es-CR" sz="1100" b="0" i="1">
                                <a:solidFill>
                                  <a:schemeClr val="dk1"/>
                                </a:solidFill>
                                <a:effectLst/>
                                <a:latin typeface="Cambria Math" panose="02040503050406030204" pitchFamily="18" charset="0"/>
                                <a:ea typeface="+mn-ea"/>
                                <a:cs typeface="+mn-cs"/>
                              </a:rPr>
                              <m:t>𝐵</m:t>
                            </m:r>
                          </m:e>
                          <m:sub>
                            <m:r>
                              <a:rPr lang="es-CR" sz="1100" b="0" i="1">
                                <a:solidFill>
                                  <a:schemeClr val="dk1"/>
                                </a:solidFill>
                                <a:effectLst/>
                                <a:latin typeface="Cambria Math" panose="02040503050406030204" pitchFamily="18" charset="0"/>
                                <a:ea typeface="+mn-ea"/>
                                <a:cs typeface="+mn-cs"/>
                              </a:rPr>
                              <m:t>𝑇h</m:t>
                            </m:r>
                          </m:sub>
                        </m:sSub>
                      </m:den>
                    </m:f>
                  </m:oMath>
                </m:oMathPara>
              </a14:m>
              <a:endParaRPr lang="es-CR" sz="1100"/>
            </a:p>
            <a:p>
              <a:endParaRPr lang="es-CR" sz="1100" b="0" i="0">
                <a:solidFill>
                  <a:schemeClr val="dk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r>
                      <a:rPr lang="es-CR" sz="1100" b="0" i="1">
                        <a:solidFill>
                          <a:schemeClr val="dk1"/>
                        </a:solidFill>
                        <a:effectLst/>
                        <a:latin typeface="Cambria Math" panose="02040503050406030204" pitchFamily="18" charset="0"/>
                        <a:ea typeface="+mn-ea"/>
                        <a:cs typeface="+mn-cs"/>
                      </a:rPr>
                      <m:t> </m:t>
                    </m:r>
                    <m:sSub>
                      <m:sSubPr>
                        <m:ctrlPr>
                          <a:rPr lang="es-CR" sz="1100" b="0" i="1">
                            <a:solidFill>
                              <a:schemeClr val="dk1"/>
                            </a:solidFill>
                            <a:effectLst/>
                            <a:latin typeface="Cambria Math" panose="02040503050406030204" pitchFamily="18" charset="0"/>
                            <a:ea typeface="+mn-ea"/>
                            <a:cs typeface="+mn-cs"/>
                          </a:rPr>
                        </m:ctrlPr>
                      </m:sSubPr>
                      <m:e>
                        <m:r>
                          <a:rPr lang="es-CR" sz="1100" b="0" i="1">
                            <a:solidFill>
                              <a:schemeClr val="dk1"/>
                            </a:solidFill>
                            <a:effectLst/>
                            <a:latin typeface="Cambria Math" panose="02040503050406030204" pitchFamily="18" charset="0"/>
                            <a:ea typeface="+mn-ea"/>
                            <a:cs typeface="+mn-cs"/>
                          </a:rPr>
                          <m:t>𝐵</m:t>
                        </m:r>
                      </m:e>
                      <m:sub>
                        <m:r>
                          <a:rPr lang="es-CR" sz="1100" b="0" i="1">
                            <a:solidFill>
                              <a:schemeClr val="dk1"/>
                            </a:solidFill>
                            <a:effectLst/>
                            <a:latin typeface="Cambria Math" panose="02040503050406030204" pitchFamily="18" charset="0"/>
                            <a:ea typeface="+mn-ea"/>
                            <a:cs typeface="+mn-cs"/>
                          </a:rPr>
                          <m:t>𝑇𝑣</m:t>
                        </m:r>
                      </m:sub>
                    </m:sSub>
                    <m:r>
                      <a:rPr lang="es-CR" sz="1100" b="0" i="1">
                        <a:solidFill>
                          <a:schemeClr val="dk1"/>
                        </a:solidFill>
                        <a:effectLst/>
                        <a:latin typeface="Cambria Math" panose="02040503050406030204" pitchFamily="18" charset="0"/>
                        <a:ea typeface="+mn-ea"/>
                        <a:cs typeface="+mn-cs"/>
                      </a:rPr>
                      <m:t>= </m:t>
                    </m:r>
                    <m:sSub>
                      <m:sSubPr>
                        <m:ctrlPr>
                          <a:rPr lang="es-CR" sz="1100" b="0" i="1">
                            <a:solidFill>
                              <a:schemeClr val="dk1"/>
                            </a:solidFill>
                            <a:effectLst/>
                            <a:latin typeface="Cambria Math" panose="02040503050406030204" pitchFamily="18" charset="0"/>
                            <a:ea typeface="+mn-ea"/>
                            <a:cs typeface="+mn-cs"/>
                          </a:rPr>
                        </m:ctrlPr>
                      </m:sSubPr>
                      <m:e>
                        <m:r>
                          <a:rPr lang="es-CR" sz="1100" b="0" i="1">
                            <a:solidFill>
                              <a:schemeClr val="dk1"/>
                            </a:solidFill>
                            <a:effectLst/>
                            <a:latin typeface="Cambria Math" panose="02040503050406030204" pitchFamily="18" charset="0"/>
                            <a:ea typeface="+mn-ea"/>
                            <a:cs typeface="+mn-cs"/>
                          </a:rPr>
                          <m:t>𝐵</m:t>
                        </m:r>
                      </m:e>
                      <m:sub>
                        <m:r>
                          <a:rPr lang="es-CR" sz="1100" b="0" i="1">
                            <a:solidFill>
                              <a:schemeClr val="dk1"/>
                            </a:solidFill>
                            <a:effectLst/>
                            <a:latin typeface="Cambria Math" panose="02040503050406030204" pitchFamily="18" charset="0"/>
                            <a:ea typeface="+mn-ea"/>
                            <a:cs typeface="+mn-cs"/>
                          </a:rPr>
                          <m:t>𝑇h</m:t>
                        </m:r>
                        <m:r>
                          <a:rPr lang="es-CR" sz="1100" b="0" i="1">
                            <a:solidFill>
                              <a:schemeClr val="dk1"/>
                            </a:solidFill>
                            <a:effectLst/>
                            <a:latin typeface="Cambria Math" panose="02040503050406030204" pitchFamily="18" charset="0"/>
                            <a:ea typeface="+mn-ea"/>
                            <a:cs typeface="+mn-cs"/>
                          </a:rPr>
                          <m:t> </m:t>
                        </m:r>
                      </m:sub>
                    </m:sSub>
                    <m:r>
                      <a:rPr lang="es-CR" sz="1100" b="0" i="1">
                        <a:solidFill>
                          <a:schemeClr val="dk1"/>
                        </a:solidFill>
                        <a:effectLst/>
                        <a:latin typeface="Cambria Math" panose="02040503050406030204" pitchFamily="18" charset="0"/>
                        <a:ea typeface="+mn-ea"/>
                        <a:cs typeface="+mn-cs"/>
                      </a:rPr>
                      <m:t>𝑡𝑎𝑛</m:t>
                    </m:r>
                    <m:r>
                      <a:rPr lang="es-CR" sz="1100" b="0" i="1">
                        <a:solidFill>
                          <a:schemeClr val="dk1"/>
                        </a:solidFill>
                        <a:effectLst/>
                        <a:latin typeface="Cambria Math" panose="02040503050406030204" pitchFamily="18" charset="0"/>
                        <a:ea typeface="+mn-ea"/>
                        <a:cs typeface="+mn-cs"/>
                      </a:rPr>
                      <m:t>𝜃</m:t>
                    </m:r>
                  </m:oMath>
                </m:oMathPara>
              </a14:m>
              <a:endParaRPr lang="es-CR" sz="1100"/>
            </a:p>
            <a:p>
              <a:endParaRPr lang="es-CR" sz="1100"/>
            </a:p>
            <a:p>
              <a:r>
                <a:rPr lang="es-CR" sz="1100"/>
                <a:t>La</a:t>
              </a:r>
              <a:r>
                <a:rPr lang="es-CR" sz="1100" baseline="0"/>
                <a:t> componente horizontal fue calculada anteriormente en esta práctica, y el ángulo es el que se muestra en el video del experimento. </a:t>
              </a:r>
            </a:p>
            <a:p>
              <a:endParaRPr lang="es-CR" sz="1100" baseline="0"/>
            </a:p>
            <a:p>
              <a:pPr marL="0" marR="0" lvl="0" indent="0" defTabSz="914400" eaLnBrk="1" fontAlgn="auto" latinLnBrk="0" hangingPunct="1">
                <a:lnSpc>
                  <a:spcPct val="100000"/>
                </a:lnSpc>
                <a:spcBef>
                  <a:spcPts val="0"/>
                </a:spcBef>
                <a:spcAft>
                  <a:spcPts val="0"/>
                </a:spcAft>
                <a:buClrTx/>
                <a:buSzTx/>
                <a:buFontTx/>
                <a:buNone/>
                <a:tabLst/>
                <a:defRPr/>
              </a:pPr>
              <a:r>
                <a:rPr lang="es-CR" sz="1100" b="0" i="0">
                  <a:solidFill>
                    <a:schemeClr val="dk1"/>
                  </a:solidFill>
                  <a:effectLst/>
                  <a:latin typeface="+mn-lt"/>
                  <a:ea typeface="+mn-ea"/>
                  <a:cs typeface="+mn-cs"/>
                </a:rPr>
                <a:t>Al</a:t>
              </a:r>
              <a:r>
                <a:rPr lang="es-CR" sz="1100" b="0" i="0" baseline="0">
                  <a:solidFill>
                    <a:schemeClr val="dk1"/>
                  </a:solidFill>
                  <a:effectLst/>
                  <a:latin typeface="+mn-lt"/>
                  <a:ea typeface="+mn-ea"/>
                  <a:cs typeface="+mn-cs"/>
                </a:rPr>
                <a:t> realizar los cálculos, se obtiene un valor de </a:t>
              </a:r>
              <a:r>
                <a:rPr lang="es-CR" sz="1100" b="0" i="0">
                  <a:solidFill>
                    <a:schemeClr val="dk1"/>
                  </a:solidFill>
                  <a:effectLst/>
                  <a:latin typeface="+mn-lt"/>
                  <a:ea typeface="+mn-ea"/>
                  <a:cs typeface="+mn-cs"/>
                </a:rPr>
                <a:t>21962 nT</a:t>
              </a:r>
              <a:r>
                <a:rPr lang="es-CR" sz="1100">
                  <a:solidFill>
                    <a:schemeClr val="dk1"/>
                  </a:solidFill>
                  <a:effectLst/>
                  <a:latin typeface="+mn-lt"/>
                  <a:ea typeface="+mn-ea"/>
                  <a:cs typeface="+mn-cs"/>
                </a:rPr>
                <a:t> bastante</a:t>
              </a:r>
              <a:r>
                <a:rPr lang="es-CR" sz="1100" baseline="0">
                  <a:solidFill>
                    <a:schemeClr val="dk1"/>
                  </a:solidFill>
                  <a:effectLst/>
                  <a:latin typeface="+mn-lt"/>
                  <a:ea typeface="+mn-ea"/>
                  <a:cs typeface="+mn-cs"/>
                </a:rPr>
                <a:t> próximo al valor teórico de campo terrestre vertical en Costa Rica que es de 20309 nT. A partir de la diferencia en los resultados, se obtiene un error de 8%. </a:t>
              </a:r>
            </a:p>
            <a:p>
              <a:pPr marL="0" marR="0" lvl="0" indent="0" defTabSz="914400" eaLnBrk="1" fontAlgn="auto" latinLnBrk="0" hangingPunct="1">
                <a:lnSpc>
                  <a:spcPct val="100000"/>
                </a:lnSpc>
                <a:spcBef>
                  <a:spcPts val="0"/>
                </a:spcBef>
                <a:spcAft>
                  <a:spcPts val="0"/>
                </a:spcAft>
                <a:buClrTx/>
                <a:buSzTx/>
                <a:buFontTx/>
                <a:buNone/>
                <a:tabLst/>
                <a:defRPr/>
              </a:pPr>
              <a:endParaRPr lang="es-CR"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CR" sz="1100" baseline="0">
                  <a:solidFill>
                    <a:schemeClr val="dk1"/>
                  </a:solidFill>
                  <a:effectLst/>
                  <a:latin typeface="+mn-lt"/>
                  <a:ea typeface="+mn-ea"/>
                  <a:cs typeface="+mn-cs"/>
                </a:rPr>
                <a:t>Una vez halladas las componentes vertical y horizontal del campo magnético terrestre, se obtiene el campo total:</a:t>
              </a:r>
            </a:p>
            <a:p>
              <a:pPr marL="0" marR="0" lvl="0" indent="0" defTabSz="914400" eaLnBrk="1" fontAlgn="auto" latinLnBrk="0" hangingPunct="1">
                <a:lnSpc>
                  <a:spcPct val="100000"/>
                </a:lnSpc>
                <a:spcBef>
                  <a:spcPts val="0"/>
                </a:spcBef>
                <a:spcAft>
                  <a:spcPts val="0"/>
                </a:spcAft>
                <a:buClrTx/>
                <a:buSzTx/>
                <a:buFontTx/>
                <a:buNone/>
                <a:tabLst/>
                <a:defRPr/>
              </a:pPr>
              <a:endParaRPr lang="es-CR"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d>
                      <m:dPr>
                        <m:begChr m:val="‖"/>
                        <m:endChr m:val="‖"/>
                        <m:ctrlPr>
                          <a:rPr lang="es-CR" i="1">
                            <a:effectLst/>
                            <a:latin typeface="Cambria Math" panose="02040503050406030204" pitchFamily="18" charset="0"/>
                          </a:rPr>
                        </m:ctrlPr>
                      </m:dPr>
                      <m:e>
                        <m:sSub>
                          <m:sSubPr>
                            <m:ctrlPr>
                              <a:rPr lang="es-CR" sz="1100" b="0" i="1">
                                <a:solidFill>
                                  <a:schemeClr val="dk1"/>
                                </a:solidFill>
                                <a:effectLst/>
                                <a:latin typeface="Cambria Math" panose="02040503050406030204" pitchFamily="18" charset="0"/>
                                <a:ea typeface="+mn-ea"/>
                                <a:cs typeface="+mn-cs"/>
                              </a:rPr>
                            </m:ctrlPr>
                          </m:sSubPr>
                          <m:e>
                            <m:r>
                              <a:rPr lang="es-CR" sz="1100" b="0" i="1">
                                <a:solidFill>
                                  <a:schemeClr val="dk1"/>
                                </a:solidFill>
                                <a:effectLst/>
                                <a:latin typeface="Cambria Math" panose="02040503050406030204" pitchFamily="18" charset="0"/>
                                <a:ea typeface="+mn-ea"/>
                                <a:cs typeface="+mn-cs"/>
                              </a:rPr>
                              <m:t>𝐵</m:t>
                            </m:r>
                          </m:e>
                          <m:sub>
                            <m:r>
                              <a:rPr lang="es-CR" sz="1100" b="0" i="1">
                                <a:solidFill>
                                  <a:schemeClr val="dk1"/>
                                </a:solidFill>
                                <a:effectLst/>
                                <a:latin typeface="Cambria Math" panose="02040503050406030204" pitchFamily="18" charset="0"/>
                                <a:ea typeface="+mn-ea"/>
                                <a:cs typeface="+mn-cs"/>
                              </a:rPr>
                              <m:t>𝑇</m:t>
                            </m:r>
                          </m:sub>
                        </m:sSub>
                      </m:e>
                    </m:d>
                    <m:r>
                      <a:rPr lang="es-CR" b="0" i="1">
                        <a:effectLst/>
                        <a:latin typeface="Cambria Math" panose="02040503050406030204" pitchFamily="18" charset="0"/>
                      </a:rPr>
                      <m:t>=</m:t>
                    </m:r>
                    <m:rad>
                      <m:radPr>
                        <m:degHide m:val="on"/>
                        <m:ctrlPr>
                          <a:rPr lang="es-CR" b="0" i="1">
                            <a:effectLst/>
                            <a:latin typeface="Cambria Math" panose="02040503050406030204" pitchFamily="18" charset="0"/>
                          </a:rPr>
                        </m:ctrlPr>
                      </m:radPr>
                      <m:deg/>
                      <m:e>
                        <m:sSup>
                          <m:sSupPr>
                            <m:ctrlPr>
                              <a:rPr lang="es-CR" b="0" i="1">
                                <a:effectLst/>
                                <a:latin typeface="Cambria Math" panose="02040503050406030204" pitchFamily="18" charset="0"/>
                              </a:rPr>
                            </m:ctrlPr>
                          </m:sSupPr>
                          <m:e>
                            <m:sSub>
                              <m:sSubPr>
                                <m:ctrlPr>
                                  <a:rPr lang="es-CR" sz="1100" b="0" i="1">
                                    <a:solidFill>
                                      <a:schemeClr val="dk1"/>
                                    </a:solidFill>
                                    <a:effectLst/>
                                    <a:latin typeface="Cambria Math" panose="02040503050406030204" pitchFamily="18" charset="0"/>
                                    <a:ea typeface="+mn-ea"/>
                                    <a:cs typeface="+mn-cs"/>
                                  </a:rPr>
                                </m:ctrlPr>
                              </m:sSubPr>
                              <m:e>
                                <m:r>
                                  <a:rPr lang="es-CR" sz="1100" b="0" i="1">
                                    <a:solidFill>
                                      <a:schemeClr val="dk1"/>
                                    </a:solidFill>
                                    <a:effectLst/>
                                    <a:latin typeface="Cambria Math" panose="02040503050406030204" pitchFamily="18" charset="0"/>
                                    <a:ea typeface="+mn-ea"/>
                                    <a:cs typeface="+mn-cs"/>
                                  </a:rPr>
                                  <m:t>𝐵</m:t>
                                </m:r>
                              </m:e>
                              <m:sub>
                                <m:r>
                                  <a:rPr lang="es-CR" sz="1100" b="0" i="1">
                                    <a:solidFill>
                                      <a:schemeClr val="dk1"/>
                                    </a:solidFill>
                                    <a:effectLst/>
                                    <a:latin typeface="Cambria Math" panose="02040503050406030204" pitchFamily="18" charset="0"/>
                                    <a:ea typeface="+mn-ea"/>
                                    <a:cs typeface="+mn-cs"/>
                                  </a:rPr>
                                  <m:t>𝑇𝑣</m:t>
                                </m:r>
                              </m:sub>
                            </m:sSub>
                          </m:e>
                          <m:sup>
                            <m:r>
                              <a:rPr lang="es-CR" b="0" i="1">
                                <a:effectLst/>
                                <a:latin typeface="Cambria Math" panose="02040503050406030204" pitchFamily="18" charset="0"/>
                              </a:rPr>
                              <m:t>2</m:t>
                            </m:r>
                          </m:sup>
                        </m:sSup>
                        <m:r>
                          <a:rPr lang="es-CR" b="0" i="1">
                            <a:effectLst/>
                            <a:latin typeface="Cambria Math" panose="02040503050406030204" pitchFamily="18" charset="0"/>
                          </a:rPr>
                          <m:t>+</m:t>
                        </m:r>
                        <m:sSup>
                          <m:sSupPr>
                            <m:ctrlPr>
                              <a:rPr lang="es-CR" b="0" i="1">
                                <a:effectLst/>
                                <a:latin typeface="Cambria Math" panose="02040503050406030204" pitchFamily="18" charset="0"/>
                              </a:rPr>
                            </m:ctrlPr>
                          </m:sSupPr>
                          <m:e>
                            <m:sSub>
                              <m:sSubPr>
                                <m:ctrlPr>
                                  <a:rPr lang="es-CR" sz="1100" b="0" i="1">
                                    <a:solidFill>
                                      <a:schemeClr val="dk1"/>
                                    </a:solidFill>
                                    <a:effectLst/>
                                    <a:latin typeface="Cambria Math" panose="02040503050406030204" pitchFamily="18" charset="0"/>
                                    <a:ea typeface="+mn-ea"/>
                                    <a:cs typeface="+mn-cs"/>
                                  </a:rPr>
                                </m:ctrlPr>
                              </m:sSubPr>
                              <m:e>
                                <m:r>
                                  <a:rPr lang="es-CR" sz="1100" b="0" i="1">
                                    <a:solidFill>
                                      <a:schemeClr val="dk1"/>
                                    </a:solidFill>
                                    <a:effectLst/>
                                    <a:latin typeface="Cambria Math" panose="02040503050406030204" pitchFamily="18" charset="0"/>
                                    <a:ea typeface="+mn-ea"/>
                                    <a:cs typeface="+mn-cs"/>
                                  </a:rPr>
                                  <m:t>𝐵</m:t>
                                </m:r>
                              </m:e>
                              <m:sub>
                                <m:r>
                                  <a:rPr lang="es-CR" sz="1100" b="0" i="1">
                                    <a:solidFill>
                                      <a:schemeClr val="dk1"/>
                                    </a:solidFill>
                                    <a:effectLst/>
                                    <a:latin typeface="Cambria Math" panose="02040503050406030204" pitchFamily="18" charset="0"/>
                                    <a:ea typeface="+mn-ea"/>
                                    <a:cs typeface="+mn-cs"/>
                                  </a:rPr>
                                  <m:t>𝑇𝑣</m:t>
                                </m:r>
                              </m:sub>
                            </m:sSub>
                          </m:e>
                          <m:sup>
                            <m:r>
                              <a:rPr lang="es-CR" b="0" i="1">
                                <a:effectLst/>
                                <a:latin typeface="Cambria Math" panose="02040503050406030204" pitchFamily="18" charset="0"/>
                              </a:rPr>
                              <m:t>2</m:t>
                            </m:r>
                          </m:sup>
                        </m:sSup>
                      </m:e>
                    </m:rad>
                  </m:oMath>
                </m:oMathPara>
              </a14:m>
              <a:endParaRPr lang="es-CR">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s-CR">
                <a:effectLst/>
              </a:endParaRPr>
            </a:p>
            <a:p>
              <a:endParaRPr lang="es-CR" sz="1100"/>
            </a:p>
            <a:p>
              <a:r>
                <a:rPr lang="es-CR" sz="1100"/>
                <a:t>Al realizar</a:t>
              </a:r>
              <a:r>
                <a:rPr lang="es-CR" sz="1100" baseline="0"/>
                <a:t> los cálculos se obtiene el campo magnético terrestre resultante de forma experimental, cuyo valor es 36923 nT y su ángulo es de 36,5° en sentido horario respecto al eje horizontal tomado como referencia.</a:t>
              </a:r>
            </a:p>
          </xdr:txBody>
        </xdr:sp>
      </mc:Choice>
      <mc:Fallback xmlns="">
        <xdr:sp macro="" textlink="">
          <xdr:nvSpPr>
            <xdr:cNvPr id="5" name="CuadroTexto 4">
              <a:extLst>
                <a:ext uri="{FF2B5EF4-FFF2-40B4-BE49-F238E27FC236}">
                  <a16:creationId xmlns:a16="http://schemas.microsoft.com/office/drawing/2014/main" id="{F2F8E2F9-FE7A-454C-B7AE-621AEB3F3B1A}"/>
                </a:ext>
              </a:extLst>
            </xdr:cNvPr>
            <xdr:cNvSpPr txBox="1"/>
          </xdr:nvSpPr>
          <xdr:spPr>
            <a:xfrm>
              <a:off x="33571315" y="2112963"/>
              <a:ext cx="4612644" cy="4136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CR" sz="1100" b="0" i="0">
                  <a:solidFill>
                    <a:schemeClr val="dk1"/>
                  </a:solidFill>
                  <a:effectLst/>
                  <a:latin typeface="+mn-lt"/>
                  <a:ea typeface="+mn-ea"/>
                  <a:cs typeface="+mn-cs"/>
                </a:rPr>
                <a:t>Para determinar la</a:t>
              </a:r>
              <a:r>
                <a:rPr lang="es-CR" sz="1100" b="0" i="0" baseline="0">
                  <a:solidFill>
                    <a:schemeClr val="dk1"/>
                  </a:solidFill>
                  <a:effectLst/>
                  <a:latin typeface="+mn-lt"/>
                  <a:ea typeface="+mn-ea"/>
                  <a:cs typeface="+mn-cs"/>
                </a:rPr>
                <a:t> componente vertical del campo magnético terrestre (</a:t>
              </a:r>
              <a:r>
                <a:rPr lang="es-CR" sz="1100" b="0" i="0">
                  <a:solidFill>
                    <a:schemeClr val="dk1"/>
                  </a:solidFill>
                  <a:effectLst/>
                  <a:latin typeface="+mn-lt"/>
                  <a:ea typeface="+mn-ea"/>
                  <a:cs typeface="+mn-cs"/>
                </a:rPr>
                <a:t>Btv)</a:t>
              </a:r>
              <a:r>
                <a:rPr lang="es-CR" sz="1100" b="0" i="0" baseline="0">
                  <a:solidFill>
                    <a:schemeClr val="dk1"/>
                  </a:solidFill>
                  <a:effectLst/>
                  <a:latin typeface="+mn-lt"/>
                  <a:ea typeface="+mn-ea"/>
                  <a:cs typeface="+mn-cs"/>
                </a:rPr>
                <a:t> de forma experimental, se utilizó la ecuación que relaciona ambas componentes de manera trigonométrica: </a:t>
              </a:r>
              <a:endParaRPr lang="es-CR" i="0">
                <a:effectLst/>
              </a:endParaRPr>
            </a:p>
            <a:p>
              <a:endParaRPr lang="es-CR" sz="1100" b="0" i="1">
                <a:latin typeface="Cambria Math" panose="02040503050406030204" pitchFamily="18" charset="0"/>
              </a:endParaRPr>
            </a:p>
            <a:p>
              <a:pPr/>
              <a:r>
                <a:rPr lang="es-CR" sz="1100" b="0" i="0">
                  <a:latin typeface="Cambria Math" panose="02040503050406030204" pitchFamily="18" charset="0"/>
                </a:rPr>
                <a:t>𝑡𝑎𝑛</a:t>
              </a:r>
              <a:r>
                <a:rPr lang="es-CR" sz="1100" b="0" i="0">
                  <a:latin typeface="Cambria Math" panose="02040503050406030204" pitchFamily="18" charset="0"/>
                  <a:ea typeface="Cambria Math" panose="02040503050406030204" pitchFamily="18" charset="0"/>
                </a:rPr>
                <a:t>𝜃=</a:t>
              </a:r>
              <a:r>
                <a:rPr lang="es-CR" sz="1100" b="0" i="0">
                  <a:solidFill>
                    <a:schemeClr val="dk1"/>
                  </a:solidFill>
                  <a:effectLst/>
                  <a:latin typeface="Cambria Math" panose="02040503050406030204" pitchFamily="18" charset="0"/>
                  <a:ea typeface="+mn-ea"/>
                  <a:cs typeface="+mn-cs"/>
                </a:rPr>
                <a:t>𝐵_𝑇𝑣</a:t>
              </a:r>
              <a:r>
                <a:rPr lang="es-CR" sz="1100" b="0" i="0">
                  <a:solidFill>
                    <a:schemeClr val="dk1"/>
                  </a:solidFill>
                  <a:effectLst/>
                  <a:latin typeface="Cambria Math" panose="02040503050406030204" pitchFamily="18" charset="0"/>
                  <a:ea typeface="Cambria Math" panose="02040503050406030204" pitchFamily="18" charset="0"/>
                  <a:cs typeface="+mn-cs"/>
                </a:rPr>
                <a:t>/</a:t>
              </a:r>
              <a:r>
                <a:rPr lang="es-CR" sz="1100" b="0" i="0">
                  <a:solidFill>
                    <a:schemeClr val="dk1"/>
                  </a:solidFill>
                  <a:effectLst/>
                  <a:latin typeface="Cambria Math" panose="02040503050406030204" pitchFamily="18" charset="0"/>
                  <a:ea typeface="+mn-ea"/>
                  <a:cs typeface="+mn-cs"/>
                </a:rPr>
                <a:t>𝐵_𝑇ℎ </a:t>
              </a:r>
              <a:endParaRPr lang="es-CR" sz="1100"/>
            </a:p>
            <a:p>
              <a:endParaRPr lang="es-CR" sz="1100" b="0" i="0">
                <a:solidFill>
                  <a:schemeClr val="dk1"/>
                </a:solidFill>
                <a:effectLst/>
                <a:latin typeface="+mn-lt"/>
                <a:ea typeface="+mn-ea"/>
                <a:cs typeface="+mn-cs"/>
              </a:endParaRPr>
            </a:p>
            <a:p>
              <a:pPr/>
              <a:r>
                <a:rPr lang="es-CR" sz="1100" b="0" i="0">
                  <a:solidFill>
                    <a:schemeClr val="dk1"/>
                  </a:solidFill>
                  <a:effectLst/>
                  <a:latin typeface="Cambria Math" panose="02040503050406030204" pitchFamily="18" charset="0"/>
                  <a:ea typeface="+mn-ea"/>
                  <a:cs typeface="+mn-cs"/>
                </a:rPr>
                <a:t> 𝐵_𝑇𝑣= 𝐵_(𝑇ℎ ) 𝑡𝑎𝑛𝜃</a:t>
              </a:r>
              <a:endParaRPr lang="es-CR" sz="1100"/>
            </a:p>
            <a:p>
              <a:endParaRPr lang="es-CR" sz="1100"/>
            </a:p>
            <a:p>
              <a:r>
                <a:rPr lang="es-CR" sz="1100"/>
                <a:t>La</a:t>
              </a:r>
              <a:r>
                <a:rPr lang="es-CR" sz="1100" baseline="0"/>
                <a:t> componente horizontal fue calculada anteriormente en esta práctica, y el ángulo es el que se muestra en el video del experimento. </a:t>
              </a:r>
            </a:p>
            <a:p>
              <a:endParaRPr lang="es-CR" sz="1100" baseline="0"/>
            </a:p>
            <a:p>
              <a:pPr marL="0" marR="0" lvl="0" indent="0" defTabSz="914400" eaLnBrk="1" fontAlgn="auto" latinLnBrk="0" hangingPunct="1">
                <a:lnSpc>
                  <a:spcPct val="100000"/>
                </a:lnSpc>
                <a:spcBef>
                  <a:spcPts val="0"/>
                </a:spcBef>
                <a:spcAft>
                  <a:spcPts val="0"/>
                </a:spcAft>
                <a:buClrTx/>
                <a:buSzTx/>
                <a:buFontTx/>
                <a:buNone/>
                <a:tabLst/>
                <a:defRPr/>
              </a:pPr>
              <a:r>
                <a:rPr lang="es-CR" sz="1100" b="0" i="0">
                  <a:solidFill>
                    <a:schemeClr val="dk1"/>
                  </a:solidFill>
                  <a:effectLst/>
                  <a:latin typeface="+mn-lt"/>
                  <a:ea typeface="+mn-ea"/>
                  <a:cs typeface="+mn-cs"/>
                </a:rPr>
                <a:t>Al</a:t>
              </a:r>
              <a:r>
                <a:rPr lang="es-CR" sz="1100" b="0" i="0" baseline="0">
                  <a:solidFill>
                    <a:schemeClr val="dk1"/>
                  </a:solidFill>
                  <a:effectLst/>
                  <a:latin typeface="+mn-lt"/>
                  <a:ea typeface="+mn-ea"/>
                  <a:cs typeface="+mn-cs"/>
                </a:rPr>
                <a:t> realizar los cálculos, se obtiene un valor de </a:t>
              </a:r>
              <a:r>
                <a:rPr lang="es-CR" sz="1100" b="0" i="0">
                  <a:solidFill>
                    <a:schemeClr val="dk1"/>
                  </a:solidFill>
                  <a:effectLst/>
                  <a:latin typeface="+mn-lt"/>
                  <a:ea typeface="+mn-ea"/>
                  <a:cs typeface="+mn-cs"/>
                </a:rPr>
                <a:t>21962 nT</a:t>
              </a:r>
              <a:r>
                <a:rPr lang="es-CR" sz="1100">
                  <a:solidFill>
                    <a:schemeClr val="dk1"/>
                  </a:solidFill>
                  <a:effectLst/>
                  <a:latin typeface="+mn-lt"/>
                  <a:ea typeface="+mn-ea"/>
                  <a:cs typeface="+mn-cs"/>
                </a:rPr>
                <a:t> bastante</a:t>
              </a:r>
              <a:r>
                <a:rPr lang="es-CR" sz="1100" baseline="0">
                  <a:solidFill>
                    <a:schemeClr val="dk1"/>
                  </a:solidFill>
                  <a:effectLst/>
                  <a:latin typeface="+mn-lt"/>
                  <a:ea typeface="+mn-ea"/>
                  <a:cs typeface="+mn-cs"/>
                </a:rPr>
                <a:t> próximo al valor teórico de campo terrestre vertical en Costa Rica que es de 20309 nT. A partir de la diferencia en los resultados, se obtiene un error de 8%. </a:t>
              </a:r>
            </a:p>
            <a:p>
              <a:pPr marL="0" marR="0" lvl="0" indent="0" defTabSz="914400" eaLnBrk="1" fontAlgn="auto" latinLnBrk="0" hangingPunct="1">
                <a:lnSpc>
                  <a:spcPct val="100000"/>
                </a:lnSpc>
                <a:spcBef>
                  <a:spcPts val="0"/>
                </a:spcBef>
                <a:spcAft>
                  <a:spcPts val="0"/>
                </a:spcAft>
                <a:buClrTx/>
                <a:buSzTx/>
                <a:buFontTx/>
                <a:buNone/>
                <a:tabLst/>
                <a:defRPr/>
              </a:pPr>
              <a:endParaRPr lang="es-CR"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CR" sz="1100" baseline="0">
                  <a:solidFill>
                    <a:schemeClr val="dk1"/>
                  </a:solidFill>
                  <a:effectLst/>
                  <a:latin typeface="+mn-lt"/>
                  <a:ea typeface="+mn-ea"/>
                  <a:cs typeface="+mn-cs"/>
                </a:rPr>
                <a:t>Una vez halladas las componentes vertical y horizontal del campo magnético terrestre, se obtiene el campo total:</a:t>
              </a:r>
            </a:p>
            <a:p>
              <a:pPr marL="0" marR="0" lvl="0" indent="0" defTabSz="914400" eaLnBrk="1" fontAlgn="auto" latinLnBrk="0" hangingPunct="1">
                <a:lnSpc>
                  <a:spcPct val="100000"/>
                </a:lnSpc>
                <a:spcBef>
                  <a:spcPts val="0"/>
                </a:spcBef>
                <a:spcAft>
                  <a:spcPts val="0"/>
                </a:spcAft>
                <a:buClrTx/>
                <a:buSzTx/>
                <a:buFontTx/>
                <a:buNone/>
                <a:tabLst/>
                <a:defRPr/>
              </a:pPr>
              <a:endParaRPr lang="es-CR"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CR" i="0">
                  <a:effectLst/>
                  <a:latin typeface="Cambria Math" panose="02040503050406030204" pitchFamily="18" charset="0"/>
                </a:rPr>
                <a:t>‖</a:t>
              </a:r>
              <a:r>
                <a:rPr lang="es-CR" sz="1100" b="0" i="0">
                  <a:solidFill>
                    <a:schemeClr val="dk1"/>
                  </a:solidFill>
                  <a:effectLst/>
                  <a:latin typeface="Cambria Math" panose="02040503050406030204" pitchFamily="18" charset="0"/>
                  <a:ea typeface="+mn-ea"/>
                  <a:cs typeface="+mn-cs"/>
                </a:rPr>
                <a:t>𝐵_𝑇 ‖</a:t>
              </a:r>
              <a:r>
                <a:rPr lang="es-CR" b="0" i="0">
                  <a:effectLst/>
                  <a:latin typeface="Cambria Math" panose="02040503050406030204" pitchFamily="18" charset="0"/>
                </a:rPr>
                <a:t>=√(〖</a:t>
              </a:r>
              <a:r>
                <a:rPr lang="es-CR" sz="1100" b="0" i="0">
                  <a:solidFill>
                    <a:schemeClr val="dk1"/>
                  </a:solidFill>
                  <a:effectLst/>
                  <a:latin typeface="Cambria Math" panose="02040503050406030204" pitchFamily="18" charset="0"/>
                  <a:ea typeface="+mn-ea"/>
                  <a:cs typeface="+mn-cs"/>
                </a:rPr>
                <a:t>𝐵_𝑇𝑣〗^</a:t>
              </a:r>
              <a:r>
                <a:rPr lang="es-CR" b="0" i="0">
                  <a:effectLst/>
                  <a:latin typeface="Cambria Math" panose="02040503050406030204" pitchFamily="18" charset="0"/>
                </a:rPr>
                <a:t>2+〖</a:t>
              </a:r>
              <a:r>
                <a:rPr lang="es-CR" sz="1100" b="0" i="0">
                  <a:solidFill>
                    <a:schemeClr val="dk1"/>
                  </a:solidFill>
                  <a:effectLst/>
                  <a:latin typeface="Cambria Math" panose="02040503050406030204" pitchFamily="18" charset="0"/>
                  <a:ea typeface="+mn-ea"/>
                  <a:cs typeface="+mn-cs"/>
                </a:rPr>
                <a:t>𝐵_𝑇𝑣〗^</a:t>
              </a:r>
              <a:r>
                <a:rPr lang="es-CR" b="0" i="0">
                  <a:effectLst/>
                  <a:latin typeface="Cambria Math" panose="02040503050406030204" pitchFamily="18" charset="0"/>
                </a:rPr>
                <a:t>2 )</a:t>
              </a:r>
              <a:endParaRPr lang="es-CR">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s-CR">
                <a:effectLst/>
              </a:endParaRPr>
            </a:p>
            <a:p>
              <a:endParaRPr lang="es-CR" sz="1100"/>
            </a:p>
            <a:p>
              <a:r>
                <a:rPr lang="es-CR" sz="1100"/>
                <a:t>Al realizar</a:t>
              </a:r>
              <a:r>
                <a:rPr lang="es-CR" sz="1100" baseline="0"/>
                <a:t> los cálculos se obtiene el campo magnético terrestre resultante de forma experimental, cuyo valor es 36923 nT y su ángulo es de 36,5° en sentido horario respecto al eje horizontal tomado como referencia.</a:t>
              </a:r>
            </a:p>
          </xdr:txBody>
        </xdr:sp>
      </mc:Fallback>
    </mc:AlternateContent>
    <xdr:clientData/>
  </xdr:twoCellAnchor>
  <xdr:twoCellAnchor>
    <xdr:from>
      <xdr:col>1</xdr:col>
      <xdr:colOff>631032</xdr:colOff>
      <xdr:row>2</xdr:row>
      <xdr:rowOff>11907</xdr:rowOff>
    </xdr:from>
    <xdr:to>
      <xdr:col>4</xdr:col>
      <xdr:colOff>917832</xdr:colOff>
      <xdr:row>6</xdr:row>
      <xdr:rowOff>172639</xdr:rowOff>
    </xdr:to>
    <xdr:sp macro="" textlink="">
      <xdr:nvSpPr>
        <xdr:cNvPr id="6" name="TextBox 1">
          <a:extLst>
            <a:ext uri="{FF2B5EF4-FFF2-40B4-BE49-F238E27FC236}">
              <a16:creationId xmlns:a16="http://schemas.microsoft.com/office/drawing/2014/main" id="{E470E742-2ED9-4959-9334-2C95926F7077}"/>
            </a:ext>
          </a:extLst>
        </xdr:cNvPr>
        <xdr:cNvSpPr txBox="1"/>
      </xdr:nvSpPr>
      <xdr:spPr>
        <a:xfrm>
          <a:off x="631032" y="202407"/>
          <a:ext cx="2892840" cy="9303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200">
              <a:latin typeface="Arial" panose="020B0604020202020204" pitchFamily="34" charset="0"/>
              <a:cs typeface="Arial" panose="020B0604020202020204" pitchFamily="34" charset="0"/>
            </a:rPr>
            <a:t>Grupo 6</a:t>
          </a:r>
          <a:r>
            <a:rPr lang="es-CR" sz="1200" baseline="0">
              <a:latin typeface="Arial" panose="020B0604020202020204" pitchFamily="34" charset="0"/>
              <a:cs typeface="Arial" panose="020B0604020202020204" pitchFamily="34" charset="0"/>
            </a:rPr>
            <a:t> </a:t>
          </a:r>
        </a:p>
        <a:p>
          <a:r>
            <a:rPr lang="es-CR" sz="1200">
              <a:latin typeface="Arial" panose="020B0604020202020204" pitchFamily="34" charset="0"/>
              <a:cs typeface="Arial" panose="020B0604020202020204" pitchFamily="34" charset="0"/>
            </a:rPr>
            <a:t>Emmanuel Naranjo Blanco</a:t>
          </a:r>
        </a:p>
        <a:p>
          <a:r>
            <a:rPr lang="es-CR" sz="1200">
              <a:latin typeface="Arial" panose="020B0604020202020204" pitchFamily="34" charset="0"/>
              <a:cs typeface="Arial" panose="020B0604020202020204" pitchFamily="34" charset="0"/>
            </a:rPr>
            <a:t>José Julián Camacho Hernández</a:t>
          </a:r>
        </a:p>
        <a:p>
          <a:r>
            <a:rPr lang="es-CR" sz="1200">
              <a:latin typeface="Arial" panose="020B0604020202020204" pitchFamily="34" charset="0"/>
              <a:cs typeface="Arial" panose="020B0604020202020204" pitchFamily="34" charset="0"/>
            </a:rPr>
            <a:t>Gabiel González Rodríguez</a:t>
          </a:r>
        </a:p>
      </xdr:txBody>
    </xdr:sp>
    <xdr:clientData/>
  </xdr:twoCellAnchor>
  <xdr:twoCellAnchor>
    <xdr:from>
      <xdr:col>33</xdr:col>
      <xdr:colOff>545295</xdr:colOff>
      <xdr:row>33</xdr:row>
      <xdr:rowOff>126717</xdr:rowOff>
    </xdr:from>
    <xdr:to>
      <xdr:col>40</xdr:col>
      <xdr:colOff>353856</xdr:colOff>
      <xdr:row>44</xdr:row>
      <xdr:rowOff>107471</xdr:rowOff>
    </xdr:to>
    <xdr:sp macro="" textlink="">
      <xdr:nvSpPr>
        <xdr:cNvPr id="7" name="CuadroTexto 6">
          <a:extLst>
            <a:ext uri="{FF2B5EF4-FFF2-40B4-BE49-F238E27FC236}">
              <a16:creationId xmlns:a16="http://schemas.microsoft.com/office/drawing/2014/main" id="{E9F59871-F98F-4600-B639-0159E20996E7}"/>
            </a:ext>
          </a:extLst>
        </xdr:cNvPr>
        <xdr:cNvSpPr txBox="1"/>
      </xdr:nvSpPr>
      <xdr:spPr>
        <a:xfrm>
          <a:off x="34217228" y="7306450"/>
          <a:ext cx="5684428" cy="24276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100" b="1"/>
            <a:t>Conclusiones:</a:t>
          </a:r>
        </a:p>
        <a:p>
          <a:endParaRPr lang="es-CR" sz="1100" b="1"/>
        </a:p>
        <a:p>
          <a:r>
            <a:rPr lang="es-CR" sz="1100" b="1"/>
            <a:t>1. </a:t>
          </a:r>
          <a:r>
            <a:rPr lang="es-CR" sz="1100" b="0"/>
            <a:t>Se</a:t>
          </a:r>
          <a:r>
            <a:rPr lang="es-CR" sz="1100" b="0" baseline="0"/>
            <a:t> logró comprobar los valores del campo magnético terrestre mediante el estudio del campo magnético generado por una bobina circular cuando </a:t>
          </a:r>
          <a:r>
            <a:rPr lang="es-CR" sz="1100" b="0" baseline="0">
              <a:solidFill>
                <a:schemeClr val="dk1"/>
              </a:solidFill>
              <a:effectLst/>
              <a:latin typeface="+mn-lt"/>
              <a:ea typeface="+mn-ea"/>
              <a:cs typeface="+mn-cs"/>
            </a:rPr>
            <a:t>la atraviesa</a:t>
          </a:r>
          <a:r>
            <a:rPr lang="es-CR" sz="1100" b="0" baseline="0"/>
            <a:t> una corriente y analizando el ángulo en la brújula de declinación.</a:t>
          </a:r>
          <a:endParaRPr lang="es-CR" sz="1100" b="1"/>
        </a:p>
        <a:p>
          <a:endParaRPr lang="es-CR" sz="1100" b="1"/>
        </a:p>
        <a:p>
          <a:r>
            <a:rPr lang="es-CR" sz="1100" b="1"/>
            <a:t>2. </a:t>
          </a:r>
          <a:r>
            <a:rPr lang="es-CR" sz="1100" b="0"/>
            <a:t>Se logró</a:t>
          </a:r>
          <a:r>
            <a:rPr lang="es-CR" sz="1100" b="0" baseline="0"/>
            <a:t> determinar de manera experimental el valor de la componente horizontal del  campo magnético terrestre. Se obtuvo un valor de (</a:t>
          </a:r>
          <a:r>
            <a:rPr lang="es-CR" sz="1100" b="0" i="0" u="none" strike="noStrike">
              <a:solidFill>
                <a:schemeClr val="dk1"/>
              </a:solidFill>
              <a:effectLst/>
              <a:latin typeface="+mn-lt"/>
              <a:ea typeface="+mn-ea"/>
              <a:cs typeface="+mn-cs"/>
            </a:rPr>
            <a:t>0,000029681 ±</a:t>
          </a:r>
          <a:r>
            <a:rPr lang="es-CR"/>
            <a:t> </a:t>
          </a:r>
          <a:r>
            <a:rPr lang="es-CR" sz="1100" b="0" i="0" u="none" strike="noStrike">
              <a:solidFill>
                <a:schemeClr val="dk1"/>
              </a:solidFill>
              <a:effectLst/>
              <a:latin typeface="+mn-lt"/>
              <a:ea typeface="+mn-ea"/>
              <a:cs typeface="+mn-cs"/>
            </a:rPr>
            <a:t>0,000002864) T.</a:t>
          </a:r>
          <a:r>
            <a:rPr lang="es-CR" sz="1100" b="0" i="0" u="none" strike="noStrike" baseline="0">
              <a:solidFill>
                <a:schemeClr val="dk1"/>
              </a:solidFill>
              <a:effectLst/>
              <a:latin typeface="+mn-lt"/>
              <a:ea typeface="+mn-ea"/>
              <a:cs typeface="+mn-cs"/>
            </a:rPr>
            <a:t> </a:t>
          </a:r>
        </a:p>
        <a:p>
          <a:endParaRPr lang="es-CR" sz="1100" b="0" i="0" u="none" strike="noStrike" baseline="0">
            <a:solidFill>
              <a:schemeClr val="dk1"/>
            </a:solidFill>
            <a:effectLst/>
            <a:latin typeface="+mn-lt"/>
            <a:ea typeface="+mn-ea"/>
            <a:cs typeface="+mn-cs"/>
          </a:endParaRPr>
        </a:p>
        <a:p>
          <a:r>
            <a:rPr lang="es-CR" sz="1100" b="1" i="0" u="none" strike="noStrike" baseline="0">
              <a:solidFill>
                <a:schemeClr val="dk1"/>
              </a:solidFill>
              <a:effectLst/>
              <a:latin typeface="+mn-lt"/>
              <a:ea typeface="+mn-ea"/>
              <a:cs typeface="+mn-cs"/>
            </a:rPr>
            <a:t>3. </a:t>
          </a:r>
          <a:r>
            <a:rPr lang="es-CR" b="1"/>
            <a:t> </a:t>
          </a:r>
          <a:r>
            <a:rPr lang="es-CR" b="0"/>
            <a:t>A</a:t>
          </a:r>
          <a:r>
            <a:rPr lang="es-CR" b="0" baseline="0"/>
            <a:t> partir de métodos de experimentales, se logró determinar que el valor del campo magnético terrestre en su componente vertical es de (</a:t>
          </a:r>
          <a:r>
            <a:rPr lang="es-CR" sz="1100" b="0" i="0" u="none" strike="noStrike">
              <a:solidFill>
                <a:schemeClr val="dk1"/>
              </a:solidFill>
              <a:effectLst/>
              <a:latin typeface="+mn-lt"/>
              <a:ea typeface="+mn-ea"/>
              <a:cs typeface="+mn-cs"/>
            </a:rPr>
            <a:t>0,000021962 ±</a:t>
          </a:r>
          <a:r>
            <a:rPr lang="es-CR"/>
            <a:t> </a:t>
          </a:r>
          <a:r>
            <a:rPr lang="es-CR" sz="1100" b="0" i="0" u="none" strike="noStrike">
              <a:solidFill>
                <a:schemeClr val="dk1"/>
              </a:solidFill>
              <a:effectLst/>
              <a:latin typeface="+mn-lt"/>
              <a:ea typeface="+mn-ea"/>
              <a:cs typeface="+mn-cs"/>
            </a:rPr>
            <a:t>0,446737008</a:t>
          </a:r>
          <a:r>
            <a:rPr lang="es-CR" b="0" baseline="0"/>
            <a:t>) T.</a:t>
          </a:r>
          <a:endParaRPr lang="es-CR" sz="1100" b="0" i="0" u="none" strike="noStrike" baseline="0">
            <a:solidFill>
              <a:schemeClr val="dk1"/>
            </a:solidFill>
            <a:effectLst/>
            <a:latin typeface="+mn-lt"/>
            <a:ea typeface="+mn-ea"/>
            <a:cs typeface="+mn-cs"/>
          </a:endParaRPr>
        </a:p>
        <a:p>
          <a:endParaRPr lang="es-CR" sz="1100" b="0" i="0" u="none" strike="noStrike" baseline="0">
            <a:solidFill>
              <a:schemeClr val="dk1"/>
            </a:solidFill>
            <a:effectLst/>
            <a:latin typeface="+mn-lt"/>
            <a:ea typeface="+mn-ea"/>
            <a:cs typeface="+mn-cs"/>
          </a:endParaRPr>
        </a:p>
        <a:p>
          <a:r>
            <a:rPr lang="es-CR" sz="1100" b="1" i="0" u="none" strike="noStrike" baseline="0">
              <a:solidFill>
                <a:schemeClr val="dk1"/>
              </a:solidFill>
              <a:effectLst/>
              <a:latin typeface="+mn-lt"/>
              <a:ea typeface="+mn-ea"/>
              <a:cs typeface="+mn-cs"/>
            </a:rPr>
            <a:t>4.  </a:t>
          </a:r>
          <a:r>
            <a:rPr lang="es-CR" sz="1100" b="0" i="0" u="none" strike="noStrike" baseline="0">
              <a:solidFill>
                <a:schemeClr val="dk1"/>
              </a:solidFill>
              <a:effectLst/>
              <a:latin typeface="+mn-lt"/>
              <a:ea typeface="+mn-ea"/>
              <a:cs typeface="+mn-cs"/>
            </a:rPr>
            <a:t>Para ambos procedimientos experimentales se obtuvo un porcentaje de error de 8.  </a:t>
          </a:r>
          <a:endParaRPr lang="es-CR" sz="11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7620</xdr:colOff>
      <xdr:row>1</xdr:row>
      <xdr:rowOff>15240</xdr:rowOff>
    </xdr:from>
    <xdr:to>
      <xdr:col>2</xdr:col>
      <xdr:colOff>1965157</xdr:colOff>
      <xdr:row>5</xdr:row>
      <xdr:rowOff>187345</xdr:rowOff>
    </xdr:to>
    <xdr:sp macro="" textlink="">
      <xdr:nvSpPr>
        <xdr:cNvPr id="2" name="TextBox 1">
          <a:extLst>
            <a:ext uri="{FF2B5EF4-FFF2-40B4-BE49-F238E27FC236}">
              <a16:creationId xmlns:a16="http://schemas.microsoft.com/office/drawing/2014/main" id="{B3A7286C-366C-4E4C-8AAE-A6E8E5C186AE}"/>
            </a:ext>
          </a:extLst>
        </xdr:cNvPr>
        <xdr:cNvSpPr txBox="1"/>
      </xdr:nvSpPr>
      <xdr:spPr>
        <a:xfrm>
          <a:off x="737536" y="207745"/>
          <a:ext cx="2687453" cy="942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200">
              <a:latin typeface="Arial" panose="020B0604020202020204" pitchFamily="34" charset="0"/>
              <a:cs typeface="Arial" panose="020B0604020202020204" pitchFamily="34" charset="0"/>
            </a:rPr>
            <a:t>Grupo 6</a:t>
          </a:r>
          <a:r>
            <a:rPr lang="es-CR" sz="1200" baseline="0">
              <a:latin typeface="Arial" panose="020B0604020202020204" pitchFamily="34" charset="0"/>
              <a:cs typeface="Arial" panose="020B0604020202020204" pitchFamily="34" charset="0"/>
            </a:rPr>
            <a:t> </a:t>
          </a:r>
        </a:p>
        <a:p>
          <a:r>
            <a:rPr lang="es-CR" sz="1200">
              <a:latin typeface="Arial" panose="020B0604020202020204" pitchFamily="34" charset="0"/>
              <a:cs typeface="Arial" panose="020B0604020202020204" pitchFamily="34" charset="0"/>
            </a:rPr>
            <a:t>Emmanuel Naranjo Blanco</a:t>
          </a:r>
        </a:p>
        <a:p>
          <a:r>
            <a:rPr lang="es-CR" sz="1200">
              <a:latin typeface="Arial" panose="020B0604020202020204" pitchFamily="34" charset="0"/>
              <a:cs typeface="Arial" panose="020B0604020202020204" pitchFamily="34" charset="0"/>
            </a:rPr>
            <a:t>José Julián Camacho Hernández</a:t>
          </a:r>
        </a:p>
        <a:p>
          <a:r>
            <a:rPr lang="es-CR" sz="1200">
              <a:latin typeface="Arial" panose="020B0604020202020204" pitchFamily="34" charset="0"/>
              <a:cs typeface="Arial" panose="020B0604020202020204" pitchFamily="34" charset="0"/>
            </a:rPr>
            <a:t>Gabiel González Rodríguez</a:t>
          </a:r>
        </a:p>
      </xdr:txBody>
    </xdr:sp>
    <xdr:clientData/>
  </xdr:twoCellAnchor>
  <xdr:twoCellAnchor>
    <xdr:from>
      <xdr:col>15</xdr:col>
      <xdr:colOff>1274064</xdr:colOff>
      <xdr:row>1</xdr:row>
      <xdr:rowOff>46194</xdr:rowOff>
    </xdr:from>
    <xdr:to>
      <xdr:col>20</xdr:col>
      <xdr:colOff>380635</xdr:colOff>
      <xdr:row>21</xdr:row>
      <xdr:rowOff>64851</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6F2D98DF-A683-422B-A89B-3CEEB08C1036}"/>
                </a:ext>
              </a:extLst>
            </xdr:cNvPr>
            <xdr:cNvSpPr txBox="1"/>
          </xdr:nvSpPr>
          <xdr:spPr>
            <a:xfrm>
              <a:off x="22439830" y="240747"/>
              <a:ext cx="5461975" cy="413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R" sz="1100" b="1"/>
                <a:t>Cálculos con tensión constante</a:t>
              </a:r>
            </a:p>
            <a:p>
              <a:r>
                <a:rPr lang="es-CR" sz="1100"/>
                <a:t>Aplicación</a:t>
              </a:r>
              <a:r>
                <a:rPr lang="es-CR" sz="1100" baseline="0"/>
                <a:t> de la Primera Ley de Newton para el cálculo de la </a:t>
              </a:r>
              <a:r>
                <a:rPr lang="es-CR" sz="1100" b="1" baseline="0"/>
                <a:t>tensión en el alambre de cobre</a:t>
              </a:r>
              <a:r>
                <a:rPr lang="es-CR" sz="1100" baseline="0"/>
                <a:t>:</a:t>
              </a:r>
            </a:p>
            <a:p>
              <a:pPr/>
              <a14:m>
                <m:oMathPara xmlns:m="http://schemas.openxmlformats.org/officeDocument/2006/math">
                  <m:oMathParaPr>
                    <m:jc m:val="centerGroup"/>
                  </m:oMathParaPr>
                  <m:oMath xmlns:m="http://schemas.openxmlformats.org/officeDocument/2006/math">
                    <m:nary>
                      <m:naryPr>
                        <m:chr m:val="∑"/>
                        <m:subHide m:val="on"/>
                        <m:supHide m:val="on"/>
                        <m:ctrlPr>
                          <a:rPr lang="es-CR" sz="1100" i="1" baseline="0">
                            <a:latin typeface="Cambria Math" panose="02040503050406030204" pitchFamily="18" charset="0"/>
                          </a:rPr>
                        </m:ctrlPr>
                      </m:naryPr>
                      <m:sub/>
                      <m:sup/>
                      <m:e>
                        <m:r>
                          <a:rPr lang="es-CR" sz="1100" b="0" i="1" baseline="0">
                            <a:latin typeface="Cambria Math" panose="02040503050406030204" pitchFamily="18" charset="0"/>
                          </a:rPr>
                          <m:t>𝐹</m:t>
                        </m:r>
                        <m:r>
                          <a:rPr lang="es-CR" sz="1100" b="0" i="1" baseline="0">
                            <a:latin typeface="Cambria Math" panose="02040503050406030204" pitchFamily="18" charset="0"/>
                          </a:rPr>
                          <m:t>=0</m:t>
                        </m:r>
                      </m:e>
                    </m:nary>
                  </m:oMath>
                </m:oMathPara>
              </a14:m>
              <a:endParaRPr lang="es-CR" sz="1100" baseline="0"/>
            </a:p>
            <a:p>
              <a:endParaRPr lang="es-CR" sz="1100" baseline="0"/>
            </a:p>
            <a:p>
              <a:pPr/>
              <a14:m>
                <m:oMathPara xmlns:m="http://schemas.openxmlformats.org/officeDocument/2006/math">
                  <m:oMathParaPr>
                    <m:jc m:val="centerGroup"/>
                  </m:oMathParaPr>
                  <m:oMath xmlns:m="http://schemas.openxmlformats.org/officeDocument/2006/math">
                    <m:r>
                      <a:rPr lang="es-CR" sz="1100" b="0" i="1" baseline="0">
                        <a:latin typeface="Cambria Math" panose="02040503050406030204" pitchFamily="18" charset="0"/>
                      </a:rPr>
                      <m:t>𝑇</m:t>
                    </m:r>
                    <m:r>
                      <a:rPr lang="es-CR" sz="1100" b="0" i="1" baseline="0">
                        <a:latin typeface="Cambria Math" panose="02040503050406030204" pitchFamily="18" charset="0"/>
                      </a:rPr>
                      <m:t>=</m:t>
                    </m:r>
                    <m:sSub>
                      <m:sSubPr>
                        <m:ctrlPr>
                          <a:rPr lang="es-CR" sz="1100" b="0" i="1" baseline="0">
                            <a:latin typeface="Cambria Math" panose="02040503050406030204" pitchFamily="18" charset="0"/>
                          </a:rPr>
                        </m:ctrlPr>
                      </m:sSubPr>
                      <m:e>
                        <m:r>
                          <a:rPr lang="en-US" sz="1100" b="0" i="1" baseline="0">
                            <a:latin typeface="Cambria Math" panose="02040503050406030204" pitchFamily="18" charset="0"/>
                          </a:rPr>
                          <m:t>𝑚</m:t>
                        </m:r>
                      </m:e>
                      <m:sub>
                        <m:r>
                          <a:rPr lang="en-US" sz="1100" b="0" i="1" baseline="0">
                            <a:latin typeface="Cambria Math" panose="02040503050406030204" pitchFamily="18" charset="0"/>
                          </a:rPr>
                          <m:t>𝑐𝑜𝑙𝑔𝑎𝑛𝑡𝑒</m:t>
                        </m:r>
                      </m:sub>
                    </m:sSub>
                    <m:r>
                      <a:rPr lang="es-CR" sz="1100" b="0" i="1" baseline="0">
                        <a:latin typeface="Cambria Math" panose="02040503050406030204" pitchFamily="18" charset="0"/>
                      </a:rPr>
                      <m:t>𝑔</m:t>
                    </m:r>
                  </m:oMath>
                </m:oMathPara>
              </a14:m>
              <a:endParaRPr lang="es-CR" sz="1100" baseline="0"/>
            </a:p>
            <a:p>
              <a:endParaRPr lang="es-CR" sz="1100" baseline="0"/>
            </a:p>
            <a:p>
              <a:r>
                <a:rPr lang="es-CR" sz="1100" baseline="0"/>
                <a:t>Donde m es la masa colgante de 29,63 g y g es el valor de gravedad en Costa Rica (tabla 5.4).</a:t>
              </a:r>
              <a:endParaRPr lang="en-US" sz="1100" b="0" baseline="0"/>
            </a:p>
            <a:p>
              <a:endParaRPr lang="es-CR" sz="1100" baseline="0"/>
            </a:p>
            <a:p>
              <a:r>
                <a:rPr lang="es-CR" sz="1100" baseline="0"/>
                <a:t>Para la </a:t>
              </a:r>
              <a:r>
                <a:rPr lang="es-CR" sz="1100" b="1" baseline="0"/>
                <a:t>longitud de onda</a:t>
              </a:r>
              <a:r>
                <a:rPr lang="es-CR" sz="1100" baseline="0"/>
                <a:t>:</a:t>
              </a:r>
            </a:p>
            <a:p>
              <a:pPr/>
              <a14:m>
                <m:oMathPara xmlns:m="http://schemas.openxmlformats.org/officeDocument/2006/math">
                  <m:oMathParaPr>
                    <m:jc m:val="centerGroup"/>
                  </m:oMathParaPr>
                  <m:oMath xmlns:m="http://schemas.openxmlformats.org/officeDocument/2006/math">
                    <m:r>
                      <a:rPr lang="es-CR" sz="1100" i="1" baseline="0">
                        <a:latin typeface="Cambria Math" panose="02040503050406030204" pitchFamily="18" charset="0"/>
                        <a:ea typeface="Cambria Math" panose="02040503050406030204" pitchFamily="18" charset="0"/>
                      </a:rPr>
                      <m:t>𝜆</m:t>
                    </m:r>
                    <m:r>
                      <a:rPr lang="en-US" sz="1100" b="0" i="1" baseline="0">
                        <a:latin typeface="Cambria Math" panose="02040503050406030204" pitchFamily="18" charset="0"/>
                        <a:ea typeface="Cambria Math" panose="02040503050406030204" pitchFamily="18" charset="0"/>
                      </a:rPr>
                      <m:t>=2</m:t>
                    </m:r>
                    <m:r>
                      <a:rPr lang="en-US" sz="1100" b="0" i="1" baseline="0">
                        <a:latin typeface="Cambria Math" panose="02040503050406030204" pitchFamily="18" charset="0"/>
                        <a:ea typeface="Cambria Math" panose="02040503050406030204" pitchFamily="18" charset="0"/>
                      </a:rPr>
                      <m:t>𝑑</m:t>
                    </m:r>
                  </m:oMath>
                </m:oMathPara>
              </a14:m>
              <a:endParaRPr lang="es-CR" sz="1100" baseline="0"/>
            </a:p>
            <a:p>
              <a:endParaRPr lang="es-CR" sz="1100" baseline="0"/>
            </a:p>
            <a:p>
              <a:r>
                <a:rPr lang="es-CR" sz="1100" baseline="0"/>
                <a:t>Para la </a:t>
              </a:r>
              <a:r>
                <a:rPr lang="es-CR" sz="1100" b="1" baseline="0"/>
                <a:t>densidad lineal de masa</a:t>
              </a:r>
              <a:r>
                <a:rPr lang="es-CR" sz="1100" baseline="0"/>
                <a:t>:</a:t>
              </a:r>
            </a:p>
            <a:p>
              <a:pPr/>
              <a14:m>
                <m:oMathPara xmlns:m="http://schemas.openxmlformats.org/officeDocument/2006/math">
                  <m:oMathParaPr>
                    <m:jc m:val="centerGroup"/>
                  </m:oMathParaPr>
                  <m:oMath xmlns:m="http://schemas.openxmlformats.org/officeDocument/2006/math">
                    <m:r>
                      <a:rPr lang="es-CR" sz="1100" i="1" baseline="0">
                        <a:latin typeface="Cambria Math" panose="02040503050406030204" pitchFamily="18" charset="0"/>
                        <a:ea typeface="Cambria Math" panose="02040503050406030204" pitchFamily="18" charset="0"/>
                      </a:rPr>
                      <m:t>𝜇</m:t>
                    </m:r>
                    <m:r>
                      <a:rPr lang="en-US" sz="1100" b="0" i="1" baseline="0">
                        <a:latin typeface="Cambria Math" panose="02040503050406030204" pitchFamily="18" charset="0"/>
                        <a:ea typeface="Cambria Math" panose="02040503050406030204" pitchFamily="18" charset="0"/>
                      </a:rPr>
                      <m:t>=</m:t>
                    </m:r>
                    <m:f>
                      <m:fPr>
                        <m:ctrlPr>
                          <a:rPr lang="en-US" sz="1100" b="0" i="1" baseline="0">
                            <a:latin typeface="Cambria Math" panose="02040503050406030204" pitchFamily="18" charset="0"/>
                            <a:ea typeface="Cambria Math" panose="02040503050406030204" pitchFamily="18" charset="0"/>
                          </a:rPr>
                        </m:ctrlPr>
                      </m:fPr>
                      <m:num>
                        <m:sSub>
                          <m:sSubPr>
                            <m:ctrlPr>
                              <a:rPr lang="en-US" sz="1100" b="0" i="1" baseline="0">
                                <a:latin typeface="Cambria Math" panose="02040503050406030204" pitchFamily="18" charset="0"/>
                                <a:ea typeface="Cambria Math" panose="02040503050406030204" pitchFamily="18" charset="0"/>
                              </a:rPr>
                            </m:ctrlPr>
                          </m:sSubPr>
                          <m:e>
                            <m:r>
                              <a:rPr lang="en-US" sz="1100" b="0" i="1" baseline="0">
                                <a:latin typeface="Cambria Math" panose="02040503050406030204" pitchFamily="18" charset="0"/>
                                <a:ea typeface="Cambria Math" panose="02040503050406030204" pitchFamily="18" charset="0"/>
                              </a:rPr>
                              <m:t>𝑚</m:t>
                            </m:r>
                          </m:e>
                          <m:sub>
                            <m:r>
                              <a:rPr lang="en-US" sz="1100" b="0" i="1" baseline="0">
                                <a:latin typeface="Cambria Math" panose="02040503050406030204" pitchFamily="18" charset="0"/>
                                <a:ea typeface="Cambria Math" panose="02040503050406030204" pitchFamily="18" charset="0"/>
                              </a:rPr>
                              <m:t>𝑐𝑢𝑒𝑟𝑑𝑎</m:t>
                            </m:r>
                          </m:sub>
                        </m:sSub>
                      </m:num>
                      <m:den>
                        <m:r>
                          <a:rPr lang="en-US" sz="1100" b="0" i="1" baseline="0">
                            <a:latin typeface="Cambria Math" panose="02040503050406030204" pitchFamily="18" charset="0"/>
                            <a:ea typeface="Cambria Math" panose="02040503050406030204" pitchFamily="18" charset="0"/>
                          </a:rPr>
                          <m:t>𝐿</m:t>
                        </m:r>
                      </m:den>
                    </m:f>
                  </m:oMath>
                </m:oMathPara>
              </a14:m>
              <a:endParaRPr lang="en-US" sz="1100" b="0" baseline="0">
                <a:ea typeface="Cambria Math" panose="02040503050406030204" pitchFamily="18" charset="0"/>
              </a:endParaRPr>
            </a:p>
            <a:p>
              <a:endParaRPr lang="es-CR" sz="1100" baseline="0"/>
            </a:p>
            <a:p>
              <a:r>
                <a:rPr lang="es-CR" sz="1100" baseline="0"/>
                <a:t>Donde L es la longitud del alambre de cobre. </a:t>
              </a:r>
            </a:p>
            <a:p>
              <a:endParaRPr lang="es-CR" sz="1100" baseline="0"/>
            </a:p>
            <a:p>
              <a:r>
                <a:rPr lang="es-CR" sz="1100" baseline="0"/>
                <a:t>Para la </a:t>
              </a:r>
              <a:r>
                <a:rPr lang="es-CR" sz="1100" b="1" baseline="0">
                  <a:solidFill>
                    <a:schemeClr val="dk1"/>
                  </a:solidFill>
                  <a:effectLst/>
                  <a:latin typeface="+mn-lt"/>
                  <a:ea typeface="+mn-ea"/>
                  <a:cs typeface="+mn-cs"/>
                </a:rPr>
                <a:t>frecuencia de oscilación para una tensión constante</a:t>
              </a:r>
              <a:r>
                <a:rPr lang="es-CR" sz="1100" baseline="0"/>
                <a:t>:</a:t>
              </a:r>
            </a:p>
            <a:p>
              <a:endParaRPr lang="es-CR" sz="1100" baseline="0"/>
            </a:p>
            <a:p>
              <a:pPr/>
              <a14:m>
                <m:oMathPara xmlns:m="http://schemas.openxmlformats.org/officeDocument/2006/math">
                  <m:oMathParaPr>
                    <m:jc m:val="centerGroup"/>
                  </m:oMathParaPr>
                  <m:oMath xmlns:m="http://schemas.openxmlformats.org/officeDocument/2006/math">
                    <m:r>
                      <a:rPr lang="es-CR" sz="1100" b="0" i="1" baseline="0">
                        <a:latin typeface="Cambria Math" panose="02040503050406030204" pitchFamily="18" charset="0"/>
                      </a:rPr>
                      <m:t>𝑓</m:t>
                    </m:r>
                    <m:r>
                      <a:rPr lang="es-CR" sz="1100" b="0" i="1" baseline="0">
                        <a:latin typeface="Cambria Math" panose="02040503050406030204" pitchFamily="18" charset="0"/>
                      </a:rPr>
                      <m:t>=</m:t>
                    </m:r>
                    <m:rad>
                      <m:radPr>
                        <m:degHide m:val="on"/>
                        <m:ctrlPr>
                          <a:rPr lang="es-CR" sz="1100" i="1" baseline="0">
                            <a:latin typeface="Cambria Math" panose="02040503050406030204" pitchFamily="18" charset="0"/>
                          </a:rPr>
                        </m:ctrlPr>
                      </m:radPr>
                      <m:deg/>
                      <m:e>
                        <m:f>
                          <m:fPr>
                            <m:ctrlPr>
                              <a:rPr lang="es-CR" sz="1100" b="0" i="1" baseline="0">
                                <a:latin typeface="Cambria Math" panose="02040503050406030204" pitchFamily="18" charset="0"/>
                              </a:rPr>
                            </m:ctrlPr>
                          </m:fPr>
                          <m:num>
                            <m:r>
                              <a:rPr lang="es-CR" sz="1100" b="0" i="1" baseline="0">
                                <a:latin typeface="Cambria Math" panose="02040503050406030204" pitchFamily="18" charset="0"/>
                              </a:rPr>
                              <m:t>𝑇</m:t>
                            </m:r>
                          </m:num>
                          <m:den>
                            <m:r>
                              <a:rPr lang="es-CR" sz="1100" b="0" i="1" baseline="0">
                                <a:latin typeface="Cambria Math" panose="02040503050406030204" pitchFamily="18" charset="0"/>
                                <a:ea typeface="Cambria Math" panose="02040503050406030204" pitchFamily="18" charset="0"/>
                              </a:rPr>
                              <m:t>𝜇</m:t>
                            </m:r>
                            <m:sSup>
                              <m:sSupPr>
                                <m:ctrlPr>
                                  <a:rPr lang="es-CR" sz="1100" b="0" i="1" baseline="0">
                                    <a:latin typeface="Cambria Math" panose="02040503050406030204" pitchFamily="18" charset="0"/>
                                    <a:ea typeface="Cambria Math" panose="02040503050406030204" pitchFamily="18" charset="0"/>
                                  </a:rPr>
                                </m:ctrlPr>
                              </m:sSupPr>
                              <m:e>
                                <m:r>
                                  <a:rPr lang="es-CR" sz="1100" b="0" i="1" baseline="0">
                                    <a:latin typeface="Cambria Math" panose="02040503050406030204" pitchFamily="18" charset="0"/>
                                    <a:ea typeface="Cambria Math" panose="02040503050406030204" pitchFamily="18" charset="0"/>
                                  </a:rPr>
                                  <m:t> </m:t>
                                </m:r>
                                <m:r>
                                  <a:rPr lang="es-CR" sz="1100" b="0" i="1" baseline="0">
                                    <a:latin typeface="Cambria Math" panose="02040503050406030204" pitchFamily="18" charset="0"/>
                                    <a:ea typeface="Cambria Math" panose="02040503050406030204" pitchFamily="18" charset="0"/>
                                  </a:rPr>
                                  <m:t>𝜆</m:t>
                                </m:r>
                              </m:e>
                              <m:sup>
                                <m:r>
                                  <a:rPr lang="es-CR" sz="1100" b="0" i="1" baseline="0">
                                    <a:latin typeface="Cambria Math" panose="02040503050406030204" pitchFamily="18" charset="0"/>
                                    <a:ea typeface="Cambria Math" panose="02040503050406030204" pitchFamily="18" charset="0"/>
                                  </a:rPr>
                                  <m:t>2</m:t>
                                </m:r>
                              </m:sup>
                            </m:sSup>
                          </m:den>
                        </m:f>
                      </m:e>
                    </m:rad>
                  </m:oMath>
                </m:oMathPara>
              </a14:m>
              <a:endParaRPr lang="es-CR" sz="1100" baseline="0"/>
            </a:p>
            <a:p>
              <a:endParaRPr lang="es-CR" sz="1100" baseline="0"/>
            </a:p>
          </xdr:txBody>
        </xdr:sp>
      </mc:Choice>
      <mc:Fallback xmlns="">
        <xdr:sp macro="" textlink="">
          <xdr:nvSpPr>
            <xdr:cNvPr id="3" name="TextBox 2">
              <a:extLst>
                <a:ext uri="{FF2B5EF4-FFF2-40B4-BE49-F238E27FC236}">
                  <a16:creationId xmlns:a16="http://schemas.microsoft.com/office/drawing/2014/main" id="{6F2D98DF-A683-422B-A89B-3CEEB08C1036}"/>
                </a:ext>
              </a:extLst>
            </xdr:cNvPr>
            <xdr:cNvSpPr txBox="1"/>
          </xdr:nvSpPr>
          <xdr:spPr>
            <a:xfrm>
              <a:off x="22439830" y="240747"/>
              <a:ext cx="5461975" cy="413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R" sz="1100" b="1"/>
                <a:t>Cálculos con tensión constante</a:t>
              </a:r>
            </a:p>
            <a:p>
              <a:r>
                <a:rPr lang="es-CR" sz="1100"/>
                <a:t>Aplicación</a:t>
              </a:r>
              <a:r>
                <a:rPr lang="es-CR" sz="1100" baseline="0"/>
                <a:t> de la Primera Ley de Newton para el cálculo de la </a:t>
              </a:r>
              <a:r>
                <a:rPr lang="es-CR" sz="1100" b="1" baseline="0"/>
                <a:t>tensión en el alambre de cobre</a:t>
              </a:r>
              <a:r>
                <a:rPr lang="es-CR" sz="1100" baseline="0"/>
                <a:t>:</a:t>
              </a:r>
            </a:p>
            <a:p>
              <a:pPr/>
              <a:r>
                <a:rPr lang="es-CR" sz="1100" i="0" baseline="0">
                  <a:latin typeface="Cambria Math" panose="02040503050406030204" pitchFamily="18" charset="0"/>
                </a:rPr>
                <a:t>∑</a:t>
              </a:r>
              <a:r>
                <a:rPr lang="es-CR" sz="1100" b="0" i="0" baseline="0">
                  <a:latin typeface="Cambria Math" panose="02040503050406030204" pitchFamily="18" charset="0"/>
                </a:rPr>
                <a:t>▒〖𝐹=0〗</a:t>
              </a:r>
              <a:endParaRPr lang="es-CR" sz="1100" baseline="0"/>
            </a:p>
            <a:p>
              <a:endParaRPr lang="es-CR" sz="1100" baseline="0"/>
            </a:p>
            <a:p>
              <a:pPr/>
              <a:r>
                <a:rPr lang="es-CR" sz="1100" b="0" i="0" baseline="0">
                  <a:latin typeface="Cambria Math" panose="02040503050406030204" pitchFamily="18" charset="0"/>
                </a:rPr>
                <a:t>𝑇=</a:t>
              </a:r>
              <a:r>
                <a:rPr lang="en-US" sz="1100" b="0" i="0" baseline="0">
                  <a:latin typeface="Cambria Math" panose="02040503050406030204" pitchFamily="18" charset="0"/>
                </a:rPr>
                <a:t>𝑚</a:t>
              </a:r>
              <a:r>
                <a:rPr lang="es-CR" sz="1100" b="0" i="0" baseline="0">
                  <a:latin typeface="Cambria Math" panose="02040503050406030204" pitchFamily="18" charset="0"/>
                </a:rPr>
                <a:t>_</a:t>
              </a:r>
              <a:r>
                <a:rPr lang="en-US" sz="1100" b="0" i="0" baseline="0">
                  <a:latin typeface="Cambria Math" panose="02040503050406030204" pitchFamily="18" charset="0"/>
                </a:rPr>
                <a:t>𝑐𝑜𝑙𝑔𝑎𝑛𝑡𝑒</a:t>
              </a:r>
              <a:r>
                <a:rPr lang="es-CR" sz="1100" b="0" i="0" baseline="0">
                  <a:latin typeface="Cambria Math" panose="02040503050406030204" pitchFamily="18" charset="0"/>
                </a:rPr>
                <a:t> 𝑔</a:t>
              </a:r>
              <a:endParaRPr lang="es-CR" sz="1100" baseline="0"/>
            </a:p>
            <a:p>
              <a:endParaRPr lang="es-CR" sz="1100" baseline="0"/>
            </a:p>
            <a:p>
              <a:r>
                <a:rPr lang="es-CR" sz="1100" baseline="0"/>
                <a:t>Donde m es la masa colgante de 29,63 g y g es el valor de gravedad en Costa Rica (tabla 5.4).</a:t>
              </a:r>
              <a:endParaRPr lang="en-US" sz="1100" b="0" baseline="0"/>
            </a:p>
            <a:p>
              <a:endParaRPr lang="es-CR" sz="1100" baseline="0"/>
            </a:p>
            <a:p>
              <a:r>
                <a:rPr lang="es-CR" sz="1100" baseline="0"/>
                <a:t>Para la </a:t>
              </a:r>
              <a:r>
                <a:rPr lang="es-CR" sz="1100" b="1" baseline="0"/>
                <a:t>longitud de onda</a:t>
              </a:r>
              <a:r>
                <a:rPr lang="es-CR" sz="1100" baseline="0"/>
                <a:t>:</a:t>
              </a:r>
            </a:p>
            <a:p>
              <a:pPr/>
              <a:r>
                <a:rPr lang="es-CR" sz="1100" i="0" baseline="0">
                  <a:latin typeface="Cambria Math" panose="02040503050406030204" pitchFamily="18" charset="0"/>
                  <a:ea typeface="Cambria Math" panose="02040503050406030204" pitchFamily="18" charset="0"/>
                </a:rPr>
                <a:t>𝜆</a:t>
              </a:r>
              <a:r>
                <a:rPr lang="en-US" sz="1100" b="0" i="0" baseline="0">
                  <a:latin typeface="Cambria Math" panose="02040503050406030204" pitchFamily="18" charset="0"/>
                  <a:ea typeface="Cambria Math" panose="02040503050406030204" pitchFamily="18" charset="0"/>
                </a:rPr>
                <a:t>=2𝑑</a:t>
              </a:r>
              <a:endParaRPr lang="es-CR" sz="1100" baseline="0"/>
            </a:p>
            <a:p>
              <a:endParaRPr lang="es-CR" sz="1100" baseline="0"/>
            </a:p>
            <a:p>
              <a:r>
                <a:rPr lang="es-CR" sz="1100" baseline="0"/>
                <a:t>Para la </a:t>
              </a:r>
              <a:r>
                <a:rPr lang="es-CR" sz="1100" b="1" baseline="0"/>
                <a:t>densidad lineal de masa</a:t>
              </a:r>
              <a:r>
                <a:rPr lang="es-CR" sz="1100" baseline="0"/>
                <a:t>:</a:t>
              </a:r>
            </a:p>
            <a:p>
              <a:pPr/>
              <a:r>
                <a:rPr lang="es-CR" sz="1100" i="0" baseline="0">
                  <a:latin typeface="Cambria Math" panose="02040503050406030204" pitchFamily="18" charset="0"/>
                  <a:ea typeface="Cambria Math" panose="02040503050406030204" pitchFamily="18" charset="0"/>
                </a:rPr>
                <a:t>𝜇</a:t>
              </a:r>
              <a:r>
                <a:rPr lang="en-US" sz="1100" b="0" i="0" baseline="0">
                  <a:latin typeface="Cambria Math" panose="02040503050406030204" pitchFamily="18" charset="0"/>
                  <a:ea typeface="Cambria Math" panose="02040503050406030204" pitchFamily="18" charset="0"/>
                </a:rPr>
                <a:t>=𝑚_𝑐𝑢𝑒𝑟𝑑𝑎/𝐿</a:t>
              </a:r>
              <a:endParaRPr lang="en-US" sz="1100" b="0" baseline="0">
                <a:ea typeface="Cambria Math" panose="02040503050406030204" pitchFamily="18" charset="0"/>
              </a:endParaRPr>
            </a:p>
            <a:p>
              <a:endParaRPr lang="es-CR" sz="1100" baseline="0"/>
            </a:p>
            <a:p>
              <a:r>
                <a:rPr lang="es-CR" sz="1100" baseline="0"/>
                <a:t>Donde L es la longitud del alambre de cobre. </a:t>
              </a:r>
            </a:p>
            <a:p>
              <a:endParaRPr lang="es-CR" sz="1100" baseline="0"/>
            </a:p>
            <a:p>
              <a:r>
                <a:rPr lang="es-CR" sz="1100" baseline="0"/>
                <a:t>Para la </a:t>
              </a:r>
              <a:r>
                <a:rPr lang="es-CR" sz="1100" b="1" baseline="0">
                  <a:solidFill>
                    <a:schemeClr val="dk1"/>
                  </a:solidFill>
                  <a:effectLst/>
                  <a:latin typeface="+mn-lt"/>
                  <a:ea typeface="+mn-ea"/>
                  <a:cs typeface="+mn-cs"/>
                </a:rPr>
                <a:t>frecuencia de oscilación para una tensión constante</a:t>
              </a:r>
              <a:r>
                <a:rPr lang="es-CR" sz="1100" baseline="0"/>
                <a:t>:</a:t>
              </a:r>
            </a:p>
            <a:p>
              <a:endParaRPr lang="es-CR" sz="1100" baseline="0"/>
            </a:p>
            <a:p>
              <a:pPr/>
              <a:r>
                <a:rPr lang="es-CR" sz="1100" b="0" i="0" baseline="0">
                  <a:latin typeface="Cambria Math" panose="02040503050406030204" pitchFamily="18" charset="0"/>
                </a:rPr>
                <a:t>𝑓=</a:t>
              </a:r>
              <a:r>
                <a:rPr lang="es-CR" sz="1100" i="0" baseline="0">
                  <a:latin typeface="Cambria Math" panose="02040503050406030204" pitchFamily="18" charset="0"/>
                </a:rPr>
                <a:t>√(</a:t>
              </a:r>
              <a:r>
                <a:rPr lang="es-CR" sz="1100" b="0" i="0" baseline="0">
                  <a:latin typeface="Cambria Math" panose="02040503050406030204" pitchFamily="18" charset="0"/>
                </a:rPr>
                <a:t>𝑇/(</a:t>
              </a:r>
              <a:r>
                <a:rPr lang="es-CR" sz="1100" b="0" i="0" baseline="0">
                  <a:latin typeface="Cambria Math" panose="02040503050406030204" pitchFamily="18" charset="0"/>
                  <a:ea typeface="Cambria Math" panose="02040503050406030204" pitchFamily="18" charset="0"/>
                </a:rPr>
                <a:t>𝜇〖 𝜆〗^2 ))</a:t>
              </a:r>
              <a:endParaRPr lang="es-CR" sz="1100" baseline="0"/>
            </a:p>
            <a:p>
              <a:endParaRPr lang="es-CR" sz="1100" baseline="0"/>
            </a:p>
          </xdr:txBody>
        </xdr:sp>
      </mc:Fallback>
    </mc:AlternateContent>
    <xdr:clientData/>
  </xdr:twoCellAnchor>
  <xdr:twoCellAnchor>
    <xdr:from>
      <xdr:col>2</xdr:col>
      <xdr:colOff>370218</xdr:colOff>
      <xdr:row>55</xdr:row>
      <xdr:rowOff>40823</xdr:rowOff>
    </xdr:from>
    <xdr:to>
      <xdr:col>4</xdr:col>
      <xdr:colOff>1573893</xdr:colOff>
      <xdr:row>80</xdr:row>
      <xdr:rowOff>112224</xdr:rowOff>
    </xdr:to>
    <xdr:graphicFrame macro="">
      <xdr:nvGraphicFramePr>
        <xdr:cNvPr id="16" name="Gráfico 1">
          <a:extLst>
            <a:ext uri="{FF2B5EF4-FFF2-40B4-BE49-F238E27FC236}">
              <a16:creationId xmlns:a16="http://schemas.microsoft.com/office/drawing/2014/main" id="{BB591280-6911-4B5C-9BF9-06B243E551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265778</xdr:colOff>
      <xdr:row>55</xdr:row>
      <xdr:rowOff>72048</xdr:rowOff>
    </xdr:from>
    <xdr:to>
      <xdr:col>11</xdr:col>
      <xdr:colOff>932597</xdr:colOff>
      <xdr:row>80</xdr:row>
      <xdr:rowOff>125104</xdr:rowOff>
    </xdr:to>
    <xdr:graphicFrame macro="">
      <xdr:nvGraphicFramePr>
        <xdr:cNvPr id="17" name="Gráfico 3">
          <a:extLst>
            <a:ext uri="{FF2B5EF4-FFF2-40B4-BE49-F238E27FC236}">
              <a16:creationId xmlns:a16="http://schemas.microsoft.com/office/drawing/2014/main" id="{9057003B-5BF3-4B9B-8E1D-F245145F7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138051</xdr:colOff>
      <xdr:row>1</xdr:row>
      <xdr:rowOff>59277</xdr:rowOff>
    </xdr:from>
    <xdr:to>
      <xdr:col>28</xdr:col>
      <xdr:colOff>204108</xdr:colOff>
      <xdr:row>44</xdr:row>
      <xdr:rowOff>209550</xdr:rowOff>
    </xdr:to>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a16="http://schemas.microsoft.com/office/drawing/2014/main" id="{F4783D7B-DE81-4AD8-AF82-BE1CEFF02986}"/>
                </a:ext>
              </a:extLst>
            </xdr:cNvPr>
            <xdr:cNvSpPr txBox="1"/>
          </xdr:nvSpPr>
          <xdr:spPr>
            <a:xfrm>
              <a:off x="28503501" y="249777"/>
              <a:ext cx="5600082" cy="95419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R" sz="1100" b="1" baseline="0">
                  <a:solidFill>
                    <a:schemeClr val="dk1"/>
                  </a:solidFill>
                  <a:effectLst/>
                  <a:latin typeface="+mn-lt"/>
                  <a:ea typeface="+mn-ea"/>
                  <a:cs typeface="+mn-cs"/>
                </a:rPr>
                <a:t>Incertidumbres </a:t>
              </a:r>
            </a:p>
            <a:p>
              <a:r>
                <a:rPr lang="es-CR" sz="1100" baseline="0">
                  <a:solidFill>
                    <a:schemeClr val="dk1"/>
                  </a:solidFill>
                  <a:effectLst/>
                  <a:latin typeface="+mn-lt"/>
                  <a:ea typeface="+mn-ea"/>
                  <a:cs typeface="+mn-cs"/>
                </a:rPr>
                <a:t>Para la incertidumbre estándar combinada de la frecuencia de oscilación para una tensión constante:</a:t>
              </a:r>
              <a:endParaRPr lang="es-CR">
                <a:effectLst/>
              </a:endParaRPr>
            </a:p>
            <a:p>
              <a:pPr/>
              <a14:m>
                <m:oMathPara xmlns:m="http://schemas.openxmlformats.org/officeDocument/2006/math">
                  <m:oMathParaPr>
                    <m:jc m:val="centerGroup"/>
                  </m:oMathParaPr>
                  <m:oMath xmlns:m="http://schemas.openxmlformats.org/officeDocument/2006/math">
                    <m:sSub>
                      <m:sSubPr>
                        <m:ctrlPr>
                          <a:rPr lang="es-CR" sz="1100" b="1" i="1" baseline="0">
                            <a:solidFill>
                              <a:schemeClr val="dk1"/>
                            </a:solidFill>
                            <a:effectLst/>
                            <a:latin typeface="Cambria Math" panose="02040503050406030204" pitchFamily="18" charset="0"/>
                            <a:ea typeface="+mn-ea"/>
                            <a:cs typeface="+mn-cs"/>
                          </a:rPr>
                        </m:ctrlPr>
                      </m:sSubPr>
                      <m:e>
                        <m:r>
                          <a:rPr lang="en-US" sz="1100" b="1" i="1" baseline="0">
                            <a:solidFill>
                              <a:schemeClr val="dk1"/>
                            </a:solidFill>
                            <a:effectLst/>
                            <a:latin typeface="Cambria Math" panose="02040503050406030204" pitchFamily="18" charset="0"/>
                            <a:ea typeface="+mn-ea"/>
                            <a:cs typeface="+mn-cs"/>
                          </a:rPr>
                          <m:t>𝒖</m:t>
                        </m:r>
                      </m:e>
                      <m:sub>
                        <m:r>
                          <a:rPr lang="en-US" sz="1100" b="1" i="1" baseline="0">
                            <a:solidFill>
                              <a:schemeClr val="dk1"/>
                            </a:solidFill>
                            <a:effectLst/>
                            <a:latin typeface="Cambria Math" panose="02040503050406030204" pitchFamily="18" charset="0"/>
                            <a:ea typeface="+mn-ea"/>
                            <a:cs typeface="+mn-cs"/>
                          </a:rPr>
                          <m:t>𝒇</m:t>
                        </m:r>
                      </m:sub>
                    </m:sSub>
                    <m:r>
                      <a:rPr lang="en-US" sz="1100" b="1" i="1" baseline="0">
                        <a:solidFill>
                          <a:schemeClr val="dk1"/>
                        </a:solidFill>
                        <a:effectLst/>
                        <a:latin typeface="Cambria Math" panose="02040503050406030204" pitchFamily="18" charset="0"/>
                        <a:ea typeface="+mn-ea"/>
                        <a:cs typeface="+mn-cs"/>
                      </a:rPr>
                      <m:t>=</m:t>
                    </m:r>
                    <m:rad>
                      <m:radPr>
                        <m:degHide m:val="on"/>
                        <m:ctrlPr>
                          <a:rPr lang="es-CR" sz="1100" b="1" i="1" baseline="0">
                            <a:solidFill>
                              <a:schemeClr val="dk1"/>
                            </a:solidFill>
                            <a:effectLst/>
                            <a:latin typeface="Cambria Math" panose="02040503050406030204" pitchFamily="18" charset="0"/>
                            <a:ea typeface="+mn-ea"/>
                            <a:cs typeface="+mn-cs"/>
                          </a:rPr>
                        </m:ctrlPr>
                      </m:radPr>
                      <m:deg/>
                      <m:e>
                        <m:sSup>
                          <m:sSupPr>
                            <m:ctrlPr>
                              <a:rPr lang="es-CR" sz="1100" b="1" i="1" baseline="0">
                                <a:solidFill>
                                  <a:schemeClr val="dk1"/>
                                </a:solidFill>
                                <a:effectLst/>
                                <a:latin typeface="Cambria Math" panose="02040503050406030204" pitchFamily="18" charset="0"/>
                                <a:ea typeface="+mn-ea"/>
                                <a:cs typeface="+mn-cs"/>
                              </a:rPr>
                            </m:ctrlPr>
                          </m:sSupPr>
                          <m:e>
                            <m:d>
                              <m:dPr>
                                <m:ctrlPr>
                                  <a:rPr lang="es-CR" sz="1100" b="1" i="1" baseline="0">
                                    <a:solidFill>
                                      <a:schemeClr val="dk1"/>
                                    </a:solidFill>
                                    <a:effectLst/>
                                    <a:latin typeface="Cambria Math" panose="02040503050406030204" pitchFamily="18" charset="0"/>
                                    <a:ea typeface="+mn-ea"/>
                                    <a:cs typeface="+mn-cs"/>
                                  </a:rPr>
                                </m:ctrlPr>
                              </m:dPr>
                              <m:e>
                                <m:f>
                                  <m:fPr>
                                    <m:ctrlPr>
                                      <a:rPr lang="en-US" sz="1100" b="1" i="1" baseline="0">
                                        <a:solidFill>
                                          <a:schemeClr val="dk1"/>
                                        </a:solidFill>
                                        <a:effectLst/>
                                        <a:latin typeface="Cambria Math" panose="02040503050406030204" pitchFamily="18" charset="0"/>
                                        <a:ea typeface="+mn-ea"/>
                                        <a:cs typeface="+mn-cs"/>
                                      </a:rPr>
                                    </m:ctrlPr>
                                  </m:fPr>
                                  <m:num>
                                    <m:r>
                                      <a:rPr lang="es-CR" sz="1100" b="1" i="1" baseline="0">
                                        <a:solidFill>
                                          <a:schemeClr val="dk1"/>
                                        </a:solidFill>
                                        <a:effectLst/>
                                        <a:latin typeface="Cambria Math" panose="02040503050406030204" pitchFamily="18" charset="0"/>
                                        <a:ea typeface="+mn-ea"/>
                                        <a:cs typeface="+mn-cs"/>
                                      </a:rPr>
                                      <m:t>𝝏</m:t>
                                    </m:r>
                                    <m:r>
                                      <a:rPr lang="en-US" sz="1100" b="1" i="1" baseline="0">
                                        <a:solidFill>
                                          <a:schemeClr val="dk1"/>
                                        </a:solidFill>
                                        <a:effectLst/>
                                        <a:latin typeface="Cambria Math" panose="02040503050406030204" pitchFamily="18" charset="0"/>
                                        <a:ea typeface="+mn-ea"/>
                                        <a:cs typeface="+mn-cs"/>
                                      </a:rPr>
                                      <m:t>𝒇</m:t>
                                    </m:r>
                                  </m:num>
                                  <m:den>
                                    <m:r>
                                      <a:rPr lang="es-CR" sz="1100" b="1" i="1" baseline="0">
                                        <a:solidFill>
                                          <a:schemeClr val="dk1"/>
                                        </a:solidFill>
                                        <a:effectLst/>
                                        <a:latin typeface="Cambria Math" panose="02040503050406030204" pitchFamily="18" charset="0"/>
                                        <a:ea typeface="+mn-ea"/>
                                        <a:cs typeface="+mn-cs"/>
                                      </a:rPr>
                                      <m:t>𝝏</m:t>
                                    </m:r>
                                    <m:r>
                                      <a:rPr lang="en-US" sz="1100" b="1" i="1" baseline="0">
                                        <a:solidFill>
                                          <a:schemeClr val="dk1"/>
                                        </a:solidFill>
                                        <a:effectLst/>
                                        <a:latin typeface="Cambria Math" panose="02040503050406030204" pitchFamily="18" charset="0"/>
                                        <a:ea typeface="+mn-ea"/>
                                        <a:cs typeface="+mn-cs"/>
                                      </a:rPr>
                                      <m:t>𝑻</m:t>
                                    </m:r>
                                  </m:den>
                                </m:f>
                                <m:r>
                                  <a:rPr lang="es-CR" sz="1100" b="1" i="1" baseline="0">
                                    <a:solidFill>
                                      <a:schemeClr val="dk1"/>
                                    </a:solidFill>
                                    <a:effectLst/>
                                    <a:latin typeface="Cambria Math" panose="02040503050406030204" pitchFamily="18" charset="0"/>
                                    <a:ea typeface="+mn-ea"/>
                                    <a:cs typeface="+mn-cs"/>
                                  </a:rPr>
                                  <m:t>∙</m:t>
                                </m:r>
                                <m:sSub>
                                  <m:sSubPr>
                                    <m:ctrlPr>
                                      <a:rPr lang="es-CR" sz="1100" b="1" i="1" baseline="0">
                                        <a:solidFill>
                                          <a:schemeClr val="dk1"/>
                                        </a:solidFill>
                                        <a:effectLst/>
                                        <a:latin typeface="Cambria Math" panose="02040503050406030204" pitchFamily="18" charset="0"/>
                                        <a:ea typeface="+mn-ea"/>
                                        <a:cs typeface="+mn-cs"/>
                                      </a:rPr>
                                    </m:ctrlPr>
                                  </m:sSubPr>
                                  <m:e>
                                    <m:r>
                                      <a:rPr lang="en-US" sz="1100" b="1" i="1" baseline="0">
                                        <a:solidFill>
                                          <a:schemeClr val="dk1"/>
                                        </a:solidFill>
                                        <a:effectLst/>
                                        <a:latin typeface="Cambria Math" panose="02040503050406030204" pitchFamily="18" charset="0"/>
                                        <a:ea typeface="+mn-ea"/>
                                        <a:cs typeface="+mn-cs"/>
                                      </a:rPr>
                                      <m:t>𝒖</m:t>
                                    </m:r>
                                  </m:e>
                                  <m:sub>
                                    <m:r>
                                      <a:rPr lang="en-US" sz="1100" b="1" i="1" baseline="0">
                                        <a:solidFill>
                                          <a:schemeClr val="dk1"/>
                                        </a:solidFill>
                                        <a:effectLst/>
                                        <a:latin typeface="Cambria Math" panose="02040503050406030204" pitchFamily="18" charset="0"/>
                                        <a:ea typeface="+mn-ea"/>
                                        <a:cs typeface="+mn-cs"/>
                                      </a:rPr>
                                      <m:t>𝑻</m:t>
                                    </m:r>
                                  </m:sub>
                                </m:sSub>
                              </m:e>
                            </m:d>
                          </m:e>
                          <m:sup>
                            <m:r>
                              <a:rPr lang="en-US" sz="1100" b="1" i="1" baseline="0">
                                <a:solidFill>
                                  <a:schemeClr val="dk1"/>
                                </a:solidFill>
                                <a:effectLst/>
                                <a:latin typeface="Cambria Math" panose="02040503050406030204" pitchFamily="18" charset="0"/>
                                <a:ea typeface="+mn-ea"/>
                                <a:cs typeface="+mn-cs"/>
                              </a:rPr>
                              <m:t>𝟐</m:t>
                            </m:r>
                          </m:sup>
                        </m:sSup>
                        <m:r>
                          <a:rPr lang="en-US" sz="1100" b="1" i="1" baseline="0">
                            <a:solidFill>
                              <a:schemeClr val="dk1"/>
                            </a:solidFill>
                            <a:effectLst/>
                            <a:latin typeface="Cambria Math" panose="02040503050406030204" pitchFamily="18" charset="0"/>
                            <a:ea typeface="+mn-ea"/>
                            <a:cs typeface="+mn-cs"/>
                          </a:rPr>
                          <m:t>+</m:t>
                        </m:r>
                        <m:sSup>
                          <m:sSupPr>
                            <m:ctrlPr>
                              <a:rPr lang="en-US" sz="1100" b="1" i="1" baseline="0">
                                <a:solidFill>
                                  <a:schemeClr val="dk1"/>
                                </a:solidFill>
                                <a:effectLst/>
                                <a:latin typeface="Cambria Math" panose="02040503050406030204" pitchFamily="18" charset="0"/>
                                <a:ea typeface="+mn-ea"/>
                                <a:cs typeface="+mn-cs"/>
                              </a:rPr>
                            </m:ctrlPr>
                          </m:sSupPr>
                          <m:e>
                            <m:d>
                              <m:dPr>
                                <m:ctrlPr>
                                  <a:rPr lang="es-CR" sz="1100" b="1" i="1" baseline="0">
                                    <a:solidFill>
                                      <a:schemeClr val="dk1"/>
                                    </a:solidFill>
                                    <a:effectLst/>
                                    <a:latin typeface="Cambria Math" panose="02040503050406030204" pitchFamily="18" charset="0"/>
                                    <a:ea typeface="+mn-ea"/>
                                    <a:cs typeface="+mn-cs"/>
                                  </a:rPr>
                                </m:ctrlPr>
                              </m:dPr>
                              <m:e>
                                <m:f>
                                  <m:fPr>
                                    <m:ctrlPr>
                                      <a:rPr lang="en-US" sz="1100" b="1" i="1" baseline="0">
                                        <a:solidFill>
                                          <a:schemeClr val="dk1"/>
                                        </a:solidFill>
                                        <a:effectLst/>
                                        <a:latin typeface="Cambria Math" panose="02040503050406030204" pitchFamily="18" charset="0"/>
                                        <a:ea typeface="+mn-ea"/>
                                        <a:cs typeface="+mn-cs"/>
                                      </a:rPr>
                                    </m:ctrlPr>
                                  </m:fPr>
                                  <m:num>
                                    <m:r>
                                      <a:rPr lang="es-CR" sz="1100" b="1" i="1" baseline="0">
                                        <a:solidFill>
                                          <a:schemeClr val="dk1"/>
                                        </a:solidFill>
                                        <a:effectLst/>
                                        <a:latin typeface="Cambria Math" panose="02040503050406030204" pitchFamily="18" charset="0"/>
                                        <a:ea typeface="+mn-ea"/>
                                        <a:cs typeface="+mn-cs"/>
                                      </a:rPr>
                                      <m:t>𝝏</m:t>
                                    </m:r>
                                    <m:r>
                                      <a:rPr lang="en-US" sz="1100" b="1" i="1" baseline="0">
                                        <a:solidFill>
                                          <a:schemeClr val="dk1"/>
                                        </a:solidFill>
                                        <a:effectLst/>
                                        <a:latin typeface="Cambria Math" panose="02040503050406030204" pitchFamily="18" charset="0"/>
                                        <a:ea typeface="+mn-ea"/>
                                        <a:cs typeface="+mn-cs"/>
                                      </a:rPr>
                                      <m:t>𝒇</m:t>
                                    </m:r>
                                  </m:num>
                                  <m:den>
                                    <m:r>
                                      <a:rPr lang="es-CR" sz="1100" b="1" i="1" baseline="0">
                                        <a:solidFill>
                                          <a:schemeClr val="dk1"/>
                                        </a:solidFill>
                                        <a:effectLst/>
                                        <a:latin typeface="Cambria Math" panose="02040503050406030204" pitchFamily="18" charset="0"/>
                                        <a:ea typeface="+mn-ea"/>
                                        <a:cs typeface="+mn-cs"/>
                                      </a:rPr>
                                      <m:t>𝝏𝝁</m:t>
                                    </m:r>
                                  </m:den>
                                </m:f>
                                <m:r>
                                  <a:rPr lang="es-CR" sz="1100" b="1" i="1" baseline="0">
                                    <a:solidFill>
                                      <a:schemeClr val="dk1"/>
                                    </a:solidFill>
                                    <a:effectLst/>
                                    <a:latin typeface="Cambria Math" panose="02040503050406030204" pitchFamily="18" charset="0"/>
                                    <a:ea typeface="+mn-ea"/>
                                    <a:cs typeface="+mn-cs"/>
                                  </a:rPr>
                                  <m:t>∙</m:t>
                                </m:r>
                                <m:sSub>
                                  <m:sSubPr>
                                    <m:ctrlPr>
                                      <a:rPr lang="es-CR" sz="1100" b="1" i="1" baseline="0">
                                        <a:solidFill>
                                          <a:schemeClr val="dk1"/>
                                        </a:solidFill>
                                        <a:effectLst/>
                                        <a:latin typeface="Cambria Math" panose="02040503050406030204" pitchFamily="18" charset="0"/>
                                        <a:ea typeface="+mn-ea"/>
                                        <a:cs typeface="+mn-cs"/>
                                      </a:rPr>
                                    </m:ctrlPr>
                                  </m:sSubPr>
                                  <m:e>
                                    <m:r>
                                      <a:rPr lang="en-US" sz="1100" b="1" i="1" baseline="0">
                                        <a:solidFill>
                                          <a:schemeClr val="dk1"/>
                                        </a:solidFill>
                                        <a:effectLst/>
                                        <a:latin typeface="Cambria Math" panose="02040503050406030204" pitchFamily="18" charset="0"/>
                                        <a:ea typeface="+mn-ea"/>
                                        <a:cs typeface="+mn-cs"/>
                                      </a:rPr>
                                      <m:t>𝒖</m:t>
                                    </m:r>
                                  </m:e>
                                  <m:sub>
                                    <m:r>
                                      <a:rPr lang="en-US" sz="1100" b="1" i="1" baseline="0">
                                        <a:solidFill>
                                          <a:schemeClr val="dk1"/>
                                        </a:solidFill>
                                        <a:effectLst/>
                                        <a:latin typeface="Cambria Math" panose="02040503050406030204" pitchFamily="18" charset="0"/>
                                        <a:ea typeface="+mn-ea"/>
                                        <a:cs typeface="+mn-cs"/>
                                      </a:rPr>
                                      <m:t>𝝁</m:t>
                                    </m:r>
                                  </m:sub>
                                </m:sSub>
                              </m:e>
                            </m:d>
                          </m:e>
                          <m:sup>
                            <m:r>
                              <a:rPr lang="en-US" sz="1100" b="1" i="1" baseline="0">
                                <a:solidFill>
                                  <a:schemeClr val="dk1"/>
                                </a:solidFill>
                                <a:effectLst/>
                                <a:latin typeface="Cambria Math" panose="02040503050406030204" pitchFamily="18" charset="0"/>
                                <a:ea typeface="+mn-ea"/>
                                <a:cs typeface="+mn-cs"/>
                              </a:rPr>
                              <m:t>𝟐</m:t>
                            </m:r>
                          </m:sup>
                        </m:sSup>
                        <m:r>
                          <a:rPr lang="en-US" sz="1100" b="1" i="1" baseline="0">
                            <a:solidFill>
                              <a:schemeClr val="dk1"/>
                            </a:solidFill>
                            <a:effectLst/>
                            <a:latin typeface="Cambria Math" panose="02040503050406030204" pitchFamily="18" charset="0"/>
                            <a:ea typeface="+mn-ea"/>
                            <a:cs typeface="+mn-cs"/>
                          </a:rPr>
                          <m:t>+</m:t>
                        </m:r>
                        <m:sSup>
                          <m:sSupPr>
                            <m:ctrlPr>
                              <a:rPr lang="en-US" sz="1100" b="1" i="1" baseline="0">
                                <a:solidFill>
                                  <a:schemeClr val="dk1"/>
                                </a:solidFill>
                                <a:effectLst/>
                                <a:latin typeface="Cambria Math" panose="02040503050406030204" pitchFamily="18" charset="0"/>
                                <a:ea typeface="+mn-ea"/>
                                <a:cs typeface="+mn-cs"/>
                              </a:rPr>
                            </m:ctrlPr>
                          </m:sSupPr>
                          <m:e>
                            <m:d>
                              <m:dPr>
                                <m:ctrlPr>
                                  <a:rPr lang="es-CR" sz="1100" b="1" i="1" baseline="0">
                                    <a:solidFill>
                                      <a:schemeClr val="dk1"/>
                                    </a:solidFill>
                                    <a:effectLst/>
                                    <a:latin typeface="Cambria Math" panose="02040503050406030204" pitchFamily="18" charset="0"/>
                                    <a:ea typeface="+mn-ea"/>
                                    <a:cs typeface="+mn-cs"/>
                                  </a:rPr>
                                </m:ctrlPr>
                              </m:dPr>
                              <m:e>
                                <m:f>
                                  <m:fPr>
                                    <m:ctrlPr>
                                      <a:rPr lang="en-US" sz="1100" b="1" i="1" baseline="0">
                                        <a:solidFill>
                                          <a:schemeClr val="dk1"/>
                                        </a:solidFill>
                                        <a:effectLst/>
                                        <a:latin typeface="Cambria Math" panose="02040503050406030204" pitchFamily="18" charset="0"/>
                                        <a:ea typeface="+mn-ea"/>
                                        <a:cs typeface="+mn-cs"/>
                                      </a:rPr>
                                    </m:ctrlPr>
                                  </m:fPr>
                                  <m:num>
                                    <m:r>
                                      <a:rPr lang="es-CR" sz="1100" b="1" i="1" baseline="0">
                                        <a:solidFill>
                                          <a:schemeClr val="dk1"/>
                                        </a:solidFill>
                                        <a:effectLst/>
                                        <a:latin typeface="Cambria Math" panose="02040503050406030204" pitchFamily="18" charset="0"/>
                                        <a:ea typeface="+mn-ea"/>
                                        <a:cs typeface="+mn-cs"/>
                                      </a:rPr>
                                      <m:t>𝝏</m:t>
                                    </m:r>
                                    <m:r>
                                      <a:rPr lang="en-US" sz="1100" b="1" i="1" baseline="0">
                                        <a:solidFill>
                                          <a:schemeClr val="dk1"/>
                                        </a:solidFill>
                                        <a:effectLst/>
                                        <a:latin typeface="Cambria Math" panose="02040503050406030204" pitchFamily="18" charset="0"/>
                                        <a:ea typeface="+mn-ea"/>
                                        <a:cs typeface="+mn-cs"/>
                                      </a:rPr>
                                      <m:t>𝒇</m:t>
                                    </m:r>
                                  </m:num>
                                  <m:den>
                                    <m:r>
                                      <a:rPr lang="es-CR" sz="1100" b="1" i="1" baseline="0">
                                        <a:solidFill>
                                          <a:schemeClr val="dk1"/>
                                        </a:solidFill>
                                        <a:effectLst/>
                                        <a:latin typeface="Cambria Math" panose="02040503050406030204" pitchFamily="18" charset="0"/>
                                        <a:ea typeface="+mn-ea"/>
                                        <a:cs typeface="+mn-cs"/>
                                      </a:rPr>
                                      <m:t>𝝏𝝀</m:t>
                                    </m:r>
                                  </m:den>
                                </m:f>
                                <m:r>
                                  <a:rPr lang="es-CR" sz="1100" b="1" i="1" baseline="0">
                                    <a:solidFill>
                                      <a:schemeClr val="dk1"/>
                                    </a:solidFill>
                                    <a:effectLst/>
                                    <a:latin typeface="Cambria Math" panose="02040503050406030204" pitchFamily="18" charset="0"/>
                                    <a:ea typeface="+mn-ea"/>
                                    <a:cs typeface="+mn-cs"/>
                                  </a:rPr>
                                  <m:t>∙</m:t>
                                </m:r>
                                <m:sSub>
                                  <m:sSubPr>
                                    <m:ctrlPr>
                                      <a:rPr lang="es-CR" sz="1100" b="1" i="1" baseline="0">
                                        <a:solidFill>
                                          <a:schemeClr val="dk1"/>
                                        </a:solidFill>
                                        <a:effectLst/>
                                        <a:latin typeface="Cambria Math" panose="02040503050406030204" pitchFamily="18" charset="0"/>
                                        <a:ea typeface="+mn-ea"/>
                                        <a:cs typeface="+mn-cs"/>
                                      </a:rPr>
                                    </m:ctrlPr>
                                  </m:sSubPr>
                                  <m:e>
                                    <m:r>
                                      <a:rPr lang="en-US" sz="1100" b="1" i="1" baseline="0">
                                        <a:solidFill>
                                          <a:schemeClr val="dk1"/>
                                        </a:solidFill>
                                        <a:effectLst/>
                                        <a:latin typeface="Cambria Math" panose="02040503050406030204" pitchFamily="18" charset="0"/>
                                        <a:ea typeface="+mn-ea"/>
                                        <a:cs typeface="+mn-cs"/>
                                      </a:rPr>
                                      <m:t>𝒖</m:t>
                                    </m:r>
                                  </m:e>
                                  <m:sub>
                                    <m:r>
                                      <a:rPr lang="en-US" sz="1100" b="1" i="1" baseline="0">
                                        <a:solidFill>
                                          <a:schemeClr val="dk1"/>
                                        </a:solidFill>
                                        <a:effectLst/>
                                        <a:latin typeface="Cambria Math" panose="02040503050406030204" pitchFamily="18" charset="0"/>
                                        <a:ea typeface="+mn-ea"/>
                                        <a:cs typeface="+mn-cs"/>
                                      </a:rPr>
                                      <m:t>𝝀</m:t>
                                    </m:r>
                                  </m:sub>
                                </m:sSub>
                              </m:e>
                            </m:d>
                          </m:e>
                          <m:sup>
                            <m:r>
                              <a:rPr lang="en-US" sz="1100" b="1" i="1" baseline="0">
                                <a:solidFill>
                                  <a:schemeClr val="dk1"/>
                                </a:solidFill>
                                <a:effectLst/>
                                <a:latin typeface="Cambria Math" panose="02040503050406030204" pitchFamily="18" charset="0"/>
                                <a:ea typeface="+mn-ea"/>
                                <a:cs typeface="+mn-cs"/>
                              </a:rPr>
                              <m:t>𝟐</m:t>
                            </m:r>
                          </m:sup>
                        </m:sSup>
                      </m:e>
                    </m:rad>
                  </m:oMath>
                </m:oMathPara>
              </a14:m>
              <a:endParaRPr lang="es-CR" b="1">
                <a:effectLst/>
              </a:endParaRPr>
            </a:p>
            <a:p>
              <a:r>
                <a:rPr lang="es-CR" sz="1100" baseline="0">
                  <a:solidFill>
                    <a:schemeClr val="dk1"/>
                  </a:solidFill>
                  <a:effectLst/>
                  <a:latin typeface="+mn-lt"/>
                  <a:ea typeface="+mn-ea"/>
                  <a:cs typeface="+mn-cs"/>
                </a:rPr>
                <a:t>Donde:</a:t>
              </a:r>
              <a:endParaRPr lang="es-CR">
                <a:effectLst/>
              </a:endParaRPr>
            </a:p>
            <a:p>
              <a:pPr/>
              <a14:m>
                <m:oMathPara xmlns:m="http://schemas.openxmlformats.org/officeDocument/2006/math">
                  <m:oMathParaPr>
                    <m:jc m:val="centerGroup"/>
                  </m:oMathParaPr>
                  <m:oMath xmlns:m="http://schemas.openxmlformats.org/officeDocument/2006/math">
                    <m:f>
                      <m:fPr>
                        <m:ctrlPr>
                          <a:rPr lang="en-US" sz="1100" b="0" i="1" baseline="0">
                            <a:solidFill>
                              <a:schemeClr val="dk1"/>
                            </a:solidFill>
                            <a:effectLst/>
                            <a:latin typeface="Cambria Math" panose="02040503050406030204" pitchFamily="18" charset="0"/>
                            <a:ea typeface="+mn-ea"/>
                            <a:cs typeface="+mn-cs"/>
                          </a:rPr>
                        </m:ctrlPr>
                      </m:fPr>
                      <m:num>
                        <m:r>
                          <a:rPr lang="es-CR" sz="110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𝑓</m:t>
                        </m:r>
                      </m:num>
                      <m:den>
                        <m:r>
                          <a:rPr lang="es-CR" sz="110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𝑇</m:t>
                        </m:r>
                      </m:den>
                    </m:f>
                    <m:r>
                      <a:rPr lang="en-US" sz="1100" b="0" i="1"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1</m:t>
                        </m:r>
                      </m:num>
                      <m:den>
                        <m:r>
                          <a:rPr lang="en-US" sz="1100" b="0" i="1" baseline="0">
                            <a:solidFill>
                              <a:schemeClr val="dk1"/>
                            </a:solidFill>
                            <a:effectLst/>
                            <a:latin typeface="Cambria Math" panose="02040503050406030204" pitchFamily="18" charset="0"/>
                            <a:ea typeface="+mn-ea"/>
                            <a:cs typeface="+mn-cs"/>
                          </a:rPr>
                          <m:t>2</m:t>
                        </m:r>
                        <m:r>
                          <a:rPr lang="en-US" sz="1100" b="0" i="1" baseline="0">
                            <a:solidFill>
                              <a:schemeClr val="dk1"/>
                            </a:solidFill>
                            <a:effectLst/>
                            <a:latin typeface="Cambria Math" panose="02040503050406030204" pitchFamily="18" charset="0"/>
                            <a:ea typeface="+mn-ea"/>
                            <a:cs typeface="+mn-cs"/>
                          </a:rPr>
                          <m:t>𝜆</m:t>
                        </m:r>
                        <m:rad>
                          <m:radPr>
                            <m:degHide m:val="on"/>
                            <m:ctrlPr>
                              <a:rPr lang="en-US" sz="1100" b="0" i="1" baseline="0">
                                <a:solidFill>
                                  <a:schemeClr val="dk1"/>
                                </a:solidFill>
                                <a:effectLst/>
                                <a:latin typeface="Cambria Math" panose="02040503050406030204" pitchFamily="18" charset="0"/>
                                <a:ea typeface="+mn-ea"/>
                                <a:cs typeface="+mn-cs"/>
                              </a:rPr>
                            </m:ctrlPr>
                          </m:radPr>
                          <m:deg/>
                          <m:e>
                            <m:r>
                              <a:rPr lang="en-US" sz="1100" b="0" i="1" baseline="0">
                                <a:solidFill>
                                  <a:schemeClr val="dk1"/>
                                </a:solidFill>
                                <a:effectLst/>
                                <a:latin typeface="Cambria Math" panose="02040503050406030204" pitchFamily="18" charset="0"/>
                                <a:ea typeface="+mn-ea"/>
                                <a:cs typeface="+mn-cs"/>
                              </a:rPr>
                              <m:t>𝑇</m:t>
                            </m:r>
                            <m:r>
                              <a:rPr lang="en-US" sz="1100" b="0" i="1" baseline="0">
                                <a:solidFill>
                                  <a:schemeClr val="dk1"/>
                                </a:solidFill>
                                <a:effectLst/>
                                <a:latin typeface="Cambria Math" panose="02040503050406030204" pitchFamily="18" charset="0"/>
                                <a:ea typeface="+mn-ea"/>
                                <a:cs typeface="+mn-cs"/>
                              </a:rPr>
                              <m:t>𝜇</m:t>
                            </m:r>
                          </m:e>
                        </m:rad>
                      </m:den>
                    </m:f>
                  </m:oMath>
                </m:oMathPara>
              </a14:m>
              <a:endParaRPr lang="es-CR">
                <a:effectLst/>
              </a:endParaRPr>
            </a:p>
            <a:p>
              <a:endParaRPr lang="es-CR">
                <a:effectLst/>
              </a:endParaRPr>
            </a:p>
            <a:p>
              <a:pPr/>
              <a14:m>
                <m:oMathPara xmlns:m="http://schemas.openxmlformats.org/officeDocument/2006/math">
                  <m:oMathParaPr>
                    <m:jc m:val="centerGroup"/>
                  </m:oMathParaPr>
                  <m:oMath xmlns:m="http://schemas.openxmlformats.org/officeDocument/2006/math">
                    <m:f>
                      <m:fPr>
                        <m:ctrlPr>
                          <a:rPr lang="en-US" sz="1100" b="0" i="1" baseline="0">
                            <a:solidFill>
                              <a:schemeClr val="dk1"/>
                            </a:solidFill>
                            <a:effectLst/>
                            <a:latin typeface="Cambria Math" panose="02040503050406030204" pitchFamily="18" charset="0"/>
                            <a:ea typeface="+mn-ea"/>
                            <a:cs typeface="+mn-cs"/>
                          </a:rPr>
                        </m:ctrlPr>
                      </m:fPr>
                      <m:num>
                        <m:r>
                          <a:rPr lang="es-CR" sz="110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𝑓</m:t>
                        </m:r>
                      </m:num>
                      <m:den>
                        <m:r>
                          <a:rPr lang="es-CR" sz="1100" i="1" baseline="0">
                            <a:solidFill>
                              <a:schemeClr val="dk1"/>
                            </a:solidFill>
                            <a:effectLst/>
                            <a:latin typeface="Cambria Math" panose="02040503050406030204" pitchFamily="18" charset="0"/>
                            <a:ea typeface="+mn-ea"/>
                            <a:cs typeface="+mn-cs"/>
                          </a:rPr>
                          <m:t>𝜕𝜇</m:t>
                        </m:r>
                      </m:den>
                    </m:f>
                    <m:r>
                      <a:rPr lang="en-US" sz="1100" b="0" i="1"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m:t>
                        </m:r>
                        <m:rad>
                          <m:radPr>
                            <m:degHide m:val="on"/>
                            <m:ctrlPr>
                              <a:rPr lang="en-US" sz="1100" b="0" i="1" baseline="0">
                                <a:solidFill>
                                  <a:schemeClr val="dk1"/>
                                </a:solidFill>
                                <a:effectLst/>
                                <a:latin typeface="Cambria Math" panose="02040503050406030204" pitchFamily="18" charset="0"/>
                                <a:ea typeface="+mn-ea"/>
                                <a:cs typeface="+mn-cs"/>
                              </a:rPr>
                            </m:ctrlPr>
                          </m:radPr>
                          <m:deg/>
                          <m:e>
                            <m:r>
                              <a:rPr lang="en-US" sz="1100" b="0" i="1" baseline="0">
                                <a:solidFill>
                                  <a:schemeClr val="dk1"/>
                                </a:solidFill>
                                <a:effectLst/>
                                <a:latin typeface="Cambria Math" panose="02040503050406030204" pitchFamily="18" charset="0"/>
                                <a:ea typeface="+mn-ea"/>
                                <a:cs typeface="+mn-cs"/>
                              </a:rPr>
                              <m:t>𝑇</m:t>
                            </m:r>
                          </m:e>
                        </m:rad>
                      </m:num>
                      <m:den>
                        <m:r>
                          <a:rPr lang="en-US" sz="1100" b="0" i="1" baseline="0">
                            <a:solidFill>
                              <a:schemeClr val="dk1"/>
                            </a:solidFill>
                            <a:effectLst/>
                            <a:latin typeface="Cambria Math" panose="02040503050406030204" pitchFamily="18" charset="0"/>
                            <a:ea typeface="+mn-ea"/>
                            <a:cs typeface="+mn-cs"/>
                          </a:rPr>
                          <m:t>2</m:t>
                        </m:r>
                        <m:r>
                          <a:rPr lang="en-US" sz="1100" b="0" i="1" baseline="0">
                            <a:solidFill>
                              <a:schemeClr val="dk1"/>
                            </a:solidFill>
                            <a:effectLst/>
                            <a:latin typeface="Cambria Math" panose="02040503050406030204" pitchFamily="18" charset="0"/>
                            <a:ea typeface="+mn-ea"/>
                            <a:cs typeface="+mn-cs"/>
                          </a:rPr>
                          <m:t>𝜆</m:t>
                        </m:r>
                        <m:sSup>
                          <m:sSupPr>
                            <m:ctrlPr>
                              <a:rPr lang="en-US" sz="1100" b="0" i="1" baseline="0">
                                <a:solidFill>
                                  <a:schemeClr val="dk1"/>
                                </a:solidFill>
                                <a:effectLst/>
                                <a:latin typeface="Cambria Math" panose="02040503050406030204" pitchFamily="18" charset="0"/>
                                <a:ea typeface="+mn-ea"/>
                                <a:cs typeface="+mn-cs"/>
                              </a:rPr>
                            </m:ctrlPr>
                          </m:sSupPr>
                          <m:e>
                            <m:r>
                              <a:rPr lang="en-US" sz="1100" b="0" i="1" baseline="0">
                                <a:solidFill>
                                  <a:schemeClr val="dk1"/>
                                </a:solidFill>
                                <a:effectLst/>
                                <a:latin typeface="Cambria Math" panose="02040503050406030204" pitchFamily="18" charset="0"/>
                                <a:ea typeface="+mn-ea"/>
                                <a:cs typeface="+mn-cs"/>
                              </a:rPr>
                              <m:t>𝜇</m:t>
                            </m:r>
                          </m:e>
                          <m:sup>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3</m:t>
                                </m:r>
                              </m:num>
                              <m:den>
                                <m:r>
                                  <a:rPr lang="en-US" sz="1100" b="0" i="1" baseline="0">
                                    <a:solidFill>
                                      <a:schemeClr val="dk1"/>
                                    </a:solidFill>
                                    <a:effectLst/>
                                    <a:latin typeface="Cambria Math" panose="02040503050406030204" pitchFamily="18" charset="0"/>
                                    <a:ea typeface="+mn-ea"/>
                                    <a:cs typeface="+mn-cs"/>
                                  </a:rPr>
                                  <m:t>2</m:t>
                                </m:r>
                              </m:den>
                            </m:f>
                          </m:sup>
                        </m:sSup>
                      </m:den>
                    </m:f>
                  </m:oMath>
                </m:oMathPara>
              </a14:m>
              <a:endParaRPr lang="es-CR">
                <a:effectLst/>
              </a:endParaRPr>
            </a:p>
            <a:p>
              <a:endParaRPr lang="es-CR">
                <a:effectLst/>
              </a:endParaRPr>
            </a:p>
            <a:p>
              <a:pPr/>
              <a14:m>
                <m:oMathPara xmlns:m="http://schemas.openxmlformats.org/officeDocument/2006/math">
                  <m:oMathParaPr>
                    <m:jc m:val="centerGroup"/>
                  </m:oMathParaPr>
                  <m:oMath xmlns:m="http://schemas.openxmlformats.org/officeDocument/2006/math">
                    <m:f>
                      <m:fPr>
                        <m:ctrlPr>
                          <a:rPr lang="en-US" sz="1100" b="0" i="1" baseline="0">
                            <a:solidFill>
                              <a:schemeClr val="dk1"/>
                            </a:solidFill>
                            <a:effectLst/>
                            <a:latin typeface="Cambria Math" panose="02040503050406030204" pitchFamily="18" charset="0"/>
                            <a:ea typeface="+mn-ea"/>
                            <a:cs typeface="+mn-cs"/>
                          </a:rPr>
                        </m:ctrlPr>
                      </m:fPr>
                      <m:num>
                        <m:r>
                          <a:rPr lang="es-CR" sz="110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𝑓</m:t>
                        </m:r>
                      </m:num>
                      <m:den>
                        <m:r>
                          <a:rPr lang="es-CR" sz="1100" i="1" baseline="0">
                            <a:solidFill>
                              <a:schemeClr val="dk1"/>
                            </a:solidFill>
                            <a:effectLst/>
                            <a:latin typeface="Cambria Math" panose="02040503050406030204" pitchFamily="18" charset="0"/>
                            <a:ea typeface="+mn-ea"/>
                            <a:cs typeface="+mn-cs"/>
                          </a:rPr>
                          <m:t>𝜕𝜆</m:t>
                        </m:r>
                      </m:den>
                    </m:f>
                    <m:r>
                      <a:rPr lang="en-US" sz="1100" b="0" i="1"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m:t>
                        </m:r>
                        <m:rad>
                          <m:radPr>
                            <m:degHide m:val="on"/>
                            <m:ctrlPr>
                              <a:rPr lang="en-US" sz="1100" b="0" i="1" baseline="0">
                                <a:solidFill>
                                  <a:schemeClr val="dk1"/>
                                </a:solidFill>
                                <a:effectLst/>
                                <a:latin typeface="Cambria Math" panose="02040503050406030204" pitchFamily="18" charset="0"/>
                                <a:ea typeface="+mn-ea"/>
                                <a:cs typeface="+mn-cs"/>
                              </a:rPr>
                            </m:ctrlPr>
                          </m:radPr>
                          <m:deg/>
                          <m:e>
                            <m:r>
                              <a:rPr lang="en-US" sz="1100" b="0" i="1" baseline="0">
                                <a:solidFill>
                                  <a:schemeClr val="dk1"/>
                                </a:solidFill>
                                <a:effectLst/>
                                <a:latin typeface="Cambria Math" panose="02040503050406030204" pitchFamily="18" charset="0"/>
                                <a:ea typeface="+mn-ea"/>
                                <a:cs typeface="+mn-cs"/>
                              </a:rPr>
                              <m:t>𝑇</m:t>
                            </m:r>
                          </m:e>
                        </m:rad>
                      </m:num>
                      <m:den>
                        <m:sSup>
                          <m:sSupPr>
                            <m:ctrlPr>
                              <a:rPr lang="en-US" sz="1100" b="0" i="1" baseline="0">
                                <a:solidFill>
                                  <a:schemeClr val="dk1"/>
                                </a:solidFill>
                                <a:effectLst/>
                                <a:latin typeface="Cambria Math" panose="02040503050406030204" pitchFamily="18" charset="0"/>
                                <a:ea typeface="+mn-ea"/>
                                <a:cs typeface="+mn-cs"/>
                              </a:rPr>
                            </m:ctrlPr>
                          </m:sSupPr>
                          <m:e>
                            <m:r>
                              <a:rPr lang="en-US" sz="1100" b="0" i="1" baseline="0">
                                <a:solidFill>
                                  <a:schemeClr val="dk1"/>
                                </a:solidFill>
                                <a:effectLst/>
                                <a:latin typeface="Cambria Math" panose="02040503050406030204" pitchFamily="18" charset="0"/>
                                <a:ea typeface="+mn-ea"/>
                                <a:cs typeface="+mn-cs"/>
                              </a:rPr>
                              <m:t>𝜆</m:t>
                            </m:r>
                          </m:e>
                          <m:sup>
                            <m:r>
                              <a:rPr lang="en-US" sz="1100" b="0" i="1" baseline="0">
                                <a:solidFill>
                                  <a:schemeClr val="dk1"/>
                                </a:solidFill>
                                <a:effectLst/>
                                <a:latin typeface="Cambria Math" panose="02040503050406030204" pitchFamily="18" charset="0"/>
                                <a:ea typeface="+mn-ea"/>
                                <a:cs typeface="+mn-cs"/>
                              </a:rPr>
                              <m:t>2</m:t>
                            </m:r>
                          </m:sup>
                        </m:sSup>
                        <m:rad>
                          <m:radPr>
                            <m:degHide m:val="on"/>
                            <m:ctrlPr>
                              <a:rPr lang="en-US" sz="1100" b="0" i="1" baseline="0">
                                <a:solidFill>
                                  <a:schemeClr val="dk1"/>
                                </a:solidFill>
                                <a:effectLst/>
                                <a:latin typeface="Cambria Math" panose="02040503050406030204" pitchFamily="18" charset="0"/>
                                <a:ea typeface="+mn-ea"/>
                                <a:cs typeface="+mn-cs"/>
                              </a:rPr>
                            </m:ctrlPr>
                          </m:radPr>
                          <m:deg/>
                          <m:e>
                            <m:r>
                              <a:rPr lang="en-US" sz="1100" b="0" i="1" baseline="0">
                                <a:solidFill>
                                  <a:schemeClr val="dk1"/>
                                </a:solidFill>
                                <a:effectLst/>
                                <a:latin typeface="Cambria Math" panose="02040503050406030204" pitchFamily="18" charset="0"/>
                                <a:ea typeface="+mn-ea"/>
                                <a:cs typeface="+mn-cs"/>
                              </a:rPr>
                              <m:t>𝜇</m:t>
                            </m:r>
                          </m:e>
                        </m:rad>
                      </m:den>
                    </m:f>
                  </m:oMath>
                </m:oMathPara>
              </a14:m>
              <a:endParaRPr lang="es-CR">
                <a:effectLst/>
              </a:endParaRPr>
            </a:p>
            <a:p>
              <a:endParaRPr lang="es-CR" sz="1100" baseline="0"/>
            </a:p>
            <a:p>
              <a:r>
                <a:rPr lang="es-CR" sz="1100" baseline="0"/>
                <a:t>Para </a:t>
              </a:r>
              <a14:m>
                <m:oMath xmlns:m="http://schemas.openxmlformats.org/officeDocument/2006/math">
                  <m:sSub>
                    <m:sSubPr>
                      <m:ctrlPr>
                        <a:rPr lang="es-CR" sz="110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r>
                        <a:rPr lang="en-US" sz="1100" b="0" i="1" baseline="0">
                          <a:solidFill>
                            <a:schemeClr val="dk1"/>
                          </a:solidFill>
                          <a:effectLst/>
                          <a:latin typeface="Cambria Math" panose="02040503050406030204" pitchFamily="18" charset="0"/>
                          <a:ea typeface="+mn-ea"/>
                          <a:cs typeface="+mn-cs"/>
                        </a:rPr>
                        <m:t>𝑇</m:t>
                      </m:r>
                    </m:sub>
                  </m:sSub>
                </m:oMath>
              </a14:m>
              <a:r>
                <a:rPr lang="es-CR" sz="1100" baseline="0"/>
                <a:t>:</a:t>
              </a:r>
            </a:p>
            <a:p>
              <a:pPr/>
              <a14:m>
                <m:oMathPara xmlns:m="http://schemas.openxmlformats.org/officeDocument/2006/math">
                  <m:oMathParaPr>
                    <m:jc m:val="centerGroup"/>
                  </m:oMathParaPr>
                  <m:oMath xmlns:m="http://schemas.openxmlformats.org/officeDocument/2006/math">
                    <m:sSub>
                      <m:sSubPr>
                        <m:ctrlPr>
                          <a:rPr lang="es-CR" sz="110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r>
                          <a:rPr lang="en-US" sz="1100" b="0" i="1" baseline="0">
                            <a:solidFill>
                              <a:schemeClr val="dk1"/>
                            </a:solidFill>
                            <a:effectLst/>
                            <a:latin typeface="Cambria Math" panose="02040503050406030204" pitchFamily="18" charset="0"/>
                            <a:ea typeface="+mn-ea"/>
                            <a:cs typeface="+mn-cs"/>
                          </a:rPr>
                          <m:t>𝑇</m:t>
                        </m:r>
                      </m:sub>
                    </m:sSub>
                    <m:r>
                      <a:rPr lang="en-US" sz="1100" b="0" i="1" baseline="0">
                        <a:solidFill>
                          <a:schemeClr val="dk1"/>
                        </a:solidFill>
                        <a:effectLst/>
                        <a:latin typeface="Cambria Math" panose="02040503050406030204" pitchFamily="18" charset="0"/>
                        <a:ea typeface="+mn-ea"/>
                        <a:cs typeface="+mn-cs"/>
                      </a:rPr>
                      <m:t>=</m:t>
                    </m:r>
                    <m:rad>
                      <m:radPr>
                        <m:degHide m:val="on"/>
                        <m:ctrlPr>
                          <a:rPr lang="en-US" sz="1100" b="0" i="1" baseline="0">
                            <a:solidFill>
                              <a:schemeClr val="dk1"/>
                            </a:solidFill>
                            <a:effectLst/>
                            <a:latin typeface="Cambria Math" panose="02040503050406030204" pitchFamily="18" charset="0"/>
                            <a:ea typeface="+mn-ea"/>
                            <a:cs typeface="+mn-cs"/>
                          </a:rPr>
                        </m:ctrlPr>
                      </m:radPr>
                      <m:deg/>
                      <m:e>
                        <m:sSup>
                          <m:sSupPr>
                            <m:ctrlPr>
                              <a:rPr lang="es-CR" sz="1100" b="0" i="1" baseline="0">
                                <a:solidFill>
                                  <a:schemeClr val="dk1"/>
                                </a:solidFill>
                                <a:effectLst/>
                                <a:latin typeface="Cambria Math" panose="02040503050406030204" pitchFamily="18" charset="0"/>
                                <a:ea typeface="+mn-ea"/>
                                <a:cs typeface="+mn-cs"/>
                              </a:rPr>
                            </m:ctrlPr>
                          </m:sSupPr>
                          <m:e>
                            <m:d>
                              <m:dPr>
                                <m:ctrlPr>
                                  <a:rPr lang="es-CR" sz="1100" i="1">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s-CR" sz="110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𝑇</m:t>
                                    </m:r>
                                  </m:num>
                                  <m:den>
                                    <m:r>
                                      <a:rPr lang="es-CR" sz="1100" i="1" baseline="0">
                                        <a:solidFill>
                                          <a:schemeClr val="dk1"/>
                                        </a:solidFill>
                                        <a:effectLst/>
                                        <a:latin typeface="Cambria Math" panose="02040503050406030204" pitchFamily="18" charset="0"/>
                                        <a:ea typeface="+mn-ea"/>
                                        <a:cs typeface="+mn-cs"/>
                                      </a:rPr>
                                      <m:t>𝜕</m:t>
                                    </m:r>
                                    <m:sSub>
                                      <m:sSubPr>
                                        <m:ctrlPr>
                                          <a:rPr lang="es-CR"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𝑚</m:t>
                                        </m:r>
                                      </m:e>
                                      <m:sub>
                                        <m:r>
                                          <a:rPr lang="en-US" sz="1100" b="0" i="1" baseline="0">
                                            <a:solidFill>
                                              <a:schemeClr val="dk1"/>
                                            </a:solidFill>
                                            <a:effectLst/>
                                            <a:latin typeface="Cambria Math" panose="02040503050406030204" pitchFamily="18" charset="0"/>
                                            <a:ea typeface="+mn-ea"/>
                                            <a:cs typeface="+mn-cs"/>
                                          </a:rPr>
                                          <m:t>𝑐𝑜𝑙𝑔𝑎𝑛𝑡𝑒</m:t>
                                        </m:r>
                                      </m:sub>
                                    </m:sSub>
                                  </m:den>
                                </m:f>
                                <m:r>
                                  <a:rPr lang="en-US" sz="1100" b="0" i="1" baseline="0">
                                    <a:solidFill>
                                      <a:schemeClr val="dk1"/>
                                    </a:solidFill>
                                    <a:effectLst/>
                                    <a:latin typeface="Cambria Math" panose="02040503050406030204" pitchFamily="18" charset="0"/>
                                    <a:ea typeface="Cambria Math" panose="02040503050406030204" pitchFamily="18" charset="0"/>
                                    <a:cs typeface="+mn-cs"/>
                                  </a:rPr>
                                  <m:t>∙</m:t>
                                </m:r>
                                <m:sSub>
                                  <m:sSubPr>
                                    <m:ctrlPr>
                                      <a:rPr lang="es-CR" sz="110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sSub>
                                      <m:sSubPr>
                                        <m:ctrlPr>
                                          <a:rPr lang="es-CR"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𝑚</m:t>
                                        </m:r>
                                      </m:e>
                                      <m:sub>
                                        <m:r>
                                          <a:rPr lang="en-US" sz="1100" b="0" i="1" baseline="0">
                                            <a:solidFill>
                                              <a:schemeClr val="dk1"/>
                                            </a:solidFill>
                                            <a:effectLst/>
                                            <a:latin typeface="Cambria Math" panose="02040503050406030204" pitchFamily="18" charset="0"/>
                                            <a:ea typeface="+mn-ea"/>
                                            <a:cs typeface="+mn-cs"/>
                                          </a:rPr>
                                          <m:t>𝑐𝑜𝑙𝑔𝑎𝑛𝑡𝑒</m:t>
                                        </m:r>
                                      </m:sub>
                                    </m:sSub>
                                  </m:sub>
                                </m:sSub>
                              </m:e>
                            </m:d>
                          </m:e>
                          <m:sup>
                            <m:r>
                              <a:rPr lang="es-CR" sz="1100" b="0" i="1" baseline="0">
                                <a:solidFill>
                                  <a:schemeClr val="dk1"/>
                                </a:solidFill>
                                <a:effectLst/>
                                <a:latin typeface="Cambria Math" panose="02040503050406030204" pitchFamily="18" charset="0"/>
                                <a:ea typeface="+mn-ea"/>
                                <a:cs typeface="+mn-cs"/>
                              </a:rPr>
                              <m:t>2</m:t>
                            </m:r>
                          </m:sup>
                        </m:sSup>
                        <m:r>
                          <a:rPr lang="es-CR" sz="1100" b="0" i="1" baseline="0">
                            <a:solidFill>
                              <a:schemeClr val="dk1"/>
                            </a:solidFill>
                            <a:effectLst/>
                            <a:latin typeface="Cambria Math" panose="02040503050406030204" pitchFamily="18" charset="0"/>
                            <a:ea typeface="+mn-ea"/>
                            <a:cs typeface="+mn-cs"/>
                          </a:rPr>
                          <m:t>+ </m:t>
                        </m:r>
                        <m:sSup>
                          <m:sSupPr>
                            <m:ctrlPr>
                              <a:rPr lang="es-CR" sz="1100" i="1">
                                <a:solidFill>
                                  <a:schemeClr val="dk1"/>
                                </a:solidFill>
                                <a:effectLst/>
                                <a:latin typeface="Cambria Math" panose="02040503050406030204" pitchFamily="18" charset="0"/>
                                <a:ea typeface="+mn-ea"/>
                                <a:cs typeface="+mn-cs"/>
                              </a:rPr>
                            </m:ctrlPr>
                          </m:sSupPr>
                          <m:e>
                            <m:d>
                              <m:dPr>
                                <m:ctrlPr>
                                  <a:rPr lang="es-CR" sz="1100" i="1">
                                    <a:solidFill>
                                      <a:schemeClr val="dk1"/>
                                    </a:solidFill>
                                    <a:effectLst/>
                                    <a:latin typeface="Cambria Math" panose="02040503050406030204" pitchFamily="18" charset="0"/>
                                    <a:ea typeface="+mn-ea"/>
                                    <a:cs typeface="+mn-cs"/>
                                  </a:rPr>
                                </m:ctrlPr>
                              </m:dPr>
                              <m:e>
                                <m:f>
                                  <m:fPr>
                                    <m:ctrlPr>
                                      <a:rPr lang="es-CR" sz="1100" i="1">
                                        <a:solidFill>
                                          <a:schemeClr val="dk1"/>
                                        </a:solidFill>
                                        <a:effectLst/>
                                        <a:latin typeface="Cambria Math" panose="02040503050406030204" pitchFamily="18" charset="0"/>
                                        <a:ea typeface="+mn-ea"/>
                                        <a:cs typeface="+mn-cs"/>
                                      </a:rPr>
                                    </m:ctrlPr>
                                  </m:fPr>
                                  <m:num>
                                    <m:r>
                                      <a:rPr lang="es-CR" sz="1100" i="1">
                                        <a:solidFill>
                                          <a:schemeClr val="dk1"/>
                                        </a:solidFill>
                                        <a:effectLst/>
                                        <a:latin typeface="Cambria Math" panose="02040503050406030204" pitchFamily="18" charset="0"/>
                                        <a:ea typeface="+mn-ea"/>
                                        <a:cs typeface="+mn-cs"/>
                                      </a:rPr>
                                      <m:t>𝜕</m:t>
                                    </m:r>
                                    <m:r>
                                      <a:rPr lang="es-CR" sz="1100" i="1">
                                        <a:solidFill>
                                          <a:schemeClr val="dk1"/>
                                        </a:solidFill>
                                        <a:effectLst/>
                                        <a:latin typeface="Cambria Math" panose="02040503050406030204" pitchFamily="18" charset="0"/>
                                        <a:ea typeface="+mn-ea"/>
                                        <a:cs typeface="+mn-cs"/>
                                      </a:rPr>
                                      <m:t>𝑇</m:t>
                                    </m:r>
                                  </m:num>
                                  <m:den>
                                    <m:r>
                                      <a:rPr lang="es-CR" sz="1100" i="1">
                                        <a:solidFill>
                                          <a:schemeClr val="dk1"/>
                                        </a:solidFill>
                                        <a:effectLst/>
                                        <a:latin typeface="Cambria Math" panose="02040503050406030204" pitchFamily="18" charset="0"/>
                                        <a:ea typeface="+mn-ea"/>
                                        <a:cs typeface="+mn-cs"/>
                                      </a:rPr>
                                      <m:t>𝜕</m:t>
                                    </m:r>
                                    <m:r>
                                      <a:rPr lang="es-CR" sz="1100" i="1">
                                        <a:solidFill>
                                          <a:schemeClr val="dk1"/>
                                        </a:solidFill>
                                        <a:effectLst/>
                                        <a:latin typeface="Cambria Math" panose="02040503050406030204" pitchFamily="18" charset="0"/>
                                        <a:ea typeface="+mn-ea"/>
                                        <a:cs typeface="+mn-cs"/>
                                      </a:rPr>
                                      <m:t>𝑔</m:t>
                                    </m:r>
                                  </m:den>
                                </m:f>
                                <m:sSub>
                                  <m:sSubPr>
                                    <m:ctrlPr>
                                      <a:rPr lang="es-CR" sz="1100" i="1">
                                        <a:solidFill>
                                          <a:schemeClr val="dk1"/>
                                        </a:solidFill>
                                        <a:effectLst/>
                                        <a:latin typeface="Cambria Math" panose="02040503050406030204" pitchFamily="18" charset="0"/>
                                        <a:ea typeface="+mn-ea"/>
                                        <a:cs typeface="+mn-cs"/>
                                      </a:rPr>
                                    </m:ctrlPr>
                                  </m:sSubPr>
                                  <m:e>
                                    <m:r>
                                      <a:rPr lang="es-CR" sz="1100" i="1">
                                        <a:solidFill>
                                          <a:schemeClr val="dk1"/>
                                        </a:solidFill>
                                        <a:effectLst/>
                                        <a:latin typeface="Cambria Math" panose="02040503050406030204" pitchFamily="18" charset="0"/>
                                        <a:ea typeface="+mn-ea"/>
                                        <a:cs typeface="+mn-cs"/>
                                      </a:rPr>
                                      <m:t>𝑢</m:t>
                                    </m:r>
                                  </m:e>
                                  <m:sub>
                                    <m:r>
                                      <a:rPr lang="es-CR" sz="1100" i="1">
                                        <a:solidFill>
                                          <a:schemeClr val="dk1"/>
                                        </a:solidFill>
                                        <a:effectLst/>
                                        <a:latin typeface="Cambria Math" panose="02040503050406030204" pitchFamily="18" charset="0"/>
                                        <a:ea typeface="+mn-ea"/>
                                        <a:cs typeface="+mn-cs"/>
                                      </a:rPr>
                                      <m:t>𝑔</m:t>
                                    </m:r>
                                  </m:sub>
                                </m:sSub>
                              </m:e>
                            </m:d>
                          </m:e>
                          <m:sup>
                            <m:r>
                              <a:rPr lang="es-CR" sz="1100" b="0" i="1">
                                <a:solidFill>
                                  <a:schemeClr val="dk1"/>
                                </a:solidFill>
                                <a:effectLst/>
                                <a:latin typeface="Cambria Math" panose="02040503050406030204" pitchFamily="18" charset="0"/>
                                <a:ea typeface="+mn-ea"/>
                                <a:cs typeface="+mn-cs"/>
                              </a:rPr>
                              <m:t>2</m:t>
                            </m:r>
                          </m:sup>
                        </m:sSup>
                      </m:e>
                    </m:rad>
                  </m:oMath>
                </m:oMathPara>
              </a14:m>
              <a:endParaRPr lang="es-CR" sz="1100" baseline="0"/>
            </a:p>
            <a:p>
              <a:endParaRPr lang="es-CR" sz="1100" baseline="0"/>
            </a:p>
            <a:p>
              <a:r>
                <a:rPr lang="es-CR" sz="1100" baseline="0"/>
                <a:t>Donde</a:t>
              </a:r>
            </a:p>
            <a:p>
              <a:endParaRPr lang="es-CR" sz="1100" baseline="0"/>
            </a:p>
            <a:p>
              <a:pPr/>
              <a14:m>
                <m:oMathPara xmlns:m="http://schemas.openxmlformats.org/officeDocument/2006/math">
                  <m:oMathParaPr>
                    <m:jc m:val="centerGroup"/>
                  </m:oMathParaPr>
                  <m:oMath xmlns:m="http://schemas.openxmlformats.org/officeDocument/2006/math">
                    <m:f>
                      <m:fPr>
                        <m:ctrlPr>
                          <a:rPr lang="en-US" sz="1100" b="0" i="1" baseline="0">
                            <a:solidFill>
                              <a:schemeClr val="dk1"/>
                            </a:solidFill>
                            <a:effectLst/>
                            <a:latin typeface="Cambria Math" panose="02040503050406030204" pitchFamily="18" charset="0"/>
                            <a:ea typeface="+mn-ea"/>
                            <a:cs typeface="+mn-cs"/>
                          </a:rPr>
                        </m:ctrlPr>
                      </m:fPr>
                      <m:num>
                        <m:r>
                          <a:rPr lang="es-CR" sz="110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𝑇</m:t>
                        </m:r>
                      </m:num>
                      <m:den>
                        <m:r>
                          <a:rPr lang="es-CR" sz="1100" i="1" baseline="0">
                            <a:solidFill>
                              <a:schemeClr val="dk1"/>
                            </a:solidFill>
                            <a:effectLst/>
                            <a:latin typeface="Cambria Math" panose="02040503050406030204" pitchFamily="18" charset="0"/>
                            <a:ea typeface="+mn-ea"/>
                            <a:cs typeface="+mn-cs"/>
                          </a:rPr>
                          <m:t>𝜕</m:t>
                        </m:r>
                        <m:sSub>
                          <m:sSubPr>
                            <m:ctrlPr>
                              <a:rPr lang="es-CR"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𝑚</m:t>
                            </m:r>
                          </m:e>
                          <m:sub>
                            <m:r>
                              <a:rPr lang="en-US" sz="1100" b="0" i="1" baseline="0">
                                <a:solidFill>
                                  <a:schemeClr val="dk1"/>
                                </a:solidFill>
                                <a:effectLst/>
                                <a:latin typeface="Cambria Math" panose="02040503050406030204" pitchFamily="18" charset="0"/>
                                <a:ea typeface="+mn-ea"/>
                                <a:cs typeface="+mn-cs"/>
                              </a:rPr>
                              <m:t>𝑐𝑜𝑙𝑔𝑎𝑛𝑡𝑒</m:t>
                            </m:r>
                          </m:sub>
                        </m:sSub>
                      </m:den>
                    </m:f>
                    <m:r>
                      <a:rPr lang="es-CR" sz="1100" b="0" i="1" baseline="0">
                        <a:solidFill>
                          <a:schemeClr val="dk1"/>
                        </a:solidFill>
                        <a:effectLst/>
                        <a:latin typeface="Cambria Math" panose="02040503050406030204" pitchFamily="18" charset="0"/>
                        <a:ea typeface="+mn-ea"/>
                        <a:cs typeface="+mn-cs"/>
                      </a:rPr>
                      <m:t> = </m:t>
                    </m:r>
                    <m:r>
                      <a:rPr lang="en-US" sz="1100" b="0" i="1" baseline="0">
                        <a:solidFill>
                          <a:schemeClr val="dk1"/>
                        </a:solidFill>
                        <a:effectLst/>
                        <a:latin typeface="Cambria Math" panose="02040503050406030204" pitchFamily="18" charset="0"/>
                        <a:ea typeface="+mn-ea"/>
                        <a:cs typeface="+mn-cs"/>
                      </a:rPr>
                      <m:t>𝑔</m:t>
                    </m:r>
                  </m:oMath>
                </m:oMathPara>
              </a14:m>
              <a:endParaRPr lang="es-CR" sz="1100" baseline="0"/>
            </a:p>
            <a:p>
              <a:endParaRPr lang="es-CR" sz="1100" baseline="0"/>
            </a:p>
            <a:p>
              <a:pPr/>
              <a14:m>
                <m:oMathPara xmlns:m="http://schemas.openxmlformats.org/officeDocument/2006/math">
                  <m:oMathParaPr>
                    <m:jc m:val="centerGroup"/>
                  </m:oMathParaPr>
                  <m:oMath xmlns:m="http://schemas.openxmlformats.org/officeDocument/2006/math">
                    <m:f>
                      <m:fPr>
                        <m:ctrlPr>
                          <a:rPr lang="es-CR" sz="1100" i="1">
                            <a:solidFill>
                              <a:schemeClr val="dk1"/>
                            </a:solidFill>
                            <a:effectLst/>
                            <a:latin typeface="Cambria Math" panose="02040503050406030204" pitchFamily="18" charset="0"/>
                            <a:ea typeface="+mn-ea"/>
                            <a:cs typeface="+mn-cs"/>
                          </a:rPr>
                        </m:ctrlPr>
                      </m:fPr>
                      <m:num>
                        <m:r>
                          <a:rPr lang="es-CR" sz="1100" i="1">
                            <a:solidFill>
                              <a:schemeClr val="dk1"/>
                            </a:solidFill>
                            <a:effectLst/>
                            <a:latin typeface="Cambria Math" panose="02040503050406030204" pitchFamily="18" charset="0"/>
                            <a:ea typeface="+mn-ea"/>
                            <a:cs typeface="+mn-cs"/>
                          </a:rPr>
                          <m:t>𝜕</m:t>
                        </m:r>
                        <m:r>
                          <a:rPr lang="es-CR" sz="1100" i="1">
                            <a:solidFill>
                              <a:schemeClr val="dk1"/>
                            </a:solidFill>
                            <a:effectLst/>
                            <a:latin typeface="Cambria Math" panose="02040503050406030204" pitchFamily="18" charset="0"/>
                            <a:ea typeface="+mn-ea"/>
                            <a:cs typeface="+mn-cs"/>
                          </a:rPr>
                          <m:t>𝑇</m:t>
                        </m:r>
                      </m:num>
                      <m:den>
                        <m:r>
                          <a:rPr lang="es-CR" sz="1100" i="1">
                            <a:solidFill>
                              <a:schemeClr val="dk1"/>
                            </a:solidFill>
                            <a:effectLst/>
                            <a:latin typeface="Cambria Math" panose="02040503050406030204" pitchFamily="18" charset="0"/>
                            <a:ea typeface="+mn-ea"/>
                            <a:cs typeface="+mn-cs"/>
                          </a:rPr>
                          <m:t>𝜕</m:t>
                        </m:r>
                        <m:r>
                          <a:rPr lang="es-CR" sz="1100" i="1">
                            <a:solidFill>
                              <a:schemeClr val="dk1"/>
                            </a:solidFill>
                            <a:effectLst/>
                            <a:latin typeface="Cambria Math" panose="02040503050406030204" pitchFamily="18" charset="0"/>
                            <a:ea typeface="+mn-ea"/>
                            <a:cs typeface="+mn-cs"/>
                          </a:rPr>
                          <m:t>𝑔</m:t>
                        </m:r>
                      </m:den>
                    </m:f>
                    <m:r>
                      <a:rPr lang="es-CR" sz="1100" b="0" i="1">
                        <a:solidFill>
                          <a:schemeClr val="dk1"/>
                        </a:solidFill>
                        <a:effectLst/>
                        <a:latin typeface="Cambria Math" panose="02040503050406030204" pitchFamily="18" charset="0"/>
                        <a:ea typeface="+mn-ea"/>
                        <a:cs typeface="+mn-cs"/>
                      </a:rPr>
                      <m:t>=</m:t>
                    </m:r>
                    <m:sSub>
                      <m:sSubPr>
                        <m:ctrlPr>
                          <a:rPr lang="es-CR" sz="1100" b="0" i="1">
                            <a:solidFill>
                              <a:schemeClr val="dk1"/>
                            </a:solidFill>
                            <a:effectLst/>
                            <a:latin typeface="Cambria Math" panose="02040503050406030204" pitchFamily="18" charset="0"/>
                            <a:ea typeface="+mn-ea"/>
                            <a:cs typeface="+mn-cs"/>
                          </a:rPr>
                        </m:ctrlPr>
                      </m:sSubPr>
                      <m:e>
                        <m:r>
                          <a:rPr lang="es-CR" sz="1100" b="0" i="1">
                            <a:solidFill>
                              <a:schemeClr val="dk1"/>
                            </a:solidFill>
                            <a:effectLst/>
                            <a:latin typeface="Cambria Math" panose="02040503050406030204" pitchFamily="18" charset="0"/>
                            <a:ea typeface="+mn-ea"/>
                            <a:cs typeface="+mn-cs"/>
                          </a:rPr>
                          <m:t>𝑚</m:t>
                        </m:r>
                      </m:e>
                      <m:sub>
                        <m:r>
                          <a:rPr lang="es-CR" sz="1100" b="0" i="1">
                            <a:solidFill>
                              <a:schemeClr val="dk1"/>
                            </a:solidFill>
                            <a:effectLst/>
                            <a:latin typeface="Cambria Math" panose="02040503050406030204" pitchFamily="18" charset="0"/>
                            <a:ea typeface="+mn-ea"/>
                            <a:cs typeface="+mn-cs"/>
                          </a:rPr>
                          <m:t>𝑐𝑜𝑙𝑔𝑎𝑛𝑡𝑒</m:t>
                        </m:r>
                      </m:sub>
                    </m:sSub>
                  </m:oMath>
                </m:oMathPara>
              </a14:m>
              <a:endParaRPr lang="es-CR" sz="1100" baseline="0"/>
            </a:p>
            <a:p>
              <a:endParaRPr lang="es-CR" sz="1100" baseline="0"/>
            </a:p>
            <a:p>
              <a:r>
                <a:rPr lang="es-CR" sz="1100" baseline="0"/>
                <a:t>Para </a:t>
              </a:r>
              <a14:m>
                <m:oMath xmlns:m="http://schemas.openxmlformats.org/officeDocument/2006/math">
                  <m:sSub>
                    <m:sSubPr>
                      <m:ctrlPr>
                        <a:rPr lang="es-CR" sz="110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r>
                        <a:rPr lang="en-US" sz="1100" b="0" i="1" baseline="0">
                          <a:solidFill>
                            <a:schemeClr val="dk1"/>
                          </a:solidFill>
                          <a:effectLst/>
                          <a:latin typeface="Cambria Math" panose="02040503050406030204" pitchFamily="18" charset="0"/>
                          <a:ea typeface="+mn-ea"/>
                          <a:cs typeface="+mn-cs"/>
                        </a:rPr>
                        <m:t>𝜇</m:t>
                      </m:r>
                    </m:sub>
                  </m:sSub>
                  <m:r>
                    <a:rPr lang="en-US" sz="1100" b="0" i="1" baseline="0">
                      <a:solidFill>
                        <a:schemeClr val="dk1"/>
                      </a:solidFill>
                      <a:effectLst/>
                      <a:latin typeface="Cambria Math" panose="02040503050406030204" pitchFamily="18" charset="0"/>
                      <a:ea typeface="+mn-ea"/>
                      <a:cs typeface="+mn-cs"/>
                    </a:rPr>
                    <m:t>:</m:t>
                  </m:r>
                </m:oMath>
              </a14:m>
              <a:endParaRPr lang="es-CR" sz="1100" baseline="0"/>
            </a:p>
            <a:p>
              <a:pPr/>
              <a14:m>
                <m:oMathPara xmlns:m="http://schemas.openxmlformats.org/officeDocument/2006/math">
                  <m:oMathParaPr>
                    <m:jc m:val="centerGroup"/>
                  </m:oMathParaPr>
                  <m:oMath xmlns:m="http://schemas.openxmlformats.org/officeDocument/2006/math">
                    <m:sSub>
                      <m:sSubPr>
                        <m:ctrlPr>
                          <a:rPr lang="es-CR" sz="110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r>
                          <a:rPr lang="en-US" sz="1100" b="0" i="1" baseline="0">
                            <a:solidFill>
                              <a:schemeClr val="dk1"/>
                            </a:solidFill>
                            <a:effectLst/>
                            <a:latin typeface="Cambria Math" panose="02040503050406030204" pitchFamily="18" charset="0"/>
                            <a:ea typeface="+mn-ea"/>
                            <a:cs typeface="+mn-cs"/>
                          </a:rPr>
                          <m:t>𝜇</m:t>
                        </m:r>
                      </m:sub>
                    </m:sSub>
                    <m:r>
                      <a:rPr lang="en-US" sz="1100" b="0" i="1" baseline="0">
                        <a:solidFill>
                          <a:schemeClr val="dk1"/>
                        </a:solidFill>
                        <a:effectLst/>
                        <a:latin typeface="Cambria Math" panose="02040503050406030204" pitchFamily="18" charset="0"/>
                        <a:ea typeface="+mn-ea"/>
                        <a:cs typeface="+mn-cs"/>
                      </a:rPr>
                      <m:t>=</m:t>
                    </m:r>
                    <m:rad>
                      <m:radPr>
                        <m:degHide m:val="on"/>
                        <m:ctrlPr>
                          <a:rPr lang="en-US" sz="1100" b="0" i="1" baseline="0">
                            <a:solidFill>
                              <a:schemeClr val="dk1"/>
                            </a:solidFill>
                            <a:effectLst/>
                            <a:latin typeface="Cambria Math" panose="02040503050406030204" pitchFamily="18" charset="0"/>
                            <a:ea typeface="+mn-ea"/>
                            <a:cs typeface="+mn-cs"/>
                          </a:rPr>
                        </m:ctrlPr>
                      </m:radPr>
                      <m:deg/>
                      <m:e>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s-CR" sz="1100" i="1" baseline="0">
                                        <a:solidFill>
                                          <a:schemeClr val="dk1"/>
                                        </a:solidFill>
                                        <a:effectLst/>
                                        <a:latin typeface="Cambria Math" panose="02040503050406030204" pitchFamily="18" charset="0"/>
                                        <a:ea typeface="+mn-ea"/>
                                        <a:cs typeface="+mn-cs"/>
                                      </a:rPr>
                                      <m:t>𝜕𝜇</m:t>
                                    </m:r>
                                  </m:num>
                                  <m:den>
                                    <m:r>
                                      <a:rPr lang="es-CR" sz="1100" i="1" baseline="0">
                                        <a:solidFill>
                                          <a:schemeClr val="dk1"/>
                                        </a:solidFill>
                                        <a:effectLst/>
                                        <a:latin typeface="Cambria Math" panose="02040503050406030204" pitchFamily="18" charset="0"/>
                                        <a:ea typeface="+mn-ea"/>
                                        <a:cs typeface="+mn-cs"/>
                                      </a:rPr>
                                      <m:t>𝜕</m:t>
                                    </m:r>
                                    <m:sSub>
                                      <m:sSubPr>
                                        <m:ctrlPr>
                                          <a:rPr lang="en-US"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𝑚</m:t>
                                        </m:r>
                                      </m:e>
                                      <m:sub>
                                        <m:r>
                                          <a:rPr lang="en-US" sz="1100" b="0" i="1" baseline="0">
                                            <a:solidFill>
                                              <a:schemeClr val="dk1"/>
                                            </a:solidFill>
                                            <a:effectLst/>
                                            <a:latin typeface="Cambria Math" panose="02040503050406030204" pitchFamily="18" charset="0"/>
                                            <a:ea typeface="+mn-ea"/>
                                            <a:cs typeface="+mn-cs"/>
                                          </a:rPr>
                                          <m:t>𝑐𝑢𝑒𝑟𝑑𝑎</m:t>
                                        </m:r>
                                      </m:sub>
                                    </m:sSub>
                                  </m:den>
                                </m:f>
                                <m:r>
                                  <a:rPr lang="es-CR" sz="1100" i="1" baseline="0">
                                    <a:solidFill>
                                      <a:schemeClr val="dk1"/>
                                    </a:solidFill>
                                    <a:effectLst/>
                                    <a:latin typeface="Cambria Math" panose="02040503050406030204" pitchFamily="18" charset="0"/>
                                    <a:ea typeface="+mn-ea"/>
                                    <a:cs typeface="+mn-cs"/>
                                  </a:rPr>
                                  <m:t>∙</m:t>
                                </m:r>
                                <m:sSub>
                                  <m:sSubPr>
                                    <m:ctrlPr>
                                      <a:rPr lang="es-CR" sz="110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sSub>
                                      <m:sSubPr>
                                        <m:ctrlPr>
                                          <a:rPr lang="en-US"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𝑚</m:t>
                                        </m:r>
                                      </m:e>
                                      <m:sub>
                                        <m:r>
                                          <a:rPr lang="en-US" sz="1100" b="0" i="1" baseline="0">
                                            <a:solidFill>
                                              <a:schemeClr val="dk1"/>
                                            </a:solidFill>
                                            <a:effectLst/>
                                            <a:latin typeface="Cambria Math" panose="02040503050406030204" pitchFamily="18" charset="0"/>
                                            <a:ea typeface="+mn-ea"/>
                                            <a:cs typeface="+mn-cs"/>
                                          </a:rPr>
                                          <m:t>𝑐𝑢𝑒𝑟𝑑𝑎</m:t>
                                        </m:r>
                                      </m:sub>
                                    </m:sSub>
                                  </m:sub>
                                </m:sSub>
                              </m:e>
                            </m:d>
                          </m:e>
                          <m:sup>
                            <m:r>
                              <a:rPr lang="en-US" sz="1100" b="0" i="1" baseline="0">
                                <a:solidFill>
                                  <a:schemeClr val="dk1"/>
                                </a:solidFill>
                                <a:effectLst/>
                                <a:latin typeface="Cambria Math" panose="02040503050406030204" pitchFamily="18" charset="0"/>
                                <a:ea typeface="+mn-ea"/>
                                <a:cs typeface="+mn-cs"/>
                              </a:rPr>
                              <m:t>2</m:t>
                            </m:r>
                          </m:sup>
                        </m:sSup>
                        <m:r>
                          <a:rPr lang="en-US" sz="1100" b="0" i="1"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s-CR" sz="1100" i="1" baseline="0">
                                        <a:solidFill>
                                          <a:schemeClr val="dk1"/>
                                        </a:solidFill>
                                        <a:effectLst/>
                                        <a:latin typeface="Cambria Math" panose="02040503050406030204" pitchFamily="18" charset="0"/>
                                        <a:ea typeface="+mn-ea"/>
                                        <a:cs typeface="+mn-cs"/>
                                      </a:rPr>
                                      <m:t>𝜕𝜇</m:t>
                                    </m:r>
                                  </m:num>
                                  <m:den>
                                    <m:r>
                                      <a:rPr lang="es-CR" sz="110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𝐿</m:t>
                                    </m:r>
                                  </m:den>
                                </m:f>
                                <m:r>
                                  <a:rPr lang="es-CR" sz="1100" i="1" baseline="0">
                                    <a:solidFill>
                                      <a:schemeClr val="dk1"/>
                                    </a:solidFill>
                                    <a:effectLst/>
                                    <a:latin typeface="Cambria Math" panose="02040503050406030204" pitchFamily="18" charset="0"/>
                                    <a:ea typeface="+mn-ea"/>
                                    <a:cs typeface="+mn-cs"/>
                                  </a:rPr>
                                  <m:t>∙</m:t>
                                </m:r>
                                <m:sSub>
                                  <m:sSubPr>
                                    <m:ctrlPr>
                                      <a:rPr lang="en-US"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r>
                                      <a:rPr lang="en-US" sz="1100" b="0" i="1" baseline="0">
                                        <a:solidFill>
                                          <a:schemeClr val="dk1"/>
                                        </a:solidFill>
                                        <a:effectLst/>
                                        <a:latin typeface="Cambria Math" panose="02040503050406030204" pitchFamily="18" charset="0"/>
                                        <a:ea typeface="+mn-ea"/>
                                        <a:cs typeface="+mn-cs"/>
                                      </a:rPr>
                                      <m:t>𝑟𝑒𝑔𝑙𝑎</m:t>
                                    </m:r>
                                  </m:sub>
                                </m:sSub>
                              </m:e>
                            </m:d>
                          </m:e>
                          <m:sup>
                            <m:r>
                              <a:rPr lang="en-US" sz="1100" b="0" i="1" baseline="0">
                                <a:solidFill>
                                  <a:schemeClr val="dk1"/>
                                </a:solidFill>
                                <a:effectLst/>
                                <a:latin typeface="Cambria Math" panose="02040503050406030204" pitchFamily="18" charset="0"/>
                                <a:ea typeface="+mn-ea"/>
                                <a:cs typeface="+mn-cs"/>
                              </a:rPr>
                              <m:t>2</m:t>
                            </m:r>
                          </m:sup>
                        </m:sSup>
                      </m:e>
                    </m:rad>
                  </m:oMath>
                </m:oMathPara>
              </a14:m>
              <a:endParaRPr lang="es-CR" sz="1100" baseline="0"/>
            </a:p>
            <a:p>
              <a:endParaRPr lang="es-CR" sz="1100" baseline="0"/>
            </a:p>
            <a:p>
              <a:r>
                <a:rPr lang="es-CR" sz="1100" baseline="0"/>
                <a:t>Donde </a:t>
              </a:r>
            </a:p>
            <a:p>
              <a:pPr/>
              <a14:m>
                <m:oMathPara xmlns:m="http://schemas.openxmlformats.org/officeDocument/2006/math">
                  <m:oMathParaPr>
                    <m:jc m:val="centerGroup"/>
                  </m:oMathParaPr>
                  <m:oMath xmlns:m="http://schemas.openxmlformats.org/officeDocument/2006/math">
                    <m:f>
                      <m:fPr>
                        <m:ctrlPr>
                          <a:rPr lang="en-US" sz="1100" b="0" i="1" baseline="0">
                            <a:solidFill>
                              <a:schemeClr val="dk1"/>
                            </a:solidFill>
                            <a:effectLst/>
                            <a:latin typeface="Cambria Math" panose="02040503050406030204" pitchFamily="18" charset="0"/>
                            <a:ea typeface="+mn-ea"/>
                            <a:cs typeface="+mn-cs"/>
                          </a:rPr>
                        </m:ctrlPr>
                      </m:fPr>
                      <m:num>
                        <m:r>
                          <a:rPr lang="es-CR" sz="1100" i="1" baseline="0">
                            <a:solidFill>
                              <a:schemeClr val="dk1"/>
                            </a:solidFill>
                            <a:effectLst/>
                            <a:latin typeface="Cambria Math" panose="02040503050406030204" pitchFamily="18" charset="0"/>
                            <a:ea typeface="+mn-ea"/>
                            <a:cs typeface="+mn-cs"/>
                          </a:rPr>
                          <m:t>𝜕</m:t>
                        </m:r>
                        <m:r>
                          <a:rPr lang="es-CR" sz="1100" i="1" baseline="0">
                            <a:solidFill>
                              <a:schemeClr val="dk1"/>
                            </a:solidFill>
                            <a:effectLst/>
                            <a:latin typeface="Cambria Math" panose="02040503050406030204" pitchFamily="18" charset="0"/>
                            <a:ea typeface="Cambria Math" panose="02040503050406030204" pitchFamily="18" charset="0"/>
                            <a:cs typeface="+mn-cs"/>
                          </a:rPr>
                          <m:t>𝜇</m:t>
                        </m:r>
                      </m:num>
                      <m:den>
                        <m:r>
                          <a:rPr lang="es-CR" sz="1100" i="1" baseline="0">
                            <a:solidFill>
                              <a:schemeClr val="dk1"/>
                            </a:solidFill>
                            <a:effectLst/>
                            <a:latin typeface="Cambria Math" panose="02040503050406030204" pitchFamily="18" charset="0"/>
                            <a:ea typeface="+mn-ea"/>
                            <a:cs typeface="+mn-cs"/>
                          </a:rPr>
                          <m:t>𝜕</m:t>
                        </m:r>
                        <m:sSub>
                          <m:sSubPr>
                            <m:ctrlPr>
                              <a:rPr lang="en-US"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𝑚</m:t>
                            </m:r>
                          </m:e>
                          <m:sub>
                            <m:r>
                              <a:rPr lang="en-US" sz="1100" b="0" i="1" baseline="0">
                                <a:solidFill>
                                  <a:schemeClr val="dk1"/>
                                </a:solidFill>
                                <a:effectLst/>
                                <a:latin typeface="Cambria Math" panose="02040503050406030204" pitchFamily="18" charset="0"/>
                                <a:ea typeface="+mn-ea"/>
                                <a:cs typeface="+mn-cs"/>
                              </a:rPr>
                              <m:t>𝑐𝑢𝑒𝑟𝑑𝑎</m:t>
                            </m:r>
                          </m:sub>
                        </m:sSub>
                      </m:den>
                    </m:f>
                    <m:r>
                      <a:rPr lang="en-US" sz="1100" b="0" i="1"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1</m:t>
                        </m:r>
                      </m:num>
                      <m:den>
                        <m:r>
                          <a:rPr lang="en-US" sz="1100" b="0" i="1" baseline="0">
                            <a:solidFill>
                              <a:schemeClr val="dk1"/>
                            </a:solidFill>
                            <a:effectLst/>
                            <a:latin typeface="Cambria Math" panose="02040503050406030204" pitchFamily="18" charset="0"/>
                            <a:ea typeface="+mn-ea"/>
                            <a:cs typeface="+mn-cs"/>
                          </a:rPr>
                          <m:t>𝐿</m:t>
                        </m:r>
                      </m:den>
                    </m:f>
                  </m:oMath>
                </m:oMathPara>
              </a14:m>
              <a:endParaRPr lang="en-US" sz="1100" b="0" baseline="0">
                <a:solidFill>
                  <a:schemeClr val="dk1"/>
                </a:solidFill>
                <a:effectLst/>
                <a:ea typeface="+mn-ea"/>
                <a:cs typeface="+mn-cs"/>
              </a:endParaRPr>
            </a:p>
            <a:p>
              <a:endParaRPr lang="en-US" sz="1100" b="0" i="1" baseline="0">
                <a:solidFill>
                  <a:schemeClr val="dk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f>
                      <m:fPr>
                        <m:ctrlPr>
                          <a:rPr lang="en-US" sz="1100" b="0" i="1" baseline="0">
                            <a:solidFill>
                              <a:schemeClr val="dk1"/>
                            </a:solidFill>
                            <a:effectLst/>
                            <a:latin typeface="Cambria Math" panose="02040503050406030204" pitchFamily="18" charset="0"/>
                            <a:ea typeface="+mn-ea"/>
                            <a:cs typeface="+mn-cs"/>
                          </a:rPr>
                        </m:ctrlPr>
                      </m:fPr>
                      <m:num>
                        <m:r>
                          <a:rPr lang="es-CR" sz="1100" i="1" baseline="0">
                            <a:solidFill>
                              <a:schemeClr val="dk1"/>
                            </a:solidFill>
                            <a:effectLst/>
                            <a:latin typeface="Cambria Math" panose="02040503050406030204" pitchFamily="18" charset="0"/>
                            <a:ea typeface="+mn-ea"/>
                            <a:cs typeface="+mn-cs"/>
                          </a:rPr>
                          <m:t>𝜕𝜇</m:t>
                        </m:r>
                      </m:num>
                      <m:den>
                        <m:r>
                          <a:rPr lang="es-CR" sz="110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𝐿</m:t>
                        </m:r>
                      </m:den>
                    </m:f>
                    <m:r>
                      <a:rPr lang="en-US" sz="1100" b="0" i="1"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sSub>
                          <m:sSubPr>
                            <m:ctrlPr>
                              <a:rPr lang="en-US"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𝑚</m:t>
                            </m:r>
                          </m:e>
                          <m:sub>
                            <m:r>
                              <a:rPr lang="en-US" sz="1100" b="0" i="1" baseline="0">
                                <a:solidFill>
                                  <a:schemeClr val="dk1"/>
                                </a:solidFill>
                                <a:effectLst/>
                                <a:latin typeface="Cambria Math" panose="02040503050406030204" pitchFamily="18" charset="0"/>
                                <a:ea typeface="+mn-ea"/>
                                <a:cs typeface="+mn-cs"/>
                              </a:rPr>
                              <m:t>𝑐𝑢𝑒𝑟𝑑𝑎</m:t>
                            </m:r>
                          </m:sub>
                        </m:sSub>
                      </m:num>
                      <m:den>
                        <m:sSup>
                          <m:sSupPr>
                            <m:ctrlPr>
                              <a:rPr lang="en-US" sz="1100" b="0" i="1" baseline="0">
                                <a:solidFill>
                                  <a:schemeClr val="dk1"/>
                                </a:solidFill>
                                <a:effectLst/>
                                <a:latin typeface="Cambria Math" panose="02040503050406030204" pitchFamily="18" charset="0"/>
                                <a:ea typeface="+mn-ea"/>
                                <a:cs typeface="+mn-cs"/>
                              </a:rPr>
                            </m:ctrlPr>
                          </m:sSupPr>
                          <m:e>
                            <m:r>
                              <a:rPr lang="en-US" sz="1100" b="0" i="1" baseline="0">
                                <a:solidFill>
                                  <a:schemeClr val="dk1"/>
                                </a:solidFill>
                                <a:effectLst/>
                                <a:latin typeface="Cambria Math" panose="02040503050406030204" pitchFamily="18" charset="0"/>
                                <a:ea typeface="+mn-ea"/>
                                <a:cs typeface="+mn-cs"/>
                              </a:rPr>
                              <m:t>𝐿</m:t>
                            </m:r>
                          </m:e>
                          <m:sup>
                            <m:r>
                              <a:rPr lang="en-US" sz="1100" b="0" i="1" baseline="0">
                                <a:solidFill>
                                  <a:schemeClr val="dk1"/>
                                </a:solidFill>
                                <a:effectLst/>
                                <a:latin typeface="Cambria Math" panose="02040503050406030204" pitchFamily="18" charset="0"/>
                                <a:ea typeface="+mn-ea"/>
                                <a:cs typeface="+mn-cs"/>
                              </a:rPr>
                              <m:t>2</m:t>
                            </m:r>
                          </m:sup>
                        </m:sSup>
                      </m:den>
                    </m:f>
                  </m:oMath>
                </m:oMathPara>
              </a14:m>
              <a:endParaRPr lang="en-US" sz="1100" b="0" baseline="0">
                <a:solidFill>
                  <a:schemeClr val="dk1"/>
                </a:solidFill>
                <a:effectLst/>
                <a:ea typeface="+mn-ea"/>
                <a:cs typeface="+mn-cs"/>
              </a:endParaRPr>
            </a:p>
            <a:p>
              <a:endParaRPr lang="es-CR" sz="1100" baseline="0"/>
            </a:p>
            <a:p>
              <a:r>
                <a:rPr lang="es-CR" sz="1100" baseline="0"/>
                <a:t>Para </a:t>
              </a:r>
              <a14:m>
                <m:oMath xmlns:m="http://schemas.openxmlformats.org/officeDocument/2006/math">
                  <m:sSub>
                    <m:sSubPr>
                      <m:ctrlPr>
                        <a:rPr lang="es-CR" sz="110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r>
                        <a:rPr lang="en-US" sz="1100" b="0" i="1" baseline="0">
                          <a:solidFill>
                            <a:schemeClr val="dk1"/>
                          </a:solidFill>
                          <a:effectLst/>
                          <a:latin typeface="Cambria Math" panose="02040503050406030204" pitchFamily="18" charset="0"/>
                          <a:ea typeface="+mn-ea"/>
                          <a:cs typeface="+mn-cs"/>
                        </a:rPr>
                        <m:t>𝜆</m:t>
                      </m:r>
                    </m:sub>
                  </m:sSub>
                  <m:r>
                    <a:rPr lang="en-US" sz="1100" b="0" i="0" baseline="0">
                      <a:solidFill>
                        <a:schemeClr val="dk1"/>
                      </a:solidFill>
                      <a:effectLst/>
                      <a:latin typeface="Cambria Math" panose="02040503050406030204" pitchFamily="18" charset="0"/>
                      <a:ea typeface="+mn-ea"/>
                      <a:cs typeface="+mn-cs"/>
                    </a:rPr>
                    <m:t>:</m:t>
                  </m:r>
                </m:oMath>
              </a14:m>
              <a:endParaRPr lang="es-CR" sz="1100" baseline="0"/>
            </a:p>
            <a:p>
              <a:pPr/>
              <a14:m>
                <m:oMathPara xmlns:m="http://schemas.openxmlformats.org/officeDocument/2006/math">
                  <m:oMathParaPr>
                    <m:jc m:val="centerGroup"/>
                  </m:oMathParaPr>
                  <m:oMath xmlns:m="http://schemas.openxmlformats.org/officeDocument/2006/math">
                    <m:sSub>
                      <m:sSubPr>
                        <m:ctrlPr>
                          <a:rPr lang="es-CR" sz="110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r>
                          <a:rPr lang="en-US" sz="1100" b="0" i="1" baseline="0">
                            <a:solidFill>
                              <a:schemeClr val="dk1"/>
                            </a:solidFill>
                            <a:effectLst/>
                            <a:latin typeface="Cambria Math" panose="02040503050406030204" pitchFamily="18" charset="0"/>
                            <a:ea typeface="+mn-ea"/>
                            <a:cs typeface="+mn-cs"/>
                          </a:rPr>
                          <m:t>𝜆</m:t>
                        </m:r>
                      </m:sub>
                    </m:sSub>
                    <m:r>
                      <a:rPr lang="en-US" sz="1100" b="0" i="1" baseline="0">
                        <a:solidFill>
                          <a:schemeClr val="dk1"/>
                        </a:solidFill>
                        <a:effectLst/>
                        <a:latin typeface="Cambria Math" panose="02040503050406030204" pitchFamily="18" charset="0"/>
                        <a:ea typeface="+mn-ea"/>
                        <a:cs typeface="+mn-cs"/>
                      </a:rPr>
                      <m:t>=</m:t>
                    </m:r>
                    <m:rad>
                      <m:radPr>
                        <m:degHide m:val="on"/>
                        <m:ctrlPr>
                          <a:rPr lang="en-US" sz="1100" b="0" i="1" baseline="0">
                            <a:solidFill>
                              <a:schemeClr val="dk1"/>
                            </a:solidFill>
                            <a:effectLst/>
                            <a:latin typeface="Cambria Math" panose="02040503050406030204" pitchFamily="18" charset="0"/>
                            <a:ea typeface="+mn-ea"/>
                            <a:cs typeface="+mn-cs"/>
                          </a:rPr>
                        </m:ctrlPr>
                      </m:radPr>
                      <m:deg/>
                      <m:e>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s-CR" sz="1100" i="1" baseline="0">
                                        <a:solidFill>
                                          <a:schemeClr val="dk1"/>
                                        </a:solidFill>
                                        <a:effectLst/>
                                        <a:latin typeface="Cambria Math" panose="02040503050406030204" pitchFamily="18" charset="0"/>
                                        <a:ea typeface="+mn-ea"/>
                                        <a:cs typeface="+mn-cs"/>
                                      </a:rPr>
                                      <m:t>𝜕𝜆</m:t>
                                    </m:r>
                                  </m:num>
                                  <m:den>
                                    <m:r>
                                      <a:rPr lang="es-CR" sz="1100" i="1" baseline="0">
                                        <a:solidFill>
                                          <a:schemeClr val="dk1"/>
                                        </a:solidFill>
                                        <a:effectLst/>
                                        <a:latin typeface="Cambria Math" panose="02040503050406030204" pitchFamily="18" charset="0"/>
                                        <a:ea typeface="+mn-ea"/>
                                        <a:cs typeface="+mn-cs"/>
                                      </a:rPr>
                                      <m:t>𝜕</m:t>
                                    </m:r>
                                    <m:r>
                                      <a:rPr lang="es-CR" sz="1100" b="0" i="1" baseline="0">
                                        <a:solidFill>
                                          <a:schemeClr val="dk1"/>
                                        </a:solidFill>
                                        <a:effectLst/>
                                        <a:latin typeface="Cambria Math" panose="02040503050406030204" pitchFamily="18" charset="0"/>
                                        <a:ea typeface="+mn-ea"/>
                                        <a:cs typeface="+mn-cs"/>
                                      </a:rPr>
                                      <m:t>𝑑</m:t>
                                    </m:r>
                                  </m:den>
                                </m:f>
                                <m:r>
                                  <a:rPr lang="es-CR" sz="1100" i="1" baseline="0">
                                    <a:solidFill>
                                      <a:schemeClr val="dk1"/>
                                    </a:solidFill>
                                    <a:effectLst/>
                                    <a:latin typeface="Cambria Math" panose="02040503050406030204" pitchFamily="18" charset="0"/>
                                    <a:ea typeface="+mn-ea"/>
                                    <a:cs typeface="+mn-cs"/>
                                  </a:rPr>
                                  <m:t>∙</m:t>
                                </m:r>
                                <m:sSub>
                                  <m:sSubPr>
                                    <m:ctrlPr>
                                      <a:rPr lang="en-US"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r>
                                      <a:rPr lang="es-CR" sz="1100" b="0" i="1" baseline="0">
                                        <a:solidFill>
                                          <a:schemeClr val="dk1"/>
                                        </a:solidFill>
                                        <a:effectLst/>
                                        <a:latin typeface="Cambria Math" panose="02040503050406030204" pitchFamily="18" charset="0"/>
                                        <a:ea typeface="+mn-ea"/>
                                        <a:cs typeface="+mn-cs"/>
                                      </a:rPr>
                                      <m:t>𝑑</m:t>
                                    </m:r>
                                  </m:sub>
                                </m:sSub>
                              </m:e>
                            </m:d>
                          </m:e>
                          <m:sup>
                            <m:r>
                              <a:rPr lang="es-CR" sz="1100" b="0" i="1" baseline="0">
                                <a:solidFill>
                                  <a:schemeClr val="dk1"/>
                                </a:solidFill>
                                <a:effectLst/>
                                <a:latin typeface="Cambria Math" panose="02040503050406030204" pitchFamily="18" charset="0"/>
                                <a:ea typeface="+mn-ea"/>
                                <a:cs typeface="+mn-cs"/>
                              </a:rPr>
                              <m:t>2</m:t>
                            </m:r>
                          </m:sup>
                        </m:sSup>
                        <m:r>
                          <a:rPr lang="en-US" sz="1100" b="0" i="1"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sSub>
                                  <m:sSubPr>
                                    <m:ctrlPr>
                                      <a:rPr lang="en-US"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sSub>
                                      <m:sSubPr>
                                        <m:ctrlPr>
                                          <a:rPr lang="es-CR"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𝑆</m:t>
                                        </m:r>
                                      </m:e>
                                      <m:sub>
                                        <m:r>
                                          <a:rPr lang="es-CR" sz="1100" b="0" i="1" baseline="0">
                                            <a:solidFill>
                                              <a:schemeClr val="dk1"/>
                                            </a:solidFill>
                                            <a:effectLst/>
                                            <a:latin typeface="Cambria Math" panose="02040503050406030204" pitchFamily="18" charset="0"/>
                                            <a:ea typeface="+mn-ea"/>
                                            <a:cs typeface="+mn-cs"/>
                                          </a:rPr>
                                          <m:t>𝐿𝑜𝑛𝑔𝑖𝑡𝑢𝑑</m:t>
                                        </m:r>
                                        <m:r>
                                          <a:rPr lang="es-CR" sz="1100" b="0" i="1" baseline="0">
                                            <a:solidFill>
                                              <a:schemeClr val="dk1"/>
                                            </a:solidFill>
                                            <a:effectLst/>
                                            <a:latin typeface="Cambria Math" panose="02040503050406030204" pitchFamily="18" charset="0"/>
                                            <a:ea typeface="+mn-ea"/>
                                            <a:cs typeface="+mn-cs"/>
                                          </a:rPr>
                                          <m:t> </m:t>
                                        </m:r>
                                        <m:r>
                                          <a:rPr lang="es-CR" sz="1100" b="0" i="1" baseline="0">
                                            <a:solidFill>
                                              <a:schemeClr val="dk1"/>
                                            </a:solidFill>
                                            <a:effectLst/>
                                            <a:latin typeface="Cambria Math" panose="02040503050406030204" pitchFamily="18" charset="0"/>
                                            <a:ea typeface="+mn-ea"/>
                                            <a:cs typeface="+mn-cs"/>
                                          </a:rPr>
                                          <m:t>𝑑𝑒</m:t>
                                        </m:r>
                                        <m:r>
                                          <a:rPr lang="es-CR" sz="1100" b="0" i="1" baseline="0">
                                            <a:solidFill>
                                              <a:schemeClr val="dk1"/>
                                            </a:solidFill>
                                            <a:effectLst/>
                                            <a:latin typeface="Cambria Math" panose="02040503050406030204" pitchFamily="18" charset="0"/>
                                            <a:ea typeface="+mn-ea"/>
                                            <a:cs typeface="+mn-cs"/>
                                          </a:rPr>
                                          <m:t> </m:t>
                                        </m:r>
                                        <m:r>
                                          <a:rPr lang="es-CR" sz="1100" b="0" i="1" baseline="0">
                                            <a:solidFill>
                                              <a:schemeClr val="dk1"/>
                                            </a:solidFill>
                                            <a:effectLst/>
                                            <a:latin typeface="Cambria Math" panose="02040503050406030204" pitchFamily="18" charset="0"/>
                                            <a:ea typeface="+mn-ea"/>
                                            <a:cs typeface="+mn-cs"/>
                                          </a:rPr>
                                          <m:t>𝑜𝑛𝑑𝑎</m:t>
                                        </m:r>
                                      </m:sub>
                                    </m:sSub>
                                  </m:sub>
                                </m:sSub>
                              </m:e>
                            </m:d>
                          </m:e>
                          <m:sup>
                            <m:r>
                              <a:rPr lang="en-US" sz="1100" b="0" i="1" baseline="0">
                                <a:solidFill>
                                  <a:schemeClr val="dk1"/>
                                </a:solidFill>
                                <a:effectLst/>
                                <a:latin typeface="Cambria Math" panose="02040503050406030204" pitchFamily="18" charset="0"/>
                                <a:ea typeface="+mn-ea"/>
                                <a:cs typeface="+mn-cs"/>
                              </a:rPr>
                              <m:t>2</m:t>
                            </m:r>
                          </m:sup>
                        </m:sSup>
                      </m:e>
                    </m:rad>
                  </m:oMath>
                </m:oMathPara>
              </a14:m>
              <a:endParaRPr lang="es-CR" sz="1100" baseline="0"/>
            </a:p>
            <a:p>
              <a:endParaRPr lang="es-CR" sz="1100" baseline="0"/>
            </a:p>
            <a:p>
              <a:r>
                <a:rPr lang="es-CR" sz="1100" baseline="0"/>
                <a:t>Donde</a:t>
              </a:r>
            </a:p>
            <a:p>
              <a:pPr/>
              <a14:m>
                <m:oMathPara xmlns:m="http://schemas.openxmlformats.org/officeDocument/2006/math">
                  <m:oMathParaPr>
                    <m:jc m:val="centerGroup"/>
                  </m:oMathParaPr>
                  <m:oMath xmlns:m="http://schemas.openxmlformats.org/officeDocument/2006/math">
                    <m:sSub>
                      <m:sSubPr>
                        <m:ctrlPr>
                          <a:rPr lang="en-US"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r>
                          <a:rPr lang="es-CR" sz="1100" b="0" i="1" baseline="0">
                            <a:solidFill>
                              <a:schemeClr val="dk1"/>
                            </a:solidFill>
                            <a:effectLst/>
                            <a:latin typeface="Cambria Math" panose="02040503050406030204" pitchFamily="18" charset="0"/>
                            <a:ea typeface="+mn-ea"/>
                            <a:cs typeface="+mn-cs"/>
                          </a:rPr>
                          <m:t>𝑑</m:t>
                        </m:r>
                      </m:sub>
                    </m:sSub>
                    <m:r>
                      <a:rPr lang="es-CR" sz="1100" b="0" i="1" baseline="0">
                        <a:solidFill>
                          <a:schemeClr val="dk1"/>
                        </a:solidFill>
                        <a:effectLst/>
                        <a:latin typeface="Cambria Math" panose="02040503050406030204" pitchFamily="18" charset="0"/>
                        <a:ea typeface="+mn-ea"/>
                        <a:cs typeface="+mn-cs"/>
                      </a:rPr>
                      <m:t>= </m:t>
                    </m:r>
                    <m:rad>
                      <m:radPr>
                        <m:degHide m:val="on"/>
                        <m:ctrlPr>
                          <a:rPr lang="es-CR" sz="1100" b="0" i="1" baseline="0">
                            <a:solidFill>
                              <a:schemeClr val="dk1"/>
                            </a:solidFill>
                            <a:effectLst/>
                            <a:latin typeface="Cambria Math" panose="02040503050406030204" pitchFamily="18" charset="0"/>
                            <a:ea typeface="+mn-ea"/>
                            <a:cs typeface="+mn-cs"/>
                          </a:rPr>
                        </m:ctrlPr>
                      </m:radPr>
                      <m:deg/>
                      <m:e>
                        <m:sSup>
                          <m:sSupPr>
                            <m:ctrlPr>
                              <a:rPr lang="es-CR"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sSub>
                                  <m:sSubPr>
                                    <m:ctrlPr>
                                      <a:rPr lang="en-US"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r>
                                      <a:rPr lang="es-CR" sz="1100" b="0" i="1" baseline="0">
                                        <a:solidFill>
                                          <a:schemeClr val="dk1"/>
                                        </a:solidFill>
                                        <a:effectLst/>
                                        <a:latin typeface="Cambria Math" panose="02040503050406030204" pitchFamily="18" charset="0"/>
                                        <a:ea typeface="+mn-ea"/>
                                        <a:cs typeface="+mn-cs"/>
                                      </a:rPr>
                                      <m:t>𝑟𝑒𝑔𝑙𝑎</m:t>
                                    </m:r>
                                  </m:sub>
                                </m:sSub>
                              </m:e>
                            </m:d>
                          </m:e>
                          <m:sup>
                            <m:r>
                              <a:rPr lang="es-CR" sz="1100" b="0" i="1" baseline="0">
                                <a:solidFill>
                                  <a:schemeClr val="dk1"/>
                                </a:solidFill>
                                <a:effectLst/>
                                <a:latin typeface="Cambria Math" panose="02040503050406030204" pitchFamily="18" charset="0"/>
                                <a:ea typeface="+mn-ea"/>
                                <a:cs typeface="+mn-cs"/>
                              </a:rPr>
                              <m:t>2</m:t>
                            </m:r>
                          </m:sup>
                        </m:sSup>
                        <m:r>
                          <a:rPr lang="es-CR" sz="1100" b="0" i="1" baseline="0">
                            <a:solidFill>
                              <a:schemeClr val="dk1"/>
                            </a:solidFill>
                            <a:effectLst/>
                            <a:latin typeface="Cambria Math" panose="02040503050406030204" pitchFamily="18" charset="0"/>
                            <a:ea typeface="+mn-ea"/>
                            <a:cs typeface="+mn-cs"/>
                          </a:rPr>
                          <m:t>+</m:t>
                        </m:r>
                        <m:sSup>
                          <m:sSupPr>
                            <m:ctrlPr>
                              <a:rPr lang="es-CR" sz="1100" b="0" i="1" baseline="0">
                                <a:solidFill>
                                  <a:schemeClr val="dk1"/>
                                </a:solidFill>
                                <a:effectLst/>
                                <a:latin typeface="Cambria Math" panose="02040503050406030204" pitchFamily="18" charset="0"/>
                                <a:ea typeface="+mn-ea"/>
                                <a:cs typeface="+mn-cs"/>
                              </a:rPr>
                            </m:ctrlPr>
                          </m:sSupPr>
                          <m:e>
                            <m:d>
                              <m:dPr>
                                <m:ctrlPr>
                                  <a:rPr lang="es-CR" sz="1100" b="0" i="1" baseline="0">
                                    <a:solidFill>
                                      <a:schemeClr val="dk1"/>
                                    </a:solidFill>
                                    <a:effectLst/>
                                    <a:latin typeface="Cambria Math" panose="02040503050406030204" pitchFamily="18" charset="0"/>
                                    <a:ea typeface="+mn-ea"/>
                                    <a:cs typeface="+mn-cs"/>
                                  </a:rPr>
                                </m:ctrlPr>
                              </m:dPr>
                              <m:e>
                                <m:sSub>
                                  <m:sSubPr>
                                    <m:ctrlPr>
                                      <a:rPr lang="en-US"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sSub>
                                      <m:sSubPr>
                                        <m:ctrlPr>
                                          <a:rPr lang="es-CR"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𝑆</m:t>
                                        </m:r>
                                      </m:e>
                                      <m:sub>
                                        <m:r>
                                          <a:rPr lang="es-CR" sz="1100" b="0" i="1" baseline="0">
                                            <a:solidFill>
                                              <a:schemeClr val="dk1"/>
                                            </a:solidFill>
                                            <a:effectLst/>
                                            <a:latin typeface="Cambria Math" panose="02040503050406030204" pitchFamily="18" charset="0"/>
                                            <a:ea typeface="+mn-ea"/>
                                            <a:cs typeface="+mn-cs"/>
                                          </a:rPr>
                                          <m:t>𝐷𝑖𝑠𝑡𝑎𝑛𝑐𝑖𝑎</m:t>
                                        </m:r>
                                      </m:sub>
                                    </m:sSub>
                                  </m:sub>
                                </m:sSub>
                              </m:e>
                            </m:d>
                          </m:e>
                          <m:sup>
                            <m:r>
                              <a:rPr lang="es-CR" sz="1100" b="0" i="1" baseline="0">
                                <a:solidFill>
                                  <a:schemeClr val="dk1"/>
                                </a:solidFill>
                                <a:effectLst/>
                                <a:latin typeface="Cambria Math" panose="02040503050406030204" pitchFamily="18" charset="0"/>
                                <a:ea typeface="+mn-ea"/>
                                <a:cs typeface="+mn-cs"/>
                              </a:rPr>
                              <m:t>2</m:t>
                            </m:r>
                          </m:sup>
                        </m:sSup>
                      </m:e>
                    </m:rad>
                  </m:oMath>
                </m:oMathPara>
              </a14:m>
              <a:endParaRPr lang="es-CR" sz="1100" baseline="0"/>
            </a:p>
            <a:p>
              <a:endParaRPr lang="es-CR" sz="1100" baseline="0"/>
            </a:p>
            <a:p>
              <a:pPr/>
              <a14:m>
                <m:oMathPara xmlns:m="http://schemas.openxmlformats.org/officeDocument/2006/math">
                  <m:oMathParaPr>
                    <m:jc m:val="centerGroup"/>
                  </m:oMathParaPr>
                  <m:oMath xmlns:m="http://schemas.openxmlformats.org/officeDocument/2006/math">
                    <m:f>
                      <m:fPr>
                        <m:ctrlPr>
                          <a:rPr lang="en-US" sz="1100" b="0" i="1" baseline="0">
                            <a:solidFill>
                              <a:schemeClr val="dk1"/>
                            </a:solidFill>
                            <a:effectLst/>
                            <a:latin typeface="Cambria Math" panose="02040503050406030204" pitchFamily="18" charset="0"/>
                            <a:ea typeface="+mn-ea"/>
                            <a:cs typeface="+mn-cs"/>
                          </a:rPr>
                        </m:ctrlPr>
                      </m:fPr>
                      <m:num>
                        <m:r>
                          <a:rPr lang="es-CR" sz="1100" i="1" baseline="0">
                            <a:solidFill>
                              <a:schemeClr val="dk1"/>
                            </a:solidFill>
                            <a:effectLst/>
                            <a:latin typeface="Cambria Math" panose="02040503050406030204" pitchFamily="18" charset="0"/>
                            <a:ea typeface="+mn-ea"/>
                            <a:cs typeface="+mn-cs"/>
                          </a:rPr>
                          <m:t>𝜕𝜆</m:t>
                        </m:r>
                      </m:num>
                      <m:den>
                        <m:r>
                          <a:rPr lang="es-CR" sz="1100" i="1" baseline="0">
                            <a:solidFill>
                              <a:schemeClr val="dk1"/>
                            </a:solidFill>
                            <a:effectLst/>
                            <a:latin typeface="Cambria Math" panose="02040503050406030204" pitchFamily="18" charset="0"/>
                            <a:ea typeface="+mn-ea"/>
                            <a:cs typeface="+mn-cs"/>
                          </a:rPr>
                          <m:t>𝜕</m:t>
                        </m:r>
                        <m:r>
                          <a:rPr lang="es-CR" sz="1100" b="0" i="1" baseline="0">
                            <a:solidFill>
                              <a:schemeClr val="dk1"/>
                            </a:solidFill>
                            <a:effectLst/>
                            <a:latin typeface="Cambria Math" panose="02040503050406030204" pitchFamily="18" charset="0"/>
                            <a:ea typeface="+mn-ea"/>
                            <a:cs typeface="+mn-cs"/>
                          </a:rPr>
                          <m:t>𝑑</m:t>
                        </m:r>
                      </m:den>
                    </m:f>
                    <m:r>
                      <a:rPr lang="es-CR" sz="1100" b="0" i="1" baseline="0">
                        <a:solidFill>
                          <a:schemeClr val="dk1"/>
                        </a:solidFill>
                        <a:effectLst/>
                        <a:latin typeface="Cambria Math" panose="02040503050406030204" pitchFamily="18" charset="0"/>
                        <a:ea typeface="+mn-ea"/>
                        <a:cs typeface="+mn-cs"/>
                      </a:rPr>
                      <m:t>=2</m:t>
                    </m:r>
                  </m:oMath>
                </m:oMathPara>
              </a14:m>
              <a:endParaRPr lang="es-CR" sz="1100" baseline="0"/>
            </a:p>
            <a:p>
              <a:endParaRPr lang="es-CR" sz="1100" baseline="0"/>
            </a:p>
            <a:p>
              <a:pPr/>
              <a14:m>
                <m:oMathPara xmlns:m="http://schemas.openxmlformats.org/officeDocument/2006/math">
                  <m:oMathParaPr>
                    <m:jc m:val="centerGroup"/>
                  </m:oMathParaPr>
                  <m:oMath xmlns:m="http://schemas.openxmlformats.org/officeDocument/2006/math">
                    <m:sSub>
                      <m:sSubPr>
                        <m:ctrlPr>
                          <a:rPr lang="en-US"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r>
                          <a:rPr lang="en-US" sz="1100" b="0" i="1" baseline="0">
                            <a:solidFill>
                              <a:schemeClr val="dk1"/>
                            </a:solidFill>
                            <a:effectLst/>
                            <a:latin typeface="Cambria Math" panose="02040503050406030204" pitchFamily="18" charset="0"/>
                            <a:ea typeface="+mn-ea"/>
                            <a:cs typeface="+mn-cs"/>
                          </a:rPr>
                          <m:t>𝑆</m:t>
                        </m:r>
                      </m:sub>
                    </m:sSub>
                    <m:r>
                      <a:rPr lang="es-CR" sz="1100" b="0" i="1" baseline="0">
                        <a:solidFill>
                          <a:schemeClr val="dk1"/>
                        </a:solidFill>
                        <a:effectLst/>
                        <a:latin typeface="Cambria Math" panose="02040503050406030204" pitchFamily="18" charset="0"/>
                        <a:ea typeface="+mn-ea"/>
                        <a:cs typeface="+mn-cs"/>
                      </a:rPr>
                      <m:t>= </m:t>
                    </m:r>
                    <m:f>
                      <m:fPr>
                        <m:ctrlPr>
                          <a:rPr lang="es-CR" sz="1100" b="0" i="1" baseline="0">
                            <a:solidFill>
                              <a:schemeClr val="dk1"/>
                            </a:solidFill>
                            <a:effectLst/>
                            <a:latin typeface="Cambria Math" panose="02040503050406030204" pitchFamily="18" charset="0"/>
                            <a:ea typeface="+mn-ea"/>
                            <a:cs typeface="+mn-cs"/>
                          </a:rPr>
                        </m:ctrlPr>
                      </m:fPr>
                      <m:num>
                        <m:r>
                          <a:rPr lang="es-CR" sz="1100" b="0" i="1" baseline="0">
                            <a:solidFill>
                              <a:schemeClr val="dk1"/>
                            </a:solidFill>
                            <a:effectLst/>
                            <a:latin typeface="Cambria Math" panose="02040503050406030204" pitchFamily="18" charset="0"/>
                            <a:ea typeface="+mn-ea"/>
                            <a:cs typeface="+mn-cs"/>
                          </a:rPr>
                          <m:t>𝑆</m:t>
                        </m:r>
                      </m:num>
                      <m:den>
                        <m:rad>
                          <m:radPr>
                            <m:degHide m:val="on"/>
                            <m:ctrlPr>
                              <a:rPr lang="es-CR" sz="1100" b="0" i="1" baseline="0">
                                <a:solidFill>
                                  <a:schemeClr val="dk1"/>
                                </a:solidFill>
                                <a:effectLst/>
                                <a:latin typeface="Cambria Math" panose="02040503050406030204" pitchFamily="18" charset="0"/>
                                <a:ea typeface="+mn-ea"/>
                                <a:cs typeface="+mn-cs"/>
                              </a:rPr>
                            </m:ctrlPr>
                          </m:radPr>
                          <m:deg/>
                          <m:e>
                            <m:r>
                              <a:rPr lang="es-CR" sz="1100" b="0" i="1" baseline="0">
                                <a:solidFill>
                                  <a:schemeClr val="dk1"/>
                                </a:solidFill>
                                <a:effectLst/>
                                <a:latin typeface="Cambria Math" panose="02040503050406030204" pitchFamily="18" charset="0"/>
                                <a:ea typeface="+mn-ea"/>
                                <a:cs typeface="+mn-cs"/>
                              </a:rPr>
                              <m:t>𝑛</m:t>
                            </m:r>
                          </m:e>
                        </m:rad>
                      </m:den>
                    </m:f>
                    <m:r>
                      <a:rPr lang="es-CR" sz="1100" b="0" i="1" baseline="0">
                        <a:solidFill>
                          <a:schemeClr val="dk1"/>
                        </a:solidFill>
                        <a:effectLst/>
                        <a:latin typeface="Cambria Math" panose="02040503050406030204" pitchFamily="18" charset="0"/>
                        <a:ea typeface="+mn-ea"/>
                        <a:cs typeface="+mn-cs"/>
                      </a:rPr>
                      <m:t>    ;  </m:t>
                    </m:r>
                    <m:r>
                      <a:rPr lang="es-CR" sz="1100" b="0" i="1" baseline="0">
                        <a:solidFill>
                          <a:schemeClr val="dk1"/>
                        </a:solidFill>
                        <a:effectLst/>
                        <a:latin typeface="Cambria Math" panose="02040503050406030204" pitchFamily="18" charset="0"/>
                        <a:ea typeface="+mn-ea"/>
                        <a:cs typeface="+mn-cs"/>
                      </a:rPr>
                      <m:t>𝑛</m:t>
                    </m:r>
                    <m:r>
                      <a:rPr lang="es-CR" sz="1100" b="0" i="1" baseline="0">
                        <a:solidFill>
                          <a:schemeClr val="dk1"/>
                        </a:solidFill>
                        <a:effectLst/>
                        <a:latin typeface="Cambria Math" panose="02040503050406030204" pitchFamily="18" charset="0"/>
                        <a:ea typeface="+mn-ea"/>
                        <a:cs typeface="+mn-cs"/>
                      </a:rPr>
                      <m:t>=3</m:t>
                    </m:r>
                  </m:oMath>
                </m:oMathPara>
              </a14:m>
              <a:endParaRPr lang="es-CR" sz="1100" baseline="0"/>
            </a:p>
          </xdr:txBody>
        </xdr:sp>
      </mc:Choice>
      <mc:Fallback xmlns="">
        <xdr:sp macro="" textlink="">
          <xdr:nvSpPr>
            <xdr:cNvPr id="18" name="TextBox 17">
              <a:extLst>
                <a:ext uri="{FF2B5EF4-FFF2-40B4-BE49-F238E27FC236}">
                  <a16:creationId xmlns:a16="http://schemas.microsoft.com/office/drawing/2014/main" id="{F4783D7B-DE81-4AD8-AF82-BE1CEFF02986}"/>
                </a:ext>
              </a:extLst>
            </xdr:cNvPr>
            <xdr:cNvSpPr txBox="1"/>
          </xdr:nvSpPr>
          <xdr:spPr>
            <a:xfrm>
              <a:off x="28503501" y="249777"/>
              <a:ext cx="5600082" cy="95419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R" sz="1100" b="1" baseline="0">
                  <a:solidFill>
                    <a:schemeClr val="dk1"/>
                  </a:solidFill>
                  <a:effectLst/>
                  <a:latin typeface="+mn-lt"/>
                  <a:ea typeface="+mn-ea"/>
                  <a:cs typeface="+mn-cs"/>
                </a:rPr>
                <a:t>Incertidumbres </a:t>
              </a:r>
            </a:p>
            <a:p>
              <a:r>
                <a:rPr lang="es-CR" sz="1100" baseline="0">
                  <a:solidFill>
                    <a:schemeClr val="dk1"/>
                  </a:solidFill>
                  <a:effectLst/>
                  <a:latin typeface="+mn-lt"/>
                  <a:ea typeface="+mn-ea"/>
                  <a:cs typeface="+mn-cs"/>
                </a:rPr>
                <a:t>Para la incertidumbre estándar combinada de la frecuencia de oscilación para una tensión constante:</a:t>
              </a:r>
              <a:endParaRPr lang="es-CR">
                <a:effectLst/>
              </a:endParaRPr>
            </a:p>
            <a:p>
              <a:pPr/>
              <a:r>
                <a:rPr lang="en-US" sz="1100" b="1" i="0" baseline="0">
                  <a:solidFill>
                    <a:schemeClr val="dk1"/>
                  </a:solidFill>
                  <a:effectLst/>
                  <a:latin typeface="Cambria Math" panose="02040503050406030204" pitchFamily="18" charset="0"/>
                  <a:ea typeface="+mn-ea"/>
                  <a:cs typeface="+mn-cs"/>
                </a:rPr>
                <a:t>𝒖</a:t>
              </a:r>
              <a:r>
                <a:rPr lang="es-CR" sz="1100" b="1" i="0" baseline="0">
                  <a:solidFill>
                    <a:schemeClr val="dk1"/>
                  </a:solidFill>
                  <a:effectLst/>
                  <a:latin typeface="Cambria Math" panose="02040503050406030204" pitchFamily="18" charset="0"/>
                  <a:ea typeface="+mn-ea"/>
                  <a:cs typeface="+mn-cs"/>
                </a:rPr>
                <a:t>_</a:t>
              </a:r>
              <a:r>
                <a:rPr lang="en-US" sz="1100" b="1" i="0" baseline="0">
                  <a:solidFill>
                    <a:schemeClr val="dk1"/>
                  </a:solidFill>
                  <a:effectLst/>
                  <a:latin typeface="Cambria Math" panose="02040503050406030204" pitchFamily="18" charset="0"/>
                  <a:ea typeface="+mn-ea"/>
                  <a:cs typeface="+mn-cs"/>
                </a:rPr>
                <a:t>𝒇=</a:t>
              </a:r>
              <a:r>
                <a:rPr lang="es-CR" sz="1100" b="1" i="0" baseline="0">
                  <a:solidFill>
                    <a:schemeClr val="dk1"/>
                  </a:solidFill>
                  <a:effectLst/>
                  <a:latin typeface="Cambria Math" panose="02040503050406030204" pitchFamily="18" charset="0"/>
                  <a:ea typeface="+mn-ea"/>
                  <a:cs typeface="+mn-cs"/>
                </a:rPr>
                <a:t>√((𝝏</a:t>
              </a:r>
              <a:r>
                <a:rPr lang="en-US" sz="1100" b="1" i="0" baseline="0">
                  <a:solidFill>
                    <a:schemeClr val="dk1"/>
                  </a:solidFill>
                  <a:effectLst/>
                  <a:latin typeface="Cambria Math" panose="02040503050406030204" pitchFamily="18" charset="0"/>
                  <a:ea typeface="+mn-ea"/>
                  <a:cs typeface="+mn-cs"/>
                </a:rPr>
                <a:t>𝒇/</a:t>
              </a:r>
              <a:r>
                <a:rPr lang="es-CR" sz="1100" b="1" i="0" baseline="0">
                  <a:solidFill>
                    <a:schemeClr val="dk1"/>
                  </a:solidFill>
                  <a:effectLst/>
                  <a:latin typeface="Cambria Math" panose="02040503050406030204" pitchFamily="18" charset="0"/>
                  <a:ea typeface="+mn-ea"/>
                  <a:cs typeface="+mn-cs"/>
                </a:rPr>
                <a:t>𝝏</a:t>
              </a:r>
              <a:r>
                <a:rPr lang="en-US" sz="1100" b="1" i="0" baseline="0">
                  <a:solidFill>
                    <a:schemeClr val="dk1"/>
                  </a:solidFill>
                  <a:effectLst/>
                  <a:latin typeface="Cambria Math" panose="02040503050406030204" pitchFamily="18" charset="0"/>
                  <a:ea typeface="+mn-ea"/>
                  <a:cs typeface="+mn-cs"/>
                </a:rPr>
                <a:t>𝑻</a:t>
              </a:r>
              <a:r>
                <a:rPr lang="es-CR" sz="1100" b="1" i="0" baseline="0">
                  <a:solidFill>
                    <a:schemeClr val="dk1"/>
                  </a:solidFill>
                  <a:effectLst/>
                  <a:latin typeface="Cambria Math" panose="02040503050406030204" pitchFamily="18" charset="0"/>
                  <a:ea typeface="+mn-ea"/>
                  <a:cs typeface="+mn-cs"/>
                </a:rPr>
                <a:t>∙</a:t>
              </a:r>
              <a:r>
                <a:rPr lang="en-US" sz="1100" b="1" i="0" baseline="0">
                  <a:solidFill>
                    <a:schemeClr val="dk1"/>
                  </a:solidFill>
                  <a:effectLst/>
                  <a:latin typeface="Cambria Math" panose="02040503050406030204" pitchFamily="18" charset="0"/>
                  <a:ea typeface="+mn-ea"/>
                  <a:cs typeface="+mn-cs"/>
                </a:rPr>
                <a:t>𝒖</a:t>
              </a:r>
              <a:r>
                <a:rPr lang="es-CR" sz="1100" b="1" i="0" baseline="0">
                  <a:solidFill>
                    <a:schemeClr val="dk1"/>
                  </a:solidFill>
                  <a:effectLst/>
                  <a:latin typeface="Cambria Math" panose="02040503050406030204" pitchFamily="18" charset="0"/>
                  <a:ea typeface="+mn-ea"/>
                  <a:cs typeface="+mn-cs"/>
                </a:rPr>
                <a:t>_</a:t>
              </a:r>
              <a:r>
                <a:rPr lang="en-US" sz="1100" b="1" i="0" baseline="0">
                  <a:solidFill>
                    <a:schemeClr val="dk1"/>
                  </a:solidFill>
                  <a:effectLst/>
                  <a:latin typeface="Cambria Math" panose="02040503050406030204" pitchFamily="18" charset="0"/>
                  <a:ea typeface="+mn-ea"/>
                  <a:cs typeface="+mn-cs"/>
                </a:rPr>
                <a:t>𝑻 )</a:t>
              </a:r>
              <a:r>
                <a:rPr lang="es-CR" sz="1100" b="1" i="0" baseline="0">
                  <a:solidFill>
                    <a:schemeClr val="dk1"/>
                  </a:solidFill>
                  <a:effectLst/>
                  <a:latin typeface="Cambria Math" panose="02040503050406030204" pitchFamily="18" charset="0"/>
                  <a:ea typeface="+mn-ea"/>
                  <a:cs typeface="+mn-cs"/>
                </a:rPr>
                <a:t>^</a:t>
              </a:r>
              <a:r>
                <a:rPr lang="en-US" sz="1100" b="1" i="0" baseline="0">
                  <a:solidFill>
                    <a:schemeClr val="dk1"/>
                  </a:solidFill>
                  <a:effectLst/>
                  <a:latin typeface="Cambria Math" panose="02040503050406030204" pitchFamily="18" charset="0"/>
                  <a:ea typeface="+mn-ea"/>
                  <a:cs typeface="+mn-cs"/>
                </a:rPr>
                <a:t>𝟐+</a:t>
              </a:r>
              <a:r>
                <a:rPr lang="es-CR" sz="1100" b="1" i="0" baseline="0">
                  <a:solidFill>
                    <a:schemeClr val="dk1"/>
                  </a:solidFill>
                  <a:effectLst/>
                  <a:latin typeface="Cambria Math" panose="02040503050406030204" pitchFamily="18" charset="0"/>
                  <a:ea typeface="+mn-ea"/>
                  <a:cs typeface="+mn-cs"/>
                </a:rPr>
                <a:t>(𝝏</a:t>
              </a:r>
              <a:r>
                <a:rPr lang="en-US" sz="1100" b="1" i="0" baseline="0">
                  <a:solidFill>
                    <a:schemeClr val="dk1"/>
                  </a:solidFill>
                  <a:effectLst/>
                  <a:latin typeface="Cambria Math" panose="02040503050406030204" pitchFamily="18" charset="0"/>
                  <a:ea typeface="+mn-ea"/>
                  <a:cs typeface="+mn-cs"/>
                </a:rPr>
                <a:t>𝒇/</a:t>
              </a:r>
              <a:r>
                <a:rPr lang="es-CR" sz="1100" b="1" i="0" baseline="0">
                  <a:solidFill>
                    <a:schemeClr val="dk1"/>
                  </a:solidFill>
                  <a:effectLst/>
                  <a:latin typeface="Cambria Math" panose="02040503050406030204" pitchFamily="18" charset="0"/>
                  <a:ea typeface="+mn-ea"/>
                  <a:cs typeface="+mn-cs"/>
                </a:rPr>
                <a:t>𝝏𝝁∙</a:t>
              </a:r>
              <a:r>
                <a:rPr lang="en-US" sz="1100" b="1" i="0" baseline="0">
                  <a:solidFill>
                    <a:schemeClr val="dk1"/>
                  </a:solidFill>
                  <a:effectLst/>
                  <a:latin typeface="Cambria Math" panose="02040503050406030204" pitchFamily="18" charset="0"/>
                  <a:ea typeface="+mn-ea"/>
                  <a:cs typeface="+mn-cs"/>
                </a:rPr>
                <a:t>𝒖</a:t>
              </a:r>
              <a:r>
                <a:rPr lang="es-CR" sz="1100" b="1" i="0" baseline="0">
                  <a:solidFill>
                    <a:schemeClr val="dk1"/>
                  </a:solidFill>
                  <a:effectLst/>
                  <a:latin typeface="Cambria Math" panose="02040503050406030204" pitchFamily="18" charset="0"/>
                  <a:ea typeface="+mn-ea"/>
                  <a:cs typeface="+mn-cs"/>
                </a:rPr>
                <a:t>_</a:t>
              </a:r>
              <a:r>
                <a:rPr lang="en-US" sz="1100" b="1" i="0" baseline="0">
                  <a:solidFill>
                    <a:schemeClr val="dk1"/>
                  </a:solidFill>
                  <a:effectLst/>
                  <a:latin typeface="Cambria Math" panose="02040503050406030204" pitchFamily="18" charset="0"/>
                  <a:ea typeface="+mn-ea"/>
                  <a:cs typeface="+mn-cs"/>
                </a:rPr>
                <a:t>𝝁 )^𝟐+</a:t>
              </a:r>
              <a:r>
                <a:rPr lang="es-CR" sz="1100" b="1" i="0" baseline="0">
                  <a:solidFill>
                    <a:schemeClr val="dk1"/>
                  </a:solidFill>
                  <a:effectLst/>
                  <a:latin typeface="Cambria Math" panose="02040503050406030204" pitchFamily="18" charset="0"/>
                  <a:ea typeface="+mn-ea"/>
                  <a:cs typeface="+mn-cs"/>
                </a:rPr>
                <a:t>(𝝏</a:t>
              </a:r>
              <a:r>
                <a:rPr lang="en-US" sz="1100" b="1" i="0" baseline="0">
                  <a:solidFill>
                    <a:schemeClr val="dk1"/>
                  </a:solidFill>
                  <a:effectLst/>
                  <a:latin typeface="Cambria Math" panose="02040503050406030204" pitchFamily="18" charset="0"/>
                  <a:ea typeface="+mn-ea"/>
                  <a:cs typeface="+mn-cs"/>
                </a:rPr>
                <a:t>𝒇/</a:t>
              </a:r>
              <a:r>
                <a:rPr lang="es-CR" sz="1100" b="1" i="0" baseline="0">
                  <a:solidFill>
                    <a:schemeClr val="dk1"/>
                  </a:solidFill>
                  <a:effectLst/>
                  <a:latin typeface="Cambria Math" panose="02040503050406030204" pitchFamily="18" charset="0"/>
                  <a:ea typeface="+mn-ea"/>
                  <a:cs typeface="+mn-cs"/>
                </a:rPr>
                <a:t>𝝏𝝀∙</a:t>
              </a:r>
              <a:r>
                <a:rPr lang="en-US" sz="1100" b="1" i="0" baseline="0">
                  <a:solidFill>
                    <a:schemeClr val="dk1"/>
                  </a:solidFill>
                  <a:effectLst/>
                  <a:latin typeface="Cambria Math" panose="02040503050406030204" pitchFamily="18" charset="0"/>
                  <a:ea typeface="+mn-ea"/>
                  <a:cs typeface="+mn-cs"/>
                </a:rPr>
                <a:t>𝒖</a:t>
              </a:r>
              <a:r>
                <a:rPr lang="es-CR" sz="1100" b="1" i="0" baseline="0">
                  <a:solidFill>
                    <a:schemeClr val="dk1"/>
                  </a:solidFill>
                  <a:effectLst/>
                  <a:latin typeface="Cambria Math" panose="02040503050406030204" pitchFamily="18" charset="0"/>
                  <a:ea typeface="+mn-ea"/>
                  <a:cs typeface="+mn-cs"/>
                </a:rPr>
                <a:t>_</a:t>
              </a:r>
              <a:r>
                <a:rPr lang="en-US" sz="1100" b="1" i="0" baseline="0">
                  <a:solidFill>
                    <a:schemeClr val="dk1"/>
                  </a:solidFill>
                  <a:effectLst/>
                  <a:latin typeface="Cambria Math" panose="02040503050406030204" pitchFamily="18" charset="0"/>
                  <a:ea typeface="+mn-ea"/>
                  <a:cs typeface="+mn-cs"/>
                </a:rPr>
                <a:t>𝝀 )^𝟐 </a:t>
              </a:r>
              <a:r>
                <a:rPr lang="es-CR" sz="1100" b="1" i="0" baseline="0">
                  <a:solidFill>
                    <a:schemeClr val="dk1"/>
                  </a:solidFill>
                  <a:effectLst/>
                  <a:latin typeface="Cambria Math" panose="02040503050406030204" pitchFamily="18" charset="0"/>
                  <a:ea typeface="+mn-ea"/>
                  <a:cs typeface="+mn-cs"/>
                </a:rPr>
                <a:t>)</a:t>
              </a:r>
              <a:endParaRPr lang="es-CR" b="1">
                <a:effectLst/>
              </a:endParaRPr>
            </a:p>
            <a:p>
              <a:r>
                <a:rPr lang="es-CR" sz="1100" baseline="0">
                  <a:solidFill>
                    <a:schemeClr val="dk1"/>
                  </a:solidFill>
                  <a:effectLst/>
                  <a:latin typeface="+mn-lt"/>
                  <a:ea typeface="+mn-ea"/>
                  <a:cs typeface="+mn-cs"/>
                </a:rPr>
                <a:t>Donde:</a:t>
              </a:r>
              <a:endParaRPr lang="es-CR">
                <a:effectLst/>
              </a:endParaRPr>
            </a:p>
            <a:p>
              <a:pP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𝑓/</a:t>
              </a: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𝑇=1/(2𝜆√𝑇𝜇)</a:t>
              </a:r>
              <a:endParaRPr lang="es-CR">
                <a:effectLst/>
              </a:endParaRPr>
            </a:p>
            <a:p>
              <a:endParaRPr lang="es-CR">
                <a:effectLst/>
              </a:endParaRPr>
            </a:p>
            <a:p>
              <a:pP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𝑓/</a:t>
              </a:r>
              <a:r>
                <a:rPr lang="es-CR" sz="1100" i="0" baseline="0">
                  <a:solidFill>
                    <a:schemeClr val="dk1"/>
                  </a:solidFill>
                  <a:effectLst/>
                  <a:latin typeface="Cambria Math" panose="02040503050406030204" pitchFamily="18" charset="0"/>
                  <a:ea typeface="+mn-ea"/>
                  <a:cs typeface="+mn-cs"/>
                </a:rPr>
                <a:t>𝜕𝜇</a:t>
              </a:r>
              <a:r>
                <a:rPr lang="en-US" sz="1100" b="0" i="0" baseline="0">
                  <a:solidFill>
                    <a:schemeClr val="dk1"/>
                  </a:solidFill>
                  <a:effectLst/>
                  <a:latin typeface="Cambria Math" panose="02040503050406030204" pitchFamily="18" charset="0"/>
                  <a:ea typeface="+mn-ea"/>
                  <a:cs typeface="+mn-cs"/>
                </a:rPr>
                <a:t>=(−√𝑇)/(2𝜆𝜇^(3/2) )</a:t>
              </a:r>
              <a:endParaRPr lang="es-CR">
                <a:effectLst/>
              </a:endParaRPr>
            </a:p>
            <a:p>
              <a:endParaRPr lang="es-CR">
                <a:effectLst/>
              </a:endParaRPr>
            </a:p>
            <a:p>
              <a:pP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𝑓/</a:t>
              </a:r>
              <a:r>
                <a:rPr lang="es-CR" sz="1100" i="0" baseline="0">
                  <a:solidFill>
                    <a:schemeClr val="dk1"/>
                  </a:solidFill>
                  <a:effectLst/>
                  <a:latin typeface="Cambria Math" panose="02040503050406030204" pitchFamily="18" charset="0"/>
                  <a:ea typeface="+mn-ea"/>
                  <a:cs typeface="+mn-cs"/>
                </a:rPr>
                <a:t>𝜕𝜆</a:t>
              </a:r>
              <a:r>
                <a:rPr lang="en-US" sz="1100" b="0" i="0" baseline="0">
                  <a:solidFill>
                    <a:schemeClr val="dk1"/>
                  </a:solidFill>
                  <a:effectLst/>
                  <a:latin typeface="Cambria Math" panose="02040503050406030204" pitchFamily="18" charset="0"/>
                  <a:ea typeface="+mn-ea"/>
                  <a:cs typeface="+mn-cs"/>
                </a:rPr>
                <a:t>=(−√𝑇)/(𝜆^2 √𝜇)</a:t>
              </a:r>
              <a:endParaRPr lang="es-CR">
                <a:effectLst/>
              </a:endParaRPr>
            </a:p>
            <a:p>
              <a:endParaRPr lang="es-CR" sz="1100" baseline="0"/>
            </a:p>
            <a:p>
              <a:r>
                <a:rPr lang="es-CR" sz="1100" baseline="0"/>
                <a:t>Para </a:t>
              </a:r>
              <a:r>
                <a:rPr lang="en-US" sz="1100" b="0" i="0" baseline="0">
                  <a:solidFill>
                    <a:schemeClr val="dk1"/>
                  </a:solidFill>
                  <a:effectLst/>
                  <a:latin typeface="Cambria Math" panose="02040503050406030204" pitchFamily="18" charset="0"/>
                  <a:ea typeface="+mn-ea"/>
                  <a:cs typeface="+mn-cs"/>
                </a:rPr>
                <a:t>𝑢</a:t>
              </a:r>
              <a:r>
                <a:rPr lang="es-CR" sz="1100" b="0" i="0" baseline="0">
                  <a:solidFill>
                    <a:schemeClr val="dk1"/>
                  </a:solidFill>
                  <a:effectLst/>
                  <a:latin typeface="Cambria Math" panose="02040503050406030204" pitchFamily="18" charset="0"/>
                  <a:ea typeface="+mn-ea"/>
                  <a:cs typeface="+mn-cs"/>
                </a:rPr>
                <a:t>_</a:t>
              </a:r>
              <a:r>
                <a:rPr lang="en-US" sz="1100" b="0" i="0" baseline="0">
                  <a:solidFill>
                    <a:schemeClr val="dk1"/>
                  </a:solidFill>
                  <a:effectLst/>
                  <a:latin typeface="Cambria Math" panose="02040503050406030204" pitchFamily="18" charset="0"/>
                  <a:ea typeface="+mn-ea"/>
                  <a:cs typeface="+mn-cs"/>
                </a:rPr>
                <a:t>𝑇</a:t>
              </a:r>
              <a:r>
                <a:rPr lang="es-CR" sz="1100" baseline="0"/>
                <a:t>:</a:t>
              </a:r>
            </a:p>
            <a:p>
              <a:pPr/>
              <a:r>
                <a:rPr lang="en-US" sz="1100" b="0" i="0" baseline="0">
                  <a:solidFill>
                    <a:schemeClr val="dk1"/>
                  </a:solidFill>
                  <a:effectLst/>
                  <a:latin typeface="Cambria Math" panose="02040503050406030204" pitchFamily="18" charset="0"/>
                  <a:ea typeface="+mn-ea"/>
                  <a:cs typeface="+mn-cs"/>
                </a:rPr>
                <a:t>𝑢</a:t>
              </a:r>
              <a:r>
                <a:rPr lang="es-CR" sz="1100" b="0" i="0" baseline="0">
                  <a:solidFill>
                    <a:schemeClr val="dk1"/>
                  </a:solidFill>
                  <a:effectLst/>
                  <a:latin typeface="Cambria Math" panose="02040503050406030204" pitchFamily="18" charset="0"/>
                  <a:ea typeface="+mn-ea"/>
                  <a:cs typeface="+mn-cs"/>
                </a:rPr>
                <a:t>_</a:t>
              </a:r>
              <a:r>
                <a:rPr lang="en-US" sz="1100" b="0" i="0" baseline="0">
                  <a:solidFill>
                    <a:schemeClr val="dk1"/>
                  </a:solidFill>
                  <a:effectLst/>
                  <a:latin typeface="Cambria Math" panose="02040503050406030204" pitchFamily="18" charset="0"/>
                  <a:ea typeface="+mn-ea"/>
                  <a:cs typeface="+mn-cs"/>
                </a:rPr>
                <a:t>𝑇=√(</a:t>
              </a:r>
              <a:r>
                <a:rPr lang="es-CR" sz="1100" b="0" i="0" baseline="0">
                  <a:solidFill>
                    <a:schemeClr val="dk1"/>
                  </a:solidFill>
                  <a:effectLst/>
                  <a:latin typeface="Cambria Math" panose="02040503050406030204" pitchFamily="18" charset="0"/>
                  <a:ea typeface="+mn-ea"/>
                  <a:cs typeface="+mn-cs"/>
                </a:rPr>
                <a:t>(</a:t>
              </a: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𝑇/(</a:t>
              </a: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𝑚</a:t>
              </a:r>
              <a:r>
                <a:rPr lang="es-CR" sz="1100" b="0" i="0" baseline="0">
                  <a:solidFill>
                    <a:schemeClr val="dk1"/>
                  </a:solidFill>
                  <a:effectLst/>
                  <a:latin typeface="Cambria Math" panose="02040503050406030204" pitchFamily="18" charset="0"/>
                  <a:ea typeface="+mn-ea"/>
                  <a:cs typeface="+mn-cs"/>
                </a:rPr>
                <a:t>_</a:t>
              </a:r>
              <a:r>
                <a:rPr lang="en-US" sz="1100" b="0" i="0" baseline="0">
                  <a:solidFill>
                    <a:schemeClr val="dk1"/>
                  </a:solidFill>
                  <a:effectLst/>
                  <a:latin typeface="Cambria Math" panose="02040503050406030204" pitchFamily="18" charset="0"/>
                  <a:ea typeface="+mn-ea"/>
                  <a:cs typeface="+mn-cs"/>
                </a:rPr>
                <a:t>𝑐𝑜𝑙𝑔𝑎𝑛𝑡𝑒 )</a:t>
              </a:r>
              <a:r>
                <a:rPr lang="en-US" sz="1100" b="0" i="0" baseline="0">
                  <a:solidFill>
                    <a:schemeClr val="dk1"/>
                  </a:solidFill>
                  <a:effectLst/>
                  <a:latin typeface="Cambria Math" panose="02040503050406030204" pitchFamily="18" charset="0"/>
                  <a:ea typeface="Cambria Math" panose="02040503050406030204" pitchFamily="18" charset="0"/>
                  <a:cs typeface="+mn-cs"/>
                </a:rPr>
                <a:t>∙</a:t>
              </a:r>
              <a:r>
                <a:rPr lang="en-US" sz="1100" b="0" i="0" baseline="0">
                  <a:solidFill>
                    <a:schemeClr val="dk1"/>
                  </a:solidFill>
                  <a:effectLst/>
                  <a:latin typeface="Cambria Math" panose="02040503050406030204" pitchFamily="18" charset="0"/>
                  <a:ea typeface="+mn-ea"/>
                  <a:cs typeface="+mn-cs"/>
                </a:rPr>
                <a:t>𝑢</a:t>
              </a:r>
              <a:r>
                <a:rPr lang="es-CR" sz="1100" b="0" i="0" baseline="0">
                  <a:solidFill>
                    <a:schemeClr val="dk1"/>
                  </a:solidFill>
                  <a:effectLst/>
                  <a:latin typeface="Cambria Math" panose="02040503050406030204" pitchFamily="18" charset="0"/>
                  <a:ea typeface="+mn-ea"/>
                  <a:cs typeface="+mn-cs"/>
                </a:rPr>
                <a:t>_(</a:t>
              </a:r>
              <a:r>
                <a:rPr lang="en-US" sz="1100" b="0" i="0" baseline="0">
                  <a:solidFill>
                    <a:schemeClr val="dk1"/>
                  </a:solidFill>
                  <a:effectLst/>
                  <a:latin typeface="Cambria Math" panose="02040503050406030204" pitchFamily="18" charset="0"/>
                  <a:ea typeface="+mn-ea"/>
                  <a:cs typeface="+mn-cs"/>
                </a:rPr>
                <a:t>𝑚</a:t>
              </a:r>
              <a:r>
                <a:rPr lang="es-CR" sz="1100" b="0" i="0" baseline="0">
                  <a:solidFill>
                    <a:schemeClr val="dk1"/>
                  </a:solidFill>
                  <a:effectLst/>
                  <a:latin typeface="Cambria Math" panose="02040503050406030204" pitchFamily="18" charset="0"/>
                  <a:ea typeface="+mn-ea"/>
                  <a:cs typeface="+mn-cs"/>
                </a:rPr>
                <a:t>_</a:t>
              </a:r>
              <a:r>
                <a:rPr lang="en-US" sz="1100" b="0" i="0" baseline="0">
                  <a:solidFill>
                    <a:schemeClr val="dk1"/>
                  </a:solidFill>
                  <a:effectLst/>
                  <a:latin typeface="Cambria Math" panose="02040503050406030204" pitchFamily="18" charset="0"/>
                  <a:ea typeface="+mn-ea"/>
                  <a:cs typeface="+mn-cs"/>
                </a:rPr>
                <a:t>𝑐𝑜𝑙𝑔𝑎𝑛𝑡𝑒 </a:t>
              </a:r>
              <a:r>
                <a:rPr lang="es-CR" sz="1100" b="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 )</a:t>
              </a:r>
              <a:r>
                <a:rPr lang="es-CR" sz="1100" b="0" i="0" baseline="0">
                  <a:solidFill>
                    <a:schemeClr val="dk1"/>
                  </a:solidFill>
                  <a:effectLst/>
                  <a:latin typeface="Cambria Math" panose="02040503050406030204" pitchFamily="18" charset="0"/>
                  <a:ea typeface="+mn-ea"/>
                  <a:cs typeface="+mn-cs"/>
                </a:rPr>
                <a:t>^2+ (</a:t>
              </a:r>
              <a:r>
                <a:rPr lang="es-CR" sz="1100" i="0">
                  <a:solidFill>
                    <a:schemeClr val="dk1"/>
                  </a:solidFill>
                  <a:effectLst/>
                  <a:latin typeface="Cambria Math" panose="02040503050406030204" pitchFamily="18" charset="0"/>
                  <a:ea typeface="+mn-ea"/>
                  <a:cs typeface="+mn-cs"/>
                </a:rPr>
                <a:t>𝜕𝑇/𝜕𝑔 𝑢_𝑔 )^</a:t>
              </a:r>
              <a:r>
                <a:rPr lang="es-CR" sz="1100" b="0" i="0">
                  <a:solidFill>
                    <a:schemeClr val="dk1"/>
                  </a:solidFill>
                  <a:effectLst/>
                  <a:latin typeface="Cambria Math" panose="02040503050406030204" pitchFamily="18" charset="0"/>
                  <a:ea typeface="+mn-ea"/>
                  <a:cs typeface="+mn-cs"/>
                </a:rPr>
                <a:t>2 </a:t>
              </a:r>
              <a:r>
                <a:rPr lang="en-US" sz="1100" b="0" i="0" baseline="0">
                  <a:solidFill>
                    <a:schemeClr val="dk1"/>
                  </a:solidFill>
                  <a:effectLst/>
                  <a:latin typeface="Cambria Math" panose="02040503050406030204" pitchFamily="18" charset="0"/>
                  <a:ea typeface="+mn-ea"/>
                  <a:cs typeface="+mn-cs"/>
                </a:rPr>
                <a:t>)</a:t>
              </a:r>
              <a:endParaRPr lang="es-CR" sz="1100" baseline="0"/>
            </a:p>
            <a:p>
              <a:endParaRPr lang="es-CR" sz="1100" baseline="0"/>
            </a:p>
            <a:p>
              <a:r>
                <a:rPr lang="es-CR" sz="1100" baseline="0"/>
                <a:t>Donde</a:t>
              </a:r>
            </a:p>
            <a:p>
              <a:endParaRPr lang="es-CR" sz="1100" baseline="0"/>
            </a:p>
            <a:p>
              <a:pP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𝑇/(</a:t>
              </a: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𝑚</a:t>
              </a:r>
              <a:r>
                <a:rPr lang="es-CR" sz="1100" b="0" i="0" baseline="0">
                  <a:solidFill>
                    <a:schemeClr val="dk1"/>
                  </a:solidFill>
                  <a:effectLst/>
                  <a:latin typeface="Cambria Math" panose="02040503050406030204" pitchFamily="18" charset="0"/>
                  <a:ea typeface="+mn-ea"/>
                  <a:cs typeface="+mn-cs"/>
                </a:rPr>
                <a:t>_</a:t>
              </a:r>
              <a:r>
                <a:rPr lang="en-US" sz="1100" b="0" i="0" baseline="0">
                  <a:solidFill>
                    <a:schemeClr val="dk1"/>
                  </a:solidFill>
                  <a:effectLst/>
                  <a:latin typeface="Cambria Math" panose="02040503050406030204" pitchFamily="18" charset="0"/>
                  <a:ea typeface="+mn-ea"/>
                  <a:cs typeface="+mn-cs"/>
                </a:rPr>
                <a:t>𝑐𝑜𝑙𝑔𝑎𝑛𝑡𝑒 )</a:t>
              </a:r>
              <a:r>
                <a:rPr lang="es-CR" sz="1100" b="0" i="0" baseline="0">
                  <a:solidFill>
                    <a:schemeClr val="dk1"/>
                  </a:solidFill>
                  <a:effectLst/>
                  <a:latin typeface="Cambria Math" panose="02040503050406030204" pitchFamily="18" charset="0"/>
                  <a:ea typeface="+mn-ea"/>
                  <a:cs typeface="+mn-cs"/>
                </a:rPr>
                <a:t>  = </a:t>
              </a:r>
              <a:r>
                <a:rPr lang="en-US" sz="1100" b="0" i="0" baseline="0">
                  <a:solidFill>
                    <a:schemeClr val="dk1"/>
                  </a:solidFill>
                  <a:effectLst/>
                  <a:latin typeface="Cambria Math" panose="02040503050406030204" pitchFamily="18" charset="0"/>
                  <a:ea typeface="+mn-ea"/>
                  <a:cs typeface="+mn-cs"/>
                </a:rPr>
                <a:t>𝑔</a:t>
              </a:r>
              <a:endParaRPr lang="es-CR" sz="1100" baseline="0"/>
            </a:p>
            <a:p>
              <a:endParaRPr lang="es-CR" sz="1100" baseline="0"/>
            </a:p>
            <a:p>
              <a:pPr/>
              <a:r>
                <a:rPr lang="es-CR" sz="1100" i="0">
                  <a:solidFill>
                    <a:schemeClr val="dk1"/>
                  </a:solidFill>
                  <a:effectLst/>
                  <a:latin typeface="Cambria Math" panose="02040503050406030204" pitchFamily="18" charset="0"/>
                  <a:ea typeface="+mn-ea"/>
                  <a:cs typeface="+mn-cs"/>
                </a:rPr>
                <a:t>𝜕𝑇/𝜕𝑔</a:t>
              </a:r>
              <a:r>
                <a:rPr lang="es-CR" sz="1100" b="0" i="0">
                  <a:solidFill>
                    <a:schemeClr val="dk1"/>
                  </a:solidFill>
                  <a:effectLst/>
                  <a:latin typeface="Cambria Math" panose="02040503050406030204" pitchFamily="18" charset="0"/>
                  <a:ea typeface="+mn-ea"/>
                  <a:cs typeface="+mn-cs"/>
                </a:rPr>
                <a:t>=𝑚_𝑐𝑜𝑙𝑔𝑎𝑛𝑡𝑒</a:t>
              </a:r>
              <a:endParaRPr lang="es-CR" sz="1100" baseline="0"/>
            </a:p>
            <a:p>
              <a:endParaRPr lang="es-CR" sz="1100" baseline="0"/>
            </a:p>
            <a:p>
              <a:r>
                <a:rPr lang="es-CR" sz="1100" baseline="0"/>
                <a:t>Para </a:t>
              </a:r>
              <a:r>
                <a:rPr lang="en-US" sz="1100" b="0" i="0" baseline="0">
                  <a:solidFill>
                    <a:schemeClr val="dk1"/>
                  </a:solidFill>
                  <a:effectLst/>
                  <a:latin typeface="Cambria Math" panose="02040503050406030204" pitchFamily="18" charset="0"/>
                  <a:ea typeface="+mn-ea"/>
                  <a:cs typeface="+mn-cs"/>
                </a:rPr>
                <a:t>𝑢</a:t>
              </a:r>
              <a:r>
                <a:rPr lang="es-CR" sz="1100" b="0" i="0" baseline="0">
                  <a:solidFill>
                    <a:schemeClr val="dk1"/>
                  </a:solidFill>
                  <a:effectLst/>
                  <a:latin typeface="Cambria Math" panose="02040503050406030204" pitchFamily="18" charset="0"/>
                  <a:ea typeface="+mn-ea"/>
                  <a:cs typeface="+mn-cs"/>
                </a:rPr>
                <a:t>_</a:t>
              </a:r>
              <a:r>
                <a:rPr lang="en-US" sz="1100" b="0" i="0" baseline="0">
                  <a:solidFill>
                    <a:schemeClr val="dk1"/>
                  </a:solidFill>
                  <a:effectLst/>
                  <a:latin typeface="Cambria Math" panose="02040503050406030204" pitchFamily="18" charset="0"/>
                  <a:ea typeface="+mn-ea"/>
                  <a:cs typeface="+mn-cs"/>
                </a:rPr>
                <a:t>𝜇:</a:t>
              </a:r>
              <a:endParaRPr lang="es-CR" sz="1100" baseline="0"/>
            </a:p>
            <a:p>
              <a:pPr/>
              <a:r>
                <a:rPr lang="en-US" sz="1100" b="0" i="0" baseline="0">
                  <a:solidFill>
                    <a:schemeClr val="dk1"/>
                  </a:solidFill>
                  <a:effectLst/>
                  <a:latin typeface="Cambria Math" panose="02040503050406030204" pitchFamily="18" charset="0"/>
                  <a:ea typeface="+mn-ea"/>
                  <a:cs typeface="+mn-cs"/>
                </a:rPr>
                <a:t>𝑢</a:t>
              </a:r>
              <a:r>
                <a:rPr lang="es-CR" sz="1100" b="0" i="0" baseline="0">
                  <a:solidFill>
                    <a:schemeClr val="dk1"/>
                  </a:solidFill>
                  <a:effectLst/>
                  <a:latin typeface="Cambria Math" panose="02040503050406030204" pitchFamily="18" charset="0"/>
                  <a:ea typeface="+mn-ea"/>
                  <a:cs typeface="+mn-cs"/>
                </a:rPr>
                <a:t>_</a:t>
              </a:r>
              <a:r>
                <a:rPr lang="en-US" sz="1100" b="0" i="0" baseline="0">
                  <a:solidFill>
                    <a:schemeClr val="dk1"/>
                  </a:solidFill>
                  <a:effectLst/>
                  <a:latin typeface="Cambria Math" panose="02040503050406030204" pitchFamily="18" charset="0"/>
                  <a:ea typeface="+mn-ea"/>
                  <a:cs typeface="+mn-cs"/>
                </a:rPr>
                <a:t>𝜇=√((</a:t>
              </a:r>
              <a:r>
                <a:rPr lang="es-CR" sz="1100" i="0" baseline="0">
                  <a:solidFill>
                    <a:schemeClr val="dk1"/>
                  </a:solidFill>
                  <a:effectLst/>
                  <a:latin typeface="Cambria Math" panose="02040503050406030204" pitchFamily="18" charset="0"/>
                  <a:ea typeface="+mn-ea"/>
                  <a:cs typeface="+mn-cs"/>
                </a:rPr>
                <a:t>𝜕𝜇</a:t>
              </a:r>
              <a:r>
                <a:rPr lang="en-US" sz="1100" b="0" i="0" baseline="0">
                  <a:solidFill>
                    <a:schemeClr val="dk1"/>
                  </a:solidFill>
                  <a:effectLst/>
                  <a:latin typeface="Cambria Math" panose="02040503050406030204" pitchFamily="18" charset="0"/>
                  <a:ea typeface="+mn-ea"/>
                  <a:cs typeface="+mn-cs"/>
                </a:rPr>
                <a:t>/(</a:t>
              </a: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𝑚_𝑐𝑢𝑒𝑟𝑑𝑎 )</a:t>
              </a: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𝑢</a:t>
              </a:r>
              <a:r>
                <a:rPr lang="es-CR" sz="1100" b="0" i="0" baseline="0">
                  <a:solidFill>
                    <a:schemeClr val="dk1"/>
                  </a:solidFill>
                  <a:effectLst/>
                  <a:latin typeface="Cambria Math" panose="02040503050406030204" pitchFamily="18" charset="0"/>
                  <a:ea typeface="+mn-ea"/>
                  <a:cs typeface="+mn-cs"/>
                </a:rPr>
                <a:t>_(</a:t>
              </a:r>
              <a:r>
                <a:rPr lang="en-US" sz="1100" b="0" i="0" baseline="0">
                  <a:solidFill>
                    <a:schemeClr val="dk1"/>
                  </a:solidFill>
                  <a:effectLst/>
                  <a:latin typeface="Cambria Math" panose="02040503050406030204" pitchFamily="18" charset="0"/>
                  <a:ea typeface="+mn-ea"/>
                  <a:cs typeface="+mn-cs"/>
                </a:rPr>
                <a:t>𝑚_𝑐𝑢𝑒𝑟𝑑𝑎 </a:t>
              </a:r>
              <a:r>
                <a:rPr lang="es-CR" sz="1100" b="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 )^2+(</a:t>
              </a:r>
              <a:r>
                <a:rPr lang="es-CR" sz="1100" i="0" baseline="0">
                  <a:solidFill>
                    <a:schemeClr val="dk1"/>
                  </a:solidFill>
                  <a:effectLst/>
                  <a:latin typeface="Cambria Math" panose="02040503050406030204" pitchFamily="18" charset="0"/>
                  <a:ea typeface="+mn-ea"/>
                  <a:cs typeface="+mn-cs"/>
                </a:rPr>
                <a:t>𝜕𝜇</a:t>
              </a:r>
              <a:r>
                <a:rPr lang="en-US" sz="1100" b="0" i="0" baseline="0">
                  <a:solidFill>
                    <a:schemeClr val="dk1"/>
                  </a:solidFill>
                  <a:effectLst/>
                  <a:latin typeface="Cambria Math" panose="02040503050406030204" pitchFamily="18" charset="0"/>
                  <a:ea typeface="+mn-ea"/>
                  <a:cs typeface="+mn-cs"/>
                </a:rPr>
                <a:t>/</a:t>
              </a: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𝐿</a:t>
              </a: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𝑢_𝑟𝑒𝑔𝑙𝑎 )^2 )</a:t>
              </a:r>
              <a:endParaRPr lang="es-CR" sz="1100" baseline="0"/>
            </a:p>
            <a:p>
              <a:endParaRPr lang="es-CR" sz="1100" baseline="0"/>
            </a:p>
            <a:p>
              <a:r>
                <a:rPr lang="es-CR" sz="1100" baseline="0"/>
                <a:t>Donde </a:t>
              </a:r>
            </a:p>
            <a:p>
              <a:pPr/>
              <a:r>
                <a:rPr lang="es-CR" sz="1100" i="0" baseline="0">
                  <a:solidFill>
                    <a:schemeClr val="dk1"/>
                  </a:solidFill>
                  <a:effectLst/>
                  <a:latin typeface="Cambria Math" panose="02040503050406030204" pitchFamily="18" charset="0"/>
                  <a:ea typeface="+mn-ea"/>
                  <a:cs typeface="+mn-cs"/>
                </a:rPr>
                <a:t>𝜕</a:t>
              </a:r>
              <a:r>
                <a:rPr lang="es-CR" sz="1100" i="0" baseline="0">
                  <a:solidFill>
                    <a:schemeClr val="dk1"/>
                  </a:solidFill>
                  <a:effectLst/>
                  <a:latin typeface="Cambria Math" panose="02040503050406030204" pitchFamily="18" charset="0"/>
                  <a:ea typeface="Cambria Math" panose="02040503050406030204" pitchFamily="18" charset="0"/>
                  <a:cs typeface="+mn-cs"/>
                </a:rPr>
                <a:t>𝜇</a:t>
              </a:r>
              <a:r>
                <a:rPr lang="en-US" sz="1100" b="0" i="0" baseline="0">
                  <a:solidFill>
                    <a:schemeClr val="dk1"/>
                  </a:solidFill>
                  <a:effectLst/>
                  <a:latin typeface="Cambria Math" panose="02040503050406030204" pitchFamily="18" charset="0"/>
                  <a:ea typeface="+mn-ea"/>
                  <a:cs typeface="+mn-cs"/>
                </a:rPr>
                <a:t>/(</a:t>
              </a: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𝑚_𝑐𝑢𝑒𝑟𝑑𝑎 )=1/𝐿</a:t>
              </a:r>
              <a:endParaRPr lang="en-US" sz="1100" b="0" baseline="0">
                <a:solidFill>
                  <a:schemeClr val="dk1"/>
                </a:solidFill>
                <a:effectLst/>
                <a:ea typeface="+mn-ea"/>
                <a:cs typeface="+mn-cs"/>
              </a:endParaRPr>
            </a:p>
            <a:p>
              <a:endParaRPr lang="en-US" sz="1100" b="0" i="1" baseline="0">
                <a:solidFill>
                  <a:schemeClr val="dk1"/>
                </a:solidFill>
                <a:effectLst/>
                <a:latin typeface="+mn-lt"/>
                <a:ea typeface="+mn-ea"/>
                <a:cs typeface="+mn-cs"/>
              </a:endParaRPr>
            </a:p>
            <a:p>
              <a:pPr/>
              <a:r>
                <a:rPr lang="es-CR" sz="1100" i="0" baseline="0">
                  <a:solidFill>
                    <a:schemeClr val="dk1"/>
                  </a:solidFill>
                  <a:effectLst/>
                  <a:latin typeface="Cambria Math" panose="02040503050406030204" pitchFamily="18" charset="0"/>
                  <a:ea typeface="+mn-ea"/>
                  <a:cs typeface="+mn-cs"/>
                </a:rPr>
                <a:t>𝜕𝜇</a:t>
              </a:r>
              <a:r>
                <a:rPr lang="en-US" sz="1100" b="0" i="0" baseline="0">
                  <a:solidFill>
                    <a:schemeClr val="dk1"/>
                  </a:solidFill>
                  <a:effectLst/>
                  <a:latin typeface="Cambria Math" panose="02040503050406030204" pitchFamily="18" charset="0"/>
                  <a:ea typeface="+mn-ea"/>
                  <a:cs typeface="+mn-cs"/>
                </a:rPr>
                <a:t>/</a:t>
              </a: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𝐿=−𝑚_𝑐𝑢𝑒𝑟𝑑𝑎/𝐿^2 </a:t>
              </a:r>
              <a:endParaRPr lang="en-US" sz="1100" b="0" baseline="0">
                <a:solidFill>
                  <a:schemeClr val="dk1"/>
                </a:solidFill>
                <a:effectLst/>
                <a:ea typeface="+mn-ea"/>
                <a:cs typeface="+mn-cs"/>
              </a:endParaRPr>
            </a:p>
            <a:p>
              <a:endParaRPr lang="es-CR" sz="1100" baseline="0"/>
            </a:p>
            <a:p>
              <a:r>
                <a:rPr lang="es-CR" sz="1100" baseline="0"/>
                <a:t>Para </a:t>
              </a:r>
              <a:r>
                <a:rPr lang="en-US" sz="1100" b="0" i="0" baseline="0">
                  <a:solidFill>
                    <a:schemeClr val="dk1"/>
                  </a:solidFill>
                  <a:effectLst/>
                  <a:latin typeface="Cambria Math" panose="02040503050406030204" pitchFamily="18" charset="0"/>
                  <a:ea typeface="+mn-ea"/>
                  <a:cs typeface="+mn-cs"/>
                </a:rPr>
                <a:t>𝑢</a:t>
              </a:r>
              <a:r>
                <a:rPr lang="es-CR" sz="1100" b="0" i="0" baseline="0">
                  <a:solidFill>
                    <a:schemeClr val="dk1"/>
                  </a:solidFill>
                  <a:effectLst/>
                  <a:latin typeface="Cambria Math" panose="02040503050406030204" pitchFamily="18" charset="0"/>
                  <a:ea typeface="+mn-ea"/>
                  <a:cs typeface="+mn-cs"/>
                </a:rPr>
                <a:t>_</a:t>
              </a:r>
              <a:r>
                <a:rPr lang="en-US" sz="1100" b="0" i="0" baseline="0">
                  <a:solidFill>
                    <a:schemeClr val="dk1"/>
                  </a:solidFill>
                  <a:effectLst/>
                  <a:latin typeface="Cambria Math" panose="02040503050406030204" pitchFamily="18" charset="0"/>
                  <a:ea typeface="+mn-ea"/>
                  <a:cs typeface="+mn-cs"/>
                </a:rPr>
                <a:t>𝜆:</a:t>
              </a:r>
              <a:endParaRPr lang="es-CR" sz="1100" baseline="0"/>
            </a:p>
            <a:p>
              <a:pPr/>
              <a:r>
                <a:rPr lang="en-US" sz="1100" b="0" i="0" baseline="0">
                  <a:solidFill>
                    <a:schemeClr val="dk1"/>
                  </a:solidFill>
                  <a:effectLst/>
                  <a:latin typeface="Cambria Math" panose="02040503050406030204" pitchFamily="18" charset="0"/>
                  <a:ea typeface="+mn-ea"/>
                  <a:cs typeface="+mn-cs"/>
                </a:rPr>
                <a:t>𝑢</a:t>
              </a:r>
              <a:r>
                <a:rPr lang="es-CR" sz="1100" b="0" i="0" baseline="0">
                  <a:solidFill>
                    <a:schemeClr val="dk1"/>
                  </a:solidFill>
                  <a:effectLst/>
                  <a:latin typeface="Cambria Math" panose="02040503050406030204" pitchFamily="18" charset="0"/>
                  <a:ea typeface="+mn-ea"/>
                  <a:cs typeface="+mn-cs"/>
                </a:rPr>
                <a:t>_</a:t>
              </a:r>
              <a:r>
                <a:rPr lang="en-US" sz="1100" b="0" i="0" baseline="0">
                  <a:solidFill>
                    <a:schemeClr val="dk1"/>
                  </a:solidFill>
                  <a:effectLst/>
                  <a:latin typeface="Cambria Math" panose="02040503050406030204" pitchFamily="18" charset="0"/>
                  <a:ea typeface="+mn-ea"/>
                  <a:cs typeface="+mn-cs"/>
                </a:rPr>
                <a:t>𝜆=√((</a:t>
              </a:r>
              <a:r>
                <a:rPr lang="es-CR" sz="1100" i="0" baseline="0">
                  <a:solidFill>
                    <a:schemeClr val="dk1"/>
                  </a:solidFill>
                  <a:effectLst/>
                  <a:latin typeface="Cambria Math" panose="02040503050406030204" pitchFamily="18" charset="0"/>
                  <a:ea typeface="+mn-ea"/>
                  <a:cs typeface="+mn-cs"/>
                </a:rPr>
                <a:t>𝜕𝜆</a:t>
              </a:r>
              <a:r>
                <a:rPr lang="en-US" sz="1100" b="0" i="0" baseline="0">
                  <a:solidFill>
                    <a:schemeClr val="dk1"/>
                  </a:solidFill>
                  <a:effectLst/>
                  <a:latin typeface="Cambria Math" panose="02040503050406030204" pitchFamily="18" charset="0"/>
                  <a:ea typeface="+mn-ea"/>
                  <a:cs typeface="+mn-cs"/>
                </a:rPr>
                <a:t>/</a:t>
              </a:r>
              <a:r>
                <a:rPr lang="es-CR" sz="1100" i="0" baseline="0">
                  <a:solidFill>
                    <a:schemeClr val="dk1"/>
                  </a:solidFill>
                  <a:effectLst/>
                  <a:latin typeface="Cambria Math" panose="02040503050406030204" pitchFamily="18" charset="0"/>
                  <a:ea typeface="+mn-ea"/>
                  <a:cs typeface="+mn-cs"/>
                </a:rPr>
                <a:t>𝜕</a:t>
              </a:r>
              <a:r>
                <a:rPr lang="es-CR" sz="1100" b="0" i="0" baseline="0">
                  <a:solidFill>
                    <a:schemeClr val="dk1"/>
                  </a:solidFill>
                  <a:effectLst/>
                  <a:latin typeface="Cambria Math" panose="02040503050406030204" pitchFamily="18" charset="0"/>
                  <a:ea typeface="+mn-ea"/>
                  <a:cs typeface="+mn-cs"/>
                </a:rPr>
                <a:t>𝑑</a:t>
              </a: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𝑢_</a:t>
              </a:r>
              <a:r>
                <a:rPr lang="es-CR" sz="1100" b="0" i="0" baseline="0">
                  <a:solidFill>
                    <a:schemeClr val="dk1"/>
                  </a:solidFill>
                  <a:effectLst/>
                  <a:latin typeface="Cambria Math" panose="02040503050406030204" pitchFamily="18" charset="0"/>
                  <a:ea typeface="+mn-ea"/>
                  <a:cs typeface="+mn-cs"/>
                </a:rPr>
                <a:t>𝑑 )</a:t>
              </a:r>
              <a:r>
                <a:rPr lang="en-US" sz="1100" b="0" i="0" baseline="0">
                  <a:solidFill>
                    <a:schemeClr val="dk1"/>
                  </a:solidFill>
                  <a:effectLst/>
                  <a:latin typeface="Cambria Math" panose="02040503050406030204" pitchFamily="18" charset="0"/>
                  <a:ea typeface="+mn-ea"/>
                  <a:cs typeface="+mn-cs"/>
                </a:rPr>
                <a:t>^</a:t>
              </a:r>
              <a:r>
                <a:rPr lang="es-CR" sz="1100" b="0" i="0" baseline="0">
                  <a:solidFill>
                    <a:schemeClr val="dk1"/>
                  </a:solidFill>
                  <a:effectLst/>
                  <a:latin typeface="Cambria Math" panose="02040503050406030204" pitchFamily="18" charset="0"/>
                  <a:ea typeface="+mn-ea"/>
                  <a:cs typeface="+mn-cs"/>
                </a:rPr>
                <a:t>2</a:t>
              </a:r>
              <a:r>
                <a:rPr lang="en-US" sz="1100" b="0" i="0" baseline="0">
                  <a:solidFill>
                    <a:schemeClr val="dk1"/>
                  </a:solidFill>
                  <a:effectLst/>
                  <a:latin typeface="Cambria Math" panose="02040503050406030204" pitchFamily="18" charset="0"/>
                  <a:ea typeface="+mn-ea"/>
                  <a:cs typeface="+mn-cs"/>
                </a:rPr>
                <a:t>+(𝑢_(𝑆</a:t>
              </a:r>
              <a:r>
                <a:rPr lang="es-CR" sz="1100" b="0" i="0" baseline="0">
                  <a:solidFill>
                    <a:schemeClr val="dk1"/>
                  </a:solidFill>
                  <a:effectLst/>
                  <a:latin typeface="Cambria Math" panose="02040503050406030204" pitchFamily="18" charset="0"/>
                  <a:ea typeface="+mn-ea"/>
                  <a:cs typeface="+mn-cs"/>
                </a:rPr>
                <a:t>_(𝐿𝑜𝑛𝑔𝑖𝑡𝑢𝑑 𝑑𝑒 𝑜𝑛𝑑𝑎) </a:t>
              </a:r>
              <a:r>
                <a:rPr lang="en-US" sz="1100" b="0" i="0" baseline="0">
                  <a:solidFill>
                    <a:schemeClr val="dk1"/>
                  </a:solidFill>
                  <a:effectLst/>
                  <a:latin typeface="Cambria Math" panose="02040503050406030204" pitchFamily="18" charset="0"/>
                  <a:ea typeface="+mn-ea"/>
                  <a:cs typeface="+mn-cs"/>
                </a:rPr>
                <a:t>)</a:t>
              </a:r>
              <a:r>
                <a:rPr lang="es-CR" sz="1100" b="0" i="0" baseline="0">
                  <a:solidFill>
                    <a:schemeClr val="dk1"/>
                  </a:solidFill>
                  <a:effectLst/>
                  <a:latin typeface="Cambria Math" panose="02040503050406030204" pitchFamily="18" charset="0"/>
                  <a:ea typeface="+mn-ea"/>
                  <a:cs typeface="+mn-cs"/>
                </a:rPr>
                <a:t> )</a:t>
              </a:r>
              <a:r>
                <a:rPr lang="en-US" sz="1100" b="0" i="0" baseline="0">
                  <a:solidFill>
                    <a:schemeClr val="dk1"/>
                  </a:solidFill>
                  <a:effectLst/>
                  <a:latin typeface="Cambria Math" panose="02040503050406030204" pitchFamily="18" charset="0"/>
                  <a:ea typeface="+mn-ea"/>
                  <a:cs typeface="+mn-cs"/>
                </a:rPr>
                <a:t>^2 )</a:t>
              </a:r>
              <a:endParaRPr lang="es-CR" sz="1100" baseline="0"/>
            </a:p>
            <a:p>
              <a:endParaRPr lang="es-CR" sz="1100" baseline="0"/>
            </a:p>
            <a:p>
              <a:r>
                <a:rPr lang="es-CR" sz="1100" baseline="0"/>
                <a:t>Donde</a:t>
              </a:r>
            </a:p>
            <a:p>
              <a:pPr/>
              <a:r>
                <a:rPr lang="en-US" sz="1100" b="0" i="0" baseline="0">
                  <a:solidFill>
                    <a:schemeClr val="dk1"/>
                  </a:solidFill>
                  <a:effectLst/>
                  <a:latin typeface="Cambria Math" panose="02040503050406030204" pitchFamily="18" charset="0"/>
                  <a:ea typeface="+mn-ea"/>
                  <a:cs typeface="+mn-cs"/>
                </a:rPr>
                <a:t>𝑢_</a:t>
              </a:r>
              <a:r>
                <a:rPr lang="es-CR" sz="1100" b="0" i="0" baseline="0">
                  <a:solidFill>
                    <a:schemeClr val="dk1"/>
                  </a:solidFill>
                  <a:effectLst/>
                  <a:latin typeface="Cambria Math" panose="02040503050406030204" pitchFamily="18" charset="0"/>
                  <a:ea typeface="+mn-ea"/>
                  <a:cs typeface="+mn-cs"/>
                </a:rPr>
                <a:t>𝑑= √(</a:t>
              </a:r>
              <a:r>
                <a:rPr lang="en-US" sz="1100" b="0" i="0" baseline="0">
                  <a:solidFill>
                    <a:schemeClr val="dk1"/>
                  </a:solidFill>
                  <a:effectLst/>
                  <a:latin typeface="Cambria Math" panose="02040503050406030204" pitchFamily="18" charset="0"/>
                  <a:ea typeface="+mn-ea"/>
                  <a:cs typeface="+mn-cs"/>
                </a:rPr>
                <a:t>(𝑢_</a:t>
              </a:r>
              <a:r>
                <a:rPr lang="es-CR" sz="1100" b="0" i="0" baseline="0">
                  <a:solidFill>
                    <a:schemeClr val="dk1"/>
                  </a:solidFill>
                  <a:effectLst/>
                  <a:latin typeface="Cambria Math" panose="02040503050406030204" pitchFamily="18" charset="0"/>
                  <a:ea typeface="+mn-ea"/>
                  <a:cs typeface="+mn-cs"/>
                </a:rPr>
                <a:t>𝑟𝑒𝑔𝑙𝑎 )^2+(</a:t>
              </a:r>
              <a:r>
                <a:rPr lang="en-US" sz="1100" b="0" i="0" baseline="0">
                  <a:solidFill>
                    <a:schemeClr val="dk1"/>
                  </a:solidFill>
                  <a:effectLst/>
                  <a:latin typeface="Cambria Math" panose="02040503050406030204" pitchFamily="18" charset="0"/>
                  <a:ea typeface="+mn-ea"/>
                  <a:cs typeface="+mn-cs"/>
                </a:rPr>
                <a:t>𝑢_(𝑆</a:t>
              </a:r>
              <a:r>
                <a:rPr lang="es-CR" sz="1100" b="0" i="0" baseline="0">
                  <a:solidFill>
                    <a:schemeClr val="dk1"/>
                  </a:solidFill>
                  <a:effectLst/>
                  <a:latin typeface="Cambria Math" panose="02040503050406030204" pitchFamily="18" charset="0"/>
                  <a:ea typeface="+mn-ea"/>
                  <a:cs typeface="+mn-cs"/>
                </a:rPr>
                <a:t>_𝐷𝑖𝑠𝑡𝑎𝑛𝑐𝑖𝑎 </a:t>
              </a:r>
              <a:r>
                <a:rPr lang="en-US" sz="1100" b="0" i="0" baseline="0">
                  <a:solidFill>
                    <a:schemeClr val="dk1"/>
                  </a:solidFill>
                  <a:effectLst/>
                  <a:latin typeface="Cambria Math" panose="02040503050406030204" pitchFamily="18" charset="0"/>
                  <a:ea typeface="+mn-ea"/>
                  <a:cs typeface="+mn-cs"/>
                </a:rPr>
                <a:t>)</a:t>
              </a:r>
              <a:r>
                <a:rPr lang="es-CR" sz="1100" b="0" i="0" baseline="0">
                  <a:solidFill>
                    <a:schemeClr val="dk1"/>
                  </a:solidFill>
                  <a:effectLst/>
                  <a:latin typeface="Cambria Math" panose="02040503050406030204" pitchFamily="18" charset="0"/>
                  <a:ea typeface="+mn-ea"/>
                  <a:cs typeface="+mn-cs"/>
                </a:rPr>
                <a:t> )^2 )</a:t>
              </a:r>
              <a:endParaRPr lang="es-CR" sz="1100" baseline="0"/>
            </a:p>
            <a:p>
              <a:endParaRPr lang="es-CR" sz="1100" baseline="0"/>
            </a:p>
            <a:p>
              <a:pPr/>
              <a:r>
                <a:rPr lang="es-CR" sz="1100" i="0" baseline="0">
                  <a:solidFill>
                    <a:schemeClr val="dk1"/>
                  </a:solidFill>
                  <a:effectLst/>
                  <a:latin typeface="Cambria Math" panose="02040503050406030204" pitchFamily="18" charset="0"/>
                  <a:ea typeface="+mn-ea"/>
                  <a:cs typeface="+mn-cs"/>
                </a:rPr>
                <a:t>𝜕𝜆</a:t>
              </a:r>
              <a:r>
                <a:rPr lang="en-US" sz="1100" b="0" i="0" baseline="0">
                  <a:solidFill>
                    <a:schemeClr val="dk1"/>
                  </a:solidFill>
                  <a:effectLst/>
                  <a:latin typeface="Cambria Math" panose="02040503050406030204" pitchFamily="18" charset="0"/>
                  <a:ea typeface="+mn-ea"/>
                  <a:cs typeface="+mn-cs"/>
                </a:rPr>
                <a:t>/</a:t>
              </a:r>
              <a:r>
                <a:rPr lang="es-CR" sz="1100" i="0" baseline="0">
                  <a:solidFill>
                    <a:schemeClr val="dk1"/>
                  </a:solidFill>
                  <a:effectLst/>
                  <a:latin typeface="Cambria Math" panose="02040503050406030204" pitchFamily="18" charset="0"/>
                  <a:ea typeface="+mn-ea"/>
                  <a:cs typeface="+mn-cs"/>
                </a:rPr>
                <a:t>𝜕</a:t>
              </a:r>
              <a:r>
                <a:rPr lang="es-CR" sz="1100" b="0" i="0" baseline="0">
                  <a:solidFill>
                    <a:schemeClr val="dk1"/>
                  </a:solidFill>
                  <a:effectLst/>
                  <a:latin typeface="Cambria Math" panose="02040503050406030204" pitchFamily="18" charset="0"/>
                  <a:ea typeface="+mn-ea"/>
                  <a:cs typeface="+mn-cs"/>
                </a:rPr>
                <a:t>𝑑=2</a:t>
              </a:r>
              <a:endParaRPr lang="es-CR" sz="1100" baseline="0"/>
            </a:p>
            <a:p>
              <a:endParaRPr lang="es-CR" sz="1100" baseline="0"/>
            </a:p>
            <a:p>
              <a:pPr/>
              <a:r>
                <a:rPr lang="en-US" sz="1100" b="0" i="0" baseline="0">
                  <a:solidFill>
                    <a:schemeClr val="dk1"/>
                  </a:solidFill>
                  <a:effectLst/>
                  <a:latin typeface="Cambria Math" panose="02040503050406030204" pitchFamily="18" charset="0"/>
                  <a:ea typeface="+mn-ea"/>
                  <a:cs typeface="+mn-cs"/>
                </a:rPr>
                <a:t>𝑢_𝑆</a:t>
              </a:r>
              <a:r>
                <a:rPr lang="es-CR" sz="1100" b="0" i="0" baseline="0">
                  <a:solidFill>
                    <a:schemeClr val="dk1"/>
                  </a:solidFill>
                  <a:effectLst/>
                  <a:latin typeface="Cambria Math" panose="02040503050406030204" pitchFamily="18" charset="0"/>
                  <a:ea typeface="+mn-ea"/>
                  <a:cs typeface="+mn-cs"/>
                </a:rPr>
                <a:t>=  𝑆/√𝑛     ;  𝑛=3</a:t>
              </a:r>
              <a:endParaRPr lang="es-CR" sz="1100" baseline="0"/>
            </a:p>
          </xdr:txBody>
        </xdr:sp>
      </mc:Fallback>
    </mc:AlternateContent>
    <xdr:clientData/>
  </xdr:twoCellAnchor>
  <xdr:twoCellAnchor>
    <xdr:from>
      <xdr:col>28</xdr:col>
      <xdr:colOff>606828</xdr:colOff>
      <xdr:row>1</xdr:row>
      <xdr:rowOff>44474</xdr:rowOff>
    </xdr:from>
    <xdr:to>
      <xdr:col>34</xdr:col>
      <xdr:colOff>577149</xdr:colOff>
      <xdr:row>26</xdr:row>
      <xdr:rowOff>8107</xdr:rowOff>
    </xdr:to>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67544D5F-3C8C-4946-BD8C-DB9D4FF1B795}"/>
                </a:ext>
              </a:extLst>
            </xdr:cNvPr>
            <xdr:cNvSpPr txBox="1"/>
          </xdr:nvSpPr>
          <xdr:spPr>
            <a:xfrm>
              <a:off x="34288849" y="239027"/>
              <a:ext cx="5742066" cy="54678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R" sz="1100" b="1" baseline="0"/>
                <a:t>Cálculos con tensión variable</a:t>
              </a:r>
            </a:p>
            <a:p>
              <a:r>
                <a:rPr lang="es-CR" sz="1100" baseline="0"/>
                <a:t>Para el cambio de variable:</a:t>
              </a:r>
            </a:p>
            <a:p>
              <a:pPr/>
              <a14:m>
                <m:oMathPara xmlns:m="http://schemas.openxmlformats.org/officeDocument/2006/math">
                  <m:oMathParaPr>
                    <m:jc m:val="centerGroup"/>
                  </m:oMathParaPr>
                  <m:oMath xmlns:m="http://schemas.openxmlformats.org/officeDocument/2006/math">
                    <m:sSup>
                      <m:sSupPr>
                        <m:ctrlPr>
                          <a:rPr lang="es-CR" sz="1100" i="1" baseline="0">
                            <a:latin typeface="Cambria Math" panose="02040503050406030204" pitchFamily="18" charset="0"/>
                          </a:rPr>
                        </m:ctrlPr>
                      </m:sSupPr>
                      <m:e>
                        <m:r>
                          <a:rPr lang="es-CR" sz="1100" i="1" baseline="0">
                            <a:latin typeface="Cambria Math" panose="02040503050406030204" pitchFamily="18" charset="0"/>
                            <a:ea typeface="Cambria Math" panose="02040503050406030204" pitchFamily="18" charset="0"/>
                          </a:rPr>
                          <m:t>𝜆</m:t>
                        </m:r>
                      </m:e>
                      <m:sup>
                        <m:r>
                          <a:rPr lang="es-CR" sz="1100" b="0" i="1" baseline="0">
                            <a:latin typeface="Cambria Math" panose="02040503050406030204" pitchFamily="18" charset="0"/>
                          </a:rPr>
                          <m:t>2</m:t>
                        </m:r>
                      </m:sup>
                    </m:sSup>
                    <m:sSup>
                      <m:sSupPr>
                        <m:ctrlPr>
                          <a:rPr lang="es-CR" sz="1100" i="1" baseline="0">
                            <a:latin typeface="Cambria Math" panose="02040503050406030204" pitchFamily="18" charset="0"/>
                          </a:rPr>
                        </m:ctrlPr>
                      </m:sSupPr>
                      <m:e>
                        <m:r>
                          <a:rPr lang="es-CR" sz="1100" b="0" i="1" baseline="0">
                            <a:latin typeface="Cambria Math" panose="02040503050406030204" pitchFamily="18" charset="0"/>
                          </a:rPr>
                          <m:t>𝑓</m:t>
                        </m:r>
                      </m:e>
                      <m:sup>
                        <m:r>
                          <a:rPr lang="es-CR" sz="1100" b="0" i="1" baseline="0">
                            <a:latin typeface="Cambria Math" panose="02040503050406030204" pitchFamily="18" charset="0"/>
                          </a:rPr>
                          <m:t>2</m:t>
                        </m:r>
                      </m:sup>
                    </m:sSup>
                    <m:r>
                      <a:rPr lang="en-US" sz="1100" b="0" i="1" baseline="0">
                        <a:latin typeface="Cambria Math" panose="02040503050406030204" pitchFamily="18" charset="0"/>
                      </a:rPr>
                      <m:t>=</m:t>
                    </m:r>
                    <m:f>
                      <m:fPr>
                        <m:ctrlPr>
                          <a:rPr lang="en-US" sz="1100" b="0" i="1" baseline="0">
                            <a:latin typeface="Cambria Math" panose="02040503050406030204" pitchFamily="18" charset="0"/>
                          </a:rPr>
                        </m:ctrlPr>
                      </m:fPr>
                      <m:num>
                        <m:r>
                          <a:rPr lang="en-US" sz="1100" b="0" i="1" baseline="0">
                            <a:latin typeface="Cambria Math" panose="02040503050406030204" pitchFamily="18" charset="0"/>
                          </a:rPr>
                          <m:t>𝑇</m:t>
                        </m:r>
                      </m:num>
                      <m:den>
                        <m:r>
                          <a:rPr lang="en-US" sz="1100" b="0" i="1" baseline="0">
                            <a:latin typeface="Cambria Math" panose="02040503050406030204" pitchFamily="18" charset="0"/>
                            <a:ea typeface="Cambria Math" panose="02040503050406030204" pitchFamily="18" charset="0"/>
                          </a:rPr>
                          <m:t>𝜇</m:t>
                        </m:r>
                      </m:den>
                    </m:f>
                  </m:oMath>
                </m:oMathPara>
              </a14:m>
              <a:endParaRPr lang="en-US" sz="1100" b="0" baseline="0">
                <a:ea typeface="Cambria Math" panose="02040503050406030204" pitchFamily="18" charset="0"/>
              </a:endParaRPr>
            </a:p>
            <a:p>
              <a:endParaRPr lang="es-CR" sz="1100" baseline="0"/>
            </a:p>
            <a:p>
              <a:pPr/>
              <a14:m>
                <m:oMathPara xmlns:m="http://schemas.openxmlformats.org/officeDocument/2006/math">
                  <m:oMathParaPr>
                    <m:jc m:val="centerGroup"/>
                  </m:oMathParaPr>
                  <m:oMath xmlns:m="http://schemas.openxmlformats.org/officeDocument/2006/math">
                    <m:r>
                      <a:rPr lang="es-CR" sz="1100" i="1" baseline="0">
                        <a:latin typeface="Cambria Math" panose="02040503050406030204" pitchFamily="18" charset="0"/>
                        <a:ea typeface="Cambria Math" panose="02040503050406030204" pitchFamily="18" charset="0"/>
                      </a:rPr>
                      <m:t>𝜆</m:t>
                    </m:r>
                    <m:r>
                      <a:rPr lang="en-US" sz="1100" b="0" i="1" baseline="0">
                        <a:latin typeface="Cambria Math" panose="02040503050406030204" pitchFamily="18" charset="0"/>
                        <a:ea typeface="Cambria Math" panose="02040503050406030204" pitchFamily="18" charset="0"/>
                      </a:rPr>
                      <m:t>=</m:t>
                    </m:r>
                    <m:f>
                      <m:fPr>
                        <m:ctrlPr>
                          <a:rPr lang="en-US" sz="1100" b="0" i="1" baseline="0">
                            <a:latin typeface="Cambria Math" panose="02040503050406030204" pitchFamily="18" charset="0"/>
                            <a:ea typeface="Cambria Math" panose="02040503050406030204" pitchFamily="18" charset="0"/>
                          </a:rPr>
                        </m:ctrlPr>
                      </m:fPr>
                      <m:num>
                        <m:r>
                          <a:rPr lang="en-US" sz="1100" b="0" i="1" baseline="0">
                            <a:latin typeface="Cambria Math" panose="02040503050406030204" pitchFamily="18" charset="0"/>
                            <a:ea typeface="Cambria Math" panose="02040503050406030204" pitchFamily="18" charset="0"/>
                          </a:rPr>
                          <m:t>1</m:t>
                        </m:r>
                      </m:num>
                      <m:den>
                        <m:r>
                          <a:rPr lang="en-US" sz="1100" b="0" i="1" baseline="0">
                            <a:latin typeface="Cambria Math" panose="02040503050406030204" pitchFamily="18" charset="0"/>
                            <a:ea typeface="Cambria Math" panose="02040503050406030204" pitchFamily="18" charset="0"/>
                          </a:rPr>
                          <m:t>𝑓</m:t>
                        </m:r>
                      </m:den>
                    </m:f>
                    <m:rad>
                      <m:radPr>
                        <m:degHide m:val="on"/>
                        <m:ctrlPr>
                          <a:rPr lang="en-US" sz="1100" b="0" i="1" baseline="0">
                            <a:latin typeface="Cambria Math" panose="02040503050406030204" pitchFamily="18" charset="0"/>
                            <a:ea typeface="Cambria Math" panose="02040503050406030204" pitchFamily="18" charset="0"/>
                          </a:rPr>
                        </m:ctrlPr>
                      </m:radPr>
                      <m:deg/>
                      <m:e>
                        <m:f>
                          <m:fPr>
                            <m:ctrlPr>
                              <a:rPr lang="en-US" sz="1100" b="0" i="1" baseline="0">
                                <a:latin typeface="Cambria Math" panose="02040503050406030204" pitchFamily="18" charset="0"/>
                                <a:ea typeface="Cambria Math" panose="02040503050406030204" pitchFamily="18" charset="0"/>
                              </a:rPr>
                            </m:ctrlPr>
                          </m:fPr>
                          <m:num>
                            <m:r>
                              <a:rPr lang="en-US" sz="1100" b="0" i="1" baseline="0">
                                <a:latin typeface="Cambria Math" panose="02040503050406030204" pitchFamily="18" charset="0"/>
                                <a:ea typeface="Cambria Math" panose="02040503050406030204" pitchFamily="18" charset="0"/>
                              </a:rPr>
                              <m:t>𝑇</m:t>
                            </m:r>
                          </m:num>
                          <m:den>
                            <m:r>
                              <a:rPr lang="en-US" sz="1100" b="0" i="1" baseline="0">
                                <a:latin typeface="Cambria Math" panose="02040503050406030204" pitchFamily="18" charset="0"/>
                                <a:ea typeface="Cambria Math" panose="02040503050406030204" pitchFamily="18" charset="0"/>
                              </a:rPr>
                              <m:t>𝜇</m:t>
                            </m:r>
                          </m:den>
                        </m:f>
                      </m:e>
                    </m:rad>
                    <m:r>
                      <a:rPr lang="en-US" sz="1100" b="0" i="1" baseline="0">
                        <a:latin typeface="Cambria Math" panose="02040503050406030204" pitchFamily="18" charset="0"/>
                        <a:ea typeface="Cambria Math" panose="02040503050406030204" pitchFamily="18" charset="0"/>
                      </a:rPr>
                      <m:t>=</m:t>
                    </m:r>
                    <m:f>
                      <m:fPr>
                        <m:ctrlPr>
                          <a:rPr lang="en-US" sz="1100" b="0" i="1" baseline="0">
                            <a:latin typeface="Cambria Math" panose="02040503050406030204" pitchFamily="18" charset="0"/>
                            <a:ea typeface="Cambria Math" panose="02040503050406030204" pitchFamily="18" charset="0"/>
                          </a:rPr>
                        </m:ctrlPr>
                      </m:fPr>
                      <m:num>
                        <m:r>
                          <a:rPr lang="en-US" sz="1100" b="0" i="1" baseline="0">
                            <a:latin typeface="Cambria Math" panose="02040503050406030204" pitchFamily="18" charset="0"/>
                            <a:ea typeface="Cambria Math" panose="02040503050406030204" pitchFamily="18" charset="0"/>
                          </a:rPr>
                          <m:t>1</m:t>
                        </m:r>
                      </m:num>
                      <m:den>
                        <m:r>
                          <a:rPr lang="en-US" sz="1100" b="0" i="1" baseline="0">
                            <a:latin typeface="Cambria Math" panose="02040503050406030204" pitchFamily="18" charset="0"/>
                            <a:ea typeface="Cambria Math" panose="02040503050406030204" pitchFamily="18" charset="0"/>
                          </a:rPr>
                          <m:t>𝑓</m:t>
                        </m:r>
                      </m:den>
                    </m:f>
                    <m:r>
                      <a:rPr lang="en-US" sz="1100" b="0" i="1" baseline="0">
                        <a:latin typeface="Cambria Math" panose="02040503050406030204" pitchFamily="18" charset="0"/>
                        <a:ea typeface="Cambria Math" panose="02040503050406030204" pitchFamily="18" charset="0"/>
                      </a:rPr>
                      <m:t> </m:t>
                    </m:r>
                    <m:r>
                      <a:rPr lang="en-US" sz="1100" b="0" i="1" baseline="0">
                        <a:latin typeface="Cambria Math" panose="02040503050406030204" pitchFamily="18" charset="0"/>
                        <a:ea typeface="Cambria Math" panose="02040503050406030204" pitchFamily="18" charset="0"/>
                      </a:rPr>
                      <m:t>𝑣</m:t>
                    </m:r>
                  </m:oMath>
                </m:oMathPara>
              </a14:m>
              <a:endParaRPr lang="es-CR" sz="1100" baseline="0"/>
            </a:p>
            <a:p>
              <a:r>
                <a:rPr lang="es-CR" sz="1100" baseline="0"/>
                <a:t>Donde</a:t>
              </a:r>
            </a:p>
            <a:p>
              <a:pPr/>
              <a14:m>
                <m:oMathPara xmlns:m="http://schemas.openxmlformats.org/officeDocument/2006/math">
                  <m:oMathParaPr>
                    <m:jc m:val="centerGroup"/>
                  </m:oMathParaPr>
                  <m:oMath xmlns:m="http://schemas.openxmlformats.org/officeDocument/2006/math">
                    <m:r>
                      <a:rPr lang="en-US" sz="1100" b="0" i="1" baseline="0">
                        <a:latin typeface="Cambria Math" panose="02040503050406030204" pitchFamily="18" charset="0"/>
                      </a:rPr>
                      <m:t>𝑦</m:t>
                    </m:r>
                    <m:r>
                      <a:rPr lang="en-US" sz="1100" b="0" i="1" baseline="0">
                        <a:latin typeface="Cambria Math" panose="02040503050406030204" pitchFamily="18" charset="0"/>
                      </a:rPr>
                      <m:t>=</m:t>
                    </m:r>
                    <m:r>
                      <a:rPr lang="en-US" sz="1100" b="0" i="1" baseline="0">
                        <a:latin typeface="Cambria Math" panose="02040503050406030204" pitchFamily="18" charset="0"/>
                        <a:ea typeface="Cambria Math" panose="02040503050406030204" pitchFamily="18" charset="0"/>
                      </a:rPr>
                      <m:t>𝜆</m:t>
                    </m:r>
                  </m:oMath>
                </m:oMathPara>
              </a14:m>
              <a:endParaRPr lang="en-US" sz="1100" b="0" baseline="0">
                <a:ea typeface="Cambria Math" panose="02040503050406030204" pitchFamily="18" charset="0"/>
              </a:endParaRPr>
            </a:p>
            <a:p>
              <a:endParaRPr lang="en-US" sz="1100" b="0" baseline="0">
                <a:ea typeface="Cambria Math" panose="02040503050406030204" pitchFamily="18" charset="0"/>
              </a:endParaRPr>
            </a:p>
            <a:p>
              <a:pPr/>
              <a14:m>
                <m:oMathPara xmlns:m="http://schemas.openxmlformats.org/officeDocument/2006/math">
                  <m:oMathParaPr>
                    <m:jc m:val="centerGroup"/>
                  </m:oMathParaPr>
                  <m:oMath xmlns:m="http://schemas.openxmlformats.org/officeDocument/2006/math">
                    <m:r>
                      <a:rPr lang="en-US" sz="1100" b="0" i="1" baseline="0">
                        <a:latin typeface="Cambria Math" panose="02040503050406030204" pitchFamily="18" charset="0"/>
                      </a:rPr>
                      <m:t>𝑚</m:t>
                    </m:r>
                    <m:r>
                      <a:rPr lang="en-US" sz="1100" b="0" i="1" baseline="0">
                        <a:latin typeface="Cambria Math" panose="02040503050406030204" pitchFamily="18" charset="0"/>
                      </a:rPr>
                      <m:t>=</m:t>
                    </m:r>
                    <m:f>
                      <m:fPr>
                        <m:ctrlPr>
                          <a:rPr lang="en-US" sz="1100" b="0" i="1" baseline="0">
                            <a:latin typeface="Cambria Math" panose="02040503050406030204" pitchFamily="18" charset="0"/>
                          </a:rPr>
                        </m:ctrlPr>
                      </m:fPr>
                      <m:num>
                        <m:r>
                          <a:rPr lang="en-US" sz="1100" b="0" i="1" baseline="0">
                            <a:latin typeface="Cambria Math" panose="02040503050406030204" pitchFamily="18" charset="0"/>
                          </a:rPr>
                          <m:t>1</m:t>
                        </m:r>
                      </m:num>
                      <m:den>
                        <m:r>
                          <a:rPr lang="en-US" sz="1100" b="0" i="1" baseline="0">
                            <a:latin typeface="Cambria Math" panose="02040503050406030204" pitchFamily="18" charset="0"/>
                          </a:rPr>
                          <m:t>𝑓</m:t>
                        </m:r>
                      </m:den>
                    </m:f>
                  </m:oMath>
                </m:oMathPara>
              </a14:m>
              <a:endParaRPr lang="en-US" sz="1100" b="0" baseline="0"/>
            </a:p>
            <a:p>
              <a:endParaRPr lang="en-US" sz="1100" b="0" baseline="0"/>
            </a:p>
            <a:p>
              <a:pPr/>
              <a14:m>
                <m:oMathPara xmlns:m="http://schemas.openxmlformats.org/officeDocument/2006/math">
                  <m:oMathParaPr>
                    <m:jc m:val="centerGroup"/>
                  </m:oMathParaPr>
                  <m:oMath xmlns:m="http://schemas.openxmlformats.org/officeDocument/2006/math">
                    <m:r>
                      <a:rPr lang="en-US" sz="1100" b="0" i="1" baseline="0">
                        <a:latin typeface="Cambria Math" panose="02040503050406030204" pitchFamily="18" charset="0"/>
                      </a:rPr>
                      <m:t>𝑥</m:t>
                    </m:r>
                    <m:r>
                      <a:rPr lang="en-US" sz="1100" b="0" i="1" baseline="0">
                        <a:latin typeface="Cambria Math" panose="02040503050406030204" pitchFamily="18" charset="0"/>
                      </a:rPr>
                      <m:t>=</m:t>
                    </m:r>
                    <m:rad>
                      <m:radPr>
                        <m:degHide m:val="on"/>
                        <m:ctrlPr>
                          <a:rPr lang="en-US" sz="1100" b="0" i="1" baseline="0">
                            <a:solidFill>
                              <a:schemeClr val="dk1"/>
                            </a:solidFill>
                            <a:effectLst/>
                            <a:latin typeface="Cambria Math" panose="02040503050406030204" pitchFamily="18" charset="0"/>
                            <a:ea typeface="+mn-ea"/>
                            <a:cs typeface="+mn-cs"/>
                          </a:rPr>
                        </m:ctrlPr>
                      </m:radPr>
                      <m:deg/>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𝑇</m:t>
                            </m:r>
                          </m:num>
                          <m:den>
                            <m:r>
                              <a:rPr lang="en-US" sz="1100" b="0" i="1" baseline="0">
                                <a:solidFill>
                                  <a:schemeClr val="dk1"/>
                                </a:solidFill>
                                <a:effectLst/>
                                <a:latin typeface="Cambria Math" panose="02040503050406030204" pitchFamily="18" charset="0"/>
                                <a:ea typeface="+mn-ea"/>
                                <a:cs typeface="+mn-cs"/>
                              </a:rPr>
                              <m:t>𝜇</m:t>
                            </m:r>
                          </m:den>
                        </m:f>
                      </m:e>
                    </m:rad>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𝑣</m:t>
                    </m:r>
                  </m:oMath>
                </m:oMathPara>
              </a14:m>
              <a:endParaRPr lang="es-CR" sz="1100" baseline="0"/>
            </a:p>
            <a:p>
              <a:endParaRPr lang="es-CR" sz="1100" baseline="0"/>
            </a:p>
            <a:p>
              <a:r>
                <a:rPr lang="es-CR" sz="1100" baseline="0"/>
                <a:t>Para hallar la </a:t>
              </a:r>
              <a:r>
                <a:rPr lang="es-CR" sz="1100" b="1" baseline="0"/>
                <a:t>frecuencia de oscilación con tensión variable</a:t>
              </a:r>
              <a:r>
                <a:rPr lang="es-CR" sz="1100" baseline="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R" sz="1100" b="0" i="1" baseline="0">
                        <a:solidFill>
                          <a:schemeClr val="dk1"/>
                        </a:solidFill>
                        <a:effectLst/>
                        <a:latin typeface="Cambria Math" panose="02040503050406030204" pitchFamily="18" charset="0"/>
                        <a:ea typeface="+mn-ea"/>
                        <a:cs typeface="+mn-cs"/>
                      </a:rPr>
                      <m:t>𝑓</m:t>
                    </m:r>
                    <m:r>
                      <a:rPr lang="en-US" sz="1100" b="0" i="1"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1</m:t>
                        </m:r>
                      </m:num>
                      <m:den>
                        <m:r>
                          <a:rPr lang="es-CR" sz="1100" b="0" i="1" baseline="0">
                            <a:solidFill>
                              <a:schemeClr val="dk1"/>
                            </a:solidFill>
                            <a:effectLst/>
                            <a:latin typeface="Cambria Math" panose="02040503050406030204" pitchFamily="18" charset="0"/>
                            <a:ea typeface="+mn-ea"/>
                            <a:cs typeface="+mn-cs"/>
                          </a:rPr>
                          <m:t>𝑚</m:t>
                        </m:r>
                      </m:den>
                    </m:f>
                  </m:oMath>
                </m:oMathPara>
              </a14:m>
              <a:endParaRPr lang="es-CR">
                <a:effectLst/>
              </a:endParaRPr>
            </a:p>
            <a:p>
              <a:r>
                <a:rPr lang="es-CR" sz="1100" baseline="0"/>
                <a:t>Para su incertidumbre:</a:t>
              </a:r>
            </a:p>
            <a:p>
              <a:endParaRPr lang="es-CR" sz="1100" baseline="0"/>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sz="1100" b="0" i="1" baseline="0">
                            <a:solidFill>
                              <a:schemeClr val="dk1"/>
                            </a:solidFill>
                            <a:effectLst/>
                            <a:latin typeface="Cambria Math" panose="02040503050406030204" pitchFamily="18" charset="0"/>
                            <a:ea typeface="+mn-ea"/>
                            <a:cs typeface="+mn-cs"/>
                          </a:rPr>
                        </m:ctrlPr>
                      </m:sSubPr>
                      <m:e>
                        <m:r>
                          <a:rPr lang="es-CR" sz="1100" b="0" i="1" baseline="0">
                            <a:solidFill>
                              <a:schemeClr val="dk1"/>
                            </a:solidFill>
                            <a:effectLst/>
                            <a:latin typeface="Cambria Math" panose="02040503050406030204" pitchFamily="18" charset="0"/>
                            <a:ea typeface="+mn-ea"/>
                            <a:cs typeface="+mn-cs"/>
                          </a:rPr>
                          <m:t>𝑢</m:t>
                        </m:r>
                      </m:e>
                      <m:sub>
                        <m:r>
                          <a:rPr lang="es-CR" sz="1100" b="0" i="1" baseline="0">
                            <a:solidFill>
                              <a:schemeClr val="dk1"/>
                            </a:solidFill>
                            <a:effectLst/>
                            <a:latin typeface="Cambria Math" panose="02040503050406030204" pitchFamily="18" charset="0"/>
                            <a:ea typeface="+mn-ea"/>
                            <a:cs typeface="+mn-cs"/>
                          </a:rPr>
                          <m:t>𝑓</m:t>
                        </m:r>
                      </m:sub>
                    </m:sSub>
                    <m:r>
                      <a:rPr lang="en-US" sz="1100" b="0" i="1"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s-CR" sz="110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𝑓</m:t>
                        </m:r>
                      </m:num>
                      <m:den>
                        <m:r>
                          <a:rPr lang="es-CR" sz="110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𝑚</m:t>
                        </m:r>
                      </m:den>
                    </m:f>
                    <m:r>
                      <a:rPr lang="el-GR" sz="1100" b="0" i="1" baseline="0">
                        <a:solidFill>
                          <a:schemeClr val="dk1"/>
                        </a:solidFill>
                        <a:effectLst/>
                        <a:latin typeface="Cambria Math" panose="02040503050406030204" pitchFamily="18" charset="0"/>
                        <a:ea typeface="+mn-ea"/>
                        <a:cs typeface="+mn-cs"/>
                      </a:rPr>
                      <m:t>∙</m:t>
                    </m:r>
                    <m:sSub>
                      <m:sSubPr>
                        <m:ctrlPr>
                          <a:rPr lang="el-GR" sz="1100" b="0" i="1" baseline="0">
                            <a:solidFill>
                              <a:schemeClr val="dk1"/>
                            </a:solidFill>
                            <a:effectLst/>
                            <a:latin typeface="Cambria Math" panose="02040503050406030204" pitchFamily="18" charset="0"/>
                            <a:ea typeface="+mn-ea"/>
                            <a:cs typeface="+mn-cs"/>
                          </a:rPr>
                        </m:ctrlPr>
                      </m:sSubPr>
                      <m:e>
                        <m:r>
                          <a:rPr lang="en-US" sz="1100" b="0" i="1" baseline="0">
                            <a:solidFill>
                              <a:schemeClr val="dk1"/>
                            </a:solidFill>
                            <a:effectLst/>
                            <a:latin typeface="Cambria Math" panose="02040503050406030204" pitchFamily="18" charset="0"/>
                            <a:ea typeface="+mn-ea"/>
                            <a:cs typeface="+mn-cs"/>
                          </a:rPr>
                          <m:t>𝑢</m:t>
                        </m:r>
                      </m:e>
                      <m:sub>
                        <m:r>
                          <a:rPr lang="en-US" sz="1100" b="0" i="1" baseline="0">
                            <a:solidFill>
                              <a:schemeClr val="dk1"/>
                            </a:solidFill>
                            <a:effectLst/>
                            <a:latin typeface="Cambria Math" panose="02040503050406030204" pitchFamily="18" charset="0"/>
                            <a:ea typeface="+mn-ea"/>
                            <a:cs typeface="+mn-cs"/>
                          </a:rPr>
                          <m:t>𝑚</m:t>
                        </m:r>
                      </m:sub>
                    </m:sSub>
                  </m:oMath>
                </m:oMathPara>
              </a14:m>
              <a:endParaRPr lang="en-US" sz="1100" b="0" i="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n-US" sz="1100" b="0" i="1" baseline="0">
                            <a:solidFill>
                              <a:schemeClr val="dk1"/>
                            </a:solidFill>
                            <a:effectLst/>
                            <a:latin typeface="Cambria Math" panose="02040503050406030204" pitchFamily="18" charset="0"/>
                            <a:ea typeface="+mn-ea"/>
                            <a:cs typeface="+mn-cs"/>
                          </a:rPr>
                        </m:ctrlPr>
                      </m:fPr>
                      <m:num>
                        <m:r>
                          <a:rPr lang="es-CR" sz="110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𝑓</m:t>
                        </m:r>
                      </m:num>
                      <m:den>
                        <m:r>
                          <a:rPr lang="es-CR" sz="110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𝑚</m:t>
                        </m:r>
                      </m:den>
                    </m:f>
                    <m:r>
                      <a:rPr lang="en-US" sz="1100" b="0" i="1"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1</m:t>
                        </m:r>
                      </m:num>
                      <m:den>
                        <m:sSup>
                          <m:sSupPr>
                            <m:ctrlPr>
                              <a:rPr lang="en-US" sz="1100" b="0" i="1" baseline="0">
                                <a:solidFill>
                                  <a:schemeClr val="dk1"/>
                                </a:solidFill>
                                <a:effectLst/>
                                <a:latin typeface="Cambria Math" panose="02040503050406030204" pitchFamily="18" charset="0"/>
                                <a:ea typeface="+mn-ea"/>
                                <a:cs typeface="+mn-cs"/>
                              </a:rPr>
                            </m:ctrlPr>
                          </m:sSupPr>
                          <m:e>
                            <m:r>
                              <a:rPr lang="en-US" sz="1100" b="0" i="1" baseline="0">
                                <a:solidFill>
                                  <a:schemeClr val="dk1"/>
                                </a:solidFill>
                                <a:effectLst/>
                                <a:latin typeface="Cambria Math" panose="02040503050406030204" pitchFamily="18" charset="0"/>
                                <a:ea typeface="+mn-ea"/>
                                <a:cs typeface="+mn-cs"/>
                              </a:rPr>
                              <m:t>𝑚</m:t>
                            </m:r>
                          </m:e>
                          <m:sup>
                            <m:r>
                              <a:rPr lang="en-US" sz="1100" b="0" i="1" baseline="0">
                                <a:solidFill>
                                  <a:schemeClr val="dk1"/>
                                </a:solidFill>
                                <a:effectLst/>
                                <a:latin typeface="Cambria Math" panose="02040503050406030204" pitchFamily="18" charset="0"/>
                                <a:ea typeface="+mn-ea"/>
                                <a:cs typeface="+mn-cs"/>
                              </a:rPr>
                              <m:t>2</m:t>
                            </m:r>
                          </m:sup>
                        </m:sSup>
                      </m:den>
                    </m:f>
                  </m:oMath>
                </m:oMathPara>
              </a14:m>
              <a:endParaRPr lang="es-CR">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s-CR">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CR">
                  <a:effectLst/>
                </a:rPr>
                <a:t>Donde m es la pendiente</a:t>
              </a:r>
              <a:r>
                <a:rPr lang="es-CR" baseline="0">
                  <a:effectLst/>
                </a:rPr>
                <a:t> de la recta de la figura 2.</a:t>
              </a:r>
              <a:endParaRPr lang="es-CR">
                <a:effectLst/>
              </a:endParaRPr>
            </a:p>
            <a:p>
              <a:endParaRPr lang="es-CR" sz="1100" baseline="0"/>
            </a:p>
          </xdr:txBody>
        </xdr:sp>
      </mc:Choice>
      <mc:Fallback xmlns="">
        <xdr:sp macro="" textlink="">
          <xdr:nvSpPr>
            <xdr:cNvPr id="7" name="TextBox 6">
              <a:extLst>
                <a:ext uri="{FF2B5EF4-FFF2-40B4-BE49-F238E27FC236}">
                  <a16:creationId xmlns:a16="http://schemas.microsoft.com/office/drawing/2014/main" id="{67544D5F-3C8C-4946-BD8C-DB9D4FF1B795}"/>
                </a:ext>
              </a:extLst>
            </xdr:cNvPr>
            <xdr:cNvSpPr txBox="1"/>
          </xdr:nvSpPr>
          <xdr:spPr>
            <a:xfrm>
              <a:off x="34288849" y="239027"/>
              <a:ext cx="5742066" cy="54678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R" sz="1100" b="1" baseline="0"/>
                <a:t>Cálculos con tensión variable</a:t>
              </a:r>
            </a:p>
            <a:p>
              <a:r>
                <a:rPr lang="es-CR" sz="1100" baseline="0"/>
                <a:t>Para el cambio de variable:</a:t>
              </a:r>
            </a:p>
            <a:p>
              <a:pPr/>
              <a:r>
                <a:rPr lang="es-CR" sz="1100" i="0" baseline="0">
                  <a:latin typeface="Cambria Math" panose="02040503050406030204" pitchFamily="18" charset="0"/>
                  <a:ea typeface="Cambria Math" panose="02040503050406030204" pitchFamily="18" charset="0"/>
                </a:rPr>
                <a:t>𝜆^</a:t>
              </a:r>
              <a:r>
                <a:rPr lang="es-CR" sz="1100" b="0" i="0" baseline="0">
                  <a:latin typeface="Cambria Math" panose="02040503050406030204" pitchFamily="18" charset="0"/>
                </a:rPr>
                <a:t>2 𝑓^2</a:t>
              </a:r>
              <a:r>
                <a:rPr lang="en-US" sz="1100" b="0" i="0" baseline="0">
                  <a:latin typeface="Cambria Math" panose="02040503050406030204" pitchFamily="18" charset="0"/>
                </a:rPr>
                <a:t>=𝑇/</a:t>
              </a:r>
              <a:r>
                <a:rPr lang="en-US" sz="1100" b="0" i="0" baseline="0">
                  <a:latin typeface="Cambria Math" panose="02040503050406030204" pitchFamily="18" charset="0"/>
                  <a:ea typeface="Cambria Math" panose="02040503050406030204" pitchFamily="18" charset="0"/>
                </a:rPr>
                <a:t>𝜇</a:t>
              </a:r>
              <a:endParaRPr lang="en-US" sz="1100" b="0" baseline="0">
                <a:ea typeface="Cambria Math" panose="02040503050406030204" pitchFamily="18" charset="0"/>
              </a:endParaRPr>
            </a:p>
            <a:p>
              <a:endParaRPr lang="es-CR" sz="1100" baseline="0"/>
            </a:p>
            <a:p>
              <a:pPr/>
              <a:r>
                <a:rPr lang="es-CR" sz="1100" i="0" baseline="0">
                  <a:latin typeface="Cambria Math" panose="02040503050406030204" pitchFamily="18" charset="0"/>
                  <a:ea typeface="Cambria Math" panose="02040503050406030204" pitchFamily="18" charset="0"/>
                </a:rPr>
                <a:t>𝜆</a:t>
              </a:r>
              <a:r>
                <a:rPr lang="en-US" sz="1100" b="0" i="0" baseline="0">
                  <a:latin typeface="Cambria Math" panose="02040503050406030204" pitchFamily="18" charset="0"/>
                  <a:ea typeface="Cambria Math" panose="02040503050406030204" pitchFamily="18" charset="0"/>
                </a:rPr>
                <a:t>=1/𝑓 √(𝑇/𝜇)=1/𝑓  𝑣</a:t>
              </a:r>
              <a:endParaRPr lang="es-CR" sz="1100" baseline="0"/>
            </a:p>
            <a:p>
              <a:r>
                <a:rPr lang="es-CR" sz="1100" baseline="0"/>
                <a:t>Donde</a:t>
              </a:r>
            </a:p>
            <a:p>
              <a:pPr/>
              <a:r>
                <a:rPr lang="en-US" sz="1100" b="0" i="0" baseline="0">
                  <a:latin typeface="Cambria Math" panose="02040503050406030204" pitchFamily="18" charset="0"/>
                </a:rPr>
                <a:t>𝑦=</a:t>
              </a:r>
              <a:r>
                <a:rPr lang="en-US" sz="1100" b="0" i="0" baseline="0">
                  <a:latin typeface="Cambria Math" panose="02040503050406030204" pitchFamily="18" charset="0"/>
                  <a:ea typeface="Cambria Math" panose="02040503050406030204" pitchFamily="18" charset="0"/>
                </a:rPr>
                <a:t>𝜆</a:t>
              </a:r>
              <a:endParaRPr lang="en-US" sz="1100" b="0" baseline="0">
                <a:ea typeface="Cambria Math" panose="02040503050406030204" pitchFamily="18" charset="0"/>
              </a:endParaRPr>
            </a:p>
            <a:p>
              <a:endParaRPr lang="en-US" sz="1100" b="0" baseline="0">
                <a:ea typeface="Cambria Math" panose="02040503050406030204" pitchFamily="18" charset="0"/>
              </a:endParaRPr>
            </a:p>
            <a:p>
              <a:pPr/>
              <a:r>
                <a:rPr lang="en-US" sz="1100" b="0" i="0" baseline="0">
                  <a:latin typeface="Cambria Math" panose="02040503050406030204" pitchFamily="18" charset="0"/>
                </a:rPr>
                <a:t>𝑚=1/𝑓</a:t>
              </a:r>
              <a:endParaRPr lang="en-US" sz="1100" b="0" baseline="0"/>
            </a:p>
            <a:p>
              <a:endParaRPr lang="en-US" sz="1100" b="0" baseline="0"/>
            </a:p>
            <a:p>
              <a:pPr/>
              <a:r>
                <a:rPr lang="en-US" sz="1100" b="0" i="0" baseline="0">
                  <a:latin typeface="Cambria Math" panose="02040503050406030204" pitchFamily="18" charset="0"/>
                </a:rPr>
                <a:t>𝑥=</a:t>
              </a:r>
              <a:r>
                <a:rPr lang="en-US" sz="1100" b="0" i="0" baseline="0">
                  <a:solidFill>
                    <a:schemeClr val="dk1"/>
                  </a:solidFill>
                  <a:effectLst/>
                  <a:latin typeface="Cambria Math" panose="02040503050406030204" pitchFamily="18" charset="0"/>
                  <a:ea typeface="+mn-ea"/>
                  <a:cs typeface="+mn-cs"/>
                </a:rPr>
                <a:t>√(𝑇/𝜇)=𝑣</a:t>
              </a:r>
              <a:endParaRPr lang="es-CR" sz="1100" baseline="0"/>
            </a:p>
            <a:p>
              <a:endParaRPr lang="es-CR" sz="1100" baseline="0"/>
            </a:p>
            <a:p>
              <a:r>
                <a:rPr lang="es-CR" sz="1100" baseline="0"/>
                <a:t>Para hallar la </a:t>
              </a:r>
              <a:r>
                <a:rPr lang="es-CR" sz="1100" b="1" baseline="0"/>
                <a:t>frecuencia de oscilación con tensión variable</a:t>
              </a:r>
              <a:r>
                <a:rPr lang="es-CR" sz="1100" baseline="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CR" sz="1100" b="0" i="0" baseline="0">
                  <a:solidFill>
                    <a:schemeClr val="dk1"/>
                  </a:solidFill>
                  <a:effectLst/>
                  <a:latin typeface="Cambria Math" panose="02040503050406030204" pitchFamily="18" charset="0"/>
                  <a:ea typeface="+mn-ea"/>
                  <a:cs typeface="+mn-cs"/>
                </a:rPr>
                <a:t>𝑓</a:t>
              </a:r>
              <a:r>
                <a:rPr lang="en-US" sz="1100" b="0" i="0" baseline="0">
                  <a:solidFill>
                    <a:schemeClr val="dk1"/>
                  </a:solidFill>
                  <a:effectLst/>
                  <a:latin typeface="Cambria Math" panose="02040503050406030204" pitchFamily="18" charset="0"/>
                  <a:ea typeface="+mn-ea"/>
                  <a:cs typeface="+mn-cs"/>
                </a:rPr>
                <a:t>=1/</a:t>
              </a:r>
              <a:r>
                <a:rPr lang="es-CR" sz="1100" b="0" i="0" baseline="0">
                  <a:solidFill>
                    <a:schemeClr val="dk1"/>
                  </a:solidFill>
                  <a:effectLst/>
                  <a:latin typeface="Cambria Math" panose="02040503050406030204" pitchFamily="18" charset="0"/>
                  <a:ea typeface="+mn-ea"/>
                  <a:cs typeface="+mn-cs"/>
                </a:rPr>
                <a:t>𝑚</a:t>
              </a:r>
              <a:endParaRPr lang="es-CR">
                <a:effectLst/>
              </a:endParaRPr>
            </a:p>
            <a:p>
              <a:r>
                <a:rPr lang="es-CR" sz="1100" baseline="0"/>
                <a:t>Para su incertidumbre:</a:t>
              </a:r>
            </a:p>
            <a:p>
              <a:endParaRPr lang="es-CR" sz="1100" baseline="0"/>
            </a:p>
            <a:p>
              <a:pPr marL="0" marR="0" lvl="0" indent="0" defTabSz="914400" eaLnBrk="1" fontAlgn="auto" latinLnBrk="0" hangingPunct="1">
                <a:lnSpc>
                  <a:spcPct val="100000"/>
                </a:lnSpc>
                <a:spcBef>
                  <a:spcPts val="0"/>
                </a:spcBef>
                <a:spcAft>
                  <a:spcPts val="0"/>
                </a:spcAft>
                <a:buClrTx/>
                <a:buSzTx/>
                <a:buFontTx/>
                <a:buNone/>
                <a:tabLst/>
                <a:defRPr/>
              </a:pPr>
              <a:r>
                <a:rPr lang="es-CR" sz="1100" b="0" i="0" baseline="0">
                  <a:solidFill>
                    <a:schemeClr val="dk1"/>
                  </a:solidFill>
                  <a:effectLst/>
                  <a:latin typeface="Cambria Math" panose="02040503050406030204" pitchFamily="18" charset="0"/>
                  <a:ea typeface="+mn-ea"/>
                  <a:cs typeface="+mn-cs"/>
                </a:rPr>
                <a:t>𝑢</a:t>
              </a:r>
              <a:r>
                <a:rPr lang="en-US" sz="1100" b="0" i="0" baseline="0">
                  <a:solidFill>
                    <a:schemeClr val="dk1"/>
                  </a:solidFill>
                  <a:effectLst/>
                  <a:latin typeface="Cambria Math" panose="02040503050406030204" pitchFamily="18" charset="0"/>
                  <a:ea typeface="+mn-ea"/>
                  <a:cs typeface="+mn-cs"/>
                </a:rPr>
                <a:t>_</a:t>
              </a:r>
              <a:r>
                <a:rPr lang="es-CR" sz="1100" b="0" i="0" baseline="0">
                  <a:solidFill>
                    <a:schemeClr val="dk1"/>
                  </a:solidFill>
                  <a:effectLst/>
                  <a:latin typeface="Cambria Math" panose="02040503050406030204" pitchFamily="18" charset="0"/>
                  <a:ea typeface="+mn-ea"/>
                  <a:cs typeface="+mn-cs"/>
                </a:rPr>
                <a:t>𝑓</a:t>
              </a:r>
              <a:r>
                <a:rPr lang="en-US" sz="1100" b="0" i="0" baseline="0">
                  <a:solidFill>
                    <a:schemeClr val="dk1"/>
                  </a:solidFill>
                  <a:effectLst/>
                  <a:latin typeface="Cambria Math" panose="02040503050406030204" pitchFamily="18" charset="0"/>
                  <a:ea typeface="+mn-ea"/>
                  <a:cs typeface="+mn-cs"/>
                </a:rPr>
                <a:t>=</a:t>
              </a: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𝑓/</a:t>
              </a: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𝑚</a:t>
              </a:r>
              <a:r>
                <a:rPr lang="el-GR" sz="1100" b="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𝑢</a:t>
              </a:r>
              <a:r>
                <a:rPr lang="el-GR" sz="1100" b="0" i="0" baseline="0">
                  <a:solidFill>
                    <a:schemeClr val="dk1"/>
                  </a:solidFill>
                  <a:effectLst/>
                  <a:latin typeface="Cambria Math" panose="02040503050406030204" pitchFamily="18" charset="0"/>
                  <a:ea typeface="+mn-ea"/>
                  <a:cs typeface="+mn-cs"/>
                </a:rPr>
                <a:t>_</a:t>
              </a:r>
              <a:r>
                <a:rPr lang="en-US" sz="1100" b="0" i="0" baseline="0">
                  <a:solidFill>
                    <a:schemeClr val="dk1"/>
                  </a:solidFill>
                  <a:effectLst/>
                  <a:latin typeface="Cambria Math" panose="02040503050406030204" pitchFamily="18" charset="0"/>
                  <a:ea typeface="+mn-ea"/>
                  <a:cs typeface="+mn-cs"/>
                </a:rPr>
                <a:t>𝑚</a:t>
              </a:r>
              <a:endParaRPr lang="en-US" sz="1100" b="0" i="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𝑓/</a:t>
              </a:r>
              <a:r>
                <a:rPr lang="es-CR" sz="1100" i="0" baseline="0">
                  <a:solidFill>
                    <a:schemeClr val="dk1"/>
                  </a:solidFill>
                  <a:effectLst/>
                  <a:latin typeface="Cambria Math" panose="02040503050406030204" pitchFamily="18" charset="0"/>
                  <a:ea typeface="+mn-ea"/>
                  <a:cs typeface="+mn-cs"/>
                </a:rPr>
                <a:t>𝜕</a:t>
              </a:r>
              <a:r>
                <a:rPr lang="en-US" sz="1100" b="0" i="0" baseline="0">
                  <a:solidFill>
                    <a:schemeClr val="dk1"/>
                  </a:solidFill>
                  <a:effectLst/>
                  <a:latin typeface="Cambria Math" panose="02040503050406030204" pitchFamily="18" charset="0"/>
                  <a:ea typeface="+mn-ea"/>
                  <a:cs typeface="+mn-cs"/>
                </a:rPr>
                <a:t>𝑚=−1/𝑚^2 </a:t>
              </a:r>
              <a:endParaRPr lang="es-CR">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s-CR">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CR">
                  <a:effectLst/>
                </a:rPr>
                <a:t>Donde m es la pendiente</a:t>
              </a:r>
              <a:r>
                <a:rPr lang="es-CR" baseline="0">
                  <a:effectLst/>
                </a:rPr>
                <a:t> de la recta de la figura 2.</a:t>
              </a:r>
              <a:endParaRPr lang="es-CR">
                <a:effectLst/>
              </a:endParaRPr>
            </a:p>
            <a:p>
              <a:endParaRPr lang="es-CR" sz="1100" baseline="0"/>
            </a:p>
          </xdr:txBody>
        </xdr:sp>
      </mc:Fallback>
    </mc:AlternateContent>
    <xdr:clientData/>
  </xdr:twoCellAnchor>
  <xdr:twoCellAnchor>
    <xdr:from>
      <xdr:col>19</xdr:col>
      <xdr:colOff>964752</xdr:colOff>
      <xdr:row>70</xdr:row>
      <xdr:rowOff>47409</xdr:rowOff>
    </xdr:from>
    <xdr:to>
      <xdr:col>27</xdr:col>
      <xdr:colOff>676654</xdr:colOff>
      <xdr:row>89</xdr:row>
      <xdr:rowOff>58614</xdr:rowOff>
    </xdr:to>
    <xdr:sp macro="" textlink="">
      <xdr:nvSpPr>
        <xdr:cNvPr id="4" name="CuadroTexto 3">
          <a:extLst>
            <a:ext uri="{FF2B5EF4-FFF2-40B4-BE49-F238E27FC236}">
              <a16:creationId xmlns:a16="http://schemas.microsoft.com/office/drawing/2014/main" id="{1E95D549-1C5C-4D10-B046-E34249796B18}"/>
            </a:ext>
          </a:extLst>
        </xdr:cNvPr>
        <xdr:cNvSpPr txBox="1"/>
      </xdr:nvSpPr>
      <xdr:spPr>
        <a:xfrm>
          <a:off x="27434226" y="15748620"/>
          <a:ext cx="6008428" cy="38212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100" b="1"/>
            <a:t>Conclusiones:</a:t>
          </a:r>
        </a:p>
        <a:p>
          <a:endParaRPr lang="es-CR" sz="1100"/>
        </a:p>
        <a:p>
          <a:r>
            <a:rPr lang="es-CR" sz="1100" b="1"/>
            <a:t>1. </a:t>
          </a:r>
          <a:r>
            <a:rPr lang="es-CR" sz="1100"/>
            <a:t>Se logró</a:t>
          </a:r>
          <a:r>
            <a:rPr lang="es-CR" sz="1100" baseline="0"/>
            <a:t> calcular de manera experimental la frecuencia de oscilación del alambre a partir del cálculo de la tensión a la que está sometido, la distancia entre nodos y su densidad lineal.</a:t>
          </a:r>
        </a:p>
        <a:p>
          <a:endParaRPr lang="es-CR" sz="1100" baseline="0"/>
        </a:p>
        <a:p>
          <a:r>
            <a:rPr lang="es-CR" sz="1100" b="1" baseline="0"/>
            <a:t>2. </a:t>
          </a:r>
          <a:r>
            <a:rPr lang="es-CR" sz="1100" baseline="0"/>
            <a:t>Experimentalmente, se determinó un valor de (59,2615413 ± 1,0190961) Hz para la frecuencia de oscilación del alambre para una tensión constante.</a:t>
          </a:r>
        </a:p>
        <a:p>
          <a:endParaRPr lang="es-CR" sz="1100" b="1" baseline="0"/>
        </a:p>
        <a:p>
          <a:r>
            <a:rPr lang="es-CR" sz="1100" b="1" baseline="0"/>
            <a:t>3</a:t>
          </a:r>
          <a:r>
            <a:rPr lang="es-CR" sz="1100" baseline="0"/>
            <a:t>. A partir de diversas mediciones con tensión variable, se calculó un segundo valor de frecuencia de oscilación (59,1715976 ± 2,2587765)Hz.</a:t>
          </a:r>
        </a:p>
        <a:p>
          <a:endParaRPr lang="es-CR" sz="1100" b="1" baseline="0"/>
        </a:p>
        <a:p>
          <a:r>
            <a:rPr lang="es-CR" sz="1100" b="1" baseline="0"/>
            <a:t>4. </a:t>
          </a:r>
          <a:r>
            <a:rPr lang="es-CR" sz="1100" baseline="0"/>
            <a:t>En ambos procedimientos experimentales, se obtuvo un error del 1%, lo que indica que los resultados se aproximan en gran medida al valor teórico de frecuencia, que es de 60 Hz.</a:t>
          </a:r>
        </a:p>
        <a:p>
          <a:endParaRPr lang="es-CR" sz="1100" baseline="0"/>
        </a:p>
        <a:p>
          <a:r>
            <a:rPr lang="es-CR" sz="1100" b="1" baseline="0"/>
            <a:t>5</a:t>
          </a:r>
          <a:r>
            <a:rPr lang="es-CR" sz="1100" baseline="0"/>
            <a:t>. Se logró identificar las características de las ondas estacionarias formadas por un alambre con los extremos fijos. Fue posible estudiar y demostrar que la longitud de onda corresponde al doble de la distancia entre nodos, que la densidad lineal es la masa del alambre sobre su longitud y que la tensión es la masa colgante por la gravedad.</a:t>
          </a:r>
          <a:endParaRPr lang="es-CR" sz="1100"/>
        </a:p>
      </xdr:txBody>
    </xdr:sp>
    <xdr:clientData/>
  </xdr:twoCellAnchor>
  <xdr:twoCellAnchor>
    <xdr:from>
      <xdr:col>13</xdr:col>
      <xdr:colOff>803564</xdr:colOff>
      <xdr:row>66</xdr:row>
      <xdr:rowOff>83128</xdr:rowOff>
    </xdr:from>
    <xdr:to>
      <xdr:col>18</xdr:col>
      <xdr:colOff>784458</xdr:colOff>
      <xdr:row>103</xdr:row>
      <xdr:rowOff>102577</xdr:rowOff>
    </xdr:to>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5A38CFDD-42A1-4F02-8A66-D0747BA35EBD}"/>
                </a:ext>
              </a:extLst>
            </xdr:cNvPr>
            <xdr:cNvSpPr txBox="1"/>
          </xdr:nvSpPr>
          <xdr:spPr>
            <a:xfrm>
              <a:off x="20571602" y="14766282"/>
              <a:ext cx="5959664" cy="70826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R" sz="1200" b="1"/>
                <a:t>Análisis</a:t>
              </a:r>
              <a:r>
                <a:rPr lang="es-CR" sz="1200" b="1" baseline="0"/>
                <a:t> de datos</a:t>
              </a:r>
            </a:p>
            <a:p>
              <a:pPr algn="ctr"/>
              <a:endParaRPr lang="es-CR" sz="1200" b="1"/>
            </a:p>
            <a:p>
              <a:pPr algn="l"/>
              <a:r>
                <a:rPr lang="es-CR" sz="1200" b="0"/>
                <a:t>A partir de</a:t>
              </a:r>
              <a:r>
                <a:rPr lang="es-CR" sz="1200" b="0" baseline="0"/>
                <a:t> los datos obtenidos de las mediciones se pudo determinar: la longitud de onda, simplemente multiplicando la distancia medida entre nodos consecutivos por 2; la tensión en el alambre, ya que aplicando la primera ley de newton se sabe que la tensión sería igual al producto del peso de la masa colgante; y la densidad de masa lineal, dividiendo la masa del alambre entre su longitud.</a:t>
              </a:r>
              <a:endParaRPr lang="es-CR" sz="1200" b="0"/>
            </a:p>
            <a:p>
              <a:pPr algn="l"/>
              <a:endParaRPr lang="es-CR" sz="1200" b="0"/>
            </a:p>
            <a:p>
              <a:pPr algn="l"/>
              <a:r>
                <a:rPr lang="es-CR" sz="1200"/>
                <a:t>De la teoría conocemos</a:t>
              </a:r>
              <a:r>
                <a:rPr lang="es-CR" sz="1200" baseline="0"/>
                <a:t> la relación entre los valores de tensión (T), frecuencia de oscilación (f), longitud de onda (</a:t>
              </a:r>
              <a:r>
                <a:rPr lang="el-GR" sz="1200" baseline="0">
                  <a:latin typeface="Calibri" panose="020F0502020204030204" pitchFamily="34" charset="0"/>
                  <a:cs typeface="Calibri" panose="020F0502020204030204" pitchFamily="34" charset="0"/>
                </a:rPr>
                <a:t>λ</a:t>
              </a:r>
              <a:r>
                <a:rPr lang="es-CR" sz="1200" baseline="0"/>
                <a:t>) y densidad de masa lineal (</a:t>
              </a:r>
              <a:r>
                <a:rPr lang="es-CR" sz="1200" baseline="0">
                  <a:latin typeface="Calibri" panose="020F0502020204030204" pitchFamily="34" charset="0"/>
                  <a:cs typeface="Calibri" panose="020F0502020204030204" pitchFamily="34" charset="0"/>
                </a:rPr>
                <a:t>µ</a:t>
              </a:r>
              <a:r>
                <a:rPr lang="es-CR" sz="1200" baseline="0"/>
                <a:t>), la cual se expresan matemáticamente de la siguiente forma: </a:t>
              </a:r>
            </a:p>
            <a:p>
              <a:pPr algn="l"/>
              <a14:m>
                <m:oMathPara xmlns:m="http://schemas.openxmlformats.org/officeDocument/2006/math">
                  <m:oMathParaPr>
                    <m:jc m:val="centerGroup"/>
                  </m:oMathParaPr>
                  <m:oMath xmlns:m="http://schemas.openxmlformats.org/officeDocument/2006/math">
                    <m:f>
                      <m:fPr>
                        <m:ctrlPr>
                          <a:rPr lang="es-CR" sz="1200" i="1">
                            <a:latin typeface="Cambria Math" panose="02040503050406030204" pitchFamily="18" charset="0"/>
                          </a:rPr>
                        </m:ctrlPr>
                      </m:fPr>
                      <m:num>
                        <m:r>
                          <a:rPr lang="es-CR" sz="1200" b="0" i="1">
                            <a:latin typeface="Cambria Math" panose="02040503050406030204" pitchFamily="18" charset="0"/>
                          </a:rPr>
                          <m:t>𝑇</m:t>
                        </m:r>
                      </m:num>
                      <m:den>
                        <m:r>
                          <a:rPr lang="es-CR" sz="1200" i="1">
                            <a:latin typeface="Cambria Math" panose="02040503050406030204" pitchFamily="18" charset="0"/>
                            <a:ea typeface="Cambria Math" panose="02040503050406030204" pitchFamily="18" charset="0"/>
                          </a:rPr>
                          <m:t>𝜇</m:t>
                        </m:r>
                      </m:den>
                    </m:f>
                    <m:r>
                      <a:rPr lang="es-CR" sz="1200" b="0" i="1">
                        <a:latin typeface="Cambria Math" panose="02040503050406030204" pitchFamily="18" charset="0"/>
                      </a:rPr>
                      <m:t>=</m:t>
                    </m:r>
                    <m:sSup>
                      <m:sSupPr>
                        <m:ctrlPr>
                          <a:rPr lang="es-CR" sz="1200" i="1">
                            <a:latin typeface="Cambria Math" panose="02040503050406030204" pitchFamily="18" charset="0"/>
                          </a:rPr>
                        </m:ctrlPr>
                      </m:sSupPr>
                      <m:e>
                        <m:r>
                          <a:rPr lang="es-CR" sz="1200" b="0" i="1">
                            <a:latin typeface="Cambria Math" panose="02040503050406030204" pitchFamily="18" charset="0"/>
                          </a:rPr>
                          <m:t>𝑓</m:t>
                        </m:r>
                      </m:e>
                      <m:sup>
                        <m:r>
                          <a:rPr lang="es-CR" sz="1200" b="0" i="1">
                            <a:latin typeface="Cambria Math" panose="02040503050406030204" pitchFamily="18" charset="0"/>
                          </a:rPr>
                          <m:t>2</m:t>
                        </m:r>
                      </m:sup>
                    </m:sSup>
                    <m:sSup>
                      <m:sSupPr>
                        <m:ctrlPr>
                          <a:rPr lang="es-CR" sz="1200" i="1">
                            <a:latin typeface="Cambria Math" panose="02040503050406030204" pitchFamily="18" charset="0"/>
                          </a:rPr>
                        </m:ctrlPr>
                      </m:sSupPr>
                      <m:e>
                        <m:r>
                          <m:rPr>
                            <m:sty m:val="p"/>
                          </m:rPr>
                          <a:rPr lang="el-GR" sz="1200" i="1">
                            <a:latin typeface="Cambria Math" panose="02040503050406030204" pitchFamily="18" charset="0"/>
                          </a:rPr>
                          <m:t>λ</m:t>
                        </m:r>
                      </m:e>
                      <m:sup>
                        <m:r>
                          <a:rPr lang="es-CR" sz="1200" b="0" i="1">
                            <a:latin typeface="Cambria Math" panose="02040503050406030204" pitchFamily="18" charset="0"/>
                          </a:rPr>
                          <m:t>2</m:t>
                        </m:r>
                      </m:sup>
                    </m:sSup>
                  </m:oMath>
                </m:oMathPara>
              </a14:m>
              <a:endParaRPr lang="es-CR" sz="1200"/>
            </a:p>
            <a:p>
              <a:pPr algn="l"/>
              <a:endParaRPr lang="es-CR" sz="1200"/>
            </a:p>
            <a:p>
              <a:pPr algn="l"/>
              <a:r>
                <a:rPr lang="es-CR" sz="1200"/>
                <a:t>Esta relación</a:t>
              </a:r>
              <a:r>
                <a:rPr lang="es-CR" sz="1200" baseline="0"/>
                <a:t> se utilizó para determinar el valor experimental de la frecuencia de oscilación en el alambre para una tensión constante, y se comparó este valor con los 60 Hz, que corresponden al valor de la frecuencia teórica.</a:t>
              </a:r>
            </a:p>
            <a:p>
              <a:pPr algn="l"/>
              <a:endParaRPr lang="es-CR" sz="1200" baseline="0"/>
            </a:p>
            <a:p>
              <a:pPr algn="l"/>
              <a:r>
                <a:rPr lang="es-CR" sz="1200" baseline="0"/>
                <a:t>Para determinar el valor de la frecuencia de oscilación para una tensión variable, se graficaron las mediciones obtenidas para la longitud de onda, en función de la tensión. Al realizar el cambio de variable adecuado y linealizar la curva se obtuvo una nueva ecuación que relaciona los datos. </a:t>
              </a:r>
            </a:p>
            <a:p>
              <a:pPr algn="l"/>
              <a14:m>
                <m:oMathPara xmlns:m="http://schemas.openxmlformats.org/officeDocument/2006/math">
                  <m:oMathParaPr>
                    <m:jc m:val="centerGroup"/>
                  </m:oMathParaPr>
                  <m:oMath xmlns:m="http://schemas.openxmlformats.org/officeDocument/2006/math">
                    <m:r>
                      <m:rPr>
                        <m:sty m:val="p"/>
                      </m:rPr>
                      <a:rPr lang="el-GR" sz="1200" i="1" baseline="0">
                        <a:latin typeface="Cambria Math" panose="02040503050406030204" pitchFamily="18" charset="0"/>
                      </a:rPr>
                      <m:t>λ</m:t>
                    </m:r>
                    <m:r>
                      <a:rPr lang="es-CR" sz="1200" b="0" i="1" baseline="0">
                        <a:latin typeface="Cambria Math" panose="02040503050406030204" pitchFamily="18" charset="0"/>
                      </a:rPr>
                      <m:t>=</m:t>
                    </m:r>
                    <m:f>
                      <m:fPr>
                        <m:ctrlPr>
                          <a:rPr lang="es-CR" sz="1100" b="0" i="1" baseline="0">
                            <a:solidFill>
                              <a:schemeClr val="dk1"/>
                            </a:solidFill>
                            <a:effectLst/>
                            <a:latin typeface="Cambria Math" panose="02040503050406030204" pitchFamily="18" charset="0"/>
                            <a:ea typeface="+mn-ea"/>
                            <a:cs typeface="+mn-cs"/>
                          </a:rPr>
                        </m:ctrlPr>
                      </m:fPr>
                      <m:num>
                        <m:r>
                          <a:rPr lang="es-CR" sz="1100" b="0" i="1" baseline="0">
                            <a:solidFill>
                              <a:schemeClr val="dk1"/>
                            </a:solidFill>
                            <a:effectLst/>
                            <a:latin typeface="Cambria Math" panose="02040503050406030204" pitchFamily="18" charset="0"/>
                            <a:ea typeface="+mn-ea"/>
                            <a:cs typeface="+mn-cs"/>
                          </a:rPr>
                          <m:t>1</m:t>
                        </m:r>
                      </m:num>
                      <m:den>
                        <m:r>
                          <a:rPr lang="es-CR" sz="1100" b="0" i="1" baseline="0">
                            <a:solidFill>
                              <a:schemeClr val="dk1"/>
                            </a:solidFill>
                            <a:effectLst/>
                            <a:latin typeface="Cambria Math" panose="02040503050406030204" pitchFamily="18" charset="0"/>
                            <a:ea typeface="+mn-ea"/>
                            <a:cs typeface="+mn-cs"/>
                          </a:rPr>
                          <m:t>𝑓</m:t>
                        </m:r>
                      </m:den>
                    </m:f>
                    <m:rad>
                      <m:radPr>
                        <m:degHide m:val="on"/>
                        <m:ctrlPr>
                          <a:rPr lang="es-CR" sz="1200" b="0" i="1" baseline="0">
                            <a:latin typeface="Cambria Math" panose="02040503050406030204" pitchFamily="18" charset="0"/>
                          </a:rPr>
                        </m:ctrlPr>
                      </m:radPr>
                      <m:deg/>
                      <m:e>
                        <m:f>
                          <m:fPr>
                            <m:ctrlPr>
                              <a:rPr lang="es-CR" sz="1200" b="0" i="1" baseline="0">
                                <a:latin typeface="Cambria Math" panose="02040503050406030204" pitchFamily="18" charset="0"/>
                              </a:rPr>
                            </m:ctrlPr>
                          </m:fPr>
                          <m:num>
                            <m:r>
                              <a:rPr lang="es-CR" sz="1200" b="0" i="1" baseline="0">
                                <a:latin typeface="Cambria Math" panose="02040503050406030204" pitchFamily="18" charset="0"/>
                              </a:rPr>
                              <m:t>𝑇</m:t>
                            </m:r>
                          </m:num>
                          <m:den>
                            <m:r>
                              <a:rPr lang="es-CR" sz="1200" b="0" i="1" baseline="0">
                                <a:latin typeface="Cambria Math" panose="02040503050406030204" pitchFamily="18" charset="0"/>
                                <a:ea typeface="Cambria Math" panose="02040503050406030204" pitchFamily="18" charset="0"/>
                              </a:rPr>
                              <m:t>𝜇</m:t>
                            </m:r>
                          </m:den>
                        </m:f>
                      </m:e>
                    </m:rad>
                    <m:r>
                      <a:rPr lang="es-CR" sz="1200" b="0" i="1" baseline="0">
                        <a:latin typeface="Cambria Math" panose="02040503050406030204" pitchFamily="18" charset="0"/>
                      </a:rPr>
                      <m:t> </m:t>
                    </m:r>
                  </m:oMath>
                </m:oMathPara>
              </a14:m>
              <a:endParaRPr lang="es-CR" sz="1200" baseline="0"/>
            </a:p>
            <a:p>
              <a:pPr algn="l"/>
              <a:endParaRPr lang="es-CR" sz="1200" baseline="0"/>
            </a:p>
            <a:p>
              <a:pPr algn="l"/>
              <a:r>
                <a:rPr lang="es-CR" sz="1200" baseline="0"/>
                <a:t>En la gráfica linealizada se logra ver que las longitudes de onda, las mismas que en la primera gráfica, están ahora en función de la velocidad de onda, ya que </a:t>
              </a:r>
              <a14:m>
                <m:oMath xmlns:m="http://schemas.openxmlformats.org/officeDocument/2006/math">
                  <m:r>
                    <a:rPr lang="es-CR" sz="1200" b="0" i="1" baseline="0">
                      <a:latin typeface="Cambria Math" panose="02040503050406030204" pitchFamily="18" charset="0"/>
                    </a:rPr>
                    <m:t>𝑣</m:t>
                  </m:r>
                  <m:r>
                    <a:rPr lang="es-CR" sz="1200" b="0" i="1" baseline="0">
                      <a:latin typeface="Cambria Math" panose="02040503050406030204" pitchFamily="18" charset="0"/>
                    </a:rPr>
                    <m:t>=</m:t>
                  </m:r>
                  <m:rad>
                    <m:radPr>
                      <m:degHide m:val="on"/>
                      <m:ctrlPr>
                        <a:rPr lang="es-CR" sz="1100" b="0" i="1" baseline="0">
                          <a:solidFill>
                            <a:schemeClr val="dk1"/>
                          </a:solidFill>
                          <a:effectLst/>
                          <a:latin typeface="Cambria Math" panose="02040503050406030204" pitchFamily="18" charset="0"/>
                          <a:ea typeface="+mn-ea"/>
                          <a:cs typeface="+mn-cs"/>
                        </a:rPr>
                      </m:ctrlPr>
                    </m:radPr>
                    <m:deg/>
                    <m:e>
                      <m:f>
                        <m:fPr>
                          <m:ctrlPr>
                            <a:rPr lang="es-CR" sz="1100" b="0" i="1" baseline="0">
                              <a:solidFill>
                                <a:schemeClr val="dk1"/>
                              </a:solidFill>
                              <a:effectLst/>
                              <a:latin typeface="Cambria Math" panose="02040503050406030204" pitchFamily="18" charset="0"/>
                              <a:ea typeface="+mn-ea"/>
                              <a:cs typeface="+mn-cs"/>
                            </a:rPr>
                          </m:ctrlPr>
                        </m:fPr>
                        <m:num>
                          <m:r>
                            <a:rPr lang="es-CR" sz="1100" b="0" i="1" baseline="0">
                              <a:solidFill>
                                <a:schemeClr val="dk1"/>
                              </a:solidFill>
                              <a:effectLst/>
                              <a:latin typeface="Cambria Math" panose="02040503050406030204" pitchFamily="18" charset="0"/>
                              <a:ea typeface="+mn-ea"/>
                              <a:cs typeface="+mn-cs"/>
                            </a:rPr>
                            <m:t>𝑇</m:t>
                          </m:r>
                        </m:num>
                        <m:den>
                          <m:r>
                            <a:rPr lang="es-CR" sz="1100" b="0" i="1" baseline="0">
                              <a:solidFill>
                                <a:schemeClr val="dk1"/>
                              </a:solidFill>
                              <a:effectLst/>
                              <a:latin typeface="Cambria Math" panose="02040503050406030204" pitchFamily="18" charset="0"/>
                              <a:ea typeface="+mn-ea"/>
                              <a:cs typeface="+mn-cs"/>
                            </a:rPr>
                            <m:t>𝜇</m:t>
                          </m:r>
                        </m:den>
                      </m:f>
                    </m:e>
                  </m:rad>
                  <m:r>
                    <a:rPr lang="es-CR" sz="1100" b="0" i="1" baseline="0">
                      <a:solidFill>
                        <a:schemeClr val="dk1"/>
                      </a:solidFill>
                      <a:effectLst/>
                      <a:latin typeface="Cambria Math" panose="02040503050406030204" pitchFamily="18" charset="0"/>
                      <a:ea typeface="+mn-ea"/>
                      <a:cs typeface="+mn-cs"/>
                    </a:rPr>
                    <m:t> </m:t>
                  </m:r>
                </m:oMath>
              </a14:m>
              <a:r>
                <a:rPr lang="es-CR" sz="1200" baseline="0"/>
                <a:t>; y de la nueva ecuación, la pendiente (m), corresponde a </a:t>
              </a:r>
              <a14:m>
                <m:oMath xmlns:m="http://schemas.openxmlformats.org/officeDocument/2006/math">
                  <m:f>
                    <m:fPr>
                      <m:ctrlPr>
                        <a:rPr lang="es-CR" sz="1200" i="1" baseline="0">
                          <a:latin typeface="Cambria Math" panose="02040503050406030204" pitchFamily="18" charset="0"/>
                        </a:rPr>
                      </m:ctrlPr>
                    </m:fPr>
                    <m:num>
                      <m:r>
                        <a:rPr lang="es-CR" sz="1200" b="0" i="1" baseline="0">
                          <a:latin typeface="Cambria Math" panose="02040503050406030204" pitchFamily="18" charset="0"/>
                        </a:rPr>
                        <m:t>1</m:t>
                      </m:r>
                    </m:num>
                    <m:den>
                      <m:r>
                        <a:rPr lang="es-CR" sz="1200" b="0" i="1" baseline="0">
                          <a:latin typeface="Cambria Math" panose="02040503050406030204" pitchFamily="18" charset="0"/>
                        </a:rPr>
                        <m:t>𝑓</m:t>
                      </m:r>
                    </m:den>
                  </m:f>
                </m:oMath>
              </a14:m>
              <a:r>
                <a:rPr lang="es-CR" sz="1200" baseline="0"/>
                <a:t>. Por lo que a partir de la pendiente de la recta linealizada se logró determinar el valor de la frecuencia experimental para una tensión variable. </a:t>
              </a:r>
            </a:p>
            <a:p>
              <a:pPr algn="l"/>
              <a:endParaRPr lang="es-CR" sz="1200" baseline="0"/>
            </a:p>
            <a:p>
              <a:pPr algn="l"/>
              <a:r>
                <a:rPr lang="es-CR" sz="1200" baseline="0"/>
                <a:t>Una vez obtenido este valor de frecuencia, se comparó también con la frecuencia teórica de 60 Hz. Tanto para este, como para la frecuencia de oscilación experimental para una tensión constante, se obtuvieron valores muy similares al valor teórico, con solo un 1% de error en ambos casos.</a:t>
              </a:r>
            </a:p>
            <a:p>
              <a:endParaRPr lang="es-CR" sz="1200"/>
            </a:p>
          </xdr:txBody>
        </xdr:sp>
      </mc:Choice>
      <mc:Fallback xmlns="">
        <xdr:sp macro="" textlink="">
          <xdr:nvSpPr>
            <xdr:cNvPr id="9" name="CuadroTexto 8">
              <a:extLst>
                <a:ext uri="{FF2B5EF4-FFF2-40B4-BE49-F238E27FC236}">
                  <a16:creationId xmlns:a16="http://schemas.microsoft.com/office/drawing/2014/main" id="{5A38CFDD-42A1-4F02-8A66-D0747BA35EBD}"/>
                </a:ext>
              </a:extLst>
            </xdr:cNvPr>
            <xdr:cNvSpPr txBox="1"/>
          </xdr:nvSpPr>
          <xdr:spPr>
            <a:xfrm>
              <a:off x="20571602" y="14766282"/>
              <a:ext cx="5959664" cy="70826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R" sz="1200" b="1"/>
                <a:t>Análisis</a:t>
              </a:r>
              <a:r>
                <a:rPr lang="es-CR" sz="1200" b="1" baseline="0"/>
                <a:t> de datos</a:t>
              </a:r>
            </a:p>
            <a:p>
              <a:pPr algn="ctr"/>
              <a:endParaRPr lang="es-CR" sz="1200" b="1"/>
            </a:p>
            <a:p>
              <a:pPr algn="l"/>
              <a:r>
                <a:rPr lang="es-CR" sz="1200" b="0"/>
                <a:t>A partir de</a:t>
              </a:r>
              <a:r>
                <a:rPr lang="es-CR" sz="1200" b="0" baseline="0"/>
                <a:t> los datos obtenidos de las mediciones se pudo determinar: la longitud de onda, simplemente multiplicando la distancia medida entre nodos consecutivos por 2; la tensión en el alambre, ya que aplicando la primera ley de newton se sabe que la tensión sería igual al producto del peso de la masa colgante; y la densidad de masa lineal, dividiendo la masa del alambre entre su longitud.</a:t>
              </a:r>
              <a:endParaRPr lang="es-CR" sz="1200" b="0"/>
            </a:p>
            <a:p>
              <a:pPr algn="l"/>
              <a:endParaRPr lang="es-CR" sz="1200" b="0"/>
            </a:p>
            <a:p>
              <a:pPr algn="l"/>
              <a:r>
                <a:rPr lang="es-CR" sz="1200"/>
                <a:t>De la teoría conocemos</a:t>
              </a:r>
              <a:r>
                <a:rPr lang="es-CR" sz="1200" baseline="0"/>
                <a:t> la relación entre los valores de tensión (T), frecuencia de oscilación (f), longitud de onda (</a:t>
              </a:r>
              <a:r>
                <a:rPr lang="el-GR" sz="1200" baseline="0">
                  <a:latin typeface="Calibri" panose="020F0502020204030204" pitchFamily="34" charset="0"/>
                  <a:cs typeface="Calibri" panose="020F0502020204030204" pitchFamily="34" charset="0"/>
                </a:rPr>
                <a:t>λ</a:t>
              </a:r>
              <a:r>
                <a:rPr lang="es-CR" sz="1200" baseline="0"/>
                <a:t>) y densidad de masa lineal (</a:t>
              </a:r>
              <a:r>
                <a:rPr lang="es-CR" sz="1200" baseline="0">
                  <a:latin typeface="Calibri" panose="020F0502020204030204" pitchFamily="34" charset="0"/>
                  <a:cs typeface="Calibri" panose="020F0502020204030204" pitchFamily="34" charset="0"/>
                </a:rPr>
                <a:t>µ</a:t>
              </a:r>
              <a:r>
                <a:rPr lang="es-CR" sz="1200" baseline="0"/>
                <a:t>), la cual se expresan matemáticamente de la siguiente forma: </a:t>
              </a:r>
            </a:p>
            <a:p>
              <a:pPr algn="l"/>
              <a:r>
                <a:rPr lang="es-CR" sz="1200" b="0" i="0">
                  <a:latin typeface="Cambria Math" panose="02040503050406030204" pitchFamily="18" charset="0"/>
                </a:rPr>
                <a:t>𝑇/</a:t>
              </a:r>
              <a:r>
                <a:rPr lang="es-CR" sz="1200" i="0">
                  <a:latin typeface="Cambria Math" panose="02040503050406030204" pitchFamily="18" charset="0"/>
                  <a:ea typeface="Cambria Math" panose="02040503050406030204" pitchFamily="18" charset="0"/>
                </a:rPr>
                <a:t>𝜇</a:t>
              </a:r>
              <a:r>
                <a:rPr lang="es-CR" sz="1200" b="0" i="0">
                  <a:latin typeface="Cambria Math" panose="02040503050406030204" pitchFamily="18" charset="0"/>
                </a:rPr>
                <a:t>=𝑓^2 </a:t>
              </a:r>
              <a:r>
                <a:rPr lang="el-GR" sz="1200" i="0">
                  <a:latin typeface="Cambria Math" panose="02040503050406030204" pitchFamily="18" charset="0"/>
                </a:rPr>
                <a:t>λ</a:t>
              </a:r>
              <a:r>
                <a:rPr lang="es-CR" sz="1200" i="0">
                  <a:latin typeface="Cambria Math" panose="02040503050406030204" pitchFamily="18" charset="0"/>
                </a:rPr>
                <a:t>^</a:t>
              </a:r>
              <a:r>
                <a:rPr lang="es-CR" sz="1200" b="0" i="0">
                  <a:latin typeface="Cambria Math" panose="02040503050406030204" pitchFamily="18" charset="0"/>
                </a:rPr>
                <a:t>2</a:t>
              </a:r>
              <a:endParaRPr lang="es-CR" sz="1200"/>
            </a:p>
            <a:p>
              <a:pPr algn="l"/>
              <a:endParaRPr lang="es-CR" sz="1200"/>
            </a:p>
            <a:p>
              <a:pPr algn="l"/>
              <a:r>
                <a:rPr lang="es-CR" sz="1200"/>
                <a:t>Esta relación</a:t>
              </a:r>
              <a:r>
                <a:rPr lang="es-CR" sz="1200" baseline="0"/>
                <a:t> se utilizó para determinar el valor experimental de la frecuencia de oscilación en el alambre para una tensión constante, y se comparó este valor con los 60 Hz, que corresponden al valor de la frecuencia teórica.</a:t>
              </a:r>
            </a:p>
            <a:p>
              <a:pPr algn="l"/>
              <a:endParaRPr lang="es-CR" sz="1200" baseline="0"/>
            </a:p>
            <a:p>
              <a:pPr algn="l"/>
              <a:r>
                <a:rPr lang="es-CR" sz="1200" baseline="0"/>
                <a:t>Para determinar el valor de la frecuencia de oscilación para una tensión variable, se graficaron las mediciones obtenidas para la longitud de onda, en función de la tensión. Al realizar el cambio de variable adecuado y linealizar la curva se obtuvo una nueva ecuación que relaciona los datos. </a:t>
              </a:r>
            </a:p>
            <a:p>
              <a:pPr algn="l"/>
              <a:r>
                <a:rPr lang="el-GR" sz="1200" i="0" baseline="0">
                  <a:latin typeface="Cambria Math" panose="02040503050406030204" pitchFamily="18" charset="0"/>
                </a:rPr>
                <a:t>λ</a:t>
              </a:r>
              <a:r>
                <a:rPr lang="es-CR" sz="1200" b="0" i="0" baseline="0">
                  <a:latin typeface="Cambria Math" panose="02040503050406030204" pitchFamily="18" charset="0"/>
                </a:rPr>
                <a:t>=</a:t>
              </a:r>
              <a:r>
                <a:rPr lang="es-CR" sz="1100" b="0" i="0" baseline="0">
                  <a:solidFill>
                    <a:schemeClr val="dk1"/>
                  </a:solidFill>
                  <a:effectLst/>
                  <a:latin typeface="Cambria Math" panose="02040503050406030204" pitchFamily="18" charset="0"/>
                  <a:ea typeface="+mn-ea"/>
                  <a:cs typeface="+mn-cs"/>
                </a:rPr>
                <a:t>1/𝑓</a:t>
              </a:r>
              <a:r>
                <a:rPr lang="es-CR" sz="1200" b="0" i="0" baseline="0">
                  <a:solidFill>
                    <a:schemeClr val="dk1"/>
                  </a:solidFill>
                  <a:effectLst/>
                  <a:latin typeface="Cambria Math" panose="02040503050406030204" pitchFamily="18" charset="0"/>
                  <a:ea typeface="+mn-ea"/>
                  <a:cs typeface="+mn-cs"/>
                </a:rPr>
                <a:t> </a:t>
              </a:r>
              <a:r>
                <a:rPr lang="es-CR" sz="1200" b="0" i="0" baseline="0">
                  <a:latin typeface="Cambria Math" panose="02040503050406030204" pitchFamily="18" charset="0"/>
                </a:rPr>
                <a:t>√(𝑇/</a:t>
              </a:r>
              <a:r>
                <a:rPr lang="es-CR" sz="1200" b="0" i="0" baseline="0">
                  <a:latin typeface="Cambria Math" panose="02040503050406030204" pitchFamily="18" charset="0"/>
                  <a:ea typeface="Cambria Math" panose="02040503050406030204" pitchFamily="18" charset="0"/>
                </a:rPr>
                <a:t>𝜇) </a:t>
              </a:r>
              <a:r>
                <a:rPr lang="es-CR" sz="1200" b="0" i="0" baseline="0">
                  <a:latin typeface="Cambria Math" panose="02040503050406030204" pitchFamily="18" charset="0"/>
                </a:rPr>
                <a:t> </a:t>
              </a:r>
              <a:endParaRPr lang="es-CR" sz="1200" baseline="0"/>
            </a:p>
            <a:p>
              <a:pPr algn="l"/>
              <a:endParaRPr lang="es-CR" sz="1200" baseline="0"/>
            </a:p>
            <a:p>
              <a:pPr algn="l"/>
              <a:r>
                <a:rPr lang="es-CR" sz="1200" baseline="0"/>
                <a:t>En la gráfica linealizada se logra ver que las longitudes de onda, las mismas que en la primera gráfica, están ahora en función de la velocidad de onda, ya que </a:t>
              </a:r>
              <a:r>
                <a:rPr lang="es-CR" sz="1200" b="0" i="0" baseline="0">
                  <a:latin typeface="Cambria Math" panose="02040503050406030204" pitchFamily="18" charset="0"/>
                </a:rPr>
                <a:t>𝑣=</a:t>
              </a:r>
              <a:r>
                <a:rPr lang="es-CR" sz="1100" b="0" i="0" baseline="0">
                  <a:solidFill>
                    <a:schemeClr val="dk1"/>
                  </a:solidFill>
                  <a:effectLst/>
                  <a:latin typeface="Cambria Math" panose="02040503050406030204" pitchFamily="18" charset="0"/>
                  <a:ea typeface="+mn-ea"/>
                  <a:cs typeface="+mn-cs"/>
                </a:rPr>
                <a:t>√(𝑇/𝜇)  </a:t>
              </a:r>
              <a:r>
                <a:rPr lang="es-CR" sz="1200" baseline="0"/>
                <a:t>; y de la nueva ecuación, la pendiente (m), corresponde a </a:t>
              </a:r>
              <a:r>
                <a:rPr lang="es-CR" sz="1200" b="0" i="0" baseline="0">
                  <a:latin typeface="Cambria Math" panose="02040503050406030204" pitchFamily="18" charset="0"/>
                </a:rPr>
                <a:t>1/𝑓</a:t>
              </a:r>
              <a:r>
                <a:rPr lang="es-CR" sz="1200" baseline="0"/>
                <a:t>. Por lo que a partir de la pendiente de la recta linealizada se logró determinar el valor de la frecuencia experimental para una tensión variable. </a:t>
              </a:r>
            </a:p>
            <a:p>
              <a:pPr algn="l"/>
              <a:endParaRPr lang="es-CR" sz="1200" baseline="0"/>
            </a:p>
            <a:p>
              <a:pPr algn="l"/>
              <a:r>
                <a:rPr lang="es-CR" sz="1200" baseline="0"/>
                <a:t>Una vez obtenido este valor de frecuencia, se comparó también con la frecuencia teórica de 60 Hz. Tanto para este, como para la frecuencia de oscilación experimental para una tensión constante, se obtuvieron valores muy similares al valor teórico, con solo un 1% de error en ambos casos.</a:t>
              </a:r>
            </a:p>
            <a:p>
              <a:endParaRPr lang="es-CR" sz="1200"/>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619034</xdr:colOff>
      <xdr:row>7</xdr:row>
      <xdr:rowOff>21392</xdr:rowOff>
    </xdr:from>
    <xdr:to>
      <xdr:col>11</xdr:col>
      <xdr:colOff>1135685</xdr:colOff>
      <xdr:row>24</xdr:row>
      <xdr:rowOff>88508</xdr:rowOff>
    </xdr:to>
    <xdr:graphicFrame macro="">
      <xdr:nvGraphicFramePr>
        <xdr:cNvPr id="2" name="Gráfico 2">
          <a:extLst>
            <a:ext uri="{FF2B5EF4-FFF2-40B4-BE49-F238E27FC236}">
              <a16:creationId xmlns:a16="http://schemas.microsoft.com/office/drawing/2014/main" id="{462B2E33-3C12-494B-AAE9-70B6F572FD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80874</xdr:colOff>
      <xdr:row>29</xdr:row>
      <xdr:rowOff>40138</xdr:rowOff>
    </xdr:from>
    <xdr:to>
      <xdr:col>11</xdr:col>
      <xdr:colOff>1328950</xdr:colOff>
      <xdr:row>46</xdr:row>
      <xdr:rowOff>55137</xdr:rowOff>
    </xdr:to>
    <xdr:graphicFrame macro="">
      <xdr:nvGraphicFramePr>
        <xdr:cNvPr id="3" name="Gráfico 3">
          <a:extLst>
            <a:ext uri="{FF2B5EF4-FFF2-40B4-BE49-F238E27FC236}">
              <a16:creationId xmlns:a16="http://schemas.microsoft.com/office/drawing/2014/main" id="{CCD752ED-6F43-496D-A0A1-5C5B7705E6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725656</xdr:colOff>
      <xdr:row>7</xdr:row>
      <xdr:rowOff>27654</xdr:rowOff>
    </xdr:from>
    <xdr:to>
      <xdr:col>23</xdr:col>
      <xdr:colOff>220559</xdr:colOff>
      <xdr:row>24</xdr:row>
      <xdr:rowOff>62706</xdr:rowOff>
    </xdr:to>
    <xdr:graphicFrame macro="">
      <xdr:nvGraphicFramePr>
        <xdr:cNvPr id="4" name="Gráfico 4">
          <a:extLst>
            <a:ext uri="{FF2B5EF4-FFF2-40B4-BE49-F238E27FC236}">
              <a16:creationId xmlns:a16="http://schemas.microsoft.com/office/drawing/2014/main" id="{1AAA6E2D-779E-4677-969E-39CD4687E3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3042</xdr:colOff>
      <xdr:row>76</xdr:row>
      <xdr:rowOff>33145</xdr:rowOff>
    </xdr:from>
    <xdr:to>
      <xdr:col>23</xdr:col>
      <xdr:colOff>254502</xdr:colOff>
      <xdr:row>93</xdr:row>
      <xdr:rowOff>68197</xdr:rowOff>
    </xdr:to>
    <xdr:graphicFrame macro="">
      <xdr:nvGraphicFramePr>
        <xdr:cNvPr id="5" name="Gráfico 8">
          <a:extLst>
            <a:ext uri="{FF2B5EF4-FFF2-40B4-BE49-F238E27FC236}">
              <a16:creationId xmlns:a16="http://schemas.microsoft.com/office/drawing/2014/main" id="{FF87FBDC-2D1A-4BBE-9105-B36EC5539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227816</xdr:colOff>
      <xdr:row>9</xdr:row>
      <xdr:rowOff>157113</xdr:rowOff>
    </xdr:from>
    <xdr:to>
      <xdr:col>4</xdr:col>
      <xdr:colOff>180682</xdr:colOff>
      <xdr:row>12</xdr:row>
      <xdr:rowOff>54989</xdr:rowOff>
    </xdr:to>
    <xdr:sp macro="" textlink="">
      <xdr:nvSpPr>
        <xdr:cNvPr id="6" name="TextBox 5">
          <a:extLst>
            <a:ext uri="{FF2B5EF4-FFF2-40B4-BE49-F238E27FC236}">
              <a16:creationId xmlns:a16="http://schemas.microsoft.com/office/drawing/2014/main" id="{ABD23BEF-26BE-448D-B1C5-404E1B90D1C6}"/>
            </a:ext>
          </a:extLst>
        </xdr:cNvPr>
        <xdr:cNvSpPr txBox="1"/>
      </xdr:nvSpPr>
      <xdr:spPr>
        <a:xfrm>
          <a:off x="2605256" y="1437273"/>
          <a:ext cx="1461626" cy="4465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R" sz="1100"/>
            <a:t>Resolución del trasnportador:</a:t>
          </a:r>
          <a:r>
            <a:rPr lang="es-CR" sz="1100" baseline="0"/>
            <a:t> 1°</a:t>
          </a:r>
          <a:endParaRPr lang="es-CR" sz="1100"/>
        </a:p>
      </xdr:txBody>
    </xdr:sp>
    <xdr:clientData/>
  </xdr:twoCellAnchor>
  <xdr:twoCellAnchor>
    <xdr:from>
      <xdr:col>25</xdr:col>
      <xdr:colOff>14713</xdr:colOff>
      <xdr:row>8</xdr:row>
      <xdr:rowOff>41537</xdr:rowOff>
    </xdr:from>
    <xdr:to>
      <xdr:col>29</xdr:col>
      <xdr:colOff>118753</xdr:colOff>
      <xdr:row>17</xdr:row>
      <xdr:rowOff>9896</xdr:rowOff>
    </xdr:to>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5D1194FC-8708-445F-9D98-84AEC9E2D701}"/>
                </a:ext>
              </a:extLst>
            </xdr:cNvPr>
            <xdr:cNvSpPr txBox="1"/>
          </xdr:nvSpPr>
          <xdr:spPr>
            <a:xfrm>
              <a:off x="27103813" y="1138817"/>
              <a:ext cx="3273960" cy="1614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a:latin typeface="+mn-lt"/>
                </a:rPr>
                <a:t>Cambio de variable:</a:t>
              </a:r>
            </a:p>
            <a:p>
              <a:endParaRPr lang="en-US" sz="1200" b="0" i="1">
                <a:latin typeface="Cambria Math" panose="02040503050406030204" pitchFamily="18" charset="0"/>
              </a:endParaRPr>
            </a:p>
            <a:p>
              <a14:m>
                <m:oMathPara xmlns:m="http://schemas.openxmlformats.org/officeDocument/2006/math">
                  <m:oMathParaPr>
                    <m:jc m:val="centerGroup"/>
                  </m:oMathParaPr>
                  <m:oMath xmlns:m="http://schemas.openxmlformats.org/officeDocument/2006/math">
                    <m:r>
                      <a:rPr lang="en-US" sz="1200" b="0" i="1">
                        <a:latin typeface="Cambria Math" panose="02040503050406030204" pitchFamily="18" charset="0"/>
                      </a:rPr>
                      <m:t>𝑠𝑒𝑛</m:t>
                    </m:r>
                    <m:d>
                      <m:dPr>
                        <m:ctrlPr>
                          <a:rPr lang="en-US" sz="1200" b="0" i="1">
                            <a:latin typeface="Cambria Math" panose="02040503050406030204" pitchFamily="18" charset="0"/>
                          </a:rPr>
                        </m:ctrlPr>
                      </m:dPr>
                      <m:e>
                        <m:sSub>
                          <m:sSubPr>
                            <m:ctrlPr>
                              <a:rPr lang="en-US" sz="1200" b="0" i="1">
                                <a:latin typeface="Cambria Math" panose="02040503050406030204" pitchFamily="18" charset="0"/>
                              </a:rPr>
                            </m:ctrlPr>
                          </m:sSubPr>
                          <m:e>
                            <m:r>
                              <a:rPr lang="en-US" sz="1200" b="0" i="1">
                                <a:latin typeface="Cambria Math" panose="02040503050406030204" pitchFamily="18" charset="0"/>
                                <a:ea typeface="Cambria Math" panose="02040503050406030204" pitchFamily="18" charset="0"/>
                              </a:rPr>
                              <m:t>𝜃</m:t>
                            </m:r>
                          </m:e>
                          <m:sub>
                            <m:r>
                              <a:rPr lang="en-US" sz="1200" b="0" i="1">
                                <a:latin typeface="Cambria Math" panose="02040503050406030204" pitchFamily="18" charset="0"/>
                              </a:rPr>
                              <m:t>𝑖</m:t>
                            </m:r>
                          </m:sub>
                        </m:sSub>
                      </m:e>
                    </m:d>
                    <m:r>
                      <a:rPr lang="en-US" sz="1200" b="0" i="1">
                        <a:latin typeface="Cambria Math" panose="02040503050406030204" pitchFamily="18" charset="0"/>
                      </a:rPr>
                      <m:t>=</m:t>
                    </m:r>
                    <m:f>
                      <m:fPr>
                        <m:ctrlPr>
                          <a:rPr lang="en-US" sz="1200" b="0" i="1">
                            <a:solidFill>
                              <a:schemeClr val="dk1"/>
                            </a:solidFill>
                            <a:effectLst/>
                            <a:latin typeface="+mn-lt"/>
                            <a:ea typeface="+mn-ea"/>
                            <a:cs typeface="+mn-cs"/>
                          </a:rPr>
                        </m:ctrlPr>
                      </m:fPr>
                      <m:num>
                        <m:sSub>
                          <m:sSubPr>
                            <m:ctrlPr>
                              <a:rPr lang="en-US" sz="1200" b="0" i="1">
                                <a:solidFill>
                                  <a:schemeClr val="dk1"/>
                                </a:solidFill>
                                <a:effectLst/>
                                <a:latin typeface="+mn-lt"/>
                                <a:ea typeface="+mn-ea"/>
                                <a:cs typeface="+mn-cs"/>
                              </a:rPr>
                            </m:ctrlPr>
                          </m:sSubPr>
                          <m:e>
                            <m:r>
                              <a:rPr lang="en-US" sz="1200" b="0" i="1">
                                <a:solidFill>
                                  <a:schemeClr val="dk1"/>
                                </a:solidFill>
                                <a:effectLst/>
                                <a:latin typeface="+mn-lt"/>
                                <a:ea typeface="+mn-ea"/>
                                <a:cs typeface="+mn-cs"/>
                              </a:rPr>
                              <m:t>𝑛</m:t>
                            </m:r>
                          </m:e>
                          <m:sub>
                            <m:r>
                              <a:rPr lang="en-US" sz="1200" b="0" i="1">
                                <a:solidFill>
                                  <a:schemeClr val="dk1"/>
                                </a:solidFill>
                                <a:effectLst/>
                                <a:latin typeface="+mn-lt"/>
                                <a:ea typeface="+mn-ea"/>
                                <a:cs typeface="+mn-cs"/>
                              </a:rPr>
                              <m:t>𝑚𝑎𝑡𝑒𝑟𝑖𝑎𝑙</m:t>
                            </m:r>
                          </m:sub>
                        </m:sSub>
                      </m:num>
                      <m:den>
                        <m:sSub>
                          <m:sSubPr>
                            <m:ctrlPr>
                              <a:rPr lang="en-US" sz="1200" b="0" i="1">
                                <a:solidFill>
                                  <a:schemeClr val="dk1"/>
                                </a:solidFill>
                                <a:effectLst/>
                                <a:latin typeface="+mn-lt"/>
                                <a:ea typeface="+mn-ea"/>
                                <a:cs typeface="+mn-cs"/>
                              </a:rPr>
                            </m:ctrlPr>
                          </m:sSubPr>
                          <m:e>
                            <m:r>
                              <a:rPr lang="en-US" sz="1200" b="0" i="1">
                                <a:solidFill>
                                  <a:schemeClr val="dk1"/>
                                </a:solidFill>
                                <a:effectLst/>
                                <a:latin typeface="+mn-lt"/>
                                <a:ea typeface="+mn-ea"/>
                                <a:cs typeface="+mn-cs"/>
                              </a:rPr>
                              <m:t>𝑛</m:t>
                            </m:r>
                          </m:e>
                          <m:sub>
                            <m:r>
                              <a:rPr lang="en-US" sz="1200" b="0" i="1">
                                <a:solidFill>
                                  <a:schemeClr val="dk1"/>
                                </a:solidFill>
                                <a:effectLst/>
                                <a:latin typeface="Cambria Math" panose="02040503050406030204" pitchFamily="18" charset="0"/>
                                <a:ea typeface="+mn-ea"/>
                                <a:cs typeface="+mn-cs"/>
                              </a:rPr>
                              <m:t>𝑎𝑖𝑟𝑒</m:t>
                            </m:r>
                          </m:sub>
                        </m:sSub>
                      </m:den>
                    </m:f>
                    <m:r>
                      <a:rPr lang="en-US" sz="1200" b="0" i="1">
                        <a:solidFill>
                          <a:schemeClr val="dk1"/>
                        </a:solidFill>
                        <a:effectLst/>
                        <a:latin typeface="+mn-lt"/>
                        <a:ea typeface="+mn-ea"/>
                        <a:cs typeface="+mn-cs"/>
                      </a:rPr>
                      <m:t>𝑠𝑒𝑛</m:t>
                    </m:r>
                    <m:d>
                      <m:dPr>
                        <m:ctrlPr>
                          <a:rPr lang="en-US" sz="1200" b="0" i="1">
                            <a:solidFill>
                              <a:schemeClr val="dk1"/>
                            </a:solidFill>
                            <a:effectLst/>
                            <a:latin typeface="+mn-lt"/>
                            <a:ea typeface="+mn-ea"/>
                            <a:cs typeface="+mn-cs"/>
                          </a:rPr>
                        </m:ctrlPr>
                      </m:dPr>
                      <m:e>
                        <m:sSub>
                          <m:sSubPr>
                            <m:ctrlPr>
                              <a:rPr lang="en-US" sz="1200" b="0" i="1">
                                <a:solidFill>
                                  <a:schemeClr val="dk1"/>
                                </a:solidFill>
                                <a:effectLst/>
                                <a:latin typeface="+mn-lt"/>
                                <a:ea typeface="+mn-ea"/>
                                <a:cs typeface="+mn-cs"/>
                              </a:rPr>
                            </m:ctrlPr>
                          </m:sSubPr>
                          <m:e>
                            <m:r>
                              <a:rPr lang="en-US" sz="1200" b="0" i="1">
                                <a:solidFill>
                                  <a:schemeClr val="dk1"/>
                                </a:solidFill>
                                <a:effectLst/>
                                <a:latin typeface="+mn-lt"/>
                                <a:ea typeface="+mn-ea"/>
                                <a:cs typeface="+mn-cs"/>
                              </a:rPr>
                              <m:t>𝜃</m:t>
                            </m:r>
                          </m:e>
                          <m:sub>
                            <m:r>
                              <a:rPr lang="en-US" sz="1200" b="0" i="1">
                                <a:solidFill>
                                  <a:schemeClr val="dk1"/>
                                </a:solidFill>
                                <a:effectLst/>
                                <a:latin typeface="Cambria Math" panose="02040503050406030204" pitchFamily="18" charset="0"/>
                                <a:ea typeface="+mn-ea"/>
                                <a:cs typeface="+mn-cs"/>
                              </a:rPr>
                              <m:t>𝑟𝑒𝑓𝑟</m:t>
                            </m:r>
                          </m:sub>
                        </m:sSub>
                      </m:e>
                    </m:d>
                  </m:oMath>
                </m:oMathPara>
              </a14:m>
              <a:endParaRPr lang="es-CR" sz="1200"/>
            </a:p>
            <a:p>
              <a:endParaRPr lang="es-CR" sz="1200"/>
            </a:p>
            <a:p>
              <a:pPr algn="ctr"/>
              <a:r>
                <a:rPr lang="es-CR" sz="1200"/>
                <a:t>Y</a:t>
              </a:r>
              <a:r>
                <a:rPr lang="es-CR" sz="1200" baseline="0"/>
                <a:t>         =       </a:t>
              </a:r>
              <a:r>
                <a:rPr lang="es-CR" sz="1200"/>
                <a:t>m               X</a:t>
              </a:r>
            </a:p>
            <a:p>
              <a:r>
                <a:rPr lang="es-CR" sz="1200"/>
                <a:t>*En</a:t>
              </a:r>
              <a:r>
                <a:rPr lang="es-CR" sz="1200" baseline="0"/>
                <a:t> radianes</a:t>
              </a:r>
              <a:endParaRPr lang="es-CR" sz="1200"/>
            </a:p>
          </xdr:txBody>
        </xdr:sp>
      </mc:Choice>
      <mc:Fallback>
        <xdr:sp macro="" textlink="">
          <xdr:nvSpPr>
            <xdr:cNvPr id="7" name="TextBox 6">
              <a:extLst>
                <a:ext uri="{FF2B5EF4-FFF2-40B4-BE49-F238E27FC236}">
                  <a16:creationId xmlns:a16="http://schemas.microsoft.com/office/drawing/2014/main" id="{5D1194FC-8708-445F-9D98-84AEC9E2D701}"/>
                </a:ext>
              </a:extLst>
            </xdr:cNvPr>
            <xdr:cNvSpPr txBox="1"/>
          </xdr:nvSpPr>
          <xdr:spPr>
            <a:xfrm>
              <a:off x="27103813" y="1138817"/>
              <a:ext cx="3273960" cy="1614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a:latin typeface="+mn-lt"/>
                </a:rPr>
                <a:t>Cambio de variable:</a:t>
              </a:r>
            </a:p>
            <a:p>
              <a:endParaRPr lang="en-US" sz="1200" b="0" i="1">
                <a:latin typeface="Cambria Math" panose="02040503050406030204" pitchFamily="18" charset="0"/>
              </a:endParaRPr>
            </a:p>
            <a:p>
              <a:r>
                <a:rPr lang="en-US" sz="1200" b="0" i="0">
                  <a:latin typeface="Cambria Math" panose="02040503050406030204" pitchFamily="18" charset="0"/>
                </a:rPr>
                <a:t>𝑠𝑒𝑛(</a:t>
              </a:r>
              <a:r>
                <a:rPr lang="en-US" sz="1200" b="0" i="0">
                  <a:latin typeface="Cambria Math" panose="02040503050406030204" pitchFamily="18" charset="0"/>
                  <a:ea typeface="Cambria Math" panose="02040503050406030204" pitchFamily="18" charset="0"/>
                </a:rPr>
                <a:t>𝜃_</a:t>
              </a:r>
              <a:r>
                <a:rPr lang="en-US" sz="1200" b="0" i="0">
                  <a:latin typeface="Cambria Math" panose="02040503050406030204" pitchFamily="18" charset="0"/>
                </a:rPr>
                <a:t>𝑖 )=</a:t>
              </a:r>
              <a:r>
                <a:rPr lang="en-US" sz="1200" b="0" i="0">
                  <a:solidFill>
                    <a:schemeClr val="dk1"/>
                  </a:solidFill>
                  <a:effectLst/>
                  <a:latin typeface="+mn-lt"/>
                  <a:ea typeface="+mn-ea"/>
                  <a:cs typeface="+mn-cs"/>
                </a:rPr>
                <a:t>𝑛_𝑚𝑎𝑡𝑒𝑟𝑖𝑎𝑙/𝑛_</a:t>
              </a:r>
              <a:r>
                <a:rPr lang="en-US" sz="1200" b="0" i="0">
                  <a:solidFill>
                    <a:schemeClr val="dk1"/>
                  </a:solidFill>
                  <a:effectLst/>
                  <a:latin typeface="Cambria Math" panose="02040503050406030204" pitchFamily="18" charset="0"/>
                  <a:ea typeface="+mn-ea"/>
                  <a:cs typeface="+mn-cs"/>
                </a:rPr>
                <a:t>𝑎𝑖𝑟𝑒</a:t>
              </a:r>
              <a:r>
                <a:rPr lang="en-US" sz="1200" b="0" i="0">
                  <a:solidFill>
                    <a:schemeClr val="dk1"/>
                  </a:solidFill>
                  <a:effectLst/>
                  <a:latin typeface="+mn-lt"/>
                  <a:ea typeface="+mn-ea"/>
                  <a:cs typeface="+mn-cs"/>
                </a:rPr>
                <a:t>  𝑠𝑒𝑛(𝜃_</a:t>
              </a:r>
              <a:r>
                <a:rPr lang="en-US" sz="1200" b="0" i="0">
                  <a:solidFill>
                    <a:schemeClr val="dk1"/>
                  </a:solidFill>
                  <a:effectLst/>
                  <a:latin typeface="Cambria Math" panose="02040503050406030204" pitchFamily="18" charset="0"/>
                  <a:ea typeface="+mn-ea"/>
                  <a:cs typeface="+mn-cs"/>
                </a:rPr>
                <a:t>𝑟𝑒𝑓𝑟</a:t>
              </a:r>
              <a:r>
                <a:rPr lang="en-US" sz="1200" b="0" i="0">
                  <a:solidFill>
                    <a:schemeClr val="dk1"/>
                  </a:solidFill>
                  <a:effectLst/>
                  <a:latin typeface="+mn-lt"/>
                  <a:ea typeface="+mn-ea"/>
                  <a:cs typeface="+mn-cs"/>
                </a:rPr>
                <a:t> )</a:t>
              </a:r>
              <a:endParaRPr lang="es-CR" sz="1200"/>
            </a:p>
            <a:p>
              <a:endParaRPr lang="es-CR" sz="1200"/>
            </a:p>
            <a:p>
              <a:pPr algn="ctr"/>
              <a:r>
                <a:rPr lang="es-CR" sz="1200"/>
                <a:t>Y</a:t>
              </a:r>
              <a:r>
                <a:rPr lang="es-CR" sz="1200" baseline="0"/>
                <a:t>         =       </a:t>
              </a:r>
              <a:r>
                <a:rPr lang="es-CR" sz="1200"/>
                <a:t>m               X</a:t>
              </a:r>
            </a:p>
            <a:p>
              <a:r>
                <a:rPr lang="es-CR" sz="1200"/>
                <a:t>*En</a:t>
              </a:r>
              <a:r>
                <a:rPr lang="es-CR" sz="1200" baseline="0"/>
                <a:t> radianes</a:t>
              </a:r>
              <a:endParaRPr lang="es-CR" sz="1200"/>
            </a:p>
          </xdr:txBody>
        </xdr:sp>
      </mc:Fallback>
    </mc:AlternateContent>
    <xdr:clientData/>
  </xdr:twoCellAnchor>
  <xdr:twoCellAnchor>
    <xdr:from>
      <xdr:col>17</xdr:col>
      <xdr:colOff>582448</xdr:colOff>
      <xdr:row>52</xdr:row>
      <xdr:rowOff>161159</xdr:rowOff>
    </xdr:from>
    <xdr:to>
      <xdr:col>23</xdr:col>
      <xdr:colOff>110008</xdr:colOff>
      <xdr:row>70</xdr:row>
      <xdr:rowOff>5711</xdr:rowOff>
    </xdr:to>
    <xdr:graphicFrame macro="">
      <xdr:nvGraphicFramePr>
        <xdr:cNvPr id="8" name="Chart 7">
          <a:extLst>
            <a:ext uri="{FF2B5EF4-FFF2-40B4-BE49-F238E27FC236}">
              <a16:creationId xmlns:a16="http://schemas.microsoft.com/office/drawing/2014/main" id="{54BBFF8E-136F-4D6C-BA68-4F72443733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aran\Downloads\Kirchhoff%20Iniciado%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naran\Downloads\optic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éndulo F"/>
      <sheetName val="Campo E"/>
      <sheetName val="Ley Ohm"/>
      <sheetName val="Circuitos SyP"/>
      <sheetName val="Kirchhoff"/>
      <sheetName val="Campo T"/>
    </sheetNames>
    <sheetDataSet>
      <sheetData sheetId="0"/>
      <sheetData sheetId="1"/>
      <sheetData sheetId="2"/>
      <sheetData sheetId="3"/>
      <sheetData sheetId="4"/>
      <sheetData sheetId="5">
        <row r="21">
          <cell r="B21">
            <v>8.8100000000000001E-3</v>
          </cell>
          <cell r="D21">
            <v>0.47123889803846897</v>
          </cell>
        </row>
        <row r="22">
          <cell r="B22">
            <v>1.754E-2</v>
          </cell>
          <cell r="D22">
            <v>0.78539816339744828</v>
          </cell>
        </row>
        <row r="23">
          <cell r="B23">
            <v>2.6249999999999999E-2</v>
          </cell>
          <cell r="D23">
            <v>0.90757121103705141</v>
          </cell>
        </row>
        <row r="24">
          <cell r="B24">
            <v>3.4959999999999998E-2</v>
          </cell>
          <cell r="D24">
            <v>1.0122909661567112</v>
          </cell>
        </row>
        <row r="25">
          <cell r="B25">
            <v>4.3700000000000003E-2</v>
          </cell>
          <cell r="D25">
            <v>1.0821041362364843</v>
          </cell>
        </row>
        <row r="26">
          <cell r="B26">
            <v>5.2299999999999999E-2</v>
          </cell>
          <cell r="D26">
            <v>1.1693705988362009</v>
          </cell>
        </row>
        <row r="32">
          <cell r="C32">
            <v>0.50952544949442879</v>
          </cell>
        </row>
        <row r="33">
          <cell r="C33">
            <v>0.99999999999999989</v>
          </cell>
        </row>
        <row r="34">
          <cell r="C34">
            <v>1.2799416321930788</v>
          </cell>
        </row>
        <row r="35">
          <cell r="C35">
            <v>1.6003345290410507</v>
          </cell>
        </row>
        <row r="36">
          <cell r="C36">
            <v>1.8807264653463318</v>
          </cell>
        </row>
        <row r="37">
          <cell r="C37">
            <v>2.3558523658237531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11">
          <cell r="M11">
            <v>0.8660254037844386</v>
          </cell>
          <cell r="N11">
            <v>0.70710678118654746</v>
          </cell>
        </row>
        <row r="12">
          <cell r="M12">
            <v>0.76604444311897801</v>
          </cell>
          <cell r="N12">
            <v>0.60181502315204827</v>
          </cell>
        </row>
        <row r="13">
          <cell r="M13">
            <v>0.64278760968653925</v>
          </cell>
          <cell r="N13">
            <v>0.5299192642332049</v>
          </cell>
        </row>
        <row r="14">
          <cell r="D14">
            <v>60</v>
          </cell>
          <cell r="E14">
            <v>60</v>
          </cell>
          <cell r="F14">
            <v>45</v>
          </cell>
          <cell r="M14">
            <v>0.49999999999999994</v>
          </cell>
          <cell r="N14">
            <v>0.39073112848927377</v>
          </cell>
        </row>
        <row r="15">
          <cell r="D15">
            <v>50</v>
          </cell>
          <cell r="E15">
            <v>50</v>
          </cell>
          <cell r="F15">
            <v>37</v>
          </cell>
          <cell r="M15">
            <v>0.34202014332566871</v>
          </cell>
          <cell r="N15">
            <v>0.25881904510252074</v>
          </cell>
        </row>
        <row r="16">
          <cell r="D16">
            <v>40</v>
          </cell>
          <cell r="E16">
            <v>40</v>
          </cell>
          <cell r="F16">
            <v>32</v>
          </cell>
          <cell r="M16">
            <v>0.17364817766693033</v>
          </cell>
          <cell r="N16">
            <v>0.13917310096006544</v>
          </cell>
        </row>
        <row r="17">
          <cell r="D17">
            <v>30</v>
          </cell>
          <cell r="E17">
            <v>30</v>
          </cell>
          <cell r="F17">
            <v>23</v>
          </cell>
          <cell r="M17">
            <v>0</v>
          </cell>
          <cell r="N17">
            <v>0</v>
          </cell>
        </row>
        <row r="18">
          <cell r="D18">
            <v>20</v>
          </cell>
          <cell r="E18">
            <v>20</v>
          </cell>
          <cell r="F18">
            <v>15</v>
          </cell>
        </row>
        <row r="19">
          <cell r="D19">
            <v>10</v>
          </cell>
          <cell r="E19">
            <v>10</v>
          </cell>
          <cell r="F19">
            <v>8</v>
          </cell>
        </row>
        <row r="20">
          <cell r="D20">
            <v>0</v>
          </cell>
          <cell r="E20">
            <v>0</v>
          </cell>
          <cell r="F20">
            <v>0</v>
          </cell>
        </row>
        <row r="55">
          <cell r="M55">
            <v>0.8660254037844386</v>
          </cell>
          <cell r="N55">
            <v>0.70710678118654746</v>
          </cell>
        </row>
        <row r="56">
          <cell r="M56">
            <v>0.70710678118654746</v>
          </cell>
          <cell r="N56">
            <v>0.58778525229247314</v>
          </cell>
        </row>
        <row r="57">
          <cell r="M57">
            <v>0.49999999999999994</v>
          </cell>
          <cell r="N57">
            <v>0.40673664307580021</v>
          </cell>
        </row>
        <row r="58">
          <cell r="M58">
            <v>0.25881904510252074</v>
          </cell>
          <cell r="N58">
            <v>0.20791169081775934</v>
          </cell>
        </row>
        <row r="59">
          <cell r="M59">
            <v>0</v>
          </cell>
          <cell r="N59">
            <v>0</v>
          </cell>
        </row>
        <row r="78">
          <cell r="M78">
            <v>0.8660254037844386</v>
          </cell>
          <cell r="N78">
            <v>0.71933980033865108</v>
          </cell>
        </row>
        <row r="79">
          <cell r="M79">
            <v>0.70710678118654746</v>
          </cell>
          <cell r="N79">
            <v>0.58778525229247314</v>
          </cell>
        </row>
        <row r="80">
          <cell r="M80">
            <v>0.49999999999999994</v>
          </cell>
          <cell r="N80">
            <v>0.42261826174069944</v>
          </cell>
        </row>
        <row r="81">
          <cell r="M81">
            <v>0.25881904510252074</v>
          </cell>
          <cell r="N81">
            <v>0.224951054343865</v>
          </cell>
        </row>
        <row r="82">
          <cell r="M82">
            <v>0</v>
          </cell>
          <cell r="N82">
            <v>0</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opLeftCell="D34" zoomScale="98" zoomScaleNormal="85" workbookViewId="0">
      <selection activeCell="G26" sqref="G26:I26"/>
    </sheetView>
  </sheetViews>
  <sheetFormatPr defaultColWidth="11.1796875" defaultRowHeight="15" customHeight="1"/>
  <cols>
    <col min="1" max="1" width="3" customWidth="1"/>
    <col min="2" max="3" width="11" customWidth="1"/>
    <col min="4" max="5" width="13" customWidth="1"/>
    <col min="6" max="6" width="3.54296875" customWidth="1"/>
    <col min="7" max="7" width="14.6328125" customWidth="1"/>
    <col min="8" max="8" width="11" customWidth="1"/>
    <col min="9" max="9" width="12.81640625" customWidth="1"/>
    <col min="10" max="10" width="17.90625" customWidth="1"/>
    <col min="11" max="11" width="23.1796875" customWidth="1"/>
    <col min="12" max="12" width="21.54296875" bestFit="1" customWidth="1"/>
    <col min="13" max="13" width="15.81640625" customWidth="1"/>
    <col min="14" max="14" width="12.81640625" customWidth="1"/>
    <col min="15" max="18" width="11" customWidth="1"/>
    <col min="19" max="19" width="20.81640625" customWidth="1"/>
    <col min="20" max="20" width="14" customWidth="1"/>
    <col min="21" max="26" width="11" customWidth="1"/>
  </cols>
  <sheetData>
    <row r="1" spans="1:26" ht="16.2" thickBot="1">
      <c r="A1" s="1"/>
      <c r="C1" s="2"/>
      <c r="D1" s="2"/>
      <c r="E1" s="1"/>
      <c r="F1" s="1"/>
      <c r="G1" s="1"/>
      <c r="H1" s="1"/>
      <c r="I1" s="1"/>
      <c r="J1" s="1"/>
      <c r="K1" s="1"/>
      <c r="L1" s="1"/>
      <c r="M1" s="1"/>
      <c r="N1" s="1"/>
      <c r="O1" s="1"/>
      <c r="P1" s="1"/>
      <c r="Q1" s="1"/>
      <c r="R1" s="1"/>
      <c r="S1" s="1"/>
      <c r="T1" s="1"/>
      <c r="U1" s="1"/>
      <c r="V1" s="1"/>
      <c r="W1" s="1"/>
      <c r="X1" s="1"/>
      <c r="Y1" s="1"/>
      <c r="Z1" s="1"/>
    </row>
    <row r="2" spans="1:26" ht="15.75" customHeight="1">
      <c r="A2" s="3"/>
      <c r="B2" s="44" t="s">
        <v>0</v>
      </c>
      <c r="C2" s="4"/>
      <c r="D2" s="5"/>
      <c r="F2" s="1"/>
      <c r="G2" s="177" t="s">
        <v>1</v>
      </c>
      <c r="H2" s="178"/>
      <c r="I2" s="178"/>
      <c r="J2" s="178"/>
      <c r="K2" s="178"/>
      <c r="L2" s="178"/>
      <c r="M2" s="178"/>
      <c r="N2" s="179"/>
      <c r="O2" s="1"/>
      <c r="P2" s="1"/>
      <c r="Q2" s="1"/>
      <c r="R2" s="1"/>
      <c r="S2" s="1"/>
      <c r="T2" s="1"/>
      <c r="U2" s="1"/>
    </row>
    <row r="3" spans="1:26" ht="16.2" thickBot="1">
      <c r="A3" s="3"/>
      <c r="B3" s="46" t="s">
        <v>2</v>
      </c>
      <c r="C3" s="2"/>
      <c r="D3" s="6"/>
      <c r="F3" s="1"/>
      <c r="G3" s="180"/>
      <c r="H3" s="181"/>
      <c r="I3" s="181"/>
      <c r="J3" s="181"/>
      <c r="K3" s="181"/>
      <c r="L3" s="181"/>
      <c r="M3" s="181"/>
      <c r="N3" s="182"/>
      <c r="O3" s="1"/>
      <c r="P3" s="1"/>
      <c r="Q3" s="1"/>
      <c r="R3" s="1"/>
      <c r="S3" s="1"/>
      <c r="T3" s="1"/>
      <c r="U3" s="1"/>
    </row>
    <row r="4" spans="1:26" ht="18" customHeight="1">
      <c r="A4" s="3"/>
      <c r="B4" s="46" t="s">
        <v>3</v>
      </c>
      <c r="D4" s="6"/>
      <c r="F4" s="1"/>
      <c r="G4" s="7" t="s">
        <v>4</v>
      </c>
      <c r="H4" s="8" t="s">
        <v>5</v>
      </c>
      <c r="I4" s="8" t="s">
        <v>6</v>
      </c>
      <c r="J4" s="8" t="s">
        <v>7</v>
      </c>
      <c r="K4" s="8" t="s">
        <v>8</v>
      </c>
      <c r="L4" s="8" t="s">
        <v>9</v>
      </c>
      <c r="M4" s="8" t="s">
        <v>10</v>
      </c>
      <c r="N4" s="8" t="s">
        <v>11</v>
      </c>
      <c r="O4" s="1"/>
      <c r="P4" s="1"/>
      <c r="Q4" s="1"/>
      <c r="R4" s="1"/>
      <c r="S4" s="1"/>
      <c r="T4" s="1"/>
      <c r="U4" s="1"/>
    </row>
    <row r="5" spans="1:26" ht="15.6">
      <c r="A5" s="3"/>
      <c r="B5" s="45" t="s">
        <v>12</v>
      </c>
      <c r="C5" s="9"/>
      <c r="D5" s="10"/>
      <c r="F5" s="1"/>
      <c r="G5" s="11" t="s">
        <v>13</v>
      </c>
      <c r="H5" s="183" t="s">
        <v>14</v>
      </c>
      <c r="I5" s="184"/>
      <c r="J5" s="184"/>
      <c r="K5" s="184"/>
      <c r="L5" s="184"/>
      <c r="M5" s="184"/>
      <c r="N5" s="185"/>
      <c r="O5" s="1"/>
      <c r="P5" s="1"/>
      <c r="Q5" s="1"/>
      <c r="R5" s="1"/>
      <c r="S5" s="1"/>
      <c r="T5" s="1"/>
      <c r="U5" s="1"/>
    </row>
    <row r="6" spans="1:26" ht="15" customHeight="1">
      <c r="A6" s="1"/>
      <c r="F6" s="1"/>
      <c r="G6" s="12">
        <v>1</v>
      </c>
      <c r="H6" s="13">
        <v>0.93420000000000003</v>
      </c>
      <c r="I6" s="13">
        <v>0.91010000000000002</v>
      </c>
      <c r="J6" s="13">
        <v>0.89070000000000005</v>
      </c>
      <c r="K6" s="13">
        <v>0.87729999999999997</v>
      </c>
      <c r="L6" s="13">
        <v>0.88039999999999996</v>
      </c>
      <c r="M6" s="13">
        <v>0.92369999999999997</v>
      </c>
      <c r="N6" s="14">
        <v>1.0186999999999999</v>
      </c>
      <c r="O6" s="1"/>
      <c r="P6" s="1"/>
      <c r="Q6" s="1"/>
      <c r="R6" s="1"/>
      <c r="S6" s="1"/>
      <c r="T6" s="1"/>
      <c r="U6" s="1"/>
    </row>
    <row r="7" spans="1:26" ht="30.75" customHeight="1">
      <c r="A7" s="1"/>
      <c r="F7" s="1"/>
      <c r="G7" s="13">
        <v>2</v>
      </c>
      <c r="H7" s="13">
        <v>0.93589999999999995</v>
      </c>
      <c r="I7" s="13">
        <v>0.90910000000000002</v>
      </c>
      <c r="J7" s="13">
        <v>0.8901</v>
      </c>
      <c r="K7" s="13">
        <v>0.87809999999999999</v>
      </c>
      <c r="L7" s="13">
        <v>0.8821</v>
      </c>
      <c r="M7" s="13">
        <v>0.92120000000000002</v>
      </c>
      <c r="N7" s="14">
        <v>1.0230999999999999</v>
      </c>
      <c r="O7" s="1"/>
      <c r="P7" s="1"/>
      <c r="Q7" s="1"/>
      <c r="R7" s="1"/>
      <c r="S7" s="1"/>
      <c r="T7" s="1"/>
      <c r="U7" s="1"/>
    </row>
    <row r="8" spans="1:26" ht="15.6">
      <c r="A8" s="3"/>
      <c r="B8" s="177" t="s">
        <v>15</v>
      </c>
      <c r="C8" s="178"/>
      <c r="D8" s="178"/>
      <c r="E8" s="179"/>
      <c r="F8" s="1"/>
      <c r="G8" s="13">
        <v>3</v>
      </c>
      <c r="H8" s="13">
        <v>0.93589999999999995</v>
      </c>
      <c r="I8" s="13">
        <v>0.90920000000000001</v>
      </c>
      <c r="J8" s="13">
        <v>0.89029999999999998</v>
      </c>
      <c r="K8" s="13">
        <v>0.87749999999999995</v>
      </c>
      <c r="L8" s="13">
        <v>0.88219999999999998</v>
      </c>
      <c r="M8" s="13">
        <v>0.92179999999999995</v>
      </c>
      <c r="N8" s="14">
        <v>1.0189999999999999</v>
      </c>
      <c r="O8" s="1"/>
      <c r="P8" s="1"/>
      <c r="Q8" s="1"/>
      <c r="R8" s="1"/>
      <c r="S8" s="1"/>
      <c r="T8" s="1"/>
      <c r="U8" s="1"/>
    </row>
    <row r="9" spans="1:26" ht="15.6">
      <c r="A9" s="3"/>
      <c r="B9" s="180"/>
      <c r="C9" s="181"/>
      <c r="D9" s="181"/>
      <c r="E9" s="182"/>
      <c r="F9" s="1"/>
      <c r="G9" s="13">
        <v>4</v>
      </c>
      <c r="H9" s="13">
        <v>0.93630000000000002</v>
      </c>
      <c r="I9" s="13">
        <v>0.9103</v>
      </c>
      <c r="J9" s="13">
        <v>0.88929999999999998</v>
      </c>
      <c r="K9" s="13">
        <v>0.87760000000000005</v>
      </c>
      <c r="L9" s="13">
        <v>0.88149999999999995</v>
      </c>
      <c r="M9" s="13">
        <v>0.92510000000000003</v>
      </c>
      <c r="N9" s="14">
        <v>1.0245</v>
      </c>
      <c r="O9" s="1"/>
      <c r="P9" s="1"/>
      <c r="Q9" s="1"/>
      <c r="R9" s="1"/>
      <c r="S9" s="1"/>
      <c r="T9" s="1"/>
      <c r="U9" s="1"/>
    </row>
    <row r="10" spans="1:26" ht="15.6">
      <c r="A10" s="1"/>
      <c r="B10" s="15" t="s">
        <v>16</v>
      </c>
      <c r="C10" s="16"/>
      <c r="D10" s="17"/>
      <c r="E10" s="18">
        <v>13.4</v>
      </c>
      <c r="F10" s="1"/>
      <c r="G10" s="1"/>
      <c r="H10" s="1"/>
      <c r="I10" s="1"/>
      <c r="J10" s="1"/>
      <c r="K10" s="1"/>
      <c r="L10" s="1"/>
      <c r="M10" s="1"/>
      <c r="N10" s="1"/>
      <c r="O10" s="1"/>
      <c r="P10" s="1"/>
      <c r="Q10" s="1"/>
      <c r="R10" s="1"/>
      <c r="S10" s="1"/>
      <c r="T10" s="1"/>
      <c r="U10" s="1"/>
      <c r="V10" s="1"/>
      <c r="W10" s="1"/>
      <c r="X10" s="1"/>
      <c r="Y10" s="1"/>
      <c r="Z10" s="1"/>
    </row>
    <row r="11" spans="1:26" ht="15.6">
      <c r="A11" s="1"/>
      <c r="B11" s="19" t="s">
        <v>17</v>
      </c>
      <c r="C11" s="20"/>
      <c r="D11" s="21"/>
      <c r="E11" s="22">
        <v>33</v>
      </c>
      <c r="F11" s="1"/>
      <c r="G11" s="1"/>
      <c r="H11" s="1"/>
      <c r="I11" s="1"/>
      <c r="J11" s="1"/>
      <c r="K11" s="1"/>
      <c r="L11" s="1"/>
      <c r="M11" s="1"/>
      <c r="N11" s="1"/>
      <c r="O11" s="1"/>
      <c r="P11" s="1"/>
      <c r="Q11" s="1"/>
      <c r="R11" s="1"/>
      <c r="S11" s="1"/>
      <c r="T11" s="1"/>
      <c r="U11" s="1"/>
      <c r="V11" s="1"/>
      <c r="W11" s="1"/>
      <c r="X11" s="1"/>
      <c r="Y11" s="1"/>
      <c r="Z11" s="1"/>
    </row>
    <row r="12" spans="1:26" ht="15" customHeight="1" thickBot="1">
      <c r="A12" s="3"/>
      <c r="B12" s="1"/>
      <c r="E12" s="1"/>
      <c r="F12" s="23"/>
      <c r="G12" s="177" t="s">
        <v>18</v>
      </c>
      <c r="H12" s="178"/>
      <c r="I12" s="178"/>
      <c r="J12" s="179"/>
      <c r="K12" s="1"/>
      <c r="O12" s="1"/>
      <c r="P12" s="1"/>
      <c r="Q12" s="1"/>
      <c r="R12" s="1"/>
      <c r="S12" s="1"/>
      <c r="U12" s="1"/>
    </row>
    <row r="13" spans="1:26" ht="33.75" customHeight="1" thickBot="1">
      <c r="A13" s="3"/>
      <c r="B13" s="186" t="s">
        <v>19</v>
      </c>
      <c r="C13" s="187"/>
      <c r="D13" s="187"/>
      <c r="E13" s="188"/>
      <c r="F13" s="23"/>
      <c r="G13" s="180"/>
      <c r="H13" s="181"/>
      <c r="I13" s="181"/>
      <c r="J13" s="182"/>
      <c r="K13" s="1"/>
      <c r="O13" s="1"/>
      <c r="P13" s="1"/>
      <c r="Q13" s="1"/>
      <c r="R13" s="1"/>
      <c r="S13" s="1"/>
      <c r="U13" s="24"/>
    </row>
    <row r="14" spans="1:26" ht="16.2" thickBot="1">
      <c r="A14" s="1"/>
      <c r="B14" s="192" t="s">
        <v>20</v>
      </c>
      <c r="C14" s="193"/>
      <c r="D14" s="194"/>
      <c r="E14" s="25">
        <f>E20/(SQRT(3))</f>
        <v>5.7735026918962585E-5</v>
      </c>
      <c r="F14" s="1"/>
      <c r="G14" s="189" t="s">
        <v>21</v>
      </c>
      <c r="H14" s="168"/>
      <c r="I14" s="189" t="s">
        <v>22</v>
      </c>
      <c r="J14" s="168"/>
      <c r="K14" s="1"/>
      <c r="L14" s="26" t="s">
        <v>23</v>
      </c>
      <c r="M14" s="27" t="s">
        <v>24</v>
      </c>
      <c r="O14" s="1"/>
      <c r="P14" s="1"/>
      <c r="Q14" s="1"/>
      <c r="R14" s="1"/>
      <c r="T14" s="41"/>
      <c r="U14" s="32"/>
      <c r="V14" s="42"/>
      <c r="W14" s="42"/>
      <c r="X14" s="42"/>
      <c r="Y14" s="42"/>
      <c r="Z14" s="42"/>
    </row>
    <row r="15" spans="1:26" ht="15.6">
      <c r="A15" s="1"/>
      <c r="B15" s="190" t="s">
        <v>25</v>
      </c>
      <c r="C15" s="175"/>
      <c r="D15" s="176"/>
      <c r="E15" s="28">
        <f>E21/(2*SQRT(3))</f>
        <v>1.4433756729740645E-4</v>
      </c>
      <c r="F15" s="1"/>
      <c r="G15" s="195">
        <v>0.93557500000000005</v>
      </c>
      <c r="H15" s="196"/>
      <c r="I15" s="197">
        <v>16</v>
      </c>
      <c r="J15" s="194"/>
      <c r="K15" s="1"/>
      <c r="L15" s="18">
        <v>16</v>
      </c>
      <c r="M15" s="29">
        <v>0.93557500000000005</v>
      </c>
      <c r="O15" s="1"/>
      <c r="P15" s="1"/>
      <c r="Q15" s="1"/>
      <c r="R15" s="1"/>
      <c r="S15" s="30"/>
      <c r="T15" s="41"/>
      <c r="U15" s="31"/>
      <c r="V15" s="43"/>
      <c r="W15" s="43"/>
      <c r="X15" s="43"/>
      <c r="Y15" s="43"/>
      <c r="Z15" s="42"/>
    </row>
    <row r="16" spans="1:26" ht="15.6">
      <c r="A16" s="1"/>
      <c r="B16" s="31"/>
      <c r="C16" s="31"/>
      <c r="D16" s="31"/>
      <c r="E16" s="1"/>
      <c r="F16" s="1"/>
      <c r="G16" s="198">
        <v>0.9096749999999999</v>
      </c>
      <c r="H16" s="176"/>
      <c r="I16" s="198">
        <v>13.95</v>
      </c>
      <c r="J16" s="176"/>
      <c r="K16" s="1"/>
      <c r="L16" s="22">
        <v>13.95</v>
      </c>
      <c r="M16" s="28">
        <v>0.9096749999999999</v>
      </c>
      <c r="O16" s="1"/>
      <c r="P16" s="1"/>
      <c r="Q16" s="1"/>
      <c r="R16" s="1"/>
      <c r="S16" s="30"/>
      <c r="T16" s="41"/>
      <c r="U16" s="31"/>
      <c r="V16" s="43"/>
      <c r="W16" s="43"/>
      <c r="X16" s="43"/>
      <c r="Y16" s="43"/>
      <c r="Z16" s="42"/>
    </row>
    <row r="17" spans="1:26" ht="15.6">
      <c r="A17" s="1"/>
      <c r="B17" s="2"/>
      <c r="C17" s="2"/>
      <c r="D17" s="2"/>
      <c r="E17" s="2"/>
      <c r="F17" s="1"/>
      <c r="G17" s="198">
        <v>0.8901</v>
      </c>
      <c r="H17" s="176"/>
      <c r="I17" s="198">
        <v>11.95</v>
      </c>
      <c r="J17" s="176"/>
      <c r="K17" s="1"/>
      <c r="L17" s="22">
        <v>11.95</v>
      </c>
      <c r="M17" s="28">
        <v>0.8901</v>
      </c>
      <c r="N17" s="1"/>
      <c r="O17" s="1"/>
      <c r="P17" s="1"/>
      <c r="Q17" s="1"/>
      <c r="R17" s="1"/>
      <c r="S17" s="30"/>
      <c r="T17" s="41"/>
      <c r="U17" s="31"/>
      <c r="V17" s="31"/>
      <c r="W17" s="31"/>
      <c r="X17" s="31"/>
      <c r="Y17" s="31"/>
      <c r="Z17" s="32"/>
    </row>
    <row r="18" spans="1:26" ht="15.6">
      <c r="A18" s="1"/>
      <c r="B18" s="191" t="s">
        <v>26</v>
      </c>
      <c r="C18" s="178"/>
      <c r="D18" s="178"/>
      <c r="E18" s="179"/>
      <c r="F18" s="1"/>
      <c r="G18" s="198">
        <v>0.87762499999999999</v>
      </c>
      <c r="H18" s="176"/>
      <c r="I18" s="198">
        <v>9.9499999999999993</v>
      </c>
      <c r="J18" s="176"/>
      <c r="K18" s="1"/>
      <c r="L18" s="22">
        <v>9.9499999999999993</v>
      </c>
      <c r="M18" s="28">
        <v>0.87762499999999999</v>
      </c>
      <c r="N18" s="1"/>
      <c r="O18" s="1"/>
      <c r="P18" s="1"/>
      <c r="Q18" s="1"/>
      <c r="R18" s="1"/>
      <c r="S18" s="30"/>
      <c r="T18" s="41"/>
      <c r="U18" s="32"/>
      <c r="V18" s="32"/>
      <c r="W18" s="32"/>
      <c r="X18" s="32"/>
      <c r="Y18" s="32"/>
      <c r="Z18" s="32"/>
    </row>
    <row r="19" spans="1:26" ht="16.2" thickBot="1">
      <c r="A19" s="1"/>
      <c r="B19" s="180"/>
      <c r="C19" s="181"/>
      <c r="D19" s="181"/>
      <c r="E19" s="182"/>
      <c r="F19" s="1"/>
      <c r="G19" s="198">
        <v>0.88154999999999994</v>
      </c>
      <c r="H19" s="176"/>
      <c r="I19" s="198">
        <v>7.95</v>
      </c>
      <c r="J19" s="176"/>
      <c r="K19" s="1"/>
      <c r="L19" s="22">
        <v>7.95</v>
      </c>
      <c r="M19" s="28">
        <v>0.88154999999999994</v>
      </c>
      <c r="N19" s="1"/>
      <c r="O19" s="1"/>
      <c r="P19" s="1"/>
      <c r="Q19" s="1"/>
      <c r="R19" s="1"/>
      <c r="S19" s="1"/>
      <c r="T19" s="32"/>
      <c r="U19" s="32"/>
      <c r="V19" s="32"/>
      <c r="W19" s="32"/>
      <c r="X19" s="32"/>
      <c r="Y19" s="32"/>
      <c r="Z19" s="32"/>
    </row>
    <row r="20" spans="1:26" ht="15.6">
      <c r="A20" s="1"/>
      <c r="B20" s="200" t="s">
        <v>27</v>
      </c>
      <c r="C20" s="201"/>
      <c r="D20" s="202"/>
      <c r="E20" s="18">
        <v>1E-4</v>
      </c>
      <c r="F20" s="1"/>
      <c r="G20" s="198">
        <v>0.92295000000000005</v>
      </c>
      <c r="H20" s="176"/>
      <c r="I20" s="198">
        <v>6</v>
      </c>
      <c r="J20" s="176"/>
      <c r="K20" s="1"/>
      <c r="L20" s="22">
        <v>6</v>
      </c>
      <c r="M20" s="28">
        <v>0.92295000000000005</v>
      </c>
      <c r="N20" s="1"/>
      <c r="O20" s="1"/>
      <c r="P20" s="1"/>
      <c r="Q20" s="1"/>
      <c r="R20" s="1"/>
      <c r="S20" s="1"/>
      <c r="T20" s="1"/>
      <c r="U20" s="1"/>
      <c r="V20" s="1"/>
      <c r="W20" s="1"/>
      <c r="X20" s="1"/>
      <c r="Y20" s="1"/>
      <c r="Z20" s="1"/>
    </row>
    <row r="21" spans="1:26" ht="15.6">
      <c r="A21" s="1"/>
      <c r="B21" s="22" t="s">
        <v>28</v>
      </c>
      <c r="C21" s="22"/>
      <c r="D21" s="22"/>
      <c r="E21" s="22">
        <v>5.0000000000000001E-4</v>
      </c>
      <c r="F21" s="1"/>
      <c r="G21" s="198">
        <v>1.0213249999999998</v>
      </c>
      <c r="H21" s="176"/>
      <c r="I21" s="198">
        <v>3.95</v>
      </c>
      <c r="J21" s="176"/>
      <c r="K21" s="1"/>
      <c r="L21" s="22">
        <v>3.95</v>
      </c>
      <c r="M21" s="28">
        <v>1.0213249999999998</v>
      </c>
      <c r="O21" s="1"/>
      <c r="P21" s="1"/>
      <c r="Q21" s="1"/>
      <c r="R21" s="1"/>
      <c r="S21" s="1"/>
      <c r="T21" s="1"/>
      <c r="U21" s="1"/>
      <c r="V21" s="1"/>
      <c r="W21" s="1"/>
      <c r="X21" s="1"/>
      <c r="Y21" s="1"/>
      <c r="Z21" s="1"/>
    </row>
    <row r="22" spans="1:26" ht="15.6">
      <c r="A22" s="1"/>
      <c r="B22" s="22" t="s">
        <v>29</v>
      </c>
      <c r="C22" s="22"/>
      <c r="D22" s="22"/>
      <c r="E22" s="22">
        <v>1E-4</v>
      </c>
      <c r="F22" s="1"/>
      <c r="G22" s="1"/>
      <c r="H22" s="1"/>
      <c r="I22" s="1"/>
      <c r="J22" s="1"/>
      <c r="K22" s="1"/>
      <c r="L22" s="1"/>
      <c r="M22" s="1"/>
      <c r="N22" s="1"/>
      <c r="O22" s="1"/>
      <c r="P22" s="1"/>
      <c r="Q22" s="1"/>
      <c r="R22" s="1"/>
      <c r="S22" s="1"/>
      <c r="T22" s="1"/>
      <c r="U22" s="1"/>
      <c r="V22" s="1"/>
      <c r="W22" s="1"/>
      <c r="X22" s="1"/>
      <c r="Y22" s="1"/>
      <c r="Z22" s="1"/>
    </row>
    <row r="23" spans="1:26" ht="15.6">
      <c r="A23" s="1"/>
      <c r="B23" s="22" t="s">
        <v>30</v>
      </c>
      <c r="C23" s="22"/>
      <c r="D23" s="22"/>
      <c r="E23" s="22">
        <v>0.25</v>
      </c>
      <c r="F23" s="1"/>
      <c r="G23" s="191" t="s">
        <v>31</v>
      </c>
      <c r="H23" s="178"/>
      <c r="I23" s="178"/>
      <c r="J23" s="179"/>
      <c r="O23" s="1"/>
      <c r="P23" s="1"/>
      <c r="Q23" s="1"/>
      <c r="R23" s="1"/>
      <c r="S23" s="1"/>
      <c r="T23" s="1"/>
      <c r="U23" s="1"/>
    </row>
    <row r="24" spans="1:26" ht="15.6">
      <c r="A24" s="1"/>
      <c r="F24" s="1"/>
      <c r="G24" s="180"/>
      <c r="H24" s="181"/>
      <c r="I24" s="181"/>
      <c r="J24" s="182"/>
      <c r="O24" s="1"/>
      <c r="P24" s="1"/>
      <c r="Q24" s="1"/>
      <c r="R24" s="1"/>
      <c r="S24" s="1"/>
      <c r="T24" s="1"/>
      <c r="U24" s="1"/>
    </row>
    <row r="25" spans="1:26" ht="15.6">
      <c r="A25" s="1"/>
      <c r="F25" s="1"/>
      <c r="G25" s="195" t="s">
        <v>32</v>
      </c>
      <c r="H25" s="203"/>
      <c r="I25" s="196"/>
      <c r="J25" s="33" t="s">
        <v>33</v>
      </c>
      <c r="O25" s="1"/>
      <c r="P25" s="1"/>
      <c r="Q25" s="1"/>
      <c r="R25" s="1"/>
      <c r="S25" s="1"/>
      <c r="T25" s="1"/>
      <c r="U25" s="1"/>
    </row>
    <row r="26" spans="1:26" ht="15.6">
      <c r="A26" s="1"/>
      <c r="F26" s="1"/>
      <c r="G26" s="198" t="s">
        <v>34</v>
      </c>
      <c r="H26" s="175"/>
      <c r="I26" s="176"/>
      <c r="J26" s="33" t="s">
        <v>35</v>
      </c>
      <c r="O26" s="1"/>
      <c r="P26" s="1"/>
      <c r="Q26" s="1"/>
      <c r="R26" s="1"/>
      <c r="S26" s="1"/>
      <c r="T26" s="1"/>
      <c r="U26" s="1"/>
    </row>
    <row r="27" spans="1:26" ht="18">
      <c r="A27" s="1"/>
      <c r="F27" s="1"/>
      <c r="G27" s="198" t="s">
        <v>36</v>
      </c>
      <c r="H27" s="175"/>
      <c r="I27" s="176"/>
      <c r="J27" s="28">
        <f>AVERAGE(M29:M35)</f>
        <v>115.31607142857141</v>
      </c>
      <c r="L27" s="199" t="s">
        <v>37</v>
      </c>
      <c r="M27" s="169"/>
      <c r="N27" s="169"/>
      <c r="O27" s="169"/>
      <c r="P27" s="168"/>
      <c r="Q27" s="1"/>
      <c r="R27" s="1"/>
      <c r="S27" s="1"/>
      <c r="T27" s="1"/>
      <c r="U27" s="1"/>
    </row>
    <row r="28" spans="1:26" ht="18">
      <c r="A28" s="1"/>
      <c r="F28" s="1"/>
      <c r="G28" s="198" t="s">
        <v>38</v>
      </c>
      <c r="H28" s="175"/>
      <c r="I28" s="176"/>
      <c r="J28" s="28">
        <f>AVERAGE(L29:L35)</f>
        <v>8.2984989116830352</v>
      </c>
      <c r="L28" s="34" t="s">
        <v>35</v>
      </c>
      <c r="M28" s="34" t="s">
        <v>33</v>
      </c>
      <c r="N28" s="34" t="s">
        <v>39</v>
      </c>
      <c r="O28" s="34" t="s">
        <v>40</v>
      </c>
      <c r="P28" s="35" t="s">
        <v>41</v>
      </c>
      <c r="Q28" s="1"/>
      <c r="R28" s="1"/>
      <c r="S28" s="1"/>
      <c r="T28" s="1"/>
      <c r="U28" s="1"/>
    </row>
    <row r="29" spans="1:26" ht="15.6">
      <c r="A29" s="1"/>
      <c r="F29" s="1"/>
      <c r="G29" s="198" t="s">
        <v>42</v>
      </c>
      <c r="H29" s="175"/>
      <c r="I29" s="176"/>
      <c r="J29" s="28">
        <f>SUM(M29:M35)</f>
        <v>807.21249999999986</v>
      </c>
      <c r="L29" s="22">
        <f t="shared" ref="L29:L35" si="0">M15^2*L15</f>
        <v>14.004809290000001</v>
      </c>
      <c r="M29" s="22">
        <f t="shared" ref="M29:M35" si="1">L15^2</f>
        <v>256</v>
      </c>
      <c r="N29" s="22">
        <f t="shared" ref="N29:N35" si="2">M29^2</f>
        <v>65536</v>
      </c>
      <c r="O29" s="22">
        <f t="shared" ref="O29:O35" si="3">L29^2</f>
        <v>196.13468324927032</v>
      </c>
      <c r="P29" s="28">
        <f t="shared" ref="P29:P35" si="4">M29*L29</f>
        <v>3585.2311782400002</v>
      </c>
      <c r="Q29" s="1"/>
      <c r="R29" s="1"/>
      <c r="S29" s="1"/>
      <c r="T29" s="1"/>
      <c r="U29" s="1"/>
    </row>
    <row r="30" spans="1:26" ht="15.6">
      <c r="A30" s="1"/>
      <c r="F30" s="1"/>
      <c r="G30" s="198" t="s">
        <v>43</v>
      </c>
      <c r="H30" s="175"/>
      <c r="I30" s="176"/>
      <c r="J30" s="28">
        <f>SUM(L29:L35)</f>
        <v>58.089492381781248</v>
      </c>
      <c r="L30" s="22">
        <f t="shared" si="0"/>
        <v>11.543745048468747</v>
      </c>
      <c r="M30" s="22">
        <f t="shared" si="1"/>
        <v>194.60249999999999</v>
      </c>
      <c r="N30" s="22">
        <f t="shared" si="2"/>
        <v>37870.133006249998</v>
      </c>
      <c r="O30" s="22">
        <f t="shared" si="3"/>
        <v>133.2580497440467</v>
      </c>
      <c r="P30" s="28">
        <f t="shared" si="4"/>
        <v>2246.441645794639</v>
      </c>
      <c r="Q30" s="1"/>
      <c r="R30" s="1"/>
      <c r="S30" s="1"/>
      <c r="T30" s="1"/>
      <c r="U30" s="1"/>
    </row>
    <row r="31" spans="1:26" ht="17.399999999999999">
      <c r="A31" s="1"/>
      <c r="F31" s="1"/>
      <c r="G31" s="198" t="s">
        <v>44</v>
      </c>
      <c r="H31" s="175"/>
      <c r="I31" s="176"/>
      <c r="J31" s="28">
        <f>SUM(N29:N35)</f>
        <v>139134.17603124998</v>
      </c>
      <c r="L31" s="22">
        <f t="shared" si="0"/>
        <v>9.4677222194999988</v>
      </c>
      <c r="M31" s="22">
        <f t="shared" si="1"/>
        <v>142.80249999999998</v>
      </c>
      <c r="N31" s="22">
        <f t="shared" si="2"/>
        <v>20392.554006249993</v>
      </c>
      <c r="O31" s="22">
        <f t="shared" si="3"/>
        <v>89.63776402561399</v>
      </c>
      <c r="P31" s="28">
        <f t="shared" si="4"/>
        <v>1352.0144022501484</v>
      </c>
      <c r="Q31" s="1"/>
      <c r="R31" s="1"/>
      <c r="S31" s="1"/>
      <c r="T31" s="1"/>
      <c r="U31" s="1"/>
    </row>
    <row r="32" spans="1:26" ht="17.399999999999999">
      <c r="A32" s="1"/>
      <c r="F32" s="1"/>
      <c r="G32" s="198" t="s">
        <v>45</v>
      </c>
      <c r="H32" s="175"/>
      <c r="I32" s="176"/>
      <c r="J32" s="28">
        <f>SUM(O29:O35)</f>
        <v>559.03257854023354</v>
      </c>
      <c r="L32" s="22">
        <f t="shared" si="0"/>
        <v>7.6637451242187495</v>
      </c>
      <c r="M32" s="22">
        <f t="shared" si="1"/>
        <v>99.002499999999984</v>
      </c>
      <c r="N32" s="22">
        <f t="shared" si="2"/>
        <v>9801.4950062499975</v>
      </c>
      <c r="O32" s="22">
        <f t="shared" si="3"/>
        <v>58.732989328986655</v>
      </c>
      <c r="P32" s="28">
        <f t="shared" si="4"/>
        <v>758.72992666046662</v>
      </c>
      <c r="Q32" s="1"/>
      <c r="R32" s="1"/>
      <c r="S32" s="1"/>
      <c r="T32" s="1"/>
      <c r="U32" s="1"/>
    </row>
    <row r="33" spans="1:25" ht="15.6">
      <c r="A33" s="1"/>
      <c r="F33" s="1"/>
      <c r="G33" s="198" t="s">
        <v>46</v>
      </c>
      <c r="H33" s="175"/>
      <c r="I33" s="176"/>
      <c r="J33" s="28">
        <f>SUM(P29:P35)</f>
        <v>8581.1771412851758</v>
      </c>
      <c r="L33" s="22">
        <f t="shared" si="0"/>
        <v>6.178186699874999</v>
      </c>
      <c r="M33" s="22">
        <f t="shared" si="1"/>
        <v>63.202500000000001</v>
      </c>
      <c r="N33" s="22">
        <f t="shared" si="2"/>
        <v>3994.5560062499999</v>
      </c>
      <c r="O33" s="22">
        <f t="shared" si="3"/>
        <v>38.169990898512332</v>
      </c>
      <c r="P33" s="28">
        <f t="shared" si="4"/>
        <v>390.47684489884961</v>
      </c>
      <c r="Q33" s="1"/>
      <c r="R33" s="1"/>
      <c r="S33" s="1"/>
      <c r="T33" s="1"/>
      <c r="U33" s="1"/>
    </row>
    <row r="34" spans="1:25" ht="15.6">
      <c r="A34" s="1"/>
      <c r="F34" s="1"/>
      <c r="L34" s="22">
        <f t="shared" si="0"/>
        <v>5.1110202150000008</v>
      </c>
      <c r="M34" s="22">
        <f t="shared" si="1"/>
        <v>36</v>
      </c>
      <c r="N34" s="22">
        <f t="shared" si="2"/>
        <v>1296</v>
      </c>
      <c r="O34" s="22">
        <f t="shared" si="3"/>
        <v>26.122527638138653</v>
      </c>
      <c r="P34" s="28">
        <f t="shared" si="4"/>
        <v>183.99672774000004</v>
      </c>
      <c r="Q34" s="1"/>
      <c r="R34" s="1"/>
      <c r="S34" s="1"/>
      <c r="T34" s="1"/>
      <c r="U34" s="1"/>
    </row>
    <row r="35" spans="1:25" ht="15.6">
      <c r="A35" s="1"/>
      <c r="F35" s="1"/>
      <c r="G35" s="177" t="s">
        <v>47</v>
      </c>
      <c r="H35" s="178"/>
      <c r="I35" s="178"/>
      <c r="J35" s="179"/>
      <c r="L35" s="22">
        <f t="shared" si="0"/>
        <v>4.1202637847187491</v>
      </c>
      <c r="M35" s="22">
        <f t="shared" si="1"/>
        <v>15.602500000000001</v>
      </c>
      <c r="N35" s="22">
        <f t="shared" si="2"/>
        <v>243.43800625000003</v>
      </c>
      <c r="O35" s="22">
        <f t="shared" si="3"/>
        <v>16.976573655664872</v>
      </c>
      <c r="P35" s="28">
        <f t="shared" si="4"/>
        <v>64.28641570107429</v>
      </c>
      <c r="Q35" s="1"/>
      <c r="R35" s="1"/>
      <c r="S35" s="1"/>
      <c r="T35" s="1"/>
      <c r="U35" s="1"/>
    </row>
    <row r="36" spans="1:25" ht="15.6">
      <c r="A36" s="1"/>
      <c r="F36" s="1"/>
      <c r="G36" s="180"/>
      <c r="H36" s="181"/>
      <c r="I36" s="181"/>
      <c r="J36" s="182"/>
      <c r="O36" s="1"/>
      <c r="P36" s="1"/>
      <c r="Q36" s="1"/>
      <c r="R36" s="1"/>
      <c r="S36" s="1"/>
      <c r="T36" s="1"/>
      <c r="U36" s="1"/>
    </row>
    <row r="37" spans="1:25" ht="15.6">
      <c r="A37" s="1"/>
      <c r="F37" s="1"/>
      <c r="G37" s="197" t="s">
        <v>48</v>
      </c>
      <c r="H37" s="193"/>
      <c r="I37" s="194"/>
      <c r="J37" s="18">
        <v>4.0899999999999999E-2</v>
      </c>
      <c r="O37" s="1"/>
      <c r="P37" s="1"/>
      <c r="Q37" s="1"/>
      <c r="R37" s="1"/>
      <c r="S37" s="1"/>
      <c r="T37" s="1"/>
      <c r="U37" s="1"/>
    </row>
    <row r="38" spans="1:25" ht="15.6">
      <c r="A38" s="1"/>
      <c r="F38" s="1"/>
      <c r="G38" s="198" t="s">
        <v>49</v>
      </c>
      <c r="H38" s="175"/>
      <c r="I38" s="176"/>
      <c r="J38" s="28">
        <v>3.5842999999999998</v>
      </c>
      <c r="O38" s="1"/>
      <c r="P38" s="1"/>
      <c r="Q38" s="1"/>
      <c r="R38" s="1"/>
      <c r="S38" s="1"/>
      <c r="T38" s="1"/>
      <c r="U38" s="1"/>
    </row>
    <row r="39" spans="1:25" ht="15.6">
      <c r="A39" s="1"/>
      <c r="F39" s="1"/>
      <c r="G39" s="198" t="s">
        <v>50</v>
      </c>
      <c r="H39" s="175"/>
      <c r="I39" s="176"/>
      <c r="J39" s="22" t="s">
        <v>51</v>
      </c>
      <c r="O39" s="1"/>
      <c r="P39" s="1"/>
      <c r="Q39" s="1"/>
      <c r="R39" s="24"/>
      <c r="S39" s="24"/>
      <c r="T39" s="24"/>
      <c r="U39" s="24"/>
    </row>
    <row r="40" spans="1:25" ht="15.6">
      <c r="A40" s="1"/>
      <c r="F40" s="1"/>
      <c r="G40" s="198" t="s">
        <v>52</v>
      </c>
      <c r="H40" s="175"/>
      <c r="I40" s="176"/>
      <c r="J40" s="28">
        <f>SQRT(0.9998)</f>
        <v>0.9998999949995</v>
      </c>
      <c r="O40" s="1"/>
      <c r="P40" s="1"/>
      <c r="Q40" s="30"/>
      <c r="R40" s="41"/>
      <c r="S40" s="32"/>
      <c r="T40" s="32"/>
      <c r="U40" s="32"/>
      <c r="V40" s="42"/>
      <c r="W40" s="42"/>
      <c r="X40" s="42"/>
      <c r="Y40" s="42"/>
    </row>
    <row r="41" spans="1:25" ht="17.399999999999999">
      <c r="A41" s="1"/>
      <c r="F41" s="1"/>
      <c r="G41" s="198" t="s">
        <v>53</v>
      </c>
      <c r="H41" s="175"/>
      <c r="I41" s="176"/>
      <c r="J41" s="28">
        <v>0.99980000000000002</v>
      </c>
      <c r="O41" s="1"/>
      <c r="P41" s="1"/>
      <c r="Q41" s="30"/>
      <c r="R41" s="41"/>
      <c r="S41" s="32"/>
      <c r="T41" s="32"/>
      <c r="U41" s="32"/>
      <c r="V41" s="43"/>
      <c r="W41" s="43"/>
      <c r="X41" s="43"/>
      <c r="Y41" s="42"/>
    </row>
    <row r="42" spans="1:25" ht="15.6">
      <c r="A42" s="1"/>
      <c r="F42" s="1"/>
      <c r="O42" s="1"/>
      <c r="P42" s="1"/>
      <c r="Q42" s="30"/>
      <c r="R42" s="41"/>
      <c r="S42" s="32"/>
      <c r="T42" s="32"/>
      <c r="U42" s="32"/>
      <c r="V42" s="43"/>
      <c r="W42" s="43"/>
      <c r="X42" s="43"/>
      <c r="Y42" s="42"/>
    </row>
    <row r="43" spans="1:25" ht="15.6">
      <c r="A43" s="1"/>
      <c r="F43" s="1"/>
      <c r="O43" s="1"/>
      <c r="P43" s="1"/>
      <c r="Q43" s="30"/>
      <c r="R43" s="41"/>
      <c r="S43" s="32"/>
      <c r="T43" s="32"/>
      <c r="U43" s="32"/>
      <c r="V43" s="43"/>
      <c r="W43" s="43"/>
      <c r="X43" s="43"/>
      <c r="Y43" s="42"/>
    </row>
    <row r="44" spans="1:25" ht="32.25" customHeight="1">
      <c r="A44" s="1"/>
      <c r="F44" s="1"/>
      <c r="G44" s="170" t="s">
        <v>54</v>
      </c>
      <c r="H44" s="169"/>
      <c r="I44" s="169"/>
      <c r="J44" s="168"/>
      <c r="O44" s="1"/>
      <c r="P44" s="1"/>
      <c r="Q44" s="30"/>
      <c r="R44" s="41"/>
      <c r="S44" s="32"/>
      <c r="T44" s="32"/>
      <c r="U44" s="32"/>
      <c r="V44" s="43"/>
      <c r="W44" s="43"/>
      <c r="X44" s="43"/>
      <c r="Y44" s="42"/>
    </row>
    <row r="45" spans="1:25" ht="15.6">
      <c r="A45" s="1"/>
      <c r="F45" s="1"/>
      <c r="G45" s="171" t="s">
        <v>55</v>
      </c>
      <c r="H45" s="172"/>
      <c r="I45" s="173"/>
      <c r="J45" s="18">
        <f>4*PI()^2/J37</f>
        <v>965.24248421411812</v>
      </c>
      <c r="O45" s="1"/>
      <c r="P45" s="1"/>
      <c r="Q45" s="30"/>
      <c r="R45" s="41"/>
      <c r="S45" s="32"/>
      <c r="T45" s="32"/>
      <c r="U45" s="32"/>
      <c r="V45" s="43"/>
      <c r="W45" s="43"/>
      <c r="X45" s="43"/>
      <c r="Y45" s="42"/>
    </row>
    <row r="46" spans="1:25" ht="15.6">
      <c r="A46" s="1"/>
      <c r="D46" s="36"/>
      <c r="E46" s="36"/>
      <c r="F46" s="1"/>
      <c r="G46" s="174" t="s">
        <v>56</v>
      </c>
      <c r="H46" s="175"/>
      <c r="I46" s="176"/>
      <c r="J46" s="22">
        <f>(3.5843*E10*J45)/(4*PI()^2)</f>
        <v>1174.318337408313</v>
      </c>
      <c r="O46" s="1"/>
      <c r="P46" s="1"/>
      <c r="Q46" s="30"/>
      <c r="R46" s="41"/>
      <c r="S46" s="32"/>
      <c r="T46" s="32"/>
      <c r="U46" s="32"/>
      <c r="V46" s="42"/>
      <c r="W46" s="42"/>
      <c r="X46" s="42"/>
      <c r="Y46" s="42"/>
    </row>
    <row r="47" spans="1:25" ht="15.6">
      <c r="A47" s="1"/>
      <c r="D47" s="36"/>
      <c r="E47" s="36"/>
      <c r="F47" s="1"/>
      <c r="O47" s="1"/>
      <c r="P47" s="1"/>
      <c r="Q47" s="1"/>
      <c r="R47" s="32"/>
      <c r="S47" s="32"/>
      <c r="T47" s="32"/>
      <c r="U47" s="32"/>
    </row>
    <row r="48" spans="1:25" ht="15.6">
      <c r="A48" s="1"/>
      <c r="D48" s="36"/>
      <c r="E48" s="36"/>
      <c r="F48" s="1"/>
      <c r="O48" s="1"/>
      <c r="P48" s="1"/>
      <c r="Q48" s="1"/>
      <c r="S48" s="1"/>
      <c r="T48" s="1"/>
      <c r="U48" s="1"/>
    </row>
    <row r="49" spans="1:24" ht="30.75" customHeight="1">
      <c r="A49" s="1"/>
      <c r="F49" s="1"/>
      <c r="G49" s="170" t="s">
        <v>57</v>
      </c>
      <c r="H49" s="169"/>
      <c r="I49" s="169"/>
      <c r="J49" s="168"/>
      <c r="O49" s="1"/>
      <c r="P49" s="1"/>
      <c r="Q49" s="1"/>
      <c r="R49" s="1"/>
      <c r="S49" s="1"/>
      <c r="T49" s="1"/>
      <c r="U49" s="1"/>
    </row>
    <row r="50" spans="1:24" ht="15.6">
      <c r="A50" s="1"/>
      <c r="F50" s="1"/>
      <c r="G50" s="171" t="s">
        <v>55</v>
      </c>
      <c r="H50" s="172"/>
      <c r="I50" s="173"/>
      <c r="J50" s="22">
        <v>974</v>
      </c>
      <c r="O50" s="1"/>
      <c r="P50" s="1"/>
      <c r="Q50" s="1"/>
      <c r="R50" s="1"/>
      <c r="S50" s="1"/>
      <c r="T50" s="1"/>
      <c r="U50" s="1"/>
    </row>
    <row r="51" spans="1:24" ht="15.6">
      <c r="A51" s="1"/>
      <c r="F51" s="1"/>
      <c r="G51" s="174" t="s">
        <v>56</v>
      </c>
      <c r="H51" s="175"/>
      <c r="I51" s="176"/>
      <c r="J51" s="22">
        <f>E11^2*E10/12</f>
        <v>1216.05</v>
      </c>
      <c r="O51" s="1"/>
      <c r="P51" s="1"/>
      <c r="Q51" s="1"/>
      <c r="R51" s="1"/>
      <c r="S51" s="1"/>
      <c r="T51" s="1"/>
      <c r="U51" s="1"/>
    </row>
    <row r="52" spans="1:24" ht="15.6">
      <c r="A52" s="1"/>
      <c r="F52" s="1"/>
      <c r="O52" s="1"/>
      <c r="P52" s="1"/>
      <c r="Q52" s="1"/>
      <c r="R52" s="1"/>
      <c r="S52" s="1"/>
      <c r="T52" s="1"/>
      <c r="U52" s="1"/>
    </row>
    <row r="53" spans="1:24" ht="15.6">
      <c r="A53" s="1"/>
      <c r="F53" s="1"/>
      <c r="O53" s="1"/>
      <c r="P53" s="1"/>
      <c r="Q53" s="1"/>
      <c r="R53" s="1"/>
      <c r="S53" s="1"/>
      <c r="T53" s="1"/>
      <c r="U53" s="1"/>
    </row>
    <row r="54" spans="1:24" ht="51.75" customHeight="1">
      <c r="A54" s="1"/>
      <c r="F54" s="1"/>
      <c r="G54" s="170" t="s">
        <v>58</v>
      </c>
      <c r="H54" s="169"/>
      <c r="I54" s="169"/>
      <c r="J54" s="168"/>
      <c r="O54" s="1"/>
      <c r="P54" s="1"/>
      <c r="Q54" s="1"/>
      <c r="R54" s="1"/>
      <c r="S54" s="1"/>
      <c r="T54" s="1"/>
      <c r="U54" s="1"/>
      <c r="V54" s="36"/>
      <c r="W54" s="36"/>
    </row>
    <row r="55" spans="1:24" ht="15.6">
      <c r="A55" s="1"/>
      <c r="F55" s="1"/>
      <c r="G55" s="171" t="s">
        <v>55</v>
      </c>
      <c r="H55" s="172"/>
      <c r="I55" s="173"/>
      <c r="J55" s="37">
        <f t="shared" ref="J55:J56" si="5">((J50-J45)/J50)*100</f>
        <v>0.89912893078869394</v>
      </c>
      <c r="K55" s="36"/>
      <c r="R55" s="36"/>
      <c r="S55" s="36"/>
      <c r="T55" s="36"/>
      <c r="U55" s="36"/>
      <c r="V55" s="36"/>
      <c r="W55" s="36"/>
      <c r="X55" s="1"/>
    </row>
    <row r="56" spans="1:24" ht="15.6">
      <c r="A56" s="1"/>
      <c r="F56" s="1"/>
      <c r="G56" s="174" t="s">
        <v>56</v>
      </c>
      <c r="H56" s="175"/>
      <c r="I56" s="176"/>
      <c r="J56" s="37">
        <f t="shared" si="5"/>
        <v>3.4317390396519003</v>
      </c>
      <c r="K56" s="36"/>
      <c r="R56" s="36"/>
      <c r="S56" s="36"/>
      <c r="T56" s="36"/>
      <c r="U56" s="36"/>
      <c r="V56" s="36"/>
      <c r="W56" s="36"/>
      <c r="X56" s="1"/>
    </row>
    <row r="57" spans="1:24" ht="15.6">
      <c r="A57" s="1"/>
      <c r="F57" s="1"/>
      <c r="G57" s="36"/>
      <c r="H57" s="36"/>
      <c r="J57" s="36"/>
      <c r="K57" s="36"/>
      <c r="O57" s="1"/>
      <c r="P57" s="1"/>
      <c r="Q57" s="1"/>
      <c r="R57" s="36"/>
      <c r="S57" s="36"/>
      <c r="T57" s="36"/>
      <c r="U57" s="1"/>
      <c r="V57" s="36"/>
      <c r="W57" s="36"/>
      <c r="X57" s="1"/>
    </row>
    <row r="58" spans="1:24" ht="15.6">
      <c r="A58" s="1"/>
      <c r="F58" s="1"/>
      <c r="G58" s="36"/>
      <c r="H58" s="36"/>
      <c r="O58" s="1"/>
      <c r="P58" s="1"/>
      <c r="Q58" s="1"/>
      <c r="R58" s="36"/>
      <c r="S58" s="36"/>
      <c r="T58" s="36"/>
      <c r="U58" s="1"/>
      <c r="V58" s="36"/>
      <c r="W58" s="36"/>
      <c r="X58" s="1"/>
    </row>
    <row r="59" spans="1:24" ht="37.5" customHeight="1">
      <c r="A59" s="1"/>
      <c r="F59" s="1"/>
      <c r="O59" s="1"/>
      <c r="Q59" s="1"/>
      <c r="R59" s="36"/>
      <c r="S59" s="36"/>
      <c r="T59" s="1"/>
      <c r="U59" s="36"/>
      <c r="V59" s="36"/>
      <c r="W59" s="36"/>
      <c r="X59" s="1"/>
    </row>
    <row r="60" spans="1:24" ht="30.75" customHeight="1">
      <c r="A60" s="1"/>
      <c r="F60" s="1"/>
      <c r="G60" s="167" t="s">
        <v>59</v>
      </c>
      <c r="H60" s="168"/>
      <c r="L60" s="167" t="s">
        <v>60</v>
      </c>
      <c r="M60" s="169"/>
      <c r="N60" s="169"/>
      <c r="O60" s="168"/>
      <c r="P60" s="1"/>
      <c r="Q60" s="1"/>
      <c r="R60" s="36"/>
      <c r="S60" s="36"/>
      <c r="T60" s="1"/>
      <c r="U60" s="36"/>
      <c r="V60" s="36"/>
      <c r="W60" s="36"/>
      <c r="X60" s="1"/>
    </row>
    <row r="61" spans="1:24" ht="15" customHeight="1">
      <c r="A61" s="1"/>
      <c r="F61" s="1"/>
      <c r="G61" s="22">
        <f t="array" ref="G61:H65">LINEST(L29:L35,M29:M35,TRUE,TRUE)</f>
        <v>4.0880377203984131E-2</v>
      </c>
      <c r="H61" s="22">
        <v>3.584334414001459</v>
      </c>
      <c r="L61" s="38" t="s">
        <v>61</v>
      </c>
      <c r="M61" s="87" t="s">
        <v>62</v>
      </c>
      <c r="N61" s="39" t="s">
        <v>63</v>
      </c>
      <c r="O61" s="39" t="s">
        <v>64</v>
      </c>
      <c r="P61" s="1"/>
      <c r="Q61" s="1"/>
      <c r="R61" s="36"/>
      <c r="S61" s="36"/>
      <c r="T61" s="36"/>
      <c r="U61" s="36"/>
      <c r="V61" s="36"/>
      <c r="W61" s="36"/>
      <c r="X61" s="1"/>
    </row>
    <row r="62" spans="1:24" ht="15.6">
      <c r="A62" s="1"/>
      <c r="F62" s="1"/>
      <c r="G62" s="22">
        <v>2.8463112671114221E-4</v>
      </c>
      <c r="H62" s="22">
        <v>4.0128255697999639E-2</v>
      </c>
      <c r="L62" s="22">
        <f>(-4*PI()^2)/J37^2</f>
        <v>-23600.060738731496</v>
      </c>
      <c r="M62" s="22">
        <f>H71*J45/(4*PI()^2)</f>
        <v>87.636538239644466</v>
      </c>
      <c r="N62" s="28">
        <f>E10*J45/(4*PI()^2)</f>
        <v>327.62836185819071</v>
      </c>
      <c r="O62" s="28">
        <f>H71*E10/(4*PI()^2)</f>
        <v>1.2166161680785865</v>
      </c>
      <c r="P62" s="1"/>
      <c r="Q62" s="1"/>
      <c r="R62" s="36"/>
      <c r="S62" s="36"/>
      <c r="T62" s="36"/>
      <c r="U62" s="36"/>
      <c r="V62" s="36"/>
      <c r="W62" s="36"/>
      <c r="X62" s="1"/>
    </row>
    <row r="63" spans="1:24" ht="15.6">
      <c r="A63" s="1"/>
      <c r="F63" s="1"/>
      <c r="G63" s="22">
        <v>0.99975767414935512</v>
      </c>
      <c r="H63" s="22">
        <v>6.1079480016128326E-2</v>
      </c>
      <c r="O63" s="1"/>
      <c r="P63" s="1"/>
      <c r="Q63" s="1"/>
      <c r="R63" s="36"/>
      <c r="S63" s="40"/>
      <c r="T63" s="36"/>
      <c r="U63" s="36"/>
      <c r="V63" s="36"/>
      <c r="W63" s="36"/>
      <c r="X63" s="1"/>
    </row>
    <row r="64" spans="1:24" ht="15.6">
      <c r="A64" s="1"/>
      <c r="F64" s="1"/>
      <c r="G64" s="22">
        <v>20628.374386972675</v>
      </c>
      <c r="H64" s="22">
        <v>5</v>
      </c>
      <c r="K64" s="36"/>
      <c r="O64" s="1"/>
      <c r="P64" s="1"/>
      <c r="Q64" s="1"/>
      <c r="R64" s="36"/>
      <c r="S64" s="36"/>
      <c r="T64" s="36"/>
      <c r="U64" s="36"/>
      <c r="V64" s="36"/>
      <c r="W64" s="36"/>
      <c r="X64" s="1"/>
    </row>
    <row r="65" spans="1:24" ht="15.6">
      <c r="A65" s="1"/>
      <c r="F65" s="1"/>
      <c r="G65" s="22">
        <v>76.958335715406733</v>
      </c>
      <c r="H65" s="22">
        <v>1.8653514395203095E-2</v>
      </c>
      <c r="O65" s="1"/>
      <c r="P65" s="1"/>
      <c r="Q65" s="1"/>
      <c r="R65" s="36"/>
      <c r="S65" s="36"/>
      <c r="T65" s="36"/>
      <c r="U65" s="36"/>
      <c r="V65" s="36"/>
      <c r="W65" s="36"/>
      <c r="X65" s="1"/>
    </row>
    <row r="66" spans="1:24" ht="15.6">
      <c r="A66" s="1"/>
      <c r="F66" s="1"/>
      <c r="O66" s="1"/>
      <c r="P66" s="1"/>
      <c r="Q66" s="1"/>
      <c r="R66" s="36"/>
      <c r="S66" s="36"/>
      <c r="T66" s="36"/>
      <c r="U66" s="36"/>
      <c r="V66" s="36"/>
      <c r="W66" s="36"/>
      <c r="X66" s="1"/>
    </row>
    <row r="67" spans="1:24" ht="15.6">
      <c r="A67" s="1"/>
      <c r="F67" s="1"/>
      <c r="G67" s="36"/>
      <c r="H67" s="36"/>
      <c r="O67" s="1"/>
      <c r="P67" s="1"/>
      <c r="Q67" s="1"/>
      <c r="R67" s="36"/>
      <c r="S67" s="36"/>
      <c r="T67" s="36"/>
      <c r="U67" s="36"/>
      <c r="V67" s="36"/>
      <c r="W67" s="36"/>
      <c r="X67" s="1"/>
    </row>
    <row r="68" spans="1:24" ht="15.6">
      <c r="A68" s="1"/>
      <c r="F68" s="1"/>
      <c r="G68" s="36"/>
      <c r="H68" s="36"/>
      <c r="O68" s="1"/>
      <c r="P68" s="1"/>
      <c r="Q68" s="1"/>
      <c r="R68" s="36"/>
      <c r="S68" s="36"/>
      <c r="T68" s="36"/>
      <c r="U68" s="36"/>
      <c r="V68" s="36"/>
      <c r="W68" s="36"/>
      <c r="X68" s="1"/>
    </row>
    <row r="69" spans="1:24" ht="51" customHeight="1">
      <c r="A69" s="1"/>
      <c r="F69" s="1"/>
      <c r="G69" s="167" t="s">
        <v>65</v>
      </c>
      <c r="H69" s="169"/>
      <c r="I69" s="168"/>
      <c r="L69" s="170" t="s">
        <v>66</v>
      </c>
      <c r="M69" s="168"/>
      <c r="O69" s="1"/>
      <c r="P69" s="1"/>
      <c r="Q69" s="1"/>
      <c r="R69" s="36"/>
      <c r="S69" s="36"/>
      <c r="T69" s="36"/>
      <c r="U69" s="36"/>
      <c r="V69" s="36"/>
      <c r="W69" s="36"/>
      <c r="X69" s="1"/>
    </row>
    <row r="70" spans="1:24" ht="15.6">
      <c r="A70" s="1"/>
      <c r="F70" s="1"/>
      <c r="G70" s="22"/>
      <c r="H70" s="13" t="s">
        <v>67</v>
      </c>
      <c r="I70" s="13" t="s">
        <v>68</v>
      </c>
      <c r="L70" s="12" t="s">
        <v>62</v>
      </c>
      <c r="M70" s="12" t="s">
        <v>69</v>
      </c>
      <c r="O70" s="1"/>
      <c r="P70" s="1"/>
      <c r="Q70" s="1"/>
      <c r="R70" s="36"/>
      <c r="S70" s="40"/>
      <c r="T70" s="1"/>
      <c r="U70" s="36"/>
      <c r="V70" s="36"/>
      <c r="W70" s="36"/>
      <c r="X70" s="1"/>
    </row>
    <row r="71" spans="1:24" ht="15.6">
      <c r="A71" s="1"/>
      <c r="F71" s="1"/>
      <c r="G71" s="13" t="s">
        <v>70</v>
      </c>
      <c r="H71" s="22">
        <v>3.584334414001459</v>
      </c>
      <c r="I71" s="22">
        <f>2*H62</f>
        <v>8.0256511395999278E-2</v>
      </c>
      <c r="L71" s="22">
        <f>E11^2/12</f>
        <v>90.75</v>
      </c>
      <c r="M71" s="22">
        <f>E10*E11/6</f>
        <v>73.7</v>
      </c>
      <c r="O71" s="1"/>
      <c r="P71" s="1"/>
      <c r="Q71" s="1"/>
      <c r="R71" s="36"/>
      <c r="S71" s="36"/>
      <c r="T71" s="36"/>
      <c r="U71" s="36"/>
      <c r="V71" s="36"/>
      <c r="W71" s="36"/>
      <c r="X71" s="1"/>
    </row>
    <row r="72" spans="1:24" ht="15.6">
      <c r="A72" s="1"/>
      <c r="F72" s="1"/>
      <c r="G72" s="13" t="s">
        <v>71</v>
      </c>
      <c r="H72" s="22">
        <v>4.0880377203984131E-2</v>
      </c>
      <c r="I72" s="22">
        <f>2*G62</f>
        <v>5.6926225342228442E-4</v>
      </c>
      <c r="O72" s="1"/>
      <c r="P72" s="1"/>
      <c r="Q72" s="1"/>
      <c r="R72" s="36"/>
      <c r="S72" s="36"/>
      <c r="T72" s="36"/>
      <c r="U72" s="36"/>
      <c r="V72" s="36"/>
      <c r="W72" s="36"/>
      <c r="X72" s="1"/>
    </row>
    <row r="73" spans="1:24" ht="15.6">
      <c r="A73" s="1"/>
      <c r="F73" s="1"/>
      <c r="O73" s="1"/>
      <c r="P73" s="1"/>
      <c r="Q73" s="1"/>
      <c r="R73" s="36"/>
      <c r="S73" s="36"/>
      <c r="T73" s="36"/>
      <c r="U73" s="1"/>
      <c r="V73" s="1"/>
      <c r="W73" s="1"/>
      <c r="X73" s="1"/>
    </row>
    <row r="74" spans="1:24" ht="15.6">
      <c r="A74" s="1"/>
      <c r="F74" s="1"/>
      <c r="O74" s="1"/>
      <c r="P74" s="1"/>
      <c r="Q74" s="1"/>
      <c r="R74" s="1"/>
      <c r="S74" s="1"/>
      <c r="T74" s="1"/>
      <c r="U74" s="1"/>
    </row>
    <row r="75" spans="1:24" ht="15.6">
      <c r="A75" s="1"/>
      <c r="F75" s="1"/>
      <c r="O75" s="1"/>
      <c r="P75" s="1"/>
      <c r="Q75" s="1"/>
      <c r="R75" s="1"/>
      <c r="S75" s="1"/>
      <c r="T75" s="1"/>
      <c r="U75" s="1"/>
    </row>
    <row r="76" spans="1:24" ht="15.6">
      <c r="A76" s="1"/>
      <c r="F76" s="1"/>
      <c r="O76" s="1"/>
      <c r="P76" s="1"/>
      <c r="Q76" s="1"/>
      <c r="R76" s="1"/>
      <c r="S76" s="1"/>
      <c r="T76" s="1"/>
      <c r="U76" s="1"/>
    </row>
    <row r="77" spans="1:24" ht="15.6">
      <c r="A77" s="1"/>
      <c r="F77" s="1"/>
      <c r="O77" s="1"/>
      <c r="P77" s="1"/>
      <c r="Q77" s="1"/>
      <c r="R77" s="1"/>
      <c r="S77" s="1"/>
      <c r="T77" s="1"/>
      <c r="U77" s="1"/>
    </row>
    <row r="78" spans="1:24" ht="32.25" customHeight="1">
      <c r="A78" s="1"/>
      <c r="F78" s="1"/>
      <c r="L78" s="167" t="s">
        <v>72</v>
      </c>
      <c r="M78" s="169"/>
      <c r="N78" s="168"/>
      <c r="O78" s="1"/>
      <c r="P78" s="1"/>
      <c r="Q78" s="1"/>
      <c r="R78" s="1"/>
      <c r="S78" s="1"/>
      <c r="T78" s="1"/>
      <c r="U78" s="1"/>
    </row>
    <row r="79" spans="1:24" ht="15.6">
      <c r="A79" s="1"/>
      <c r="F79" s="1"/>
      <c r="L79" s="61" t="s">
        <v>86</v>
      </c>
      <c r="M79" s="58">
        <f>(4*PI()^2/J37)</f>
        <v>965.24248421411812</v>
      </c>
      <c r="N79" s="58">
        <f>SQRT(I72^2*(L62)^2)</f>
        <v>13.434623757033073</v>
      </c>
      <c r="O79" s="1"/>
      <c r="P79" s="1"/>
      <c r="Q79" s="1"/>
      <c r="R79" s="1"/>
      <c r="S79" s="1"/>
      <c r="T79" s="1"/>
      <c r="U79" s="1"/>
    </row>
    <row r="80" spans="1:24" ht="15.6">
      <c r="A80" s="1"/>
      <c r="F80" s="1"/>
      <c r="L80" s="53" t="s">
        <v>87</v>
      </c>
      <c r="M80" s="60">
        <v>1174.31834</v>
      </c>
      <c r="N80" s="60">
        <f>SQRT(I71^2*N62^2+E14^2*M62^2+N79^2*O62^2)</f>
        <v>30.960338805317388</v>
      </c>
      <c r="O80" s="1"/>
      <c r="P80" s="1"/>
      <c r="Q80" s="1"/>
      <c r="R80" s="1"/>
      <c r="S80" s="1"/>
      <c r="T80" s="1"/>
      <c r="U80" s="1"/>
    </row>
    <row r="81" spans="1:21" ht="15.6">
      <c r="A81" s="1"/>
      <c r="F81" s="1"/>
      <c r="L81" s="53" t="s">
        <v>88</v>
      </c>
      <c r="M81" s="22">
        <v>1216.05</v>
      </c>
      <c r="N81" s="59">
        <f>SQRT(E14^2*L71^2+E15^2*M71^2)</f>
        <v>1.1857996598638969E-2</v>
      </c>
      <c r="O81" s="1"/>
      <c r="P81" s="1"/>
      <c r="Q81" s="1"/>
      <c r="R81" s="1"/>
      <c r="S81" s="1"/>
      <c r="T81" s="1"/>
      <c r="U81" s="1"/>
    </row>
    <row r="82" spans="1:21" ht="15.6">
      <c r="A82" s="1"/>
      <c r="F82" s="1"/>
      <c r="O82" s="1"/>
      <c r="P82" s="1"/>
      <c r="Q82" s="1"/>
      <c r="R82" s="1"/>
      <c r="S82" s="1"/>
      <c r="T82" s="1"/>
      <c r="U82" s="1"/>
    </row>
    <row r="83" spans="1:21" ht="15.6">
      <c r="A83" s="1"/>
      <c r="F83" s="1"/>
      <c r="O83" s="1"/>
      <c r="P83" s="1"/>
      <c r="Q83" s="1"/>
      <c r="R83" s="1"/>
      <c r="S83" s="1"/>
      <c r="T83" s="1"/>
      <c r="U83" s="1"/>
    </row>
    <row r="84" spans="1:21" ht="15.6">
      <c r="A84" s="1"/>
      <c r="F84" s="1"/>
      <c r="O84" s="1"/>
      <c r="P84" s="1"/>
      <c r="Q84" s="1"/>
      <c r="R84" s="1"/>
      <c r="S84" s="1"/>
      <c r="T84" s="1"/>
      <c r="U84" s="1"/>
    </row>
    <row r="85" spans="1:21" ht="15.6">
      <c r="A85" s="1"/>
      <c r="F85" s="1"/>
      <c r="O85" s="1"/>
      <c r="P85" s="1"/>
      <c r="Q85" s="1"/>
      <c r="R85" s="1"/>
      <c r="S85" s="1"/>
      <c r="T85" s="1"/>
      <c r="U85" s="1"/>
    </row>
    <row r="86" spans="1:21" ht="15.6">
      <c r="A86" s="1"/>
      <c r="F86" s="1"/>
      <c r="O86" s="1"/>
      <c r="P86" s="1"/>
      <c r="Q86" s="1"/>
      <c r="R86" s="1"/>
      <c r="S86" s="1"/>
      <c r="T86" s="1"/>
      <c r="U86" s="1"/>
    </row>
    <row r="87" spans="1:21" ht="15.6">
      <c r="A87" s="1"/>
      <c r="F87" s="1"/>
      <c r="O87" s="1"/>
      <c r="P87" s="1"/>
      <c r="Q87" s="1"/>
      <c r="R87" s="1"/>
      <c r="S87" s="1"/>
      <c r="T87" s="1"/>
      <c r="U87" s="1"/>
    </row>
    <row r="88" spans="1:21" ht="15.6">
      <c r="A88" s="1"/>
      <c r="F88" s="1"/>
      <c r="O88" s="1"/>
      <c r="P88" s="1"/>
      <c r="Q88" s="1"/>
      <c r="R88" s="1"/>
      <c r="S88" s="1"/>
      <c r="T88" s="1"/>
      <c r="U88" s="1"/>
    </row>
    <row r="89" spans="1:21" ht="15.6">
      <c r="A89" s="1"/>
      <c r="F89" s="1"/>
      <c r="O89" s="1"/>
      <c r="P89" s="1"/>
      <c r="Q89" s="1"/>
      <c r="R89" s="1"/>
      <c r="S89" s="1"/>
      <c r="T89" s="1"/>
      <c r="U89" s="1"/>
    </row>
    <row r="90" spans="1:21" ht="15.6">
      <c r="A90" s="1"/>
      <c r="F90" s="1"/>
      <c r="O90" s="1"/>
      <c r="P90" s="1"/>
      <c r="Q90" s="1"/>
      <c r="R90" s="1"/>
      <c r="S90" s="1"/>
      <c r="T90" s="1"/>
      <c r="U90" s="1"/>
    </row>
    <row r="91" spans="1:21" ht="15.6">
      <c r="A91" s="1"/>
      <c r="F91" s="1"/>
      <c r="O91" s="1"/>
      <c r="P91" s="1"/>
      <c r="Q91" s="1"/>
      <c r="R91" s="1"/>
      <c r="S91" s="1"/>
      <c r="T91" s="1"/>
      <c r="U91" s="1"/>
    </row>
    <row r="92" spans="1:21" ht="15.6">
      <c r="A92" s="1"/>
      <c r="F92" s="1"/>
      <c r="O92" s="1"/>
      <c r="P92" s="1"/>
      <c r="Q92" s="1"/>
      <c r="R92" s="1"/>
      <c r="S92" s="1"/>
      <c r="T92" s="1"/>
      <c r="U92" s="1"/>
    </row>
    <row r="93" spans="1:21" ht="15.6">
      <c r="A93" s="1"/>
      <c r="F93" s="1"/>
      <c r="O93" s="1"/>
      <c r="P93" s="1"/>
      <c r="Q93" s="1"/>
      <c r="R93" s="1"/>
      <c r="S93" s="1"/>
      <c r="T93" s="1"/>
      <c r="U93" s="1"/>
    </row>
    <row r="94" spans="1:21" ht="15.6">
      <c r="A94" s="1"/>
      <c r="F94" s="1"/>
      <c r="O94" s="1"/>
      <c r="P94" s="1"/>
      <c r="Q94" s="1"/>
      <c r="R94" s="1"/>
      <c r="S94" s="1"/>
      <c r="T94" s="1"/>
      <c r="U94" s="1"/>
    </row>
    <row r="95" spans="1:21" ht="15.6">
      <c r="A95" s="1"/>
      <c r="F95" s="1"/>
      <c r="O95" s="1"/>
      <c r="P95" s="1"/>
      <c r="Q95" s="1"/>
      <c r="R95" s="1"/>
      <c r="S95" s="1"/>
      <c r="T95" s="1"/>
      <c r="U95" s="1"/>
    </row>
    <row r="96" spans="1:21" ht="15.6">
      <c r="A96" s="1"/>
      <c r="F96" s="1"/>
      <c r="O96" s="1"/>
      <c r="P96" s="1"/>
      <c r="Q96" s="1"/>
      <c r="R96" s="1"/>
      <c r="S96" s="1"/>
      <c r="T96" s="1"/>
      <c r="U96" s="1"/>
    </row>
    <row r="97" spans="1:21" ht="15.6">
      <c r="A97" s="1"/>
      <c r="F97" s="1"/>
      <c r="O97" s="1"/>
      <c r="P97" s="1"/>
      <c r="Q97" s="1"/>
      <c r="R97" s="1"/>
      <c r="S97" s="1"/>
      <c r="T97" s="1"/>
      <c r="U97" s="1"/>
    </row>
    <row r="98" spans="1:21" ht="15.6">
      <c r="A98" s="1"/>
      <c r="F98" s="1"/>
      <c r="O98" s="1"/>
      <c r="P98" s="1"/>
      <c r="Q98" s="1"/>
      <c r="R98" s="1"/>
      <c r="S98" s="1"/>
      <c r="T98" s="1"/>
      <c r="U98" s="1"/>
    </row>
    <row r="99" spans="1:21" ht="15.6">
      <c r="A99" s="1"/>
      <c r="F99" s="1"/>
      <c r="O99" s="1"/>
      <c r="P99" s="1"/>
      <c r="Q99" s="1"/>
      <c r="R99" s="1"/>
      <c r="S99" s="1"/>
      <c r="T99" s="1"/>
      <c r="U99" s="1"/>
    </row>
    <row r="100" spans="1:21" ht="15.6">
      <c r="A100" s="1"/>
      <c r="F100" s="1"/>
      <c r="O100" s="1"/>
      <c r="P100" s="1"/>
      <c r="Q100" s="1"/>
      <c r="R100" s="1"/>
      <c r="S100" s="1"/>
      <c r="T100" s="1"/>
      <c r="U100" s="1"/>
    </row>
    <row r="101" spans="1:21" ht="15.6">
      <c r="A101" s="1"/>
      <c r="F101" s="1"/>
      <c r="O101" s="1"/>
      <c r="P101" s="1"/>
      <c r="Q101" s="1"/>
      <c r="R101" s="1"/>
      <c r="S101" s="1"/>
      <c r="T101" s="1"/>
      <c r="U101" s="1"/>
    </row>
    <row r="102" spans="1:21" ht="15.6">
      <c r="A102" s="1"/>
      <c r="F102" s="1"/>
      <c r="O102" s="1"/>
      <c r="P102" s="1"/>
      <c r="Q102" s="1"/>
      <c r="R102" s="1"/>
      <c r="S102" s="1"/>
      <c r="T102" s="1"/>
      <c r="U102" s="1"/>
    </row>
    <row r="103" spans="1:21" ht="15.6">
      <c r="A103" s="1"/>
      <c r="F103" s="1"/>
      <c r="O103" s="1"/>
      <c r="P103" s="1"/>
      <c r="Q103" s="1"/>
      <c r="R103" s="1"/>
      <c r="S103" s="1"/>
      <c r="T103" s="1"/>
      <c r="U103" s="1"/>
    </row>
    <row r="104" spans="1:21" ht="15.6">
      <c r="A104" s="1"/>
      <c r="F104" s="1"/>
      <c r="O104" s="1"/>
      <c r="P104" s="1"/>
      <c r="Q104" s="1"/>
      <c r="R104" s="1"/>
      <c r="S104" s="1"/>
      <c r="T104" s="1"/>
      <c r="U104" s="1"/>
    </row>
    <row r="105" spans="1:21" ht="15.6">
      <c r="A105" s="1"/>
      <c r="F105" s="1"/>
      <c r="O105" s="1"/>
      <c r="P105" s="1"/>
      <c r="Q105" s="1"/>
      <c r="R105" s="1"/>
      <c r="S105" s="1"/>
      <c r="T105" s="1"/>
      <c r="U105" s="1"/>
    </row>
    <row r="106" spans="1:21" ht="15.6">
      <c r="A106" s="1"/>
      <c r="F106" s="1"/>
      <c r="O106" s="1"/>
      <c r="P106" s="1"/>
      <c r="Q106" s="1"/>
      <c r="R106" s="1"/>
      <c r="S106" s="1"/>
      <c r="T106" s="1"/>
      <c r="U106" s="1"/>
    </row>
    <row r="107" spans="1:21" ht="15.6">
      <c r="A107" s="1"/>
      <c r="F107" s="1"/>
      <c r="O107" s="1"/>
      <c r="P107" s="1"/>
      <c r="Q107" s="1"/>
      <c r="R107" s="1"/>
      <c r="S107" s="1"/>
      <c r="T107" s="1"/>
      <c r="U107" s="1"/>
    </row>
    <row r="108" spans="1:21" ht="15.6">
      <c r="A108" s="1"/>
      <c r="F108" s="1"/>
      <c r="O108" s="1"/>
      <c r="P108" s="1"/>
      <c r="Q108" s="1"/>
      <c r="R108" s="1"/>
      <c r="S108" s="1"/>
      <c r="T108" s="1"/>
      <c r="U108" s="1"/>
    </row>
    <row r="109" spans="1:21" ht="15.6">
      <c r="A109" s="1"/>
      <c r="F109" s="1"/>
      <c r="O109" s="1"/>
      <c r="P109" s="1"/>
      <c r="Q109" s="1"/>
      <c r="R109" s="1"/>
      <c r="S109" s="1"/>
      <c r="T109" s="1"/>
      <c r="U109" s="1"/>
    </row>
    <row r="110" spans="1:21" ht="15.6">
      <c r="A110" s="1"/>
      <c r="F110" s="1"/>
      <c r="O110" s="1"/>
      <c r="P110" s="1"/>
      <c r="Q110" s="1"/>
      <c r="R110" s="1"/>
      <c r="S110" s="1"/>
      <c r="T110" s="1"/>
      <c r="U110" s="1"/>
    </row>
    <row r="111" spans="1:21" ht="15.6">
      <c r="A111" s="1"/>
      <c r="F111" s="1"/>
      <c r="O111" s="1"/>
      <c r="P111" s="1"/>
      <c r="Q111" s="1"/>
      <c r="R111" s="1"/>
      <c r="S111" s="1"/>
      <c r="T111" s="1"/>
      <c r="U111" s="1"/>
    </row>
    <row r="112" spans="1:21" ht="15.6">
      <c r="A112" s="1"/>
      <c r="F112" s="1"/>
      <c r="O112" s="1"/>
      <c r="P112" s="1"/>
      <c r="Q112" s="1"/>
      <c r="R112" s="1"/>
      <c r="S112" s="1"/>
      <c r="T112" s="1"/>
      <c r="U112" s="1"/>
    </row>
    <row r="113" spans="1:21" ht="15.6">
      <c r="A113" s="1"/>
      <c r="F113" s="1"/>
      <c r="O113" s="1"/>
      <c r="P113" s="1"/>
      <c r="Q113" s="1"/>
      <c r="R113" s="1"/>
      <c r="S113" s="1"/>
      <c r="T113" s="1"/>
      <c r="U113" s="1"/>
    </row>
    <row r="114" spans="1:21" ht="15.6">
      <c r="A114" s="1"/>
      <c r="F114" s="1"/>
      <c r="O114" s="1"/>
      <c r="P114" s="1"/>
      <c r="Q114" s="1"/>
      <c r="R114" s="1"/>
      <c r="S114" s="1"/>
      <c r="T114" s="1"/>
      <c r="U114" s="1"/>
    </row>
    <row r="115" spans="1:21" ht="15.6">
      <c r="A115" s="1"/>
      <c r="F115" s="1"/>
      <c r="O115" s="1"/>
      <c r="P115" s="1"/>
      <c r="Q115" s="1"/>
      <c r="R115" s="1"/>
      <c r="S115" s="1"/>
      <c r="T115" s="1"/>
      <c r="U115" s="1"/>
    </row>
    <row r="116" spans="1:21" ht="15.6">
      <c r="A116" s="1"/>
      <c r="F116" s="1"/>
      <c r="O116" s="1"/>
      <c r="P116" s="1"/>
      <c r="Q116" s="1"/>
      <c r="R116" s="1"/>
      <c r="S116" s="1"/>
      <c r="T116" s="1"/>
      <c r="U116" s="1"/>
    </row>
    <row r="117" spans="1:21" ht="15.6">
      <c r="A117" s="1"/>
      <c r="F117" s="1"/>
      <c r="O117" s="1"/>
      <c r="P117" s="1"/>
      <c r="Q117" s="1"/>
      <c r="R117" s="1"/>
      <c r="S117" s="1"/>
      <c r="T117" s="1"/>
      <c r="U117" s="1"/>
    </row>
    <row r="118" spans="1:21" ht="15.6">
      <c r="A118" s="1"/>
      <c r="F118" s="1"/>
      <c r="O118" s="1"/>
      <c r="P118" s="1"/>
      <c r="Q118" s="1"/>
      <c r="R118" s="1"/>
      <c r="S118" s="1"/>
      <c r="T118" s="1"/>
      <c r="U118" s="1"/>
    </row>
    <row r="119" spans="1:21" ht="15.6">
      <c r="A119" s="1"/>
      <c r="F119" s="1"/>
      <c r="O119" s="1"/>
      <c r="P119" s="1"/>
      <c r="Q119" s="1"/>
      <c r="R119" s="1"/>
      <c r="S119" s="1"/>
      <c r="T119" s="1"/>
      <c r="U119" s="1"/>
    </row>
    <row r="120" spans="1:21" ht="15.6">
      <c r="A120" s="1"/>
      <c r="F120" s="1"/>
      <c r="O120" s="1"/>
      <c r="P120" s="1"/>
      <c r="Q120" s="1"/>
      <c r="R120" s="1"/>
      <c r="S120" s="1"/>
      <c r="T120" s="1"/>
      <c r="U120" s="1"/>
    </row>
    <row r="121" spans="1:21" ht="15.6">
      <c r="A121" s="1"/>
      <c r="F121" s="1"/>
      <c r="O121" s="1"/>
      <c r="P121" s="1"/>
      <c r="Q121" s="1"/>
      <c r="R121" s="1"/>
      <c r="S121" s="1"/>
      <c r="T121" s="1"/>
      <c r="U121" s="1"/>
    </row>
    <row r="122" spans="1:21" ht="15.6">
      <c r="A122" s="1"/>
      <c r="F122" s="1"/>
      <c r="O122" s="1"/>
      <c r="P122" s="1"/>
      <c r="Q122" s="1"/>
      <c r="R122" s="1"/>
      <c r="S122" s="1"/>
      <c r="T122" s="1"/>
      <c r="U122" s="1"/>
    </row>
    <row r="123" spans="1:21" ht="15.6">
      <c r="A123" s="1"/>
      <c r="F123" s="1"/>
      <c r="O123" s="1"/>
      <c r="P123" s="1"/>
      <c r="Q123" s="1"/>
      <c r="R123" s="1"/>
      <c r="S123" s="1"/>
      <c r="T123" s="1"/>
      <c r="U123" s="1"/>
    </row>
    <row r="124" spans="1:21" ht="15.6">
      <c r="A124" s="1"/>
      <c r="F124" s="1"/>
      <c r="O124" s="1"/>
      <c r="P124" s="1"/>
      <c r="Q124" s="1"/>
      <c r="R124" s="1"/>
      <c r="S124" s="1"/>
      <c r="T124" s="1"/>
      <c r="U124" s="1"/>
    </row>
    <row r="125" spans="1:21" ht="15.6">
      <c r="A125" s="1"/>
      <c r="F125" s="1"/>
      <c r="O125" s="1"/>
      <c r="P125" s="1"/>
      <c r="Q125" s="1"/>
      <c r="R125" s="1"/>
      <c r="S125" s="1"/>
      <c r="T125" s="1"/>
      <c r="U125" s="1"/>
    </row>
    <row r="126" spans="1:21" ht="15.6">
      <c r="A126" s="1"/>
      <c r="F126" s="1"/>
      <c r="O126" s="1"/>
      <c r="P126" s="1"/>
      <c r="Q126" s="1"/>
      <c r="R126" s="1"/>
      <c r="S126" s="1"/>
      <c r="T126" s="1"/>
      <c r="U126" s="1"/>
    </row>
    <row r="127" spans="1:21" ht="15.6">
      <c r="A127" s="1"/>
      <c r="F127" s="1"/>
      <c r="O127" s="1"/>
      <c r="P127" s="1"/>
      <c r="Q127" s="1"/>
      <c r="R127" s="1"/>
      <c r="S127" s="1"/>
      <c r="T127" s="1"/>
      <c r="U127" s="1"/>
    </row>
    <row r="128" spans="1:21" ht="15.6">
      <c r="A128" s="1"/>
      <c r="F128" s="1"/>
      <c r="O128" s="1"/>
      <c r="P128" s="1"/>
      <c r="Q128" s="1"/>
      <c r="R128" s="1"/>
      <c r="S128" s="1"/>
      <c r="T128" s="1"/>
      <c r="U128" s="1"/>
    </row>
    <row r="129" spans="1:21" ht="15.6">
      <c r="A129" s="1"/>
      <c r="F129" s="1"/>
      <c r="O129" s="1"/>
      <c r="P129" s="1"/>
      <c r="Q129" s="1"/>
      <c r="R129" s="1"/>
      <c r="S129" s="1"/>
      <c r="T129" s="1"/>
      <c r="U129" s="1"/>
    </row>
    <row r="130" spans="1:21" ht="15.6">
      <c r="A130" s="1"/>
      <c r="F130" s="1"/>
      <c r="O130" s="1"/>
      <c r="P130" s="1"/>
      <c r="Q130" s="1"/>
      <c r="R130" s="1"/>
      <c r="S130" s="1"/>
      <c r="T130" s="1"/>
      <c r="U130" s="1"/>
    </row>
    <row r="131" spans="1:21" ht="15.6">
      <c r="A131" s="1"/>
      <c r="F131" s="1"/>
      <c r="O131" s="1"/>
      <c r="P131" s="1"/>
      <c r="Q131" s="1"/>
      <c r="R131" s="1"/>
      <c r="S131" s="1"/>
      <c r="T131" s="1"/>
      <c r="U131" s="1"/>
    </row>
    <row r="132" spans="1:21" ht="15.6">
      <c r="A132" s="1"/>
      <c r="F132" s="1"/>
      <c r="O132" s="1"/>
      <c r="P132" s="1"/>
      <c r="Q132" s="1"/>
      <c r="R132" s="1"/>
      <c r="S132" s="1"/>
      <c r="T132" s="1"/>
      <c r="U132" s="1"/>
    </row>
    <row r="133" spans="1:21" ht="15.6">
      <c r="A133" s="1"/>
      <c r="F133" s="1"/>
      <c r="O133" s="1"/>
      <c r="P133" s="1"/>
      <c r="Q133" s="1"/>
      <c r="R133" s="1"/>
      <c r="S133" s="1"/>
      <c r="T133" s="1"/>
      <c r="U133" s="1"/>
    </row>
    <row r="134" spans="1:21" ht="15.6">
      <c r="A134" s="1"/>
      <c r="F134" s="1"/>
      <c r="O134" s="1"/>
      <c r="P134" s="1"/>
      <c r="Q134" s="1"/>
      <c r="R134" s="1"/>
      <c r="S134" s="1"/>
      <c r="T134" s="1"/>
      <c r="U134" s="1"/>
    </row>
    <row r="135" spans="1:21" ht="15.6">
      <c r="A135" s="1"/>
      <c r="F135" s="1"/>
      <c r="O135" s="1"/>
      <c r="P135" s="1"/>
      <c r="Q135" s="1"/>
      <c r="R135" s="1"/>
      <c r="S135" s="1"/>
      <c r="T135" s="1"/>
      <c r="U135" s="1"/>
    </row>
    <row r="136" spans="1:21" ht="15.6">
      <c r="A136" s="1"/>
      <c r="F136" s="1"/>
      <c r="O136" s="1"/>
      <c r="P136" s="1"/>
      <c r="Q136" s="1"/>
      <c r="R136" s="1"/>
      <c r="S136" s="1"/>
      <c r="T136" s="1"/>
      <c r="U136" s="1"/>
    </row>
    <row r="137" spans="1:21" ht="15.6">
      <c r="A137" s="1"/>
      <c r="F137" s="1"/>
      <c r="O137" s="1"/>
      <c r="P137" s="1"/>
      <c r="Q137" s="1"/>
      <c r="R137" s="1"/>
      <c r="S137" s="1"/>
      <c r="T137" s="1"/>
      <c r="U137" s="1"/>
    </row>
    <row r="138" spans="1:21" ht="15.6">
      <c r="A138" s="1"/>
      <c r="F138" s="1"/>
      <c r="O138" s="1"/>
      <c r="P138" s="1"/>
      <c r="Q138" s="1"/>
      <c r="R138" s="1"/>
      <c r="S138" s="1"/>
      <c r="T138" s="1"/>
      <c r="U138" s="1"/>
    </row>
    <row r="139" spans="1:21" ht="15.6">
      <c r="A139" s="1"/>
      <c r="F139" s="1"/>
      <c r="O139" s="1"/>
      <c r="P139" s="1"/>
      <c r="Q139" s="1"/>
      <c r="R139" s="1"/>
      <c r="S139" s="1"/>
      <c r="T139" s="1"/>
      <c r="U139" s="1"/>
    </row>
    <row r="140" spans="1:21" ht="15.6">
      <c r="A140" s="1"/>
      <c r="F140" s="1"/>
      <c r="O140" s="1"/>
      <c r="P140" s="1"/>
      <c r="Q140" s="1"/>
      <c r="R140" s="1"/>
      <c r="S140" s="1"/>
      <c r="T140" s="1"/>
      <c r="U140" s="1"/>
    </row>
    <row r="141" spans="1:21" ht="15.6">
      <c r="A141" s="1"/>
      <c r="F141" s="1"/>
      <c r="O141" s="1"/>
      <c r="P141" s="1"/>
      <c r="Q141" s="1"/>
      <c r="R141" s="1"/>
      <c r="S141" s="1"/>
      <c r="T141" s="1"/>
      <c r="U141" s="1"/>
    </row>
    <row r="142" spans="1:21" ht="15.6">
      <c r="A142" s="1"/>
      <c r="F142" s="1"/>
      <c r="O142" s="1"/>
      <c r="P142" s="1"/>
      <c r="Q142" s="1"/>
      <c r="R142" s="1"/>
      <c r="S142" s="1"/>
      <c r="T142" s="1"/>
      <c r="U142" s="1"/>
    </row>
    <row r="143" spans="1:21" ht="15.6">
      <c r="A143" s="1"/>
      <c r="F143" s="1"/>
      <c r="O143" s="1"/>
      <c r="P143" s="1"/>
      <c r="Q143" s="1"/>
      <c r="R143" s="1"/>
      <c r="S143" s="1"/>
      <c r="T143" s="1"/>
      <c r="U143" s="1"/>
    </row>
    <row r="144" spans="1:21" ht="15.6">
      <c r="A144" s="1"/>
      <c r="F144" s="1"/>
      <c r="O144" s="1"/>
      <c r="P144" s="1"/>
      <c r="Q144" s="1"/>
      <c r="R144" s="1"/>
      <c r="S144" s="1"/>
      <c r="T144" s="1"/>
      <c r="U144" s="1"/>
    </row>
    <row r="145" spans="1:21" ht="15.6">
      <c r="A145" s="1"/>
      <c r="F145" s="1"/>
      <c r="O145" s="1"/>
      <c r="P145" s="1"/>
      <c r="Q145" s="1"/>
      <c r="R145" s="1"/>
      <c r="S145" s="1"/>
      <c r="T145" s="1"/>
      <c r="U145" s="1"/>
    </row>
    <row r="146" spans="1:21" ht="15.6">
      <c r="A146" s="1"/>
      <c r="F146" s="1"/>
      <c r="O146" s="1"/>
      <c r="P146" s="1"/>
      <c r="Q146" s="1"/>
      <c r="R146" s="1"/>
      <c r="S146" s="1"/>
      <c r="T146" s="1"/>
      <c r="U146" s="1"/>
    </row>
    <row r="147" spans="1:21" ht="15.6">
      <c r="A147" s="1"/>
      <c r="F147" s="1"/>
      <c r="O147" s="1"/>
      <c r="P147" s="1"/>
      <c r="Q147" s="1"/>
      <c r="R147" s="1"/>
      <c r="S147" s="1"/>
      <c r="T147" s="1"/>
      <c r="U147" s="1"/>
    </row>
    <row r="148" spans="1:21" ht="15.6">
      <c r="A148" s="1"/>
      <c r="F148" s="1"/>
      <c r="O148" s="1"/>
      <c r="P148" s="1"/>
      <c r="Q148" s="1"/>
      <c r="R148" s="1"/>
      <c r="S148" s="1"/>
      <c r="T148" s="1"/>
      <c r="U148" s="1"/>
    </row>
    <row r="149" spans="1:21" ht="15.6">
      <c r="A149" s="1"/>
      <c r="F149" s="1"/>
      <c r="O149" s="1"/>
      <c r="P149" s="1"/>
      <c r="Q149" s="1"/>
      <c r="R149" s="1"/>
      <c r="S149" s="1"/>
      <c r="T149" s="1"/>
      <c r="U149" s="1"/>
    </row>
    <row r="150" spans="1:21" ht="15.6">
      <c r="A150" s="1"/>
      <c r="F150" s="1"/>
      <c r="O150" s="1"/>
      <c r="P150" s="1"/>
      <c r="Q150" s="1"/>
      <c r="R150" s="1"/>
      <c r="S150" s="1"/>
      <c r="T150" s="1"/>
      <c r="U150" s="1"/>
    </row>
    <row r="151" spans="1:21" ht="15.6">
      <c r="A151" s="1"/>
      <c r="F151" s="1"/>
      <c r="O151" s="1"/>
      <c r="P151" s="1"/>
      <c r="Q151" s="1"/>
      <c r="R151" s="1"/>
      <c r="S151" s="1"/>
      <c r="T151" s="1"/>
      <c r="U151" s="1"/>
    </row>
    <row r="152" spans="1:21" ht="15.6">
      <c r="A152" s="1"/>
      <c r="F152" s="1"/>
      <c r="O152" s="1"/>
      <c r="P152" s="1"/>
      <c r="Q152" s="1"/>
      <c r="R152" s="1"/>
      <c r="S152" s="1"/>
      <c r="T152" s="1"/>
      <c r="U152" s="1"/>
    </row>
    <row r="153" spans="1:21" ht="15.6">
      <c r="A153" s="1"/>
      <c r="F153" s="1"/>
      <c r="O153" s="1"/>
      <c r="P153" s="1"/>
      <c r="Q153" s="1"/>
      <c r="R153" s="1"/>
      <c r="S153" s="1"/>
      <c r="T153" s="1"/>
      <c r="U153" s="1"/>
    </row>
    <row r="154" spans="1:21" ht="15.6">
      <c r="A154" s="1"/>
      <c r="F154" s="1"/>
      <c r="O154" s="1"/>
      <c r="P154" s="1"/>
      <c r="Q154" s="1"/>
      <c r="R154" s="1"/>
      <c r="S154" s="1"/>
      <c r="T154" s="1"/>
      <c r="U154" s="1"/>
    </row>
    <row r="155" spans="1:21" ht="15.6">
      <c r="A155" s="1"/>
      <c r="F155" s="1"/>
      <c r="O155" s="1"/>
      <c r="P155" s="1"/>
      <c r="Q155" s="1"/>
      <c r="R155" s="1"/>
      <c r="S155" s="1"/>
      <c r="T155" s="1"/>
      <c r="U155" s="1"/>
    </row>
    <row r="156" spans="1:21" ht="15.6">
      <c r="A156" s="1"/>
      <c r="F156" s="1"/>
      <c r="O156" s="1"/>
      <c r="P156" s="1"/>
      <c r="Q156" s="1"/>
      <c r="R156" s="1"/>
      <c r="S156" s="1"/>
      <c r="T156" s="1"/>
      <c r="U156" s="1"/>
    </row>
    <row r="157" spans="1:21" ht="15.6">
      <c r="A157" s="1"/>
      <c r="F157" s="1"/>
      <c r="O157" s="1"/>
      <c r="P157" s="1"/>
      <c r="Q157" s="1"/>
      <c r="R157" s="1"/>
      <c r="S157" s="1"/>
      <c r="T157" s="1"/>
      <c r="U157" s="1"/>
    </row>
    <row r="158" spans="1:21" ht="15.6">
      <c r="A158" s="1"/>
      <c r="F158" s="1"/>
      <c r="O158" s="1"/>
      <c r="P158" s="1"/>
      <c r="Q158" s="1"/>
      <c r="R158" s="1"/>
      <c r="S158" s="1"/>
      <c r="T158" s="1"/>
      <c r="U158" s="1"/>
    </row>
    <row r="159" spans="1:21" ht="15.6">
      <c r="A159" s="1"/>
      <c r="F159" s="1"/>
      <c r="O159" s="1"/>
      <c r="P159" s="1"/>
      <c r="Q159" s="1"/>
      <c r="R159" s="1"/>
      <c r="S159" s="1"/>
      <c r="T159" s="1"/>
      <c r="U159" s="1"/>
    </row>
    <row r="160" spans="1:21" ht="15.6">
      <c r="A160" s="1"/>
      <c r="F160" s="1"/>
      <c r="O160" s="1"/>
      <c r="P160" s="1"/>
      <c r="Q160" s="1"/>
      <c r="R160" s="1"/>
      <c r="S160" s="1"/>
      <c r="T160" s="1"/>
      <c r="U160" s="1"/>
    </row>
    <row r="161" spans="1:21" ht="15.6">
      <c r="A161" s="1"/>
      <c r="F161" s="1"/>
      <c r="O161" s="1"/>
      <c r="P161" s="1"/>
      <c r="Q161" s="1"/>
      <c r="R161" s="1"/>
      <c r="S161" s="1"/>
      <c r="T161" s="1"/>
      <c r="U161" s="1"/>
    </row>
    <row r="162" spans="1:21" ht="15.6">
      <c r="A162" s="1"/>
      <c r="F162" s="1"/>
      <c r="O162" s="1"/>
      <c r="P162" s="1"/>
      <c r="Q162" s="1"/>
      <c r="R162" s="1"/>
      <c r="S162" s="1"/>
      <c r="T162" s="1"/>
      <c r="U162" s="1"/>
    </row>
    <row r="163" spans="1:21" ht="15.6">
      <c r="A163" s="1"/>
      <c r="F163" s="1"/>
      <c r="O163" s="1"/>
      <c r="P163" s="1"/>
      <c r="Q163" s="1"/>
      <c r="R163" s="1"/>
      <c r="S163" s="1"/>
      <c r="T163" s="1"/>
      <c r="U163" s="1"/>
    </row>
    <row r="164" spans="1:21" ht="15.6">
      <c r="A164" s="1"/>
      <c r="F164" s="1"/>
      <c r="O164" s="1"/>
      <c r="P164" s="1"/>
      <c r="Q164" s="1"/>
      <c r="R164" s="1"/>
      <c r="S164" s="1"/>
      <c r="T164" s="1"/>
      <c r="U164" s="1"/>
    </row>
    <row r="165" spans="1:21" ht="15.6">
      <c r="A165" s="1"/>
      <c r="F165" s="1"/>
      <c r="O165" s="1"/>
      <c r="P165" s="1"/>
      <c r="Q165" s="1"/>
      <c r="R165" s="1"/>
      <c r="S165" s="1"/>
      <c r="T165" s="1"/>
      <c r="U165" s="1"/>
    </row>
    <row r="166" spans="1:21" ht="15.6">
      <c r="A166" s="1"/>
      <c r="F166" s="1"/>
      <c r="O166" s="1"/>
      <c r="P166" s="1"/>
      <c r="Q166" s="1"/>
      <c r="R166" s="1"/>
      <c r="S166" s="1"/>
      <c r="T166" s="1"/>
      <c r="U166" s="1"/>
    </row>
    <row r="167" spans="1:21" ht="15.6">
      <c r="A167" s="1"/>
      <c r="F167" s="1"/>
      <c r="O167" s="1"/>
      <c r="P167" s="1"/>
      <c r="Q167" s="1"/>
      <c r="R167" s="1"/>
      <c r="S167" s="1"/>
      <c r="T167" s="1"/>
      <c r="U167" s="1"/>
    </row>
    <row r="168" spans="1:21" ht="15.6">
      <c r="A168" s="1"/>
      <c r="F168" s="1"/>
      <c r="O168" s="1"/>
      <c r="P168" s="1"/>
      <c r="Q168" s="1"/>
      <c r="R168" s="1"/>
      <c r="S168" s="1"/>
      <c r="T168" s="1"/>
      <c r="U168" s="1"/>
    </row>
    <row r="169" spans="1:21" ht="15.6">
      <c r="A169" s="1"/>
      <c r="F169" s="1"/>
      <c r="O169" s="1"/>
      <c r="P169" s="1"/>
      <c r="Q169" s="1"/>
      <c r="R169" s="1"/>
      <c r="S169" s="1"/>
      <c r="T169" s="1"/>
      <c r="U169" s="1"/>
    </row>
    <row r="170" spans="1:21" ht="15.6">
      <c r="A170" s="1"/>
      <c r="F170" s="1"/>
      <c r="O170" s="1"/>
      <c r="P170" s="1"/>
      <c r="Q170" s="1"/>
      <c r="R170" s="1"/>
      <c r="S170" s="1"/>
      <c r="T170" s="1"/>
      <c r="U170" s="1"/>
    </row>
    <row r="171" spans="1:21" ht="15.6">
      <c r="A171" s="1"/>
      <c r="F171" s="1"/>
      <c r="O171" s="1"/>
      <c r="P171" s="1"/>
      <c r="Q171" s="1"/>
      <c r="R171" s="1"/>
      <c r="S171" s="1"/>
      <c r="T171" s="1"/>
      <c r="U171" s="1"/>
    </row>
    <row r="172" spans="1:21" ht="15.6">
      <c r="A172" s="1"/>
      <c r="F172" s="1"/>
      <c r="O172" s="1"/>
      <c r="P172" s="1"/>
      <c r="Q172" s="1"/>
      <c r="R172" s="1"/>
      <c r="S172" s="1"/>
      <c r="T172" s="1"/>
      <c r="U172" s="1"/>
    </row>
    <row r="173" spans="1:21" ht="15.6">
      <c r="A173" s="1"/>
      <c r="F173" s="1"/>
      <c r="O173" s="1"/>
      <c r="P173" s="1"/>
      <c r="Q173" s="1"/>
      <c r="R173" s="1"/>
      <c r="S173" s="1"/>
      <c r="T173" s="1"/>
      <c r="U173" s="1"/>
    </row>
    <row r="174" spans="1:21" ht="15.6">
      <c r="A174" s="1"/>
      <c r="F174" s="1"/>
      <c r="O174" s="1"/>
      <c r="P174" s="1"/>
      <c r="Q174" s="1"/>
      <c r="R174" s="1"/>
      <c r="S174" s="1"/>
      <c r="T174" s="1"/>
      <c r="U174" s="1"/>
    </row>
    <row r="175" spans="1:21" ht="15.6">
      <c r="A175" s="1"/>
      <c r="F175" s="1"/>
      <c r="O175" s="1"/>
      <c r="P175" s="1"/>
      <c r="Q175" s="1"/>
      <c r="R175" s="1"/>
      <c r="S175" s="1"/>
      <c r="T175" s="1"/>
      <c r="U175" s="1"/>
    </row>
    <row r="176" spans="1:21" ht="15.6">
      <c r="A176" s="1"/>
      <c r="F176" s="1"/>
      <c r="O176" s="1"/>
      <c r="P176" s="1"/>
      <c r="Q176" s="1"/>
      <c r="R176" s="1"/>
      <c r="S176" s="1"/>
      <c r="T176" s="1"/>
      <c r="U176" s="1"/>
    </row>
    <row r="177" spans="1:21" ht="15.6">
      <c r="A177" s="1"/>
      <c r="F177" s="1"/>
      <c r="O177" s="1"/>
      <c r="P177" s="1"/>
      <c r="Q177" s="1"/>
      <c r="R177" s="1"/>
      <c r="S177" s="1"/>
      <c r="T177" s="1"/>
      <c r="U177" s="1"/>
    </row>
    <row r="178" spans="1:21" ht="15.6">
      <c r="A178" s="1"/>
      <c r="F178" s="1"/>
      <c r="O178" s="1"/>
      <c r="P178" s="1"/>
      <c r="Q178" s="1"/>
      <c r="R178" s="1"/>
      <c r="S178" s="1"/>
      <c r="T178" s="1"/>
      <c r="U178" s="1"/>
    </row>
    <row r="179" spans="1:21" ht="15.6">
      <c r="A179" s="1"/>
      <c r="F179" s="1"/>
      <c r="O179" s="1"/>
      <c r="P179" s="1"/>
      <c r="Q179" s="1"/>
      <c r="R179" s="1"/>
      <c r="S179" s="1"/>
      <c r="T179" s="1"/>
      <c r="U179" s="1"/>
    </row>
    <row r="180" spans="1:21" ht="15.6">
      <c r="A180" s="1"/>
      <c r="F180" s="1"/>
      <c r="O180" s="1"/>
      <c r="P180" s="1"/>
      <c r="Q180" s="1"/>
      <c r="R180" s="1"/>
      <c r="S180" s="1"/>
      <c r="T180" s="1"/>
      <c r="U180" s="1"/>
    </row>
    <row r="181" spans="1:21" ht="15.6">
      <c r="A181" s="1"/>
      <c r="F181" s="1"/>
      <c r="O181" s="1"/>
      <c r="P181" s="1"/>
      <c r="Q181" s="1"/>
      <c r="R181" s="1"/>
      <c r="S181" s="1"/>
      <c r="T181" s="1"/>
      <c r="U181" s="1"/>
    </row>
    <row r="182" spans="1:21" ht="15.6">
      <c r="A182" s="1"/>
      <c r="F182" s="1"/>
      <c r="O182" s="1"/>
      <c r="P182" s="1"/>
      <c r="Q182" s="1"/>
      <c r="R182" s="1"/>
      <c r="S182" s="1"/>
      <c r="T182" s="1"/>
      <c r="U182" s="1"/>
    </row>
    <row r="183" spans="1:21" ht="15.6">
      <c r="A183" s="1"/>
      <c r="F183" s="1"/>
      <c r="O183" s="1"/>
      <c r="P183" s="1"/>
      <c r="Q183" s="1"/>
      <c r="R183" s="1"/>
      <c r="S183" s="1"/>
      <c r="T183" s="1"/>
      <c r="U183" s="1"/>
    </row>
    <row r="184" spans="1:21" ht="15.6">
      <c r="A184" s="1"/>
      <c r="F184" s="1"/>
      <c r="O184" s="1"/>
      <c r="P184" s="1"/>
      <c r="Q184" s="1"/>
      <c r="R184" s="1"/>
      <c r="S184" s="1"/>
      <c r="T184" s="1"/>
      <c r="U184" s="1"/>
    </row>
    <row r="185" spans="1:21" ht="15.6">
      <c r="A185" s="1"/>
      <c r="F185" s="1"/>
      <c r="O185" s="1"/>
      <c r="P185" s="1"/>
      <c r="Q185" s="1"/>
      <c r="R185" s="1"/>
      <c r="S185" s="1"/>
      <c r="T185" s="1"/>
      <c r="U185" s="1"/>
    </row>
    <row r="186" spans="1:21" ht="15.6">
      <c r="A186" s="1"/>
      <c r="F186" s="1"/>
      <c r="O186" s="1"/>
      <c r="P186" s="1"/>
      <c r="Q186" s="1"/>
      <c r="R186" s="1"/>
      <c r="S186" s="1"/>
      <c r="T186" s="1"/>
      <c r="U186" s="1"/>
    </row>
    <row r="187" spans="1:21" ht="15.6">
      <c r="A187" s="1"/>
      <c r="F187" s="1"/>
      <c r="O187" s="1"/>
      <c r="P187" s="1"/>
      <c r="Q187" s="1"/>
      <c r="R187" s="1"/>
      <c r="S187" s="1"/>
      <c r="T187" s="1"/>
      <c r="U187" s="1"/>
    </row>
    <row r="188" spans="1:21" ht="15.6">
      <c r="A188" s="1"/>
      <c r="F188" s="1"/>
      <c r="O188" s="1"/>
      <c r="P188" s="1"/>
      <c r="Q188" s="1"/>
      <c r="R188" s="1"/>
      <c r="S188" s="1"/>
      <c r="T188" s="1"/>
      <c r="U188" s="1"/>
    </row>
    <row r="189" spans="1:21" ht="15.6">
      <c r="A189" s="1"/>
      <c r="F189" s="1"/>
      <c r="O189" s="1"/>
      <c r="P189" s="1"/>
      <c r="Q189" s="1"/>
      <c r="R189" s="1"/>
      <c r="S189" s="1"/>
      <c r="T189" s="1"/>
      <c r="U189" s="1"/>
    </row>
    <row r="190" spans="1:21" ht="15.6">
      <c r="A190" s="1"/>
      <c r="F190" s="1"/>
      <c r="O190" s="1"/>
      <c r="P190" s="1"/>
      <c r="Q190" s="1"/>
      <c r="R190" s="1"/>
      <c r="S190" s="1"/>
      <c r="T190" s="1"/>
      <c r="U190" s="1"/>
    </row>
    <row r="191" spans="1:21" ht="15.6">
      <c r="A191" s="1"/>
      <c r="F191" s="1"/>
      <c r="O191" s="1"/>
      <c r="P191" s="1"/>
      <c r="Q191" s="1"/>
      <c r="R191" s="1"/>
      <c r="S191" s="1"/>
      <c r="T191" s="1"/>
      <c r="U191" s="1"/>
    </row>
    <row r="192" spans="1:21" ht="15.6">
      <c r="A192" s="1"/>
      <c r="F192" s="1"/>
      <c r="O192" s="1"/>
      <c r="P192" s="1"/>
      <c r="Q192" s="1"/>
      <c r="R192" s="1"/>
      <c r="S192" s="1"/>
      <c r="T192" s="1"/>
      <c r="U192" s="1"/>
    </row>
    <row r="193" spans="1:21" ht="15.6">
      <c r="A193" s="1"/>
      <c r="F193" s="1"/>
      <c r="O193" s="1"/>
      <c r="P193" s="1"/>
      <c r="Q193" s="1"/>
      <c r="R193" s="1"/>
      <c r="S193" s="1"/>
      <c r="T193" s="1"/>
      <c r="U193" s="1"/>
    </row>
    <row r="194" spans="1:21" ht="15.6">
      <c r="A194" s="1"/>
      <c r="F194" s="1"/>
      <c r="O194" s="1"/>
      <c r="P194" s="1"/>
      <c r="Q194" s="1"/>
      <c r="R194" s="1"/>
      <c r="S194" s="1"/>
      <c r="T194" s="1"/>
      <c r="U194" s="1"/>
    </row>
    <row r="195" spans="1:21" ht="15.6">
      <c r="A195" s="1"/>
      <c r="F195" s="1"/>
      <c r="O195" s="1"/>
      <c r="P195" s="1"/>
      <c r="Q195" s="1"/>
      <c r="R195" s="1"/>
      <c r="S195" s="1"/>
      <c r="T195" s="1"/>
      <c r="U195" s="1"/>
    </row>
    <row r="196" spans="1:21" ht="15.6">
      <c r="A196" s="1"/>
      <c r="F196" s="1"/>
      <c r="O196" s="1"/>
      <c r="P196" s="1"/>
      <c r="Q196" s="1"/>
      <c r="R196" s="1"/>
      <c r="S196" s="1"/>
      <c r="T196" s="1"/>
      <c r="U196" s="1"/>
    </row>
    <row r="197" spans="1:21" ht="15.6">
      <c r="A197" s="1"/>
      <c r="F197" s="1"/>
      <c r="O197" s="1"/>
      <c r="P197" s="1"/>
      <c r="Q197" s="1"/>
      <c r="R197" s="1"/>
      <c r="S197" s="1"/>
      <c r="T197" s="1"/>
      <c r="U197" s="1"/>
    </row>
    <row r="198" spans="1:21" ht="15.6">
      <c r="A198" s="1"/>
      <c r="F198" s="1"/>
      <c r="O198" s="1"/>
      <c r="P198" s="1"/>
      <c r="Q198" s="1"/>
      <c r="R198" s="1"/>
      <c r="S198" s="1"/>
      <c r="T198" s="1"/>
      <c r="U198" s="1"/>
    </row>
    <row r="199" spans="1:21" ht="15.6">
      <c r="A199" s="1"/>
      <c r="F199" s="1"/>
      <c r="O199" s="1"/>
      <c r="P199" s="1"/>
      <c r="Q199" s="1"/>
      <c r="R199" s="1"/>
      <c r="S199" s="1"/>
      <c r="T199" s="1"/>
      <c r="U199" s="1"/>
    </row>
    <row r="200" spans="1:21" ht="15.6">
      <c r="A200" s="1"/>
      <c r="F200" s="1"/>
      <c r="O200" s="1"/>
      <c r="P200" s="1"/>
      <c r="Q200" s="1"/>
      <c r="R200" s="1"/>
      <c r="S200" s="1"/>
      <c r="T200" s="1"/>
      <c r="U200" s="1"/>
    </row>
    <row r="201" spans="1:21" ht="15.6">
      <c r="A201" s="1"/>
      <c r="F201" s="1"/>
      <c r="O201" s="1"/>
      <c r="P201" s="1"/>
      <c r="Q201" s="1"/>
      <c r="R201" s="1"/>
      <c r="S201" s="1"/>
      <c r="T201" s="1"/>
      <c r="U201" s="1"/>
    </row>
    <row r="202" spans="1:21" ht="15.6">
      <c r="A202" s="1"/>
      <c r="F202" s="1"/>
      <c r="O202" s="1"/>
      <c r="P202" s="1"/>
      <c r="Q202" s="1"/>
      <c r="R202" s="1"/>
      <c r="S202" s="1"/>
      <c r="T202" s="1"/>
      <c r="U202" s="1"/>
    </row>
    <row r="203" spans="1:21" ht="15.6">
      <c r="A203" s="1"/>
      <c r="F203" s="1"/>
      <c r="O203" s="1"/>
      <c r="P203" s="1"/>
      <c r="Q203" s="1"/>
      <c r="R203" s="1"/>
      <c r="S203" s="1"/>
      <c r="T203" s="1"/>
      <c r="U203" s="1"/>
    </row>
    <row r="204" spans="1:21" ht="15.6">
      <c r="A204" s="1"/>
      <c r="F204" s="1"/>
      <c r="O204" s="1"/>
      <c r="P204" s="1"/>
      <c r="Q204" s="1"/>
      <c r="R204" s="1"/>
      <c r="S204" s="1"/>
      <c r="T204" s="1"/>
      <c r="U204" s="1"/>
    </row>
    <row r="205" spans="1:21" ht="15.6">
      <c r="A205" s="1"/>
      <c r="F205" s="1"/>
      <c r="O205" s="1"/>
      <c r="P205" s="1"/>
      <c r="Q205" s="1"/>
      <c r="R205" s="1"/>
      <c r="S205" s="1"/>
      <c r="T205" s="1"/>
      <c r="U205" s="1"/>
    </row>
    <row r="206" spans="1:21" ht="15.6">
      <c r="A206" s="1"/>
      <c r="F206" s="1"/>
      <c r="O206" s="1"/>
      <c r="P206" s="1"/>
      <c r="Q206" s="1"/>
      <c r="R206" s="1"/>
      <c r="S206" s="1"/>
      <c r="T206" s="1"/>
      <c r="U206" s="1"/>
    </row>
    <row r="207" spans="1:21" ht="15.6">
      <c r="A207" s="1"/>
      <c r="F207" s="1"/>
      <c r="O207" s="1"/>
      <c r="P207" s="1"/>
      <c r="Q207" s="1"/>
      <c r="R207" s="1"/>
      <c r="S207" s="1"/>
      <c r="T207" s="1"/>
      <c r="U207" s="1"/>
    </row>
    <row r="208" spans="1:21" ht="15.6">
      <c r="A208" s="1"/>
      <c r="F208" s="1"/>
      <c r="O208" s="1"/>
      <c r="P208" s="1"/>
      <c r="Q208" s="1"/>
      <c r="R208" s="1"/>
      <c r="S208" s="1"/>
      <c r="T208" s="1"/>
      <c r="U208" s="1"/>
    </row>
    <row r="209" spans="1:21" ht="15.6">
      <c r="A209" s="1"/>
      <c r="F209" s="1"/>
      <c r="O209" s="1"/>
      <c r="P209" s="1"/>
      <c r="Q209" s="1"/>
      <c r="R209" s="1"/>
      <c r="S209" s="1"/>
      <c r="T209" s="1"/>
      <c r="U209" s="1"/>
    </row>
    <row r="210" spans="1:21" ht="15.6">
      <c r="A210" s="1"/>
      <c r="F210" s="1"/>
      <c r="O210" s="1"/>
      <c r="P210" s="1"/>
      <c r="Q210" s="1"/>
      <c r="R210" s="1"/>
      <c r="S210" s="1"/>
      <c r="T210" s="1"/>
      <c r="U210" s="1"/>
    </row>
    <row r="211" spans="1:21" ht="15.6">
      <c r="A211" s="1"/>
      <c r="F211" s="1"/>
      <c r="O211" s="1"/>
      <c r="P211" s="1"/>
      <c r="Q211" s="1"/>
      <c r="R211" s="1"/>
      <c r="S211" s="1"/>
      <c r="T211" s="1"/>
      <c r="U211" s="1"/>
    </row>
    <row r="212" spans="1:21" ht="15.6">
      <c r="A212" s="1"/>
      <c r="F212" s="1"/>
      <c r="O212" s="1"/>
      <c r="P212" s="1"/>
      <c r="Q212" s="1"/>
      <c r="R212" s="1"/>
      <c r="S212" s="1"/>
      <c r="T212" s="1"/>
      <c r="U212" s="1"/>
    </row>
    <row r="213" spans="1:21" ht="15.6">
      <c r="A213" s="1"/>
      <c r="F213" s="1"/>
      <c r="O213" s="1"/>
      <c r="P213" s="1"/>
      <c r="Q213" s="1"/>
      <c r="R213" s="1"/>
      <c r="S213" s="1"/>
      <c r="T213" s="1"/>
      <c r="U213" s="1"/>
    </row>
    <row r="214" spans="1:21" ht="15.6">
      <c r="A214" s="1"/>
      <c r="F214" s="1"/>
      <c r="O214" s="1"/>
      <c r="P214" s="1"/>
      <c r="Q214" s="1"/>
      <c r="R214" s="1"/>
      <c r="S214" s="1"/>
      <c r="T214" s="1"/>
      <c r="U214" s="1"/>
    </row>
    <row r="215" spans="1:21" ht="15.6">
      <c r="A215" s="1"/>
      <c r="F215" s="1"/>
      <c r="O215" s="1"/>
      <c r="P215" s="1"/>
      <c r="Q215" s="1"/>
      <c r="R215" s="1"/>
      <c r="S215" s="1"/>
      <c r="T215" s="1"/>
      <c r="U215" s="1"/>
    </row>
    <row r="216" spans="1:21" ht="15.6">
      <c r="A216" s="1"/>
      <c r="F216" s="1"/>
      <c r="O216" s="1"/>
      <c r="P216" s="1"/>
      <c r="Q216" s="1"/>
      <c r="R216" s="1"/>
      <c r="S216" s="1"/>
      <c r="T216" s="1"/>
      <c r="U216" s="1"/>
    </row>
    <row r="217" spans="1:21" ht="15.6">
      <c r="A217" s="1"/>
      <c r="F217" s="1"/>
      <c r="O217" s="1"/>
      <c r="P217" s="1"/>
      <c r="Q217" s="1"/>
      <c r="R217" s="1"/>
      <c r="S217" s="1"/>
      <c r="T217" s="1"/>
      <c r="U217" s="1"/>
    </row>
    <row r="218" spans="1:21" ht="15.6">
      <c r="A218" s="1"/>
      <c r="F218" s="1"/>
      <c r="O218" s="1"/>
      <c r="P218" s="1"/>
      <c r="Q218" s="1"/>
      <c r="R218" s="1"/>
      <c r="S218" s="1"/>
      <c r="T218" s="1"/>
      <c r="U218" s="1"/>
    </row>
    <row r="219" spans="1:21" ht="15.6">
      <c r="A219" s="1"/>
      <c r="F219" s="1"/>
      <c r="O219" s="1"/>
      <c r="P219" s="1"/>
      <c r="Q219" s="1"/>
      <c r="R219" s="1"/>
      <c r="S219" s="1"/>
      <c r="T219" s="1"/>
      <c r="U219" s="1"/>
    </row>
    <row r="220" spans="1:21" ht="15.6">
      <c r="A220" s="1"/>
      <c r="F220" s="1"/>
      <c r="O220" s="1"/>
      <c r="P220" s="1"/>
      <c r="Q220" s="1"/>
      <c r="R220" s="1"/>
      <c r="S220" s="1"/>
      <c r="T220" s="1"/>
      <c r="U220" s="1"/>
    </row>
    <row r="221" spans="1:21" ht="15.6">
      <c r="A221" s="1"/>
      <c r="F221" s="1"/>
      <c r="O221" s="1"/>
      <c r="P221" s="1"/>
      <c r="Q221" s="1"/>
      <c r="R221" s="1"/>
      <c r="S221" s="1"/>
      <c r="T221" s="1"/>
      <c r="U221" s="1"/>
    </row>
    <row r="222" spans="1:21" ht="15.6">
      <c r="A222" s="1"/>
      <c r="F222" s="1"/>
      <c r="O222" s="1"/>
      <c r="P222" s="1"/>
      <c r="Q222" s="1"/>
      <c r="R222" s="1"/>
      <c r="S222" s="1"/>
      <c r="T222" s="1"/>
      <c r="U222" s="1"/>
    </row>
    <row r="223" spans="1:21" ht="15.6">
      <c r="A223" s="1"/>
      <c r="F223" s="1"/>
      <c r="O223" s="1"/>
      <c r="P223" s="1"/>
      <c r="Q223" s="1"/>
      <c r="R223" s="1"/>
      <c r="S223" s="1"/>
      <c r="T223" s="1"/>
      <c r="U223" s="1"/>
    </row>
    <row r="224" spans="1:21" ht="15.6">
      <c r="A224" s="1"/>
      <c r="F224" s="1"/>
      <c r="O224" s="1"/>
      <c r="P224" s="1"/>
      <c r="Q224" s="1"/>
      <c r="R224" s="1"/>
      <c r="S224" s="1"/>
      <c r="T224" s="1"/>
      <c r="U224" s="1"/>
    </row>
    <row r="225" spans="1:21" ht="15.6">
      <c r="A225" s="1"/>
      <c r="F225" s="1"/>
      <c r="O225" s="1"/>
      <c r="P225" s="1"/>
      <c r="Q225" s="1"/>
      <c r="R225" s="1"/>
      <c r="S225" s="1"/>
      <c r="T225" s="1"/>
      <c r="U225" s="1"/>
    </row>
    <row r="226" spans="1:21" ht="15.6">
      <c r="A226" s="1"/>
      <c r="F226" s="1"/>
      <c r="O226" s="1"/>
      <c r="P226" s="1"/>
      <c r="Q226" s="1"/>
      <c r="R226" s="1"/>
      <c r="S226" s="1"/>
      <c r="T226" s="1"/>
      <c r="U226" s="1"/>
    </row>
    <row r="227" spans="1:21" ht="15.6">
      <c r="A227" s="1"/>
      <c r="F227" s="1"/>
      <c r="O227" s="1"/>
      <c r="P227" s="1"/>
      <c r="Q227" s="1"/>
      <c r="R227" s="1"/>
      <c r="S227" s="1"/>
      <c r="T227" s="1"/>
      <c r="U227" s="1"/>
    </row>
    <row r="228" spans="1:21" ht="15.6">
      <c r="A228" s="1"/>
      <c r="F228" s="1"/>
      <c r="O228" s="1"/>
      <c r="P228" s="1"/>
      <c r="Q228" s="1"/>
      <c r="R228" s="1"/>
      <c r="S228" s="1"/>
      <c r="T228" s="1"/>
      <c r="U228" s="1"/>
    </row>
    <row r="229" spans="1:21" ht="15.6">
      <c r="A229" s="1"/>
      <c r="F229" s="1"/>
      <c r="O229" s="1"/>
      <c r="P229" s="1"/>
      <c r="Q229" s="1"/>
      <c r="R229" s="1"/>
      <c r="S229" s="1"/>
      <c r="T229" s="1"/>
      <c r="U229" s="1"/>
    </row>
    <row r="230" spans="1:21" ht="15.6">
      <c r="A230" s="1"/>
      <c r="F230" s="1"/>
      <c r="O230" s="1"/>
      <c r="P230" s="1"/>
      <c r="Q230" s="1"/>
      <c r="R230" s="1"/>
      <c r="S230" s="1"/>
      <c r="T230" s="1"/>
      <c r="U230" s="1"/>
    </row>
    <row r="231" spans="1:21" ht="15.6">
      <c r="A231" s="1"/>
      <c r="F231" s="1"/>
      <c r="O231" s="1"/>
      <c r="P231" s="1"/>
      <c r="Q231" s="1"/>
      <c r="R231" s="1"/>
      <c r="S231" s="1"/>
      <c r="T231" s="1"/>
      <c r="U231" s="1"/>
    </row>
    <row r="232" spans="1:21" ht="15.6">
      <c r="A232" s="1"/>
      <c r="F232" s="1"/>
      <c r="O232" s="1"/>
      <c r="P232" s="1"/>
      <c r="Q232" s="1"/>
      <c r="R232" s="1"/>
      <c r="S232" s="1"/>
      <c r="T232" s="1"/>
      <c r="U232" s="1"/>
    </row>
    <row r="233" spans="1:21" ht="15.6">
      <c r="A233" s="1"/>
      <c r="F233" s="1"/>
      <c r="O233" s="1"/>
      <c r="P233" s="1"/>
      <c r="Q233" s="1"/>
      <c r="R233" s="1"/>
      <c r="S233" s="1"/>
      <c r="T233" s="1"/>
      <c r="U233" s="1"/>
    </row>
    <row r="234" spans="1:21" ht="15.6">
      <c r="A234" s="1"/>
      <c r="F234" s="1"/>
      <c r="O234" s="1"/>
      <c r="P234" s="1"/>
      <c r="Q234" s="1"/>
      <c r="R234" s="1"/>
      <c r="S234" s="1"/>
      <c r="T234" s="1"/>
      <c r="U234" s="1"/>
    </row>
    <row r="235" spans="1:21" ht="15.6">
      <c r="A235" s="1"/>
      <c r="F235" s="1"/>
      <c r="O235" s="1"/>
      <c r="P235" s="1"/>
      <c r="Q235" s="1"/>
      <c r="R235" s="1"/>
      <c r="S235" s="1"/>
      <c r="T235" s="1"/>
      <c r="U235" s="1"/>
    </row>
    <row r="236" spans="1:21" ht="15.6">
      <c r="A236" s="1"/>
      <c r="F236" s="1"/>
      <c r="O236" s="1"/>
      <c r="P236" s="1"/>
      <c r="Q236" s="1"/>
      <c r="R236" s="1"/>
      <c r="S236" s="1"/>
      <c r="T236" s="1"/>
      <c r="U236" s="1"/>
    </row>
    <row r="237" spans="1:21" ht="15.6">
      <c r="A237" s="1"/>
      <c r="F237" s="1"/>
      <c r="O237" s="1"/>
      <c r="P237" s="1"/>
      <c r="Q237" s="1"/>
      <c r="R237" s="1"/>
      <c r="S237" s="1"/>
      <c r="T237" s="1"/>
      <c r="U237" s="1"/>
    </row>
    <row r="238" spans="1:21" ht="15.6">
      <c r="A238" s="1"/>
      <c r="F238" s="1"/>
      <c r="O238" s="1"/>
      <c r="P238" s="1"/>
      <c r="Q238" s="1"/>
      <c r="R238" s="1"/>
      <c r="S238" s="1"/>
      <c r="T238" s="1"/>
      <c r="U238" s="1"/>
    </row>
    <row r="239" spans="1:21" ht="15.6">
      <c r="A239" s="1"/>
      <c r="F239" s="1"/>
      <c r="O239" s="1"/>
      <c r="P239" s="1"/>
      <c r="Q239" s="1"/>
      <c r="R239" s="1"/>
      <c r="S239" s="1"/>
      <c r="T239" s="1"/>
      <c r="U239" s="1"/>
    </row>
    <row r="240" spans="1:21" ht="15.6">
      <c r="A240" s="1"/>
      <c r="F240" s="1"/>
      <c r="O240" s="1"/>
      <c r="P240" s="1"/>
      <c r="Q240" s="1"/>
      <c r="R240" s="1"/>
      <c r="S240" s="1"/>
      <c r="T240" s="1"/>
      <c r="U240" s="1"/>
    </row>
    <row r="241" spans="1:21" ht="15.6">
      <c r="A241" s="1"/>
      <c r="F241" s="1"/>
      <c r="O241" s="1"/>
      <c r="P241" s="1"/>
      <c r="Q241" s="1"/>
      <c r="R241" s="1"/>
      <c r="S241" s="1"/>
      <c r="T241" s="1"/>
      <c r="U241" s="1"/>
    </row>
    <row r="242" spans="1:21" ht="15.6">
      <c r="A242" s="1"/>
      <c r="F242" s="1"/>
      <c r="O242" s="1"/>
      <c r="P242" s="1"/>
      <c r="Q242" s="1"/>
      <c r="R242" s="1"/>
      <c r="S242" s="1"/>
      <c r="T242" s="1"/>
      <c r="U242" s="1"/>
    </row>
    <row r="243" spans="1:21" ht="15.6">
      <c r="A243" s="1"/>
      <c r="F243" s="1"/>
      <c r="O243" s="1"/>
      <c r="P243" s="1"/>
      <c r="Q243" s="1"/>
      <c r="R243" s="1"/>
      <c r="S243" s="1"/>
      <c r="T243" s="1"/>
      <c r="U243" s="1"/>
    </row>
    <row r="244" spans="1:21" ht="15.6">
      <c r="A244" s="1"/>
      <c r="F244" s="1"/>
      <c r="O244" s="1"/>
      <c r="P244" s="1"/>
      <c r="Q244" s="1"/>
      <c r="R244" s="1"/>
      <c r="S244" s="1"/>
      <c r="T244" s="1"/>
      <c r="U244" s="1"/>
    </row>
    <row r="245" spans="1:21" ht="15.6">
      <c r="A245" s="1"/>
      <c r="F245" s="1"/>
      <c r="O245" s="1"/>
      <c r="P245" s="1"/>
      <c r="Q245" s="1"/>
      <c r="R245" s="1"/>
      <c r="S245" s="1"/>
      <c r="T245" s="1"/>
      <c r="U245" s="1"/>
    </row>
    <row r="246" spans="1:21" ht="15.6">
      <c r="A246" s="1"/>
      <c r="F246" s="1"/>
      <c r="O246" s="1"/>
      <c r="P246" s="1"/>
      <c r="Q246" s="1"/>
      <c r="R246" s="1"/>
      <c r="S246" s="1"/>
      <c r="T246" s="1"/>
      <c r="U246" s="1"/>
    </row>
    <row r="247" spans="1:21" ht="15.6">
      <c r="A247" s="1"/>
      <c r="F247" s="1"/>
      <c r="O247" s="1"/>
      <c r="P247" s="1"/>
      <c r="Q247" s="1"/>
      <c r="R247" s="1"/>
      <c r="S247" s="1"/>
      <c r="T247" s="1"/>
      <c r="U247" s="1"/>
    </row>
    <row r="248" spans="1:21" ht="15.6">
      <c r="A248" s="1"/>
      <c r="F248" s="1"/>
      <c r="O248" s="1"/>
      <c r="P248" s="1"/>
      <c r="Q248" s="1"/>
      <c r="R248" s="1"/>
      <c r="S248" s="1"/>
      <c r="T248" s="1"/>
      <c r="U248" s="1"/>
    </row>
    <row r="249" spans="1:21" ht="15.6">
      <c r="A249" s="1"/>
      <c r="F249" s="1"/>
      <c r="O249" s="1"/>
      <c r="P249" s="1"/>
      <c r="Q249" s="1"/>
      <c r="R249" s="1"/>
      <c r="S249" s="1"/>
      <c r="T249" s="1"/>
      <c r="U249" s="1"/>
    </row>
    <row r="250" spans="1:21" ht="15.6">
      <c r="A250" s="1"/>
      <c r="F250" s="1"/>
      <c r="O250" s="1"/>
      <c r="P250" s="1"/>
      <c r="Q250" s="1"/>
      <c r="R250" s="1"/>
      <c r="S250" s="1"/>
      <c r="T250" s="1"/>
      <c r="U250" s="1"/>
    </row>
    <row r="251" spans="1:21" ht="15.6">
      <c r="A251" s="1"/>
      <c r="F251" s="1"/>
      <c r="O251" s="1"/>
      <c r="P251" s="1"/>
      <c r="Q251" s="1"/>
      <c r="R251" s="1"/>
      <c r="S251" s="1"/>
      <c r="T251" s="1"/>
      <c r="U251" s="1"/>
    </row>
    <row r="252" spans="1:21" ht="15.6">
      <c r="A252" s="1"/>
      <c r="F252" s="1"/>
      <c r="O252" s="1"/>
      <c r="P252" s="1"/>
      <c r="Q252" s="1"/>
      <c r="R252" s="1"/>
      <c r="S252" s="1"/>
      <c r="T252" s="1"/>
      <c r="U252" s="1"/>
    </row>
    <row r="253" spans="1:21" ht="15.6">
      <c r="A253" s="1"/>
      <c r="F253" s="1"/>
      <c r="O253" s="1"/>
      <c r="P253" s="1"/>
      <c r="Q253" s="1"/>
      <c r="R253" s="1"/>
      <c r="S253" s="1"/>
      <c r="T253" s="1"/>
      <c r="U253" s="1"/>
    </row>
    <row r="254" spans="1:21" ht="15.6">
      <c r="A254" s="1"/>
      <c r="F254" s="1"/>
      <c r="O254" s="1"/>
      <c r="P254" s="1"/>
      <c r="Q254" s="1"/>
      <c r="R254" s="1"/>
      <c r="S254" s="1"/>
      <c r="T254" s="1"/>
      <c r="U254" s="1"/>
    </row>
    <row r="255" spans="1:21" ht="15.6">
      <c r="A255" s="1"/>
      <c r="F255" s="1"/>
      <c r="O255" s="1"/>
      <c r="P255" s="1"/>
      <c r="Q255" s="1"/>
      <c r="R255" s="1"/>
      <c r="S255" s="1"/>
      <c r="T255" s="1"/>
      <c r="U255" s="1"/>
    </row>
    <row r="256" spans="1:21" ht="15.6">
      <c r="A256" s="1"/>
      <c r="F256" s="1"/>
      <c r="O256" s="1"/>
      <c r="P256" s="1"/>
      <c r="Q256" s="1"/>
      <c r="R256" s="1"/>
      <c r="S256" s="1"/>
      <c r="T256" s="1"/>
      <c r="U256" s="1"/>
    </row>
    <row r="257" spans="1:21" ht="15.6">
      <c r="A257" s="1"/>
      <c r="F257" s="1"/>
      <c r="O257" s="1"/>
      <c r="P257" s="1"/>
      <c r="Q257" s="1"/>
      <c r="R257" s="1"/>
      <c r="S257" s="1"/>
      <c r="T257" s="1"/>
      <c r="U257" s="1"/>
    </row>
    <row r="258" spans="1:21" ht="15.6">
      <c r="A258" s="1"/>
      <c r="F258" s="1"/>
      <c r="O258" s="1"/>
      <c r="P258" s="1"/>
      <c r="Q258" s="1"/>
      <c r="R258" s="1"/>
      <c r="S258" s="1"/>
      <c r="T258" s="1"/>
      <c r="U258" s="1"/>
    </row>
    <row r="259" spans="1:21" ht="15.6">
      <c r="A259" s="1"/>
      <c r="F259" s="1"/>
      <c r="O259" s="1"/>
      <c r="P259" s="1"/>
      <c r="Q259" s="1"/>
      <c r="R259" s="1"/>
      <c r="S259" s="1"/>
      <c r="T259" s="1"/>
      <c r="U259" s="1"/>
    </row>
    <row r="260" spans="1:21" ht="15.6">
      <c r="A260" s="1"/>
      <c r="F260" s="1"/>
      <c r="O260" s="1"/>
      <c r="P260" s="1"/>
      <c r="Q260" s="1"/>
      <c r="R260" s="1"/>
      <c r="S260" s="1"/>
      <c r="T260" s="1"/>
      <c r="U260" s="1"/>
    </row>
    <row r="261" spans="1:21" ht="15.6">
      <c r="A261" s="1"/>
      <c r="F261" s="1"/>
      <c r="O261" s="1"/>
      <c r="P261" s="1"/>
      <c r="Q261" s="1"/>
      <c r="R261" s="1"/>
      <c r="S261" s="1"/>
      <c r="T261" s="1"/>
      <c r="U261" s="1"/>
    </row>
    <row r="262" spans="1:21" ht="15.6">
      <c r="A262" s="1"/>
      <c r="F262" s="1"/>
      <c r="O262" s="1"/>
      <c r="P262" s="1"/>
      <c r="Q262" s="1"/>
      <c r="R262" s="1"/>
      <c r="S262" s="1"/>
      <c r="T262" s="1"/>
      <c r="U262" s="1"/>
    </row>
    <row r="263" spans="1:21" ht="15.6">
      <c r="A263" s="1"/>
      <c r="F263" s="1"/>
      <c r="O263" s="1"/>
      <c r="P263" s="1"/>
      <c r="Q263" s="1"/>
      <c r="R263" s="1"/>
      <c r="S263" s="1"/>
      <c r="T263" s="1"/>
      <c r="U263" s="1"/>
    </row>
    <row r="264" spans="1:21" ht="15.6">
      <c r="A264" s="1"/>
      <c r="F264" s="1"/>
      <c r="O264" s="1"/>
      <c r="P264" s="1"/>
      <c r="Q264" s="1"/>
      <c r="R264" s="1"/>
      <c r="S264" s="1"/>
      <c r="T264" s="1"/>
      <c r="U264" s="1"/>
    </row>
    <row r="265" spans="1:21" ht="15.6">
      <c r="A265" s="1"/>
      <c r="F265" s="1"/>
      <c r="O265" s="1"/>
      <c r="P265" s="1"/>
      <c r="Q265" s="1"/>
      <c r="R265" s="1"/>
      <c r="S265" s="1"/>
      <c r="T265" s="1"/>
      <c r="U265" s="1"/>
    </row>
    <row r="266" spans="1:21" ht="15.6">
      <c r="A266" s="1"/>
      <c r="F266" s="1"/>
      <c r="O266" s="1"/>
      <c r="P266" s="1"/>
      <c r="Q266" s="1"/>
      <c r="R266" s="1"/>
      <c r="S266" s="1"/>
      <c r="T266" s="1"/>
      <c r="U266" s="1"/>
    </row>
    <row r="267" spans="1:21" ht="15.6">
      <c r="A267" s="1"/>
      <c r="F267" s="1"/>
      <c r="O267" s="1"/>
      <c r="P267" s="1"/>
      <c r="Q267" s="1"/>
      <c r="R267" s="1"/>
      <c r="S267" s="1"/>
      <c r="T267" s="1"/>
      <c r="U267" s="1"/>
    </row>
    <row r="268" spans="1:21" ht="15.6">
      <c r="A268" s="1"/>
      <c r="F268" s="1"/>
      <c r="O268" s="1"/>
      <c r="P268" s="1"/>
      <c r="Q268" s="1"/>
      <c r="R268" s="1"/>
      <c r="S268" s="1"/>
      <c r="T268" s="1"/>
      <c r="U268" s="1"/>
    </row>
    <row r="269" spans="1:21" ht="15.6">
      <c r="A269" s="1"/>
      <c r="F269" s="1"/>
      <c r="O269" s="1"/>
      <c r="P269" s="1"/>
      <c r="Q269" s="1"/>
      <c r="R269" s="1"/>
      <c r="S269" s="1"/>
      <c r="T269" s="1"/>
      <c r="U269" s="1"/>
    </row>
    <row r="270" spans="1:21" ht="15.6">
      <c r="A270" s="1"/>
      <c r="F270" s="1"/>
      <c r="O270" s="1"/>
      <c r="P270" s="1"/>
      <c r="Q270" s="1"/>
      <c r="R270" s="1"/>
      <c r="S270" s="1"/>
      <c r="T270" s="1"/>
      <c r="U270" s="1"/>
    </row>
    <row r="271" spans="1:21" ht="15.6">
      <c r="A271" s="1"/>
      <c r="F271" s="1"/>
      <c r="O271" s="1"/>
      <c r="P271" s="1"/>
      <c r="Q271" s="1"/>
      <c r="R271" s="1"/>
      <c r="S271" s="1"/>
      <c r="T271" s="1"/>
      <c r="U271" s="1"/>
    </row>
    <row r="272" spans="1:21" ht="15.6">
      <c r="A272" s="1"/>
      <c r="F272" s="1"/>
      <c r="O272" s="1"/>
      <c r="P272" s="1"/>
      <c r="Q272" s="1"/>
      <c r="R272" s="1"/>
      <c r="S272" s="1"/>
      <c r="T272" s="1"/>
      <c r="U272" s="1"/>
    </row>
    <row r="273" spans="1:21" ht="15.6">
      <c r="A273" s="1"/>
      <c r="F273" s="1"/>
      <c r="O273" s="1"/>
      <c r="P273" s="1"/>
      <c r="Q273" s="1"/>
      <c r="R273" s="1"/>
      <c r="S273" s="1"/>
      <c r="T273" s="1"/>
      <c r="U273" s="1"/>
    </row>
    <row r="274" spans="1:21" ht="15.6">
      <c r="A274" s="1"/>
      <c r="F274" s="1"/>
      <c r="O274" s="1"/>
      <c r="P274" s="1"/>
      <c r="Q274" s="1"/>
      <c r="R274" s="1"/>
      <c r="S274" s="1"/>
      <c r="T274" s="1"/>
      <c r="U274" s="1"/>
    </row>
    <row r="275" spans="1:21" ht="15.6">
      <c r="A275" s="1"/>
      <c r="F275" s="1"/>
      <c r="O275" s="1"/>
      <c r="P275" s="1"/>
      <c r="Q275" s="1"/>
      <c r="R275" s="1"/>
      <c r="S275" s="1"/>
      <c r="T275" s="1"/>
      <c r="U275" s="1"/>
    </row>
    <row r="276" spans="1:21" ht="15.6">
      <c r="A276" s="1"/>
      <c r="F276" s="1"/>
      <c r="O276" s="1"/>
      <c r="P276" s="1"/>
      <c r="Q276" s="1"/>
      <c r="R276" s="1"/>
      <c r="S276" s="1"/>
      <c r="T276" s="1"/>
      <c r="U276" s="1"/>
    </row>
    <row r="277" spans="1:21" ht="15.6">
      <c r="A277" s="1"/>
      <c r="F277" s="1"/>
      <c r="O277" s="1"/>
      <c r="P277" s="1"/>
      <c r="Q277" s="1"/>
      <c r="R277" s="1"/>
      <c r="S277" s="1"/>
      <c r="T277" s="1"/>
      <c r="U277" s="1"/>
    </row>
    <row r="278" spans="1:21" ht="15.6">
      <c r="A278" s="1"/>
      <c r="F278" s="1"/>
      <c r="O278" s="1"/>
      <c r="P278" s="1"/>
      <c r="Q278" s="1"/>
      <c r="R278" s="1"/>
      <c r="S278" s="1"/>
      <c r="T278" s="1"/>
      <c r="U278" s="1"/>
    </row>
    <row r="279" spans="1:21" ht="15.6">
      <c r="A279" s="1"/>
      <c r="F279" s="1"/>
      <c r="O279" s="1"/>
      <c r="P279" s="1"/>
      <c r="Q279" s="1"/>
      <c r="R279" s="1"/>
      <c r="S279" s="1"/>
      <c r="T279" s="1"/>
      <c r="U279" s="1"/>
    </row>
    <row r="280" spans="1:21" ht="15.6">
      <c r="A280" s="1"/>
      <c r="F280" s="1"/>
      <c r="O280" s="1"/>
      <c r="P280" s="1"/>
      <c r="Q280" s="1"/>
      <c r="R280" s="1"/>
      <c r="S280" s="1"/>
      <c r="T280" s="1"/>
      <c r="U280" s="1"/>
    </row>
    <row r="281" spans="1:21" ht="15.6">
      <c r="A281" s="1"/>
      <c r="F281" s="1"/>
      <c r="O281" s="1"/>
      <c r="P281" s="1"/>
      <c r="Q281" s="1"/>
      <c r="R281" s="1"/>
      <c r="S281" s="1"/>
      <c r="T281" s="1"/>
      <c r="U281" s="1"/>
    </row>
    <row r="282" spans="1:21" ht="15.6">
      <c r="A282" s="1"/>
      <c r="F282" s="1"/>
      <c r="O282" s="1"/>
      <c r="P282" s="1"/>
      <c r="Q282" s="1"/>
      <c r="R282" s="1"/>
      <c r="S282" s="1"/>
      <c r="T282" s="1"/>
      <c r="U282" s="1"/>
    </row>
    <row r="283" spans="1:21" ht="15.6">
      <c r="A283" s="1"/>
      <c r="F283" s="1"/>
      <c r="O283" s="1"/>
      <c r="P283" s="1"/>
      <c r="Q283" s="1"/>
      <c r="R283" s="1"/>
      <c r="S283" s="1"/>
      <c r="T283" s="1"/>
      <c r="U283" s="1"/>
    </row>
    <row r="284" spans="1:21" ht="15.6">
      <c r="A284" s="1"/>
      <c r="F284" s="1"/>
      <c r="O284" s="1"/>
      <c r="P284" s="1"/>
      <c r="Q284" s="1"/>
      <c r="R284" s="1"/>
      <c r="S284" s="1"/>
      <c r="T284" s="1"/>
      <c r="U284" s="1"/>
    </row>
    <row r="285" spans="1:21" ht="15.6">
      <c r="A285" s="1"/>
      <c r="F285" s="1"/>
      <c r="O285" s="1"/>
      <c r="P285" s="1"/>
      <c r="Q285" s="1"/>
      <c r="R285" s="1"/>
      <c r="S285" s="1"/>
      <c r="T285" s="1"/>
      <c r="U285" s="1"/>
    </row>
    <row r="286" spans="1:21" ht="15.6">
      <c r="A286" s="1"/>
      <c r="F286" s="1"/>
      <c r="O286" s="1"/>
      <c r="P286" s="1"/>
      <c r="Q286" s="1"/>
      <c r="R286" s="1"/>
      <c r="S286" s="1"/>
      <c r="T286" s="1"/>
      <c r="U286" s="1"/>
    </row>
    <row r="287" spans="1:21" ht="15.6">
      <c r="A287" s="1"/>
      <c r="F287" s="1"/>
      <c r="O287" s="1"/>
      <c r="P287" s="1"/>
      <c r="Q287" s="1"/>
      <c r="R287" s="1"/>
      <c r="S287" s="1"/>
      <c r="T287" s="1"/>
      <c r="U287" s="1"/>
    </row>
    <row r="288" spans="1:21" ht="15.6">
      <c r="A288" s="1"/>
      <c r="F288" s="1"/>
      <c r="O288" s="1"/>
      <c r="P288" s="1"/>
      <c r="Q288" s="1"/>
      <c r="R288" s="1"/>
      <c r="S288" s="1"/>
      <c r="T288" s="1"/>
      <c r="U288" s="1"/>
    </row>
    <row r="289" spans="1:21" ht="15.6">
      <c r="A289" s="1"/>
      <c r="F289" s="1"/>
      <c r="O289" s="1"/>
      <c r="P289" s="1"/>
      <c r="Q289" s="1"/>
      <c r="R289" s="1"/>
      <c r="S289" s="1"/>
      <c r="T289" s="1"/>
      <c r="U289" s="1"/>
    </row>
    <row r="290" spans="1:21" ht="15.6">
      <c r="A290" s="1"/>
      <c r="F290" s="1"/>
      <c r="O290" s="1"/>
      <c r="P290" s="1"/>
      <c r="Q290" s="1"/>
      <c r="R290" s="1"/>
      <c r="S290" s="1"/>
      <c r="T290" s="1"/>
      <c r="U290" s="1"/>
    </row>
    <row r="291" spans="1:21" ht="15.6">
      <c r="A291" s="1"/>
      <c r="F291" s="1"/>
      <c r="O291" s="1"/>
      <c r="P291" s="1"/>
      <c r="Q291" s="1"/>
      <c r="R291" s="1"/>
      <c r="S291" s="1"/>
      <c r="T291" s="1"/>
      <c r="U291" s="1"/>
    </row>
    <row r="292" spans="1:21" ht="15.6">
      <c r="A292" s="1"/>
      <c r="F292" s="1"/>
      <c r="O292" s="1"/>
      <c r="P292" s="1"/>
      <c r="Q292" s="1"/>
      <c r="R292" s="1"/>
      <c r="S292" s="1"/>
      <c r="T292" s="1"/>
      <c r="U292" s="1"/>
    </row>
    <row r="293" spans="1:21" ht="15.6">
      <c r="A293" s="1"/>
      <c r="F293" s="1"/>
      <c r="O293" s="1"/>
      <c r="P293" s="1"/>
      <c r="Q293" s="1"/>
      <c r="R293" s="1"/>
      <c r="S293" s="1"/>
      <c r="T293" s="1"/>
      <c r="U293" s="1"/>
    </row>
    <row r="294" spans="1:21" ht="15.6">
      <c r="A294" s="1"/>
      <c r="F294" s="1"/>
      <c r="O294" s="1"/>
      <c r="P294" s="1"/>
      <c r="Q294" s="1"/>
      <c r="R294" s="1"/>
      <c r="S294" s="1"/>
      <c r="T294" s="1"/>
      <c r="U294" s="1"/>
    </row>
    <row r="295" spans="1:21" ht="15.6">
      <c r="A295" s="1"/>
      <c r="F295" s="1"/>
      <c r="O295" s="1"/>
      <c r="P295" s="1"/>
      <c r="Q295" s="1"/>
      <c r="R295" s="1"/>
      <c r="S295" s="1"/>
      <c r="T295" s="1"/>
      <c r="U295" s="1"/>
    </row>
    <row r="296" spans="1:21" ht="15.6">
      <c r="A296" s="1"/>
      <c r="F296" s="1"/>
      <c r="O296" s="1"/>
      <c r="P296" s="1"/>
      <c r="Q296" s="1"/>
      <c r="R296" s="1"/>
      <c r="S296" s="1"/>
      <c r="T296" s="1"/>
      <c r="U296" s="1"/>
    </row>
    <row r="297" spans="1:21" ht="15.6">
      <c r="A297" s="1"/>
      <c r="F297" s="1"/>
      <c r="O297" s="1"/>
      <c r="P297" s="1"/>
      <c r="Q297" s="1"/>
      <c r="R297" s="1"/>
      <c r="S297" s="1"/>
      <c r="T297" s="1"/>
      <c r="U297" s="1"/>
    </row>
    <row r="298" spans="1:21" ht="15.6">
      <c r="A298" s="1"/>
      <c r="F298" s="1"/>
      <c r="O298" s="1"/>
      <c r="P298" s="1"/>
      <c r="Q298" s="1"/>
      <c r="R298" s="1"/>
      <c r="S298" s="1"/>
      <c r="T298" s="1"/>
      <c r="U298" s="1"/>
    </row>
    <row r="299" spans="1:21" ht="15.6">
      <c r="A299" s="1"/>
      <c r="F299" s="1"/>
      <c r="O299" s="1"/>
      <c r="P299" s="1"/>
      <c r="Q299" s="1"/>
      <c r="R299" s="1"/>
      <c r="S299" s="1"/>
      <c r="T299" s="1"/>
      <c r="U299" s="1"/>
    </row>
    <row r="300" spans="1:21" ht="15.6">
      <c r="A300" s="1"/>
      <c r="F300" s="1"/>
      <c r="O300" s="1"/>
      <c r="P300" s="1"/>
      <c r="Q300" s="1"/>
      <c r="R300" s="1"/>
      <c r="S300" s="1"/>
      <c r="T300" s="1"/>
      <c r="U300" s="1"/>
    </row>
    <row r="301" spans="1:21" ht="15.6">
      <c r="A301" s="1"/>
      <c r="F301" s="1"/>
      <c r="O301" s="1"/>
      <c r="P301" s="1"/>
      <c r="Q301" s="1"/>
      <c r="R301" s="1"/>
      <c r="S301" s="1"/>
      <c r="T301" s="1"/>
      <c r="U301" s="1"/>
    </row>
    <row r="302" spans="1:21" ht="15.6">
      <c r="A302" s="1"/>
      <c r="F302" s="1"/>
      <c r="O302" s="1"/>
      <c r="P302" s="1"/>
      <c r="Q302" s="1"/>
      <c r="R302" s="1"/>
      <c r="S302" s="1"/>
      <c r="T302" s="1"/>
      <c r="U302" s="1"/>
    </row>
    <row r="303" spans="1:21" ht="15.6">
      <c r="A303" s="1"/>
      <c r="F303" s="1"/>
      <c r="O303" s="1"/>
      <c r="P303" s="1"/>
      <c r="Q303" s="1"/>
      <c r="R303" s="1"/>
      <c r="S303" s="1"/>
      <c r="T303" s="1"/>
      <c r="U303" s="1"/>
    </row>
    <row r="304" spans="1:21" ht="15.6">
      <c r="A304" s="1"/>
      <c r="F304" s="1"/>
      <c r="O304" s="1"/>
      <c r="P304" s="1"/>
      <c r="Q304" s="1"/>
      <c r="R304" s="1"/>
      <c r="S304" s="1"/>
      <c r="T304" s="1"/>
      <c r="U304" s="1"/>
    </row>
    <row r="305" spans="1:21" ht="15.6">
      <c r="A305" s="1"/>
      <c r="F305" s="1"/>
      <c r="O305" s="1"/>
      <c r="P305" s="1"/>
      <c r="Q305" s="1"/>
      <c r="R305" s="1"/>
      <c r="S305" s="1"/>
      <c r="T305" s="1"/>
      <c r="U305" s="1"/>
    </row>
    <row r="306" spans="1:21" ht="15.6">
      <c r="A306" s="1"/>
      <c r="F306" s="1"/>
      <c r="O306" s="1"/>
      <c r="P306" s="1"/>
      <c r="Q306" s="1"/>
      <c r="R306" s="1"/>
      <c r="S306" s="1"/>
      <c r="T306" s="1"/>
      <c r="U306" s="1"/>
    </row>
    <row r="307" spans="1:21" ht="15.6">
      <c r="A307" s="1"/>
      <c r="F307" s="1"/>
      <c r="O307" s="1"/>
      <c r="P307" s="1"/>
      <c r="Q307" s="1"/>
      <c r="R307" s="1"/>
      <c r="S307" s="1"/>
      <c r="T307" s="1"/>
      <c r="U307" s="1"/>
    </row>
    <row r="308" spans="1:21" ht="15.6">
      <c r="A308" s="1"/>
      <c r="F308" s="1"/>
      <c r="O308" s="1"/>
      <c r="P308" s="1"/>
      <c r="Q308" s="1"/>
      <c r="R308" s="1"/>
      <c r="S308" s="1"/>
      <c r="T308" s="1"/>
      <c r="U308" s="1"/>
    </row>
    <row r="309" spans="1:21" ht="15.6">
      <c r="A309" s="1"/>
      <c r="F309" s="1"/>
      <c r="O309" s="1"/>
      <c r="P309" s="1"/>
      <c r="Q309" s="1"/>
      <c r="R309" s="1"/>
      <c r="S309" s="1"/>
      <c r="T309" s="1"/>
      <c r="U309" s="1"/>
    </row>
    <row r="310" spans="1:21" ht="15.6">
      <c r="A310" s="1"/>
      <c r="F310" s="1"/>
      <c r="O310" s="1"/>
      <c r="P310" s="1"/>
      <c r="Q310" s="1"/>
      <c r="R310" s="1"/>
      <c r="S310" s="1"/>
      <c r="T310" s="1"/>
      <c r="U310" s="1"/>
    </row>
    <row r="311" spans="1:21" ht="15.6">
      <c r="A311" s="1"/>
      <c r="F311" s="1"/>
      <c r="O311" s="1"/>
      <c r="P311" s="1"/>
      <c r="Q311" s="1"/>
      <c r="R311" s="1"/>
      <c r="S311" s="1"/>
      <c r="T311" s="1"/>
      <c r="U311" s="1"/>
    </row>
    <row r="312" spans="1:21" ht="15.6">
      <c r="A312" s="1"/>
      <c r="F312" s="1"/>
      <c r="O312" s="1"/>
      <c r="P312" s="1"/>
      <c r="Q312" s="1"/>
      <c r="R312" s="1"/>
      <c r="S312" s="1"/>
      <c r="T312" s="1"/>
      <c r="U312" s="1"/>
    </row>
    <row r="313" spans="1:21" ht="15.6">
      <c r="A313" s="1"/>
      <c r="F313" s="1"/>
      <c r="O313" s="1"/>
      <c r="P313" s="1"/>
      <c r="Q313" s="1"/>
      <c r="R313" s="1"/>
      <c r="S313" s="1"/>
      <c r="T313" s="1"/>
      <c r="U313" s="1"/>
    </row>
    <row r="314" spans="1:21" ht="15.6">
      <c r="A314" s="1"/>
      <c r="F314" s="1"/>
      <c r="O314" s="1"/>
      <c r="P314" s="1"/>
      <c r="Q314" s="1"/>
      <c r="R314" s="1"/>
      <c r="S314" s="1"/>
      <c r="T314" s="1"/>
      <c r="U314" s="1"/>
    </row>
    <row r="315" spans="1:21" ht="15.6">
      <c r="A315" s="1"/>
      <c r="F315" s="1"/>
      <c r="O315" s="1"/>
      <c r="P315" s="1"/>
      <c r="Q315" s="1"/>
      <c r="R315" s="1"/>
      <c r="S315" s="1"/>
      <c r="T315" s="1"/>
      <c r="U315" s="1"/>
    </row>
    <row r="316" spans="1:21" ht="15.6">
      <c r="A316" s="1"/>
      <c r="F316" s="1"/>
      <c r="O316" s="1"/>
      <c r="P316" s="1"/>
      <c r="Q316" s="1"/>
      <c r="R316" s="1"/>
      <c r="S316" s="1"/>
      <c r="T316" s="1"/>
      <c r="U316" s="1"/>
    </row>
    <row r="317" spans="1:21" ht="15.6">
      <c r="A317" s="1"/>
      <c r="F317" s="1"/>
      <c r="O317" s="1"/>
      <c r="P317" s="1"/>
      <c r="Q317" s="1"/>
      <c r="R317" s="1"/>
      <c r="S317" s="1"/>
      <c r="T317" s="1"/>
      <c r="U317" s="1"/>
    </row>
    <row r="318" spans="1:21" ht="15.6">
      <c r="A318" s="1"/>
      <c r="F318" s="1"/>
      <c r="O318" s="1"/>
      <c r="P318" s="1"/>
      <c r="Q318" s="1"/>
      <c r="R318" s="1"/>
      <c r="S318" s="1"/>
      <c r="T318" s="1"/>
      <c r="U318" s="1"/>
    </row>
    <row r="319" spans="1:21" ht="15.6">
      <c r="A319" s="1"/>
      <c r="F319" s="1"/>
      <c r="O319" s="1"/>
      <c r="P319" s="1"/>
      <c r="Q319" s="1"/>
      <c r="R319" s="1"/>
      <c r="S319" s="1"/>
      <c r="T319" s="1"/>
      <c r="U319" s="1"/>
    </row>
    <row r="320" spans="1:21" ht="15.6">
      <c r="A320" s="1"/>
      <c r="F320" s="1"/>
      <c r="O320" s="1"/>
      <c r="P320" s="1"/>
      <c r="Q320" s="1"/>
      <c r="R320" s="1"/>
      <c r="S320" s="1"/>
      <c r="T320" s="1"/>
      <c r="U320" s="1"/>
    </row>
    <row r="321" spans="1:21" ht="15.6">
      <c r="A321" s="1"/>
      <c r="F321" s="1"/>
      <c r="O321" s="1"/>
      <c r="P321" s="1"/>
      <c r="Q321" s="1"/>
      <c r="R321" s="1"/>
      <c r="S321" s="1"/>
      <c r="T321" s="1"/>
      <c r="U321" s="1"/>
    </row>
    <row r="322" spans="1:21" ht="15.6">
      <c r="A322" s="1"/>
      <c r="F322" s="1"/>
      <c r="O322" s="1"/>
      <c r="P322" s="1"/>
      <c r="Q322" s="1"/>
      <c r="R322" s="1"/>
      <c r="S322" s="1"/>
      <c r="T322" s="1"/>
      <c r="U322" s="1"/>
    </row>
    <row r="323" spans="1:21" ht="15.6">
      <c r="A323" s="1"/>
      <c r="F323" s="1"/>
      <c r="O323" s="1"/>
      <c r="P323" s="1"/>
      <c r="Q323" s="1"/>
      <c r="R323" s="1"/>
      <c r="S323" s="1"/>
      <c r="T323" s="1"/>
      <c r="U323" s="1"/>
    </row>
    <row r="324" spans="1:21" ht="15.6">
      <c r="A324" s="1"/>
      <c r="F324" s="1"/>
      <c r="O324" s="1"/>
      <c r="P324" s="1"/>
      <c r="Q324" s="1"/>
      <c r="R324" s="1"/>
      <c r="S324" s="1"/>
      <c r="T324" s="1"/>
      <c r="U324" s="1"/>
    </row>
    <row r="325" spans="1:21" ht="15.6">
      <c r="A325" s="1"/>
      <c r="F325" s="1"/>
      <c r="O325" s="1"/>
      <c r="P325" s="1"/>
      <c r="Q325" s="1"/>
      <c r="R325" s="1"/>
      <c r="S325" s="1"/>
      <c r="T325" s="1"/>
      <c r="U325" s="1"/>
    </row>
    <row r="326" spans="1:21" ht="15.6">
      <c r="A326" s="1"/>
      <c r="F326" s="1"/>
      <c r="O326" s="1"/>
      <c r="P326" s="1"/>
      <c r="Q326" s="1"/>
      <c r="R326" s="1"/>
      <c r="S326" s="1"/>
      <c r="T326" s="1"/>
      <c r="U326" s="1"/>
    </row>
    <row r="327" spans="1:21" ht="15.6">
      <c r="A327" s="1"/>
      <c r="F327" s="1"/>
      <c r="O327" s="1"/>
      <c r="P327" s="1"/>
      <c r="Q327" s="1"/>
      <c r="R327" s="1"/>
      <c r="S327" s="1"/>
      <c r="T327" s="1"/>
      <c r="U327" s="1"/>
    </row>
    <row r="328" spans="1:21" ht="15.6">
      <c r="A328" s="1"/>
      <c r="F328" s="1"/>
      <c r="O328" s="1"/>
      <c r="P328" s="1"/>
      <c r="Q328" s="1"/>
      <c r="R328" s="1"/>
      <c r="S328" s="1"/>
      <c r="T328" s="1"/>
      <c r="U328" s="1"/>
    </row>
    <row r="329" spans="1:21" ht="15.6">
      <c r="A329" s="1"/>
      <c r="F329" s="1"/>
      <c r="O329" s="1"/>
      <c r="P329" s="1"/>
      <c r="Q329" s="1"/>
      <c r="R329" s="1"/>
      <c r="S329" s="1"/>
      <c r="T329" s="1"/>
      <c r="U329" s="1"/>
    </row>
    <row r="330" spans="1:21" ht="15.6">
      <c r="A330" s="1"/>
      <c r="F330" s="1"/>
      <c r="O330" s="1"/>
      <c r="P330" s="1"/>
      <c r="Q330" s="1"/>
      <c r="R330" s="1"/>
      <c r="S330" s="1"/>
      <c r="T330" s="1"/>
      <c r="U330" s="1"/>
    </row>
    <row r="331" spans="1:21" ht="15.6">
      <c r="A331" s="1"/>
      <c r="F331" s="1"/>
      <c r="O331" s="1"/>
      <c r="P331" s="1"/>
      <c r="Q331" s="1"/>
      <c r="R331" s="1"/>
      <c r="S331" s="1"/>
      <c r="T331" s="1"/>
      <c r="U331" s="1"/>
    </row>
    <row r="332" spans="1:21" ht="15.6">
      <c r="A332" s="1"/>
      <c r="F332" s="1"/>
      <c r="O332" s="1"/>
      <c r="P332" s="1"/>
      <c r="Q332" s="1"/>
      <c r="R332" s="1"/>
      <c r="S332" s="1"/>
      <c r="T332" s="1"/>
      <c r="U332" s="1"/>
    </row>
    <row r="333" spans="1:21" ht="15.6">
      <c r="A333" s="1"/>
      <c r="F333" s="1"/>
      <c r="O333" s="1"/>
      <c r="P333" s="1"/>
      <c r="Q333" s="1"/>
      <c r="R333" s="1"/>
      <c r="S333" s="1"/>
      <c r="T333" s="1"/>
      <c r="U333" s="1"/>
    </row>
    <row r="334" spans="1:21" ht="15.6">
      <c r="A334" s="1"/>
      <c r="F334" s="1"/>
      <c r="O334" s="1"/>
      <c r="P334" s="1"/>
      <c r="Q334" s="1"/>
      <c r="R334" s="1"/>
      <c r="S334" s="1"/>
      <c r="T334" s="1"/>
      <c r="U334" s="1"/>
    </row>
    <row r="335" spans="1:21" ht="15.6">
      <c r="A335" s="1"/>
      <c r="F335" s="1"/>
      <c r="O335" s="1"/>
      <c r="P335" s="1"/>
      <c r="Q335" s="1"/>
      <c r="R335" s="1"/>
      <c r="S335" s="1"/>
      <c r="T335" s="1"/>
      <c r="U335" s="1"/>
    </row>
    <row r="336" spans="1:21" ht="15.6">
      <c r="A336" s="1"/>
      <c r="F336" s="1"/>
      <c r="O336" s="1"/>
      <c r="P336" s="1"/>
      <c r="Q336" s="1"/>
      <c r="R336" s="1"/>
      <c r="S336" s="1"/>
      <c r="T336" s="1"/>
      <c r="U336" s="1"/>
    </row>
    <row r="337" spans="1:21" ht="15.6">
      <c r="A337" s="1"/>
      <c r="F337" s="1"/>
      <c r="O337" s="1"/>
      <c r="P337" s="1"/>
      <c r="Q337" s="1"/>
      <c r="R337" s="1"/>
      <c r="S337" s="1"/>
      <c r="T337" s="1"/>
      <c r="U337" s="1"/>
    </row>
    <row r="338" spans="1:21" ht="15.6">
      <c r="A338" s="1"/>
      <c r="F338" s="1"/>
      <c r="O338" s="1"/>
      <c r="P338" s="1"/>
      <c r="Q338" s="1"/>
      <c r="R338" s="1"/>
      <c r="S338" s="1"/>
      <c r="T338" s="1"/>
      <c r="U338" s="1"/>
    </row>
    <row r="339" spans="1:21" ht="15.6">
      <c r="A339" s="1"/>
      <c r="F339" s="1"/>
      <c r="O339" s="1"/>
      <c r="P339" s="1"/>
      <c r="Q339" s="1"/>
      <c r="R339" s="1"/>
      <c r="S339" s="1"/>
      <c r="T339" s="1"/>
      <c r="U339" s="1"/>
    </row>
    <row r="340" spans="1:21" ht="15.6">
      <c r="A340" s="1"/>
      <c r="F340" s="1"/>
      <c r="O340" s="1"/>
      <c r="P340" s="1"/>
      <c r="Q340" s="1"/>
      <c r="R340" s="1"/>
      <c r="S340" s="1"/>
      <c r="T340" s="1"/>
      <c r="U340" s="1"/>
    </row>
    <row r="341" spans="1:21" ht="15.6">
      <c r="A341" s="1"/>
      <c r="F341" s="1"/>
      <c r="O341" s="1"/>
      <c r="P341" s="1"/>
      <c r="Q341" s="1"/>
      <c r="R341" s="1"/>
      <c r="S341" s="1"/>
      <c r="T341" s="1"/>
      <c r="U341" s="1"/>
    </row>
    <row r="342" spans="1:21" ht="15.6">
      <c r="A342" s="1"/>
      <c r="F342" s="1"/>
      <c r="O342" s="1"/>
      <c r="P342" s="1"/>
      <c r="Q342" s="1"/>
      <c r="R342" s="1"/>
      <c r="S342" s="1"/>
      <c r="T342" s="1"/>
      <c r="U342" s="1"/>
    </row>
    <row r="343" spans="1:21" ht="15.6">
      <c r="A343" s="1"/>
      <c r="F343" s="1"/>
      <c r="O343" s="1"/>
      <c r="P343" s="1"/>
      <c r="Q343" s="1"/>
      <c r="R343" s="1"/>
      <c r="S343" s="1"/>
      <c r="T343" s="1"/>
      <c r="U343" s="1"/>
    </row>
    <row r="344" spans="1:21" ht="15.6">
      <c r="A344" s="1"/>
      <c r="F344" s="1"/>
      <c r="O344" s="1"/>
      <c r="P344" s="1"/>
      <c r="Q344" s="1"/>
      <c r="R344" s="1"/>
      <c r="S344" s="1"/>
      <c r="T344" s="1"/>
      <c r="U344" s="1"/>
    </row>
    <row r="345" spans="1:21" ht="15.6">
      <c r="A345" s="1"/>
      <c r="F345" s="1"/>
      <c r="O345" s="1"/>
      <c r="P345" s="1"/>
      <c r="Q345" s="1"/>
      <c r="R345" s="1"/>
      <c r="S345" s="1"/>
      <c r="T345" s="1"/>
      <c r="U345" s="1"/>
    </row>
    <row r="346" spans="1:21" ht="15.6">
      <c r="A346" s="1"/>
      <c r="F346" s="1"/>
      <c r="O346" s="1"/>
      <c r="P346" s="1"/>
      <c r="Q346" s="1"/>
      <c r="R346" s="1"/>
      <c r="S346" s="1"/>
      <c r="T346" s="1"/>
      <c r="U346" s="1"/>
    </row>
    <row r="347" spans="1:21" ht="15.6">
      <c r="A347" s="1"/>
      <c r="F347" s="1"/>
      <c r="O347" s="1"/>
      <c r="P347" s="1"/>
      <c r="Q347" s="1"/>
      <c r="R347" s="1"/>
      <c r="S347" s="1"/>
      <c r="T347" s="1"/>
      <c r="U347" s="1"/>
    </row>
    <row r="348" spans="1:21" ht="15.6">
      <c r="A348" s="1"/>
      <c r="F348" s="1"/>
      <c r="O348" s="1"/>
      <c r="P348" s="1"/>
      <c r="Q348" s="1"/>
      <c r="R348" s="1"/>
      <c r="S348" s="1"/>
      <c r="T348" s="1"/>
      <c r="U348" s="1"/>
    </row>
    <row r="349" spans="1:21" ht="15.6">
      <c r="A349" s="1"/>
      <c r="F349" s="1"/>
      <c r="O349" s="1"/>
      <c r="P349" s="1"/>
      <c r="Q349" s="1"/>
      <c r="R349" s="1"/>
      <c r="S349" s="1"/>
      <c r="T349" s="1"/>
      <c r="U349" s="1"/>
    </row>
    <row r="350" spans="1:21" ht="15.6">
      <c r="A350" s="1"/>
      <c r="F350" s="1"/>
      <c r="O350" s="1"/>
      <c r="P350" s="1"/>
      <c r="Q350" s="1"/>
      <c r="R350" s="1"/>
      <c r="S350" s="1"/>
      <c r="T350" s="1"/>
      <c r="U350" s="1"/>
    </row>
    <row r="351" spans="1:21" ht="15.6">
      <c r="A351" s="1"/>
      <c r="F351" s="1"/>
      <c r="O351" s="1"/>
      <c r="P351" s="1"/>
      <c r="Q351" s="1"/>
      <c r="R351" s="1"/>
      <c r="S351" s="1"/>
      <c r="T351" s="1"/>
      <c r="U351" s="1"/>
    </row>
    <row r="352" spans="1:21" ht="15.6">
      <c r="A352" s="1"/>
      <c r="F352" s="1"/>
      <c r="O352" s="1"/>
      <c r="P352" s="1"/>
      <c r="Q352" s="1"/>
      <c r="R352" s="1"/>
      <c r="S352" s="1"/>
      <c r="T352" s="1"/>
      <c r="U352" s="1"/>
    </row>
    <row r="353" spans="1:21" ht="15.6">
      <c r="A353" s="1"/>
      <c r="F353" s="1"/>
      <c r="O353" s="1"/>
      <c r="P353" s="1"/>
      <c r="Q353" s="1"/>
      <c r="R353" s="1"/>
      <c r="S353" s="1"/>
      <c r="T353" s="1"/>
      <c r="U353" s="1"/>
    </row>
    <row r="354" spans="1:21" ht="15.6">
      <c r="A354" s="1"/>
      <c r="F354" s="1"/>
      <c r="O354" s="1"/>
      <c r="P354" s="1"/>
      <c r="Q354" s="1"/>
      <c r="R354" s="1"/>
      <c r="S354" s="1"/>
      <c r="T354" s="1"/>
      <c r="U354" s="1"/>
    </row>
    <row r="355" spans="1:21" ht="15.6">
      <c r="A355" s="1"/>
      <c r="F355" s="1"/>
      <c r="O355" s="1"/>
      <c r="P355" s="1"/>
      <c r="Q355" s="1"/>
      <c r="R355" s="1"/>
      <c r="S355" s="1"/>
      <c r="T355" s="1"/>
      <c r="U355" s="1"/>
    </row>
    <row r="356" spans="1:21" ht="15.6">
      <c r="A356" s="1"/>
      <c r="F356" s="1"/>
      <c r="O356" s="1"/>
      <c r="P356" s="1"/>
      <c r="Q356" s="1"/>
      <c r="R356" s="1"/>
      <c r="S356" s="1"/>
      <c r="T356" s="1"/>
      <c r="U356" s="1"/>
    </row>
    <row r="357" spans="1:21" ht="15.6">
      <c r="A357" s="1"/>
      <c r="F357" s="1"/>
      <c r="O357" s="1"/>
      <c r="P357" s="1"/>
      <c r="Q357" s="1"/>
      <c r="R357" s="1"/>
      <c r="S357" s="1"/>
      <c r="T357" s="1"/>
      <c r="U357" s="1"/>
    </row>
    <row r="358" spans="1:21" ht="15.6">
      <c r="A358" s="1"/>
      <c r="F358" s="1"/>
      <c r="O358" s="1"/>
      <c r="P358" s="1"/>
      <c r="Q358" s="1"/>
      <c r="R358" s="1"/>
      <c r="S358" s="1"/>
      <c r="T358" s="1"/>
      <c r="U358" s="1"/>
    </row>
    <row r="359" spans="1:21" ht="15.6">
      <c r="A359" s="1"/>
      <c r="F359" s="1"/>
      <c r="O359" s="1"/>
      <c r="P359" s="1"/>
      <c r="Q359" s="1"/>
      <c r="R359" s="1"/>
      <c r="S359" s="1"/>
      <c r="T359" s="1"/>
      <c r="U359" s="1"/>
    </row>
    <row r="360" spans="1:21" ht="15.6">
      <c r="A360" s="1"/>
      <c r="F360" s="1"/>
      <c r="O360" s="1"/>
      <c r="P360" s="1"/>
      <c r="Q360" s="1"/>
      <c r="R360" s="1"/>
      <c r="S360" s="1"/>
      <c r="T360" s="1"/>
      <c r="U360" s="1"/>
    </row>
    <row r="361" spans="1:21" ht="15.6">
      <c r="A361" s="1"/>
      <c r="F361" s="1"/>
      <c r="O361" s="1"/>
      <c r="P361" s="1"/>
      <c r="Q361" s="1"/>
      <c r="R361" s="1"/>
      <c r="S361" s="1"/>
      <c r="T361" s="1"/>
      <c r="U361" s="1"/>
    </row>
    <row r="362" spans="1:21" ht="15.6">
      <c r="A362" s="1"/>
      <c r="F362" s="1"/>
      <c r="O362" s="1"/>
      <c r="P362" s="1"/>
      <c r="Q362" s="1"/>
      <c r="R362" s="1"/>
      <c r="S362" s="1"/>
      <c r="T362" s="1"/>
      <c r="U362" s="1"/>
    </row>
    <row r="363" spans="1:21" ht="15.6">
      <c r="A363" s="1"/>
      <c r="F363" s="1"/>
      <c r="O363" s="1"/>
      <c r="P363" s="1"/>
      <c r="Q363" s="1"/>
      <c r="R363" s="1"/>
      <c r="S363" s="1"/>
      <c r="T363" s="1"/>
      <c r="U363" s="1"/>
    </row>
    <row r="364" spans="1:21" ht="15.6">
      <c r="A364" s="1"/>
      <c r="F364" s="1"/>
      <c r="O364" s="1"/>
      <c r="P364" s="1"/>
      <c r="Q364" s="1"/>
      <c r="R364" s="1"/>
      <c r="S364" s="1"/>
      <c r="T364" s="1"/>
      <c r="U364" s="1"/>
    </row>
    <row r="365" spans="1:21" ht="15.6">
      <c r="A365" s="1"/>
      <c r="F365" s="1"/>
      <c r="O365" s="1"/>
      <c r="P365" s="1"/>
      <c r="Q365" s="1"/>
      <c r="R365" s="1"/>
      <c r="S365" s="1"/>
      <c r="T365" s="1"/>
      <c r="U365" s="1"/>
    </row>
    <row r="366" spans="1:21" ht="15.6">
      <c r="A366" s="1"/>
      <c r="F366" s="1"/>
      <c r="O366" s="1"/>
      <c r="P366" s="1"/>
      <c r="Q366" s="1"/>
      <c r="R366" s="1"/>
      <c r="S366" s="1"/>
      <c r="T366" s="1"/>
      <c r="U366" s="1"/>
    </row>
    <row r="367" spans="1:21" ht="15.6">
      <c r="A367" s="1"/>
      <c r="F367" s="1"/>
      <c r="O367" s="1"/>
      <c r="P367" s="1"/>
      <c r="Q367" s="1"/>
      <c r="R367" s="1"/>
      <c r="S367" s="1"/>
      <c r="T367" s="1"/>
      <c r="U367" s="1"/>
    </row>
    <row r="368" spans="1:21" ht="15.6">
      <c r="A368" s="1"/>
      <c r="F368" s="1"/>
      <c r="O368" s="1"/>
      <c r="P368" s="1"/>
      <c r="Q368" s="1"/>
      <c r="R368" s="1"/>
      <c r="S368" s="1"/>
      <c r="T368" s="1"/>
      <c r="U368" s="1"/>
    </row>
    <row r="369" spans="1:21" ht="15.6">
      <c r="A369" s="1"/>
      <c r="F369" s="1"/>
      <c r="O369" s="1"/>
      <c r="P369" s="1"/>
      <c r="Q369" s="1"/>
      <c r="R369" s="1"/>
      <c r="S369" s="1"/>
      <c r="T369" s="1"/>
      <c r="U369" s="1"/>
    </row>
    <row r="370" spans="1:21" ht="15.6">
      <c r="A370" s="1"/>
      <c r="F370" s="1"/>
      <c r="O370" s="1"/>
      <c r="P370" s="1"/>
      <c r="Q370" s="1"/>
      <c r="R370" s="1"/>
      <c r="S370" s="1"/>
      <c r="T370" s="1"/>
      <c r="U370" s="1"/>
    </row>
    <row r="371" spans="1:21" ht="15.6">
      <c r="A371" s="1"/>
      <c r="F371" s="1"/>
      <c r="O371" s="1"/>
      <c r="P371" s="1"/>
      <c r="Q371" s="1"/>
      <c r="R371" s="1"/>
      <c r="S371" s="1"/>
      <c r="T371" s="1"/>
      <c r="U371" s="1"/>
    </row>
    <row r="372" spans="1:21" ht="15.6">
      <c r="A372" s="1"/>
      <c r="F372" s="1"/>
      <c r="O372" s="1"/>
      <c r="P372" s="1"/>
      <c r="Q372" s="1"/>
      <c r="R372" s="1"/>
      <c r="S372" s="1"/>
      <c r="T372" s="1"/>
      <c r="U372" s="1"/>
    </row>
    <row r="373" spans="1:21" ht="15.6">
      <c r="A373" s="1"/>
      <c r="F373" s="1"/>
      <c r="O373" s="1"/>
      <c r="P373" s="1"/>
      <c r="Q373" s="1"/>
      <c r="R373" s="1"/>
      <c r="S373" s="1"/>
      <c r="T373" s="1"/>
      <c r="U373" s="1"/>
    </row>
    <row r="374" spans="1:21" ht="15.6">
      <c r="A374" s="1"/>
      <c r="F374" s="1"/>
      <c r="O374" s="1"/>
      <c r="P374" s="1"/>
      <c r="Q374" s="1"/>
      <c r="R374" s="1"/>
      <c r="S374" s="1"/>
      <c r="T374" s="1"/>
      <c r="U374" s="1"/>
    </row>
    <row r="375" spans="1:21" ht="15.6">
      <c r="A375" s="1"/>
      <c r="F375" s="1"/>
      <c r="O375" s="1"/>
      <c r="P375" s="1"/>
      <c r="Q375" s="1"/>
      <c r="R375" s="1"/>
      <c r="S375" s="1"/>
      <c r="T375" s="1"/>
      <c r="U375" s="1"/>
    </row>
    <row r="376" spans="1:21" ht="15.6">
      <c r="A376" s="1"/>
      <c r="F376" s="1"/>
      <c r="O376" s="1"/>
      <c r="P376" s="1"/>
      <c r="Q376" s="1"/>
      <c r="R376" s="1"/>
      <c r="S376" s="1"/>
      <c r="T376" s="1"/>
      <c r="U376" s="1"/>
    </row>
    <row r="377" spans="1:21" ht="15.6">
      <c r="A377" s="1"/>
      <c r="F377" s="1"/>
      <c r="O377" s="1"/>
      <c r="P377" s="1"/>
      <c r="Q377" s="1"/>
      <c r="R377" s="1"/>
      <c r="S377" s="1"/>
      <c r="T377" s="1"/>
      <c r="U377" s="1"/>
    </row>
    <row r="378" spans="1:21" ht="15.6">
      <c r="A378" s="1"/>
      <c r="F378" s="1"/>
      <c r="O378" s="1"/>
      <c r="P378" s="1"/>
      <c r="Q378" s="1"/>
      <c r="R378" s="1"/>
      <c r="S378" s="1"/>
      <c r="T378" s="1"/>
      <c r="U378" s="1"/>
    </row>
    <row r="379" spans="1:21" ht="15.6">
      <c r="A379" s="1"/>
      <c r="F379" s="1"/>
      <c r="O379" s="1"/>
      <c r="P379" s="1"/>
      <c r="Q379" s="1"/>
      <c r="R379" s="1"/>
      <c r="S379" s="1"/>
      <c r="T379" s="1"/>
      <c r="U379" s="1"/>
    </row>
    <row r="380" spans="1:21" ht="15.6">
      <c r="A380" s="1"/>
      <c r="F380" s="1"/>
      <c r="O380" s="1"/>
      <c r="P380" s="1"/>
      <c r="Q380" s="1"/>
      <c r="R380" s="1"/>
      <c r="S380" s="1"/>
      <c r="T380" s="1"/>
      <c r="U380" s="1"/>
    </row>
    <row r="381" spans="1:21" ht="15.6">
      <c r="A381" s="1"/>
      <c r="F381" s="1"/>
      <c r="O381" s="1"/>
      <c r="P381" s="1"/>
      <c r="Q381" s="1"/>
      <c r="R381" s="1"/>
      <c r="S381" s="1"/>
      <c r="T381" s="1"/>
      <c r="U381" s="1"/>
    </row>
    <row r="382" spans="1:21" ht="15.6">
      <c r="A382" s="1"/>
      <c r="F382" s="1"/>
      <c r="O382" s="1"/>
      <c r="P382" s="1"/>
      <c r="Q382" s="1"/>
      <c r="R382" s="1"/>
      <c r="S382" s="1"/>
      <c r="T382" s="1"/>
      <c r="U382" s="1"/>
    </row>
    <row r="383" spans="1:21" ht="15.6">
      <c r="A383" s="1"/>
      <c r="F383" s="1"/>
      <c r="O383" s="1"/>
      <c r="P383" s="1"/>
      <c r="Q383" s="1"/>
      <c r="R383" s="1"/>
      <c r="S383" s="1"/>
      <c r="T383" s="1"/>
      <c r="U383" s="1"/>
    </row>
    <row r="384" spans="1:21" ht="15.6">
      <c r="A384" s="1"/>
      <c r="F384" s="1"/>
      <c r="O384" s="1"/>
      <c r="P384" s="1"/>
      <c r="Q384" s="1"/>
      <c r="R384" s="1"/>
      <c r="S384" s="1"/>
      <c r="T384" s="1"/>
      <c r="U384" s="1"/>
    </row>
    <row r="385" spans="1:21" ht="15.6">
      <c r="A385" s="1"/>
      <c r="F385" s="1"/>
      <c r="O385" s="1"/>
      <c r="P385" s="1"/>
      <c r="Q385" s="1"/>
      <c r="R385" s="1"/>
      <c r="S385" s="1"/>
      <c r="T385" s="1"/>
      <c r="U385" s="1"/>
    </row>
    <row r="386" spans="1:21" ht="15.6">
      <c r="A386" s="1"/>
      <c r="F386" s="1"/>
      <c r="O386" s="1"/>
      <c r="P386" s="1"/>
      <c r="Q386" s="1"/>
      <c r="R386" s="1"/>
      <c r="S386" s="1"/>
      <c r="T386" s="1"/>
      <c r="U386" s="1"/>
    </row>
    <row r="387" spans="1:21" ht="15.6">
      <c r="A387" s="1"/>
      <c r="F387" s="1"/>
      <c r="O387" s="1"/>
      <c r="P387" s="1"/>
      <c r="Q387" s="1"/>
      <c r="R387" s="1"/>
      <c r="S387" s="1"/>
      <c r="T387" s="1"/>
      <c r="U387" s="1"/>
    </row>
    <row r="388" spans="1:21" ht="15.6">
      <c r="A388" s="1"/>
      <c r="F388" s="1"/>
      <c r="O388" s="1"/>
      <c r="P388" s="1"/>
      <c r="Q388" s="1"/>
      <c r="R388" s="1"/>
      <c r="S388" s="1"/>
      <c r="T388" s="1"/>
      <c r="U388" s="1"/>
    </row>
    <row r="389" spans="1:21" ht="15.6">
      <c r="A389" s="1"/>
      <c r="F389" s="1"/>
      <c r="O389" s="1"/>
      <c r="P389" s="1"/>
      <c r="Q389" s="1"/>
      <c r="R389" s="1"/>
      <c r="S389" s="1"/>
      <c r="T389" s="1"/>
      <c r="U389" s="1"/>
    </row>
    <row r="390" spans="1:21" ht="15.6">
      <c r="A390" s="1"/>
      <c r="F390" s="1"/>
      <c r="O390" s="1"/>
      <c r="P390" s="1"/>
      <c r="Q390" s="1"/>
      <c r="R390" s="1"/>
      <c r="S390" s="1"/>
      <c r="T390" s="1"/>
      <c r="U390" s="1"/>
    </row>
    <row r="391" spans="1:21" ht="15.6">
      <c r="A391" s="1"/>
      <c r="F391" s="1"/>
      <c r="O391" s="1"/>
      <c r="P391" s="1"/>
      <c r="Q391" s="1"/>
      <c r="R391" s="1"/>
      <c r="S391" s="1"/>
      <c r="T391" s="1"/>
      <c r="U391" s="1"/>
    </row>
    <row r="392" spans="1:21" ht="15.6">
      <c r="A392" s="1"/>
      <c r="F392" s="1"/>
      <c r="O392" s="1"/>
      <c r="P392" s="1"/>
      <c r="Q392" s="1"/>
      <c r="R392" s="1"/>
      <c r="S392" s="1"/>
      <c r="T392" s="1"/>
      <c r="U392" s="1"/>
    </row>
    <row r="393" spans="1:21" ht="15.6">
      <c r="A393" s="1"/>
      <c r="F393" s="1"/>
      <c r="O393" s="1"/>
      <c r="P393" s="1"/>
      <c r="Q393" s="1"/>
      <c r="R393" s="1"/>
      <c r="S393" s="1"/>
      <c r="T393" s="1"/>
      <c r="U393" s="1"/>
    </row>
    <row r="394" spans="1:21" ht="15.6">
      <c r="A394" s="1"/>
      <c r="F394" s="1"/>
      <c r="O394" s="1"/>
      <c r="P394" s="1"/>
      <c r="Q394" s="1"/>
      <c r="R394" s="1"/>
      <c r="S394" s="1"/>
      <c r="T394" s="1"/>
      <c r="U394" s="1"/>
    </row>
    <row r="395" spans="1:21" ht="15.6">
      <c r="A395" s="1"/>
      <c r="F395" s="1"/>
      <c r="O395" s="1"/>
      <c r="P395" s="1"/>
      <c r="Q395" s="1"/>
      <c r="R395" s="1"/>
      <c r="S395" s="1"/>
      <c r="T395" s="1"/>
      <c r="U395" s="1"/>
    </row>
    <row r="396" spans="1:21" ht="15.6">
      <c r="A396" s="1"/>
      <c r="F396" s="1"/>
      <c r="O396" s="1"/>
      <c r="P396" s="1"/>
      <c r="Q396" s="1"/>
      <c r="R396" s="1"/>
      <c r="S396" s="1"/>
      <c r="T396" s="1"/>
      <c r="U396" s="1"/>
    </row>
    <row r="397" spans="1:21" ht="15.6">
      <c r="A397" s="1"/>
      <c r="F397" s="1"/>
      <c r="O397" s="1"/>
      <c r="P397" s="1"/>
      <c r="Q397" s="1"/>
      <c r="R397" s="1"/>
      <c r="S397" s="1"/>
      <c r="T397" s="1"/>
      <c r="U397" s="1"/>
    </row>
    <row r="398" spans="1:21" ht="15.6">
      <c r="A398" s="1"/>
      <c r="F398" s="1"/>
      <c r="O398" s="1"/>
      <c r="P398" s="1"/>
      <c r="Q398" s="1"/>
      <c r="R398" s="1"/>
      <c r="S398" s="1"/>
      <c r="T398" s="1"/>
      <c r="U398" s="1"/>
    </row>
    <row r="399" spans="1:21" ht="15.6">
      <c r="A399" s="1"/>
      <c r="F399" s="1"/>
      <c r="O399" s="1"/>
      <c r="P399" s="1"/>
      <c r="Q399" s="1"/>
      <c r="R399" s="1"/>
      <c r="S399" s="1"/>
      <c r="T399" s="1"/>
      <c r="U399" s="1"/>
    </row>
    <row r="400" spans="1:21" ht="15.6">
      <c r="A400" s="1"/>
      <c r="F400" s="1"/>
      <c r="O400" s="1"/>
      <c r="P400" s="1"/>
      <c r="Q400" s="1"/>
      <c r="R400" s="1"/>
      <c r="S400" s="1"/>
      <c r="T400" s="1"/>
      <c r="U400" s="1"/>
    </row>
    <row r="401" spans="1:21" ht="15.6">
      <c r="A401" s="1"/>
      <c r="F401" s="1"/>
      <c r="O401" s="1"/>
      <c r="P401" s="1"/>
      <c r="Q401" s="1"/>
      <c r="R401" s="1"/>
      <c r="S401" s="1"/>
      <c r="T401" s="1"/>
      <c r="U401" s="1"/>
    </row>
    <row r="402" spans="1:21" ht="15.6">
      <c r="A402" s="1"/>
      <c r="F402" s="1"/>
      <c r="O402" s="1"/>
      <c r="P402" s="1"/>
      <c r="Q402" s="1"/>
      <c r="R402" s="1"/>
      <c r="S402" s="1"/>
      <c r="T402" s="1"/>
      <c r="U402" s="1"/>
    </row>
    <row r="403" spans="1:21" ht="15.6">
      <c r="A403" s="1"/>
      <c r="F403" s="1"/>
      <c r="O403" s="1"/>
      <c r="P403" s="1"/>
      <c r="Q403" s="1"/>
      <c r="R403" s="1"/>
      <c r="S403" s="1"/>
      <c r="T403" s="1"/>
      <c r="U403" s="1"/>
    </row>
    <row r="404" spans="1:21" ht="15.6">
      <c r="A404" s="1"/>
      <c r="F404" s="1"/>
      <c r="O404" s="1"/>
      <c r="P404" s="1"/>
      <c r="Q404" s="1"/>
      <c r="R404" s="1"/>
      <c r="S404" s="1"/>
      <c r="T404" s="1"/>
      <c r="U404" s="1"/>
    </row>
    <row r="405" spans="1:21" ht="15.6">
      <c r="A405" s="1"/>
      <c r="F405" s="1"/>
      <c r="O405" s="1"/>
      <c r="P405" s="1"/>
      <c r="Q405" s="1"/>
      <c r="R405" s="1"/>
      <c r="S405" s="1"/>
      <c r="T405" s="1"/>
      <c r="U405" s="1"/>
    </row>
    <row r="406" spans="1:21" ht="15.6">
      <c r="A406" s="1"/>
      <c r="F406" s="1"/>
      <c r="O406" s="1"/>
      <c r="P406" s="1"/>
      <c r="Q406" s="1"/>
      <c r="R406" s="1"/>
      <c r="S406" s="1"/>
      <c r="T406" s="1"/>
      <c r="U406" s="1"/>
    </row>
    <row r="407" spans="1:21" ht="15.6">
      <c r="A407" s="1"/>
      <c r="F407" s="1"/>
      <c r="O407" s="1"/>
      <c r="P407" s="1"/>
      <c r="Q407" s="1"/>
      <c r="R407" s="1"/>
      <c r="S407" s="1"/>
      <c r="T407" s="1"/>
      <c r="U407" s="1"/>
    </row>
    <row r="408" spans="1:21" ht="15.6">
      <c r="A408" s="1"/>
      <c r="F408" s="1"/>
      <c r="O408" s="1"/>
      <c r="P408" s="1"/>
      <c r="Q408" s="1"/>
      <c r="R408" s="1"/>
      <c r="S408" s="1"/>
      <c r="T408" s="1"/>
      <c r="U408" s="1"/>
    </row>
    <row r="409" spans="1:21" ht="15.6">
      <c r="A409" s="1"/>
      <c r="F409" s="1"/>
      <c r="O409" s="1"/>
      <c r="P409" s="1"/>
      <c r="Q409" s="1"/>
      <c r="R409" s="1"/>
      <c r="S409" s="1"/>
      <c r="T409" s="1"/>
      <c r="U409" s="1"/>
    </row>
    <row r="410" spans="1:21" ht="15.6">
      <c r="A410" s="1"/>
      <c r="F410" s="1"/>
      <c r="O410" s="1"/>
      <c r="P410" s="1"/>
      <c r="Q410" s="1"/>
      <c r="R410" s="1"/>
      <c r="S410" s="1"/>
      <c r="T410" s="1"/>
      <c r="U410" s="1"/>
    </row>
    <row r="411" spans="1:21" ht="15.6">
      <c r="A411" s="1"/>
      <c r="F411" s="1"/>
      <c r="O411" s="1"/>
      <c r="P411" s="1"/>
      <c r="Q411" s="1"/>
      <c r="R411" s="1"/>
      <c r="S411" s="1"/>
      <c r="T411" s="1"/>
      <c r="U411" s="1"/>
    </row>
    <row r="412" spans="1:21" ht="15.6">
      <c r="A412" s="1"/>
      <c r="F412" s="1"/>
      <c r="O412" s="1"/>
      <c r="P412" s="1"/>
      <c r="Q412" s="1"/>
      <c r="R412" s="1"/>
      <c r="S412" s="1"/>
      <c r="T412" s="1"/>
      <c r="U412" s="1"/>
    </row>
    <row r="413" spans="1:21" ht="15.6">
      <c r="A413" s="1"/>
      <c r="F413" s="1"/>
      <c r="O413" s="1"/>
      <c r="P413" s="1"/>
      <c r="Q413" s="1"/>
      <c r="R413" s="1"/>
      <c r="S413" s="1"/>
      <c r="T413" s="1"/>
      <c r="U413" s="1"/>
    </row>
    <row r="414" spans="1:21" ht="15.6">
      <c r="A414" s="1"/>
      <c r="F414" s="1"/>
      <c r="O414" s="1"/>
      <c r="P414" s="1"/>
      <c r="Q414" s="1"/>
      <c r="R414" s="1"/>
      <c r="S414" s="1"/>
      <c r="T414" s="1"/>
      <c r="U414" s="1"/>
    </row>
    <row r="415" spans="1:21" ht="15.6">
      <c r="A415" s="1"/>
      <c r="F415" s="1"/>
      <c r="O415" s="1"/>
      <c r="P415" s="1"/>
      <c r="Q415" s="1"/>
      <c r="R415" s="1"/>
      <c r="S415" s="1"/>
      <c r="T415" s="1"/>
      <c r="U415" s="1"/>
    </row>
    <row r="416" spans="1:21" ht="15.6">
      <c r="A416" s="1"/>
      <c r="F416" s="1"/>
      <c r="O416" s="1"/>
      <c r="P416" s="1"/>
      <c r="Q416" s="1"/>
      <c r="R416" s="1"/>
      <c r="S416" s="1"/>
      <c r="T416" s="1"/>
      <c r="U416" s="1"/>
    </row>
    <row r="417" spans="1:21" ht="15.6">
      <c r="A417" s="1"/>
      <c r="F417" s="1"/>
      <c r="O417" s="1"/>
      <c r="P417" s="1"/>
      <c r="Q417" s="1"/>
      <c r="R417" s="1"/>
      <c r="S417" s="1"/>
      <c r="T417" s="1"/>
      <c r="U417" s="1"/>
    </row>
    <row r="418" spans="1:21" ht="15.6">
      <c r="A418" s="1"/>
      <c r="F418" s="1"/>
      <c r="O418" s="1"/>
      <c r="P418" s="1"/>
      <c r="Q418" s="1"/>
      <c r="R418" s="1"/>
      <c r="S418" s="1"/>
      <c r="T418" s="1"/>
      <c r="U418" s="1"/>
    </row>
    <row r="419" spans="1:21" ht="15.6">
      <c r="A419" s="1"/>
      <c r="F419" s="1"/>
      <c r="O419" s="1"/>
      <c r="P419" s="1"/>
      <c r="Q419" s="1"/>
      <c r="R419" s="1"/>
      <c r="S419" s="1"/>
      <c r="T419" s="1"/>
      <c r="U419" s="1"/>
    </row>
    <row r="420" spans="1:21" ht="15.6">
      <c r="A420" s="1"/>
      <c r="F420" s="1"/>
      <c r="O420" s="1"/>
      <c r="P420" s="1"/>
      <c r="Q420" s="1"/>
      <c r="R420" s="1"/>
      <c r="S420" s="1"/>
      <c r="T420" s="1"/>
      <c r="U420" s="1"/>
    </row>
    <row r="421" spans="1:21" ht="15.6">
      <c r="A421" s="1"/>
      <c r="F421" s="1"/>
      <c r="O421" s="1"/>
      <c r="P421" s="1"/>
      <c r="Q421" s="1"/>
      <c r="R421" s="1"/>
      <c r="S421" s="1"/>
      <c r="T421" s="1"/>
      <c r="U421" s="1"/>
    </row>
    <row r="422" spans="1:21" ht="15.6">
      <c r="A422" s="1"/>
      <c r="F422" s="1"/>
      <c r="O422" s="1"/>
      <c r="P422" s="1"/>
      <c r="Q422" s="1"/>
      <c r="R422" s="1"/>
      <c r="S422" s="1"/>
      <c r="T422" s="1"/>
      <c r="U422" s="1"/>
    </row>
    <row r="423" spans="1:21" ht="15.6">
      <c r="A423" s="1"/>
      <c r="F423" s="1"/>
      <c r="O423" s="1"/>
      <c r="P423" s="1"/>
      <c r="Q423" s="1"/>
      <c r="R423" s="1"/>
      <c r="S423" s="1"/>
      <c r="T423" s="1"/>
      <c r="U423" s="1"/>
    </row>
    <row r="424" spans="1:21" ht="15.6">
      <c r="A424" s="1"/>
      <c r="F424" s="1"/>
      <c r="O424" s="1"/>
      <c r="P424" s="1"/>
      <c r="Q424" s="1"/>
      <c r="R424" s="1"/>
      <c r="S424" s="1"/>
      <c r="T424" s="1"/>
      <c r="U424" s="1"/>
    </row>
    <row r="425" spans="1:21" ht="15.6">
      <c r="A425" s="1"/>
      <c r="F425" s="1"/>
      <c r="O425" s="1"/>
      <c r="P425" s="1"/>
      <c r="Q425" s="1"/>
      <c r="R425" s="1"/>
      <c r="S425" s="1"/>
      <c r="T425" s="1"/>
      <c r="U425" s="1"/>
    </row>
    <row r="426" spans="1:21" ht="15.6">
      <c r="A426" s="1"/>
      <c r="F426" s="1"/>
      <c r="O426" s="1"/>
      <c r="P426" s="1"/>
      <c r="Q426" s="1"/>
      <c r="R426" s="1"/>
      <c r="S426" s="1"/>
      <c r="T426" s="1"/>
      <c r="U426" s="1"/>
    </row>
    <row r="427" spans="1:21" ht="15.6">
      <c r="A427" s="1"/>
      <c r="F427" s="1"/>
      <c r="O427" s="1"/>
      <c r="P427" s="1"/>
      <c r="Q427" s="1"/>
      <c r="R427" s="1"/>
      <c r="S427" s="1"/>
      <c r="T427" s="1"/>
      <c r="U427" s="1"/>
    </row>
    <row r="428" spans="1:21" ht="15.6">
      <c r="A428" s="1"/>
      <c r="F428" s="1"/>
      <c r="O428" s="1"/>
      <c r="P428" s="1"/>
      <c r="Q428" s="1"/>
      <c r="R428" s="1"/>
      <c r="S428" s="1"/>
      <c r="T428" s="1"/>
      <c r="U428" s="1"/>
    </row>
    <row r="429" spans="1:21" ht="15.6">
      <c r="A429" s="1"/>
      <c r="F429" s="1"/>
      <c r="O429" s="1"/>
      <c r="P429" s="1"/>
      <c r="Q429" s="1"/>
      <c r="R429" s="1"/>
      <c r="S429" s="1"/>
      <c r="T429" s="1"/>
      <c r="U429" s="1"/>
    </row>
    <row r="430" spans="1:21" ht="15.6">
      <c r="A430" s="1"/>
      <c r="F430" s="1"/>
      <c r="O430" s="1"/>
      <c r="P430" s="1"/>
      <c r="Q430" s="1"/>
      <c r="R430" s="1"/>
      <c r="S430" s="1"/>
      <c r="T430" s="1"/>
      <c r="U430" s="1"/>
    </row>
    <row r="431" spans="1:21" ht="15.6">
      <c r="A431" s="1"/>
      <c r="F431" s="1"/>
      <c r="O431" s="1"/>
      <c r="P431" s="1"/>
      <c r="Q431" s="1"/>
      <c r="R431" s="1"/>
      <c r="S431" s="1"/>
      <c r="T431" s="1"/>
      <c r="U431" s="1"/>
    </row>
    <row r="432" spans="1:21" ht="15.6">
      <c r="A432" s="1"/>
      <c r="F432" s="1"/>
      <c r="O432" s="1"/>
      <c r="P432" s="1"/>
      <c r="Q432" s="1"/>
      <c r="R432" s="1"/>
      <c r="S432" s="1"/>
      <c r="T432" s="1"/>
      <c r="U432" s="1"/>
    </row>
    <row r="433" spans="1:21" ht="15.6">
      <c r="A433" s="1"/>
      <c r="F433" s="1"/>
      <c r="O433" s="1"/>
      <c r="P433" s="1"/>
      <c r="Q433" s="1"/>
      <c r="R433" s="1"/>
      <c r="S433" s="1"/>
      <c r="T433" s="1"/>
      <c r="U433" s="1"/>
    </row>
    <row r="434" spans="1:21" ht="15.6">
      <c r="A434" s="1"/>
      <c r="F434" s="1"/>
      <c r="O434" s="1"/>
      <c r="P434" s="1"/>
      <c r="Q434" s="1"/>
      <c r="R434" s="1"/>
      <c r="S434" s="1"/>
      <c r="T434" s="1"/>
      <c r="U434" s="1"/>
    </row>
    <row r="435" spans="1:21" ht="15.6">
      <c r="A435" s="1"/>
      <c r="F435" s="1"/>
      <c r="O435" s="1"/>
      <c r="P435" s="1"/>
      <c r="Q435" s="1"/>
      <c r="R435" s="1"/>
      <c r="S435" s="1"/>
      <c r="T435" s="1"/>
      <c r="U435" s="1"/>
    </row>
    <row r="436" spans="1:21" ht="15.6">
      <c r="A436" s="1"/>
      <c r="F436" s="1"/>
      <c r="O436" s="1"/>
      <c r="P436" s="1"/>
      <c r="Q436" s="1"/>
      <c r="R436" s="1"/>
      <c r="S436" s="1"/>
      <c r="T436" s="1"/>
      <c r="U436" s="1"/>
    </row>
    <row r="437" spans="1:21" ht="15.6">
      <c r="A437" s="1"/>
      <c r="F437" s="1"/>
      <c r="O437" s="1"/>
      <c r="P437" s="1"/>
      <c r="Q437" s="1"/>
      <c r="R437" s="1"/>
      <c r="S437" s="1"/>
      <c r="T437" s="1"/>
      <c r="U437" s="1"/>
    </row>
    <row r="438" spans="1:21" ht="15.6">
      <c r="A438" s="1"/>
      <c r="F438" s="1"/>
      <c r="O438" s="1"/>
      <c r="P438" s="1"/>
      <c r="Q438" s="1"/>
      <c r="R438" s="1"/>
      <c r="S438" s="1"/>
      <c r="T438" s="1"/>
      <c r="U438" s="1"/>
    </row>
    <row r="439" spans="1:21" ht="15.6">
      <c r="A439" s="1"/>
      <c r="F439" s="1"/>
      <c r="O439" s="1"/>
      <c r="P439" s="1"/>
      <c r="Q439" s="1"/>
      <c r="R439" s="1"/>
      <c r="S439" s="1"/>
      <c r="T439" s="1"/>
      <c r="U439" s="1"/>
    </row>
    <row r="440" spans="1:21" ht="15.6">
      <c r="A440" s="1"/>
      <c r="F440" s="1"/>
      <c r="O440" s="1"/>
      <c r="P440" s="1"/>
      <c r="Q440" s="1"/>
      <c r="R440" s="1"/>
      <c r="S440" s="1"/>
      <c r="T440" s="1"/>
      <c r="U440" s="1"/>
    </row>
    <row r="441" spans="1:21" ht="15.6">
      <c r="A441" s="1"/>
      <c r="F441" s="1"/>
      <c r="O441" s="1"/>
      <c r="P441" s="1"/>
      <c r="Q441" s="1"/>
      <c r="R441" s="1"/>
      <c r="S441" s="1"/>
      <c r="T441" s="1"/>
      <c r="U441" s="1"/>
    </row>
    <row r="442" spans="1:21" ht="15.6">
      <c r="A442" s="1"/>
      <c r="F442" s="1"/>
      <c r="O442" s="1"/>
      <c r="P442" s="1"/>
      <c r="Q442" s="1"/>
      <c r="R442" s="1"/>
      <c r="S442" s="1"/>
      <c r="T442" s="1"/>
      <c r="U442" s="1"/>
    </row>
    <row r="443" spans="1:21" ht="15.6">
      <c r="A443" s="1"/>
      <c r="F443" s="1"/>
      <c r="O443" s="1"/>
      <c r="P443" s="1"/>
      <c r="Q443" s="1"/>
      <c r="R443" s="1"/>
      <c r="S443" s="1"/>
      <c r="T443" s="1"/>
      <c r="U443" s="1"/>
    </row>
    <row r="444" spans="1:21" ht="15.6">
      <c r="A444" s="1"/>
      <c r="F444" s="1"/>
      <c r="O444" s="1"/>
      <c r="P444" s="1"/>
      <c r="Q444" s="1"/>
      <c r="R444" s="1"/>
      <c r="S444" s="1"/>
      <c r="T444" s="1"/>
      <c r="U444" s="1"/>
    </row>
    <row r="445" spans="1:21" ht="15.6">
      <c r="A445" s="1"/>
      <c r="F445" s="1"/>
      <c r="O445" s="1"/>
      <c r="P445" s="1"/>
      <c r="Q445" s="1"/>
      <c r="R445" s="1"/>
      <c r="S445" s="1"/>
      <c r="T445" s="1"/>
      <c r="U445" s="1"/>
    </row>
    <row r="446" spans="1:21" ht="15.6">
      <c r="A446" s="1"/>
      <c r="F446" s="1"/>
      <c r="O446" s="1"/>
      <c r="P446" s="1"/>
      <c r="Q446" s="1"/>
      <c r="R446" s="1"/>
      <c r="S446" s="1"/>
      <c r="T446" s="1"/>
      <c r="U446" s="1"/>
    </row>
    <row r="447" spans="1:21" ht="15.6">
      <c r="A447" s="1"/>
      <c r="F447" s="1"/>
      <c r="O447" s="1"/>
      <c r="P447" s="1"/>
      <c r="Q447" s="1"/>
      <c r="R447" s="1"/>
      <c r="S447" s="1"/>
      <c r="T447" s="1"/>
      <c r="U447" s="1"/>
    </row>
    <row r="448" spans="1:21" ht="15.6">
      <c r="A448" s="1"/>
      <c r="F448" s="1"/>
      <c r="O448" s="1"/>
      <c r="P448" s="1"/>
      <c r="Q448" s="1"/>
      <c r="R448" s="1"/>
      <c r="S448" s="1"/>
      <c r="T448" s="1"/>
      <c r="U448" s="1"/>
    </row>
    <row r="449" spans="1:21" ht="15.6">
      <c r="A449" s="1"/>
      <c r="F449" s="1"/>
      <c r="O449" s="1"/>
      <c r="P449" s="1"/>
      <c r="Q449" s="1"/>
      <c r="R449" s="1"/>
      <c r="S449" s="1"/>
      <c r="T449" s="1"/>
      <c r="U449" s="1"/>
    </row>
    <row r="450" spans="1:21" ht="15.6">
      <c r="A450" s="1"/>
      <c r="F450" s="1"/>
      <c r="O450" s="1"/>
      <c r="P450" s="1"/>
      <c r="Q450" s="1"/>
      <c r="R450" s="1"/>
      <c r="S450" s="1"/>
      <c r="T450" s="1"/>
      <c r="U450" s="1"/>
    </row>
    <row r="451" spans="1:21" ht="15.6">
      <c r="A451" s="1"/>
      <c r="F451" s="1"/>
      <c r="O451" s="1"/>
      <c r="P451" s="1"/>
      <c r="Q451" s="1"/>
      <c r="R451" s="1"/>
      <c r="S451" s="1"/>
      <c r="T451" s="1"/>
      <c r="U451" s="1"/>
    </row>
    <row r="452" spans="1:21" ht="15.6">
      <c r="A452" s="1"/>
      <c r="F452" s="1"/>
      <c r="O452" s="1"/>
      <c r="P452" s="1"/>
      <c r="Q452" s="1"/>
      <c r="R452" s="1"/>
      <c r="S452" s="1"/>
      <c r="T452" s="1"/>
      <c r="U452" s="1"/>
    </row>
    <row r="453" spans="1:21" ht="15.6">
      <c r="A453" s="1"/>
      <c r="F453" s="1"/>
      <c r="O453" s="1"/>
      <c r="P453" s="1"/>
      <c r="Q453" s="1"/>
      <c r="R453" s="1"/>
      <c r="S453" s="1"/>
      <c r="T453" s="1"/>
      <c r="U453" s="1"/>
    </row>
    <row r="454" spans="1:21" ht="15.6">
      <c r="A454" s="1"/>
      <c r="F454" s="1"/>
      <c r="O454" s="1"/>
      <c r="P454" s="1"/>
      <c r="Q454" s="1"/>
      <c r="R454" s="1"/>
      <c r="S454" s="1"/>
      <c r="T454" s="1"/>
      <c r="U454" s="1"/>
    </row>
    <row r="455" spans="1:21" ht="15.6">
      <c r="A455" s="1"/>
      <c r="F455" s="1"/>
      <c r="O455" s="1"/>
      <c r="P455" s="1"/>
      <c r="Q455" s="1"/>
      <c r="R455" s="1"/>
      <c r="S455" s="1"/>
      <c r="T455" s="1"/>
      <c r="U455" s="1"/>
    </row>
    <row r="456" spans="1:21" ht="15.6">
      <c r="A456" s="1"/>
      <c r="F456" s="1"/>
      <c r="O456" s="1"/>
      <c r="P456" s="1"/>
      <c r="Q456" s="1"/>
      <c r="R456" s="1"/>
      <c r="S456" s="1"/>
      <c r="T456" s="1"/>
      <c r="U456" s="1"/>
    </row>
    <row r="457" spans="1:21" ht="15.6">
      <c r="A457" s="1"/>
      <c r="F457" s="1"/>
      <c r="O457" s="1"/>
      <c r="P457" s="1"/>
      <c r="Q457" s="1"/>
      <c r="R457" s="1"/>
      <c r="S457" s="1"/>
      <c r="T457" s="1"/>
      <c r="U457" s="1"/>
    </row>
    <row r="458" spans="1:21" ht="15.6">
      <c r="A458" s="1"/>
      <c r="F458" s="1"/>
      <c r="O458" s="1"/>
      <c r="P458" s="1"/>
      <c r="Q458" s="1"/>
      <c r="R458" s="1"/>
      <c r="S458" s="1"/>
      <c r="T458" s="1"/>
      <c r="U458" s="1"/>
    </row>
    <row r="459" spans="1:21" ht="15.6">
      <c r="A459" s="1"/>
      <c r="F459" s="1"/>
      <c r="O459" s="1"/>
      <c r="P459" s="1"/>
      <c r="Q459" s="1"/>
      <c r="R459" s="1"/>
      <c r="S459" s="1"/>
      <c r="T459" s="1"/>
      <c r="U459" s="1"/>
    </row>
    <row r="460" spans="1:21" ht="15.6">
      <c r="A460" s="1"/>
      <c r="F460" s="1"/>
      <c r="O460" s="1"/>
      <c r="P460" s="1"/>
      <c r="Q460" s="1"/>
      <c r="R460" s="1"/>
      <c r="S460" s="1"/>
      <c r="T460" s="1"/>
      <c r="U460" s="1"/>
    </row>
    <row r="461" spans="1:21" ht="15.6">
      <c r="A461" s="1"/>
      <c r="F461" s="1"/>
      <c r="O461" s="1"/>
      <c r="P461" s="1"/>
      <c r="Q461" s="1"/>
      <c r="R461" s="1"/>
      <c r="S461" s="1"/>
      <c r="T461" s="1"/>
      <c r="U461" s="1"/>
    </row>
    <row r="462" spans="1:21" ht="15.6">
      <c r="A462" s="1"/>
      <c r="F462" s="1"/>
      <c r="O462" s="1"/>
      <c r="P462" s="1"/>
      <c r="Q462" s="1"/>
      <c r="R462" s="1"/>
      <c r="S462" s="1"/>
      <c r="T462" s="1"/>
      <c r="U462" s="1"/>
    </row>
    <row r="463" spans="1:21" ht="15.6">
      <c r="A463" s="1"/>
      <c r="F463" s="1"/>
      <c r="O463" s="1"/>
      <c r="P463" s="1"/>
      <c r="Q463" s="1"/>
      <c r="R463" s="1"/>
      <c r="S463" s="1"/>
      <c r="T463" s="1"/>
      <c r="U463" s="1"/>
    </row>
    <row r="464" spans="1:21" ht="15.6">
      <c r="A464" s="1"/>
      <c r="F464" s="1"/>
      <c r="O464" s="1"/>
      <c r="P464" s="1"/>
      <c r="Q464" s="1"/>
      <c r="R464" s="1"/>
      <c r="S464" s="1"/>
      <c r="T464" s="1"/>
      <c r="U464" s="1"/>
    </row>
    <row r="465" spans="1:21" ht="15.6">
      <c r="A465" s="1"/>
      <c r="F465" s="1"/>
      <c r="O465" s="1"/>
      <c r="P465" s="1"/>
      <c r="Q465" s="1"/>
      <c r="R465" s="1"/>
      <c r="S465" s="1"/>
      <c r="T465" s="1"/>
      <c r="U465" s="1"/>
    </row>
    <row r="466" spans="1:21" ht="15.6">
      <c r="A466" s="1"/>
      <c r="F466" s="1"/>
      <c r="O466" s="1"/>
      <c r="P466" s="1"/>
      <c r="Q466" s="1"/>
      <c r="R466" s="1"/>
      <c r="S466" s="1"/>
      <c r="T466" s="1"/>
      <c r="U466" s="1"/>
    </row>
    <row r="467" spans="1:21" ht="15.6">
      <c r="A467" s="1"/>
      <c r="F467" s="1"/>
      <c r="O467" s="1"/>
      <c r="P467" s="1"/>
      <c r="Q467" s="1"/>
      <c r="R467" s="1"/>
      <c r="S467" s="1"/>
      <c r="T467" s="1"/>
      <c r="U467" s="1"/>
    </row>
    <row r="468" spans="1:21" ht="15.6">
      <c r="A468" s="1"/>
      <c r="F468" s="1"/>
      <c r="O468" s="1"/>
      <c r="P468" s="1"/>
      <c r="Q468" s="1"/>
      <c r="R468" s="1"/>
      <c r="S468" s="1"/>
      <c r="T468" s="1"/>
      <c r="U468" s="1"/>
    </row>
    <row r="469" spans="1:21" ht="15.6">
      <c r="A469" s="1"/>
      <c r="F469" s="1"/>
      <c r="O469" s="1"/>
      <c r="P469" s="1"/>
      <c r="Q469" s="1"/>
      <c r="R469" s="1"/>
      <c r="S469" s="1"/>
      <c r="T469" s="1"/>
      <c r="U469" s="1"/>
    </row>
    <row r="470" spans="1:21" ht="15.6">
      <c r="A470" s="1"/>
      <c r="F470" s="1"/>
      <c r="O470" s="1"/>
      <c r="P470" s="1"/>
      <c r="Q470" s="1"/>
      <c r="R470" s="1"/>
      <c r="S470" s="1"/>
      <c r="T470" s="1"/>
      <c r="U470" s="1"/>
    </row>
    <row r="471" spans="1:21" ht="15.6">
      <c r="A471" s="1"/>
      <c r="F471" s="1"/>
      <c r="O471" s="1"/>
      <c r="P471" s="1"/>
      <c r="Q471" s="1"/>
      <c r="R471" s="1"/>
      <c r="S471" s="1"/>
      <c r="T471" s="1"/>
      <c r="U471" s="1"/>
    </row>
    <row r="472" spans="1:21" ht="15.6">
      <c r="A472" s="1"/>
      <c r="F472" s="1"/>
      <c r="O472" s="1"/>
      <c r="P472" s="1"/>
      <c r="Q472" s="1"/>
      <c r="R472" s="1"/>
      <c r="S472" s="1"/>
      <c r="T472" s="1"/>
      <c r="U472" s="1"/>
    </row>
    <row r="473" spans="1:21" ht="15.6">
      <c r="A473" s="1"/>
      <c r="F473" s="1"/>
      <c r="O473" s="1"/>
      <c r="P473" s="1"/>
      <c r="Q473" s="1"/>
      <c r="R473" s="1"/>
      <c r="S473" s="1"/>
      <c r="T473" s="1"/>
      <c r="U473" s="1"/>
    </row>
    <row r="474" spans="1:21" ht="15.6">
      <c r="A474" s="1"/>
      <c r="F474" s="1"/>
      <c r="O474" s="1"/>
      <c r="P474" s="1"/>
      <c r="Q474" s="1"/>
      <c r="R474" s="1"/>
      <c r="S474" s="1"/>
      <c r="T474" s="1"/>
      <c r="U474" s="1"/>
    </row>
    <row r="475" spans="1:21" ht="15.6">
      <c r="A475" s="1"/>
      <c r="F475" s="1"/>
      <c r="O475" s="1"/>
      <c r="P475" s="1"/>
      <c r="Q475" s="1"/>
      <c r="R475" s="1"/>
      <c r="S475" s="1"/>
      <c r="T475" s="1"/>
      <c r="U475" s="1"/>
    </row>
    <row r="476" spans="1:21" ht="15.6">
      <c r="A476" s="1"/>
      <c r="F476" s="1"/>
      <c r="O476" s="1"/>
      <c r="P476" s="1"/>
      <c r="Q476" s="1"/>
      <c r="R476" s="1"/>
      <c r="S476" s="1"/>
      <c r="T476" s="1"/>
      <c r="U476" s="1"/>
    </row>
    <row r="477" spans="1:21" ht="15.6">
      <c r="A477" s="1"/>
      <c r="F477" s="1"/>
      <c r="O477" s="1"/>
      <c r="P477" s="1"/>
      <c r="Q477" s="1"/>
      <c r="R477" s="1"/>
      <c r="S477" s="1"/>
      <c r="T477" s="1"/>
      <c r="U477" s="1"/>
    </row>
    <row r="478" spans="1:21" ht="15.6">
      <c r="A478" s="1"/>
      <c r="F478" s="1"/>
      <c r="O478" s="1"/>
      <c r="P478" s="1"/>
      <c r="Q478" s="1"/>
      <c r="R478" s="1"/>
      <c r="S478" s="1"/>
      <c r="T478" s="1"/>
      <c r="U478" s="1"/>
    </row>
    <row r="479" spans="1:21" ht="15.6">
      <c r="A479" s="1"/>
      <c r="F479" s="1"/>
      <c r="O479" s="1"/>
      <c r="P479" s="1"/>
      <c r="Q479" s="1"/>
      <c r="R479" s="1"/>
      <c r="S479" s="1"/>
      <c r="T479" s="1"/>
      <c r="U479" s="1"/>
    </row>
    <row r="480" spans="1:21" ht="15.6">
      <c r="A480" s="1"/>
      <c r="F480" s="1"/>
      <c r="O480" s="1"/>
      <c r="P480" s="1"/>
      <c r="Q480" s="1"/>
      <c r="R480" s="1"/>
      <c r="S480" s="1"/>
      <c r="T480" s="1"/>
      <c r="U480" s="1"/>
    </row>
    <row r="481" spans="1:21" ht="15.6">
      <c r="A481" s="1"/>
      <c r="F481" s="1"/>
      <c r="O481" s="1"/>
      <c r="P481" s="1"/>
      <c r="Q481" s="1"/>
      <c r="R481" s="1"/>
      <c r="S481" s="1"/>
      <c r="T481" s="1"/>
      <c r="U481" s="1"/>
    </row>
    <row r="482" spans="1:21" ht="15.6">
      <c r="A482" s="1"/>
      <c r="F482" s="1"/>
      <c r="O482" s="1"/>
      <c r="P482" s="1"/>
      <c r="Q482" s="1"/>
      <c r="R482" s="1"/>
      <c r="S482" s="1"/>
      <c r="T482" s="1"/>
      <c r="U482" s="1"/>
    </row>
    <row r="483" spans="1:21" ht="15.6">
      <c r="A483" s="1"/>
      <c r="F483" s="1"/>
      <c r="O483" s="1"/>
      <c r="P483" s="1"/>
      <c r="Q483" s="1"/>
      <c r="R483" s="1"/>
      <c r="S483" s="1"/>
      <c r="T483" s="1"/>
      <c r="U483" s="1"/>
    </row>
    <row r="484" spans="1:21" ht="15.6">
      <c r="A484" s="1"/>
      <c r="F484" s="1"/>
      <c r="O484" s="1"/>
      <c r="P484" s="1"/>
      <c r="Q484" s="1"/>
      <c r="R484" s="1"/>
      <c r="S484" s="1"/>
      <c r="T484" s="1"/>
      <c r="U484" s="1"/>
    </row>
    <row r="485" spans="1:21" ht="15.6">
      <c r="A485" s="1"/>
      <c r="F485" s="1"/>
      <c r="O485" s="1"/>
      <c r="P485" s="1"/>
      <c r="Q485" s="1"/>
      <c r="R485" s="1"/>
      <c r="S485" s="1"/>
      <c r="T485" s="1"/>
      <c r="U485" s="1"/>
    </row>
    <row r="486" spans="1:21" ht="15.6">
      <c r="A486" s="1"/>
      <c r="F486" s="1"/>
      <c r="O486" s="1"/>
      <c r="P486" s="1"/>
      <c r="Q486" s="1"/>
      <c r="R486" s="1"/>
      <c r="S486" s="1"/>
      <c r="T486" s="1"/>
      <c r="U486" s="1"/>
    </row>
    <row r="487" spans="1:21" ht="15.6">
      <c r="A487" s="1"/>
      <c r="F487" s="1"/>
      <c r="O487" s="1"/>
      <c r="P487" s="1"/>
      <c r="Q487" s="1"/>
      <c r="R487" s="1"/>
      <c r="S487" s="1"/>
      <c r="T487" s="1"/>
      <c r="U487" s="1"/>
    </row>
    <row r="488" spans="1:21" ht="15.6">
      <c r="A488" s="1"/>
      <c r="F488" s="1"/>
      <c r="O488" s="1"/>
      <c r="P488" s="1"/>
      <c r="Q488" s="1"/>
      <c r="R488" s="1"/>
      <c r="S488" s="1"/>
      <c r="T488" s="1"/>
      <c r="U488" s="1"/>
    </row>
    <row r="489" spans="1:21" ht="15.6">
      <c r="A489" s="1"/>
      <c r="F489" s="1"/>
      <c r="O489" s="1"/>
      <c r="P489" s="1"/>
      <c r="Q489" s="1"/>
      <c r="R489" s="1"/>
      <c r="S489" s="1"/>
      <c r="T489" s="1"/>
      <c r="U489" s="1"/>
    </row>
    <row r="490" spans="1:21" ht="15.6">
      <c r="A490" s="1"/>
      <c r="F490" s="1"/>
      <c r="O490" s="1"/>
      <c r="P490" s="1"/>
      <c r="Q490" s="1"/>
      <c r="R490" s="1"/>
      <c r="S490" s="1"/>
      <c r="T490" s="1"/>
      <c r="U490" s="1"/>
    </row>
    <row r="491" spans="1:21" ht="15.6">
      <c r="A491" s="1"/>
      <c r="F491" s="1"/>
      <c r="O491" s="1"/>
      <c r="P491" s="1"/>
      <c r="Q491" s="1"/>
      <c r="R491" s="1"/>
      <c r="S491" s="1"/>
      <c r="T491" s="1"/>
      <c r="U491" s="1"/>
    </row>
    <row r="492" spans="1:21" ht="15.6">
      <c r="A492" s="1"/>
      <c r="F492" s="1"/>
      <c r="O492" s="1"/>
      <c r="P492" s="1"/>
      <c r="Q492" s="1"/>
      <c r="R492" s="1"/>
      <c r="S492" s="1"/>
      <c r="T492" s="1"/>
      <c r="U492" s="1"/>
    </row>
    <row r="493" spans="1:21" ht="15.6">
      <c r="A493" s="1"/>
      <c r="F493" s="1"/>
      <c r="O493" s="1"/>
      <c r="P493" s="1"/>
      <c r="Q493" s="1"/>
      <c r="R493" s="1"/>
      <c r="S493" s="1"/>
      <c r="T493" s="1"/>
      <c r="U493" s="1"/>
    </row>
    <row r="494" spans="1:21" ht="15.6">
      <c r="A494" s="1"/>
      <c r="F494" s="1"/>
      <c r="O494" s="1"/>
      <c r="P494" s="1"/>
      <c r="Q494" s="1"/>
      <c r="R494" s="1"/>
      <c r="S494" s="1"/>
      <c r="T494" s="1"/>
      <c r="U494" s="1"/>
    </row>
    <row r="495" spans="1:21" ht="15.6">
      <c r="A495" s="1"/>
      <c r="F495" s="1"/>
      <c r="O495" s="1"/>
      <c r="P495" s="1"/>
      <c r="Q495" s="1"/>
      <c r="R495" s="1"/>
      <c r="S495" s="1"/>
      <c r="T495" s="1"/>
      <c r="U495" s="1"/>
    </row>
    <row r="496" spans="1:21" ht="15.6">
      <c r="A496" s="1"/>
      <c r="F496" s="1"/>
      <c r="O496" s="1"/>
      <c r="P496" s="1"/>
      <c r="Q496" s="1"/>
      <c r="R496" s="1"/>
      <c r="S496" s="1"/>
      <c r="T496" s="1"/>
      <c r="U496" s="1"/>
    </row>
    <row r="497" spans="1:21" ht="15.6">
      <c r="A497" s="1"/>
      <c r="F497" s="1"/>
      <c r="O497" s="1"/>
      <c r="P497" s="1"/>
      <c r="Q497" s="1"/>
      <c r="R497" s="1"/>
      <c r="S497" s="1"/>
      <c r="T497" s="1"/>
      <c r="U497" s="1"/>
    </row>
    <row r="498" spans="1:21" ht="15.6">
      <c r="A498" s="1"/>
      <c r="F498" s="1"/>
      <c r="O498" s="1"/>
      <c r="P498" s="1"/>
      <c r="Q498" s="1"/>
      <c r="R498" s="1"/>
      <c r="S498" s="1"/>
      <c r="T498" s="1"/>
      <c r="U498" s="1"/>
    </row>
    <row r="499" spans="1:21" ht="15.6">
      <c r="A499" s="1"/>
      <c r="F499" s="1"/>
      <c r="O499" s="1"/>
      <c r="P499" s="1"/>
      <c r="Q499" s="1"/>
      <c r="R499" s="1"/>
      <c r="S499" s="1"/>
      <c r="T499" s="1"/>
      <c r="U499" s="1"/>
    </row>
    <row r="500" spans="1:21" ht="15.6">
      <c r="A500" s="1"/>
      <c r="F500" s="1"/>
      <c r="O500" s="1"/>
      <c r="P500" s="1"/>
      <c r="Q500" s="1"/>
      <c r="R500" s="1"/>
      <c r="S500" s="1"/>
      <c r="T500" s="1"/>
      <c r="U500" s="1"/>
    </row>
    <row r="501" spans="1:21" ht="15.6">
      <c r="A501" s="1"/>
      <c r="F501" s="1"/>
      <c r="O501" s="1"/>
      <c r="P501" s="1"/>
      <c r="Q501" s="1"/>
      <c r="R501" s="1"/>
      <c r="S501" s="1"/>
      <c r="T501" s="1"/>
      <c r="U501" s="1"/>
    </row>
    <row r="502" spans="1:21" ht="15.6">
      <c r="A502" s="1"/>
      <c r="F502" s="1"/>
      <c r="O502" s="1"/>
      <c r="P502" s="1"/>
      <c r="Q502" s="1"/>
      <c r="R502" s="1"/>
      <c r="S502" s="1"/>
      <c r="T502" s="1"/>
      <c r="U502" s="1"/>
    </row>
    <row r="503" spans="1:21" ht="15.6">
      <c r="A503" s="1"/>
      <c r="F503" s="1"/>
      <c r="O503" s="1"/>
      <c r="P503" s="1"/>
      <c r="Q503" s="1"/>
      <c r="R503" s="1"/>
      <c r="S503" s="1"/>
      <c r="T503" s="1"/>
      <c r="U503" s="1"/>
    </row>
    <row r="504" spans="1:21" ht="15.6">
      <c r="A504" s="1"/>
      <c r="F504" s="1"/>
      <c r="O504" s="1"/>
      <c r="P504" s="1"/>
      <c r="Q504" s="1"/>
      <c r="R504" s="1"/>
      <c r="S504" s="1"/>
      <c r="T504" s="1"/>
      <c r="U504" s="1"/>
    </row>
    <row r="505" spans="1:21" ht="15.6">
      <c r="A505" s="1"/>
      <c r="F505" s="1"/>
      <c r="O505" s="1"/>
      <c r="P505" s="1"/>
      <c r="Q505" s="1"/>
      <c r="R505" s="1"/>
      <c r="S505" s="1"/>
      <c r="T505" s="1"/>
      <c r="U505" s="1"/>
    </row>
    <row r="506" spans="1:21" ht="15.6">
      <c r="A506" s="1"/>
      <c r="F506" s="1"/>
      <c r="O506" s="1"/>
      <c r="P506" s="1"/>
      <c r="Q506" s="1"/>
      <c r="R506" s="1"/>
      <c r="S506" s="1"/>
      <c r="T506" s="1"/>
      <c r="U506" s="1"/>
    </row>
    <row r="507" spans="1:21" ht="15.6">
      <c r="A507" s="1"/>
      <c r="F507" s="1"/>
      <c r="O507" s="1"/>
      <c r="P507" s="1"/>
      <c r="Q507" s="1"/>
      <c r="R507" s="1"/>
      <c r="S507" s="1"/>
      <c r="T507" s="1"/>
      <c r="U507" s="1"/>
    </row>
    <row r="508" spans="1:21" ht="15.6">
      <c r="A508" s="1"/>
      <c r="F508" s="1"/>
      <c r="O508" s="1"/>
      <c r="P508" s="1"/>
      <c r="Q508" s="1"/>
      <c r="R508" s="1"/>
      <c r="S508" s="1"/>
      <c r="T508" s="1"/>
      <c r="U508" s="1"/>
    </row>
    <row r="509" spans="1:21" ht="15.6">
      <c r="A509" s="1"/>
      <c r="F509" s="1"/>
      <c r="O509" s="1"/>
      <c r="P509" s="1"/>
      <c r="Q509" s="1"/>
      <c r="R509" s="1"/>
      <c r="S509" s="1"/>
      <c r="T509" s="1"/>
      <c r="U509" s="1"/>
    </row>
    <row r="510" spans="1:21" ht="15.6">
      <c r="A510" s="1"/>
      <c r="F510" s="1"/>
      <c r="O510" s="1"/>
      <c r="P510" s="1"/>
      <c r="Q510" s="1"/>
      <c r="R510" s="1"/>
      <c r="S510" s="1"/>
      <c r="T510" s="1"/>
      <c r="U510" s="1"/>
    </row>
    <row r="511" spans="1:21" ht="15.6">
      <c r="A511" s="1"/>
      <c r="F511" s="1"/>
      <c r="O511" s="1"/>
      <c r="P511" s="1"/>
      <c r="Q511" s="1"/>
      <c r="R511" s="1"/>
      <c r="S511" s="1"/>
      <c r="T511" s="1"/>
      <c r="U511" s="1"/>
    </row>
    <row r="512" spans="1:21" ht="15.6">
      <c r="A512" s="1"/>
      <c r="F512" s="1"/>
      <c r="O512" s="1"/>
      <c r="P512" s="1"/>
      <c r="Q512" s="1"/>
      <c r="R512" s="1"/>
      <c r="S512" s="1"/>
      <c r="T512" s="1"/>
      <c r="U512" s="1"/>
    </row>
    <row r="513" spans="1:21" ht="15.6">
      <c r="A513" s="1"/>
      <c r="F513" s="1"/>
      <c r="O513" s="1"/>
      <c r="P513" s="1"/>
      <c r="Q513" s="1"/>
      <c r="R513" s="1"/>
      <c r="S513" s="1"/>
      <c r="T513" s="1"/>
      <c r="U513" s="1"/>
    </row>
    <row r="514" spans="1:21" ht="15.6">
      <c r="A514" s="1"/>
      <c r="F514" s="1"/>
      <c r="O514" s="1"/>
      <c r="P514" s="1"/>
      <c r="Q514" s="1"/>
      <c r="R514" s="1"/>
      <c r="S514" s="1"/>
      <c r="T514" s="1"/>
      <c r="U514" s="1"/>
    </row>
    <row r="515" spans="1:21" ht="15.6">
      <c r="A515" s="1"/>
      <c r="F515" s="1"/>
      <c r="O515" s="1"/>
      <c r="P515" s="1"/>
      <c r="Q515" s="1"/>
      <c r="R515" s="1"/>
      <c r="S515" s="1"/>
      <c r="T515" s="1"/>
      <c r="U515" s="1"/>
    </row>
    <row r="516" spans="1:21" ht="15.6">
      <c r="A516" s="1"/>
      <c r="F516" s="1"/>
      <c r="O516" s="1"/>
      <c r="P516" s="1"/>
      <c r="Q516" s="1"/>
      <c r="R516" s="1"/>
      <c r="S516" s="1"/>
      <c r="T516" s="1"/>
      <c r="U516" s="1"/>
    </row>
    <row r="517" spans="1:21" ht="15.6">
      <c r="A517" s="1"/>
      <c r="F517" s="1"/>
      <c r="O517" s="1"/>
      <c r="P517" s="1"/>
      <c r="Q517" s="1"/>
      <c r="R517" s="1"/>
      <c r="S517" s="1"/>
      <c r="T517" s="1"/>
      <c r="U517" s="1"/>
    </row>
    <row r="518" spans="1:21" ht="15.6">
      <c r="A518" s="1"/>
      <c r="F518" s="1"/>
      <c r="O518" s="1"/>
      <c r="P518" s="1"/>
      <c r="Q518" s="1"/>
      <c r="R518" s="1"/>
      <c r="S518" s="1"/>
      <c r="T518" s="1"/>
      <c r="U518" s="1"/>
    </row>
    <row r="519" spans="1:21" ht="15.6">
      <c r="A519" s="1"/>
      <c r="F519" s="1"/>
      <c r="O519" s="1"/>
      <c r="P519" s="1"/>
      <c r="Q519" s="1"/>
      <c r="R519" s="1"/>
      <c r="S519" s="1"/>
      <c r="T519" s="1"/>
      <c r="U519" s="1"/>
    </row>
    <row r="520" spans="1:21" ht="15.6">
      <c r="A520" s="1"/>
      <c r="F520" s="1"/>
      <c r="O520" s="1"/>
      <c r="P520" s="1"/>
      <c r="Q520" s="1"/>
      <c r="R520" s="1"/>
      <c r="S520" s="1"/>
      <c r="T520" s="1"/>
      <c r="U520" s="1"/>
    </row>
    <row r="521" spans="1:21" ht="15.6">
      <c r="A521" s="1"/>
      <c r="F521" s="1"/>
      <c r="O521" s="1"/>
      <c r="P521" s="1"/>
      <c r="Q521" s="1"/>
      <c r="R521" s="1"/>
      <c r="S521" s="1"/>
      <c r="T521" s="1"/>
      <c r="U521" s="1"/>
    </row>
    <row r="522" spans="1:21" ht="15.6">
      <c r="A522" s="1"/>
      <c r="F522" s="1"/>
      <c r="O522" s="1"/>
      <c r="P522" s="1"/>
      <c r="Q522" s="1"/>
      <c r="R522" s="1"/>
      <c r="S522" s="1"/>
      <c r="T522" s="1"/>
      <c r="U522" s="1"/>
    </row>
    <row r="523" spans="1:21" ht="15.6">
      <c r="A523" s="1"/>
      <c r="F523" s="1"/>
      <c r="O523" s="1"/>
      <c r="P523" s="1"/>
      <c r="Q523" s="1"/>
      <c r="R523" s="1"/>
      <c r="S523" s="1"/>
      <c r="T523" s="1"/>
      <c r="U523" s="1"/>
    </row>
    <row r="524" spans="1:21" ht="15.6">
      <c r="A524" s="1"/>
      <c r="F524" s="1"/>
      <c r="O524" s="1"/>
      <c r="P524" s="1"/>
      <c r="Q524" s="1"/>
      <c r="R524" s="1"/>
      <c r="S524" s="1"/>
      <c r="T524" s="1"/>
      <c r="U524" s="1"/>
    </row>
    <row r="525" spans="1:21" ht="15.6">
      <c r="A525" s="1"/>
      <c r="F525" s="1"/>
      <c r="O525" s="1"/>
      <c r="P525" s="1"/>
      <c r="Q525" s="1"/>
      <c r="R525" s="1"/>
      <c r="S525" s="1"/>
      <c r="T525" s="1"/>
      <c r="U525" s="1"/>
    </row>
    <row r="526" spans="1:21" ht="15.6">
      <c r="A526" s="1"/>
      <c r="F526" s="1"/>
      <c r="O526" s="1"/>
      <c r="P526" s="1"/>
      <c r="Q526" s="1"/>
      <c r="R526" s="1"/>
      <c r="S526" s="1"/>
      <c r="T526" s="1"/>
      <c r="U526" s="1"/>
    </row>
    <row r="527" spans="1:21" ht="15.6">
      <c r="A527" s="1"/>
      <c r="F527" s="1"/>
      <c r="O527" s="1"/>
      <c r="P527" s="1"/>
      <c r="Q527" s="1"/>
      <c r="R527" s="1"/>
      <c r="S527" s="1"/>
      <c r="T527" s="1"/>
      <c r="U527" s="1"/>
    </row>
    <row r="528" spans="1:21" ht="15.6">
      <c r="A528" s="1"/>
      <c r="F528" s="1"/>
      <c r="O528" s="1"/>
      <c r="P528" s="1"/>
      <c r="Q528" s="1"/>
      <c r="R528" s="1"/>
      <c r="S528" s="1"/>
      <c r="T528" s="1"/>
      <c r="U528" s="1"/>
    </row>
    <row r="529" spans="1:21" ht="15.6">
      <c r="A529" s="1"/>
      <c r="F529" s="1"/>
      <c r="O529" s="1"/>
      <c r="P529" s="1"/>
      <c r="Q529" s="1"/>
      <c r="R529" s="1"/>
      <c r="S529" s="1"/>
      <c r="T529" s="1"/>
      <c r="U529" s="1"/>
    </row>
    <row r="530" spans="1:21" ht="15.6">
      <c r="A530" s="1"/>
      <c r="F530" s="1"/>
      <c r="O530" s="1"/>
      <c r="P530" s="1"/>
      <c r="Q530" s="1"/>
      <c r="R530" s="1"/>
      <c r="S530" s="1"/>
      <c r="T530" s="1"/>
      <c r="U530" s="1"/>
    </row>
    <row r="531" spans="1:21" ht="15.6">
      <c r="A531" s="1"/>
      <c r="F531" s="1"/>
      <c r="O531" s="1"/>
      <c r="P531" s="1"/>
      <c r="Q531" s="1"/>
      <c r="R531" s="1"/>
      <c r="S531" s="1"/>
      <c r="T531" s="1"/>
      <c r="U531" s="1"/>
    </row>
    <row r="532" spans="1:21" ht="15.6">
      <c r="A532" s="1"/>
      <c r="F532" s="1"/>
      <c r="O532" s="1"/>
      <c r="P532" s="1"/>
      <c r="Q532" s="1"/>
      <c r="R532" s="1"/>
      <c r="S532" s="1"/>
      <c r="T532" s="1"/>
      <c r="U532" s="1"/>
    </row>
    <row r="533" spans="1:21" ht="15.6">
      <c r="A533" s="1"/>
      <c r="F533" s="1"/>
      <c r="O533" s="1"/>
      <c r="P533" s="1"/>
      <c r="Q533" s="1"/>
      <c r="R533" s="1"/>
      <c r="S533" s="1"/>
      <c r="T533" s="1"/>
      <c r="U533" s="1"/>
    </row>
    <row r="534" spans="1:21" ht="15.6">
      <c r="A534" s="1"/>
      <c r="F534" s="1"/>
      <c r="O534" s="1"/>
      <c r="P534" s="1"/>
      <c r="Q534" s="1"/>
      <c r="R534" s="1"/>
      <c r="S534" s="1"/>
      <c r="T534" s="1"/>
      <c r="U534" s="1"/>
    </row>
    <row r="535" spans="1:21" ht="15.6">
      <c r="A535" s="1"/>
      <c r="F535" s="1"/>
      <c r="O535" s="1"/>
      <c r="P535" s="1"/>
      <c r="Q535" s="1"/>
      <c r="R535" s="1"/>
      <c r="S535" s="1"/>
      <c r="T535" s="1"/>
      <c r="U535" s="1"/>
    </row>
    <row r="536" spans="1:21" ht="15.6">
      <c r="A536" s="1"/>
      <c r="F536" s="1"/>
      <c r="O536" s="1"/>
      <c r="P536" s="1"/>
      <c r="Q536" s="1"/>
      <c r="R536" s="1"/>
      <c r="S536" s="1"/>
      <c r="T536" s="1"/>
      <c r="U536" s="1"/>
    </row>
    <row r="537" spans="1:21" ht="15.6">
      <c r="A537" s="1"/>
      <c r="F537" s="1"/>
      <c r="O537" s="1"/>
      <c r="P537" s="1"/>
      <c r="Q537" s="1"/>
      <c r="R537" s="1"/>
      <c r="S537" s="1"/>
      <c r="T537" s="1"/>
      <c r="U537" s="1"/>
    </row>
    <row r="538" spans="1:21" ht="15.6">
      <c r="A538" s="1"/>
      <c r="F538" s="1"/>
      <c r="O538" s="1"/>
      <c r="P538" s="1"/>
      <c r="Q538" s="1"/>
      <c r="R538" s="1"/>
      <c r="S538" s="1"/>
      <c r="T538" s="1"/>
      <c r="U538" s="1"/>
    </row>
    <row r="539" spans="1:21" ht="15.6">
      <c r="A539" s="1"/>
      <c r="F539" s="1"/>
      <c r="O539" s="1"/>
      <c r="P539" s="1"/>
      <c r="Q539" s="1"/>
      <c r="R539" s="1"/>
      <c r="S539" s="1"/>
      <c r="T539" s="1"/>
      <c r="U539" s="1"/>
    </row>
    <row r="540" spans="1:21" ht="15.6">
      <c r="A540" s="1"/>
      <c r="F540" s="1"/>
      <c r="O540" s="1"/>
      <c r="P540" s="1"/>
      <c r="Q540" s="1"/>
      <c r="R540" s="1"/>
      <c r="S540" s="1"/>
      <c r="T540" s="1"/>
      <c r="U540" s="1"/>
    </row>
    <row r="541" spans="1:21" ht="15.6">
      <c r="A541" s="1"/>
      <c r="F541" s="1"/>
      <c r="O541" s="1"/>
      <c r="P541" s="1"/>
      <c r="Q541" s="1"/>
      <c r="R541" s="1"/>
      <c r="S541" s="1"/>
      <c r="T541" s="1"/>
      <c r="U541" s="1"/>
    </row>
    <row r="542" spans="1:21" ht="15.6">
      <c r="A542" s="1"/>
      <c r="F542" s="1"/>
      <c r="O542" s="1"/>
      <c r="P542" s="1"/>
      <c r="Q542" s="1"/>
      <c r="R542" s="1"/>
      <c r="S542" s="1"/>
      <c r="T542" s="1"/>
      <c r="U542" s="1"/>
    </row>
    <row r="543" spans="1:21" ht="15.6">
      <c r="A543" s="1"/>
      <c r="F543" s="1"/>
      <c r="O543" s="1"/>
      <c r="P543" s="1"/>
      <c r="Q543" s="1"/>
      <c r="R543" s="1"/>
      <c r="S543" s="1"/>
      <c r="T543" s="1"/>
      <c r="U543" s="1"/>
    </row>
    <row r="544" spans="1:21" ht="15.6">
      <c r="A544" s="1"/>
      <c r="F544" s="1"/>
      <c r="O544" s="1"/>
      <c r="P544" s="1"/>
      <c r="Q544" s="1"/>
      <c r="R544" s="1"/>
      <c r="S544" s="1"/>
      <c r="T544" s="1"/>
      <c r="U544" s="1"/>
    </row>
    <row r="545" spans="1:21" ht="15.6">
      <c r="A545" s="1"/>
      <c r="F545" s="1"/>
      <c r="O545" s="1"/>
      <c r="P545" s="1"/>
      <c r="Q545" s="1"/>
      <c r="R545" s="1"/>
      <c r="S545" s="1"/>
      <c r="T545" s="1"/>
      <c r="U545" s="1"/>
    </row>
    <row r="546" spans="1:21" ht="15.6">
      <c r="A546" s="1"/>
      <c r="F546" s="1"/>
      <c r="O546" s="1"/>
      <c r="P546" s="1"/>
      <c r="Q546" s="1"/>
      <c r="R546" s="1"/>
      <c r="S546" s="1"/>
      <c r="T546" s="1"/>
      <c r="U546" s="1"/>
    </row>
    <row r="547" spans="1:21" ht="15.6">
      <c r="A547" s="1"/>
      <c r="F547" s="1"/>
      <c r="O547" s="1"/>
      <c r="P547" s="1"/>
      <c r="Q547" s="1"/>
      <c r="R547" s="1"/>
      <c r="S547" s="1"/>
      <c r="T547" s="1"/>
      <c r="U547" s="1"/>
    </row>
    <row r="548" spans="1:21" ht="15.6">
      <c r="A548" s="1"/>
      <c r="F548" s="1"/>
      <c r="O548" s="1"/>
      <c r="P548" s="1"/>
      <c r="Q548" s="1"/>
      <c r="R548" s="1"/>
      <c r="S548" s="1"/>
      <c r="T548" s="1"/>
      <c r="U548" s="1"/>
    </row>
    <row r="549" spans="1:21" ht="15.6">
      <c r="A549" s="1"/>
      <c r="F549" s="1"/>
      <c r="O549" s="1"/>
      <c r="P549" s="1"/>
      <c r="Q549" s="1"/>
      <c r="R549" s="1"/>
      <c r="S549" s="1"/>
      <c r="T549" s="1"/>
      <c r="U549" s="1"/>
    </row>
    <row r="550" spans="1:21" ht="15.6">
      <c r="A550" s="1"/>
      <c r="F550" s="1"/>
      <c r="O550" s="1"/>
      <c r="P550" s="1"/>
      <c r="Q550" s="1"/>
      <c r="R550" s="1"/>
      <c r="S550" s="1"/>
      <c r="T550" s="1"/>
      <c r="U550" s="1"/>
    </row>
    <row r="551" spans="1:21" ht="15.6">
      <c r="A551" s="1"/>
      <c r="F551" s="1"/>
      <c r="O551" s="1"/>
      <c r="P551" s="1"/>
      <c r="Q551" s="1"/>
      <c r="R551" s="1"/>
      <c r="S551" s="1"/>
      <c r="T551" s="1"/>
      <c r="U551" s="1"/>
    </row>
    <row r="552" spans="1:21" ht="15.6">
      <c r="A552" s="1"/>
      <c r="F552" s="1"/>
      <c r="O552" s="1"/>
      <c r="P552" s="1"/>
      <c r="Q552" s="1"/>
      <c r="R552" s="1"/>
      <c r="S552" s="1"/>
      <c r="T552" s="1"/>
      <c r="U552" s="1"/>
    </row>
    <row r="553" spans="1:21" ht="15.6">
      <c r="A553" s="1"/>
      <c r="F553" s="1"/>
      <c r="O553" s="1"/>
      <c r="P553" s="1"/>
      <c r="Q553" s="1"/>
      <c r="R553" s="1"/>
      <c r="S553" s="1"/>
      <c r="T553" s="1"/>
      <c r="U553" s="1"/>
    </row>
    <row r="554" spans="1:21" ht="15.6">
      <c r="A554" s="1"/>
      <c r="F554" s="1"/>
      <c r="O554" s="1"/>
      <c r="P554" s="1"/>
      <c r="Q554" s="1"/>
      <c r="R554" s="1"/>
      <c r="S554" s="1"/>
      <c r="T554" s="1"/>
      <c r="U554" s="1"/>
    </row>
    <row r="555" spans="1:21" ht="15.6">
      <c r="A555" s="1"/>
      <c r="F555" s="1"/>
      <c r="O555" s="1"/>
      <c r="P555" s="1"/>
      <c r="Q555" s="1"/>
      <c r="R555" s="1"/>
      <c r="S555" s="1"/>
      <c r="T555" s="1"/>
      <c r="U555" s="1"/>
    </row>
    <row r="556" spans="1:21" ht="15.6">
      <c r="A556" s="1"/>
      <c r="F556" s="1"/>
      <c r="O556" s="1"/>
      <c r="P556" s="1"/>
      <c r="Q556" s="1"/>
      <c r="R556" s="1"/>
      <c r="S556" s="1"/>
      <c r="T556" s="1"/>
      <c r="U556" s="1"/>
    </row>
    <row r="557" spans="1:21" ht="15.6">
      <c r="A557" s="1"/>
      <c r="F557" s="1"/>
      <c r="O557" s="1"/>
      <c r="P557" s="1"/>
      <c r="Q557" s="1"/>
      <c r="R557" s="1"/>
      <c r="S557" s="1"/>
      <c r="T557" s="1"/>
      <c r="U557" s="1"/>
    </row>
    <row r="558" spans="1:21" ht="15.6">
      <c r="A558" s="1"/>
      <c r="F558" s="1"/>
      <c r="O558" s="1"/>
      <c r="P558" s="1"/>
      <c r="Q558" s="1"/>
      <c r="R558" s="1"/>
      <c r="S558" s="1"/>
      <c r="T558" s="1"/>
      <c r="U558" s="1"/>
    </row>
    <row r="559" spans="1:21" ht="15.6">
      <c r="A559" s="1"/>
      <c r="F559" s="1"/>
      <c r="O559" s="1"/>
      <c r="P559" s="1"/>
      <c r="Q559" s="1"/>
      <c r="R559" s="1"/>
      <c r="S559" s="1"/>
      <c r="T559" s="1"/>
      <c r="U559" s="1"/>
    </row>
    <row r="560" spans="1:21" ht="15.6">
      <c r="A560" s="1"/>
      <c r="F560" s="1"/>
      <c r="O560" s="1"/>
      <c r="P560" s="1"/>
      <c r="Q560" s="1"/>
      <c r="R560" s="1"/>
      <c r="S560" s="1"/>
      <c r="T560" s="1"/>
      <c r="U560" s="1"/>
    </row>
    <row r="561" spans="1:21" ht="15.6">
      <c r="A561" s="1"/>
      <c r="F561" s="1"/>
      <c r="O561" s="1"/>
      <c r="P561" s="1"/>
      <c r="Q561" s="1"/>
      <c r="R561" s="1"/>
      <c r="S561" s="1"/>
      <c r="T561" s="1"/>
      <c r="U561" s="1"/>
    </row>
    <row r="562" spans="1:21" ht="15.6">
      <c r="A562" s="1"/>
      <c r="F562" s="1"/>
      <c r="O562" s="1"/>
      <c r="P562" s="1"/>
      <c r="Q562" s="1"/>
      <c r="R562" s="1"/>
      <c r="S562" s="1"/>
      <c r="T562" s="1"/>
      <c r="U562" s="1"/>
    </row>
    <row r="563" spans="1:21" ht="15.6">
      <c r="A563" s="1"/>
      <c r="F563" s="1"/>
      <c r="O563" s="1"/>
      <c r="P563" s="1"/>
      <c r="Q563" s="1"/>
      <c r="R563" s="1"/>
      <c r="S563" s="1"/>
      <c r="T563" s="1"/>
      <c r="U563" s="1"/>
    </row>
    <row r="564" spans="1:21" ht="15.6">
      <c r="A564" s="1"/>
      <c r="F564" s="1"/>
      <c r="O564" s="1"/>
      <c r="P564" s="1"/>
      <c r="Q564" s="1"/>
      <c r="R564" s="1"/>
      <c r="S564" s="1"/>
      <c r="T564" s="1"/>
      <c r="U564" s="1"/>
    </row>
    <row r="565" spans="1:21" ht="15.6">
      <c r="A565" s="1"/>
      <c r="F565" s="1"/>
      <c r="O565" s="1"/>
      <c r="P565" s="1"/>
      <c r="Q565" s="1"/>
      <c r="R565" s="1"/>
      <c r="S565" s="1"/>
      <c r="T565" s="1"/>
      <c r="U565" s="1"/>
    </row>
    <row r="566" spans="1:21" ht="15.6">
      <c r="A566" s="1"/>
      <c r="F566" s="1"/>
      <c r="O566" s="1"/>
      <c r="P566" s="1"/>
      <c r="Q566" s="1"/>
      <c r="R566" s="1"/>
      <c r="S566" s="1"/>
      <c r="T566" s="1"/>
      <c r="U566" s="1"/>
    </row>
    <row r="567" spans="1:21" ht="15.6">
      <c r="A567" s="1"/>
      <c r="F567" s="1"/>
      <c r="O567" s="1"/>
      <c r="P567" s="1"/>
      <c r="Q567" s="1"/>
      <c r="R567" s="1"/>
      <c r="S567" s="1"/>
      <c r="T567" s="1"/>
      <c r="U567" s="1"/>
    </row>
    <row r="568" spans="1:21" ht="15.6">
      <c r="A568" s="1"/>
      <c r="F568" s="1"/>
      <c r="O568" s="1"/>
      <c r="P568" s="1"/>
      <c r="Q568" s="1"/>
      <c r="R568" s="1"/>
      <c r="S568" s="1"/>
      <c r="T568" s="1"/>
      <c r="U568" s="1"/>
    </row>
    <row r="569" spans="1:21" ht="15.6">
      <c r="A569" s="1"/>
      <c r="F569" s="1"/>
      <c r="O569" s="1"/>
      <c r="P569" s="1"/>
      <c r="Q569" s="1"/>
      <c r="R569" s="1"/>
      <c r="S569" s="1"/>
      <c r="T569" s="1"/>
      <c r="U569" s="1"/>
    </row>
    <row r="570" spans="1:21" ht="15.6">
      <c r="A570" s="1"/>
      <c r="F570" s="1"/>
      <c r="O570" s="1"/>
      <c r="P570" s="1"/>
      <c r="Q570" s="1"/>
      <c r="R570" s="1"/>
      <c r="S570" s="1"/>
      <c r="T570" s="1"/>
      <c r="U570" s="1"/>
    </row>
    <row r="571" spans="1:21" ht="15.6">
      <c r="A571" s="1"/>
      <c r="F571" s="1"/>
      <c r="O571" s="1"/>
      <c r="P571" s="1"/>
      <c r="Q571" s="1"/>
      <c r="R571" s="1"/>
      <c r="S571" s="1"/>
      <c r="T571" s="1"/>
      <c r="U571" s="1"/>
    </row>
    <row r="572" spans="1:21" ht="15.6">
      <c r="A572" s="1"/>
      <c r="F572" s="1"/>
      <c r="O572" s="1"/>
      <c r="P572" s="1"/>
      <c r="Q572" s="1"/>
      <c r="R572" s="1"/>
      <c r="S572" s="1"/>
      <c r="T572" s="1"/>
      <c r="U572" s="1"/>
    </row>
    <row r="573" spans="1:21" ht="15.6">
      <c r="A573" s="1"/>
      <c r="F573" s="1"/>
      <c r="O573" s="1"/>
      <c r="P573" s="1"/>
      <c r="Q573" s="1"/>
      <c r="R573" s="1"/>
      <c r="S573" s="1"/>
      <c r="T573" s="1"/>
      <c r="U573" s="1"/>
    </row>
    <row r="574" spans="1:21" ht="15.6">
      <c r="A574" s="1"/>
      <c r="F574" s="1"/>
      <c r="O574" s="1"/>
      <c r="P574" s="1"/>
      <c r="Q574" s="1"/>
      <c r="R574" s="1"/>
      <c r="S574" s="1"/>
      <c r="T574" s="1"/>
      <c r="U574" s="1"/>
    </row>
    <row r="575" spans="1:21" ht="15.6">
      <c r="A575" s="1"/>
      <c r="F575" s="1"/>
      <c r="O575" s="1"/>
      <c r="P575" s="1"/>
      <c r="Q575" s="1"/>
      <c r="R575" s="1"/>
      <c r="S575" s="1"/>
      <c r="T575" s="1"/>
      <c r="U575" s="1"/>
    </row>
    <row r="576" spans="1:21" ht="15.6">
      <c r="A576" s="1"/>
      <c r="F576" s="1"/>
      <c r="O576" s="1"/>
      <c r="P576" s="1"/>
      <c r="Q576" s="1"/>
      <c r="R576" s="1"/>
      <c r="S576" s="1"/>
      <c r="T576" s="1"/>
      <c r="U576" s="1"/>
    </row>
    <row r="577" spans="1:21" ht="15.6">
      <c r="A577" s="1"/>
      <c r="F577" s="1"/>
      <c r="O577" s="1"/>
      <c r="P577" s="1"/>
      <c r="Q577" s="1"/>
      <c r="R577" s="1"/>
      <c r="S577" s="1"/>
      <c r="T577" s="1"/>
      <c r="U577" s="1"/>
    </row>
    <row r="578" spans="1:21" ht="15.6">
      <c r="A578" s="1"/>
      <c r="F578" s="1"/>
      <c r="O578" s="1"/>
      <c r="P578" s="1"/>
      <c r="Q578" s="1"/>
      <c r="R578" s="1"/>
      <c r="S578" s="1"/>
      <c r="T578" s="1"/>
      <c r="U578" s="1"/>
    </row>
    <row r="579" spans="1:21" ht="15.6">
      <c r="A579" s="1"/>
      <c r="F579" s="1"/>
      <c r="O579" s="1"/>
      <c r="P579" s="1"/>
      <c r="Q579" s="1"/>
      <c r="R579" s="1"/>
      <c r="S579" s="1"/>
      <c r="T579" s="1"/>
      <c r="U579" s="1"/>
    </row>
    <row r="580" spans="1:21" ht="15.6">
      <c r="A580" s="1"/>
      <c r="F580" s="1"/>
      <c r="O580" s="1"/>
      <c r="P580" s="1"/>
      <c r="Q580" s="1"/>
      <c r="R580" s="1"/>
      <c r="S580" s="1"/>
      <c r="T580" s="1"/>
      <c r="U580" s="1"/>
    </row>
    <row r="581" spans="1:21" ht="15.6">
      <c r="A581" s="1"/>
      <c r="F581" s="1"/>
      <c r="O581" s="1"/>
      <c r="P581" s="1"/>
      <c r="Q581" s="1"/>
      <c r="R581" s="1"/>
      <c r="S581" s="1"/>
      <c r="T581" s="1"/>
      <c r="U581" s="1"/>
    </row>
    <row r="582" spans="1:21" ht="15.6">
      <c r="A582" s="1"/>
      <c r="F582" s="1"/>
      <c r="O582" s="1"/>
      <c r="P582" s="1"/>
      <c r="Q582" s="1"/>
      <c r="R582" s="1"/>
      <c r="S582" s="1"/>
      <c r="T582" s="1"/>
      <c r="U582" s="1"/>
    </row>
    <row r="583" spans="1:21" ht="15.6">
      <c r="A583" s="1"/>
      <c r="F583" s="1"/>
      <c r="O583" s="1"/>
      <c r="P583" s="1"/>
      <c r="Q583" s="1"/>
      <c r="R583" s="1"/>
      <c r="S583" s="1"/>
      <c r="T583" s="1"/>
      <c r="U583" s="1"/>
    </row>
    <row r="584" spans="1:21" ht="15.6">
      <c r="A584" s="1"/>
      <c r="F584" s="1"/>
      <c r="O584" s="1"/>
      <c r="P584" s="1"/>
      <c r="Q584" s="1"/>
      <c r="R584" s="1"/>
      <c r="S584" s="1"/>
      <c r="T584" s="1"/>
      <c r="U584" s="1"/>
    </row>
    <row r="585" spans="1:21" ht="15.6">
      <c r="A585" s="1"/>
      <c r="F585" s="1"/>
      <c r="O585" s="1"/>
      <c r="P585" s="1"/>
      <c r="Q585" s="1"/>
      <c r="R585" s="1"/>
      <c r="S585" s="1"/>
      <c r="T585" s="1"/>
      <c r="U585" s="1"/>
    </row>
    <row r="586" spans="1:21" ht="15.6">
      <c r="A586" s="1"/>
      <c r="F586" s="1"/>
      <c r="O586" s="1"/>
      <c r="P586" s="1"/>
      <c r="Q586" s="1"/>
      <c r="R586" s="1"/>
      <c r="S586" s="1"/>
      <c r="T586" s="1"/>
      <c r="U586" s="1"/>
    </row>
    <row r="587" spans="1:21" ht="15.6">
      <c r="A587" s="1"/>
      <c r="F587" s="1"/>
      <c r="O587" s="1"/>
      <c r="P587" s="1"/>
      <c r="Q587" s="1"/>
      <c r="R587" s="1"/>
      <c r="S587" s="1"/>
      <c r="T587" s="1"/>
      <c r="U587" s="1"/>
    </row>
    <row r="588" spans="1:21" ht="15.6">
      <c r="A588" s="1"/>
      <c r="F588" s="1"/>
      <c r="O588" s="1"/>
      <c r="P588" s="1"/>
      <c r="Q588" s="1"/>
      <c r="R588" s="1"/>
      <c r="S588" s="1"/>
      <c r="T588" s="1"/>
      <c r="U588" s="1"/>
    </row>
    <row r="589" spans="1:21" ht="15.6">
      <c r="A589" s="1"/>
      <c r="F589" s="1"/>
      <c r="O589" s="1"/>
      <c r="P589" s="1"/>
      <c r="Q589" s="1"/>
      <c r="R589" s="1"/>
      <c r="S589" s="1"/>
      <c r="T589" s="1"/>
      <c r="U589" s="1"/>
    </row>
    <row r="590" spans="1:21" ht="15.6">
      <c r="A590" s="1"/>
      <c r="F590" s="1"/>
      <c r="O590" s="1"/>
      <c r="P590" s="1"/>
      <c r="Q590" s="1"/>
      <c r="R590" s="1"/>
      <c r="S590" s="1"/>
      <c r="T590" s="1"/>
      <c r="U590" s="1"/>
    </row>
    <row r="591" spans="1:21" ht="15.6">
      <c r="A591" s="1"/>
      <c r="F591" s="1"/>
      <c r="O591" s="1"/>
      <c r="P591" s="1"/>
      <c r="Q591" s="1"/>
      <c r="R591" s="1"/>
      <c r="S591" s="1"/>
      <c r="T591" s="1"/>
      <c r="U591" s="1"/>
    </row>
    <row r="592" spans="1:21" ht="15.6">
      <c r="A592" s="1"/>
      <c r="F592" s="1"/>
      <c r="O592" s="1"/>
      <c r="P592" s="1"/>
      <c r="Q592" s="1"/>
      <c r="R592" s="1"/>
      <c r="S592" s="1"/>
      <c r="T592" s="1"/>
      <c r="U592" s="1"/>
    </row>
    <row r="593" spans="1:21" ht="15.6">
      <c r="A593" s="1"/>
      <c r="F593" s="1"/>
      <c r="O593" s="1"/>
      <c r="P593" s="1"/>
      <c r="Q593" s="1"/>
      <c r="R593" s="1"/>
      <c r="S593" s="1"/>
      <c r="T593" s="1"/>
      <c r="U593" s="1"/>
    </row>
    <row r="594" spans="1:21" ht="15.6">
      <c r="A594" s="1"/>
      <c r="F594" s="1"/>
      <c r="O594" s="1"/>
      <c r="P594" s="1"/>
      <c r="Q594" s="1"/>
      <c r="R594" s="1"/>
      <c r="S594" s="1"/>
      <c r="T594" s="1"/>
      <c r="U594" s="1"/>
    </row>
    <row r="595" spans="1:21" ht="15.6">
      <c r="A595" s="1"/>
      <c r="F595" s="1"/>
      <c r="O595" s="1"/>
      <c r="P595" s="1"/>
      <c r="Q595" s="1"/>
      <c r="R595" s="1"/>
      <c r="S595" s="1"/>
      <c r="T595" s="1"/>
      <c r="U595" s="1"/>
    </row>
    <row r="596" spans="1:21" ht="15.6">
      <c r="A596" s="1"/>
      <c r="F596" s="1"/>
      <c r="O596" s="1"/>
      <c r="P596" s="1"/>
      <c r="Q596" s="1"/>
      <c r="R596" s="1"/>
      <c r="S596" s="1"/>
      <c r="T596" s="1"/>
      <c r="U596" s="1"/>
    </row>
    <row r="597" spans="1:21" ht="15.6">
      <c r="A597" s="1"/>
      <c r="F597" s="1"/>
      <c r="O597" s="1"/>
      <c r="P597" s="1"/>
      <c r="Q597" s="1"/>
      <c r="R597" s="1"/>
      <c r="S597" s="1"/>
      <c r="T597" s="1"/>
      <c r="U597" s="1"/>
    </row>
    <row r="598" spans="1:21" ht="15.6">
      <c r="A598" s="1"/>
      <c r="F598" s="1"/>
      <c r="O598" s="1"/>
      <c r="P598" s="1"/>
      <c r="Q598" s="1"/>
      <c r="R598" s="1"/>
      <c r="S598" s="1"/>
      <c r="T598" s="1"/>
      <c r="U598" s="1"/>
    </row>
    <row r="599" spans="1:21" ht="15.6">
      <c r="A599" s="1"/>
      <c r="F599" s="1"/>
      <c r="O599" s="1"/>
      <c r="P599" s="1"/>
      <c r="Q599" s="1"/>
      <c r="R599" s="1"/>
      <c r="S599" s="1"/>
      <c r="T599" s="1"/>
      <c r="U599" s="1"/>
    </row>
    <row r="600" spans="1:21" ht="15.6">
      <c r="A600" s="1"/>
      <c r="F600" s="1"/>
      <c r="O600" s="1"/>
      <c r="P600" s="1"/>
      <c r="Q600" s="1"/>
      <c r="R600" s="1"/>
      <c r="S600" s="1"/>
      <c r="T600" s="1"/>
      <c r="U600" s="1"/>
    </row>
    <row r="601" spans="1:21" ht="15.6">
      <c r="A601" s="1"/>
      <c r="F601" s="1"/>
      <c r="O601" s="1"/>
      <c r="P601" s="1"/>
      <c r="Q601" s="1"/>
      <c r="R601" s="1"/>
      <c r="S601" s="1"/>
      <c r="T601" s="1"/>
      <c r="U601" s="1"/>
    </row>
    <row r="602" spans="1:21" ht="15.6">
      <c r="A602" s="1"/>
      <c r="F602" s="1"/>
      <c r="O602" s="1"/>
      <c r="P602" s="1"/>
      <c r="Q602" s="1"/>
      <c r="R602" s="1"/>
      <c r="S602" s="1"/>
      <c r="T602" s="1"/>
      <c r="U602" s="1"/>
    </row>
    <row r="603" spans="1:21" ht="15.6">
      <c r="A603" s="1"/>
      <c r="F603" s="1"/>
      <c r="O603" s="1"/>
      <c r="P603" s="1"/>
      <c r="Q603" s="1"/>
      <c r="R603" s="1"/>
      <c r="S603" s="1"/>
      <c r="T603" s="1"/>
      <c r="U603" s="1"/>
    </row>
    <row r="604" spans="1:21" ht="15.6">
      <c r="A604" s="1"/>
      <c r="F604" s="1"/>
      <c r="O604" s="1"/>
      <c r="P604" s="1"/>
      <c r="Q604" s="1"/>
      <c r="R604" s="1"/>
      <c r="S604" s="1"/>
      <c r="T604" s="1"/>
      <c r="U604" s="1"/>
    </row>
    <row r="605" spans="1:21" ht="15.6">
      <c r="A605" s="1"/>
      <c r="F605" s="1"/>
      <c r="O605" s="1"/>
      <c r="P605" s="1"/>
      <c r="Q605" s="1"/>
      <c r="R605" s="1"/>
      <c r="S605" s="1"/>
      <c r="T605" s="1"/>
      <c r="U605" s="1"/>
    </row>
    <row r="606" spans="1:21" ht="15.6">
      <c r="A606" s="1"/>
      <c r="F606" s="1"/>
      <c r="O606" s="1"/>
      <c r="P606" s="1"/>
      <c r="Q606" s="1"/>
      <c r="R606" s="1"/>
      <c r="S606" s="1"/>
      <c r="T606" s="1"/>
      <c r="U606" s="1"/>
    </row>
    <row r="607" spans="1:21" ht="15.6">
      <c r="A607" s="1"/>
      <c r="F607" s="1"/>
      <c r="O607" s="1"/>
      <c r="P607" s="1"/>
      <c r="Q607" s="1"/>
      <c r="R607" s="1"/>
      <c r="S607" s="1"/>
      <c r="T607" s="1"/>
      <c r="U607" s="1"/>
    </row>
    <row r="608" spans="1:21" ht="15.6">
      <c r="A608" s="1"/>
      <c r="F608" s="1"/>
      <c r="O608" s="1"/>
      <c r="P608" s="1"/>
      <c r="Q608" s="1"/>
      <c r="R608" s="1"/>
      <c r="S608" s="1"/>
      <c r="T608" s="1"/>
      <c r="U608" s="1"/>
    </row>
    <row r="609" spans="1:21" ht="15.6">
      <c r="A609" s="1"/>
      <c r="F609" s="1"/>
      <c r="O609" s="1"/>
      <c r="P609" s="1"/>
      <c r="Q609" s="1"/>
      <c r="R609" s="1"/>
      <c r="S609" s="1"/>
      <c r="T609" s="1"/>
      <c r="U609" s="1"/>
    </row>
    <row r="610" spans="1:21" ht="15.6">
      <c r="A610" s="1"/>
      <c r="F610" s="1"/>
      <c r="O610" s="1"/>
      <c r="P610" s="1"/>
      <c r="Q610" s="1"/>
      <c r="R610" s="1"/>
      <c r="S610" s="1"/>
      <c r="T610" s="1"/>
      <c r="U610" s="1"/>
    </row>
    <row r="611" spans="1:21" ht="15.6">
      <c r="A611" s="1"/>
      <c r="F611" s="1"/>
      <c r="O611" s="1"/>
      <c r="P611" s="1"/>
      <c r="Q611" s="1"/>
      <c r="R611" s="1"/>
      <c r="S611" s="1"/>
      <c r="T611" s="1"/>
      <c r="U611" s="1"/>
    </row>
    <row r="612" spans="1:21" ht="15.6">
      <c r="A612" s="1"/>
      <c r="F612" s="1"/>
      <c r="O612" s="1"/>
      <c r="P612" s="1"/>
      <c r="Q612" s="1"/>
      <c r="R612" s="1"/>
      <c r="S612" s="1"/>
      <c r="T612" s="1"/>
      <c r="U612" s="1"/>
    </row>
    <row r="613" spans="1:21" ht="15.6">
      <c r="A613" s="1"/>
      <c r="F613" s="1"/>
      <c r="O613" s="1"/>
      <c r="P613" s="1"/>
      <c r="Q613" s="1"/>
      <c r="R613" s="1"/>
      <c r="S613" s="1"/>
      <c r="T613" s="1"/>
      <c r="U613" s="1"/>
    </row>
    <row r="614" spans="1:21" ht="15.6">
      <c r="A614" s="1"/>
      <c r="F614" s="1"/>
      <c r="O614" s="1"/>
      <c r="P614" s="1"/>
      <c r="Q614" s="1"/>
      <c r="R614" s="1"/>
      <c r="S614" s="1"/>
      <c r="T614" s="1"/>
      <c r="U614" s="1"/>
    </row>
    <row r="615" spans="1:21" ht="15.6">
      <c r="A615" s="1"/>
      <c r="F615" s="1"/>
      <c r="O615" s="1"/>
      <c r="P615" s="1"/>
      <c r="Q615" s="1"/>
      <c r="R615" s="1"/>
      <c r="S615" s="1"/>
      <c r="T615" s="1"/>
      <c r="U615" s="1"/>
    </row>
    <row r="616" spans="1:21" ht="15.6">
      <c r="A616" s="1"/>
      <c r="F616" s="1"/>
      <c r="O616" s="1"/>
      <c r="P616" s="1"/>
      <c r="Q616" s="1"/>
      <c r="R616" s="1"/>
      <c r="S616" s="1"/>
      <c r="T616" s="1"/>
      <c r="U616" s="1"/>
    </row>
    <row r="617" spans="1:21" ht="15.6">
      <c r="A617" s="1"/>
      <c r="F617" s="1"/>
      <c r="O617" s="1"/>
      <c r="P617" s="1"/>
      <c r="Q617" s="1"/>
      <c r="R617" s="1"/>
      <c r="S617" s="1"/>
      <c r="T617" s="1"/>
      <c r="U617" s="1"/>
    </row>
    <row r="618" spans="1:21" ht="15.6">
      <c r="A618" s="1"/>
      <c r="F618" s="1"/>
      <c r="O618" s="1"/>
      <c r="P618" s="1"/>
      <c r="Q618" s="1"/>
      <c r="R618" s="1"/>
      <c r="S618" s="1"/>
      <c r="T618" s="1"/>
      <c r="U618" s="1"/>
    </row>
    <row r="619" spans="1:21" ht="15.6">
      <c r="A619" s="1"/>
      <c r="F619" s="1"/>
      <c r="O619" s="1"/>
      <c r="P619" s="1"/>
      <c r="Q619" s="1"/>
      <c r="R619" s="1"/>
      <c r="S619" s="1"/>
      <c r="T619" s="1"/>
      <c r="U619" s="1"/>
    </row>
    <row r="620" spans="1:21" ht="15.6">
      <c r="A620" s="1"/>
      <c r="F620" s="1"/>
      <c r="O620" s="1"/>
      <c r="P620" s="1"/>
      <c r="Q620" s="1"/>
      <c r="R620" s="1"/>
      <c r="S620" s="1"/>
      <c r="T620" s="1"/>
      <c r="U620" s="1"/>
    </row>
    <row r="621" spans="1:21" ht="15.6">
      <c r="A621" s="1"/>
      <c r="F621" s="1"/>
      <c r="O621" s="1"/>
      <c r="P621" s="1"/>
      <c r="Q621" s="1"/>
      <c r="R621" s="1"/>
      <c r="S621" s="1"/>
      <c r="T621" s="1"/>
      <c r="U621" s="1"/>
    </row>
    <row r="622" spans="1:21" ht="15.6">
      <c r="A622" s="1"/>
      <c r="F622" s="1"/>
      <c r="O622" s="1"/>
      <c r="P622" s="1"/>
      <c r="Q622" s="1"/>
      <c r="R622" s="1"/>
      <c r="S622" s="1"/>
      <c r="T622" s="1"/>
      <c r="U622" s="1"/>
    </row>
    <row r="623" spans="1:21" ht="15.6">
      <c r="A623" s="1"/>
      <c r="F623" s="1"/>
      <c r="O623" s="1"/>
      <c r="P623" s="1"/>
      <c r="Q623" s="1"/>
      <c r="R623" s="1"/>
      <c r="S623" s="1"/>
      <c r="T623" s="1"/>
      <c r="U623" s="1"/>
    </row>
    <row r="624" spans="1:21" ht="15.6">
      <c r="A624" s="1"/>
      <c r="F624" s="1"/>
      <c r="O624" s="1"/>
      <c r="P624" s="1"/>
      <c r="Q624" s="1"/>
      <c r="R624" s="1"/>
      <c r="S624" s="1"/>
      <c r="T624" s="1"/>
      <c r="U624" s="1"/>
    </row>
    <row r="625" spans="1:21" ht="15.6">
      <c r="A625" s="1"/>
      <c r="F625" s="1"/>
      <c r="O625" s="1"/>
      <c r="P625" s="1"/>
      <c r="Q625" s="1"/>
      <c r="R625" s="1"/>
      <c r="S625" s="1"/>
      <c r="T625" s="1"/>
      <c r="U625" s="1"/>
    </row>
    <row r="626" spans="1:21" ht="15.6">
      <c r="A626" s="1"/>
      <c r="F626" s="1"/>
      <c r="O626" s="1"/>
      <c r="P626" s="1"/>
      <c r="Q626" s="1"/>
      <c r="R626" s="1"/>
      <c r="S626" s="1"/>
      <c r="T626" s="1"/>
      <c r="U626" s="1"/>
    </row>
    <row r="627" spans="1:21" ht="15.6">
      <c r="A627" s="1"/>
      <c r="F627" s="1"/>
      <c r="O627" s="1"/>
      <c r="P627" s="1"/>
      <c r="Q627" s="1"/>
      <c r="R627" s="1"/>
      <c r="S627" s="1"/>
      <c r="T627" s="1"/>
      <c r="U627" s="1"/>
    </row>
    <row r="628" spans="1:21" ht="15.6">
      <c r="A628" s="1"/>
      <c r="F628" s="1"/>
      <c r="O628" s="1"/>
      <c r="P628" s="1"/>
      <c r="Q628" s="1"/>
      <c r="R628" s="1"/>
      <c r="S628" s="1"/>
      <c r="T628" s="1"/>
      <c r="U628" s="1"/>
    </row>
    <row r="629" spans="1:21" ht="15.6">
      <c r="A629" s="1"/>
      <c r="F629" s="1"/>
      <c r="O629" s="1"/>
      <c r="P629" s="1"/>
      <c r="Q629" s="1"/>
      <c r="R629" s="1"/>
      <c r="S629" s="1"/>
      <c r="T629" s="1"/>
      <c r="U629" s="1"/>
    </row>
    <row r="630" spans="1:21" ht="15.6">
      <c r="A630" s="1"/>
      <c r="F630" s="1"/>
      <c r="O630" s="1"/>
      <c r="P630" s="1"/>
      <c r="Q630" s="1"/>
      <c r="R630" s="1"/>
      <c r="S630" s="1"/>
      <c r="T630" s="1"/>
      <c r="U630" s="1"/>
    </row>
    <row r="631" spans="1:21" ht="15.6">
      <c r="A631" s="1"/>
      <c r="F631" s="1"/>
      <c r="O631" s="1"/>
      <c r="P631" s="1"/>
      <c r="Q631" s="1"/>
      <c r="R631" s="1"/>
      <c r="S631" s="1"/>
      <c r="T631" s="1"/>
      <c r="U631" s="1"/>
    </row>
    <row r="632" spans="1:21" ht="15.6">
      <c r="A632" s="1"/>
      <c r="F632" s="1"/>
      <c r="O632" s="1"/>
      <c r="P632" s="1"/>
      <c r="Q632" s="1"/>
      <c r="R632" s="1"/>
      <c r="S632" s="1"/>
      <c r="T632" s="1"/>
      <c r="U632" s="1"/>
    </row>
    <row r="633" spans="1:21" ht="15.6">
      <c r="A633" s="1"/>
      <c r="F633" s="1"/>
      <c r="O633" s="1"/>
      <c r="P633" s="1"/>
      <c r="Q633" s="1"/>
      <c r="R633" s="1"/>
      <c r="S633" s="1"/>
      <c r="T633" s="1"/>
      <c r="U633" s="1"/>
    </row>
    <row r="634" spans="1:21" ht="15.6">
      <c r="A634" s="1"/>
      <c r="F634" s="1"/>
      <c r="O634" s="1"/>
      <c r="P634" s="1"/>
      <c r="Q634" s="1"/>
      <c r="R634" s="1"/>
      <c r="S634" s="1"/>
      <c r="T634" s="1"/>
      <c r="U634" s="1"/>
    </row>
    <row r="635" spans="1:21" ht="15.6">
      <c r="A635" s="1"/>
      <c r="F635" s="1"/>
      <c r="O635" s="1"/>
      <c r="P635" s="1"/>
      <c r="Q635" s="1"/>
      <c r="R635" s="1"/>
      <c r="S635" s="1"/>
      <c r="T635" s="1"/>
      <c r="U635" s="1"/>
    </row>
    <row r="636" spans="1:21" ht="15.6">
      <c r="A636" s="1"/>
      <c r="F636" s="1"/>
      <c r="O636" s="1"/>
      <c r="P636" s="1"/>
      <c r="Q636" s="1"/>
      <c r="R636" s="1"/>
      <c r="S636" s="1"/>
      <c r="T636" s="1"/>
      <c r="U636" s="1"/>
    </row>
    <row r="637" spans="1:21" ht="15.6">
      <c r="A637" s="1"/>
      <c r="F637" s="1"/>
      <c r="O637" s="1"/>
      <c r="P637" s="1"/>
      <c r="Q637" s="1"/>
      <c r="R637" s="1"/>
      <c r="S637" s="1"/>
      <c r="T637" s="1"/>
      <c r="U637" s="1"/>
    </row>
    <row r="638" spans="1:21" ht="15.6">
      <c r="A638" s="1"/>
      <c r="F638" s="1"/>
      <c r="O638" s="1"/>
      <c r="P638" s="1"/>
      <c r="Q638" s="1"/>
      <c r="R638" s="1"/>
      <c r="S638" s="1"/>
      <c r="T638" s="1"/>
      <c r="U638" s="1"/>
    </row>
    <row r="639" spans="1:21" ht="15.6">
      <c r="A639" s="1"/>
      <c r="F639" s="1"/>
      <c r="O639" s="1"/>
      <c r="P639" s="1"/>
      <c r="Q639" s="1"/>
      <c r="R639" s="1"/>
      <c r="S639" s="1"/>
      <c r="T639" s="1"/>
      <c r="U639" s="1"/>
    </row>
    <row r="640" spans="1:21" ht="15.6">
      <c r="A640" s="1"/>
      <c r="F640" s="1"/>
      <c r="O640" s="1"/>
      <c r="P640" s="1"/>
      <c r="Q640" s="1"/>
      <c r="R640" s="1"/>
      <c r="S640" s="1"/>
      <c r="T640" s="1"/>
      <c r="U640" s="1"/>
    </row>
    <row r="641" spans="1:21" ht="15.6">
      <c r="A641" s="1"/>
      <c r="F641" s="1"/>
      <c r="O641" s="1"/>
      <c r="P641" s="1"/>
      <c r="Q641" s="1"/>
      <c r="R641" s="1"/>
      <c r="S641" s="1"/>
      <c r="T641" s="1"/>
      <c r="U641" s="1"/>
    </row>
    <row r="642" spans="1:21" ht="15.6">
      <c r="A642" s="1"/>
      <c r="F642" s="1"/>
      <c r="O642" s="1"/>
      <c r="P642" s="1"/>
      <c r="Q642" s="1"/>
      <c r="R642" s="1"/>
      <c r="S642" s="1"/>
      <c r="T642" s="1"/>
      <c r="U642" s="1"/>
    </row>
    <row r="643" spans="1:21" ht="15.6">
      <c r="A643" s="1"/>
      <c r="F643" s="1"/>
      <c r="O643" s="1"/>
      <c r="P643" s="1"/>
      <c r="Q643" s="1"/>
      <c r="R643" s="1"/>
      <c r="S643" s="1"/>
      <c r="T643" s="1"/>
      <c r="U643" s="1"/>
    </row>
    <row r="644" spans="1:21" ht="15.6">
      <c r="A644" s="1"/>
      <c r="F644" s="1"/>
      <c r="O644" s="1"/>
      <c r="P644" s="1"/>
      <c r="Q644" s="1"/>
      <c r="R644" s="1"/>
      <c r="S644" s="1"/>
      <c r="T644" s="1"/>
      <c r="U644" s="1"/>
    </row>
    <row r="645" spans="1:21" ht="15.6">
      <c r="A645" s="1"/>
      <c r="F645" s="1"/>
      <c r="O645" s="1"/>
      <c r="P645" s="1"/>
      <c r="Q645" s="1"/>
      <c r="R645" s="1"/>
      <c r="S645" s="1"/>
      <c r="T645" s="1"/>
      <c r="U645" s="1"/>
    </row>
    <row r="646" spans="1:21" ht="15.6">
      <c r="A646" s="1"/>
      <c r="F646" s="1"/>
      <c r="O646" s="1"/>
      <c r="P646" s="1"/>
      <c r="Q646" s="1"/>
      <c r="R646" s="1"/>
      <c r="S646" s="1"/>
      <c r="T646" s="1"/>
      <c r="U646" s="1"/>
    </row>
    <row r="647" spans="1:21" ht="15.6">
      <c r="A647" s="1"/>
      <c r="F647" s="1"/>
      <c r="O647" s="1"/>
      <c r="P647" s="1"/>
      <c r="Q647" s="1"/>
      <c r="R647" s="1"/>
      <c r="S647" s="1"/>
      <c r="T647" s="1"/>
      <c r="U647" s="1"/>
    </row>
    <row r="648" spans="1:21" ht="15.6">
      <c r="A648" s="1"/>
      <c r="F648" s="1"/>
      <c r="O648" s="1"/>
      <c r="P648" s="1"/>
      <c r="Q648" s="1"/>
      <c r="R648" s="1"/>
      <c r="S648" s="1"/>
      <c r="T648" s="1"/>
      <c r="U648" s="1"/>
    </row>
    <row r="649" spans="1:21" ht="15.6">
      <c r="A649" s="1"/>
      <c r="F649" s="1"/>
      <c r="O649" s="1"/>
      <c r="P649" s="1"/>
      <c r="Q649" s="1"/>
      <c r="R649" s="1"/>
      <c r="S649" s="1"/>
      <c r="T649" s="1"/>
      <c r="U649" s="1"/>
    </row>
    <row r="650" spans="1:21" ht="15.6">
      <c r="A650" s="1"/>
      <c r="F650" s="1"/>
      <c r="O650" s="1"/>
      <c r="P650" s="1"/>
      <c r="Q650" s="1"/>
      <c r="R650" s="1"/>
      <c r="S650" s="1"/>
      <c r="T650" s="1"/>
      <c r="U650" s="1"/>
    </row>
    <row r="651" spans="1:21" ht="15.6">
      <c r="A651" s="1"/>
      <c r="F651" s="1"/>
      <c r="O651" s="1"/>
      <c r="P651" s="1"/>
      <c r="Q651" s="1"/>
      <c r="R651" s="1"/>
      <c r="S651" s="1"/>
      <c r="T651" s="1"/>
      <c r="U651" s="1"/>
    </row>
    <row r="652" spans="1:21" ht="15.6">
      <c r="A652" s="1"/>
      <c r="F652" s="1"/>
      <c r="O652" s="1"/>
      <c r="P652" s="1"/>
      <c r="Q652" s="1"/>
      <c r="R652" s="1"/>
      <c r="S652" s="1"/>
      <c r="T652" s="1"/>
      <c r="U652" s="1"/>
    </row>
    <row r="653" spans="1:21" ht="15.6">
      <c r="A653" s="1"/>
      <c r="F653" s="1"/>
      <c r="O653" s="1"/>
      <c r="P653" s="1"/>
      <c r="Q653" s="1"/>
      <c r="R653" s="1"/>
      <c r="S653" s="1"/>
      <c r="T653" s="1"/>
      <c r="U653" s="1"/>
    </row>
    <row r="654" spans="1:21" ht="15.6">
      <c r="A654" s="1"/>
      <c r="F654" s="1"/>
      <c r="O654" s="1"/>
      <c r="P654" s="1"/>
      <c r="Q654" s="1"/>
      <c r="R654" s="1"/>
      <c r="S654" s="1"/>
      <c r="T654" s="1"/>
      <c r="U654" s="1"/>
    </row>
    <row r="655" spans="1:21" ht="15.6">
      <c r="A655" s="1"/>
      <c r="F655" s="1"/>
      <c r="O655" s="1"/>
      <c r="P655" s="1"/>
      <c r="Q655" s="1"/>
      <c r="R655" s="1"/>
      <c r="S655" s="1"/>
      <c r="T655" s="1"/>
      <c r="U655" s="1"/>
    </row>
    <row r="656" spans="1:21" ht="15.6">
      <c r="A656" s="1"/>
      <c r="F656" s="1"/>
      <c r="O656" s="1"/>
      <c r="P656" s="1"/>
      <c r="Q656" s="1"/>
      <c r="R656" s="1"/>
      <c r="S656" s="1"/>
      <c r="T656" s="1"/>
      <c r="U656" s="1"/>
    </row>
    <row r="657" spans="1:21" ht="15.6">
      <c r="A657" s="1"/>
      <c r="F657" s="1"/>
      <c r="O657" s="1"/>
      <c r="P657" s="1"/>
      <c r="Q657" s="1"/>
      <c r="R657" s="1"/>
      <c r="S657" s="1"/>
      <c r="T657" s="1"/>
      <c r="U657" s="1"/>
    </row>
    <row r="658" spans="1:21" ht="15.6">
      <c r="A658" s="1"/>
      <c r="F658" s="1"/>
      <c r="O658" s="1"/>
      <c r="P658" s="1"/>
      <c r="Q658" s="1"/>
      <c r="R658" s="1"/>
      <c r="S658" s="1"/>
      <c r="T658" s="1"/>
      <c r="U658" s="1"/>
    </row>
    <row r="659" spans="1:21" ht="15.6">
      <c r="A659" s="1"/>
      <c r="F659" s="1"/>
      <c r="O659" s="1"/>
      <c r="P659" s="1"/>
      <c r="Q659" s="1"/>
      <c r="R659" s="1"/>
      <c r="S659" s="1"/>
      <c r="T659" s="1"/>
      <c r="U659" s="1"/>
    </row>
    <row r="660" spans="1:21" ht="15.6">
      <c r="A660" s="1"/>
      <c r="F660" s="1"/>
      <c r="O660" s="1"/>
      <c r="P660" s="1"/>
      <c r="Q660" s="1"/>
      <c r="R660" s="1"/>
      <c r="S660" s="1"/>
      <c r="T660" s="1"/>
      <c r="U660" s="1"/>
    </row>
    <row r="661" spans="1:21" ht="15.6">
      <c r="A661" s="1"/>
      <c r="F661" s="1"/>
      <c r="O661" s="1"/>
      <c r="P661" s="1"/>
      <c r="Q661" s="1"/>
      <c r="R661" s="1"/>
      <c r="S661" s="1"/>
      <c r="T661" s="1"/>
      <c r="U661" s="1"/>
    </row>
    <row r="662" spans="1:21" ht="15.6">
      <c r="A662" s="1"/>
      <c r="F662" s="1"/>
      <c r="O662" s="1"/>
      <c r="P662" s="1"/>
      <c r="Q662" s="1"/>
      <c r="R662" s="1"/>
      <c r="S662" s="1"/>
      <c r="T662" s="1"/>
      <c r="U662" s="1"/>
    </row>
    <row r="663" spans="1:21" ht="15.6">
      <c r="A663" s="1"/>
      <c r="F663" s="1"/>
      <c r="O663" s="1"/>
      <c r="P663" s="1"/>
      <c r="Q663" s="1"/>
      <c r="R663" s="1"/>
      <c r="S663" s="1"/>
      <c r="T663" s="1"/>
      <c r="U663" s="1"/>
    </row>
    <row r="664" spans="1:21" ht="15.6">
      <c r="A664" s="1"/>
      <c r="F664" s="1"/>
      <c r="O664" s="1"/>
      <c r="P664" s="1"/>
      <c r="Q664" s="1"/>
      <c r="R664" s="1"/>
      <c r="S664" s="1"/>
      <c r="T664" s="1"/>
      <c r="U664" s="1"/>
    </row>
    <row r="665" spans="1:21" ht="15.6">
      <c r="A665" s="1"/>
      <c r="F665" s="1"/>
      <c r="O665" s="1"/>
      <c r="P665" s="1"/>
      <c r="Q665" s="1"/>
      <c r="R665" s="1"/>
      <c r="S665" s="1"/>
      <c r="T665" s="1"/>
      <c r="U665" s="1"/>
    </row>
    <row r="666" spans="1:21" ht="15.6">
      <c r="A666" s="1"/>
      <c r="F666" s="1"/>
      <c r="O666" s="1"/>
      <c r="P666" s="1"/>
      <c r="Q666" s="1"/>
      <c r="R666" s="1"/>
      <c r="S666" s="1"/>
      <c r="T666" s="1"/>
      <c r="U666" s="1"/>
    </row>
    <row r="667" spans="1:21" ht="15.6">
      <c r="A667" s="1"/>
      <c r="F667" s="1"/>
      <c r="O667" s="1"/>
      <c r="P667" s="1"/>
      <c r="Q667" s="1"/>
      <c r="R667" s="1"/>
      <c r="S667" s="1"/>
      <c r="T667" s="1"/>
      <c r="U667" s="1"/>
    </row>
    <row r="668" spans="1:21" ht="15.6">
      <c r="A668" s="1"/>
      <c r="F668" s="1"/>
      <c r="O668" s="1"/>
      <c r="P668" s="1"/>
      <c r="Q668" s="1"/>
      <c r="R668" s="1"/>
      <c r="S668" s="1"/>
      <c r="T668" s="1"/>
      <c r="U668" s="1"/>
    </row>
    <row r="669" spans="1:21" ht="15.6">
      <c r="A669" s="1"/>
      <c r="F669" s="1"/>
      <c r="O669" s="1"/>
      <c r="P669" s="1"/>
      <c r="Q669" s="1"/>
      <c r="R669" s="1"/>
      <c r="S669" s="1"/>
      <c r="T669" s="1"/>
      <c r="U669" s="1"/>
    </row>
    <row r="670" spans="1:21" ht="15.6">
      <c r="A670" s="1"/>
      <c r="F670" s="1"/>
      <c r="O670" s="1"/>
      <c r="P670" s="1"/>
      <c r="Q670" s="1"/>
      <c r="R670" s="1"/>
      <c r="S670" s="1"/>
      <c r="T670" s="1"/>
      <c r="U670" s="1"/>
    </row>
    <row r="671" spans="1:21" ht="15.6">
      <c r="A671" s="1"/>
      <c r="F671" s="1"/>
      <c r="O671" s="1"/>
      <c r="P671" s="1"/>
      <c r="Q671" s="1"/>
      <c r="R671" s="1"/>
      <c r="S671" s="1"/>
      <c r="T671" s="1"/>
      <c r="U671" s="1"/>
    </row>
    <row r="672" spans="1:21" ht="15.6">
      <c r="A672" s="1"/>
      <c r="F672" s="1"/>
      <c r="O672" s="1"/>
      <c r="P672" s="1"/>
      <c r="Q672" s="1"/>
      <c r="R672" s="1"/>
      <c r="S672" s="1"/>
      <c r="T672" s="1"/>
      <c r="U672" s="1"/>
    </row>
    <row r="673" spans="1:21" ht="15.6">
      <c r="A673" s="1"/>
      <c r="F673" s="1"/>
      <c r="O673" s="1"/>
      <c r="P673" s="1"/>
      <c r="Q673" s="1"/>
      <c r="R673" s="1"/>
      <c r="S673" s="1"/>
      <c r="T673" s="1"/>
      <c r="U673" s="1"/>
    </row>
    <row r="674" spans="1:21" ht="15.6">
      <c r="A674" s="1"/>
      <c r="F674" s="1"/>
      <c r="O674" s="1"/>
      <c r="P674" s="1"/>
      <c r="Q674" s="1"/>
      <c r="R674" s="1"/>
      <c r="S674" s="1"/>
      <c r="T674" s="1"/>
      <c r="U674" s="1"/>
    </row>
    <row r="675" spans="1:21" ht="15.6">
      <c r="A675" s="1"/>
      <c r="F675" s="1"/>
      <c r="O675" s="1"/>
      <c r="P675" s="1"/>
      <c r="Q675" s="1"/>
      <c r="R675" s="1"/>
      <c r="S675" s="1"/>
      <c r="T675" s="1"/>
      <c r="U675" s="1"/>
    </row>
    <row r="676" spans="1:21" ht="15.6">
      <c r="A676" s="1"/>
      <c r="F676" s="1"/>
      <c r="O676" s="1"/>
      <c r="P676" s="1"/>
      <c r="Q676" s="1"/>
      <c r="R676" s="1"/>
      <c r="S676" s="1"/>
      <c r="T676" s="1"/>
      <c r="U676" s="1"/>
    </row>
    <row r="677" spans="1:21" ht="15.6">
      <c r="A677" s="1"/>
      <c r="F677" s="1"/>
      <c r="O677" s="1"/>
      <c r="P677" s="1"/>
      <c r="Q677" s="1"/>
      <c r="R677" s="1"/>
      <c r="S677" s="1"/>
      <c r="T677" s="1"/>
      <c r="U677" s="1"/>
    </row>
    <row r="678" spans="1:21" ht="15.6">
      <c r="A678" s="1"/>
      <c r="F678" s="1"/>
      <c r="O678" s="1"/>
      <c r="P678" s="1"/>
      <c r="Q678" s="1"/>
      <c r="R678" s="1"/>
      <c r="S678" s="1"/>
      <c r="T678" s="1"/>
      <c r="U678" s="1"/>
    </row>
    <row r="679" spans="1:21" ht="15.6">
      <c r="A679" s="1"/>
      <c r="F679" s="1"/>
      <c r="O679" s="1"/>
      <c r="P679" s="1"/>
      <c r="Q679" s="1"/>
      <c r="R679" s="1"/>
      <c r="S679" s="1"/>
      <c r="T679" s="1"/>
      <c r="U679" s="1"/>
    </row>
    <row r="680" spans="1:21" ht="15.6">
      <c r="A680" s="1"/>
      <c r="F680" s="1"/>
      <c r="O680" s="1"/>
      <c r="P680" s="1"/>
      <c r="Q680" s="1"/>
      <c r="R680" s="1"/>
      <c r="S680" s="1"/>
      <c r="T680" s="1"/>
      <c r="U680" s="1"/>
    </row>
    <row r="681" spans="1:21" ht="15.6">
      <c r="A681" s="1"/>
      <c r="F681" s="1"/>
      <c r="O681" s="1"/>
      <c r="P681" s="1"/>
      <c r="Q681" s="1"/>
      <c r="R681" s="1"/>
      <c r="S681" s="1"/>
      <c r="T681" s="1"/>
      <c r="U681" s="1"/>
    </row>
    <row r="682" spans="1:21" ht="15.6">
      <c r="A682" s="1"/>
      <c r="F682" s="1"/>
      <c r="O682" s="1"/>
      <c r="P682" s="1"/>
      <c r="Q682" s="1"/>
      <c r="R682" s="1"/>
      <c r="S682" s="1"/>
      <c r="T682" s="1"/>
      <c r="U682" s="1"/>
    </row>
    <row r="683" spans="1:21" ht="15.6">
      <c r="A683" s="1"/>
      <c r="F683" s="1"/>
      <c r="O683" s="1"/>
      <c r="P683" s="1"/>
      <c r="Q683" s="1"/>
      <c r="R683" s="1"/>
      <c r="S683" s="1"/>
      <c r="T683" s="1"/>
      <c r="U683" s="1"/>
    </row>
    <row r="684" spans="1:21" ht="15.6">
      <c r="A684" s="1"/>
      <c r="F684" s="1"/>
      <c r="O684" s="1"/>
      <c r="P684" s="1"/>
      <c r="Q684" s="1"/>
      <c r="R684" s="1"/>
      <c r="S684" s="1"/>
      <c r="T684" s="1"/>
      <c r="U684" s="1"/>
    </row>
    <row r="685" spans="1:21" ht="15.6">
      <c r="A685" s="1"/>
      <c r="F685" s="1"/>
      <c r="O685" s="1"/>
      <c r="P685" s="1"/>
      <c r="Q685" s="1"/>
      <c r="R685" s="1"/>
      <c r="S685" s="1"/>
      <c r="T685" s="1"/>
      <c r="U685" s="1"/>
    </row>
    <row r="686" spans="1:21" ht="15.6">
      <c r="A686" s="1"/>
      <c r="F686" s="1"/>
      <c r="O686" s="1"/>
      <c r="P686" s="1"/>
      <c r="Q686" s="1"/>
      <c r="R686" s="1"/>
      <c r="S686" s="1"/>
      <c r="T686" s="1"/>
      <c r="U686" s="1"/>
    </row>
    <row r="687" spans="1:21" ht="15.6">
      <c r="A687" s="1"/>
      <c r="F687" s="1"/>
      <c r="O687" s="1"/>
      <c r="P687" s="1"/>
      <c r="Q687" s="1"/>
      <c r="R687" s="1"/>
      <c r="S687" s="1"/>
      <c r="T687" s="1"/>
      <c r="U687" s="1"/>
    </row>
    <row r="688" spans="1:21" ht="15.6">
      <c r="A688" s="1"/>
      <c r="F688" s="1"/>
      <c r="O688" s="1"/>
      <c r="P688" s="1"/>
      <c r="Q688" s="1"/>
      <c r="R688" s="1"/>
      <c r="S688" s="1"/>
      <c r="T688" s="1"/>
      <c r="U688" s="1"/>
    </row>
    <row r="689" spans="1:21" ht="15.6">
      <c r="A689" s="1"/>
      <c r="F689" s="1"/>
      <c r="O689" s="1"/>
      <c r="P689" s="1"/>
      <c r="Q689" s="1"/>
      <c r="R689" s="1"/>
      <c r="S689" s="1"/>
      <c r="T689" s="1"/>
      <c r="U689" s="1"/>
    </row>
    <row r="690" spans="1:21" ht="15.6">
      <c r="A690" s="1"/>
      <c r="F690" s="1"/>
      <c r="O690" s="1"/>
      <c r="P690" s="1"/>
      <c r="Q690" s="1"/>
      <c r="R690" s="1"/>
      <c r="S690" s="1"/>
      <c r="T690" s="1"/>
      <c r="U690" s="1"/>
    </row>
    <row r="691" spans="1:21" ht="15.6">
      <c r="A691" s="1"/>
      <c r="F691" s="1"/>
      <c r="O691" s="1"/>
      <c r="P691" s="1"/>
      <c r="Q691" s="1"/>
      <c r="R691" s="1"/>
      <c r="S691" s="1"/>
      <c r="T691" s="1"/>
      <c r="U691" s="1"/>
    </row>
    <row r="692" spans="1:21" ht="15.6">
      <c r="A692" s="1"/>
      <c r="F692" s="1"/>
      <c r="O692" s="1"/>
      <c r="P692" s="1"/>
      <c r="Q692" s="1"/>
      <c r="R692" s="1"/>
      <c r="S692" s="1"/>
      <c r="T692" s="1"/>
      <c r="U692" s="1"/>
    </row>
    <row r="693" spans="1:21" ht="15.6">
      <c r="A693" s="1"/>
      <c r="F693" s="1"/>
      <c r="O693" s="1"/>
      <c r="P693" s="1"/>
      <c r="Q693" s="1"/>
      <c r="R693" s="1"/>
      <c r="S693" s="1"/>
      <c r="T693" s="1"/>
      <c r="U693" s="1"/>
    </row>
    <row r="694" spans="1:21" ht="15.6">
      <c r="A694" s="1"/>
      <c r="F694" s="1"/>
      <c r="O694" s="1"/>
      <c r="P694" s="1"/>
      <c r="Q694" s="1"/>
      <c r="R694" s="1"/>
      <c r="S694" s="1"/>
      <c r="T694" s="1"/>
      <c r="U694" s="1"/>
    </row>
    <row r="695" spans="1:21" ht="15.6">
      <c r="A695" s="1"/>
      <c r="F695" s="1"/>
      <c r="O695" s="1"/>
      <c r="P695" s="1"/>
      <c r="Q695" s="1"/>
      <c r="R695" s="1"/>
      <c r="S695" s="1"/>
      <c r="T695" s="1"/>
      <c r="U695" s="1"/>
    </row>
    <row r="696" spans="1:21" ht="15.6">
      <c r="A696" s="1"/>
      <c r="F696" s="1"/>
      <c r="O696" s="1"/>
      <c r="P696" s="1"/>
      <c r="Q696" s="1"/>
      <c r="R696" s="1"/>
      <c r="S696" s="1"/>
      <c r="T696" s="1"/>
      <c r="U696" s="1"/>
    </row>
    <row r="697" spans="1:21" ht="15.6">
      <c r="A697" s="1"/>
      <c r="F697" s="1"/>
      <c r="O697" s="1"/>
      <c r="P697" s="1"/>
      <c r="Q697" s="1"/>
      <c r="R697" s="1"/>
      <c r="S697" s="1"/>
      <c r="T697" s="1"/>
      <c r="U697" s="1"/>
    </row>
    <row r="698" spans="1:21" ht="15.6">
      <c r="A698" s="1"/>
      <c r="F698" s="1"/>
      <c r="O698" s="1"/>
      <c r="P698" s="1"/>
      <c r="Q698" s="1"/>
      <c r="R698" s="1"/>
      <c r="S698" s="1"/>
      <c r="T698" s="1"/>
      <c r="U698" s="1"/>
    </row>
    <row r="699" spans="1:21" ht="15.6">
      <c r="A699" s="1"/>
      <c r="F699" s="1"/>
      <c r="O699" s="1"/>
      <c r="P699" s="1"/>
      <c r="Q699" s="1"/>
      <c r="R699" s="1"/>
      <c r="S699" s="1"/>
      <c r="T699" s="1"/>
      <c r="U699" s="1"/>
    </row>
    <row r="700" spans="1:21" ht="15.6">
      <c r="A700" s="1"/>
      <c r="F700" s="1"/>
      <c r="O700" s="1"/>
      <c r="P700" s="1"/>
      <c r="Q700" s="1"/>
      <c r="R700" s="1"/>
      <c r="S700" s="1"/>
      <c r="T700" s="1"/>
      <c r="U700" s="1"/>
    </row>
    <row r="701" spans="1:21" ht="15.6">
      <c r="A701" s="1"/>
      <c r="F701" s="1"/>
      <c r="O701" s="1"/>
      <c r="P701" s="1"/>
      <c r="Q701" s="1"/>
      <c r="R701" s="1"/>
      <c r="S701" s="1"/>
      <c r="T701" s="1"/>
      <c r="U701" s="1"/>
    </row>
    <row r="702" spans="1:21" ht="15.6">
      <c r="A702" s="1"/>
      <c r="F702" s="1"/>
      <c r="O702" s="1"/>
      <c r="P702" s="1"/>
      <c r="Q702" s="1"/>
      <c r="R702" s="1"/>
      <c r="S702" s="1"/>
      <c r="T702" s="1"/>
      <c r="U702" s="1"/>
    </row>
    <row r="703" spans="1:21" ht="15.6">
      <c r="A703" s="1"/>
      <c r="F703" s="1"/>
      <c r="O703" s="1"/>
      <c r="P703" s="1"/>
      <c r="Q703" s="1"/>
      <c r="R703" s="1"/>
      <c r="S703" s="1"/>
      <c r="T703" s="1"/>
      <c r="U703" s="1"/>
    </row>
    <row r="704" spans="1:21" ht="15.6">
      <c r="A704" s="1"/>
      <c r="F704" s="1"/>
      <c r="O704" s="1"/>
      <c r="P704" s="1"/>
      <c r="Q704" s="1"/>
      <c r="R704" s="1"/>
      <c r="S704" s="1"/>
      <c r="T704" s="1"/>
      <c r="U704" s="1"/>
    </row>
    <row r="705" spans="1:21" ht="15.6">
      <c r="A705" s="1"/>
      <c r="F705" s="1"/>
      <c r="O705" s="1"/>
      <c r="P705" s="1"/>
      <c r="Q705" s="1"/>
      <c r="R705" s="1"/>
      <c r="S705" s="1"/>
      <c r="T705" s="1"/>
      <c r="U705" s="1"/>
    </row>
    <row r="706" spans="1:21" ht="15.6">
      <c r="A706" s="1"/>
      <c r="F706" s="1"/>
      <c r="O706" s="1"/>
      <c r="P706" s="1"/>
      <c r="Q706" s="1"/>
      <c r="R706" s="1"/>
      <c r="S706" s="1"/>
      <c r="T706" s="1"/>
      <c r="U706" s="1"/>
    </row>
    <row r="707" spans="1:21" ht="15.6">
      <c r="A707" s="1"/>
      <c r="F707" s="1"/>
      <c r="O707" s="1"/>
      <c r="P707" s="1"/>
      <c r="Q707" s="1"/>
      <c r="R707" s="1"/>
      <c r="S707" s="1"/>
      <c r="T707" s="1"/>
      <c r="U707" s="1"/>
    </row>
    <row r="708" spans="1:21" ht="15.6">
      <c r="A708" s="1"/>
      <c r="F708" s="1"/>
      <c r="O708" s="1"/>
      <c r="P708" s="1"/>
      <c r="Q708" s="1"/>
      <c r="R708" s="1"/>
      <c r="S708" s="1"/>
      <c r="T708" s="1"/>
      <c r="U708" s="1"/>
    </row>
    <row r="709" spans="1:21" ht="15.6">
      <c r="A709" s="1"/>
      <c r="F709" s="1"/>
      <c r="O709" s="1"/>
      <c r="P709" s="1"/>
      <c r="Q709" s="1"/>
      <c r="R709" s="1"/>
      <c r="S709" s="1"/>
      <c r="T709" s="1"/>
      <c r="U709" s="1"/>
    </row>
    <row r="710" spans="1:21" ht="15.6">
      <c r="A710" s="1"/>
      <c r="F710" s="1"/>
      <c r="O710" s="1"/>
      <c r="P710" s="1"/>
      <c r="Q710" s="1"/>
      <c r="R710" s="1"/>
      <c r="S710" s="1"/>
      <c r="T710" s="1"/>
      <c r="U710" s="1"/>
    </row>
    <row r="711" spans="1:21" ht="15.6">
      <c r="A711" s="1"/>
      <c r="F711" s="1"/>
      <c r="O711" s="1"/>
      <c r="P711" s="1"/>
      <c r="Q711" s="1"/>
      <c r="R711" s="1"/>
      <c r="S711" s="1"/>
      <c r="T711" s="1"/>
      <c r="U711" s="1"/>
    </row>
    <row r="712" spans="1:21" ht="15.6">
      <c r="A712" s="1"/>
      <c r="F712" s="1"/>
      <c r="O712" s="1"/>
      <c r="P712" s="1"/>
      <c r="Q712" s="1"/>
      <c r="R712" s="1"/>
      <c r="S712" s="1"/>
      <c r="T712" s="1"/>
      <c r="U712" s="1"/>
    </row>
    <row r="713" spans="1:21" ht="15.6">
      <c r="A713" s="1"/>
      <c r="F713" s="1"/>
      <c r="O713" s="1"/>
      <c r="P713" s="1"/>
      <c r="Q713" s="1"/>
      <c r="R713" s="1"/>
      <c r="S713" s="1"/>
      <c r="T713" s="1"/>
      <c r="U713" s="1"/>
    </row>
    <row r="714" spans="1:21" ht="15.6">
      <c r="A714" s="1"/>
      <c r="F714" s="1"/>
      <c r="O714" s="1"/>
      <c r="P714" s="1"/>
      <c r="Q714" s="1"/>
      <c r="R714" s="1"/>
      <c r="S714" s="1"/>
      <c r="T714" s="1"/>
      <c r="U714" s="1"/>
    </row>
    <row r="715" spans="1:21" ht="15.6">
      <c r="A715" s="1"/>
      <c r="F715" s="1"/>
      <c r="O715" s="1"/>
      <c r="P715" s="1"/>
      <c r="Q715" s="1"/>
      <c r="R715" s="1"/>
      <c r="S715" s="1"/>
      <c r="T715" s="1"/>
      <c r="U715" s="1"/>
    </row>
    <row r="716" spans="1:21" ht="15.6">
      <c r="A716" s="1"/>
      <c r="F716" s="1"/>
      <c r="O716" s="1"/>
      <c r="P716" s="1"/>
      <c r="Q716" s="1"/>
      <c r="R716" s="1"/>
      <c r="S716" s="1"/>
      <c r="T716" s="1"/>
      <c r="U716" s="1"/>
    </row>
    <row r="717" spans="1:21" ht="15.6">
      <c r="A717" s="1"/>
      <c r="F717" s="1"/>
      <c r="O717" s="1"/>
      <c r="P717" s="1"/>
      <c r="Q717" s="1"/>
      <c r="R717" s="1"/>
      <c r="S717" s="1"/>
      <c r="T717" s="1"/>
      <c r="U717" s="1"/>
    </row>
    <row r="718" spans="1:21" ht="15.6">
      <c r="A718" s="1"/>
      <c r="F718" s="1"/>
      <c r="O718" s="1"/>
      <c r="P718" s="1"/>
      <c r="Q718" s="1"/>
      <c r="R718" s="1"/>
      <c r="S718" s="1"/>
      <c r="T718" s="1"/>
      <c r="U718" s="1"/>
    </row>
    <row r="719" spans="1:21" ht="15.6">
      <c r="A719" s="1"/>
      <c r="F719" s="1"/>
      <c r="O719" s="1"/>
      <c r="P719" s="1"/>
      <c r="Q719" s="1"/>
      <c r="R719" s="1"/>
      <c r="S719" s="1"/>
      <c r="T719" s="1"/>
      <c r="U719" s="1"/>
    </row>
    <row r="720" spans="1:21" ht="15.6">
      <c r="A720" s="1"/>
      <c r="F720" s="1"/>
      <c r="O720" s="1"/>
      <c r="P720" s="1"/>
      <c r="Q720" s="1"/>
      <c r="R720" s="1"/>
      <c r="S720" s="1"/>
      <c r="T720" s="1"/>
      <c r="U720" s="1"/>
    </row>
    <row r="721" spans="1:21" ht="15.6">
      <c r="A721" s="1"/>
      <c r="F721" s="1"/>
      <c r="O721" s="1"/>
      <c r="P721" s="1"/>
      <c r="Q721" s="1"/>
      <c r="R721" s="1"/>
      <c r="S721" s="1"/>
      <c r="T721" s="1"/>
      <c r="U721" s="1"/>
    </row>
    <row r="722" spans="1:21" ht="15.6">
      <c r="A722" s="1"/>
      <c r="F722" s="1"/>
      <c r="O722" s="1"/>
      <c r="P722" s="1"/>
      <c r="Q722" s="1"/>
      <c r="R722" s="1"/>
      <c r="S722" s="1"/>
      <c r="T722" s="1"/>
      <c r="U722" s="1"/>
    </row>
    <row r="723" spans="1:21" ht="15.6">
      <c r="A723" s="1"/>
      <c r="F723" s="1"/>
      <c r="O723" s="1"/>
      <c r="P723" s="1"/>
      <c r="Q723" s="1"/>
      <c r="R723" s="1"/>
      <c r="S723" s="1"/>
      <c r="T723" s="1"/>
      <c r="U723" s="1"/>
    </row>
    <row r="724" spans="1:21" ht="15.6">
      <c r="A724" s="1"/>
      <c r="F724" s="1"/>
      <c r="O724" s="1"/>
      <c r="P724" s="1"/>
      <c r="Q724" s="1"/>
      <c r="R724" s="1"/>
      <c r="S724" s="1"/>
      <c r="T724" s="1"/>
      <c r="U724" s="1"/>
    </row>
    <row r="725" spans="1:21" ht="15.6">
      <c r="A725" s="1"/>
      <c r="F725" s="1"/>
      <c r="O725" s="1"/>
      <c r="P725" s="1"/>
      <c r="Q725" s="1"/>
      <c r="R725" s="1"/>
      <c r="S725" s="1"/>
      <c r="T725" s="1"/>
      <c r="U725" s="1"/>
    </row>
    <row r="726" spans="1:21" ht="15.6">
      <c r="A726" s="1"/>
      <c r="F726" s="1"/>
      <c r="O726" s="1"/>
      <c r="P726" s="1"/>
      <c r="Q726" s="1"/>
      <c r="R726" s="1"/>
      <c r="S726" s="1"/>
      <c r="T726" s="1"/>
      <c r="U726" s="1"/>
    </row>
    <row r="727" spans="1:21" ht="15.6">
      <c r="A727" s="1"/>
      <c r="F727" s="1"/>
      <c r="O727" s="1"/>
      <c r="P727" s="1"/>
      <c r="Q727" s="1"/>
      <c r="R727" s="1"/>
      <c r="S727" s="1"/>
      <c r="T727" s="1"/>
      <c r="U727" s="1"/>
    </row>
    <row r="728" spans="1:21" ht="15.6">
      <c r="A728" s="1"/>
      <c r="F728" s="1"/>
      <c r="O728" s="1"/>
      <c r="P728" s="1"/>
      <c r="Q728" s="1"/>
      <c r="R728" s="1"/>
      <c r="S728" s="1"/>
      <c r="T728" s="1"/>
      <c r="U728" s="1"/>
    </row>
    <row r="729" spans="1:21" ht="15.6">
      <c r="A729" s="1"/>
      <c r="F729" s="1"/>
      <c r="O729" s="1"/>
      <c r="P729" s="1"/>
      <c r="Q729" s="1"/>
      <c r="R729" s="1"/>
      <c r="S729" s="1"/>
      <c r="T729" s="1"/>
      <c r="U729" s="1"/>
    </row>
    <row r="730" spans="1:21" ht="15.6">
      <c r="A730" s="1"/>
      <c r="F730" s="1"/>
      <c r="O730" s="1"/>
      <c r="P730" s="1"/>
      <c r="Q730" s="1"/>
      <c r="R730" s="1"/>
      <c r="S730" s="1"/>
      <c r="T730" s="1"/>
      <c r="U730" s="1"/>
    </row>
    <row r="731" spans="1:21" ht="15.6">
      <c r="A731" s="1"/>
      <c r="F731" s="1"/>
      <c r="O731" s="1"/>
      <c r="P731" s="1"/>
      <c r="Q731" s="1"/>
      <c r="R731" s="1"/>
      <c r="S731" s="1"/>
      <c r="T731" s="1"/>
      <c r="U731" s="1"/>
    </row>
    <row r="732" spans="1:21" ht="15.6">
      <c r="A732" s="1"/>
      <c r="F732" s="1"/>
      <c r="O732" s="1"/>
      <c r="P732" s="1"/>
      <c r="Q732" s="1"/>
      <c r="R732" s="1"/>
      <c r="S732" s="1"/>
      <c r="T732" s="1"/>
      <c r="U732" s="1"/>
    </row>
    <row r="733" spans="1:21" ht="15.6">
      <c r="A733" s="1"/>
      <c r="F733" s="1"/>
      <c r="O733" s="1"/>
      <c r="P733" s="1"/>
      <c r="Q733" s="1"/>
      <c r="R733" s="1"/>
      <c r="S733" s="1"/>
      <c r="T733" s="1"/>
      <c r="U733" s="1"/>
    </row>
    <row r="734" spans="1:21" ht="15.6">
      <c r="A734" s="1"/>
      <c r="F734" s="1"/>
      <c r="O734" s="1"/>
      <c r="P734" s="1"/>
      <c r="Q734" s="1"/>
      <c r="R734" s="1"/>
      <c r="S734" s="1"/>
      <c r="T734" s="1"/>
      <c r="U734" s="1"/>
    </row>
    <row r="735" spans="1:21" ht="15.6">
      <c r="A735" s="1"/>
      <c r="F735" s="1"/>
      <c r="O735" s="1"/>
      <c r="P735" s="1"/>
      <c r="Q735" s="1"/>
      <c r="R735" s="1"/>
      <c r="S735" s="1"/>
      <c r="T735" s="1"/>
      <c r="U735" s="1"/>
    </row>
    <row r="736" spans="1:21" ht="15.6">
      <c r="A736" s="1"/>
      <c r="F736" s="1"/>
      <c r="O736" s="1"/>
      <c r="P736" s="1"/>
      <c r="Q736" s="1"/>
      <c r="R736" s="1"/>
      <c r="S736" s="1"/>
      <c r="T736" s="1"/>
      <c r="U736" s="1"/>
    </row>
    <row r="737" spans="1:21" ht="15.6">
      <c r="A737" s="1"/>
      <c r="F737" s="1"/>
      <c r="O737" s="1"/>
      <c r="P737" s="1"/>
      <c r="Q737" s="1"/>
      <c r="R737" s="1"/>
      <c r="S737" s="1"/>
      <c r="T737" s="1"/>
      <c r="U737" s="1"/>
    </row>
    <row r="738" spans="1:21" ht="15.6">
      <c r="A738" s="1"/>
      <c r="F738" s="1"/>
      <c r="O738" s="1"/>
      <c r="P738" s="1"/>
      <c r="Q738" s="1"/>
      <c r="R738" s="1"/>
      <c r="S738" s="1"/>
      <c r="T738" s="1"/>
      <c r="U738" s="1"/>
    </row>
    <row r="739" spans="1:21" ht="15.6">
      <c r="A739" s="1"/>
      <c r="F739" s="1"/>
      <c r="O739" s="1"/>
      <c r="P739" s="1"/>
      <c r="Q739" s="1"/>
      <c r="R739" s="1"/>
      <c r="S739" s="1"/>
      <c r="T739" s="1"/>
      <c r="U739" s="1"/>
    </row>
    <row r="740" spans="1:21" ht="15.6">
      <c r="A740" s="1"/>
      <c r="F740" s="1"/>
      <c r="O740" s="1"/>
      <c r="P740" s="1"/>
      <c r="Q740" s="1"/>
      <c r="R740" s="1"/>
      <c r="S740" s="1"/>
      <c r="T740" s="1"/>
      <c r="U740" s="1"/>
    </row>
    <row r="741" spans="1:21" ht="15.6">
      <c r="A741" s="1"/>
      <c r="F741" s="1"/>
      <c r="O741" s="1"/>
      <c r="P741" s="1"/>
      <c r="Q741" s="1"/>
      <c r="R741" s="1"/>
      <c r="S741" s="1"/>
      <c r="T741" s="1"/>
      <c r="U741" s="1"/>
    </row>
    <row r="742" spans="1:21" ht="15.6">
      <c r="A742" s="1"/>
      <c r="F742" s="1"/>
      <c r="O742" s="1"/>
      <c r="P742" s="1"/>
      <c r="Q742" s="1"/>
      <c r="R742" s="1"/>
      <c r="S742" s="1"/>
      <c r="T742" s="1"/>
      <c r="U742" s="1"/>
    </row>
    <row r="743" spans="1:21" ht="15.6">
      <c r="A743" s="1"/>
      <c r="F743" s="1"/>
      <c r="O743" s="1"/>
      <c r="P743" s="1"/>
      <c r="Q743" s="1"/>
      <c r="R743" s="1"/>
      <c r="S743" s="1"/>
      <c r="T743" s="1"/>
      <c r="U743" s="1"/>
    </row>
    <row r="744" spans="1:21" ht="15.6">
      <c r="A744" s="1"/>
      <c r="F744" s="1"/>
      <c r="O744" s="1"/>
      <c r="P744" s="1"/>
      <c r="Q744" s="1"/>
      <c r="R744" s="1"/>
      <c r="S744" s="1"/>
      <c r="T744" s="1"/>
      <c r="U744" s="1"/>
    </row>
    <row r="745" spans="1:21" ht="15.6">
      <c r="A745" s="1"/>
      <c r="F745" s="1"/>
      <c r="O745" s="1"/>
      <c r="P745" s="1"/>
      <c r="Q745" s="1"/>
      <c r="R745" s="1"/>
      <c r="S745" s="1"/>
      <c r="T745" s="1"/>
      <c r="U745" s="1"/>
    </row>
    <row r="746" spans="1:21" ht="15.6">
      <c r="A746" s="1"/>
      <c r="F746" s="1"/>
      <c r="O746" s="1"/>
      <c r="P746" s="1"/>
      <c r="Q746" s="1"/>
      <c r="R746" s="1"/>
      <c r="S746" s="1"/>
      <c r="T746" s="1"/>
      <c r="U746" s="1"/>
    </row>
    <row r="747" spans="1:21" ht="15.6">
      <c r="A747" s="1"/>
      <c r="F747" s="1"/>
      <c r="O747" s="1"/>
      <c r="P747" s="1"/>
      <c r="Q747" s="1"/>
      <c r="R747" s="1"/>
      <c r="S747" s="1"/>
      <c r="T747" s="1"/>
      <c r="U747" s="1"/>
    </row>
    <row r="748" spans="1:21" ht="15.6">
      <c r="A748" s="1"/>
      <c r="F748" s="1"/>
      <c r="O748" s="1"/>
      <c r="P748" s="1"/>
      <c r="Q748" s="1"/>
      <c r="R748" s="1"/>
      <c r="S748" s="1"/>
      <c r="T748" s="1"/>
      <c r="U748" s="1"/>
    </row>
    <row r="749" spans="1:21" ht="15.6">
      <c r="A749" s="1"/>
      <c r="F749" s="1"/>
      <c r="O749" s="1"/>
      <c r="P749" s="1"/>
      <c r="Q749" s="1"/>
      <c r="R749" s="1"/>
      <c r="S749" s="1"/>
      <c r="T749" s="1"/>
      <c r="U749" s="1"/>
    </row>
    <row r="750" spans="1:21" ht="15.6">
      <c r="A750" s="1"/>
      <c r="F750" s="1"/>
      <c r="O750" s="1"/>
      <c r="P750" s="1"/>
      <c r="Q750" s="1"/>
      <c r="R750" s="1"/>
      <c r="S750" s="1"/>
      <c r="T750" s="1"/>
      <c r="U750" s="1"/>
    </row>
    <row r="751" spans="1:21" ht="15.6">
      <c r="A751" s="1"/>
      <c r="F751" s="1"/>
      <c r="O751" s="1"/>
      <c r="P751" s="1"/>
      <c r="Q751" s="1"/>
      <c r="R751" s="1"/>
      <c r="S751" s="1"/>
      <c r="T751" s="1"/>
      <c r="U751" s="1"/>
    </row>
    <row r="752" spans="1:21" ht="15.6">
      <c r="A752" s="1"/>
      <c r="F752" s="1"/>
      <c r="O752" s="1"/>
      <c r="P752" s="1"/>
      <c r="Q752" s="1"/>
      <c r="R752" s="1"/>
      <c r="S752" s="1"/>
      <c r="T752" s="1"/>
      <c r="U752" s="1"/>
    </row>
    <row r="753" spans="1:21" ht="15.6">
      <c r="A753" s="1"/>
      <c r="F753" s="1"/>
      <c r="O753" s="1"/>
      <c r="P753" s="1"/>
      <c r="Q753" s="1"/>
      <c r="R753" s="1"/>
      <c r="S753" s="1"/>
      <c r="T753" s="1"/>
      <c r="U753" s="1"/>
    </row>
    <row r="754" spans="1:21" ht="15.6">
      <c r="A754" s="1"/>
      <c r="F754" s="1"/>
      <c r="O754" s="1"/>
      <c r="P754" s="1"/>
      <c r="Q754" s="1"/>
      <c r="R754" s="1"/>
      <c r="S754" s="1"/>
      <c r="T754" s="1"/>
      <c r="U754" s="1"/>
    </row>
    <row r="755" spans="1:21" ht="15.6">
      <c r="A755" s="1"/>
      <c r="F755" s="1"/>
      <c r="O755" s="1"/>
      <c r="P755" s="1"/>
      <c r="Q755" s="1"/>
      <c r="R755" s="1"/>
      <c r="S755" s="1"/>
      <c r="T755" s="1"/>
      <c r="U755" s="1"/>
    </row>
    <row r="756" spans="1:21" ht="15.6">
      <c r="A756" s="1"/>
      <c r="F756" s="1"/>
      <c r="O756" s="1"/>
      <c r="P756" s="1"/>
      <c r="Q756" s="1"/>
      <c r="R756" s="1"/>
      <c r="S756" s="1"/>
      <c r="T756" s="1"/>
      <c r="U756" s="1"/>
    </row>
    <row r="757" spans="1:21" ht="15.6">
      <c r="A757" s="1"/>
      <c r="F757" s="1"/>
      <c r="O757" s="1"/>
      <c r="P757" s="1"/>
      <c r="Q757" s="1"/>
      <c r="R757" s="1"/>
      <c r="S757" s="1"/>
      <c r="T757" s="1"/>
      <c r="U757" s="1"/>
    </row>
    <row r="758" spans="1:21" ht="15.6">
      <c r="A758" s="1"/>
      <c r="F758" s="1"/>
      <c r="O758" s="1"/>
      <c r="P758" s="1"/>
      <c r="Q758" s="1"/>
      <c r="R758" s="1"/>
      <c r="S758" s="1"/>
      <c r="T758" s="1"/>
      <c r="U758" s="1"/>
    </row>
    <row r="759" spans="1:21" ht="15.6">
      <c r="A759" s="1"/>
      <c r="F759" s="1"/>
      <c r="O759" s="1"/>
      <c r="P759" s="1"/>
      <c r="Q759" s="1"/>
      <c r="R759" s="1"/>
      <c r="S759" s="1"/>
      <c r="T759" s="1"/>
      <c r="U759" s="1"/>
    </row>
    <row r="760" spans="1:21" ht="15.6">
      <c r="A760" s="1"/>
      <c r="F760" s="1"/>
      <c r="O760" s="1"/>
      <c r="P760" s="1"/>
      <c r="Q760" s="1"/>
      <c r="R760" s="1"/>
      <c r="S760" s="1"/>
      <c r="T760" s="1"/>
      <c r="U760" s="1"/>
    </row>
    <row r="761" spans="1:21" ht="15.6">
      <c r="A761" s="1"/>
      <c r="F761" s="1"/>
      <c r="O761" s="1"/>
      <c r="P761" s="1"/>
      <c r="Q761" s="1"/>
      <c r="R761" s="1"/>
      <c r="S761" s="1"/>
      <c r="T761" s="1"/>
      <c r="U761" s="1"/>
    </row>
    <row r="762" spans="1:21" ht="15.6">
      <c r="A762" s="1"/>
      <c r="F762" s="1"/>
      <c r="O762" s="1"/>
      <c r="P762" s="1"/>
      <c r="Q762" s="1"/>
      <c r="R762" s="1"/>
      <c r="S762" s="1"/>
      <c r="T762" s="1"/>
      <c r="U762" s="1"/>
    </row>
    <row r="763" spans="1:21" ht="15.6">
      <c r="A763" s="1"/>
      <c r="F763" s="1"/>
      <c r="O763" s="1"/>
      <c r="P763" s="1"/>
      <c r="Q763" s="1"/>
      <c r="R763" s="1"/>
      <c r="S763" s="1"/>
      <c r="T763" s="1"/>
      <c r="U763" s="1"/>
    </row>
    <row r="764" spans="1:21" ht="15.6">
      <c r="A764" s="1"/>
      <c r="F764" s="1"/>
      <c r="O764" s="1"/>
      <c r="P764" s="1"/>
      <c r="Q764" s="1"/>
      <c r="R764" s="1"/>
      <c r="S764" s="1"/>
      <c r="T764" s="1"/>
      <c r="U764" s="1"/>
    </row>
    <row r="765" spans="1:21" ht="15.6">
      <c r="A765" s="1"/>
      <c r="F765" s="1"/>
      <c r="O765" s="1"/>
      <c r="P765" s="1"/>
      <c r="Q765" s="1"/>
      <c r="R765" s="1"/>
      <c r="S765" s="1"/>
      <c r="T765" s="1"/>
      <c r="U765" s="1"/>
    </row>
    <row r="766" spans="1:21" ht="15.6">
      <c r="A766" s="1"/>
      <c r="F766" s="1"/>
      <c r="O766" s="1"/>
      <c r="P766" s="1"/>
      <c r="Q766" s="1"/>
      <c r="R766" s="1"/>
      <c r="S766" s="1"/>
      <c r="T766" s="1"/>
      <c r="U766" s="1"/>
    </row>
    <row r="767" spans="1:21" ht="15.6">
      <c r="A767" s="1"/>
      <c r="F767" s="1"/>
      <c r="O767" s="1"/>
      <c r="P767" s="1"/>
      <c r="Q767" s="1"/>
      <c r="R767" s="1"/>
      <c r="S767" s="1"/>
      <c r="T767" s="1"/>
      <c r="U767" s="1"/>
    </row>
    <row r="768" spans="1:21" ht="15.6">
      <c r="A768" s="1"/>
      <c r="F768" s="1"/>
      <c r="O768" s="1"/>
      <c r="P768" s="1"/>
      <c r="Q768" s="1"/>
      <c r="R768" s="1"/>
      <c r="S768" s="1"/>
      <c r="T768" s="1"/>
      <c r="U768" s="1"/>
    </row>
    <row r="769" spans="1:21" ht="15.6">
      <c r="A769" s="1"/>
      <c r="F769" s="1"/>
      <c r="O769" s="1"/>
      <c r="P769" s="1"/>
      <c r="Q769" s="1"/>
      <c r="R769" s="1"/>
      <c r="S769" s="1"/>
      <c r="T769" s="1"/>
      <c r="U769" s="1"/>
    </row>
    <row r="770" spans="1:21" ht="15.6">
      <c r="A770" s="1"/>
      <c r="F770" s="1"/>
      <c r="O770" s="1"/>
      <c r="P770" s="1"/>
      <c r="Q770" s="1"/>
      <c r="R770" s="1"/>
      <c r="S770" s="1"/>
      <c r="T770" s="1"/>
      <c r="U770" s="1"/>
    </row>
    <row r="771" spans="1:21" ht="15.6">
      <c r="A771" s="1"/>
      <c r="F771" s="1"/>
      <c r="O771" s="1"/>
      <c r="P771" s="1"/>
      <c r="Q771" s="1"/>
      <c r="R771" s="1"/>
      <c r="S771" s="1"/>
      <c r="T771" s="1"/>
      <c r="U771" s="1"/>
    </row>
    <row r="772" spans="1:21" ht="15.6">
      <c r="A772" s="1"/>
      <c r="F772" s="1"/>
      <c r="O772" s="1"/>
      <c r="P772" s="1"/>
      <c r="Q772" s="1"/>
      <c r="R772" s="1"/>
      <c r="S772" s="1"/>
      <c r="T772" s="1"/>
      <c r="U772" s="1"/>
    </row>
    <row r="773" spans="1:21" ht="15.6">
      <c r="A773" s="1"/>
      <c r="F773" s="1"/>
      <c r="O773" s="1"/>
      <c r="P773" s="1"/>
      <c r="Q773" s="1"/>
      <c r="R773" s="1"/>
      <c r="S773" s="1"/>
      <c r="T773" s="1"/>
      <c r="U773" s="1"/>
    </row>
    <row r="774" spans="1:21" ht="15.6">
      <c r="A774" s="1"/>
      <c r="F774" s="1"/>
      <c r="O774" s="1"/>
      <c r="P774" s="1"/>
      <c r="Q774" s="1"/>
      <c r="R774" s="1"/>
      <c r="S774" s="1"/>
      <c r="T774" s="1"/>
      <c r="U774" s="1"/>
    </row>
    <row r="775" spans="1:21" ht="15.6">
      <c r="A775" s="1"/>
      <c r="F775" s="1"/>
      <c r="O775" s="1"/>
      <c r="P775" s="1"/>
      <c r="Q775" s="1"/>
      <c r="R775" s="1"/>
      <c r="S775" s="1"/>
      <c r="T775" s="1"/>
      <c r="U775" s="1"/>
    </row>
    <row r="776" spans="1:21" ht="15.6">
      <c r="A776" s="1"/>
      <c r="F776" s="1"/>
      <c r="O776" s="1"/>
      <c r="P776" s="1"/>
      <c r="Q776" s="1"/>
      <c r="R776" s="1"/>
      <c r="S776" s="1"/>
      <c r="T776" s="1"/>
      <c r="U776" s="1"/>
    </row>
    <row r="777" spans="1:21" ht="15.6">
      <c r="A777" s="1"/>
      <c r="F777" s="1"/>
      <c r="O777" s="1"/>
      <c r="P777" s="1"/>
      <c r="Q777" s="1"/>
      <c r="R777" s="1"/>
      <c r="S777" s="1"/>
      <c r="T777" s="1"/>
      <c r="U777" s="1"/>
    </row>
    <row r="778" spans="1:21" ht="15.6">
      <c r="A778" s="1"/>
      <c r="F778" s="1"/>
      <c r="O778" s="1"/>
      <c r="P778" s="1"/>
      <c r="Q778" s="1"/>
      <c r="R778" s="1"/>
      <c r="S778" s="1"/>
      <c r="T778" s="1"/>
      <c r="U778" s="1"/>
    </row>
    <row r="779" spans="1:21" ht="15.6">
      <c r="A779" s="1"/>
      <c r="F779" s="1"/>
      <c r="O779" s="1"/>
      <c r="P779" s="1"/>
      <c r="Q779" s="1"/>
      <c r="R779" s="1"/>
      <c r="S779" s="1"/>
      <c r="T779" s="1"/>
      <c r="U779" s="1"/>
    </row>
    <row r="780" spans="1:21" ht="15.6">
      <c r="A780" s="1"/>
      <c r="F780" s="1"/>
      <c r="O780" s="1"/>
      <c r="P780" s="1"/>
      <c r="Q780" s="1"/>
      <c r="R780" s="1"/>
      <c r="S780" s="1"/>
      <c r="T780" s="1"/>
      <c r="U780" s="1"/>
    </row>
    <row r="781" spans="1:21" ht="15.6">
      <c r="A781" s="1"/>
      <c r="F781" s="1"/>
      <c r="O781" s="1"/>
      <c r="P781" s="1"/>
      <c r="Q781" s="1"/>
      <c r="R781" s="1"/>
      <c r="S781" s="1"/>
      <c r="T781" s="1"/>
      <c r="U781" s="1"/>
    </row>
    <row r="782" spans="1:21" ht="15.6">
      <c r="A782" s="1"/>
      <c r="F782" s="1"/>
      <c r="O782" s="1"/>
      <c r="P782" s="1"/>
      <c r="Q782" s="1"/>
      <c r="R782" s="1"/>
      <c r="S782" s="1"/>
      <c r="T782" s="1"/>
      <c r="U782" s="1"/>
    </row>
    <row r="783" spans="1:21" ht="15.6">
      <c r="A783" s="1"/>
      <c r="F783" s="1"/>
      <c r="O783" s="1"/>
      <c r="P783" s="1"/>
      <c r="Q783" s="1"/>
      <c r="R783" s="1"/>
      <c r="S783" s="1"/>
      <c r="T783" s="1"/>
      <c r="U783" s="1"/>
    </row>
    <row r="784" spans="1:21" ht="15.6">
      <c r="A784" s="1"/>
      <c r="F784" s="1"/>
      <c r="O784" s="1"/>
      <c r="P784" s="1"/>
      <c r="Q784" s="1"/>
      <c r="R784" s="1"/>
      <c r="S784" s="1"/>
      <c r="T784" s="1"/>
      <c r="U784" s="1"/>
    </row>
    <row r="785" spans="1:21" ht="15.6">
      <c r="A785" s="1"/>
      <c r="F785" s="1"/>
      <c r="O785" s="1"/>
      <c r="P785" s="1"/>
      <c r="Q785" s="1"/>
      <c r="R785" s="1"/>
      <c r="S785" s="1"/>
      <c r="T785" s="1"/>
      <c r="U785" s="1"/>
    </row>
    <row r="786" spans="1:21" ht="15.6">
      <c r="A786" s="1"/>
      <c r="F786" s="1"/>
      <c r="O786" s="1"/>
      <c r="P786" s="1"/>
      <c r="Q786" s="1"/>
      <c r="R786" s="1"/>
      <c r="S786" s="1"/>
      <c r="T786" s="1"/>
      <c r="U786" s="1"/>
    </row>
    <row r="787" spans="1:21" ht="15.6">
      <c r="A787" s="1"/>
      <c r="F787" s="1"/>
      <c r="O787" s="1"/>
      <c r="P787" s="1"/>
      <c r="Q787" s="1"/>
      <c r="R787" s="1"/>
      <c r="S787" s="1"/>
      <c r="T787" s="1"/>
      <c r="U787" s="1"/>
    </row>
    <row r="788" spans="1:21" ht="15.6">
      <c r="A788" s="1"/>
      <c r="F788" s="1"/>
      <c r="O788" s="1"/>
      <c r="P788" s="1"/>
      <c r="Q788" s="1"/>
      <c r="R788" s="1"/>
      <c r="S788" s="1"/>
      <c r="T788" s="1"/>
      <c r="U788" s="1"/>
    </row>
    <row r="789" spans="1:21" ht="15.6">
      <c r="A789" s="1"/>
      <c r="F789" s="1"/>
      <c r="O789" s="1"/>
      <c r="P789" s="1"/>
      <c r="Q789" s="1"/>
      <c r="R789" s="1"/>
      <c r="S789" s="1"/>
      <c r="T789" s="1"/>
      <c r="U789" s="1"/>
    </row>
    <row r="790" spans="1:21" ht="15.6">
      <c r="A790" s="1"/>
      <c r="F790" s="1"/>
      <c r="O790" s="1"/>
      <c r="P790" s="1"/>
      <c r="Q790" s="1"/>
      <c r="R790" s="1"/>
      <c r="S790" s="1"/>
      <c r="T790" s="1"/>
      <c r="U790" s="1"/>
    </row>
    <row r="791" spans="1:21" ht="15.6">
      <c r="A791" s="1"/>
      <c r="F791" s="1"/>
      <c r="O791" s="1"/>
      <c r="P791" s="1"/>
      <c r="Q791" s="1"/>
      <c r="R791" s="1"/>
      <c r="S791" s="1"/>
      <c r="T791" s="1"/>
      <c r="U791" s="1"/>
    </row>
    <row r="792" spans="1:21" ht="15.6">
      <c r="A792" s="1"/>
      <c r="F792" s="1"/>
      <c r="O792" s="1"/>
      <c r="P792" s="1"/>
      <c r="Q792" s="1"/>
      <c r="R792" s="1"/>
      <c r="S792" s="1"/>
      <c r="T792" s="1"/>
      <c r="U792" s="1"/>
    </row>
    <row r="793" spans="1:21" ht="15.6">
      <c r="A793" s="1"/>
      <c r="F793" s="1"/>
      <c r="O793" s="1"/>
      <c r="P793" s="1"/>
      <c r="Q793" s="1"/>
      <c r="R793" s="1"/>
      <c r="S793" s="1"/>
      <c r="T793" s="1"/>
      <c r="U793" s="1"/>
    </row>
    <row r="794" spans="1:21" ht="15.6">
      <c r="A794" s="1"/>
      <c r="F794" s="1"/>
      <c r="O794" s="1"/>
      <c r="P794" s="1"/>
      <c r="Q794" s="1"/>
      <c r="R794" s="1"/>
      <c r="S794" s="1"/>
      <c r="T794" s="1"/>
      <c r="U794" s="1"/>
    </row>
    <row r="795" spans="1:21" ht="15.6">
      <c r="A795" s="1"/>
      <c r="F795" s="1"/>
      <c r="O795" s="1"/>
      <c r="P795" s="1"/>
      <c r="Q795" s="1"/>
      <c r="R795" s="1"/>
      <c r="S795" s="1"/>
      <c r="T795" s="1"/>
      <c r="U795" s="1"/>
    </row>
    <row r="796" spans="1:21" ht="15.6">
      <c r="A796" s="1"/>
      <c r="F796" s="1"/>
      <c r="O796" s="1"/>
      <c r="P796" s="1"/>
      <c r="Q796" s="1"/>
      <c r="R796" s="1"/>
      <c r="S796" s="1"/>
      <c r="T796" s="1"/>
      <c r="U796" s="1"/>
    </row>
    <row r="797" spans="1:21" ht="15.6">
      <c r="A797" s="1"/>
      <c r="F797" s="1"/>
      <c r="O797" s="1"/>
      <c r="P797" s="1"/>
      <c r="Q797" s="1"/>
      <c r="R797" s="1"/>
      <c r="S797" s="1"/>
      <c r="T797" s="1"/>
      <c r="U797" s="1"/>
    </row>
    <row r="798" spans="1:21" ht="15.6">
      <c r="A798" s="1"/>
      <c r="F798" s="1"/>
      <c r="O798" s="1"/>
      <c r="P798" s="1"/>
      <c r="Q798" s="1"/>
      <c r="R798" s="1"/>
      <c r="S798" s="1"/>
      <c r="T798" s="1"/>
      <c r="U798" s="1"/>
    </row>
    <row r="799" spans="1:21" ht="15.6">
      <c r="A799" s="1"/>
      <c r="F799" s="1"/>
      <c r="O799" s="1"/>
      <c r="P799" s="1"/>
      <c r="Q799" s="1"/>
      <c r="R799" s="1"/>
      <c r="S799" s="1"/>
      <c r="T799" s="1"/>
      <c r="U799" s="1"/>
    </row>
    <row r="800" spans="1:21" ht="15.6">
      <c r="A800" s="1"/>
      <c r="F800" s="1"/>
      <c r="O800" s="1"/>
      <c r="P800" s="1"/>
      <c r="Q800" s="1"/>
      <c r="R800" s="1"/>
      <c r="S800" s="1"/>
      <c r="T800" s="1"/>
      <c r="U800" s="1"/>
    </row>
    <row r="801" spans="1:21" ht="15.6">
      <c r="A801" s="1"/>
      <c r="F801" s="1"/>
      <c r="O801" s="1"/>
      <c r="P801" s="1"/>
      <c r="Q801" s="1"/>
      <c r="R801" s="1"/>
      <c r="S801" s="1"/>
      <c r="T801" s="1"/>
      <c r="U801" s="1"/>
    </row>
    <row r="802" spans="1:21" ht="15.6">
      <c r="A802" s="1"/>
      <c r="F802" s="1"/>
      <c r="O802" s="1"/>
      <c r="P802" s="1"/>
      <c r="Q802" s="1"/>
      <c r="R802" s="1"/>
      <c r="S802" s="1"/>
      <c r="T802" s="1"/>
      <c r="U802" s="1"/>
    </row>
    <row r="803" spans="1:21" ht="15.6">
      <c r="A803" s="1"/>
      <c r="F803" s="1"/>
      <c r="O803" s="1"/>
      <c r="P803" s="1"/>
      <c r="Q803" s="1"/>
      <c r="R803" s="1"/>
      <c r="S803" s="1"/>
      <c r="T803" s="1"/>
      <c r="U803" s="1"/>
    </row>
    <row r="804" spans="1:21" ht="15.6">
      <c r="A804" s="1"/>
      <c r="F804" s="1"/>
      <c r="O804" s="1"/>
      <c r="P804" s="1"/>
      <c r="Q804" s="1"/>
      <c r="R804" s="1"/>
      <c r="S804" s="1"/>
      <c r="T804" s="1"/>
      <c r="U804" s="1"/>
    </row>
    <row r="805" spans="1:21" ht="15.6">
      <c r="A805" s="1"/>
      <c r="F805" s="1"/>
      <c r="O805" s="1"/>
      <c r="P805" s="1"/>
      <c r="Q805" s="1"/>
      <c r="R805" s="1"/>
      <c r="S805" s="1"/>
      <c r="T805" s="1"/>
      <c r="U805" s="1"/>
    </row>
    <row r="806" spans="1:21" ht="15.6">
      <c r="A806" s="1"/>
      <c r="F806" s="1"/>
      <c r="O806" s="1"/>
      <c r="P806" s="1"/>
      <c r="Q806" s="1"/>
      <c r="R806" s="1"/>
      <c r="S806" s="1"/>
      <c r="T806" s="1"/>
      <c r="U806" s="1"/>
    </row>
    <row r="807" spans="1:21" ht="15.6">
      <c r="A807" s="1"/>
      <c r="F807" s="1"/>
      <c r="O807" s="1"/>
      <c r="P807" s="1"/>
      <c r="Q807" s="1"/>
      <c r="R807" s="1"/>
      <c r="S807" s="1"/>
      <c r="T807" s="1"/>
      <c r="U807" s="1"/>
    </row>
    <row r="808" spans="1:21" ht="15.6">
      <c r="A808" s="1"/>
      <c r="F808" s="1"/>
      <c r="O808" s="1"/>
      <c r="P808" s="1"/>
      <c r="Q808" s="1"/>
      <c r="R808" s="1"/>
      <c r="S808" s="1"/>
      <c r="T808" s="1"/>
      <c r="U808" s="1"/>
    </row>
    <row r="809" spans="1:21" ht="15.6">
      <c r="A809" s="1"/>
      <c r="F809" s="1"/>
      <c r="O809" s="1"/>
      <c r="P809" s="1"/>
      <c r="Q809" s="1"/>
      <c r="R809" s="1"/>
      <c r="S809" s="1"/>
      <c r="T809" s="1"/>
      <c r="U809" s="1"/>
    </row>
    <row r="810" spans="1:21" ht="15.6">
      <c r="A810" s="1"/>
      <c r="F810" s="1"/>
      <c r="O810" s="1"/>
      <c r="P810" s="1"/>
      <c r="Q810" s="1"/>
      <c r="R810" s="1"/>
      <c r="S810" s="1"/>
      <c r="T810" s="1"/>
      <c r="U810" s="1"/>
    </row>
    <row r="811" spans="1:21" ht="15.6">
      <c r="A811" s="1"/>
      <c r="F811" s="1"/>
      <c r="O811" s="1"/>
      <c r="P811" s="1"/>
      <c r="Q811" s="1"/>
      <c r="R811" s="1"/>
      <c r="S811" s="1"/>
      <c r="T811" s="1"/>
      <c r="U811" s="1"/>
    </row>
    <row r="812" spans="1:21" ht="15.6">
      <c r="A812" s="1"/>
      <c r="F812" s="1"/>
      <c r="O812" s="1"/>
      <c r="P812" s="1"/>
      <c r="Q812" s="1"/>
      <c r="R812" s="1"/>
      <c r="S812" s="1"/>
      <c r="T812" s="1"/>
      <c r="U812" s="1"/>
    </row>
    <row r="813" spans="1:21" ht="15.6">
      <c r="A813" s="1"/>
      <c r="F813" s="1"/>
      <c r="O813" s="1"/>
      <c r="P813" s="1"/>
      <c r="Q813" s="1"/>
      <c r="R813" s="1"/>
      <c r="S813" s="1"/>
      <c r="T813" s="1"/>
      <c r="U813" s="1"/>
    </row>
    <row r="814" spans="1:21" ht="15.6">
      <c r="A814" s="1"/>
      <c r="F814" s="1"/>
      <c r="O814" s="1"/>
      <c r="P814" s="1"/>
      <c r="Q814" s="1"/>
      <c r="R814" s="1"/>
      <c r="S814" s="1"/>
      <c r="T814" s="1"/>
      <c r="U814" s="1"/>
    </row>
    <row r="815" spans="1:21" ht="15.6">
      <c r="A815" s="1"/>
      <c r="F815" s="1"/>
      <c r="O815" s="1"/>
      <c r="P815" s="1"/>
      <c r="Q815" s="1"/>
      <c r="R815" s="1"/>
      <c r="S815" s="1"/>
      <c r="T815" s="1"/>
      <c r="U815" s="1"/>
    </row>
    <row r="816" spans="1:21" ht="15.6">
      <c r="A816" s="1"/>
      <c r="F816" s="1"/>
      <c r="O816" s="1"/>
      <c r="P816" s="1"/>
      <c r="Q816" s="1"/>
      <c r="R816" s="1"/>
      <c r="S816" s="1"/>
      <c r="T816" s="1"/>
      <c r="U816" s="1"/>
    </row>
    <row r="817" spans="1:21" ht="15.6">
      <c r="A817" s="1"/>
      <c r="F817" s="1"/>
      <c r="O817" s="1"/>
      <c r="P817" s="1"/>
      <c r="Q817" s="1"/>
      <c r="R817" s="1"/>
      <c r="S817" s="1"/>
      <c r="T817" s="1"/>
      <c r="U817" s="1"/>
    </row>
    <row r="818" spans="1:21" ht="15.6">
      <c r="A818" s="1"/>
      <c r="F818" s="1"/>
      <c r="O818" s="1"/>
      <c r="P818" s="1"/>
      <c r="Q818" s="1"/>
      <c r="R818" s="1"/>
      <c r="S818" s="1"/>
      <c r="T818" s="1"/>
      <c r="U818" s="1"/>
    </row>
    <row r="819" spans="1:21" ht="15.6">
      <c r="A819" s="1"/>
      <c r="F819" s="1"/>
      <c r="O819" s="1"/>
      <c r="P819" s="1"/>
      <c r="Q819" s="1"/>
      <c r="R819" s="1"/>
      <c r="S819" s="1"/>
      <c r="T819" s="1"/>
      <c r="U819" s="1"/>
    </row>
    <row r="820" spans="1:21" ht="15.6">
      <c r="A820" s="1"/>
      <c r="F820" s="1"/>
      <c r="O820" s="1"/>
      <c r="P820" s="1"/>
      <c r="Q820" s="1"/>
      <c r="R820" s="1"/>
      <c r="S820" s="1"/>
      <c r="T820" s="1"/>
      <c r="U820" s="1"/>
    </row>
    <row r="821" spans="1:21" ht="15.6">
      <c r="A821" s="1"/>
      <c r="F821" s="1"/>
      <c r="O821" s="1"/>
      <c r="P821" s="1"/>
      <c r="Q821" s="1"/>
      <c r="R821" s="1"/>
      <c r="S821" s="1"/>
      <c r="T821" s="1"/>
      <c r="U821" s="1"/>
    </row>
    <row r="822" spans="1:21" ht="15.6">
      <c r="A822" s="1"/>
      <c r="F822" s="1"/>
      <c r="O822" s="1"/>
      <c r="P822" s="1"/>
      <c r="Q822" s="1"/>
      <c r="R822" s="1"/>
      <c r="S822" s="1"/>
      <c r="T822" s="1"/>
      <c r="U822" s="1"/>
    </row>
    <row r="823" spans="1:21" ht="15.6">
      <c r="A823" s="1"/>
      <c r="F823" s="1"/>
      <c r="O823" s="1"/>
      <c r="P823" s="1"/>
      <c r="Q823" s="1"/>
      <c r="R823" s="1"/>
      <c r="S823" s="1"/>
      <c r="T823" s="1"/>
      <c r="U823" s="1"/>
    </row>
    <row r="824" spans="1:21" ht="15.6">
      <c r="A824" s="1"/>
      <c r="F824" s="1"/>
      <c r="O824" s="1"/>
      <c r="P824" s="1"/>
      <c r="Q824" s="1"/>
      <c r="R824" s="1"/>
      <c r="S824" s="1"/>
      <c r="T824" s="1"/>
      <c r="U824" s="1"/>
    </row>
    <row r="825" spans="1:21" ht="15.6">
      <c r="A825" s="1"/>
      <c r="F825" s="1"/>
      <c r="O825" s="1"/>
      <c r="P825" s="1"/>
      <c r="Q825" s="1"/>
      <c r="R825" s="1"/>
      <c r="S825" s="1"/>
      <c r="T825" s="1"/>
      <c r="U825" s="1"/>
    </row>
    <row r="826" spans="1:21" ht="15.6">
      <c r="A826" s="1"/>
      <c r="F826" s="1"/>
      <c r="O826" s="1"/>
      <c r="P826" s="1"/>
      <c r="Q826" s="1"/>
      <c r="R826" s="1"/>
      <c r="S826" s="1"/>
      <c r="T826" s="1"/>
      <c r="U826" s="1"/>
    </row>
    <row r="827" spans="1:21" ht="15.6">
      <c r="A827" s="1"/>
      <c r="F827" s="1"/>
      <c r="O827" s="1"/>
      <c r="P827" s="1"/>
      <c r="Q827" s="1"/>
      <c r="R827" s="1"/>
      <c r="S827" s="1"/>
      <c r="T827" s="1"/>
      <c r="U827" s="1"/>
    </row>
    <row r="828" spans="1:21" ht="15.6">
      <c r="A828" s="1"/>
      <c r="F828" s="1"/>
      <c r="O828" s="1"/>
      <c r="P828" s="1"/>
      <c r="Q828" s="1"/>
      <c r="R828" s="1"/>
      <c r="S828" s="1"/>
      <c r="T828" s="1"/>
      <c r="U828" s="1"/>
    </row>
    <row r="829" spans="1:21" ht="15.6">
      <c r="A829" s="1"/>
      <c r="F829" s="1"/>
      <c r="O829" s="1"/>
      <c r="P829" s="1"/>
      <c r="Q829" s="1"/>
      <c r="R829" s="1"/>
      <c r="S829" s="1"/>
      <c r="T829" s="1"/>
      <c r="U829" s="1"/>
    </row>
    <row r="830" spans="1:21" ht="15.6">
      <c r="A830" s="1"/>
      <c r="F830" s="1"/>
      <c r="O830" s="1"/>
      <c r="P830" s="1"/>
      <c r="Q830" s="1"/>
      <c r="R830" s="1"/>
      <c r="S830" s="1"/>
      <c r="T830" s="1"/>
      <c r="U830" s="1"/>
    </row>
    <row r="831" spans="1:21" ht="15.6">
      <c r="A831" s="1"/>
      <c r="F831" s="1"/>
      <c r="O831" s="1"/>
      <c r="P831" s="1"/>
      <c r="Q831" s="1"/>
      <c r="R831" s="1"/>
      <c r="S831" s="1"/>
      <c r="T831" s="1"/>
      <c r="U831" s="1"/>
    </row>
    <row r="832" spans="1:21" ht="15.6">
      <c r="A832" s="1"/>
      <c r="F832" s="1"/>
      <c r="O832" s="1"/>
      <c r="P832" s="1"/>
      <c r="Q832" s="1"/>
      <c r="R832" s="1"/>
      <c r="S832" s="1"/>
      <c r="T832" s="1"/>
      <c r="U832" s="1"/>
    </row>
    <row r="833" spans="1:21" ht="15.6">
      <c r="A833" s="1"/>
      <c r="F833" s="1"/>
      <c r="O833" s="1"/>
      <c r="P833" s="1"/>
      <c r="Q833" s="1"/>
      <c r="R833" s="1"/>
      <c r="S833" s="1"/>
      <c r="T833" s="1"/>
      <c r="U833" s="1"/>
    </row>
    <row r="834" spans="1:21" ht="15.6">
      <c r="A834" s="1"/>
      <c r="F834" s="1"/>
      <c r="O834" s="1"/>
      <c r="P834" s="1"/>
      <c r="Q834" s="1"/>
      <c r="R834" s="1"/>
      <c r="S834" s="1"/>
      <c r="T834" s="1"/>
      <c r="U834" s="1"/>
    </row>
    <row r="835" spans="1:21" ht="15.6">
      <c r="A835" s="1"/>
      <c r="F835" s="1"/>
      <c r="O835" s="1"/>
      <c r="P835" s="1"/>
      <c r="Q835" s="1"/>
      <c r="R835" s="1"/>
      <c r="S835" s="1"/>
      <c r="T835" s="1"/>
      <c r="U835" s="1"/>
    </row>
    <row r="836" spans="1:21" ht="15.6">
      <c r="A836" s="1"/>
      <c r="F836" s="1"/>
      <c r="O836" s="1"/>
      <c r="P836" s="1"/>
      <c r="Q836" s="1"/>
      <c r="R836" s="1"/>
      <c r="S836" s="1"/>
      <c r="T836" s="1"/>
      <c r="U836" s="1"/>
    </row>
    <row r="837" spans="1:21" ht="15.6">
      <c r="A837" s="1"/>
      <c r="F837" s="1"/>
      <c r="O837" s="1"/>
      <c r="P837" s="1"/>
      <c r="Q837" s="1"/>
      <c r="R837" s="1"/>
      <c r="S837" s="1"/>
      <c r="T837" s="1"/>
      <c r="U837" s="1"/>
    </row>
    <row r="838" spans="1:21" ht="15.6">
      <c r="A838" s="1"/>
      <c r="F838" s="1"/>
      <c r="O838" s="1"/>
      <c r="P838" s="1"/>
      <c r="Q838" s="1"/>
      <c r="R838" s="1"/>
      <c r="S838" s="1"/>
      <c r="T838" s="1"/>
      <c r="U838" s="1"/>
    </row>
    <row r="839" spans="1:21" ht="15.6">
      <c r="A839" s="1"/>
      <c r="F839" s="1"/>
      <c r="O839" s="1"/>
      <c r="P839" s="1"/>
      <c r="Q839" s="1"/>
      <c r="R839" s="1"/>
      <c r="S839" s="1"/>
      <c r="T839" s="1"/>
      <c r="U839" s="1"/>
    </row>
    <row r="840" spans="1:21" ht="15.6">
      <c r="A840" s="1"/>
      <c r="F840" s="1"/>
      <c r="O840" s="1"/>
      <c r="P840" s="1"/>
      <c r="Q840" s="1"/>
      <c r="R840" s="1"/>
      <c r="S840" s="1"/>
      <c r="T840" s="1"/>
      <c r="U840" s="1"/>
    </row>
    <row r="841" spans="1:21" ht="15.6">
      <c r="A841" s="1"/>
      <c r="F841" s="1"/>
      <c r="O841" s="1"/>
      <c r="P841" s="1"/>
      <c r="Q841" s="1"/>
      <c r="R841" s="1"/>
      <c r="S841" s="1"/>
      <c r="T841" s="1"/>
      <c r="U841" s="1"/>
    </row>
    <row r="842" spans="1:21" ht="15.6">
      <c r="A842" s="1"/>
      <c r="F842" s="1"/>
      <c r="O842" s="1"/>
      <c r="P842" s="1"/>
      <c r="Q842" s="1"/>
      <c r="R842" s="1"/>
      <c r="S842" s="1"/>
      <c r="T842" s="1"/>
      <c r="U842" s="1"/>
    </row>
    <row r="843" spans="1:21" ht="15.6">
      <c r="A843" s="1"/>
      <c r="F843" s="1"/>
      <c r="O843" s="1"/>
      <c r="P843" s="1"/>
      <c r="Q843" s="1"/>
      <c r="R843" s="1"/>
      <c r="S843" s="1"/>
      <c r="T843" s="1"/>
      <c r="U843" s="1"/>
    </row>
    <row r="844" spans="1:21" ht="15.6">
      <c r="A844" s="1"/>
      <c r="F844" s="1"/>
      <c r="O844" s="1"/>
      <c r="P844" s="1"/>
      <c r="Q844" s="1"/>
      <c r="R844" s="1"/>
      <c r="S844" s="1"/>
      <c r="T844" s="1"/>
      <c r="U844" s="1"/>
    </row>
    <row r="845" spans="1:21" ht="15.6">
      <c r="A845" s="1"/>
      <c r="F845" s="1"/>
      <c r="O845" s="1"/>
      <c r="P845" s="1"/>
      <c r="Q845" s="1"/>
      <c r="R845" s="1"/>
      <c r="S845" s="1"/>
      <c r="T845" s="1"/>
      <c r="U845" s="1"/>
    </row>
    <row r="846" spans="1:21" ht="15.6">
      <c r="A846" s="1"/>
      <c r="F846" s="1"/>
      <c r="O846" s="1"/>
      <c r="P846" s="1"/>
      <c r="Q846" s="1"/>
      <c r="R846" s="1"/>
      <c r="S846" s="1"/>
      <c r="T846" s="1"/>
      <c r="U846" s="1"/>
    </row>
    <row r="847" spans="1:21" ht="15.6">
      <c r="A847" s="1"/>
      <c r="F847" s="1"/>
      <c r="O847" s="1"/>
      <c r="P847" s="1"/>
      <c r="Q847" s="1"/>
      <c r="R847" s="1"/>
      <c r="S847" s="1"/>
      <c r="T847" s="1"/>
      <c r="U847" s="1"/>
    </row>
    <row r="848" spans="1:21" ht="15.6">
      <c r="A848" s="1"/>
      <c r="F848" s="1"/>
      <c r="O848" s="1"/>
      <c r="P848" s="1"/>
      <c r="Q848" s="1"/>
      <c r="R848" s="1"/>
      <c r="S848" s="1"/>
      <c r="T848" s="1"/>
      <c r="U848" s="1"/>
    </row>
    <row r="849" spans="1:21" ht="15.6">
      <c r="A849" s="1"/>
      <c r="F849" s="1"/>
      <c r="O849" s="1"/>
      <c r="P849" s="1"/>
      <c r="Q849" s="1"/>
      <c r="R849" s="1"/>
      <c r="S849" s="1"/>
      <c r="T849" s="1"/>
      <c r="U849" s="1"/>
    </row>
    <row r="850" spans="1:21" ht="15.6">
      <c r="A850" s="1"/>
      <c r="F850" s="1"/>
      <c r="O850" s="1"/>
      <c r="P850" s="1"/>
      <c r="Q850" s="1"/>
      <c r="R850" s="1"/>
      <c r="S850" s="1"/>
      <c r="T850" s="1"/>
      <c r="U850" s="1"/>
    </row>
    <row r="851" spans="1:21" ht="15.6">
      <c r="A851" s="1"/>
      <c r="F851" s="1"/>
      <c r="O851" s="1"/>
      <c r="P851" s="1"/>
      <c r="Q851" s="1"/>
      <c r="R851" s="1"/>
      <c r="S851" s="1"/>
      <c r="T851" s="1"/>
      <c r="U851" s="1"/>
    </row>
    <row r="852" spans="1:21" ht="15.6">
      <c r="A852" s="1"/>
      <c r="F852" s="1"/>
      <c r="O852" s="1"/>
      <c r="P852" s="1"/>
      <c r="Q852" s="1"/>
      <c r="R852" s="1"/>
      <c r="S852" s="1"/>
      <c r="T852" s="1"/>
      <c r="U852" s="1"/>
    </row>
    <row r="853" spans="1:21" ht="15.6">
      <c r="A853" s="1"/>
      <c r="F853" s="1"/>
      <c r="O853" s="1"/>
      <c r="P853" s="1"/>
      <c r="Q853" s="1"/>
      <c r="R853" s="1"/>
      <c r="S853" s="1"/>
      <c r="T853" s="1"/>
      <c r="U853" s="1"/>
    </row>
    <row r="854" spans="1:21" ht="15.6">
      <c r="A854" s="1"/>
      <c r="F854" s="1"/>
      <c r="O854" s="1"/>
      <c r="P854" s="1"/>
      <c r="Q854" s="1"/>
      <c r="R854" s="1"/>
      <c r="S854" s="1"/>
      <c r="T854" s="1"/>
      <c r="U854" s="1"/>
    </row>
    <row r="855" spans="1:21" ht="15.6">
      <c r="A855" s="1"/>
      <c r="F855" s="1"/>
      <c r="O855" s="1"/>
      <c r="P855" s="1"/>
      <c r="Q855" s="1"/>
      <c r="R855" s="1"/>
      <c r="S855" s="1"/>
      <c r="T855" s="1"/>
      <c r="U855" s="1"/>
    </row>
    <row r="856" spans="1:21" ht="15.6">
      <c r="A856" s="1"/>
      <c r="F856" s="1"/>
      <c r="O856" s="1"/>
      <c r="P856" s="1"/>
      <c r="Q856" s="1"/>
      <c r="R856" s="1"/>
      <c r="S856" s="1"/>
      <c r="T856" s="1"/>
      <c r="U856" s="1"/>
    </row>
    <row r="857" spans="1:21" ht="15.6">
      <c r="A857" s="1"/>
      <c r="F857" s="1"/>
      <c r="O857" s="1"/>
      <c r="P857" s="1"/>
      <c r="Q857" s="1"/>
      <c r="R857" s="1"/>
      <c r="S857" s="1"/>
      <c r="T857" s="1"/>
      <c r="U857" s="1"/>
    </row>
    <row r="858" spans="1:21" ht="15.6">
      <c r="A858" s="1"/>
      <c r="F858" s="1"/>
      <c r="O858" s="1"/>
      <c r="P858" s="1"/>
      <c r="Q858" s="1"/>
      <c r="R858" s="1"/>
      <c r="S858" s="1"/>
      <c r="T858" s="1"/>
      <c r="U858" s="1"/>
    </row>
    <row r="859" spans="1:21" ht="15.6">
      <c r="A859" s="1"/>
      <c r="F859" s="1"/>
      <c r="O859" s="1"/>
      <c r="P859" s="1"/>
      <c r="Q859" s="1"/>
      <c r="R859" s="1"/>
      <c r="S859" s="1"/>
      <c r="T859" s="1"/>
      <c r="U859" s="1"/>
    </row>
    <row r="860" spans="1:21" ht="15.6">
      <c r="A860" s="1"/>
      <c r="F860" s="1"/>
      <c r="O860" s="1"/>
      <c r="P860" s="1"/>
      <c r="Q860" s="1"/>
      <c r="R860" s="1"/>
      <c r="S860" s="1"/>
      <c r="T860" s="1"/>
      <c r="U860" s="1"/>
    </row>
    <row r="861" spans="1:21" ht="15.6">
      <c r="A861" s="1"/>
      <c r="F861" s="1"/>
      <c r="O861" s="1"/>
      <c r="P861" s="1"/>
      <c r="Q861" s="1"/>
      <c r="R861" s="1"/>
      <c r="S861" s="1"/>
      <c r="T861" s="1"/>
      <c r="U861" s="1"/>
    </row>
    <row r="862" spans="1:21" ht="15.6">
      <c r="A862" s="1"/>
      <c r="F862" s="1"/>
      <c r="O862" s="1"/>
      <c r="P862" s="1"/>
      <c r="Q862" s="1"/>
      <c r="R862" s="1"/>
      <c r="S862" s="1"/>
      <c r="T862" s="1"/>
      <c r="U862" s="1"/>
    </row>
    <row r="863" spans="1:21" ht="15.6">
      <c r="A863" s="1"/>
      <c r="F863" s="1"/>
      <c r="O863" s="1"/>
      <c r="P863" s="1"/>
      <c r="Q863" s="1"/>
      <c r="R863" s="1"/>
      <c r="S863" s="1"/>
      <c r="T863" s="1"/>
      <c r="U863" s="1"/>
    </row>
    <row r="864" spans="1:21" ht="15.6">
      <c r="A864" s="1"/>
      <c r="F864" s="1"/>
      <c r="O864" s="1"/>
      <c r="P864" s="1"/>
      <c r="Q864" s="1"/>
      <c r="R864" s="1"/>
      <c r="S864" s="1"/>
      <c r="T864" s="1"/>
      <c r="U864" s="1"/>
    </row>
    <row r="865" spans="1:21" ht="15.6">
      <c r="A865" s="1"/>
      <c r="F865" s="1"/>
      <c r="O865" s="1"/>
      <c r="P865" s="1"/>
      <c r="Q865" s="1"/>
      <c r="R865" s="1"/>
      <c r="S865" s="1"/>
      <c r="T865" s="1"/>
      <c r="U865" s="1"/>
    </row>
    <row r="866" spans="1:21" ht="15.6">
      <c r="A866" s="1"/>
      <c r="F866" s="1"/>
      <c r="O866" s="1"/>
      <c r="P866" s="1"/>
      <c r="Q866" s="1"/>
      <c r="R866" s="1"/>
      <c r="S866" s="1"/>
      <c r="T866" s="1"/>
      <c r="U866" s="1"/>
    </row>
    <row r="867" spans="1:21" ht="15.6">
      <c r="A867" s="1"/>
      <c r="F867" s="1"/>
      <c r="O867" s="1"/>
      <c r="P867" s="1"/>
      <c r="Q867" s="1"/>
      <c r="R867" s="1"/>
      <c r="S867" s="1"/>
      <c r="T867" s="1"/>
      <c r="U867" s="1"/>
    </row>
    <row r="868" spans="1:21" ht="15.6">
      <c r="A868" s="1"/>
      <c r="F868" s="1"/>
      <c r="O868" s="1"/>
      <c r="P868" s="1"/>
      <c r="Q868" s="1"/>
      <c r="R868" s="1"/>
      <c r="S868" s="1"/>
      <c r="T868" s="1"/>
      <c r="U868" s="1"/>
    </row>
    <row r="869" spans="1:21" ht="15.6">
      <c r="A869" s="1"/>
      <c r="F869" s="1"/>
      <c r="O869" s="1"/>
      <c r="P869" s="1"/>
      <c r="Q869" s="1"/>
      <c r="R869" s="1"/>
      <c r="S869" s="1"/>
      <c r="T869" s="1"/>
      <c r="U869" s="1"/>
    </row>
    <row r="870" spans="1:21" ht="15.6">
      <c r="A870" s="1"/>
      <c r="F870" s="1"/>
      <c r="O870" s="1"/>
      <c r="P870" s="1"/>
      <c r="Q870" s="1"/>
      <c r="R870" s="1"/>
      <c r="S870" s="1"/>
      <c r="T870" s="1"/>
      <c r="U870" s="1"/>
    </row>
    <row r="871" spans="1:21" ht="15.6">
      <c r="A871" s="1"/>
      <c r="F871" s="1"/>
      <c r="O871" s="1"/>
      <c r="P871" s="1"/>
      <c r="Q871" s="1"/>
      <c r="R871" s="1"/>
      <c r="S871" s="1"/>
      <c r="T871" s="1"/>
      <c r="U871" s="1"/>
    </row>
    <row r="872" spans="1:21" ht="15.6">
      <c r="A872" s="1"/>
      <c r="F872" s="1"/>
      <c r="O872" s="1"/>
      <c r="P872" s="1"/>
      <c r="Q872" s="1"/>
      <c r="R872" s="1"/>
      <c r="S872" s="1"/>
      <c r="T872" s="1"/>
      <c r="U872" s="1"/>
    </row>
    <row r="873" spans="1:21" ht="15.6">
      <c r="A873" s="1"/>
      <c r="F873" s="1"/>
      <c r="O873" s="1"/>
      <c r="P873" s="1"/>
      <c r="Q873" s="1"/>
      <c r="R873" s="1"/>
      <c r="S873" s="1"/>
      <c r="T873" s="1"/>
      <c r="U873" s="1"/>
    </row>
    <row r="874" spans="1:21" ht="15.6">
      <c r="A874" s="1"/>
      <c r="F874" s="1"/>
      <c r="O874" s="1"/>
      <c r="P874" s="1"/>
      <c r="Q874" s="1"/>
      <c r="R874" s="1"/>
      <c r="S874" s="1"/>
      <c r="T874" s="1"/>
      <c r="U874" s="1"/>
    </row>
    <row r="875" spans="1:21" ht="15.6">
      <c r="A875" s="1"/>
      <c r="F875" s="1"/>
      <c r="O875" s="1"/>
      <c r="P875" s="1"/>
      <c r="Q875" s="1"/>
      <c r="R875" s="1"/>
      <c r="S875" s="1"/>
      <c r="T875" s="1"/>
      <c r="U875" s="1"/>
    </row>
    <row r="876" spans="1:21" ht="15.6">
      <c r="A876" s="1"/>
      <c r="F876" s="1"/>
      <c r="O876" s="1"/>
      <c r="P876" s="1"/>
      <c r="Q876" s="1"/>
      <c r="R876" s="1"/>
      <c r="S876" s="1"/>
      <c r="T876" s="1"/>
      <c r="U876" s="1"/>
    </row>
    <row r="877" spans="1:21" ht="15.6">
      <c r="A877" s="1"/>
      <c r="F877" s="1"/>
      <c r="O877" s="1"/>
      <c r="P877" s="1"/>
      <c r="Q877" s="1"/>
      <c r="R877" s="1"/>
      <c r="S877" s="1"/>
      <c r="T877" s="1"/>
      <c r="U877" s="1"/>
    </row>
    <row r="878" spans="1:21" ht="15.6">
      <c r="A878" s="1"/>
      <c r="F878" s="1"/>
      <c r="O878" s="1"/>
      <c r="P878" s="1"/>
      <c r="Q878" s="1"/>
      <c r="R878" s="1"/>
      <c r="S878" s="1"/>
      <c r="T878" s="1"/>
      <c r="U878" s="1"/>
    </row>
    <row r="879" spans="1:21" ht="15.6">
      <c r="A879" s="1"/>
      <c r="F879" s="1"/>
      <c r="O879" s="1"/>
      <c r="P879" s="1"/>
      <c r="Q879" s="1"/>
      <c r="R879" s="1"/>
      <c r="S879" s="1"/>
      <c r="T879" s="1"/>
      <c r="U879" s="1"/>
    </row>
    <row r="880" spans="1:21" ht="15.6">
      <c r="A880" s="1"/>
      <c r="F880" s="1"/>
      <c r="O880" s="1"/>
      <c r="P880" s="1"/>
      <c r="Q880" s="1"/>
      <c r="R880" s="1"/>
      <c r="S880" s="1"/>
      <c r="T880" s="1"/>
      <c r="U880" s="1"/>
    </row>
    <row r="881" spans="1:21" ht="15.6">
      <c r="A881" s="1"/>
      <c r="F881" s="1"/>
      <c r="O881" s="1"/>
      <c r="P881" s="1"/>
      <c r="Q881" s="1"/>
      <c r="R881" s="1"/>
      <c r="S881" s="1"/>
      <c r="T881" s="1"/>
      <c r="U881" s="1"/>
    </row>
    <row r="882" spans="1:21" ht="15.6">
      <c r="A882" s="1"/>
      <c r="F882" s="1"/>
      <c r="O882" s="1"/>
      <c r="P882" s="1"/>
      <c r="Q882" s="1"/>
      <c r="R882" s="1"/>
      <c r="S882" s="1"/>
      <c r="T882" s="1"/>
      <c r="U882" s="1"/>
    </row>
    <row r="883" spans="1:21" ht="15.6">
      <c r="A883" s="1"/>
      <c r="F883" s="1"/>
      <c r="O883" s="1"/>
      <c r="P883" s="1"/>
      <c r="Q883" s="1"/>
      <c r="R883" s="1"/>
      <c r="S883" s="1"/>
      <c r="T883" s="1"/>
      <c r="U883" s="1"/>
    </row>
    <row r="884" spans="1:21" ht="15.6">
      <c r="A884" s="1"/>
      <c r="F884" s="1"/>
      <c r="O884" s="1"/>
      <c r="P884" s="1"/>
      <c r="Q884" s="1"/>
      <c r="R884" s="1"/>
      <c r="S884" s="1"/>
      <c r="T884" s="1"/>
      <c r="U884" s="1"/>
    </row>
    <row r="885" spans="1:21" ht="15.6">
      <c r="A885" s="1"/>
      <c r="F885" s="1"/>
      <c r="O885" s="1"/>
      <c r="P885" s="1"/>
      <c r="Q885" s="1"/>
      <c r="R885" s="1"/>
      <c r="S885" s="1"/>
      <c r="T885" s="1"/>
      <c r="U885" s="1"/>
    </row>
    <row r="886" spans="1:21" ht="15.6">
      <c r="A886" s="1"/>
      <c r="F886" s="1"/>
      <c r="O886" s="1"/>
      <c r="P886" s="1"/>
      <c r="Q886" s="1"/>
      <c r="R886" s="1"/>
      <c r="S886" s="1"/>
      <c r="T886" s="1"/>
      <c r="U886" s="1"/>
    </row>
    <row r="887" spans="1:21" ht="15.6">
      <c r="A887" s="1"/>
      <c r="F887" s="1"/>
      <c r="O887" s="1"/>
      <c r="P887" s="1"/>
      <c r="Q887" s="1"/>
      <c r="R887" s="1"/>
      <c r="S887" s="1"/>
      <c r="T887" s="1"/>
      <c r="U887" s="1"/>
    </row>
    <row r="888" spans="1:21" ht="15.6">
      <c r="A888" s="1"/>
      <c r="F888" s="1"/>
      <c r="O888" s="1"/>
      <c r="P888" s="1"/>
      <c r="Q888" s="1"/>
      <c r="R888" s="1"/>
      <c r="S888" s="1"/>
      <c r="T888" s="1"/>
      <c r="U888" s="1"/>
    </row>
    <row r="889" spans="1:21" ht="15.6">
      <c r="A889" s="1"/>
      <c r="F889" s="1"/>
      <c r="O889" s="1"/>
      <c r="P889" s="1"/>
      <c r="Q889" s="1"/>
      <c r="R889" s="1"/>
      <c r="S889" s="1"/>
      <c r="T889" s="1"/>
      <c r="U889" s="1"/>
    </row>
    <row r="890" spans="1:21" ht="15.6">
      <c r="A890" s="1"/>
      <c r="F890" s="1"/>
      <c r="O890" s="1"/>
      <c r="P890" s="1"/>
      <c r="Q890" s="1"/>
      <c r="R890" s="1"/>
      <c r="S890" s="1"/>
      <c r="T890" s="1"/>
      <c r="U890" s="1"/>
    </row>
    <row r="891" spans="1:21" ht="15.6">
      <c r="A891" s="1"/>
      <c r="F891" s="1"/>
      <c r="O891" s="1"/>
      <c r="P891" s="1"/>
      <c r="Q891" s="1"/>
      <c r="R891" s="1"/>
      <c r="S891" s="1"/>
      <c r="T891" s="1"/>
      <c r="U891" s="1"/>
    </row>
    <row r="892" spans="1:21" ht="15.6">
      <c r="A892" s="1"/>
      <c r="F892" s="1"/>
      <c r="O892" s="1"/>
      <c r="P892" s="1"/>
      <c r="Q892" s="1"/>
      <c r="R892" s="1"/>
      <c r="S892" s="1"/>
      <c r="T892" s="1"/>
      <c r="U892" s="1"/>
    </row>
    <row r="893" spans="1:21" ht="15.6">
      <c r="A893" s="1"/>
      <c r="F893" s="1"/>
      <c r="O893" s="1"/>
      <c r="P893" s="1"/>
      <c r="Q893" s="1"/>
      <c r="R893" s="1"/>
      <c r="S893" s="1"/>
      <c r="T893" s="1"/>
      <c r="U893" s="1"/>
    </row>
    <row r="894" spans="1:21" ht="15.6">
      <c r="A894" s="1"/>
      <c r="F894" s="1"/>
      <c r="O894" s="1"/>
      <c r="P894" s="1"/>
      <c r="Q894" s="1"/>
      <c r="R894" s="1"/>
      <c r="S894" s="1"/>
      <c r="T894" s="1"/>
      <c r="U894" s="1"/>
    </row>
    <row r="895" spans="1:21" ht="15.6">
      <c r="A895" s="1"/>
      <c r="F895" s="1"/>
      <c r="O895" s="1"/>
      <c r="P895" s="1"/>
      <c r="Q895" s="1"/>
      <c r="R895" s="1"/>
      <c r="S895" s="1"/>
      <c r="T895" s="1"/>
      <c r="U895" s="1"/>
    </row>
    <row r="896" spans="1:21" ht="15.6">
      <c r="A896" s="1"/>
      <c r="F896" s="1"/>
      <c r="O896" s="1"/>
      <c r="P896" s="1"/>
      <c r="Q896" s="1"/>
      <c r="R896" s="1"/>
      <c r="S896" s="1"/>
      <c r="T896" s="1"/>
      <c r="U896" s="1"/>
    </row>
    <row r="897" spans="1:21" ht="15.6">
      <c r="A897" s="1"/>
      <c r="F897" s="1"/>
      <c r="O897" s="1"/>
      <c r="P897" s="1"/>
      <c r="Q897" s="1"/>
      <c r="R897" s="1"/>
      <c r="S897" s="1"/>
      <c r="T897" s="1"/>
      <c r="U897" s="1"/>
    </row>
    <row r="898" spans="1:21" ht="15.6">
      <c r="A898" s="1"/>
      <c r="F898" s="1"/>
      <c r="O898" s="1"/>
      <c r="P898" s="1"/>
      <c r="Q898" s="1"/>
      <c r="R898" s="1"/>
      <c r="S898" s="1"/>
      <c r="T898" s="1"/>
      <c r="U898" s="1"/>
    </row>
    <row r="899" spans="1:21" ht="15.6">
      <c r="A899" s="1"/>
      <c r="F899" s="1"/>
      <c r="O899" s="1"/>
      <c r="P899" s="1"/>
      <c r="Q899" s="1"/>
      <c r="R899" s="1"/>
      <c r="S899" s="1"/>
      <c r="T899" s="1"/>
      <c r="U899" s="1"/>
    </row>
    <row r="900" spans="1:21" ht="15.6">
      <c r="A900" s="1"/>
      <c r="F900" s="1"/>
      <c r="O900" s="1"/>
      <c r="P900" s="1"/>
      <c r="Q900" s="1"/>
      <c r="R900" s="1"/>
      <c r="S900" s="1"/>
      <c r="T900" s="1"/>
      <c r="U900" s="1"/>
    </row>
    <row r="901" spans="1:21" ht="15.6">
      <c r="A901" s="1"/>
      <c r="F901" s="1"/>
      <c r="O901" s="1"/>
      <c r="P901" s="1"/>
      <c r="Q901" s="1"/>
      <c r="R901" s="1"/>
      <c r="S901" s="1"/>
      <c r="T901" s="1"/>
      <c r="U901" s="1"/>
    </row>
    <row r="902" spans="1:21" ht="15.6">
      <c r="A902" s="1"/>
      <c r="F902" s="1"/>
      <c r="O902" s="1"/>
      <c r="P902" s="1"/>
      <c r="Q902" s="1"/>
      <c r="R902" s="1"/>
      <c r="S902" s="1"/>
      <c r="T902" s="1"/>
      <c r="U902" s="1"/>
    </row>
    <row r="903" spans="1:21" ht="15.6">
      <c r="A903" s="1"/>
      <c r="F903" s="1"/>
      <c r="O903" s="1"/>
      <c r="P903" s="1"/>
      <c r="Q903" s="1"/>
      <c r="R903" s="1"/>
      <c r="S903" s="1"/>
      <c r="T903" s="1"/>
      <c r="U903" s="1"/>
    </row>
    <row r="904" spans="1:21" ht="15.6">
      <c r="A904" s="1"/>
      <c r="F904" s="1"/>
      <c r="O904" s="1"/>
      <c r="P904" s="1"/>
      <c r="Q904" s="1"/>
      <c r="R904" s="1"/>
      <c r="S904" s="1"/>
      <c r="T904" s="1"/>
      <c r="U904" s="1"/>
    </row>
    <row r="905" spans="1:21" ht="15.6">
      <c r="A905" s="1"/>
      <c r="F905" s="1"/>
      <c r="O905" s="1"/>
      <c r="P905" s="1"/>
      <c r="Q905" s="1"/>
      <c r="R905" s="1"/>
      <c r="S905" s="1"/>
      <c r="T905" s="1"/>
      <c r="U905" s="1"/>
    </row>
    <row r="906" spans="1:21" ht="15.6">
      <c r="A906" s="1"/>
      <c r="F906" s="1"/>
      <c r="O906" s="1"/>
      <c r="P906" s="1"/>
      <c r="Q906" s="1"/>
      <c r="R906" s="1"/>
      <c r="S906" s="1"/>
      <c r="T906" s="1"/>
      <c r="U906" s="1"/>
    </row>
    <row r="907" spans="1:21" ht="15.6">
      <c r="A907" s="1"/>
      <c r="F907" s="1"/>
      <c r="O907" s="1"/>
      <c r="P907" s="1"/>
      <c r="Q907" s="1"/>
      <c r="R907" s="1"/>
      <c r="S907" s="1"/>
      <c r="T907" s="1"/>
      <c r="U907" s="1"/>
    </row>
    <row r="908" spans="1:21" ht="15.6">
      <c r="A908" s="1"/>
      <c r="F908" s="1"/>
      <c r="O908" s="1"/>
      <c r="P908" s="1"/>
      <c r="Q908" s="1"/>
      <c r="R908" s="1"/>
      <c r="S908" s="1"/>
      <c r="T908" s="1"/>
      <c r="U908" s="1"/>
    </row>
    <row r="909" spans="1:21" ht="15.6">
      <c r="A909" s="1"/>
      <c r="F909" s="1"/>
      <c r="O909" s="1"/>
      <c r="P909" s="1"/>
      <c r="Q909" s="1"/>
      <c r="R909" s="1"/>
      <c r="S909" s="1"/>
      <c r="T909" s="1"/>
      <c r="U909" s="1"/>
    </row>
    <row r="910" spans="1:21" ht="15.6">
      <c r="A910" s="1"/>
      <c r="F910" s="1"/>
      <c r="O910" s="1"/>
      <c r="P910" s="1"/>
      <c r="Q910" s="1"/>
      <c r="R910" s="1"/>
      <c r="S910" s="1"/>
      <c r="T910" s="1"/>
      <c r="U910" s="1"/>
    </row>
    <row r="911" spans="1:21" ht="15.6">
      <c r="A911" s="1"/>
      <c r="F911" s="1"/>
      <c r="O911" s="1"/>
      <c r="P911" s="1"/>
      <c r="Q911" s="1"/>
      <c r="R911" s="1"/>
      <c r="S911" s="1"/>
      <c r="T911" s="1"/>
      <c r="U911" s="1"/>
    </row>
    <row r="912" spans="1:21" ht="15.6">
      <c r="A912" s="1"/>
      <c r="F912" s="1"/>
      <c r="O912" s="1"/>
      <c r="P912" s="1"/>
      <c r="Q912" s="1"/>
      <c r="R912" s="1"/>
      <c r="S912" s="1"/>
      <c r="T912" s="1"/>
      <c r="U912" s="1"/>
    </row>
    <row r="913" spans="1:21" ht="15.6">
      <c r="A913" s="1"/>
      <c r="F913" s="1"/>
      <c r="O913" s="1"/>
      <c r="P913" s="1"/>
      <c r="Q913" s="1"/>
      <c r="R913" s="1"/>
      <c r="S913" s="1"/>
      <c r="T913" s="1"/>
      <c r="U913" s="1"/>
    </row>
    <row r="914" spans="1:21" ht="15.6">
      <c r="A914" s="1"/>
      <c r="F914" s="1"/>
      <c r="O914" s="1"/>
      <c r="P914" s="1"/>
      <c r="Q914" s="1"/>
      <c r="R914" s="1"/>
      <c r="S914" s="1"/>
      <c r="T914" s="1"/>
      <c r="U914" s="1"/>
    </row>
    <row r="915" spans="1:21" ht="15.6">
      <c r="A915" s="1"/>
      <c r="F915" s="1"/>
      <c r="O915" s="1"/>
      <c r="P915" s="1"/>
      <c r="Q915" s="1"/>
      <c r="R915" s="1"/>
      <c r="S915" s="1"/>
      <c r="T915" s="1"/>
      <c r="U915" s="1"/>
    </row>
    <row r="916" spans="1:21" ht="15.6">
      <c r="A916" s="1"/>
      <c r="F916" s="1"/>
      <c r="O916" s="1"/>
      <c r="P916" s="1"/>
      <c r="Q916" s="1"/>
      <c r="R916" s="1"/>
      <c r="S916" s="1"/>
      <c r="T916" s="1"/>
      <c r="U916" s="1"/>
    </row>
    <row r="917" spans="1:21" ht="15.6">
      <c r="A917" s="1"/>
      <c r="F917" s="1"/>
      <c r="O917" s="1"/>
      <c r="P917" s="1"/>
      <c r="Q917" s="1"/>
      <c r="R917" s="1"/>
      <c r="S917" s="1"/>
      <c r="T917" s="1"/>
      <c r="U917" s="1"/>
    </row>
    <row r="918" spans="1:21" ht="15.6">
      <c r="A918" s="1"/>
      <c r="F918" s="1"/>
      <c r="O918" s="1"/>
      <c r="P918" s="1"/>
      <c r="Q918" s="1"/>
      <c r="R918" s="1"/>
      <c r="S918" s="1"/>
      <c r="T918" s="1"/>
      <c r="U918" s="1"/>
    </row>
    <row r="919" spans="1:21" ht="15.6">
      <c r="A919" s="1"/>
      <c r="F919" s="1"/>
      <c r="O919" s="1"/>
      <c r="P919" s="1"/>
      <c r="Q919" s="1"/>
      <c r="R919" s="1"/>
      <c r="S919" s="1"/>
      <c r="T919" s="1"/>
      <c r="U919" s="1"/>
    </row>
    <row r="920" spans="1:21" ht="15.6">
      <c r="A920" s="1"/>
      <c r="F920" s="1"/>
      <c r="O920" s="1"/>
      <c r="P920" s="1"/>
      <c r="Q920" s="1"/>
      <c r="R920" s="1"/>
      <c r="S920" s="1"/>
      <c r="T920" s="1"/>
      <c r="U920" s="1"/>
    </row>
    <row r="921" spans="1:21" ht="15.6">
      <c r="A921" s="1"/>
      <c r="F921" s="1"/>
      <c r="O921" s="1"/>
      <c r="P921" s="1"/>
      <c r="Q921" s="1"/>
      <c r="R921" s="1"/>
      <c r="S921" s="1"/>
      <c r="T921" s="1"/>
      <c r="U921" s="1"/>
    </row>
    <row r="922" spans="1:21" ht="15.6">
      <c r="A922" s="1"/>
      <c r="F922" s="1"/>
      <c r="O922" s="1"/>
      <c r="P922" s="1"/>
      <c r="Q922" s="1"/>
      <c r="R922" s="1"/>
      <c r="S922" s="1"/>
      <c r="T922" s="1"/>
      <c r="U922" s="1"/>
    </row>
    <row r="923" spans="1:21" ht="15.6">
      <c r="A923" s="1"/>
      <c r="F923" s="1"/>
      <c r="O923" s="1"/>
      <c r="P923" s="1"/>
      <c r="Q923" s="1"/>
      <c r="R923" s="1"/>
      <c r="S923" s="1"/>
      <c r="T923" s="1"/>
      <c r="U923" s="1"/>
    </row>
    <row r="924" spans="1:21" ht="15.6">
      <c r="A924" s="1"/>
      <c r="F924" s="1"/>
      <c r="O924" s="1"/>
      <c r="P924" s="1"/>
      <c r="Q924" s="1"/>
      <c r="R924" s="1"/>
      <c r="S924" s="1"/>
      <c r="T924" s="1"/>
      <c r="U924" s="1"/>
    </row>
    <row r="925" spans="1:21" ht="15.6">
      <c r="A925" s="1"/>
      <c r="F925" s="1"/>
      <c r="O925" s="1"/>
      <c r="P925" s="1"/>
      <c r="Q925" s="1"/>
      <c r="R925" s="1"/>
      <c r="S925" s="1"/>
      <c r="T925" s="1"/>
      <c r="U925" s="1"/>
    </row>
    <row r="926" spans="1:21" ht="15.6">
      <c r="A926" s="1"/>
      <c r="F926" s="1"/>
      <c r="O926" s="1"/>
      <c r="P926" s="1"/>
      <c r="Q926" s="1"/>
      <c r="R926" s="1"/>
      <c r="S926" s="1"/>
      <c r="T926" s="1"/>
      <c r="U926" s="1"/>
    </row>
    <row r="927" spans="1:21" ht="15.6">
      <c r="A927" s="1"/>
      <c r="F927" s="1"/>
      <c r="O927" s="1"/>
      <c r="P927" s="1"/>
      <c r="Q927" s="1"/>
      <c r="R927" s="1"/>
      <c r="S927" s="1"/>
      <c r="T927" s="1"/>
      <c r="U927" s="1"/>
    </row>
    <row r="928" spans="1:21" ht="15.6">
      <c r="A928" s="1"/>
      <c r="F928" s="1"/>
      <c r="O928" s="1"/>
      <c r="P928" s="1"/>
      <c r="Q928" s="1"/>
      <c r="R928" s="1"/>
      <c r="S928" s="1"/>
      <c r="T928" s="1"/>
      <c r="U928" s="1"/>
    </row>
    <row r="929" spans="1:21" ht="15.6">
      <c r="A929" s="1"/>
      <c r="F929" s="1"/>
      <c r="O929" s="1"/>
      <c r="P929" s="1"/>
      <c r="Q929" s="1"/>
      <c r="R929" s="1"/>
      <c r="S929" s="1"/>
      <c r="T929" s="1"/>
      <c r="U929" s="1"/>
    </row>
    <row r="930" spans="1:21" ht="15.6">
      <c r="A930" s="1"/>
      <c r="F930" s="1"/>
      <c r="O930" s="1"/>
      <c r="P930" s="1"/>
      <c r="Q930" s="1"/>
      <c r="R930" s="1"/>
      <c r="S930" s="1"/>
      <c r="T930" s="1"/>
      <c r="U930" s="1"/>
    </row>
    <row r="931" spans="1:21" ht="15.6">
      <c r="A931" s="1"/>
      <c r="F931" s="1"/>
      <c r="O931" s="1"/>
      <c r="P931" s="1"/>
      <c r="Q931" s="1"/>
      <c r="R931" s="1"/>
      <c r="S931" s="1"/>
      <c r="T931" s="1"/>
      <c r="U931" s="1"/>
    </row>
    <row r="932" spans="1:21" ht="15.6">
      <c r="A932" s="1"/>
      <c r="F932" s="1"/>
      <c r="O932" s="1"/>
      <c r="P932" s="1"/>
      <c r="Q932" s="1"/>
      <c r="R932" s="1"/>
      <c r="S932" s="1"/>
      <c r="T932" s="1"/>
      <c r="U932" s="1"/>
    </row>
    <row r="933" spans="1:21" ht="15.6">
      <c r="A933" s="1"/>
      <c r="F933" s="1"/>
      <c r="O933" s="1"/>
      <c r="P933" s="1"/>
      <c r="Q933" s="1"/>
      <c r="R933" s="1"/>
      <c r="S933" s="1"/>
      <c r="T933" s="1"/>
      <c r="U933" s="1"/>
    </row>
    <row r="934" spans="1:21" ht="15.6">
      <c r="A934" s="1"/>
      <c r="F934" s="1"/>
      <c r="O934" s="1"/>
      <c r="P934" s="1"/>
      <c r="Q934" s="1"/>
      <c r="R934" s="1"/>
      <c r="S934" s="1"/>
      <c r="T934" s="1"/>
      <c r="U934" s="1"/>
    </row>
    <row r="935" spans="1:21" ht="15.6">
      <c r="A935" s="1"/>
      <c r="F935" s="1"/>
      <c r="O935" s="1"/>
      <c r="P935" s="1"/>
      <c r="Q935" s="1"/>
      <c r="R935" s="1"/>
      <c r="S935" s="1"/>
      <c r="T935" s="1"/>
      <c r="U935" s="1"/>
    </row>
    <row r="936" spans="1:21" ht="15.6">
      <c r="A936" s="1"/>
      <c r="F936" s="1"/>
      <c r="O936" s="1"/>
      <c r="P936" s="1"/>
      <c r="Q936" s="1"/>
      <c r="R936" s="1"/>
      <c r="S936" s="1"/>
      <c r="T936" s="1"/>
      <c r="U936" s="1"/>
    </row>
    <row r="937" spans="1:21" ht="15.6">
      <c r="A937" s="1"/>
      <c r="F937" s="1"/>
      <c r="O937" s="1"/>
      <c r="P937" s="1"/>
      <c r="Q937" s="1"/>
      <c r="R937" s="1"/>
      <c r="S937" s="1"/>
      <c r="T937" s="1"/>
      <c r="U937" s="1"/>
    </row>
    <row r="938" spans="1:21" ht="15.6">
      <c r="A938" s="1"/>
      <c r="F938" s="1"/>
      <c r="O938" s="1"/>
      <c r="P938" s="1"/>
      <c r="Q938" s="1"/>
      <c r="R938" s="1"/>
      <c r="S938" s="1"/>
      <c r="T938" s="1"/>
      <c r="U938" s="1"/>
    </row>
    <row r="939" spans="1:21" ht="15.6">
      <c r="A939" s="1"/>
      <c r="F939" s="1"/>
      <c r="O939" s="1"/>
      <c r="P939" s="1"/>
      <c r="Q939" s="1"/>
      <c r="R939" s="1"/>
      <c r="S939" s="1"/>
      <c r="T939" s="1"/>
      <c r="U939" s="1"/>
    </row>
    <row r="940" spans="1:21" ht="15.6">
      <c r="A940" s="1"/>
      <c r="F940" s="1"/>
      <c r="O940" s="1"/>
      <c r="P940" s="1"/>
      <c r="Q940" s="1"/>
      <c r="R940" s="1"/>
      <c r="S940" s="1"/>
      <c r="T940" s="1"/>
      <c r="U940" s="1"/>
    </row>
    <row r="941" spans="1:21" ht="15.6">
      <c r="A941" s="1"/>
      <c r="F941" s="1"/>
      <c r="O941" s="1"/>
      <c r="P941" s="1"/>
      <c r="Q941" s="1"/>
      <c r="R941" s="1"/>
      <c r="S941" s="1"/>
      <c r="T941" s="1"/>
      <c r="U941" s="1"/>
    </row>
    <row r="942" spans="1:21" ht="15.6">
      <c r="A942" s="1"/>
      <c r="F942" s="1"/>
      <c r="O942" s="1"/>
      <c r="P942" s="1"/>
      <c r="Q942" s="1"/>
      <c r="R942" s="1"/>
      <c r="S942" s="1"/>
      <c r="T942" s="1"/>
      <c r="U942" s="1"/>
    </row>
    <row r="943" spans="1:21" ht="15.6">
      <c r="A943" s="1"/>
      <c r="F943" s="1"/>
      <c r="O943" s="1"/>
      <c r="P943" s="1"/>
      <c r="Q943" s="1"/>
      <c r="R943" s="1"/>
      <c r="S943" s="1"/>
      <c r="T943" s="1"/>
      <c r="U943" s="1"/>
    </row>
    <row r="944" spans="1:21" ht="15.6">
      <c r="A944" s="1"/>
      <c r="F944" s="1"/>
      <c r="O944" s="1"/>
      <c r="P944" s="1"/>
      <c r="Q944" s="1"/>
      <c r="R944" s="1"/>
      <c r="S944" s="1"/>
      <c r="T944" s="1"/>
      <c r="U944" s="1"/>
    </row>
    <row r="945" spans="1:21" ht="15.6">
      <c r="A945" s="1"/>
      <c r="F945" s="1"/>
      <c r="O945" s="1"/>
      <c r="P945" s="1"/>
      <c r="Q945" s="1"/>
      <c r="R945" s="1"/>
      <c r="S945" s="1"/>
      <c r="T945" s="1"/>
      <c r="U945" s="1"/>
    </row>
    <row r="946" spans="1:21" ht="15.6">
      <c r="A946" s="1"/>
      <c r="F946" s="1"/>
      <c r="O946" s="1"/>
      <c r="P946" s="1"/>
      <c r="Q946" s="1"/>
      <c r="R946" s="1"/>
      <c r="S946" s="1"/>
      <c r="T946" s="1"/>
      <c r="U946" s="1"/>
    </row>
    <row r="947" spans="1:21" ht="15.6">
      <c r="A947" s="1"/>
      <c r="F947" s="1"/>
      <c r="O947" s="1"/>
      <c r="P947" s="1"/>
      <c r="Q947" s="1"/>
      <c r="R947" s="1"/>
      <c r="S947" s="1"/>
      <c r="T947" s="1"/>
      <c r="U947" s="1"/>
    </row>
    <row r="948" spans="1:21" ht="15.6">
      <c r="A948" s="1"/>
      <c r="F948" s="1"/>
      <c r="O948" s="1"/>
      <c r="P948" s="1"/>
      <c r="Q948" s="1"/>
      <c r="R948" s="1"/>
      <c r="S948" s="1"/>
      <c r="T948" s="1"/>
      <c r="U948" s="1"/>
    </row>
    <row r="949" spans="1:21" ht="15.6">
      <c r="A949" s="1"/>
      <c r="F949" s="1"/>
      <c r="O949" s="1"/>
      <c r="P949" s="1"/>
      <c r="Q949" s="1"/>
      <c r="R949" s="1"/>
      <c r="S949" s="1"/>
      <c r="T949" s="1"/>
      <c r="U949" s="1"/>
    </row>
    <row r="950" spans="1:21" ht="15.6">
      <c r="A950" s="1"/>
      <c r="F950" s="1"/>
      <c r="O950" s="1"/>
      <c r="P950" s="1"/>
      <c r="Q950" s="1"/>
      <c r="R950" s="1"/>
      <c r="S950" s="1"/>
      <c r="T950" s="1"/>
      <c r="U950" s="1"/>
    </row>
    <row r="951" spans="1:21" ht="15.6">
      <c r="A951" s="1"/>
      <c r="F951" s="1"/>
      <c r="O951" s="1"/>
      <c r="P951" s="1"/>
      <c r="Q951" s="1"/>
      <c r="R951" s="1"/>
      <c r="S951" s="1"/>
      <c r="T951" s="1"/>
      <c r="U951" s="1"/>
    </row>
    <row r="952" spans="1:21" ht="15.6">
      <c r="A952" s="1"/>
      <c r="F952" s="1"/>
      <c r="O952" s="1"/>
      <c r="P952" s="1"/>
      <c r="Q952" s="1"/>
      <c r="R952" s="1"/>
      <c r="S952" s="1"/>
      <c r="T952" s="1"/>
      <c r="U952" s="1"/>
    </row>
    <row r="953" spans="1:21" ht="15.6">
      <c r="A953" s="1"/>
      <c r="F953" s="1"/>
      <c r="O953" s="1"/>
      <c r="P953" s="1"/>
      <c r="Q953" s="1"/>
      <c r="R953" s="1"/>
      <c r="S953" s="1"/>
      <c r="T953" s="1"/>
      <c r="U953" s="1"/>
    </row>
    <row r="954" spans="1:21" ht="15.6">
      <c r="A954" s="1"/>
      <c r="F954" s="1"/>
      <c r="O954" s="1"/>
      <c r="P954" s="1"/>
      <c r="Q954" s="1"/>
      <c r="R954" s="1"/>
      <c r="S954" s="1"/>
      <c r="T954" s="1"/>
      <c r="U954" s="1"/>
    </row>
    <row r="955" spans="1:21" ht="15.6">
      <c r="A955" s="1"/>
      <c r="F955" s="1"/>
      <c r="O955" s="1"/>
      <c r="P955" s="1"/>
      <c r="Q955" s="1"/>
      <c r="R955" s="1"/>
      <c r="S955" s="1"/>
      <c r="T955" s="1"/>
      <c r="U955" s="1"/>
    </row>
    <row r="956" spans="1:21" ht="15.6">
      <c r="A956" s="1"/>
      <c r="F956" s="1"/>
      <c r="O956" s="1"/>
      <c r="P956" s="1"/>
      <c r="Q956" s="1"/>
      <c r="R956" s="1"/>
      <c r="S956" s="1"/>
      <c r="T956" s="1"/>
      <c r="U956" s="1"/>
    </row>
    <row r="957" spans="1:21" ht="15.6">
      <c r="A957" s="1"/>
      <c r="F957" s="1"/>
      <c r="O957" s="1"/>
      <c r="P957" s="1"/>
      <c r="Q957" s="1"/>
      <c r="R957" s="1"/>
      <c r="S957" s="1"/>
      <c r="T957" s="1"/>
      <c r="U957" s="1"/>
    </row>
    <row r="958" spans="1:21" ht="15.6">
      <c r="A958" s="1"/>
      <c r="F958" s="1"/>
      <c r="O958" s="1"/>
      <c r="P958" s="1"/>
      <c r="Q958" s="1"/>
      <c r="R958" s="1"/>
      <c r="S958" s="1"/>
      <c r="T958" s="1"/>
      <c r="U958" s="1"/>
    </row>
    <row r="959" spans="1:21" ht="15.6">
      <c r="A959" s="1"/>
      <c r="F959" s="1"/>
      <c r="O959" s="1"/>
      <c r="P959" s="1"/>
      <c r="Q959" s="1"/>
      <c r="R959" s="1"/>
      <c r="S959" s="1"/>
      <c r="T959" s="1"/>
      <c r="U959" s="1"/>
    </row>
    <row r="960" spans="1:21" ht="15.6">
      <c r="A960" s="1"/>
      <c r="F960" s="1"/>
      <c r="O960" s="1"/>
      <c r="P960" s="1"/>
      <c r="Q960" s="1"/>
      <c r="R960" s="1"/>
      <c r="S960" s="1"/>
      <c r="T960" s="1"/>
      <c r="U960" s="1"/>
    </row>
    <row r="961" spans="1:21" ht="15.6">
      <c r="A961" s="1"/>
      <c r="F961" s="1"/>
      <c r="O961" s="1"/>
      <c r="P961" s="1"/>
      <c r="Q961" s="1"/>
      <c r="R961" s="1"/>
      <c r="S961" s="1"/>
      <c r="T961" s="1"/>
      <c r="U961" s="1"/>
    </row>
    <row r="962" spans="1:21" ht="15.6">
      <c r="A962" s="1"/>
      <c r="F962" s="1"/>
      <c r="O962" s="1"/>
      <c r="P962" s="1"/>
      <c r="Q962" s="1"/>
      <c r="R962" s="1"/>
      <c r="S962" s="1"/>
      <c r="T962" s="1"/>
      <c r="U962" s="1"/>
    </row>
    <row r="963" spans="1:21" ht="15.6">
      <c r="A963" s="1"/>
      <c r="F963" s="1"/>
      <c r="O963" s="1"/>
      <c r="P963" s="1"/>
      <c r="Q963" s="1"/>
      <c r="R963" s="1"/>
      <c r="S963" s="1"/>
      <c r="T963" s="1"/>
      <c r="U963" s="1"/>
    </row>
    <row r="964" spans="1:21" ht="15.6">
      <c r="A964" s="1"/>
      <c r="F964" s="1"/>
      <c r="O964" s="1"/>
      <c r="P964" s="1"/>
      <c r="Q964" s="1"/>
      <c r="R964" s="1"/>
      <c r="S964" s="1"/>
      <c r="T964" s="1"/>
      <c r="U964" s="1"/>
    </row>
    <row r="965" spans="1:21" ht="15.6">
      <c r="A965" s="1"/>
      <c r="F965" s="1"/>
      <c r="O965" s="1"/>
      <c r="P965" s="1"/>
      <c r="Q965" s="1"/>
      <c r="R965" s="1"/>
      <c r="S965" s="1"/>
      <c r="T965" s="1"/>
      <c r="U965" s="1"/>
    </row>
    <row r="966" spans="1:21" ht="15.6">
      <c r="A966" s="1"/>
      <c r="F966" s="1"/>
      <c r="O966" s="1"/>
      <c r="P966" s="1"/>
      <c r="Q966" s="1"/>
      <c r="R966" s="1"/>
      <c r="S966" s="1"/>
      <c r="T966" s="1"/>
      <c r="U966" s="1"/>
    </row>
    <row r="967" spans="1:21" ht="15.6">
      <c r="A967" s="1"/>
      <c r="F967" s="1"/>
      <c r="O967" s="1"/>
      <c r="P967" s="1"/>
      <c r="Q967" s="1"/>
      <c r="R967" s="1"/>
      <c r="S967" s="1"/>
      <c r="T967" s="1"/>
      <c r="U967" s="1"/>
    </row>
    <row r="968" spans="1:21" ht="15.6">
      <c r="A968" s="1"/>
      <c r="F968" s="1"/>
      <c r="O968" s="1"/>
      <c r="P968" s="1"/>
      <c r="Q968" s="1"/>
      <c r="R968" s="1"/>
      <c r="S968" s="1"/>
      <c r="T968" s="1"/>
      <c r="U968" s="1"/>
    </row>
    <row r="969" spans="1:21" ht="15.6">
      <c r="A969" s="1"/>
      <c r="F969" s="1"/>
      <c r="O969" s="1"/>
      <c r="P969" s="1"/>
      <c r="Q969" s="1"/>
      <c r="R969" s="1"/>
      <c r="S969" s="1"/>
      <c r="T969" s="1"/>
      <c r="U969" s="1"/>
    </row>
    <row r="970" spans="1:21" ht="15.6">
      <c r="A970" s="1"/>
      <c r="F970" s="1"/>
      <c r="O970" s="1"/>
      <c r="P970" s="1"/>
      <c r="Q970" s="1"/>
      <c r="R970" s="1"/>
      <c r="S970" s="1"/>
      <c r="T970" s="1"/>
      <c r="U970" s="1"/>
    </row>
    <row r="971" spans="1:21" ht="15.6">
      <c r="A971" s="1"/>
      <c r="F971" s="1"/>
      <c r="O971" s="1"/>
      <c r="P971" s="1"/>
      <c r="Q971" s="1"/>
      <c r="R971" s="1"/>
      <c r="S971" s="1"/>
      <c r="T971" s="1"/>
      <c r="U971" s="1"/>
    </row>
    <row r="972" spans="1:21" ht="15.6">
      <c r="A972" s="1"/>
      <c r="F972" s="1"/>
      <c r="O972" s="1"/>
      <c r="P972" s="1"/>
      <c r="Q972" s="1"/>
      <c r="R972" s="1"/>
      <c r="S972" s="1"/>
      <c r="T972" s="1"/>
      <c r="U972" s="1"/>
    </row>
    <row r="973" spans="1:21" ht="15.6">
      <c r="A973" s="1"/>
      <c r="F973" s="1"/>
      <c r="O973" s="1"/>
      <c r="P973" s="1"/>
      <c r="Q973" s="1"/>
      <c r="R973" s="1"/>
      <c r="S973" s="1"/>
      <c r="T973" s="1"/>
      <c r="U973" s="1"/>
    </row>
    <row r="974" spans="1:21" ht="15.6">
      <c r="A974" s="1"/>
      <c r="F974" s="1"/>
      <c r="O974" s="1"/>
      <c r="P974" s="1"/>
      <c r="Q974" s="1"/>
      <c r="R974" s="1"/>
      <c r="S974" s="1"/>
      <c r="T974" s="1"/>
      <c r="U974" s="1"/>
    </row>
    <row r="975" spans="1:21" ht="15.6">
      <c r="A975" s="1"/>
      <c r="F975" s="1"/>
      <c r="O975" s="1"/>
      <c r="P975" s="1"/>
      <c r="Q975" s="1"/>
      <c r="R975" s="1"/>
      <c r="S975" s="1"/>
      <c r="T975" s="1"/>
      <c r="U975" s="1"/>
    </row>
    <row r="976" spans="1:21" ht="15.6">
      <c r="A976" s="1"/>
      <c r="F976" s="1"/>
      <c r="O976" s="1"/>
      <c r="P976" s="1"/>
      <c r="Q976" s="1"/>
      <c r="R976" s="1"/>
      <c r="S976" s="1"/>
      <c r="T976" s="1"/>
      <c r="U976" s="1"/>
    </row>
    <row r="977" spans="1:21" ht="15.6">
      <c r="A977" s="1"/>
      <c r="F977" s="1"/>
      <c r="O977" s="1"/>
      <c r="P977" s="1"/>
      <c r="Q977" s="1"/>
      <c r="R977" s="1"/>
      <c r="S977" s="1"/>
      <c r="T977" s="1"/>
      <c r="U977" s="1"/>
    </row>
    <row r="978" spans="1:21" ht="15.6">
      <c r="A978" s="1"/>
      <c r="F978" s="1"/>
      <c r="O978" s="1"/>
      <c r="P978" s="1"/>
      <c r="Q978" s="1"/>
      <c r="R978" s="1"/>
      <c r="S978" s="1"/>
      <c r="T978" s="1"/>
      <c r="U978" s="1"/>
    </row>
    <row r="979" spans="1:21" ht="15.6">
      <c r="A979" s="1"/>
      <c r="F979" s="1"/>
      <c r="O979" s="1"/>
      <c r="P979" s="1"/>
      <c r="Q979" s="1"/>
      <c r="R979" s="1"/>
      <c r="S979" s="1"/>
      <c r="T979" s="1"/>
      <c r="U979" s="1"/>
    </row>
    <row r="980" spans="1:21" ht="15.6">
      <c r="A980" s="1"/>
      <c r="F980" s="1"/>
      <c r="O980" s="1"/>
      <c r="P980" s="1"/>
      <c r="Q980" s="1"/>
      <c r="R980" s="1"/>
      <c r="S980" s="1"/>
      <c r="T980" s="1"/>
      <c r="U980" s="1"/>
    </row>
    <row r="981" spans="1:21" ht="15.6">
      <c r="A981" s="1"/>
      <c r="F981" s="1"/>
      <c r="O981" s="1"/>
      <c r="P981" s="1"/>
      <c r="Q981" s="1"/>
      <c r="R981" s="1"/>
      <c r="S981" s="1"/>
      <c r="T981" s="1"/>
      <c r="U981" s="1"/>
    </row>
    <row r="982" spans="1:21" ht="15.6">
      <c r="A982" s="1"/>
      <c r="F982" s="1"/>
      <c r="O982" s="1"/>
      <c r="P982" s="1"/>
      <c r="Q982" s="1"/>
      <c r="R982" s="1"/>
      <c r="S982" s="1"/>
      <c r="T982" s="1"/>
      <c r="U982" s="1"/>
    </row>
    <row r="983" spans="1:21" ht="15.6">
      <c r="A983" s="1"/>
      <c r="F983" s="1"/>
      <c r="O983" s="1"/>
      <c r="P983" s="1"/>
      <c r="Q983" s="1"/>
      <c r="R983" s="1"/>
      <c r="S983" s="1"/>
      <c r="T983" s="1"/>
      <c r="U983" s="1"/>
    </row>
    <row r="984" spans="1:21" ht="15.6">
      <c r="A984" s="1"/>
      <c r="F984" s="1"/>
      <c r="O984" s="1"/>
      <c r="P984" s="1"/>
      <c r="Q984" s="1"/>
      <c r="R984" s="1"/>
      <c r="S984" s="1"/>
      <c r="T984" s="1"/>
      <c r="U984" s="1"/>
    </row>
    <row r="985" spans="1:21" ht="15.6">
      <c r="A985" s="1"/>
      <c r="F985" s="1"/>
      <c r="O985" s="1"/>
      <c r="P985" s="1"/>
      <c r="Q985" s="1"/>
      <c r="R985" s="1"/>
      <c r="S985" s="1"/>
      <c r="T985" s="1"/>
      <c r="U985" s="1"/>
    </row>
    <row r="986" spans="1:21" ht="15.6">
      <c r="A986" s="1"/>
      <c r="F986" s="1"/>
      <c r="O986" s="1"/>
      <c r="P986" s="1"/>
      <c r="Q986" s="1"/>
      <c r="R986" s="1"/>
      <c r="S986" s="1"/>
      <c r="T986" s="1"/>
      <c r="U986" s="1"/>
    </row>
    <row r="987" spans="1:21" ht="15.6">
      <c r="A987" s="1"/>
      <c r="F987" s="1"/>
      <c r="O987" s="1"/>
      <c r="P987" s="1"/>
      <c r="Q987" s="1"/>
      <c r="R987" s="1"/>
      <c r="S987" s="1"/>
      <c r="T987" s="1"/>
      <c r="U987" s="1"/>
    </row>
    <row r="988" spans="1:21" ht="15.6">
      <c r="A988" s="1"/>
      <c r="F988" s="1"/>
      <c r="O988" s="1"/>
      <c r="P988" s="1"/>
      <c r="Q988" s="1"/>
      <c r="R988" s="1"/>
      <c r="S988" s="1"/>
      <c r="T988" s="1"/>
      <c r="U988" s="1"/>
    </row>
    <row r="989" spans="1:21" ht="15.6">
      <c r="A989" s="1"/>
      <c r="F989" s="1"/>
      <c r="O989" s="1"/>
      <c r="P989" s="1"/>
      <c r="Q989" s="1"/>
      <c r="R989" s="1"/>
      <c r="S989" s="1"/>
      <c r="T989" s="1"/>
      <c r="U989" s="1"/>
    </row>
    <row r="990" spans="1:21" ht="15.6">
      <c r="A990" s="1"/>
      <c r="F990" s="1"/>
      <c r="O990" s="1"/>
      <c r="P990" s="1"/>
      <c r="Q990" s="1"/>
      <c r="R990" s="1"/>
      <c r="S990" s="1"/>
      <c r="T990" s="1"/>
      <c r="U990" s="1"/>
    </row>
    <row r="991" spans="1:21" ht="15.6">
      <c r="A991" s="1"/>
      <c r="F991" s="1"/>
      <c r="O991" s="1"/>
      <c r="P991" s="1"/>
      <c r="Q991" s="1"/>
      <c r="R991" s="1"/>
      <c r="S991" s="1"/>
      <c r="T991" s="1"/>
      <c r="U991" s="1"/>
    </row>
    <row r="992" spans="1:21" ht="15.6">
      <c r="A992" s="1"/>
      <c r="F992" s="1"/>
      <c r="O992" s="1"/>
      <c r="P992" s="1"/>
      <c r="Q992" s="1"/>
      <c r="R992" s="1"/>
      <c r="S992" s="1"/>
      <c r="T992" s="1"/>
      <c r="U992" s="1"/>
    </row>
    <row r="993" spans="1:21" ht="15.6">
      <c r="A993" s="1"/>
      <c r="F993" s="1"/>
      <c r="O993" s="1"/>
      <c r="P993" s="1"/>
      <c r="Q993" s="1"/>
      <c r="R993" s="1"/>
      <c r="S993" s="1"/>
      <c r="T993" s="1"/>
      <c r="U993" s="1"/>
    </row>
    <row r="994" spans="1:21" ht="15.6">
      <c r="A994" s="1"/>
      <c r="F994" s="1"/>
      <c r="O994" s="1"/>
      <c r="P994" s="1"/>
      <c r="Q994" s="1"/>
      <c r="R994" s="1"/>
      <c r="S994" s="1"/>
      <c r="T994" s="1"/>
      <c r="U994" s="1"/>
    </row>
    <row r="995" spans="1:21" ht="15.6">
      <c r="A995" s="1"/>
      <c r="F995" s="1"/>
      <c r="O995" s="1"/>
      <c r="P995" s="1"/>
      <c r="Q995" s="1"/>
      <c r="R995" s="1"/>
      <c r="S995" s="1"/>
      <c r="T995" s="1"/>
      <c r="U995" s="1"/>
    </row>
    <row r="996" spans="1:21" ht="15.6">
      <c r="A996" s="1"/>
      <c r="F996" s="1"/>
      <c r="O996" s="1"/>
      <c r="P996" s="1"/>
      <c r="Q996" s="1"/>
      <c r="R996" s="1"/>
      <c r="S996" s="1"/>
      <c r="T996" s="1"/>
      <c r="U996" s="1"/>
    </row>
    <row r="997" spans="1:21" ht="15.6">
      <c r="A997" s="1"/>
      <c r="F997" s="1"/>
      <c r="O997" s="1"/>
      <c r="P997" s="1"/>
      <c r="Q997" s="1"/>
      <c r="R997" s="1"/>
      <c r="S997" s="1"/>
      <c r="T997" s="1"/>
      <c r="U997" s="1"/>
    </row>
    <row r="998" spans="1:21" ht="15.6">
      <c r="A998" s="1"/>
      <c r="F998" s="1"/>
      <c r="O998" s="1"/>
      <c r="P998" s="1"/>
      <c r="Q998" s="1"/>
      <c r="R998" s="1"/>
      <c r="S998" s="1"/>
      <c r="T998" s="1"/>
      <c r="U998" s="1"/>
    </row>
    <row r="999" spans="1:21" ht="15.6">
      <c r="A999" s="1"/>
      <c r="F999" s="1"/>
      <c r="O999" s="1"/>
      <c r="P999" s="1"/>
      <c r="Q999" s="1"/>
      <c r="R999" s="1"/>
      <c r="S999" s="1"/>
      <c r="T999" s="1"/>
      <c r="U999" s="1"/>
    </row>
    <row r="1000" spans="1:21" ht="15.6">
      <c r="A1000" s="1"/>
      <c r="F1000" s="1"/>
      <c r="O1000" s="1"/>
      <c r="P1000" s="1"/>
      <c r="Q1000" s="1"/>
      <c r="R1000" s="1"/>
      <c r="S1000" s="1"/>
      <c r="T1000" s="1"/>
      <c r="U1000" s="1"/>
    </row>
  </sheetData>
  <mergeCells count="56">
    <mergeCell ref="B20:D20"/>
    <mergeCell ref="G41:I41"/>
    <mergeCell ref="G44:J44"/>
    <mergeCell ref="G45:I45"/>
    <mergeCell ref="G46:I46"/>
    <mergeCell ref="G35:J36"/>
    <mergeCell ref="G37:I37"/>
    <mergeCell ref="G38:I38"/>
    <mergeCell ref="G39:I39"/>
    <mergeCell ref="G40:I40"/>
    <mergeCell ref="G29:I29"/>
    <mergeCell ref="G30:I30"/>
    <mergeCell ref="G31:I31"/>
    <mergeCell ref="G32:I32"/>
    <mergeCell ref="G33:I33"/>
    <mergeCell ref="G25:I25"/>
    <mergeCell ref="G26:I26"/>
    <mergeCell ref="G27:I27"/>
    <mergeCell ref="L27:P27"/>
    <mergeCell ref="G28:I28"/>
    <mergeCell ref="G20:H20"/>
    <mergeCell ref="I20:J20"/>
    <mergeCell ref="G21:H21"/>
    <mergeCell ref="I21:J21"/>
    <mergeCell ref="G23:J24"/>
    <mergeCell ref="G14:H14"/>
    <mergeCell ref="I14:J14"/>
    <mergeCell ref="B15:D15"/>
    <mergeCell ref="B18:E19"/>
    <mergeCell ref="B14:D14"/>
    <mergeCell ref="G15:H15"/>
    <mergeCell ref="I15:J15"/>
    <mergeCell ref="G16:H16"/>
    <mergeCell ref="I16:J16"/>
    <mergeCell ref="G17:H17"/>
    <mergeCell ref="I17:J17"/>
    <mergeCell ref="G18:H18"/>
    <mergeCell ref="I18:J18"/>
    <mergeCell ref="G19:H19"/>
    <mergeCell ref="I19:J19"/>
    <mergeCell ref="G2:N3"/>
    <mergeCell ref="H5:N5"/>
    <mergeCell ref="B8:E9"/>
    <mergeCell ref="G12:J13"/>
    <mergeCell ref="B13:E13"/>
    <mergeCell ref="G60:H60"/>
    <mergeCell ref="G69:I69"/>
    <mergeCell ref="L69:M69"/>
    <mergeCell ref="L78:N78"/>
    <mergeCell ref="G49:J49"/>
    <mergeCell ref="G50:I50"/>
    <mergeCell ref="G51:I51"/>
    <mergeCell ref="G54:J54"/>
    <mergeCell ref="G55:I55"/>
    <mergeCell ref="G56:I56"/>
    <mergeCell ref="L60:O60"/>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747E1-1186-4AA1-B66B-745C86C8DD4E}">
  <dimension ref="D9:AI160"/>
  <sheetViews>
    <sheetView topLeftCell="I109" zoomScale="117" zoomScaleNormal="85" workbookViewId="0">
      <selection activeCell="E133" sqref="E133"/>
    </sheetView>
  </sheetViews>
  <sheetFormatPr defaultColWidth="8.90625" defaultRowHeight="15"/>
  <cols>
    <col min="4" max="4" width="13.1796875" bestFit="1" customWidth="1"/>
    <col min="5" max="5" width="15.1796875" customWidth="1"/>
    <col min="7" max="7" width="18.1796875" bestFit="1" customWidth="1"/>
    <col min="8" max="8" width="10.08984375" customWidth="1"/>
    <col min="10" max="10" width="15.6328125" bestFit="1" customWidth="1"/>
    <col min="13" max="13" width="20.1796875" bestFit="1" customWidth="1"/>
    <col min="14" max="14" width="14.1796875" customWidth="1"/>
    <col min="15" max="15" width="13.453125" bestFit="1" customWidth="1"/>
  </cols>
  <sheetData>
    <row r="9" spans="4:5">
      <c r="D9" s="204" t="s">
        <v>73</v>
      </c>
      <c r="E9" s="205"/>
    </row>
    <row r="10" spans="4:5">
      <c r="D10" s="205"/>
      <c r="E10" s="205"/>
    </row>
    <row r="11" spans="4:5" ht="31.2">
      <c r="D11" s="47" t="s">
        <v>74</v>
      </c>
      <c r="E11" s="48" t="s">
        <v>75</v>
      </c>
    </row>
    <row r="12" spans="4:5" ht="15.6">
      <c r="D12" s="49">
        <v>7.5</v>
      </c>
      <c r="E12" s="50">
        <v>3.0818750000000001</v>
      </c>
    </row>
    <row r="13" spans="4:5" ht="15.6">
      <c r="D13" s="49">
        <v>7</v>
      </c>
      <c r="E13" s="50">
        <v>2.74343</v>
      </c>
    </row>
    <row r="14" spans="4:5" ht="15.6">
      <c r="D14" s="49">
        <v>6.5</v>
      </c>
      <c r="E14" s="50">
        <v>2.4329199999999997</v>
      </c>
    </row>
    <row r="15" spans="4:5" ht="15.6">
      <c r="D15" s="49">
        <v>5.5</v>
      </c>
      <c r="E15" s="50">
        <v>1.887605</v>
      </c>
    </row>
    <row r="16" spans="4:5" ht="15.6">
      <c r="D16" s="49">
        <v>4.5</v>
      </c>
      <c r="E16" s="50">
        <v>1.4297299999999999</v>
      </c>
    </row>
    <row r="17" spans="4:13" ht="15.6">
      <c r="D17" s="49">
        <v>3</v>
      </c>
      <c r="E17" s="50">
        <v>0.87143000000000004</v>
      </c>
    </row>
    <row r="18" spans="4:13" ht="15.6">
      <c r="D18" s="49">
        <v>2</v>
      </c>
      <c r="E18" s="50">
        <v>0.56128</v>
      </c>
    </row>
    <row r="19" spans="4:13" ht="15.6">
      <c r="D19" s="49">
        <v>1</v>
      </c>
      <c r="E19" s="50">
        <v>0.28187000000000001</v>
      </c>
    </row>
    <row r="20" spans="4:13" ht="15.6">
      <c r="D20" s="49">
        <v>0</v>
      </c>
      <c r="E20" s="50">
        <v>0</v>
      </c>
    </row>
    <row r="21" spans="4:13" ht="15.6">
      <c r="D21" s="49">
        <v>-1</v>
      </c>
      <c r="E21" s="50">
        <v>-0.24952999999999997</v>
      </c>
    </row>
    <row r="22" spans="4:13" ht="15.6">
      <c r="D22" s="49">
        <v>-2</v>
      </c>
      <c r="E22" s="50">
        <v>-0.53392000000000006</v>
      </c>
    </row>
    <row r="23" spans="4:13" ht="15.6">
      <c r="D23" s="49">
        <v>-3</v>
      </c>
      <c r="E23" s="50">
        <v>-0.85237000000000007</v>
      </c>
      <c r="G23" s="206" t="s">
        <v>96</v>
      </c>
      <c r="H23" s="207"/>
      <c r="I23" s="207"/>
      <c r="J23" s="207"/>
      <c r="K23" s="207"/>
      <c r="L23" s="207"/>
      <c r="M23" s="207"/>
    </row>
    <row r="24" spans="4:13" ht="15.6">
      <c r="D24" s="49">
        <v>-4.5</v>
      </c>
      <c r="E24" s="50">
        <v>-1.4293450000000001</v>
      </c>
    </row>
    <row r="25" spans="4:13" ht="15.6">
      <c r="D25" s="49">
        <v>-5.5</v>
      </c>
      <c r="E25" s="50">
        <v>-1.9038200000000003</v>
      </c>
    </row>
    <row r="26" spans="4:13" ht="15.6" customHeight="1">
      <c r="D26" s="49">
        <v>-6.5</v>
      </c>
      <c r="E26" s="50">
        <v>-2.4690550000000004</v>
      </c>
    </row>
    <row r="27" spans="4:13" ht="15.6">
      <c r="D27" s="49">
        <v>-7</v>
      </c>
      <c r="E27" s="50">
        <v>-2.7907700000000002</v>
      </c>
    </row>
    <row r="28" spans="4:13" ht="15.6">
      <c r="D28" s="49">
        <v>-7.5</v>
      </c>
      <c r="E28" s="50">
        <v>-3.1412500000000003</v>
      </c>
    </row>
    <row r="31" spans="4:13" ht="15" customHeight="1"/>
    <row r="33" spans="4:10">
      <c r="D33" s="204" t="s">
        <v>79</v>
      </c>
      <c r="E33" s="205"/>
      <c r="G33" s="210" t="s">
        <v>78</v>
      </c>
      <c r="H33" s="211"/>
      <c r="I33" s="211"/>
      <c r="J33" s="212"/>
    </row>
    <row r="34" spans="4:10" ht="15" customHeight="1">
      <c r="D34" s="205"/>
      <c r="E34" s="205"/>
      <c r="G34" s="213"/>
      <c r="H34" s="214"/>
      <c r="I34" s="214"/>
      <c r="J34" s="215"/>
    </row>
    <row r="35" spans="4:10" ht="15.6">
      <c r="D35" s="48" t="s">
        <v>76</v>
      </c>
      <c r="E35" s="48" t="s">
        <v>77</v>
      </c>
      <c r="G35" s="216" t="s">
        <v>48</v>
      </c>
      <c r="H35" s="217"/>
      <c r="I35" s="218"/>
      <c r="J35" s="18">
        <v>-1.5660000000000001</v>
      </c>
    </row>
    <row r="36" spans="4:10" ht="15.6">
      <c r="D36" s="52">
        <f>LN((10-D12)/(10+D12))</f>
        <v>-1.9459101490553135</v>
      </c>
      <c r="E36" s="50">
        <f>E12</f>
        <v>3.0818750000000001</v>
      </c>
      <c r="G36" s="198" t="s">
        <v>49</v>
      </c>
      <c r="H36" s="208"/>
      <c r="I36" s="209"/>
      <c r="J36" s="28">
        <v>-4.7000000000000002E-3</v>
      </c>
    </row>
    <row r="37" spans="4:10" ht="15.6">
      <c r="D37" s="52">
        <f>LN((10-D13)/(10+D13))</f>
        <v>-1.7346010553881064</v>
      </c>
      <c r="E37" s="50">
        <f t="shared" ref="E37:E52" si="0">E13</f>
        <v>2.74343</v>
      </c>
      <c r="G37" s="198" t="s">
        <v>111</v>
      </c>
      <c r="H37" s="208"/>
      <c r="I37" s="209"/>
      <c r="J37" s="53" t="s">
        <v>113</v>
      </c>
    </row>
    <row r="38" spans="4:10" ht="15.6">
      <c r="D38" s="52">
        <f t="shared" ref="D38:D52" si="1">LN((10-D14)/(10+D14))</f>
        <v>-1.550597412411167</v>
      </c>
      <c r="E38" s="50">
        <f t="shared" si="0"/>
        <v>2.4329199999999997</v>
      </c>
      <c r="G38" s="198" t="s">
        <v>52</v>
      </c>
      <c r="H38" s="208"/>
      <c r="I38" s="209"/>
      <c r="J38" s="28">
        <f>SQRT(J39)</f>
        <v>0.99934978861257584</v>
      </c>
    </row>
    <row r="39" spans="4:10" ht="17.399999999999999">
      <c r="D39" s="52">
        <f t="shared" si="1"/>
        <v>-1.2367626271489267</v>
      </c>
      <c r="E39" s="50">
        <f t="shared" si="0"/>
        <v>1.887605</v>
      </c>
      <c r="G39" s="198" t="s">
        <v>53</v>
      </c>
      <c r="H39" s="175"/>
      <c r="I39" s="176"/>
      <c r="J39" s="28">
        <v>0.99870000000000003</v>
      </c>
    </row>
    <row r="40" spans="4:10" ht="15.6">
      <c r="D40" s="52">
        <f t="shared" si="1"/>
        <v>-0.96940055718810358</v>
      </c>
      <c r="E40" s="50">
        <f t="shared" si="0"/>
        <v>1.4297299999999999</v>
      </c>
    </row>
    <row r="41" spans="4:10" ht="15.6">
      <c r="D41" s="52">
        <f t="shared" si="1"/>
        <v>-0.61903920840622351</v>
      </c>
      <c r="E41" s="50">
        <f t="shared" si="0"/>
        <v>0.87143000000000004</v>
      </c>
    </row>
    <row r="42" spans="4:10" ht="15.6">
      <c r="D42" s="52">
        <f t="shared" si="1"/>
        <v>-0.40546510810816444</v>
      </c>
      <c r="E42" s="50">
        <f t="shared" si="0"/>
        <v>0.56128</v>
      </c>
    </row>
    <row r="43" spans="4:10" ht="15.6">
      <c r="D43" s="52">
        <f t="shared" si="1"/>
        <v>-0.20067069546215111</v>
      </c>
      <c r="E43" s="50">
        <f t="shared" si="0"/>
        <v>0.28187000000000001</v>
      </c>
    </row>
    <row r="44" spans="4:10" ht="15.6">
      <c r="D44" s="52">
        <f t="shared" si="1"/>
        <v>0</v>
      </c>
      <c r="E44" s="50">
        <f t="shared" si="0"/>
        <v>0</v>
      </c>
    </row>
    <row r="45" spans="4:10" ht="15.6">
      <c r="D45" s="52">
        <f t="shared" si="1"/>
        <v>0.20067069546215124</v>
      </c>
      <c r="E45" s="50">
        <f t="shared" si="0"/>
        <v>-0.24952999999999997</v>
      </c>
    </row>
    <row r="46" spans="4:10" ht="15.6">
      <c r="D46" s="52">
        <f t="shared" si="1"/>
        <v>0.40546510810816438</v>
      </c>
      <c r="E46" s="50">
        <f t="shared" si="0"/>
        <v>-0.53392000000000006</v>
      </c>
    </row>
    <row r="47" spans="4:10" ht="15.6">
      <c r="D47" s="52">
        <f t="shared" si="1"/>
        <v>0.61903920840622351</v>
      </c>
      <c r="E47" s="50">
        <f t="shared" si="0"/>
        <v>-0.85237000000000007</v>
      </c>
    </row>
    <row r="48" spans="4:10" ht="15.6">
      <c r="D48" s="52">
        <f t="shared" si="1"/>
        <v>0.96940055718810347</v>
      </c>
      <c r="E48" s="50">
        <f t="shared" si="0"/>
        <v>-1.4293450000000001</v>
      </c>
    </row>
    <row r="49" spans="4:18" ht="15.6">
      <c r="D49" s="52">
        <f t="shared" si="1"/>
        <v>1.2367626271489269</v>
      </c>
      <c r="E49" s="50">
        <f>E25</f>
        <v>-1.9038200000000003</v>
      </c>
    </row>
    <row r="50" spans="4:18" ht="15.6">
      <c r="D50" s="52">
        <f t="shared" si="1"/>
        <v>1.550597412411167</v>
      </c>
      <c r="E50" s="50">
        <f t="shared" si="0"/>
        <v>-2.4690550000000004</v>
      </c>
      <c r="L50" s="206" t="s">
        <v>97</v>
      </c>
      <c r="M50" s="207"/>
      <c r="N50" s="207"/>
      <c r="O50" s="207"/>
      <c r="P50" s="207"/>
      <c r="Q50" s="207"/>
      <c r="R50" s="207"/>
    </row>
    <row r="51" spans="4:18" ht="15.6">
      <c r="D51" s="52">
        <f t="shared" si="1"/>
        <v>1.7346010553881064</v>
      </c>
      <c r="E51" s="50">
        <f t="shared" si="0"/>
        <v>-2.7907700000000002</v>
      </c>
    </row>
    <row r="52" spans="4:18" ht="15.6">
      <c r="D52" s="52">
        <f t="shared" si="1"/>
        <v>1.9459101490553132</v>
      </c>
      <c r="E52" s="50">
        <f t="shared" si="0"/>
        <v>-3.1412500000000003</v>
      </c>
    </row>
    <row r="53" spans="4:18">
      <c r="D53" s="51"/>
    </row>
    <row r="54" spans="4:18">
      <c r="D54" s="51"/>
    </row>
    <row r="57" spans="4:18">
      <c r="D57" s="51"/>
      <c r="E57" s="51"/>
      <c r="F57" s="51"/>
      <c r="G57" s="51"/>
      <c r="H57" s="51"/>
      <c r="I57" s="51"/>
      <c r="J57" s="51"/>
      <c r="K57" s="51"/>
      <c r="L57" s="51"/>
      <c r="M57" s="51"/>
    </row>
    <row r="58" spans="4:18" ht="15.6">
      <c r="D58" s="224" t="s">
        <v>80</v>
      </c>
      <c r="E58" s="224"/>
      <c r="F58" s="224"/>
      <c r="G58" s="224"/>
      <c r="H58" s="224"/>
      <c r="I58" s="224"/>
      <c r="J58" s="224"/>
      <c r="K58" s="224"/>
      <c r="L58" s="224"/>
      <c r="M58" s="224"/>
    </row>
    <row r="59" spans="4:18" ht="15.6">
      <c r="D59" s="47" t="s">
        <v>81</v>
      </c>
      <c r="E59" s="47">
        <v>-8</v>
      </c>
      <c r="F59" s="47">
        <v>-6</v>
      </c>
      <c r="G59" s="47">
        <v>-4</v>
      </c>
      <c r="H59" s="47">
        <v>-2</v>
      </c>
      <c r="I59" s="47">
        <v>0</v>
      </c>
      <c r="J59" s="47">
        <v>2</v>
      </c>
      <c r="K59" s="47">
        <v>4</v>
      </c>
      <c r="L59" s="47">
        <v>6</v>
      </c>
      <c r="M59" s="47">
        <v>8</v>
      </c>
    </row>
    <row r="60" spans="4:18" ht="15.6">
      <c r="D60" s="47">
        <v>6</v>
      </c>
      <c r="E60" s="54">
        <v>-2</v>
      </c>
      <c r="F60" s="54">
        <v>-1.6999999999999997</v>
      </c>
      <c r="G60" s="54">
        <v>-1.24</v>
      </c>
      <c r="H60" s="54">
        <v>-0.83</v>
      </c>
      <c r="I60" s="54">
        <v>-0.06</v>
      </c>
      <c r="J60" s="54">
        <v>0.24</v>
      </c>
      <c r="K60" s="54">
        <v>0.75000000000000011</v>
      </c>
      <c r="L60" s="54">
        <v>1.19</v>
      </c>
      <c r="M60" s="54">
        <v>1.35</v>
      </c>
    </row>
    <row r="61" spans="4:18" ht="15.6">
      <c r="D61" s="47">
        <v>5</v>
      </c>
      <c r="E61" s="54">
        <v>-2.11</v>
      </c>
      <c r="F61" s="54">
        <v>-1.7999999999999998</v>
      </c>
      <c r="G61" s="54">
        <v>-1.31</v>
      </c>
      <c r="H61" s="54">
        <v>-0.84</v>
      </c>
      <c r="I61" s="54">
        <v>-0.08</v>
      </c>
      <c r="J61" s="54">
        <v>0.28000000000000003</v>
      </c>
      <c r="K61" s="54">
        <v>0.81000000000000016</v>
      </c>
      <c r="L61" s="54">
        <v>1.31</v>
      </c>
      <c r="M61" s="54">
        <v>1.4700000000000002</v>
      </c>
    </row>
    <row r="62" spans="4:18" ht="15.6">
      <c r="D62" s="47">
        <v>4</v>
      </c>
      <c r="E62" s="54">
        <v>-2.2899999999999996</v>
      </c>
      <c r="F62" s="54">
        <v>-1.94</v>
      </c>
      <c r="G62" s="54">
        <v>-1.44</v>
      </c>
      <c r="H62" s="54">
        <v>-0.88</v>
      </c>
      <c r="I62" s="54">
        <v>-0.06</v>
      </c>
      <c r="J62" s="54">
        <v>0.32000000000000006</v>
      </c>
      <c r="K62" s="54">
        <v>0.88000000000000023</v>
      </c>
      <c r="L62" s="54">
        <v>1.42</v>
      </c>
      <c r="M62" s="54">
        <v>1.6300000000000003</v>
      </c>
    </row>
    <row r="63" spans="4:18" ht="15.6">
      <c r="D63" s="47">
        <v>3</v>
      </c>
      <c r="E63" s="54">
        <v>-2.52</v>
      </c>
      <c r="F63" s="54">
        <v>-2.1</v>
      </c>
      <c r="G63" s="54">
        <v>-1.54</v>
      </c>
      <c r="H63" s="54">
        <v>-0.91</v>
      </c>
      <c r="I63" s="54">
        <v>-0.06</v>
      </c>
      <c r="J63" s="54">
        <v>0.32000000000000006</v>
      </c>
      <c r="K63" s="54">
        <v>0.96000000000000008</v>
      </c>
      <c r="L63" s="54">
        <v>1.6</v>
      </c>
      <c r="M63" s="54">
        <v>1.8499999999999996</v>
      </c>
    </row>
    <row r="64" spans="4:18" ht="15.6">
      <c r="D64" s="47">
        <v>2</v>
      </c>
      <c r="E64" s="54">
        <v>-2.89</v>
      </c>
      <c r="F64" s="54">
        <v>-2.2999999999999998</v>
      </c>
      <c r="G64" s="54">
        <v>-1.6</v>
      </c>
      <c r="H64" s="54">
        <v>-0.94</v>
      </c>
      <c r="I64" s="54">
        <v>-7.0000000000000007E-2</v>
      </c>
      <c r="J64" s="54">
        <v>0.39</v>
      </c>
      <c r="K64" s="54">
        <v>1.0500000000000003</v>
      </c>
      <c r="L64" s="54">
        <v>1.8099999999999996</v>
      </c>
      <c r="M64" s="54">
        <v>2.13</v>
      </c>
    </row>
    <row r="65" spans="4:13" ht="15.6">
      <c r="D65" s="47">
        <v>1</v>
      </c>
      <c r="E65" s="54">
        <v>-3.64</v>
      </c>
      <c r="F65" s="54">
        <v>-2.5100000000000002</v>
      </c>
      <c r="G65" s="54">
        <v>-1.63</v>
      </c>
      <c r="H65" s="54">
        <v>-0.92</v>
      </c>
      <c r="I65" s="54">
        <v>0</v>
      </c>
      <c r="J65" s="54">
        <v>0.41000000000000003</v>
      </c>
      <c r="K65" s="54">
        <v>1.1100000000000003</v>
      </c>
      <c r="L65" s="54">
        <v>2</v>
      </c>
      <c r="M65" s="54">
        <v>2.6599999999999997</v>
      </c>
    </row>
    <row r="66" spans="4:13" ht="15.6">
      <c r="D66" s="47">
        <v>0</v>
      </c>
      <c r="E66" s="54">
        <v>-5.0299999999999994</v>
      </c>
      <c r="F66" s="54">
        <v>-2.5300000000000002</v>
      </c>
      <c r="G66" s="54">
        <v>-1.65</v>
      </c>
      <c r="H66" s="54">
        <v>-0.9</v>
      </c>
      <c r="I66" s="54">
        <v>0</v>
      </c>
      <c r="J66" s="54">
        <v>0.4</v>
      </c>
      <c r="K66" s="54">
        <v>1.1499999999999999</v>
      </c>
      <c r="L66" s="54">
        <v>2.1799999999999997</v>
      </c>
      <c r="M66" s="54">
        <v>5.0000000000000009</v>
      </c>
    </row>
    <row r="67" spans="4:13" ht="15.6">
      <c r="D67" s="47">
        <v>-1</v>
      </c>
      <c r="E67" s="54">
        <v>-3.22</v>
      </c>
      <c r="F67" s="54">
        <v>-2.2699999999999996</v>
      </c>
      <c r="G67" s="54">
        <v>-1.56</v>
      </c>
      <c r="H67" s="54">
        <v>-0.87</v>
      </c>
      <c r="I67" s="54">
        <v>-2.0000000000000004E-2</v>
      </c>
      <c r="J67" s="54">
        <v>0.41000000000000003</v>
      </c>
      <c r="K67" s="54">
        <v>1.1300000000000003</v>
      </c>
      <c r="L67" s="54">
        <v>1.8699999999999997</v>
      </c>
      <c r="M67" s="54">
        <v>2.82</v>
      </c>
    </row>
    <row r="68" spans="4:13" ht="15.6">
      <c r="D68" s="47">
        <v>-2</v>
      </c>
      <c r="E68" s="54">
        <v>-2.5700000000000003</v>
      </c>
      <c r="F68" s="54">
        <v>-2.0299999999999998</v>
      </c>
      <c r="G68" s="54">
        <v>-1.4499999999999997</v>
      </c>
      <c r="H68" s="54">
        <v>-0.83</v>
      </c>
      <c r="I68" s="54">
        <v>0</v>
      </c>
      <c r="J68" s="54">
        <v>0.36</v>
      </c>
      <c r="K68" s="54">
        <v>1.02</v>
      </c>
      <c r="L68" s="54">
        <v>1.6300000000000003</v>
      </c>
      <c r="M68" s="54">
        <v>2.13</v>
      </c>
    </row>
    <row r="69" spans="4:13" ht="15.6">
      <c r="D69" s="47">
        <v>-3</v>
      </c>
      <c r="E69" s="54">
        <v>-2.17</v>
      </c>
      <c r="F69" s="54">
        <v>-1.8599999999999999</v>
      </c>
      <c r="G69" s="54">
        <v>-1.31</v>
      </c>
      <c r="H69" s="54">
        <v>-0.76</v>
      </c>
      <c r="I69" s="54">
        <v>9.999999999999995E-3</v>
      </c>
      <c r="J69" s="54">
        <v>0.32999999999999996</v>
      </c>
      <c r="K69" s="54">
        <v>0.91</v>
      </c>
      <c r="L69" s="54">
        <v>1.3600000000000003</v>
      </c>
      <c r="M69" s="54">
        <v>1.7699999999999996</v>
      </c>
    </row>
    <row r="70" spans="4:13" ht="15.6">
      <c r="D70" s="47">
        <v>-4</v>
      </c>
      <c r="E70" s="54">
        <v>-1.85</v>
      </c>
      <c r="F70" s="54">
        <v>-1.5299999999999998</v>
      </c>
      <c r="G70" s="54">
        <v>-1.1600000000000001</v>
      </c>
      <c r="H70" s="54">
        <v>-0.69</v>
      </c>
      <c r="I70" s="54">
        <v>9.999999999999995E-3</v>
      </c>
      <c r="J70" s="54">
        <v>0.28000000000000003</v>
      </c>
      <c r="K70" s="54">
        <v>0.76000000000000012</v>
      </c>
      <c r="L70" s="54">
        <v>1.1400000000000001</v>
      </c>
      <c r="M70" s="54">
        <v>1.44</v>
      </c>
    </row>
    <row r="71" spans="4:13" ht="15.6">
      <c r="D71" s="47">
        <v>-5</v>
      </c>
      <c r="E71" s="54">
        <v>-1.58</v>
      </c>
      <c r="F71" s="54">
        <v>-1.42</v>
      </c>
      <c r="G71" s="54">
        <v>-1.04</v>
      </c>
      <c r="H71" s="54">
        <v>-0.63</v>
      </c>
      <c r="I71" s="54">
        <v>0</v>
      </c>
      <c r="J71" s="54">
        <v>0.21000000000000008</v>
      </c>
      <c r="K71" s="54">
        <v>0.63</v>
      </c>
      <c r="L71" s="54">
        <v>0.94000000000000006</v>
      </c>
      <c r="M71" s="54">
        <v>1.2200000000000002</v>
      </c>
    </row>
    <row r="72" spans="4:13" ht="15.6">
      <c r="D72" s="47">
        <v>-6</v>
      </c>
      <c r="E72" s="54">
        <v>-1.3899999999999997</v>
      </c>
      <c r="F72" s="54">
        <v>-1.1400000000000001</v>
      </c>
      <c r="G72" s="54">
        <v>-0.94</v>
      </c>
      <c r="H72" s="54">
        <v>-0.58000000000000007</v>
      </c>
      <c r="I72" s="54">
        <v>9.999999999999995E-3</v>
      </c>
      <c r="J72" s="54">
        <v>0.16000000000000003</v>
      </c>
      <c r="K72" s="54">
        <v>0.51</v>
      </c>
      <c r="L72" s="54">
        <v>0.75000000000000011</v>
      </c>
      <c r="M72" s="54">
        <v>1.0700000000000003</v>
      </c>
    </row>
    <row r="81" spans="4:34">
      <c r="O81" s="220" t="s">
        <v>102</v>
      </c>
      <c r="P81" s="221"/>
      <c r="Q81" s="221"/>
      <c r="R81" s="221"/>
      <c r="S81" s="221"/>
      <c r="T81" s="221"/>
      <c r="U81" s="221"/>
      <c r="V81" s="221"/>
      <c r="W81" s="221"/>
      <c r="Z81" s="220" t="s">
        <v>103</v>
      </c>
      <c r="AA81" s="221"/>
      <c r="AB81" s="221"/>
      <c r="AC81" s="221"/>
      <c r="AD81" s="221"/>
      <c r="AE81" s="221"/>
      <c r="AF81" s="221"/>
      <c r="AG81" s="221"/>
      <c r="AH81" s="221"/>
    </row>
    <row r="90" spans="4:34">
      <c r="D90" s="205" t="s">
        <v>110</v>
      </c>
      <c r="E90" s="205"/>
      <c r="G90" s="205" t="s">
        <v>109</v>
      </c>
      <c r="H90" s="205"/>
    </row>
    <row r="91" spans="4:34">
      <c r="D91" s="205"/>
      <c r="E91" s="205"/>
      <c r="G91" s="205"/>
      <c r="H91" s="205"/>
    </row>
    <row r="92" spans="4:34" ht="46.8">
      <c r="D92" s="47" t="s">
        <v>74</v>
      </c>
      <c r="E92" s="55" t="s">
        <v>75</v>
      </c>
      <c r="G92" s="47" t="s">
        <v>105</v>
      </c>
      <c r="H92" s="55" t="s">
        <v>75</v>
      </c>
    </row>
    <row r="93" spans="4:34" ht="15.6">
      <c r="D93" s="49">
        <v>2</v>
      </c>
      <c r="E93" s="56">
        <v>0.84199999999999997</v>
      </c>
      <c r="G93" s="54">
        <f>D93*10^-2</f>
        <v>0.02</v>
      </c>
      <c r="H93" s="56">
        <v>0.84199999999999997</v>
      </c>
    </row>
    <row r="94" spans="4:34" ht="15.6">
      <c r="D94" s="49">
        <v>3</v>
      </c>
      <c r="E94" s="56">
        <v>1.238</v>
      </c>
      <c r="G94" s="54">
        <f t="shared" ref="G94:G109" si="2">D94*10^-2</f>
        <v>0.03</v>
      </c>
      <c r="H94" s="56">
        <v>1.238</v>
      </c>
    </row>
    <row r="95" spans="4:34" ht="15.6">
      <c r="D95" s="49">
        <v>4</v>
      </c>
      <c r="E95" s="56">
        <v>1.6479999999999999</v>
      </c>
      <c r="G95" s="54">
        <f t="shared" si="2"/>
        <v>0.04</v>
      </c>
      <c r="H95" s="56">
        <v>1.6479999999999999</v>
      </c>
    </row>
    <row r="96" spans="4:34" ht="15.6">
      <c r="D96" s="49">
        <v>5</v>
      </c>
      <c r="E96" s="56">
        <v>1.9850000000000001</v>
      </c>
      <c r="G96" s="54">
        <f t="shared" si="2"/>
        <v>0.05</v>
      </c>
      <c r="H96" s="56">
        <v>1.9850000000000001</v>
      </c>
    </row>
    <row r="97" spans="4:19" ht="15.6">
      <c r="D97" s="49">
        <v>6</v>
      </c>
      <c r="E97" s="56">
        <v>2.4500000000000002</v>
      </c>
      <c r="G97" s="54">
        <f t="shared" si="2"/>
        <v>0.06</v>
      </c>
      <c r="H97" s="56">
        <v>2.4500000000000002</v>
      </c>
    </row>
    <row r="98" spans="4:19" ht="15.6">
      <c r="D98" s="49">
        <v>7</v>
      </c>
      <c r="E98" s="56">
        <v>2.7800000000000002</v>
      </c>
      <c r="G98" s="54">
        <f t="shared" si="2"/>
        <v>7.0000000000000007E-2</v>
      </c>
      <c r="H98" s="56">
        <v>2.7800000000000002</v>
      </c>
      <c r="R98" s="65"/>
      <c r="S98" s="65"/>
    </row>
    <row r="99" spans="4:19" ht="15.6">
      <c r="D99" s="49">
        <v>8</v>
      </c>
      <c r="E99" s="56">
        <v>2.7549999999999999</v>
      </c>
      <c r="G99" s="54">
        <f t="shared" si="2"/>
        <v>0.08</v>
      </c>
      <c r="H99" s="56">
        <v>2.7549999999999999</v>
      </c>
    </row>
    <row r="100" spans="4:19" ht="15.6">
      <c r="D100" s="49">
        <v>9</v>
      </c>
      <c r="E100" s="56">
        <v>3.3600000000000003</v>
      </c>
      <c r="G100" s="54">
        <f t="shared" si="2"/>
        <v>0.09</v>
      </c>
      <c r="H100" s="56">
        <v>3.3600000000000003</v>
      </c>
    </row>
    <row r="101" spans="4:19" ht="15.6">
      <c r="D101" s="49">
        <v>10</v>
      </c>
      <c r="E101" s="56">
        <v>3.81</v>
      </c>
      <c r="G101" s="54">
        <f t="shared" si="2"/>
        <v>0.1</v>
      </c>
      <c r="H101" s="56">
        <v>3.81</v>
      </c>
    </row>
    <row r="102" spans="4:19" ht="15.6">
      <c r="D102" s="49">
        <v>11</v>
      </c>
      <c r="E102" s="56">
        <v>4.7350000000000003</v>
      </c>
      <c r="G102" s="54">
        <f t="shared" si="2"/>
        <v>0.11</v>
      </c>
      <c r="H102" s="56">
        <v>4.7350000000000003</v>
      </c>
    </row>
    <row r="103" spans="4:19" ht="15.6">
      <c r="D103" s="49">
        <v>12</v>
      </c>
      <c r="E103" s="56">
        <v>4.63</v>
      </c>
      <c r="G103" s="54">
        <f t="shared" si="2"/>
        <v>0.12</v>
      </c>
      <c r="H103" s="56">
        <v>4.63</v>
      </c>
    </row>
    <row r="104" spans="4:19" ht="15.6">
      <c r="D104" s="49">
        <v>13</v>
      </c>
      <c r="E104" s="56">
        <v>5.0599999999999996</v>
      </c>
      <c r="G104" s="54">
        <f t="shared" si="2"/>
        <v>0.13</v>
      </c>
      <c r="H104" s="56">
        <v>5.0599999999999996</v>
      </c>
      <c r="J104" s="220" t="s">
        <v>101</v>
      </c>
      <c r="K104" s="220"/>
      <c r="L104" s="220"/>
      <c r="M104" s="220"/>
      <c r="N104" s="220"/>
      <c r="O104" s="220"/>
    </row>
    <row r="105" spans="4:19" ht="15.6">
      <c r="D105" s="49">
        <v>14</v>
      </c>
      <c r="E105" s="56">
        <v>5.3599999999999994</v>
      </c>
      <c r="G105" s="54">
        <f t="shared" si="2"/>
        <v>0.14000000000000001</v>
      </c>
      <c r="H105" s="56">
        <v>5.3599999999999994</v>
      </c>
    </row>
    <row r="106" spans="4:19" ht="15.6">
      <c r="D106" s="49">
        <v>15</v>
      </c>
      <c r="E106" s="56">
        <v>5.7299999999999995</v>
      </c>
      <c r="G106" s="54">
        <f t="shared" si="2"/>
        <v>0.15</v>
      </c>
      <c r="H106" s="56">
        <v>5.7299999999999995</v>
      </c>
    </row>
    <row r="107" spans="4:19" ht="15.6">
      <c r="D107" s="49">
        <v>16</v>
      </c>
      <c r="E107" s="56">
        <v>6.0699999999999994</v>
      </c>
      <c r="G107" s="54">
        <f t="shared" si="2"/>
        <v>0.16</v>
      </c>
      <c r="H107" s="56">
        <v>6.0699999999999994</v>
      </c>
    </row>
    <row r="108" spans="4:19" ht="15.6">
      <c r="D108" s="49">
        <v>17</v>
      </c>
      <c r="E108" s="56">
        <v>6.42</v>
      </c>
      <c r="G108" s="54">
        <f t="shared" si="2"/>
        <v>0.17</v>
      </c>
      <c r="H108" s="56">
        <v>6.42</v>
      </c>
    </row>
    <row r="109" spans="4:19" ht="15.6">
      <c r="D109" s="49">
        <v>18</v>
      </c>
      <c r="E109" s="56">
        <v>6.81</v>
      </c>
      <c r="G109" s="54">
        <f t="shared" si="2"/>
        <v>0.18</v>
      </c>
      <c r="H109" s="56">
        <v>6.81</v>
      </c>
    </row>
    <row r="111" spans="4:19">
      <c r="O111" s="43"/>
      <c r="P111" s="43"/>
    </row>
    <row r="112" spans="4:19" ht="31.2" customHeight="1">
      <c r="D112" s="225" t="s">
        <v>82</v>
      </c>
      <c r="E112" s="226"/>
      <c r="F112" s="226"/>
      <c r="G112" s="227"/>
      <c r="J112" s="204" t="s">
        <v>83</v>
      </c>
      <c r="K112" s="204"/>
      <c r="M112" s="204" t="s">
        <v>89</v>
      </c>
      <c r="N112" s="204"/>
      <c r="O112" s="204"/>
      <c r="P112" s="64"/>
    </row>
    <row r="113" spans="4:16">
      <c r="D113" s="228"/>
      <c r="E113" s="229"/>
      <c r="F113" s="229"/>
      <c r="G113" s="230"/>
      <c r="J113" s="57" cm="1">
        <f t="array" ref="J113:K117">LINEST(H93:H109,G93:G109,TRUE,TRUE)</f>
        <v>37.470588235294109</v>
      </c>
      <c r="K113" s="57">
        <v>0.11664705882353088</v>
      </c>
      <c r="M113" s="239" t="s">
        <v>104</v>
      </c>
      <c r="N113" s="219"/>
      <c r="O113" s="57">
        <v>0.1</v>
      </c>
      <c r="P113" s="43"/>
    </row>
    <row r="114" spans="4:16" ht="15.6">
      <c r="D114" s="216" t="s">
        <v>48</v>
      </c>
      <c r="E114" s="217"/>
      <c r="F114" s="218"/>
      <c r="G114" s="18">
        <v>37.470999999999997</v>
      </c>
      <c r="J114" s="57">
        <v>0.82857290820185225</v>
      </c>
      <c r="K114" s="57">
        <v>9.2265974205854084E-2</v>
      </c>
      <c r="M114" s="239" t="s">
        <v>107</v>
      </c>
      <c r="N114" s="219"/>
      <c r="O114" s="57">
        <v>1E-3</v>
      </c>
      <c r="P114" s="43"/>
    </row>
    <row r="115" spans="4:16" ht="15.6">
      <c r="D115" s="198" t="s">
        <v>49</v>
      </c>
      <c r="E115" s="208"/>
      <c r="F115" s="209"/>
      <c r="G115" s="28">
        <v>0.1166</v>
      </c>
      <c r="J115" s="57">
        <v>0.99271888352510307</v>
      </c>
      <c r="K115" s="57">
        <v>0.16736352356355272</v>
      </c>
      <c r="O115" s="43"/>
      <c r="P115" s="43"/>
    </row>
    <row r="116" spans="4:16" ht="15.6">
      <c r="D116" s="198" t="s">
        <v>111</v>
      </c>
      <c r="E116" s="208"/>
      <c r="F116" s="209"/>
      <c r="G116" s="66" t="s">
        <v>106</v>
      </c>
      <c r="J116" s="57">
        <v>2045.1236158926104</v>
      </c>
      <c r="K116" s="57">
        <v>15</v>
      </c>
    </row>
    <row r="117" spans="4:16" ht="15.6">
      <c r="D117" s="198" t="s">
        <v>52</v>
      </c>
      <c r="E117" s="208"/>
      <c r="F117" s="209"/>
      <c r="G117" s="28">
        <f>SQRT(G118)</f>
        <v>0.99634331432493695</v>
      </c>
      <c r="J117" s="57">
        <v>57.285035294117648</v>
      </c>
      <c r="K117" s="57">
        <v>0.42015823529411794</v>
      </c>
    </row>
    <row r="118" spans="4:16" ht="17.399999999999999">
      <c r="D118" s="198" t="s">
        <v>53</v>
      </c>
      <c r="E118" s="175"/>
      <c r="F118" s="176"/>
      <c r="G118" s="28">
        <v>0.99270000000000003</v>
      </c>
    </row>
    <row r="121" spans="4:16" ht="48" customHeight="1">
      <c r="D121" s="238" t="s">
        <v>92</v>
      </c>
      <c r="E121" s="238"/>
      <c r="F121" s="238"/>
      <c r="G121" s="238"/>
      <c r="M121" s="231" t="s">
        <v>108</v>
      </c>
      <c r="N121" s="232"/>
      <c r="O121" s="233"/>
    </row>
    <row r="122" spans="4:16">
      <c r="D122" s="219" t="s">
        <v>98</v>
      </c>
      <c r="E122" s="219"/>
      <c r="F122" s="219"/>
      <c r="G122" s="57">
        <f>O113/(2*SQRT(3))</f>
        <v>2.8867513459481291E-2</v>
      </c>
      <c r="M122" s="62" t="s">
        <v>84</v>
      </c>
      <c r="N122" s="67">
        <f>J113</f>
        <v>37.470588235294109</v>
      </c>
      <c r="O122" s="67">
        <f>2*J114</f>
        <v>1.6571458164037045</v>
      </c>
    </row>
    <row r="123" spans="4:16">
      <c r="D123" s="219" t="s">
        <v>112</v>
      </c>
      <c r="E123" s="219"/>
      <c r="F123" s="219"/>
      <c r="G123" s="57">
        <f>O114/(2*SQRT(3))</f>
        <v>2.886751345948129E-4</v>
      </c>
      <c r="M123" s="62" t="s">
        <v>85</v>
      </c>
      <c r="N123" s="67">
        <f>10/0.2</f>
        <v>50</v>
      </c>
      <c r="O123" s="67">
        <f>SQRT((D128*G122)^2+(F128*G123)^2)</f>
        <v>0.16137430609197573</v>
      </c>
    </row>
    <row r="124" spans="4:16">
      <c r="M124" s="222" t="s">
        <v>91</v>
      </c>
      <c r="N124" s="223"/>
      <c r="O124" s="63">
        <f>((N123-N122)/N123)*100</f>
        <v>25.058823529411782</v>
      </c>
    </row>
    <row r="126" spans="4:16" ht="36.6" customHeight="1">
      <c r="D126" s="238" t="s">
        <v>93</v>
      </c>
      <c r="E126" s="238"/>
      <c r="F126" s="238"/>
      <c r="G126" s="238"/>
    </row>
    <row r="127" spans="4:16">
      <c r="D127" s="219" t="s">
        <v>94</v>
      </c>
      <c r="E127" s="219"/>
      <c r="F127" s="219" t="s">
        <v>95</v>
      </c>
      <c r="G127" s="219"/>
    </row>
    <row r="128" spans="4:16">
      <c r="D128" s="219">
        <f>1/0.2</f>
        <v>5</v>
      </c>
      <c r="E128" s="219"/>
      <c r="F128" s="219">
        <f>(-10/0.2^2)</f>
        <v>-249.99999999999994</v>
      </c>
      <c r="G128" s="219"/>
    </row>
    <row r="142" spans="4:13" ht="25.95" customHeight="1">
      <c r="D142" s="235" t="s">
        <v>90</v>
      </c>
      <c r="E142" s="236"/>
      <c r="F142" s="236"/>
      <c r="G142" s="236"/>
      <c r="H142" s="236"/>
      <c r="I142" s="236"/>
      <c r="J142" s="236"/>
      <c r="K142" s="236"/>
      <c r="L142" s="236"/>
      <c r="M142" s="237"/>
    </row>
    <row r="143" spans="4:13" ht="15.6">
      <c r="D143" s="47" t="s">
        <v>81</v>
      </c>
      <c r="E143" s="47">
        <v>-8</v>
      </c>
      <c r="F143" s="47">
        <v>-6</v>
      </c>
      <c r="G143" s="47">
        <v>-4</v>
      </c>
      <c r="H143" s="47">
        <v>-2</v>
      </c>
      <c r="I143" s="47">
        <v>0</v>
      </c>
      <c r="J143" s="47">
        <v>2</v>
      </c>
      <c r="K143" s="47">
        <v>4</v>
      </c>
      <c r="L143" s="47">
        <v>6</v>
      </c>
      <c r="M143" s="47">
        <v>8</v>
      </c>
    </row>
    <row r="144" spans="4:13" ht="15.6">
      <c r="D144" s="47">
        <v>4</v>
      </c>
      <c r="E144" s="54">
        <v>-3.39</v>
      </c>
      <c r="F144" s="54">
        <v>-2.21</v>
      </c>
      <c r="G144" s="54">
        <v>-1.24</v>
      </c>
      <c r="H144" s="54">
        <v>-0.52</v>
      </c>
      <c r="I144" s="54">
        <v>0.11</v>
      </c>
      <c r="J144" s="54">
        <v>0.64</v>
      </c>
      <c r="K144" s="54">
        <v>1.3</v>
      </c>
      <c r="L144" s="54">
        <v>1.84</v>
      </c>
      <c r="M144" s="54">
        <v>2.4299999999999997</v>
      </c>
    </row>
    <row r="145" spans="4:35" ht="15.6">
      <c r="D145" s="47">
        <v>2</v>
      </c>
      <c r="E145" s="54">
        <v>-3.44</v>
      </c>
      <c r="F145" s="54">
        <v>-2.1800000000000002</v>
      </c>
      <c r="G145" s="54">
        <v>-1.23</v>
      </c>
      <c r="H145" s="54">
        <v>-0.57000000000000006</v>
      </c>
      <c r="I145" s="54">
        <v>0.13</v>
      </c>
      <c r="J145" s="54">
        <v>0.69</v>
      </c>
      <c r="K145" s="54">
        <v>1.26</v>
      </c>
      <c r="L145" s="54">
        <v>1.87</v>
      </c>
      <c r="M145" s="54">
        <v>2.4699999999999998</v>
      </c>
    </row>
    <row r="146" spans="4:35" ht="15.6">
      <c r="D146" s="47">
        <v>0</v>
      </c>
      <c r="E146" s="54">
        <v>-5.41</v>
      </c>
      <c r="F146" s="54">
        <v>-2.52</v>
      </c>
      <c r="G146" s="54">
        <v>-1.24</v>
      </c>
      <c r="H146" s="54">
        <v>-0.54</v>
      </c>
      <c r="I146" s="54">
        <v>0</v>
      </c>
      <c r="J146" s="54">
        <v>0.65999999999999992</v>
      </c>
      <c r="K146" s="54">
        <v>1.27</v>
      </c>
      <c r="L146" s="54">
        <v>2.17</v>
      </c>
      <c r="M146" s="54">
        <v>4.47</v>
      </c>
    </row>
    <row r="147" spans="4:35" ht="15.6">
      <c r="D147" s="47">
        <v>-2</v>
      </c>
      <c r="E147" s="54">
        <v>-2.95</v>
      </c>
      <c r="F147" s="54">
        <v>-2.12</v>
      </c>
      <c r="G147" s="54">
        <v>-1.0699999999999998</v>
      </c>
      <c r="H147" s="54">
        <v>-0.45000000000000007</v>
      </c>
      <c r="I147" s="54">
        <v>0.16999999999999998</v>
      </c>
      <c r="J147" s="54">
        <v>0.64</v>
      </c>
      <c r="K147" s="54">
        <v>1.2000000000000002</v>
      </c>
      <c r="L147" s="54">
        <v>2.23</v>
      </c>
      <c r="M147" s="54">
        <v>2.46</v>
      </c>
    </row>
    <row r="148" spans="4:35" ht="15.6">
      <c r="D148" s="47">
        <v>-4</v>
      </c>
      <c r="E148" s="54">
        <v>-2.94</v>
      </c>
      <c r="F148" s="54">
        <v>-1.9199999999999997</v>
      </c>
      <c r="G148" s="54">
        <v>-0.96000000000000008</v>
      </c>
      <c r="H148" s="54">
        <v>-0.32999999999999996</v>
      </c>
      <c r="I148" s="54">
        <v>0.21</v>
      </c>
      <c r="J148" s="54">
        <v>0.61</v>
      </c>
      <c r="K148" s="54">
        <v>1.02</v>
      </c>
      <c r="L148" s="54">
        <v>1.62</v>
      </c>
      <c r="M148" s="54">
        <v>1.9000000000000001</v>
      </c>
    </row>
    <row r="156" spans="4:35" ht="15.6" customHeight="1"/>
    <row r="160" spans="4:35">
      <c r="P160" s="220" t="s">
        <v>99</v>
      </c>
      <c r="Q160" s="221"/>
      <c r="R160" s="221"/>
      <c r="S160" s="221"/>
      <c r="T160" s="221"/>
      <c r="U160" s="221"/>
      <c r="V160" s="221"/>
      <c r="W160" s="221"/>
      <c r="AA160" s="234" t="s">
        <v>100</v>
      </c>
      <c r="AB160" s="234"/>
      <c r="AC160" s="234"/>
      <c r="AD160" s="234"/>
      <c r="AE160" s="234"/>
      <c r="AF160" s="234"/>
      <c r="AG160" s="234"/>
      <c r="AH160" s="234"/>
      <c r="AI160" s="234"/>
    </row>
  </sheetData>
  <mergeCells count="39">
    <mergeCell ref="F127:G127"/>
    <mergeCell ref="D112:G113"/>
    <mergeCell ref="D114:F114"/>
    <mergeCell ref="M121:O121"/>
    <mergeCell ref="AA160:AI160"/>
    <mergeCell ref="D142:M142"/>
    <mergeCell ref="P160:W160"/>
    <mergeCell ref="D121:G121"/>
    <mergeCell ref="D122:F122"/>
    <mergeCell ref="D123:F123"/>
    <mergeCell ref="D126:G126"/>
    <mergeCell ref="F128:G128"/>
    <mergeCell ref="D128:E128"/>
    <mergeCell ref="M112:O112"/>
    <mergeCell ref="M113:N113"/>
    <mergeCell ref="M114:N114"/>
    <mergeCell ref="D127:E127"/>
    <mergeCell ref="Z81:AH81"/>
    <mergeCell ref="D90:E91"/>
    <mergeCell ref="D33:E34"/>
    <mergeCell ref="L50:R50"/>
    <mergeCell ref="G39:I39"/>
    <mergeCell ref="G90:H91"/>
    <mergeCell ref="J104:O104"/>
    <mergeCell ref="M124:N124"/>
    <mergeCell ref="D58:M58"/>
    <mergeCell ref="O81:W81"/>
    <mergeCell ref="D115:F115"/>
    <mergeCell ref="D116:F116"/>
    <mergeCell ref="D117:F117"/>
    <mergeCell ref="D118:F118"/>
    <mergeCell ref="J112:K112"/>
    <mergeCell ref="D9:E10"/>
    <mergeCell ref="G23:M23"/>
    <mergeCell ref="G36:I36"/>
    <mergeCell ref="G37:I37"/>
    <mergeCell ref="G38:I38"/>
    <mergeCell ref="G33:J34"/>
    <mergeCell ref="G35:I3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8765C-6B81-4AD6-8C9F-352EA12DA29C}">
  <dimension ref="B9:AQ89"/>
  <sheetViews>
    <sheetView topLeftCell="A48" zoomScale="40" zoomScaleNormal="40" workbookViewId="0">
      <selection activeCell="AD12" sqref="AD12"/>
    </sheetView>
  </sheetViews>
  <sheetFormatPr defaultColWidth="8.90625" defaultRowHeight="15"/>
  <cols>
    <col min="2" max="2" width="11.453125" bestFit="1" customWidth="1"/>
    <col min="3" max="3" width="14.1796875" bestFit="1" customWidth="1"/>
    <col min="4" max="5" width="10.1796875" customWidth="1"/>
    <col min="6" max="6" width="10.08984375" customWidth="1"/>
    <col min="7" max="7" width="12.81640625" customWidth="1"/>
    <col min="8" max="8" width="11.6328125" customWidth="1"/>
    <col min="9" max="9" width="15.1796875" bestFit="1" customWidth="1"/>
    <col min="18" max="18" width="10.81640625" customWidth="1"/>
    <col min="22" max="22" width="11.36328125" customWidth="1"/>
    <col min="23" max="23" width="18.453125" bestFit="1" customWidth="1"/>
    <col min="26" max="26" width="14.54296875" customWidth="1"/>
    <col min="27" max="27" width="14.81640625" customWidth="1"/>
  </cols>
  <sheetData>
    <row r="9" spans="2:27" ht="15.6" thickBot="1"/>
    <row r="10" spans="2:27" ht="15" customHeight="1">
      <c r="F10" s="240" t="s">
        <v>134</v>
      </c>
      <c r="G10" s="252"/>
      <c r="H10" s="252"/>
      <c r="I10" s="253"/>
      <c r="T10" s="240" t="s">
        <v>143</v>
      </c>
      <c r="U10" s="241"/>
      <c r="V10" s="241"/>
      <c r="W10" s="242"/>
      <c r="Z10" s="269" t="s">
        <v>131</v>
      </c>
      <c r="AA10" s="270"/>
    </row>
    <row r="11" spans="2:27" ht="15.6" thickBot="1">
      <c r="F11" s="254"/>
      <c r="G11" s="255"/>
      <c r="H11" s="255"/>
      <c r="I11" s="256"/>
      <c r="T11" s="243"/>
      <c r="U11" s="244"/>
      <c r="V11" s="244"/>
      <c r="W11" s="245"/>
      <c r="Z11" s="271"/>
      <c r="AA11" s="272"/>
    </row>
    <row r="12" spans="2:27" ht="43.2" customHeight="1" thickBot="1">
      <c r="B12" s="257" t="s">
        <v>133</v>
      </c>
      <c r="C12" s="258"/>
      <c r="D12" s="259"/>
      <c r="F12" s="75" t="s">
        <v>115</v>
      </c>
      <c r="G12" s="75" t="s">
        <v>181</v>
      </c>
      <c r="H12" s="75" t="s">
        <v>182</v>
      </c>
      <c r="I12" s="75" t="s">
        <v>183</v>
      </c>
      <c r="T12" s="246" t="s">
        <v>48</v>
      </c>
      <c r="U12" s="247"/>
      <c r="V12" s="248"/>
      <c r="W12" s="74">
        <v>24.831</v>
      </c>
      <c r="Z12" s="74" cm="1">
        <f t="array" ref="Z12:AA16">LINEST(H13:H17,I13:I17,TRUE,TRUE)</f>
        <v>24.831353919239902</v>
      </c>
      <c r="AA12" s="74">
        <v>4.0380047505939487E-2</v>
      </c>
    </row>
    <row r="13" spans="2:27" ht="18.600000000000001" customHeight="1">
      <c r="B13" s="260" t="s">
        <v>116</v>
      </c>
      <c r="C13" s="261"/>
      <c r="D13" s="74">
        <v>0.01</v>
      </c>
      <c r="F13" s="57">
        <v>1</v>
      </c>
      <c r="G13" s="70">
        <v>2</v>
      </c>
      <c r="H13" s="57">
        <v>1.92</v>
      </c>
      <c r="I13" s="57">
        <v>0.08</v>
      </c>
      <c r="T13" s="249" t="s">
        <v>49</v>
      </c>
      <c r="U13" s="250"/>
      <c r="V13" s="251"/>
      <c r="W13" s="57">
        <v>4.0399999999999998E-2</v>
      </c>
      <c r="Z13" s="57">
        <v>0.51426686685536793</v>
      </c>
      <c r="AA13" s="57">
        <v>0.10738207434694266</v>
      </c>
    </row>
    <row r="14" spans="2:27" ht="15" customHeight="1">
      <c r="B14" s="262" t="s">
        <v>117</v>
      </c>
      <c r="C14" s="263"/>
      <c r="D14" s="57">
        <v>0.01</v>
      </c>
      <c r="F14" s="57">
        <v>2</v>
      </c>
      <c r="G14" s="57">
        <v>3.5</v>
      </c>
      <c r="H14" s="57">
        <v>3.37</v>
      </c>
      <c r="I14" s="57">
        <v>0.13</v>
      </c>
      <c r="T14" s="249" t="s">
        <v>50</v>
      </c>
      <c r="U14" s="250"/>
      <c r="V14" s="251"/>
      <c r="W14" s="72" t="s">
        <v>127</v>
      </c>
      <c r="Z14" s="57">
        <v>0.99871489364743116</v>
      </c>
      <c r="AA14" s="57">
        <v>9.437882930206104E-2</v>
      </c>
    </row>
    <row r="15" spans="2:27" ht="15.6">
      <c r="F15" s="57">
        <v>3</v>
      </c>
      <c r="G15" s="70">
        <v>5</v>
      </c>
      <c r="H15" s="57">
        <v>4.8099999999999996</v>
      </c>
      <c r="I15" s="57">
        <v>0.19</v>
      </c>
      <c r="T15" s="249" t="s">
        <v>52</v>
      </c>
      <c r="U15" s="250"/>
      <c r="V15" s="251"/>
      <c r="W15" s="57">
        <f>SQRT(W16)</f>
        <v>0.99934978861257584</v>
      </c>
      <c r="Z15" s="57">
        <v>2331.4371413333274</v>
      </c>
      <c r="AA15" s="57">
        <v>3</v>
      </c>
    </row>
    <row r="16" spans="2:27" ht="18" thickBot="1">
      <c r="F16" s="57">
        <v>4</v>
      </c>
      <c r="G16" s="57">
        <v>6.5</v>
      </c>
      <c r="H16" s="57">
        <v>6.25</v>
      </c>
      <c r="I16" s="57">
        <v>0.25</v>
      </c>
      <c r="T16" s="249" t="s">
        <v>53</v>
      </c>
      <c r="U16" s="250"/>
      <c r="V16" s="251"/>
      <c r="W16" s="57">
        <v>0.99870000000000003</v>
      </c>
      <c r="Z16" s="57">
        <v>20.766957909738718</v>
      </c>
      <c r="AA16" s="57">
        <v>2.6722090261282729E-2</v>
      </c>
    </row>
    <row r="17" spans="2:43" ht="18.600000000000001" customHeight="1">
      <c r="B17" s="240" t="s">
        <v>184</v>
      </c>
      <c r="C17" s="252"/>
      <c r="D17" s="253"/>
      <c r="F17" s="57">
        <v>5</v>
      </c>
      <c r="G17" s="70">
        <v>8</v>
      </c>
      <c r="H17" s="57">
        <v>7.69</v>
      </c>
      <c r="I17" s="57">
        <v>0.31</v>
      </c>
      <c r="L17" s="65"/>
    </row>
    <row r="18" spans="2:43" ht="15.6" thickBot="1">
      <c r="B18" s="254"/>
      <c r="C18" s="255"/>
      <c r="D18" s="256"/>
    </row>
    <row r="19" spans="2:43" ht="15.6">
      <c r="B19" s="265" t="s">
        <v>114</v>
      </c>
      <c r="C19" s="76">
        <v>25</v>
      </c>
      <c r="D19" s="74">
        <v>0.1</v>
      </c>
      <c r="L19" s="264" t="s">
        <v>139</v>
      </c>
      <c r="M19" s="264"/>
      <c r="N19" s="264"/>
      <c r="O19" s="264"/>
      <c r="P19" s="264"/>
      <c r="Q19" s="264"/>
      <c r="R19" s="264"/>
    </row>
    <row r="20" spans="2:43">
      <c r="B20" s="266"/>
      <c r="C20" s="70">
        <v>50</v>
      </c>
      <c r="D20" s="57">
        <v>0.1</v>
      </c>
    </row>
    <row r="21" spans="2:43">
      <c r="B21" s="266"/>
      <c r="C21" s="70">
        <v>75</v>
      </c>
      <c r="D21" s="57">
        <v>0.1</v>
      </c>
    </row>
    <row r="22" spans="2:43">
      <c r="B22" s="266"/>
      <c r="C22" s="70">
        <v>100</v>
      </c>
      <c r="D22" s="57">
        <v>0.1</v>
      </c>
    </row>
    <row r="23" spans="2:43" ht="15.6" thickBot="1"/>
    <row r="24" spans="2:43" ht="15" customHeight="1">
      <c r="F24" s="240" t="s">
        <v>135</v>
      </c>
      <c r="G24" s="252"/>
      <c r="H24" s="252"/>
      <c r="I24" s="253"/>
      <c r="T24" s="240" t="s">
        <v>144</v>
      </c>
      <c r="U24" s="241"/>
      <c r="V24" s="241"/>
      <c r="W24" s="242"/>
      <c r="Z24" s="269" t="s">
        <v>132</v>
      </c>
      <c r="AA24" s="270"/>
    </row>
    <row r="25" spans="2:43" ht="15.6" thickBot="1">
      <c r="F25" s="254"/>
      <c r="G25" s="255"/>
      <c r="H25" s="255"/>
      <c r="I25" s="256"/>
      <c r="T25" s="243"/>
      <c r="U25" s="244"/>
      <c r="V25" s="244"/>
      <c r="W25" s="245"/>
      <c r="Z25" s="271"/>
      <c r="AA25" s="272"/>
    </row>
    <row r="26" spans="2:43" ht="46.2" customHeight="1">
      <c r="F26" s="75" t="s">
        <v>115</v>
      </c>
      <c r="G26" s="75" t="s">
        <v>181</v>
      </c>
      <c r="H26" s="75" t="s">
        <v>182</v>
      </c>
      <c r="I26" s="75" t="s">
        <v>183</v>
      </c>
      <c r="T26" s="246" t="s">
        <v>48</v>
      </c>
      <c r="U26" s="247"/>
      <c r="V26" s="248"/>
      <c r="W26" s="74">
        <v>49</v>
      </c>
      <c r="Z26" s="74" cm="1">
        <f t="array" ref="Z26:AA30">LINEST(H27:H31,I27:I31,TRUE,TRUE)</f>
        <v>48.999999999999993</v>
      </c>
      <c r="AA26" s="74">
        <v>8.8817841970012523E-16</v>
      </c>
    </row>
    <row r="27" spans="2:43" ht="15.6">
      <c r="F27" s="57">
        <v>1</v>
      </c>
      <c r="G27" s="70">
        <v>2</v>
      </c>
      <c r="H27" s="57">
        <v>1.96</v>
      </c>
      <c r="I27" s="57">
        <v>0.04</v>
      </c>
      <c r="T27" s="249" t="s">
        <v>49</v>
      </c>
      <c r="U27" s="250"/>
      <c r="V27" s="251"/>
      <c r="W27" s="71">
        <v>0</v>
      </c>
      <c r="Z27" s="57">
        <v>6.0809419444881178E-15</v>
      </c>
      <c r="AA27" s="57">
        <v>6.6055937522706626E-16</v>
      </c>
    </row>
    <row r="28" spans="2:43" ht="15.6">
      <c r="F28" s="57">
        <v>2</v>
      </c>
      <c r="G28" s="57">
        <v>3.5</v>
      </c>
      <c r="H28" s="57">
        <v>3.43</v>
      </c>
      <c r="I28" s="57">
        <v>7.0000000000000007E-2</v>
      </c>
      <c r="T28" s="249" t="s">
        <v>50</v>
      </c>
      <c r="U28" s="250"/>
      <c r="V28" s="251"/>
      <c r="W28" s="69" t="s">
        <v>128</v>
      </c>
      <c r="Z28" s="57">
        <v>1</v>
      </c>
      <c r="AA28" s="57">
        <v>5.7688880591506919E-16</v>
      </c>
    </row>
    <row r="29" spans="2:43" ht="15.6">
      <c r="F29" s="57">
        <v>3</v>
      </c>
      <c r="G29" s="70">
        <v>5</v>
      </c>
      <c r="H29" s="68">
        <v>4.9000000000000004</v>
      </c>
      <c r="I29" s="67">
        <v>0.1</v>
      </c>
      <c r="T29" s="249" t="s">
        <v>52</v>
      </c>
      <c r="U29" s="250"/>
      <c r="V29" s="251"/>
      <c r="W29" s="57">
        <f>SQRT(W30)</f>
        <v>1</v>
      </c>
      <c r="Z29" s="57">
        <v>6.4930753944490224E+31</v>
      </c>
      <c r="AA29" s="57">
        <v>3</v>
      </c>
      <c r="AG29" s="264" t="s">
        <v>149</v>
      </c>
      <c r="AH29" s="264"/>
      <c r="AI29" s="264"/>
      <c r="AJ29" s="264"/>
      <c r="AK29" s="264"/>
      <c r="AL29" s="264"/>
      <c r="AM29" s="264"/>
      <c r="AN29" s="264"/>
      <c r="AO29" s="264"/>
      <c r="AP29" s="264"/>
      <c r="AQ29" s="264"/>
    </row>
    <row r="30" spans="2:43" ht="15" customHeight="1">
      <c r="F30" s="57">
        <v>4</v>
      </c>
      <c r="G30" s="57">
        <v>6.5</v>
      </c>
      <c r="H30" s="57">
        <v>6.37</v>
      </c>
      <c r="I30" s="57">
        <v>0.13</v>
      </c>
      <c r="T30" s="249" t="s">
        <v>53</v>
      </c>
      <c r="U30" s="250"/>
      <c r="V30" s="251"/>
      <c r="W30" s="57">
        <v>1</v>
      </c>
      <c r="Z30" s="57">
        <v>21.609000000000002</v>
      </c>
      <c r="AA30" s="57">
        <v>9.9840208317034307E-31</v>
      </c>
    </row>
    <row r="31" spans="2:43">
      <c r="F31" s="57">
        <v>5</v>
      </c>
      <c r="G31" s="70">
        <v>8</v>
      </c>
      <c r="H31" s="57">
        <v>7.84</v>
      </c>
      <c r="I31" s="57">
        <v>0.16</v>
      </c>
    </row>
    <row r="32" spans="2:43" ht="24" customHeight="1"/>
    <row r="37" spans="6:27" ht="15.6">
      <c r="L37" s="264" t="s">
        <v>140</v>
      </c>
      <c r="M37" s="264"/>
      <c r="N37" s="264"/>
      <c r="O37" s="264"/>
      <c r="P37" s="264"/>
      <c r="Q37" s="264"/>
      <c r="R37" s="264"/>
    </row>
    <row r="38" spans="6:27" ht="17.399999999999999" customHeight="1"/>
    <row r="39" spans="6:27" ht="27" customHeight="1"/>
    <row r="40" spans="6:27" ht="15" customHeight="1" thickBot="1"/>
    <row r="41" spans="6:27" ht="13.5" customHeight="1">
      <c r="F41" s="240" t="s">
        <v>136</v>
      </c>
      <c r="G41" s="252"/>
      <c r="H41" s="252"/>
      <c r="I41" s="253"/>
      <c r="T41" s="240" t="s">
        <v>145</v>
      </c>
      <c r="U41" s="241"/>
      <c r="V41" s="241"/>
      <c r="W41" s="242"/>
      <c r="Z41" s="269" t="s">
        <v>147</v>
      </c>
      <c r="AA41" s="270"/>
    </row>
    <row r="42" spans="6:27" ht="19.2" customHeight="1" thickBot="1">
      <c r="F42" s="254"/>
      <c r="G42" s="255"/>
      <c r="H42" s="255"/>
      <c r="I42" s="256"/>
      <c r="T42" s="243"/>
      <c r="U42" s="244"/>
      <c r="V42" s="244"/>
      <c r="W42" s="245"/>
      <c r="Z42" s="271"/>
      <c r="AA42" s="272"/>
    </row>
    <row r="43" spans="6:27" ht="49.95" customHeight="1">
      <c r="F43" s="75" t="s">
        <v>115</v>
      </c>
      <c r="G43" s="75" t="s">
        <v>181</v>
      </c>
      <c r="H43" s="75" t="s">
        <v>182</v>
      </c>
      <c r="I43" s="75" t="s">
        <v>183</v>
      </c>
      <c r="T43" s="246" t="s">
        <v>48</v>
      </c>
      <c r="U43" s="247"/>
      <c r="V43" s="248"/>
      <c r="W43" s="74">
        <v>74</v>
      </c>
      <c r="Z43" s="74" cm="1">
        <f t="array" ref="Z43:AA47">LINEST(H44:H48,I44:I48,TRUE,TRUE)</f>
        <v>74.000000000000014</v>
      </c>
      <c r="AA43" s="74">
        <v>-0.25000000000000178</v>
      </c>
    </row>
    <row r="44" spans="6:27" ht="15.6">
      <c r="F44" s="57">
        <v>1</v>
      </c>
      <c r="G44" s="70">
        <v>2</v>
      </c>
      <c r="H44" s="57">
        <v>1.97</v>
      </c>
      <c r="I44" s="57">
        <v>0.03</v>
      </c>
      <c r="T44" s="249" t="s">
        <v>49</v>
      </c>
      <c r="U44" s="250"/>
      <c r="V44" s="251"/>
      <c r="W44" s="57">
        <v>-0.25</v>
      </c>
      <c r="Z44" s="57">
        <v>1.0385185452638062E-14</v>
      </c>
      <c r="AA44" s="57">
        <v>7.8406430746999684E-16</v>
      </c>
    </row>
    <row r="45" spans="6:27" ht="15.6">
      <c r="F45" s="57">
        <v>2</v>
      </c>
      <c r="G45" s="57">
        <v>3.5</v>
      </c>
      <c r="H45" s="57">
        <v>3.45</v>
      </c>
      <c r="I45" s="57">
        <v>0.05</v>
      </c>
      <c r="T45" s="249" t="s">
        <v>50</v>
      </c>
      <c r="U45" s="250"/>
      <c r="V45" s="251"/>
      <c r="W45" s="69" t="s">
        <v>123</v>
      </c>
      <c r="Z45" s="57">
        <v>1</v>
      </c>
      <c r="AA45" s="57">
        <v>6.5681679907165959E-16</v>
      </c>
    </row>
    <row r="46" spans="6:27" ht="15.6">
      <c r="F46" s="57">
        <v>3</v>
      </c>
      <c r="G46" s="70">
        <v>5</v>
      </c>
      <c r="H46" s="57">
        <v>4.93</v>
      </c>
      <c r="I46" s="57">
        <v>7.0000000000000007E-2</v>
      </c>
      <c r="T46" s="249" t="s">
        <v>52</v>
      </c>
      <c r="U46" s="250"/>
      <c r="V46" s="251"/>
      <c r="W46" s="57">
        <f>SQRT(W47)</f>
        <v>1</v>
      </c>
      <c r="Z46" s="57">
        <v>5.0773245709529839E+31</v>
      </c>
      <c r="AA46" s="57">
        <v>3</v>
      </c>
    </row>
    <row r="47" spans="6:27" ht="17.399999999999999">
      <c r="F47" s="57">
        <v>4</v>
      </c>
      <c r="G47" s="57">
        <v>6.5</v>
      </c>
      <c r="H47" s="57">
        <v>6.41</v>
      </c>
      <c r="I47" s="57">
        <v>0.09</v>
      </c>
      <c r="T47" s="249" t="s">
        <v>53</v>
      </c>
      <c r="U47" s="250"/>
      <c r="V47" s="251"/>
      <c r="W47" s="57">
        <v>1</v>
      </c>
      <c r="Z47" s="57">
        <v>21.903999999999996</v>
      </c>
      <c r="AA47" s="57">
        <v>1.2942249226282225E-30</v>
      </c>
    </row>
    <row r="48" spans="6:27">
      <c r="F48" s="57">
        <v>5</v>
      </c>
      <c r="G48" s="70">
        <v>8</v>
      </c>
      <c r="H48" s="57">
        <v>7.89</v>
      </c>
      <c r="I48" s="57">
        <v>0.11</v>
      </c>
    </row>
    <row r="50" spans="6:27">
      <c r="L50" s="65"/>
    </row>
    <row r="53" spans="6:27" ht="15.6">
      <c r="L53" s="220" t="s">
        <v>141</v>
      </c>
      <c r="M53" s="220"/>
      <c r="N53" s="220"/>
      <c r="O53" s="220"/>
      <c r="P53" s="220"/>
      <c r="Q53" s="220"/>
      <c r="R53" s="220"/>
    </row>
    <row r="55" spans="6:27" ht="22.2" customHeight="1"/>
    <row r="57" spans="6:27" ht="15.6" thickBot="1"/>
    <row r="58" spans="6:27" ht="16.2" customHeight="1">
      <c r="F58" s="240" t="s">
        <v>137</v>
      </c>
      <c r="G58" s="252"/>
      <c r="H58" s="252"/>
      <c r="I58" s="253"/>
      <c r="T58" s="240" t="s">
        <v>146</v>
      </c>
      <c r="U58" s="241"/>
      <c r="V58" s="241"/>
      <c r="W58" s="242"/>
      <c r="Z58" s="269" t="s">
        <v>148</v>
      </c>
      <c r="AA58" s="270"/>
    </row>
    <row r="59" spans="6:27" ht="15.6" thickBot="1">
      <c r="F59" s="254"/>
      <c r="G59" s="255"/>
      <c r="H59" s="255"/>
      <c r="I59" s="256"/>
      <c r="T59" s="243"/>
      <c r="U59" s="244"/>
      <c r="V59" s="244"/>
      <c r="W59" s="245"/>
      <c r="Z59" s="271"/>
      <c r="AA59" s="272"/>
    </row>
    <row r="60" spans="6:27" ht="48.6" customHeight="1">
      <c r="F60" s="75" t="s">
        <v>115</v>
      </c>
      <c r="G60" s="75" t="s">
        <v>181</v>
      </c>
      <c r="H60" s="75" t="s">
        <v>182</v>
      </c>
      <c r="I60" s="75" t="s">
        <v>183</v>
      </c>
      <c r="T60" s="246" t="s">
        <v>48</v>
      </c>
      <c r="U60" s="247"/>
      <c r="V60" s="248"/>
      <c r="W60" s="74">
        <v>97.683999999999997</v>
      </c>
      <c r="Z60" s="74" cm="1">
        <f t="array" ref="Z60:AA64">LINEST(H61:H65,I61:I65,TRUE,TRUE)</f>
        <v>97.684210526315766</v>
      </c>
      <c r="AA60" s="74">
        <v>0.26315789473684337</v>
      </c>
    </row>
    <row r="61" spans="6:27" ht="15.6">
      <c r="F61" s="57">
        <v>1</v>
      </c>
      <c r="G61" s="70">
        <v>2</v>
      </c>
      <c r="H61" s="57">
        <v>1.98</v>
      </c>
      <c r="I61" s="67">
        <v>0.02</v>
      </c>
      <c r="T61" s="249" t="s">
        <v>49</v>
      </c>
      <c r="U61" s="250"/>
      <c r="V61" s="251"/>
      <c r="W61" s="57">
        <v>0.26319999999999999</v>
      </c>
      <c r="Z61" s="57">
        <v>6.578947368421062</v>
      </c>
      <c r="AA61" s="57">
        <v>0.3456296193832557</v>
      </c>
    </row>
    <row r="62" spans="6:27" ht="15.6">
      <c r="F62" s="57">
        <v>2</v>
      </c>
      <c r="G62" s="57">
        <v>3.5</v>
      </c>
      <c r="H62" s="57">
        <v>3.47</v>
      </c>
      <c r="I62" s="57">
        <v>0.03</v>
      </c>
      <c r="T62" s="249" t="s">
        <v>50</v>
      </c>
      <c r="U62" s="250"/>
      <c r="V62" s="251"/>
      <c r="W62" s="72" t="s">
        <v>129</v>
      </c>
      <c r="Z62" s="57">
        <v>0.98657496496602848</v>
      </c>
      <c r="AA62" s="57">
        <v>0.31414043121877211</v>
      </c>
    </row>
    <row r="63" spans="6:27" ht="15.6">
      <c r="F63" s="57">
        <v>3</v>
      </c>
      <c r="G63" s="70">
        <v>5</v>
      </c>
      <c r="H63" s="57">
        <v>4.95</v>
      </c>
      <c r="I63" s="57">
        <v>0.05</v>
      </c>
      <c r="T63" s="249" t="s">
        <v>52</v>
      </c>
      <c r="U63" s="250"/>
      <c r="V63" s="251"/>
      <c r="W63" s="57">
        <f>SQRT(W64)</f>
        <v>0.99327740334712133</v>
      </c>
      <c r="Z63" s="57">
        <v>220.4631039999993</v>
      </c>
      <c r="AA63" s="57">
        <v>3</v>
      </c>
    </row>
    <row r="64" spans="6:27" ht="17.399999999999999">
      <c r="F64" s="57">
        <v>4</v>
      </c>
      <c r="G64" s="57">
        <v>6.5</v>
      </c>
      <c r="H64" s="57">
        <v>6.44</v>
      </c>
      <c r="I64" s="57">
        <v>0.06</v>
      </c>
      <c r="T64" s="249" t="s">
        <v>53</v>
      </c>
      <c r="U64" s="250"/>
      <c r="V64" s="251"/>
      <c r="W64" s="57">
        <v>0.98660000000000003</v>
      </c>
      <c r="Z64" s="57">
        <v>21.756227368421051</v>
      </c>
      <c r="AA64" s="57">
        <v>0.29605263157894829</v>
      </c>
    </row>
    <row r="65" spans="6:18">
      <c r="F65" s="57">
        <v>5</v>
      </c>
      <c r="G65" s="70">
        <v>8</v>
      </c>
      <c r="H65" s="57">
        <v>7.92</v>
      </c>
      <c r="I65" s="57">
        <v>0.08</v>
      </c>
    </row>
    <row r="69" spans="6:18" ht="15.6">
      <c r="L69" s="264" t="s">
        <v>142</v>
      </c>
      <c r="M69" s="264"/>
      <c r="N69" s="264"/>
      <c r="O69" s="264"/>
      <c r="P69" s="264"/>
      <c r="Q69" s="264"/>
      <c r="R69" s="264"/>
    </row>
    <row r="73" spans="6:18" ht="15.6" thickBot="1"/>
    <row r="74" spans="6:18" ht="15" customHeight="1">
      <c r="F74" s="240" t="s">
        <v>185</v>
      </c>
      <c r="G74" s="252"/>
      <c r="H74" s="252"/>
      <c r="I74" s="253"/>
    </row>
    <row r="75" spans="6:18" ht="15.6" thickBot="1">
      <c r="F75" s="254"/>
      <c r="G75" s="255"/>
      <c r="H75" s="255"/>
      <c r="I75" s="256"/>
    </row>
    <row r="76" spans="6:18">
      <c r="F76" s="273" t="s">
        <v>118</v>
      </c>
      <c r="G76" s="274"/>
      <c r="H76" s="43">
        <v>24.831</v>
      </c>
      <c r="I76" s="74">
        <f>2*Z13</f>
        <v>1.0285337337107359</v>
      </c>
    </row>
    <row r="77" spans="6:18">
      <c r="F77" s="267" t="s">
        <v>126</v>
      </c>
      <c r="G77" s="268"/>
      <c r="H77" s="57">
        <v>49</v>
      </c>
      <c r="I77" s="92">
        <f>2*Z27</f>
        <v>1.2161883888976236E-14</v>
      </c>
    </row>
    <row r="78" spans="6:18">
      <c r="F78" s="267" t="s">
        <v>125</v>
      </c>
      <c r="G78" s="268"/>
      <c r="H78" s="57">
        <v>74</v>
      </c>
      <c r="I78" s="57">
        <f>2*Z44</f>
        <v>2.0770370905276125E-14</v>
      </c>
    </row>
    <row r="79" spans="6:18">
      <c r="F79" s="267" t="s">
        <v>124</v>
      </c>
      <c r="G79" s="268"/>
      <c r="H79" s="57">
        <v>97.683999999999997</v>
      </c>
      <c r="I79" s="57">
        <f>2*Z61</f>
        <v>13.157894736842124</v>
      </c>
    </row>
    <row r="83" spans="6:9" ht="15.6" thickBot="1"/>
    <row r="84" spans="6:9">
      <c r="F84" s="275" t="s">
        <v>138</v>
      </c>
      <c r="G84" s="276"/>
      <c r="H84" s="276"/>
      <c r="I84" s="277"/>
    </row>
    <row r="85" spans="6:9" ht="15.6" thickBot="1">
      <c r="F85" s="278"/>
      <c r="G85" s="279"/>
      <c r="H85" s="279"/>
      <c r="I85" s="280"/>
    </row>
    <row r="86" spans="6:9">
      <c r="F86" s="273" t="s">
        <v>119</v>
      </c>
      <c r="G86" s="274"/>
      <c r="H86" s="274"/>
      <c r="I86" s="73">
        <f>ABS((C19-H76)/C19)*100</f>
        <v>0.67600000000000193</v>
      </c>
    </row>
    <row r="87" spans="6:9">
      <c r="F87" s="267" t="s">
        <v>120</v>
      </c>
      <c r="G87" s="268"/>
      <c r="H87" s="268"/>
      <c r="I87" s="57">
        <f>ABS((C20-H77)/C20)*100</f>
        <v>2</v>
      </c>
    </row>
    <row r="88" spans="6:9">
      <c r="F88" s="267" t="s">
        <v>121</v>
      </c>
      <c r="G88" s="268"/>
      <c r="H88" s="268"/>
      <c r="I88" s="63">
        <f>ABS((C21-H78)/C21)*100</f>
        <v>1.3333333333333335</v>
      </c>
    </row>
    <row r="89" spans="6:9">
      <c r="F89" s="267" t="s">
        <v>122</v>
      </c>
      <c r="G89" s="268"/>
      <c r="H89" s="268"/>
      <c r="I89" s="63">
        <f>ABS((C22-H79)/C22)*100</f>
        <v>2.3160000000000025</v>
      </c>
    </row>
  </sheetData>
  <mergeCells count="52">
    <mergeCell ref="L69:R69"/>
    <mergeCell ref="F84:I85"/>
    <mergeCell ref="F86:H86"/>
    <mergeCell ref="F87:H87"/>
    <mergeCell ref="F88:H88"/>
    <mergeCell ref="F89:H89"/>
    <mergeCell ref="F77:G77"/>
    <mergeCell ref="F78:G78"/>
    <mergeCell ref="F79:G79"/>
    <mergeCell ref="Z10:AA11"/>
    <mergeCell ref="Z24:AA25"/>
    <mergeCell ref="Z41:AA42"/>
    <mergeCell ref="Z58:AA59"/>
    <mergeCell ref="F74:I75"/>
    <mergeCell ref="T62:V62"/>
    <mergeCell ref="T63:V63"/>
    <mergeCell ref="T64:V64"/>
    <mergeCell ref="F76:G76"/>
    <mergeCell ref="T45:V45"/>
    <mergeCell ref="T46:V46"/>
    <mergeCell ref="T47:V47"/>
    <mergeCell ref="T60:V60"/>
    <mergeCell ref="T61:V61"/>
    <mergeCell ref="B17:D18"/>
    <mergeCell ref="B19:B22"/>
    <mergeCell ref="L19:R19"/>
    <mergeCell ref="AG29:AQ29"/>
    <mergeCell ref="T29:V29"/>
    <mergeCell ref="F41:I42"/>
    <mergeCell ref="F58:I59"/>
    <mergeCell ref="T30:V30"/>
    <mergeCell ref="T41:W42"/>
    <mergeCell ref="T43:V43"/>
    <mergeCell ref="T44:V44"/>
    <mergeCell ref="L37:R37"/>
    <mergeCell ref="L53:R53"/>
    <mergeCell ref="T58:W59"/>
    <mergeCell ref="F10:I11"/>
    <mergeCell ref="F24:I25"/>
    <mergeCell ref="B12:D12"/>
    <mergeCell ref="B13:C13"/>
    <mergeCell ref="B14:C14"/>
    <mergeCell ref="T10:W11"/>
    <mergeCell ref="T24:W25"/>
    <mergeCell ref="T26:V26"/>
    <mergeCell ref="T27:V27"/>
    <mergeCell ref="T28:V28"/>
    <mergeCell ref="T12:V12"/>
    <mergeCell ref="T13:V13"/>
    <mergeCell ref="T14:V14"/>
    <mergeCell ref="T15:V15"/>
    <mergeCell ref="T16:V1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2F018-A04C-4EB7-903C-DF1956470012}">
  <dimension ref="B10:AB42"/>
  <sheetViews>
    <sheetView topLeftCell="A5" zoomScale="65" zoomScaleNormal="70" workbookViewId="0">
      <selection activeCell="U26" sqref="U26"/>
    </sheetView>
  </sheetViews>
  <sheetFormatPr defaultColWidth="8.90625" defaultRowHeight="15"/>
  <cols>
    <col min="2" max="2" width="11.1796875" bestFit="1" customWidth="1"/>
    <col min="3" max="12" width="12.6328125" customWidth="1"/>
    <col min="16" max="16" width="15.453125" bestFit="1" customWidth="1"/>
    <col min="21" max="21" width="15.36328125" bestFit="1" customWidth="1"/>
    <col min="26" max="26" width="37.54296875" bestFit="1" customWidth="1"/>
  </cols>
  <sheetData>
    <row r="10" spans="2:28" ht="15.6" thickBot="1">
      <c r="C10" s="43"/>
      <c r="D10" s="43"/>
      <c r="E10" s="43"/>
      <c r="F10" s="43"/>
      <c r="G10" s="43"/>
      <c r="H10" s="43"/>
      <c r="I10" s="43"/>
    </row>
    <row r="11" spans="2:28" ht="15.6" customHeight="1" thickBot="1">
      <c r="F11" s="292" t="s">
        <v>160</v>
      </c>
      <c r="G11" s="293"/>
      <c r="H11" s="293"/>
      <c r="I11" s="293"/>
      <c r="J11" s="293"/>
      <c r="K11" s="293"/>
      <c r="L11" s="294"/>
      <c r="P11" s="269" t="s">
        <v>163</v>
      </c>
      <c r="Q11" s="287"/>
      <c r="R11" s="288"/>
      <c r="U11" s="269" t="s">
        <v>167</v>
      </c>
      <c r="V11" s="287"/>
      <c r="W11" s="288"/>
      <c r="Z11" s="269" t="s">
        <v>168</v>
      </c>
      <c r="AA11" s="288"/>
      <c r="AB11" s="89"/>
    </row>
    <row r="12" spans="2:28" ht="34.200000000000003" customHeight="1" thickBot="1">
      <c r="B12" s="257" t="s">
        <v>174</v>
      </c>
      <c r="C12" s="258"/>
      <c r="D12" s="259"/>
      <c r="F12" s="75" t="s">
        <v>115</v>
      </c>
      <c r="G12" s="75" t="s">
        <v>130</v>
      </c>
      <c r="H12" s="75" t="s">
        <v>150</v>
      </c>
      <c r="I12" s="75" t="s">
        <v>151</v>
      </c>
      <c r="J12" s="75" t="s">
        <v>152</v>
      </c>
      <c r="K12" s="75" t="s">
        <v>153</v>
      </c>
      <c r="L12" s="75" t="s">
        <v>154</v>
      </c>
      <c r="P12" s="289"/>
      <c r="Q12" s="290"/>
      <c r="R12" s="291"/>
      <c r="U12" s="289"/>
      <c r="V12" s="290"/>
      <c r="W12" s="291"/>
      <c r="Z12" s="289"/>
      <c r="AA12" s="291"/>
      <c r="AB12" s="89"/>
    </row>
    <row r="13" spans="2:28">
      <c r="B13" s="260" t="s">
        <v>116</v>
      </c>
      <c r="C13" s="261"/>
      <c r="D13" s="74">
        <v>0.01</v>
      </c>
      <c r="F13" s="78">
        <v>1</v>
      </c>
      <c r="G13" s="67">
        <v>5.96</v>
      </c>
      <c r="H13" s="57">
        <v>3.97</v>
      </c>
      <c r="I13" s="57">
        <v>1.99</v>
      </c>
      <c r="J13" s="57">
        <v>0.04</v>
      </c>
      <c r="K13" s="57">
        <v>0.04</v>
      </c>
      <c r="L13" s="57">
        <v>0.04</v>
      </c>
      <c r="P13" s="82" t="s">
        <v>161</v>
      </c>
      <c r="Q13" s="83">
        <f>G13/J13</f>
        <v>149</v>
      </c>
      <c r="R13" s="83">
        <f>SQRT((Q30*D21)^2+(R30*D20)^2)</f>
        <v>21.506781876112164</v>
      </c>
      <c r="U13" s="82" t="s">
        <v>165</v>
      </c>
      <c r="V13" s="74">
        <v>0.04</v>
      </c>
      <c r="W13" s="83">
        <v>0.01</v>
      </c>
      <c r="Z13" s="82" t="s">
        <v>187</v>
      </c>
      <c r="AA13" s="74">
        <f>H13+I13</f>
        <v>5.96</v>
      </c>
      <c r="AB13" s="90"/>
    </row>
    <row r="14" spans="2:28">
      <c r="B14" s="262" t="s">
        <v>117</v>
      </c>
      <c r="C14" s="263"/>
      <c r="D14" s="57">
        <v>0.01</v>
      </c>
      <c r="E14" s="43"/>
      <c r="F14" s="43"/>
      <c r="G14" s="43"/>
      <c r="H14" s="43"/>
      <c r="I14" s="43"/>
      <c r="P14" s="62" t="s">
        <v>162</v>
      </c>
      <c r="Q14" s="70">
        <f>C28+C29</f>
        <v>150</v>
      </c>
      <c r="R14" s="86" t="s">
        <v>175</v>
      </c>
      <c r="U14" s="62" t="s">
        <v>166</v>
      </c>
      <c r="V14" s="62">
        <f>6/150</f>
        <v>0.04</v>
      </c>
      <c r="W14" s="85" t="s">
        <v>175</v>
      </c>
      <c r="Z14" s="62" t="s">
        <v>188</v>
      </c>
      <c r="AA14" s="57">
        <v>5.96</v>
      </c>
      <c r="AB14" s="90"/>
    </row>
    <row r="15" spans="2:28">
      <c r="E15" s="43"/>
      <c r="F15" s="43"/>
      <c r="G15" s="43"/>
      <c r="H15" s="43"/>
      <c r="I15" s="43"/>
      <c r="P15" s="239" t="s">
        <v>91</v>
      </c>
      <c r="Q15" s="239"/>
      <c r="R15" s="63">
        <f>ABS((Q14-Q13)/Q14)*100</f>
        <v>0.66666666666666674</v>
      </c>
      <c r="U15" s="239" t="s">
        <v>91</v>
      </c>
      <c r="V15" s="239"/>
      <c r="W15" s="63">
        <f>ABS((V14-V13)/V14)*100</f>
        <v>0</v>
      </c>
      <c r="Z15" s="65"/>
      <c r="AA15" s="88"/>
    </row>
    <row r="16" spans="2:28">
      <c r="E16" s="43"/>
      <c r="F16" s="43"/>
      <c r="G16" s="43"/>
      <c r="H16" s="43"/>
      <c r="I16" s="43"/>
    </row>
    <row r="17" spans="2:28" ht="15" customHeight="1" thickBot="1">
      <c r="E17" s="43"/>
      <c r="F17" s="43"/>
      <c r="G17" s="43"/>
      <c r="H17" s="43"/>
      <c r="I17" s="43"/>
    </row>
    <row r="18" spans="2:28" ht="15.6" customHeight="1" thickBot="1">
      <c r="B18" s="281" t="s">
        <v>170</v>
      </c>
      <c r="C18" s="295"/>
      <c r="D18" s="296"/>
      <c r="F18" s="292" t="s">
        <v>159</v>
      </c>
      <c r="G18" s="293"/>
      <c r="H18" s="293"/>
      <c r="I18" s="293"/>
      <c r="J18" s="293"/>
      <c r="K18" s="293"/>
      <c r="L18" s="294"/>
      <c r="P18" s="269" t="s">
        <v>164</v>
      </c>
      <c r="Q18" s="287"/>
      <c r="R18" s="288"/>
      <c r="U18" s="269" t="s">
        <v>191</v>
      </c>
      <c r="V18" s="287"/>
      <c r="W18" s="288"/>
      <c r="Z18" s="269" t="s">
        <v>169</v>
      </c>
      <c r="AA18" s="288"/>
      <c r="AB18" s="89"/>
    </row>
    <row r="19" spans="2:28" ht="31.95" customHeight="1" thickBot="1">
      <c r="B19" s="297"/>
      <c r="C19" s="298"/>
      <c r="D19" s="299"/>
      <c r="F19" s="75" t="s">
        <v>115</v>
      </c>
      <c r="G19" s="75" t="s">
        <v>130</v>
      </c>
      <c r="H19" s="75" t="s">
        <v>150</v>
      </c>
      <c r="I19" s="75" t="s">
        <v>151</v>
      </c>
      <c r="J19" s="75" t="s">
        <v>152</v>
      </c>
      <c r="K19" s="75" t="s">
        <v>153</v>
      </c>
      <c r="L19" s="75" t="s">
        <v>154</v>
      </c>
      <c r="P19" s="289"/>
      <c r="Q19" s="290"/>
      <c r="R19" s="291"/>
      <c r="U19" s="289"/>
      <c r="V19" s="290"/>
      <c r="W19" s="291"/>
      <c r="Z19" s="289"/>
      <c r="AA19" s="291"/>
      <c r="AB19" s="89"/>
    </row>
    <row r="20" spans="2:28">
      <c r="B20" s="260" t="s">
        <v>171</v>
      </c>
      <c r="C20" s="261"/>
      <c r="D20" s="74">
        <f>D14/(SQRT(3))</f>
        <v>5.773502691896258E-3</v>
      </c>
      <c r="F20" s="78">
        <v>1</v>
      </c>
      <c r="G20" s="67">
        <v>5.83</v>
      </c>
      <c r="H20" s="57">
        <v>5.83</v>
      </c>
      <c r="I20" s="57">
        <v>5.83</v>
      </c>
      <c r="J20" s="57">
        <v>0.17</v>
      </c>
      <c r="K20" s="57">
        <v>0.06</v>
      </c>
      <c r="L20" s="57">
        <v>0.12</v>
      </c>
      <c r="P20" s="82" t="s">
        <v>161</v>
      </c>
      <c r="Q20" s="83">
        <f>G20/J20</f>
        <v>34.294117647058819</v>
      </c>
      <c r="R20" s="83">
        <f>SQRT((Q31*D21)^2+(R31*D20)^2)</f>
        <v>1.1651843467565728</v>
      </c>
      <c r="U20" s="82" t="s">
        <v>165</v>
      </c>
      <c r="V20" s="74">
        <v>0.17</v>
      </c>
      <c r="W20" s="83">
        <v>0.01</v>
      </c>
      <c r="Z20" s="82" t="s">
        <v>189</v>
      </c>
      <c r="AA20" s="74">
        <f>K20+L20</f>
        <v>0.18</v>
      </c>
      <c r="AB20" s="90"/>
    </row>
    <row r="21" spans="2:28">
      <c r="B21" s="262" t="s">
        <v>172</v>
      </c>
      <c r="C21" s="263"/>
      <c r="D21" s="57">
        <f>D13/SQRT(3)</f>
        <v>5.773502691896258E-3</v>
      </c>
      <c r="P21" s="62" t="s">
        <v>162</v>
      </c>
      <c r="Q21" s="67">
        <f>(C28*C29)/(C28+C29)</f>
        <v>33.333333333333336</v>
      </c>
      <c r="R21" s="86" t="s">
        <v>175</v>
      </c>
      <c r="U21" s="62" t="s">
        <v>166</v>
      </c>
      <c r="V21" s="57">
        <f>(C30/C28)+(C30/C29)</f>
        <v>0.18</v>
      </c>
      <c r="W21" s="85" t="s">
        <v>175</v>
      </c>
      <c r="Z21" s="62" t="s">
        <v>190</v>
      </c>
      <c r="AA21" s="57">
        <v>0.17</v>
      </c>
      <c r="AB21" s="90"/>
    </row>
    <row r="22" spans="2:28">
      <c r="P22" s="239" t="s">
        <v>91</v>
      </c>
      <c r="Q22" s="239"/>
      <c r="R22" s="63">
        <f>ABS((Q21-Q20)/Q21)*100</f>
        <v>2.8823529411764492</v>
      </c>
      <c r="U22" s="239" t="s">
        <v>91</v>
      </c>
      <c r="V22" s="239"/>
      <c r="W22" s="63">
        <f>ABS((V21-V20)/V21)*100</f>
        <v>5.5555555555555456</v>
      </c>
    </row>
    <row r="24" spans="2:28" ht="15.6" thickBot="1"/>
    <row r="25" spans="2:28" ht="15.6" customHeight="1">
      <c r="B25" s="281" t="s">
        <v>173</v>
      </c>
      <c r="C25" s="282"/>
      <c r="D25" s="283"/>
    </row>
    <row r="26" spans="2:28" ht="15.6" thickBot="1">
      <c r="B26" s="284"/>
      <c r="C26" s="285"/>
      <c r="D26" s="286"/>
    </row>
    <row r="27" spans="2:28" ht="28.2" customHeight="1">
      <c r="B27" s="77" t="s">
        <v>114</v>
      </c>
      <c r="C27" s="84" t="s">
        <v>67</v>
      </c>
      <c r="D27" s="84" t="s">
        <v>155</v>
      </c>
      <c r="P27" s="275" t="s">
        <v>186</v>
      </c>
      <c r="Q27" s="276"/>
      <c r="R27" s="277"/>
    </row>
    <row r="28" spans="2:28" ht="15" customHeight="1" thickBot="1">
      <c r="B28" s="81" t="s">
        <v>156</v>
      </c>
      <c r="C28" s="70">
        <v>100</v>
      </c>
      <c r="D28" s="70">
        <v>0.1</v>
      </c>
      <c r="P28" s="278"/>
      <c r="Q28" s="279"/>
      <c r="R28" s="280"/>
    </row>
    <row r="29" spans="2:28">
      <c r="B29" s="81" t="s">
        <v>157</v>
      </c>
      <c r="C29" s="79">
        <v>50</v>
      </c>
      <c r="D29" s="80">
        <v>0.1</v>
      </c>
      <c r="L29" s="65"/>
      <c r="O29" s="65"/>
      <c r="P29" s="91" t="s">
        <v>180</v>
      </c>
      <c r="Q29" s="91" t="s">
        <v>176</v>
      </c>
      <c r="R29" s="91" t="s">
        <v>177</v>
      </c>
    </row>
    <row r="30" spans="2:28" ht="15.6" customHeight="1">
      <c r="B30" s="81" t="s">
        <v>158</v>
      </c>
      <c r="C30" s="79">
        <v>6</v>
      </c>
      <c r="D30" s="80">
        <v>0.1</v>
      </c>
      <c r="L30" s="65"/>
      <c r="O30" s="65"/>
      <c r="P30" s="62" t="s">
        <v>178</v>
      </c>
      <c r="Q30" s="57">
        <f>1/J13</f>
        <v>25</v>
      </c>
      <c r="R30" s="57">
        <f>(-G13)/J13^2</f>
        <v>-3725</v>
      </c>
    </row>
    <row r="31" spans="2:28">
      <c r="L31" s="65"/>
      <c r="O31" s="65"/>
      <c r="P31" s="62" t="s">
        <v>179</v>
      </c>
      <c r="Q31" s="57">
        <f>1/J20</f>
        <v>5.8823529411764701</v>
      </c>
      <c r="R31" s="57">
        <f>(-G20)/J20^2</f>
        <v>-201.73010380622833</v>
      </c>
    </row>
    <row r="40" spans="12:15">
      <c r="L40" s="65"/>
      <c r="O40" s="65"/>
    </row>
    <row r="41" spans="12:15">
      <c r="L41" s="65"/>
      <c r="O41" s="65"/>
    </row>
    <row r="42" spans="12:15">
      <c r="L42" s="65"/>
      <c r="O42" s="65"/>
    </row>
  </sheetData>
  <mergeCells count="20">
    <mergeCell ref="Z11:AA12"/>
    <mergeCell ref="Z18:AA19"/>
    <mergeCell ref="B14:C14"/>
    <mergeCell ref="B18:D19"/>
    <mergeCell ref="B20:C20"/>
    <mergeCell ref="B21:C21"/>
    <mergeCell ref="B25:D26"/>
    <mergeCell ref="P27:R28"/>
    <mergeCell ref="U11:W12"/>
    <mergeCell ref="U15:V15"/>
    <mergeCell ref="P18:R19"/>
    <mergeCell ref="P22:Q22"/>
    <mergeCell ref="P15:Q15"/>
    <mergeCell ref="P11:R12"/>
    <mergeCell ref="U18:W19"/>
    <mergeCell ref="U22:V22"/>
    <mergeCell ref="F11:L11"/>
    <mergeCell ref="F18:L18"/>
    <mergeCell ref="B12:D12"/>
    <mergeCell ref="B13:C1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1FE74-C956-41DA-B7C0-E892FED24014}">
  <dimension ref="C8:W55"/>
  <sheetViews>
    <sheetView zoomScale="52" zoomScaleNormal="103" workbookViewId="0">
      <selection activeCell="N40" sqref="N40"/>
    </sheetView>
  </sheetViews>
  <sheetFormatPr defaultColWidth="8.90625" defaultRowHeight="15"/>
  <cols>
    <col min="3" max="3" width="11.54296875" bestFit="1" customWidth="1"/>
    <col min="15" max="15" width="12.1796875" bestFit="1" customWidth="1"/>
    <col min="20" max="20" width="11" bestFit="1" customWidth="1"/>
    <col min="21" max="21" width="8.36328125" customWidth="1"/>
    <col min="22" max="22" width="9.1796875" bestFit="1" customWidth="1"/>
    <col min="23" max="23" width="11.453125" bestFit="1" customWidth="1"/>
  </cols>
  <sheetData>
    <row r="8" spans="3:17">
      <c r="N8" s="301" t="s">
        <v>209</v>
      </c>
      <c r="O8" s="301"/>
      <c r="P8" s="301"/>
      <c r="Q8" s="301"/>
    </row>
    <row r="9" spans="3:17">
      <c r="C9" s="301" t="s">
        <v>204</v>
      </c>
      <c r="D9" s="301"/>
      <c r="E9" s="301"/>
      <c r="F9" s="301"/>
      <c r="N9" s="301"/>
      <c r="O9" s="301"/>
      <c r="P9" s="301"/>
      <c r="Q9" s="301"/>
    </row>
    <row r="10" spans="3:17">
      <c r="C10" s="97" t="s">
        <v>114</v>
      </c>
      <c r="D10" s="97" t="s">
        <v>200</v>
      </c>
      <c r="E10" s="93" t="s">
        <v>199</v>
      </c>
      <c r="F10" s="93" t="s">
        <v>201</v>
      </c>
      <c r="N10" s="57"/>
      <c r="O10" s="57" t="s">
        <v>165</v>
      </c>
      <c r="P10" s="57" t="s">
        <v>166</v>
      </c>
      <c r="Q10" s="57" t="s">
        <v>205</v>
      </c>
    </row>
    <row r="11" spans="3:17">
      <c r="C11" s="57" t="s">
        <v>192</v>
      </c>
      <c r="D11" s="57">
        <v>5</v>
      </c>
      <c r="E11" s="57">
        <v>4.99</v>
      </c>
      <c r="F11" s="57">
        <v>8.0000000000000002E-3</v>
      </c>
      <c r="G11" s="43"/>
      <c r="N11" s="57" t="s">
        <v>206</v>
      </c>
      <c r="O11" s="57">
        <v>8.0000000000000002E-3</v>
      </c>
      <c r="P11" s="57">
        <v>7.7000000000000002E-3</v>
      </c>
      <c r="Q11" s="57">
        <f>ABS((P11-O11)/P11)*100</f>
        <v>3.8961038961038947</v>
      </c>
    </row>
    <row r="12" spans="3:17">
      <c r="C12" s="57" t="s">
        <v>193</v>
      </c>
      <c r="D12" s="57">
        <v>10</v>
      </c>
      <c r="E12" s="57">
        <v>9.93</v>
      </c>
      <c r="F12" s="57">
        <v>7.0000000000000007E-2</v>
      </c>
      <c r="G12" s="43"/>
      <c r="N12" s="57" t="s">
        <v>207</v>
      </c>
      <c r="O12" s="57">
        <v>7.0000000000000007E-2</v>
      </c>
      <c r="P12" s="57">
        <v>7.6999999999999999E-2</v>
      </c>
      <c r="Q12" s="57">
        <f t="shared" ref="Q12:Q13" si="0">ABS((P12-O12)/P12)*100</f>
        <v>9.0909090909090811</v>
      </c>
    </row>
    <row r="13" spans="3:17">
      <c r="C13" s="57" t="s">
        <v>194</v>
      </c>
      <c r="D13" s="57">
        <v>100</v>
      </c>
      <c r="E13" s="57">
        <v>0.84</v>
      </c>
      <c r="F13" s="57">
        <v>8.0000000000000002E-3</v>
      </c>
      <c r="G13" s="43"/>
      <c r="N13" s="57" t="s">
        <v>208</v>
      </c>
      <c r="O13" s="57">
        <v>0.08</v>
      </c>
      <c r="P13" s="57">
        <v>8.4599999999999995E-2</v>
      </c>
      <c r="Q13" s="57">
        <f t="shared" si="0"/>
        <v>5.4373522458628765</v>
      </c>
    </row>
    <row r="14" spans="3:17">
      <c r="C14" s="57" t="s">
        <v>195</v>
      </c>
      <c r="D14" s="57">
        <v>75</v>
      </c>
      <c r="E14" s="57">
        <v>5.28</v>
      </c>
      <c r="F14" s="57">
        <v>7.0000000000000007E-2</v>
      </c>
      <c r="G14" s="43"/>
    </row>
    <row r="15" spans="3:17">
      <c r="C15" s="57" t="s">
        <v>196</v>
      </c>
      <c r="D15" s="57">
        <v>50</v>
      </c>
      <c r="E15" s="57">
        <v>3.94</v>
      </c>
      <c r="F15" s="57">
        <v>0.08</v>
      </c>
      <c r="G15" s="43"/>
    </row>
    <row r="16" spans="3:17">
      <c r="C16" s="57" t="s">
        <v>197</v>
      </c>
      <c r="D16" s="57">
        <v>25</v>
      </c>
      <c r="E16" s="57">
        <v>0.21</v>
      </c>
      <c r="F16" s="57">
        <v>8.0000000000000002E-3</v>
      </c>
      <c r="G16" s="43"/>
    </row>
    <row r="17" spans="3:23">
      <c r="C17" s="57" t="s">
        <v>198</v>
      </c>
      <c r="D17" s="57">
        <v>10</v>
      </c>
      <c r="E17" s="67">
        <v>0.7</v>
      </c>
      <c r="F17" s="57">
        <v>7.0000000000000007E-2</v>
      </c>
      <c r="G17" s="43"/>
    </row>
    <row r="18" spans="3:23">
      <c r="G18" s="43"/>
    </row>
    <row r="21" spans="3:23" ht="15.6" customHeight="1">
      <c r="O21" s="300" t="s">
        <v>224</v>
      </c>
      <c r="P21" s="301"/>
      <c r="Q21" s="301"/>
      <c r="R21" s="301"/>
      <c r="T21" s="300" t="s">
        <v>227</v>
      </c>
      <c r="U21" s="301"/>
      <c r="V21" s="301"/>
      <c r="W21" s="301"/>
    </row>
    <row r="22" spans="3:23" ht="15" customHeight="1">
      <c r="O22" s="301"/>
      <c r="P22" s="301"/>
      <c r="Q22" s="301"/>
      <c r="R22" s="301"/>
      <c r="T22" s="301"/>
      <c r="U22" s="301"/>
      <c r="V22" s="301"/>
      <c r="W22" s="301"/>
    </row>
    <row r="23" spans="3:23">
      <c r="O23" s="98" t="s">
        <v>114</v>
      </c>
      <c r="P23" s="98" t="s">
        <v>200</v>
      </c>
      <c r="Q23" s="99" t="s">
        <v>199</v>
      </c>
      <c r="R23" s="99" t="s">
        <v>201</v>
      </c>
      <c r="T23" s="78" t="s">
        <v>114</v>
      </c>
      <c r="U23" s="98" t="s">
        <v>200</v>
      </c>
      <c r="V23" s="78" t="s">
        <v>225</v>
      </c>
      <c r="W23" s="78" t="s">
        <v>226</v>
      </c>
    </row>
    <row r="24" spans="3:23">
      <c r="O24" s="57" t="s">
        <v>192</v>
      </c>
      <c r="P24" s="57">
        <v>5</v>
      </c>
      <c r="Q24" s="100">
        <f>E29</f>
        <v>4.97</v>
      </c>
      <c r="R24" s="94">
        <v>0.01</v>
      </c>
      <c r="T24" s="57" t="s">
        <v>192</v>
      </c>
      <c r="U24" s="57">
        <v>5</v>
      </c>
      <c r="V24" s="57">
        <v>5</v>
      </c>
      <c r="W24" s="57">
        <v>8.0000000000000002E-3</v>
      </c>
    </row>
    <row r="25" spans="3:23">
      <c r="O25" s="57" t="s">
        <v>193</v>
      </c>
      <c r="P25" s="57">
        <v>10</v>
      </c>
      <c r="Q25" s="100">
        <f>E50</f>
        <v>9.92</v>
      </c>
      <c r="R25" s="57">
        <v>6.8000000000000005E-2</v>
      </c>
      <c r="T25" s="57" t="s">
        <v>193</v>
      </c>
      <c r="U25" s="57">
        <v>10</v>
      </c>
      <c r="V25" s="57">
        <v>10</v>
      </c>
      <c r="W25" s="57">
        <v>7.0999999999999994E-2</v>
      </c>
    </row>
    <row r="26" spans="3:23">
      <c r="O26" s="57" t="s">
        <v>194</v>
      </c>
      <c r="P26" s="57">
        <v>100</v>
      </c>
      <c r="Q26" s="100">
        <f>E30-E51</f>
        <v>0.81999999999999984</v>
      </c>
      <c r="R26" s="94">
        <f>F30-F51</f>
        <v>9.9999999999999985E-3</v>
      </c>
      <c r="T26" s="57" t="s">
        <v>194</v>
      </c>
      <c r="U26" s="57">
        <v>100</v>
      </c>
      <c r="V26" s="57">
        <v>0.83</v>
      </c>
      <c r="W26" s="57">
        <v>8.0000000000000002E-3</v>
      </c>
    </row>
    <row r="27" spans="3:23">
      <c r="C27" s="301" t="s">
        <v>202</v>
      </c>
      <c r="D27" s="301"/>
      <c r="E27" s="301"/>
      <c r="F27" s="301"/>
      <c r="O27" s="57" t="s">
        <v>195</v>
      </c>
      <c r="P27" s="57">
        <v>75</v>
      </c>
      <c r="Q27" s="100">
        <f>E52-E31</f>
        <v>5.28</v>
      </c>
      <c r="R27" s="57">
        <v>6.8000000000000005E-2</v>
      </c>
      <c r="T27" s="57" t="s">
        <v>195</v>
      </c>
      <c r="U27" s="57">
        <v>75</v>
      </c>
      <c r="V27" s="57">
        <v>5.35</v>
      </c>
      <c r="W27" s="57">
        <v>7.0999999999999994E-2</v>
      </c>
    </row>
    <row r="28" spans="3:23">
      <c r="C28" s="97" t="s">
        <v>114</v>
      </c>
      <c r="D28" s="97" t="s">
        <v>200</v>
      </c>
      <c r="E28" s="93" t="s">
        <v>199</v>
      </c>
      <c r="F28" s="93" t="s">
        <v>201</v>
      </c>
      <c r="O28" s="57" t="s">
        <v>196</v>
      </c>
      <c r="P28" s="57">
        <v>50</v>
      </c>
      <c r="Q28" s="107">
        <f>E53+E32</f>
        <v>3.93</v>
      </c>
      <c r="R28" s="94">
        <f>F32+F53</f>
        <v>0.08</v>
      </c>
      <c r="T28" s="57" t="s">
        <v>196</v>
      </c>
      <c r="U28" s="57">
        <v>50</v>
      </c>
      <c r="V28" s="57">
        <v>3.96</v>
      </c>
      <c r="W28" s="57">
        <v>0.08</v>
      </c>
    </row>
    <row r="29" spans="3:23">
      <c r="C29" s="57" t="s">
        <v>192</v>
      </c>
      <c r="D29" s="57">
        <v>5</v>
      </c>
      <c r="E29" s="57">
        <v>4.97</v>
      </c>
      <c r="F29" s="57">
        <v>0.03</v>
      </c>
      <c r="O29" s="57" t="s">
        <v>197</v>
      </c>
      <c r="P29" s="57">
        <v>25</v>
      </c>
      <c r="Q29" s="107">
        <f>E33-E54</f>
        <v>0.20000000000000007</v>
      </c>
      <c r="R29" s="94">
        <v>0.01</v>
      </c>
      <c r="T29" s="57" t="s">
        <v>197</v>
      </c>
      <c r="U29" s="57">
        <v>25</v>
      </c>
      <c r="V29" s="57">
        <v>0.2</v>
      </c>
      <c r="W29" s="57">
        <v>8.0000000000000002E-3</v>
      </c>
    </row>
    <row r="30" spans="3:23">
      <c r="C30" s="57" t="s">
        <v>194</v>
      </c>
      <c r="D30" s="57">
        <v>100</v>
      </c>
      <c r="E30" s="57">
        <v>3.17</v>
      </c>
      <c r="F30" s="57">
        <v>0.03</v>
      </c>
      <c r="O30" s="57" t="s">
        <v>198</v>
      </c>
      <c r="P30" s="57">
        <v>10</v>
      </c>
      <c r="Q30" s="107">
        <f>E55-E34</f>
        <v>0.7</v>
      </c>
      <c r="R30" s="57">
        <f>F55-F34</f>
        <v>6.8000000000000005E-2</v>
      </c>
      <c r="T30" s="57" t="s">
        <v>198</v>
      </c>
      <c r="U30" s="57">
        <v>10</v>
      </c>
      <c r="V30" s="57">
        <v>0.71299999999999997</v>
      </c>
      <c r="W30" s="57">
        <v>7.0999999999999994E-2</v>
      </c>
    </row>
    <row r="31" spans="3:23">
      <c r="C31" s="57" t="s">
        <v>195</v>
      </c>
      <c r="D31" s="57">
        <v>75</v>
      </c>
      <c r="E31" s="57">
        <v>0.88</v>
      </c>
      <c r="F31" s="57">
        <v>1.2E-2</v>
      </c>
    </row>
    <row r="32" spans="3:23">
      <c r="C32" s="57" t="s">
        <v>196</v>
      </c>
      <c r="D32" s="57">
        <v>50</v>
      </c>
      <c r="E32" s="67">
        <v>1</v>
      </c>
      <c r="F32" s="94">
        <v>0.02</v>
      </c>
    </row>
    <row r="33" spans="3:6">
      <c r="C33" s="57" t="s">
        <v>197</v>
      </c>
      <c r="D33" s="57">
        <v>25</v>
      </c>
      <c r="E33" s="57">
        <v>0.79</v>
      </c>
      <c r="F33" s="57">
        <v>0.03</v>
      </c>
    </row>
    <row r="34" spans="3:6">
      <c r="C34" s="57" t="s">
        <v>198</v>
      </c>
      <c r="D34" s="57">
        <v>10</v>
      </c>
      <c r="E34" s="57">
        <v>0.12</v>
      </c>
      <c r="F34" s="57">
        <v>1.2E-2</v>
      </c>
    </row>
    <row r="48" spans="3:6">
      <c r="C48" s="301" t="s">
        <v>203</v>
      </c>
      <c r="D48" s="301"/>
      <c r="E48" s="301"/>
      <c r="F48" s="301"/>
    </row>
    <row r="49" spans="3:6">
      <c r="C49" s="97" t="s">
        <v>114</v>
      </c>
      <c r="D49" s="97" t="s">
        <v>200</v>
      </c>
      <c r="E49" s="93" t="s">
        <v>199</v>
      </c>
      <c r="F49" s="93" t="s">
        <v>201</v>
      </c>
    </row>
    <row r="50" spans="3:6">
      <c r="C50" s="57" t="s">
        <v>193</v>
      </c>
      <c r="D50" s="57">
        <v>10</v>
      </c>
      <c r="E50" s="57">
        <v>9.92</v>
      </c>
      <c r="F50" s="57">
        <v>0.08</v>
      </c>
    </row>
    <row r="51" spans="3:6">
      <c r="C51" s="57" t="s">
        <v>194</v>
      </c>
      <c r="D51" s="57">
        <v>100</v>
      </c>
      <c r="E51" s="57">
        <v>2.35</v>
      </c>
      <c r="F51" s="57">
        <v>0.02</v>
      </c>
    </row>
    <row r="52" spans="3:6">
      <c r="C52" s="57" t="s">
        <v>195</v>
      </c>
      <c r="D52" s="57">
        <v>75</v>
      </c>
      <c r="E52" s="57">
        <v>6.16</v>
      </c>
      <c r="F52" s="57">
        <v>0.08</v>
      </c>
    </row>
    <row r="53" spans="3:6">
      <c r="C53" s="57" t="s">
        <v>196</v>
      </c>
      <c r="D53" s="57">
        <v>50</v>
      </c>
      <c r="E53" s="67">
        <v>2.93</v>
      </c>
      <c r="F53" s="94">
        <v>0.06</v>
      </c>
    </row>
    <row r="54" spans="3:6">
      <c r="C54" s="57" t="s">
        <v>197</v>
      </c>
      <c r="D54" s="57">
        <v>25</v>
      </c>
      <c r="E54" s="57">
        <v>0.59</v>
      </c>
      <c r="F54" s="57">
        <v>0.02</v>
      </c>
    </row>
    <row r="55" spans="3:6">
      <c r="C55" s="57" t="s">
        <v>198</v>
      </c>
      <c r="D55" s="57">
        <v>10</v>
      </c>
      <c r="E55" s="57">
        <v>0.82</v>
      </c>
      <c r="F55" s="57">
        <v>0.08</v>
      </c>
    </row>
  </sheetData>
  <mergeCells count="6">
    <mergeCell ref="T21:W22"/>
    <mergeCell ref="C27:F27"/>
    <mergeCell ref="C48:F48"/>
    <mergeCell ref="C9:F9"/>
    <mergeCell ref="N8:Q9"/>
    <mergeCell ref="O21:R22"/>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431FF-5DA3-40F8-80A8-FD9F7415B83F}">
  <dimension ref="B2:AQ98"/>
  <sheetViews>
    <sheetView zoomScale="29" zoomScaleNormal="85" workbookViewId="0">
      <selection activeCell="T74" sqref="T74"/>
    </sheetView>
  </sheetViews>
  <sheetFormatPr defaultColWidth="8.90625" defaultRowHeight="15"/>
  <cols>
    <col min="3" max="3" width="8.90625" customWidth="1"/>
    <col min="4" max="5" width="13.08984375" bestFit="1" customWidth="1"/>
    <col min="6" max="6" width="24.6328125" bestFit="1" customWidth="1"/>
    <col min="7" max="7" width="13.08984375" bestFit="1" customWidth="1"/>
    <col min="8" max="8" width="12.90625" bestFit="1" customWidth="1"/>
    <col min="10" max="10" width="8.81640625" bestFit="1" customWidth="1"/>
    <col min="11" max="11" width="24.453125" bestFit="1" customWidth="1"/>
    <col min="12" max="13" width="12.6328125" bestFit="1" customWidth="1"/>
    <col min="14" max="14" width="9.81640625" bestFit="1" customWidth="1"/>
    <col min="15" max="15" width="12.1796875" bestFit="1" customWidth="1"/>
    <col min="16" max="16" width="12.6328125" bestFit="1" customWidth="1"/>
    <col min="20" max="20" width="8.81640625" bestFit="1" customWidth="1"/>
    <col min="21" max="21" width="11.81640625" bestFit="1" customWidth="1"/>
    <col min="23" max="23" width="23.90625" bestFit="1" customWidth="1"/>
    <col min="24" max="24" width="12.453125" bestFit="1" customWidth="1"/>
    <col min="25" max="25" width="13.08984375" bestFit="1" customWidth="1"/>
    <col min="27" max="27" width="13.81640625" bestFit="1" customWidth="1"/>
    <col min="30" max="30" width="14.54296875" bestFit="1" customWidth="1"/>
    <col min="31" max="31" width="17.453125" customWidth="1"/>
    <col min="32" max="32" width="13.81640625" bestFit="1" customWidth="1"/>
    <col min="34" max="34" width="12.90625" bestFit="1" customWidth="1"/>
    <col min="35" max="35" width="13.81640625" bestFit="1" customWidth="1"/>
  </cols>
  <sheetData>
    <row r="2" spans="2:43" ht="15.6">
      <c r="B2" s="101"/>
      <c r="C2" s="101"/>
      <c r="D2" s="101"/>
      <c r="E2" s="101"/>
    </row>
    <row r="3" spans="2:43" ht="15.6">
      <c r="B3" s="101"/>
      <c r="C3" s="101"/>
      <c r="D3" s="101"/>
      <c r="E3" s="101"/>
    </row>
    <row r="4" spans="2:43" ht="15.6">
      <c r="B4" s="101"/>
      <c r="C4" s="101"/>
      <c r="D4" s="101"/>
      <c r="E4" s="101"/>
    </row>
    <row r="5" spans="2:43" ht="15.6">
      <c r="B5" s="101"/>
      <c r="C5" s="101"/>
      <c r="D5" s="101"/>
      <c r="E5" s="101"/>
    </row>
    <row r="6" spans="2:43" ht="15.6">
      <c r="B6" s="101"/>
      <c r="C6" s="101"/>
      <c r="D6" s="101"/>
      <c r="E6" s="101"/>
    </row>
    <row r="7" spans="2:43" ht="15.6">
      <c r="B7" s="101"/>
      <c r="C7" s="101"/>
      <c r="D7" s="101"/>
      <c r="E7" s="101"/>
    </row>
    <row r="8" spans="2:43" ht="16.2" thickBot="1">
      <c r="B8" s="101"/>
      <c r="C8" s="101"/>
      <c r="D8" s="101"/>
      <c r="E8" s="101"/>
    </row>
    <row r="9" spans="2:43" ht="16.2" thickBot="1">
      <c r="B9" s="101"/>
      <c r="C9" s="101"/>
      <c r="D9" s="101"/>
      <c r="E9" s="101"/>
      <c r="W9" s="281" t="s">
        <v>245</v>
      </c>
      <c r="X9" s="302"/>
    </row>
    <row r="10" spans="2:43" ht="16.2" thickBot="1">
      <c r="B10" s="101"/>
      <c r="C10" s="281" t="s">
        <v>249</v>
      </c>
      <c r="D10" s="309"/>
      <c r="E10" s="302"/>
      <c r="I10" s="101"/>
      <c r="J10" s="101"/>
      <c r="K10" s="101"/>
      <c r="L10" s="101"/>
      <c r="M10" s="101"/>
      <c r="W10" s="303"/>
      <c r="X10" s="304"/>
      <c r="AD10" s="101"/>
      <c r="AE10" s="101"/>
      <c r="AF10" s="101"/>
      <c r="AG10" s="101"/>
      <c r="AH10" s="101"/>
      <c r="AI10" s="101"/>
      <c r="AJ10" s="101"/>
      <c r="AK10" s="101"/>
      <c r="AL10" s="101"/>
      <c r="AM10" s="101"/>
      <c r="AN10" s="101"/>
      <c r="AO10" s="101"/>
      <c r="AP10" s="101"/>
      <c r="AQ10" s="101"/>
    </row>
    <row r="11" spans="2:43" ht="16.2" thickBot="1">
      <c r="B11" s="101"/>
      <c r="C11" s="303"/>
      <c r="D11" s="310"/>
      <c r="E11" s="304"/>
      <c r="I11" s="101"/>
      <c r="J11" s="101"/>
      <c r="K11" s="101"/>
      <c r="L11" s="101"/>
      <c r="M11" s="101"/>
      <c r="W11" s="95" t="s">
        <v>210</v>
      </c>
      <c r="X11" s="102">
        <f>27561*10^-9</f>
        <v>2.7561000000000003E-5</v>
      </c>
      <c r="AF11" s="101"/>
      <c r="AG11" s="101"/>
      <c r="AH11" s="101"/>
      <c r="AI11" s="101"/>
      <c r="AJ11" s="101"/>
      <c r="AK11" s="101"/>
      <c r="AL11" s="101"/>
      <c r="AM11" s="101"/>
      <c r="AN11" s="101"/>
      <c r="AO11" s="101"/>
      <c r="AP11" s="101"/>
      <c r="AQ11" s="101"/>
    </row>
    <row r="12" spans="2:43" ht="15.6">
      <c r="B12" s="101"/>
      <c r="C12" s="311" t="s">
        <v>216</v>
      </c>
      <c r="D12" s="312"/>
      <c r="E12" s="52">
        <v>200</v>
      </c>
      <c r="I12" s="101"/>
      <c r="J12" s="101"/>
      <c r="K12" s="101"/>
      <c r="L12" s="101"/>
      <c r="M12" s="101"/>
      <c r="W12" s="96" t="s">
        <v>211</v>
      </c>
      <c r="X12" s="52">
        <f>20309*10^-9</f>
        <v>2.0309000000000002E-5</v>
      </c>
      <c r="AD12" s="317" t="s">
        <v>255</v>
      </c>
      <c r="AE12" s="321"/>
      <c r="AF12" s="318"/>
      <c r="AG12" s="101"/>
      <c r="AH12" s="101"/>
      <c r="AI12" s="101"/>
      <c r="AJ12" s="101"/>
      <c r="AK12" s="101"/>
      <c r="AL12" s="101"/>
      <c r="AM12" s="101"/>
      <c r="AN12" s="101"/>
      <c r="AO12" s="101"/>
      <c r="AP12" s="101"/>
      <c r="AQ12" s="101"/>
    </row>
    <row r="13" spans="2:43" ht="16.2" thickBot="1">
      <c r="B13" s="101"/>
      <c r="C13" s="313" t="s">
        <v>228</v>
      </c>
      <c r="D13" s="314"/>
      <c r="E13" s="102">
        <v>0.105</v>
      </c>
      <c r="I13" s="101"/>
      <c r="J13" s="101"/>
      <c r="K13" s="101"/>
      <c r="L13" s="101"/>
      <c r="M13" s="101"/>
      <c r="W13" s="95" t="s">
        <v>213</v>
      </c>
      <c r="X13" s="104">
        <f>34235*10^-9</f>
        <v>3.4235E-5</v>
      </c>
      <c r="AA13" s="116"/>
      <c r="AB13" s="116"/>
      <c r="AC13" s="115"/>
      <c r="AD13" s="319"/>
      <c r="AE13" s="322"/>
      <c r="AF13" s="320"/>
      <c r="AG13" s="101"/>
      <c r="AH13" s="101"/>
      <c r="AI13" s="101"/>
      <c r="AJ13" s="101"/>
      <c r="AK13" s="101"/>
      <c r="AL13" s="101"/>
      <c r="AM13" s="101"/>
      <c r="AN13" s="101"/>
      <c r="AO13" s="101"/>
      <c r="AP13" s="101"/>
      <c r="AQ13" s="101"/>
    </row>
    <row r="14" spans="2:43" ht="15.6">
      <c r="B14" s="101"/>
      <c r="C14" s="313" t="s">
        <v>229</v>
      </c>
      <c r="D14" s="314"/>
      <c r="E14" s="105">
        <v>2</v>
      </c>
      <c r="I14" s="101"/>
      <c r="J14" s="101"/>
      <c r="K14" s="101"/>
      <c r="L14" s="101"/>
      <c r="M14" s="101"/>
      <c r="W14" s="95" t="s">
        <v>214</v>
      </c>
      <c r="X14" s="112" t="s">
        <v>215</v>
      </c>
      <c r="AA14" s="115"/>
      <c r="AB14" s="115"/>
      <c r="AC14" s="115"/>
      <c r="AD14" s="122" t="s">
        <v>234</v>
      </c>
      <c r="AE14" s="126">
        <f>E12*E16*F45/(2*E13)</f>
        <v>2.9680570593914999E-5</v>
      </c>
      <c r="AF14" s="134">
        <f>SQRT((Y47*X38)^2)</f>
        <v>2.8638441839211084E-6</v>
      </c>
      <c r="AG14" s="101"/>
      <c r="AH14" s="101"/>
      <c r="AI14" s="101"/>
      <c r="AJ14" s="101"/>
      <c r="AK14" s="101"/>
      <c r="AL14" s="101"/>
      <c r="AM14" s="101"/>
      <c r="AN14" s="101"/>
      <c r="AO14" s="101"/>
      <c r="AP14" s="101"/>
      <c r="AQ14" s="101"/>
    </row>
    <row r="15" spans="2:43" ht="15.6">
      <c r="B15" s="101"/>
      <c r="C15" s="313" t="s">
        <v>217</v>
      </c>
      <c r="D15" s="314"/>
      <c r="E15" s="108" t="s">
        <v>218</v>
      </c>
      <c r="I15" s="101"/>
      <c r="J15" s="101"/>
      <c r="K15" s="101"/>
      <c r="L15" s="101"/>
      <c r="M15" s="101"/>
      <c r="AB15" s="103"/>
      <c r="AC15" s="101"/>
      <c r="AD15" s="124" t="s">
        <v>235</v>
      </c>
      <c r="AE15" s="127">
        <f xml:space="preserve"> TAN(X22)*AE14</f>
        <v>2.196246692413226E-5</v>
      </c>
      <c r="AF15" s="135">
        <f>SQRT((AF14*X39)^2+(Y48*X40)^2)</f>
        <v>0.44673700846768788</v>
      </c>
      <c r="AG15" s="101"/>
      <c r="AH15" s="101"/>
      <c r="AI15" s="101"/>
      <c r="AJ15" s="101"/>
      <c r="AK15" s="101"/>
      <c r="AL15" s="101"/>
      <c r="AM15" s="101"/>
      <c r="AN15" s="101"/>
      <c r="AO15" s="101"/>
      <c r="AP15" s="101"/>
      <c r="AQ15" s="101"/>
    </row>
    <row r="16" spans="2:43" ht="16.2">
      <c r="B16" s="101"/>
      <c r="C16" s="262" t="s">
        <v>212</v>
      </c>
      <c r="D16" s="262"/>
      <c r="E16" s="52">
        <f>4*PI()*10^-7</f>
        <v>1.2566370614359173E-6</v>
      </c>
      <c r="I16" s="101"/>
      <c r="J16" s="101"/>
      <c r="K16" s="101"/>
      <c r="L16" s="101"/>
      <c r="M16" s="101"/>
      <c r="AA16" s="101"/>
      <c r="AB16" s="101"/>
      <c r="AC16" s="101"/>
      <c r="AF16" s="101"/>
      <c r="AG16" s="101"/>
      <c r="AH16" s="101"/>
      <c r="AI16" s="101"/>
      <c r="AJ16" s="101"/>
      <c r="AK16" s="101"/>
      <c r="AL16" s="101"/>
      <c r="AM16" s="101"/>
      <c r="AN16" s="101"/>
      <c r="AO16" s="101"/>
      <c r="AP16" s="101"/>
      <c r="AQ16" s="101"/>
    </row>
    <row r="17" spans="2:43" ht="15.6">
      <c r="B17" s="101"/>
      <c r="C17" s="101"/>
      <c r="D17" s="101"/>
      <c r="E17" s="101"/>
      <c r="I17" s="101"/>
      <c r="J17" s="101"/>
      <c r="K17" s="101"/>
      <c r="L17" s="101"/>
      <c r="M17" s="101"/>
      <c r="AA17" s="101"/>
      <c r="AB17" s="101"/>
      <c r="AC17" s="101"/>
      <c r="AD17" s="101"/>
      <c r="AE17" s="101"/>
      <c r="AF17" s="101"/>
      <c r="AG17" s="101"/>
      <c r="AH17" s="101"/>
      <c r="AI17" s="101"/>
      <c r="AJ17" s="101"/>
      <c r="AK17" s="101"/>
      <c r="AL17" s="101"/>
      <c r="AM17" s="101"/>
      <c r="AN17" s="101"/>
      <c r="AO17" s="101"/>
      <c r="AP17" s="101"/>
      <c r="AQ17" s="101"/>
    </row>
    <row r="18" spans="2:43" ht="16.2" thickBot="1">
      <c r="B18" s="101"/>
      <c r="C18" s="101"/>
      <c r="D18" s="101"/>
      <c r="E18" s="101"/>
      <c r="I18" s="101"/>
      <c r="J18" s="101"/>
      <c r="K18" s="101"/>
      <c r="L18" s="101"/>
      <c r="M18" s="101"/>
      <c r="N18" s="101"/>
      <c r="AF18" s="101"/>
      <c r="AG18" s="101"/>
      <c r="AH18" s="101"/>
      <c r="AI18" s="101"/>
      <c r="AJ18" s="101"/>
      <c r="AK18" s="101"/>
      <c r="AL18" s="101"/>
      <c r="AM18" s="101"/>
      <c r="AN18" s="101"/>
      <c r="AO18" s="101"/>
      <c r="AP18" s="101"/>
      <c r="AQ18" s="101"/>
    </row>
    <row r="19" spans="2:43" ht="24.6" customHeight="1">
      <c r="B19" s="101"/>
      <c r="C19" s="281" t="s">
        <v>248</v>
      </c>
      <c r="D19" s="309"/>
      <c r="E19" s="302"/>
      <c r="I19" s="101"/>
      <c r="J19" s="101"/>
      <c r="K19" s="101"/>
      <c r="L19" s="101"/>
      <c r="M19" s="101"/>
      <c r="N19" s="101"/>
      <c r="W19" s="281" t="s">
        <v>244</v>
      </c>
      <c r="X19" s="302"/>
      <c r="AF19" s="101"/>
      <c r="AG19" s="101"/>
      <c r="AH19" s="101"/>
      <c r="AI19" s="101"/>
      <c r="AJ19" s="101"/>
      <c r="AK19" s="101"/>
      <c r="AL19" s="101"/>
      <c r="AM19" s="101"/>
      <c r="AN19" s="101"/>
      <c r="AO19" s="101"/>
      <c r="AP19" s="101"/>
      <c r="AQ19" s="101"/>
    </row>
    <row r="20" spans="2:43" ht="25.2" customHeight="1" thickBot="1">
      <c r="B20" s="101"/>
      <c r="C20" s="303"/>
      <c r="D20" s="310"/>
      <c r="E20" s="304"/>
      <c r="I20" s="101"/>
      <c r="J20" s="101"/>
      <c r="K20" s="101"/>
      <c r="L20" s="101"/>
      <c r="M20" s="101"/>
      <c r="N20" s="101"/>
      <c r="W20" s="303"/>
      <c r="X20" s="304"/>
      <c r="AF20" s="101"/>
      <c r="AG20" s="101"/>
      <c r="AH20" s="101"/>
      <c r="AI20" s="101"/>
      <c r="AJ20" s="101"/>
      <c r="AK20" s="101"/>
      <c r="AL20" s="101"/>
      <c r="AM20" s="101"/>
      <c r="AN20" s="101"/>
      <c r="AO20" s="101"/>
      <c r="AP20" s="101"/>
      <c r="AQ20" s="101"/>
    </row>
    <row r="21" spans="2:43" ht="16.95" customHeight="1" thickBot="1">
      <c r="B21" s="101"/>
      <c r="C21" s="109" t="s">
        <v>219</v>
      </c>
      <c r="D21" s="109" t="s">
        <v>230</v>
      </c>
      <c r="E21" s="109" t="s">
        <v>220</v>
      </c>
      <c r="I21" s="101"/>
      <c r="J21" s="101"/>
      <c r="K21" s="101"/>
      <c r="L21" s="101"/>
      <c r="M21" s="101"/>
      <c r="N21" s="101"/>
      <c r="W21" s="95" t="s">
        <v>222</v>
      </c>
      <c r="X21" s="95" t="s">
        <v>223</v>
      </c>
      <c r="AF21" s="101"/>
      <c r="AG21" s="101"/>
      <c r="AH21" s="101"/>
      <c r="AI21" s="101"/>
      <c r="AJ21" s="101"/>
      <c r="AK21" s="101"/>
      <c r="AL21" s="101"/>
      <c r="AM21" s="101"/>
      <c r="AN21" s="101"/>
      <c r="AO21" s="101"/>
      <c r="AP21" s="101"/>
      <c r="AQ21" s="101"/>
    </row>
    <row r="22" spans="2:43" ht="22.95" customHeight="1">
      <c r="B22" s="101"/>
      <c r="C22" s="104">
        <v>8.8100000000000001E-3</v>
      </c>
      <c r="D22" s="52">
        <v>27</v>
      </c>
      <c r="E22" s="105">
        <f t="shared" ref="E22:E27" si="0">RADIANS(D22)</f>
        <v>0.47123889803846897</v>
      </c>
      <c r="I22" s="101"/>
      <c r="J22" s="101"/>
      <c r="K22" s="101"/>
      <c r="L22" s="101"/>
      <c r="M22" s="101"/>
      <c r="N22" s="101"/>
      <c r="W22" s="128">
        <v>36.5</v>
      </c>
      <c r="X22" s="52">
        <f>RADIANS(W22)</f>
        <v>0.63704517697793028</v>
      </c>
      <c r="AD22" s="240" t="s">
        <v>256</v>
      </c>
      <c r="AE22" s="252"/>
      <c r="AF22" s="253"/>
      <c r="AG22" s="101"/>
      <c r="AH22" s="101"/>
      <c r="AI22" s="101"/>
      <c r="AJ22" s="101"/>
      <c r="AK22" s="101"/>
      <c r="AL22" s="101"/>
      <c r="AM22" s="101"/>
      <c r="AN22" s="101"/>
      <c r="AO22" s="101"/>
      <c r="AP22" s="101"/>
      <c r="AQ22" s="101"/>
    </row>
    <row r="23" spans="2:43" ht="24.6" customHeight="1" thickBot="1">
      <c r="B23" s="101"/>
      <c r="C23" s="105">
        <v>1.754E-2</v>
      </c>
      <c r="D23" s="104">
        <v>45</v>
      </c>
      <c r="E23" s="105">
        <f t="shared" si="0"/>
        <v>0.78539816339744828</v>
      </c>
      <c r="I23" s="101"/>
      <c r="J23" s="101"/>
      <c r="K23" s="101"/>
      <c r="L23" s="101"/>
      <c r="M23" s="101"/>
      <c r="N23" s="101"/>
      <c r="AD23" s="254"/>
      <c r="AE23" s="255"/>
      <c r="AF23" s="256"/>
      <c r="AG23" s="101"/>
      <c r="AH23" s="101"/>
      <c r="AI23" s="101"/>
      <c r="AJ23" s="101"/>
      <c r="AK23" s="101"/>
      <c r="AL23" s="101"/>
      <c r="AM23" s="101"/>
      <c r="AN23" s="101"/>
      <c r="AO23" s="101"/>
      <c r="AP23" s="101"/>
      <c r="AQ23" s="101"/>
    </row>
    <row r="24" spans="2:43" ht="16.2" thickBot="1">
      <c r="B24" s="101"/>
      <c r="C24" s="105">
        <v>2.6249999999999999E-2</v>
      </c>
      <c r="D24" s="105">
        <v>52</v>
      </c>
      <c r="E24" s="105">
        <f t="shared" si="0"/>
        <v>0.90757121103705141</v>
      </c>
      <c r="I24" s="101"/>
      <c r="J24" s="101"/>
      <c r="K24" s="101"/>
      <c r="L24" s="101"/>
      <c r="M24" s="101"/>
      <c r="N24" s="101"/>
      <c r="AD24" s="260" t="s">
        <v>250</v>
      </c>
      <c r="AE24" s="260"/>
      <c r="AF24" s="129">
        <f>(ABS(X11-AE14)/X11)*100</f>
        <v>7.6904705704255889</v>
      </c>
      <c r="AG24" s="101"/>
      <c r="AH24" s="101"/>
      <c r="AI24" s="101"/>
      <c r="AJ24" s="101"/>
      <c r="AK24" s="101"/>
      <c r="AL24" s="101"/>
      <c r="AM24" s="101"/>
      <c r="AN24" s="101"/>
      <c r="AO24" s="101"/>
      <c r="AP24" s="101"/>
      <c r="AQ24" s="101"/>
    </row>
    <row r="25" spans="2:43" ht="15.6">
      <c r="B25" s="101"/>
      <c r="C25" s="102">
        <v>3.4959999999999998E-2</v>
      </c>
      <c r="D25" s="105">
        <v>58</v>
      </c>
      <c r="E25" s="105">
        <f t="shared" si="0"/>
        <v>1.0122909661567112</v>
      </c>
      <c r="I25" s="101"/>
      <c r="J25" s="101"/>
      <c r="K25" s="101"/>
      <c r="L25" s="101"/>
      <c r="M25" s="101"/>
      <c r="N25" s="101"/>
      <c r="W25" s="317" t="s">
        <v>242</v>
      </c>
      <c r="X25" s="318"/>
      <c r="AD25" s="262" t="s">
        <v>251</v>
      </c>
      <c r="AE25" s="262"/>
      <c r="AF25" s="111">
        <f>(ABS(X12-AE15)/X12)*100</f>
        <v>8.1415477085639782</v>
      </c>
      <c r="AG25" s="101"/>
      <c r="AH25" s="101"/>
      <c r="AI25" s="101"/>
      <c r="AJ25" s="101"/>
      <c r="AK25" s="101"/>
      <c r="AL25" s="101"/>
      <c r="AM25" s="101"/>
      <c r="AN25" s="101"/>
      <c r="AO25" s="101"/>
      <c r="AP25" s="101"/>
      <c r="AQ25" s="101"/>
    </row>
    <row r="26" spans="2:43" ht="16.2" thickBot="1">
      <c r="B26" s="101"/>
      <c r="C26" s="52">
        <v>4.3700000000000003E-2</v>
      </c>
      <c r="D26" s="102">
        <v>62</v>
      </c>
      <c r="E26" s="105">
        <f t="shared" si="0"/>
        <v>1.0821041362364843</v>
      </c>
      <c r="H26" s="305" t="s">
        <v>246</v>
      </c>
      <c r="I26" s="306"/>
      <c r="J26" s="306"/>
      <c r="K26" s="306"/>
      <c r="L26" s="306"/>
      <c r="M26" s="101"/>
      <c r="N26" s="101"/>
      <c r="W26" s="319"/>
      <c r="X26" s="320"/>
      <c r="AD26" s="101"/>
      <c r="AG26" s="101"/>
      <c r="AH26" s="101"/>
      <c r="AI26" s="101"/>
      <c r="AJ26" s="101"/>
      <c r="AK26" s="101"/>
      <c r="AL26" s="101"/>
      <c r="AM26" s="101"/>
      <c r="AN26" s="101"/>
      <c r="AO26" s="101"/>
      <c r="AP26" s="101"/>
      <c r="AQ26" s="101"/>
    </row>
    <row r="27" spans="2:43" ht="15.6">
      <c r="B27" s="101"/>
      <c r="C27" s="52">
        <v>5.2299999999999999E-2</v>
      </c>
      <c r="D27" s="52">
        <v>67</v>
      </c>
      <c r="E27" s="105">
        <f t="shared" si="0"/>
        <v>1.1693705988362009</v>
      </c>
      <c r="N27" s="101"/>
      <c r="W27" s="121" cm="1">
        <f t="array" ref="W27:X31">LINEST(C33:C38,D33:D38,TRUE,TRUE)</f>
        <v>2.4753508510161285E-2</v>
      </c>
      <c r="X27" s="122">
        <v>-4.9955302800711518E-3</v>
      </c>
      <c r="AG27" s="101"/>
      <c r="AH27" s="101"/>
      <c r="AI27" s="101"/>
      <c r="AJ27" s="101"/>
      <c r="AK27" s="101"/>
      <c r="AL27" s="101"/>
      <c r="AM27" s="101"/>
      <c r="AN27" s="101"/>
      <c r="AO27" s="101"/>
      <c r="AP27" s="101"/>
      <c r="AQ27" s="101"/>
    </row>
    <row r="28" spans="2:43" ht="16.2" thickBot="1">
      <c r="B28" s="101"/>
      <c r="C28" s="101"/>
      <c r="D28" s="101"/>
      <c r="E28" s="101"/>
      <c r="N28" s="101"/>
      <c r="W28" s="123">
        <v>1.196461765054551E-3</v>
      </c>
      <c r="X28" s="124">
        <v>1.8629304001244783E-3</v>
      </c>
      <c r="AG28" s="101"/>
      <c r="AH28" s="101"/>
      <c r="AI28" s="101"/>
      <c r="AJ28" s="101"/>
      <c r="AK28" s="101"/>
      <c r="AL28" s="101"/>
      <c r="AM28" s="101"/>
      <c r="AN28" s="101"/>
      <c r="AO28" s="101"/>
      <c r="AP28" s="101"/>
      <c r="AQ28" s="101"/>
    </row>
    <row r="29" spans="2:43" ht="24.6" customHeight="1" thickBot="1">
      <c r="B29" s="101"/>
      <c r="C29" s="101"/>
      <c r="D29" s="101"/>
      <c r="E29" s="101"/>
      <c r="N29" s="101"/>
      <c r="W29" s="123">
        <v>0.99074141895093937</v>
      </c>
      <c r="X29" s="124">
        <v>1.7517864049430706E-3</v>
      </c>
      <c r="AD29" s="269" t="s">
        <v>257</v>
      </c>
      <c r="AE29" s="270"/>
      <c r="AF29" s="101"/>
      <c r="AG29" s="101"/>
      <c r="AH29" s="101"/>
      <c r="AI29" s="101"/>
      <c r="AJ29" s="101"/>
      <c r="AK29" s="101"/>
      <c r="AL29" s="101"/>
      <c r="AM29" s="101"/>
      <c r="AN29" s="101"/>
      <c r="AO29" s="101"/>
      <c r="AP29" s="101"/>
      <c r="AQ29" s="101"/>
    </row>
    <row r="30" spans="2:43" ht="24" customHeight="1" thickBot="1">
      <c r="B30" s="101"/>
      <c r="C30" s="281" t="s">
        <v>247</v>
      </c>
      <c r="D30" s="302"/>
      <c r="E30" s="101"/>
      <c r="N30" s="101"/>
      <c r="W30" s="123">
        <v>428.03164489290981</v>
      </c>
      <c r="X30" s="124">
        <v>4</v>
      </c>
      <c r="AD30" s="271"/>
      <c r="AE30" s="272"/>
      <c r="AF30" s="101"/>
      <c r="AG30" s="101"/>
      <c r="AH30" s="101"/>
      <c r="AI30" s="101"/>
      <c r="AJ30" s="101"/>
      <c r="AK30" s="101"/>
      <c r="AL30" s="101"/>
      <c r="AM30" s="101"/>
      <c r="AN30" s="101"/>
      <c r="AO30" s="101"/>
      <c r="AP30" s="101"/>
      <c r="AQ30" s="101"/>
    </row>
    <row r="31" spans="2:43" ht="16.2" thickBot="1">
      <c r="B31" s="101"/>
      <c r="C31" s="303"/>
      <c r="D31" s="304"/>
      <c r="E31" s="101"/>
      <c r="N31" s="101"/>
      <c r="W31" s="123">
        <v>1.3135245108991602E-3</v>
      </c>
      <c r="X31" s="124">
        <v>1.2275022434173472E-5</v>
      </c>
      <c r="AD31" s="74" t="s">
        <v>253</v>
      </c>
      <c r="AE31" s="130">
        <f>SQRT(AE14^2+AE15^2)</f>
        <v>3.692270607869872E-5</v>
      </c>
      <c r="AF31" s="101"/>
      <c r="AG31" s="101"/>
      <c r="AH31" s="101"/>
      <c r="AI31" s="101"/>
      <c r="AJ31" s="101"/>
      <c r="AK31" s="101"/>
      <c r="AL31" s="101"/>
      <c r="AM31" s="101"/>
      <c r="AN31" s="101"/>
      <c r="AO31" s="101"/>
      <c r="AP31" s="101"/>
      <c r="AQ31" s="101"/>
    </row>
    <row r="32" spans="2:43" ht="15.6">
      <c r="B32" s="101"/>
      <c r="C32" s="95" t="s">
        <v>221</v>
      </c>
      <c r="D32" s="95" t="s">
        <v>233</v>
      </c>
      <c r="E32" s="101"/>
      <c r="N32" s="101"/>
      <c r="AD32" s="57" t="s">
        <v>252</v>
      </c>
      <c r="AE32" s="57">
        <f>ATAN(AE15/AE14)*180/PI()</f>
        <v>36.5</v>
      </c>
      <c r="AF32" s="101"/>
      <c r="AG32" s="101"/>
      <c r="AH32" s="101"/>
      <c r="AI32" s="101"/>
      <c r="AJ32" s="101"/>
      <c r="AK32" s="101"/>
      <c r="AL32" s="101"/>
      <c r="AM32" s="101"/>
      <c r="AN32" s="101"/>
      <c r="AO32" s="101"/>
      <c r="AP32" s="101"/>
      <c r="AQ32" s="101"/>
    </row>
    <row r="33" spans="2:43" ht="15.6">
      <c r="B33" s="101"/>
      <c r="C33" s="104">
        <f t="shared" ref="C33:C38" si="1">C22</f>
        <v>8.8100000000000001E-3</v>
      </c>
      <c r="D33" s="52">
        <f>TAN(E22)</f>
        <v>0.50952544949442879</v>
      </c>
      <c r="E33" s="101"/>
      <c r="N33" s="101"/>
      <c r="AF33" s="101"/>
      <c r="AG33" s="101"/>
      <c r="AH33" s="101"/>
      <c r="AI33" s="101"/>
      <c r="AJ33" s="101"/>
      <c r="AK33" s="101"/>
      <c r="AL33" s="101"/>
      <c r="AM33" s="101"/>
      <c r="AN33" s="101"/>
      <c r="AO33" s="101"/>
      <c r="AP33" s="101"/>
      <c r="AQ33" s="101"/>
    </row>
    <row r="34" spans="2:43" ht="15.6">
      <c r="B34" s="101"/>
      <c r="C34" s="105">
        <f t="shared" si="1"/>
        <v>1.754E-2</v>
      </c>
      <c r="D34" s="104">
        <f t="shared" ref="D34:D38" si="2">TAN(E23)</f>
        <v>0.99999999999999989</v>
      </c>
      <c r="E34" s="101"/>
      <c r="N34" s="101"/>
      <c r="AF34" s="101"/>
      <c r="AG34" s="101"/>
      <c r="AH34" s="101"/>
      <c r="AI34" s="101"/>
      <c r="AJ34" s="101"/>
      <c r="AK34" s="101"/>
      <c r="AL34" s="101"/>
      <c r="AM34" s="101"/>
      <c r="AN34" s="101"/>
      <c r="AO34" s="101"/>
      <c r="AP34" s="101"/>
      <c r="AQ34" s="101"/>
    </row>
    <row r="35" spans="2:43" ht="16.2" thickBot="1">
      <c r="B35" s="101"/>
      <c r="C35" s="105">
        <f t="shared" si="1"/>
        <v>2.6249999999999999E-2</v>
      </c>
      <c r="D35" s="105">
        <f t="shared" si="2"/>
        <v>1.2799416321930788</v>
      </c>
      <c r="E35" s="101"/>
      <c r="AA35" s="101"/>
      <c r="AB35" s="101"/>
      <c r="AC35" s="101"/>
      <c r="AD35" s="101"/>
      <c r="AE35" s="101"/>
      <c r="AF35" s="101"/>
      <c r="AG35" s="101"/>
      <c r="AH35" s="101"/>
      <c r="AI35" s="101"/>
      <c r="AJ35" s="101"/>
      <c r="AK35" s="101"/>
      <c r="AL35" s="101"/>
      <c r="AM35" s="101"/>
      <c r="AN35" s="101"/>
      <c r="AO35" s="101"/>
      <c r="AP35" s="101"/>
      <c r="AQ35" s="101"/>
    </row>
    <row r="36" spans="2:43" ht="26.4" customHeight="1">
      <c r="B36" s="101"/>
      <c r="C36" s="102">
        <f t="shared" si="1"/>
        <v>3.4959999999999998E-2</v>
      </c>
      <c r="D36" s="105">
        <f t="shared" si="2"/>
        <v>1.6003345290410507</v>
      </c>
      <c r="E36" s="101"/>
      <c r="W36" s="317" t="s">
        <v>243</v>
      </c>
      <c r="X36" s="318"/>
      <c r="AA36" s="101"/>
      <c r="AB36" s="101"/>
      <c r="AC36" s="101"/>
      <c r="AD36" s="101"/>
      <c r="AE36" s="101"/>
      <c r="AF36" s="101"/>
      <c r="AG36" s="101"/>
      <c r="AH36" s="101"/>
      <c r="AI36" s="101"/>
      <c r="AJ36" s="101"/>
      <c r="AK36" s="101"/>
      <c r="AL36" s="101"/>
      <c r="AM36" s="101"/>
      <c r="AN36" s="101"/>
      <c r="AO36" s="101"/>
      <c r="AP36" s="101"/>
      <c r="AQ36" s="101"/>
    </row>
    <row r="37" spans="2:43" ht="25.95" customHeight="1" thickBot="1">
      <c r="B37" s="101"/>
      <c r="C37" s="52">
        <f t="shared" si="1"/>
        <v>4.3700000000000003E-2</v>
      </c>
      <c r="D37" s="102">
        <f t="shared" si="2"/>
        <v>1.8807264653463318</v>
      </c>
      <c r="E37" s="101"/>
      <c r="W37" s="319"/>
      <c r="X37" s="320"/>
      <c r="AA37" s="101"/>
      <c r="AB37" s="101"/>
      <c r="AC37" s="101"/>
      <c r="AD37" s="101"/>
      <c r="AE37" s="101"/>
      <c r="AF37" s="101"/>
      <c r="AG37" s="101"/>
      <c r="AH37" s="101"/>
      <c r="AI37" s="101"/>
      <c r="AJ37" s="101"/>
      <c r="AK37" s="101"/>
      <c r="AL37" s="101"/>
      <c r="AM37" s="101"/>
      <c r="AN37" s="101"/>
      <c r="AO37" s="101"/>
      <c r="AP37" s="101"/>
      <c r="AQ37" s="101"/>
    </row>
    <row r="38" spans="2:43" ht="15.6">
      <c r="B38" s="101"/>
      <c r="C38" s="52">
        <f t="shared" si="1"/>
        <v>5.2299999999999999E-2</v>
      </c>
      <c r="D38" s="52">
        <f t="shared" si="2"/>
        <v>2.3558523658237531</v>
      </c>
      <c r="E38" s="101"/>
      <c r="W38" s="121" t="s">
        <v>239</v>
      </c>
      <c r="X38" s="122">
        <f>(E12*E16)/(2*E13)</f>
        <v>1.1967972013675404E-3</v>
      </c>
      <c r="AA38" s="101"/>
      <c r="AB38" s="101"/>
      <c r="AC38" s="101"/>
      <c r="AD38" s="101"/>
      <c r="AE38" s="101"/>
      <c r="AF38" s="101"/>
      <c r="AG38" s="101"/>
      <c r="AH38" s="101"/>
      <c r="AI38" s="101"/>
      <c r="AJ38" s="101"/>
      <c r="AK38" s="101"/>
      <c r="AL38" s="101"/>
      <c r="AM38" s="101"/>
      <c r="AN38" s="101"/>
      <c r="AO38" s="101"/>
      <c r="AP38" s="101"/>
      <c r="AQ38" s="101"/>
    </row>
    <row r="39" spans="2:43" ht="15.6">
      <c r="B39" s="101"/>
      <c r="C39" s="101"/>
      <c r="D39" s="101"/>
      <c r="E39" s="101"/>
      <c r="W39" s="125" t="s">
        <v>240</v>
      </c>
      <c r="X39" s="62">
        <f>TAN(X22)</f>
        <v>0.73996107502848762</v>
      </c>
      <c r="AA39" s="101"/>
      <c r="AB39" s="101"/>
      <c r="AC39" s="101"/>
      <c r="AD39" s="101"/>
      <c r="AE39" s="101"/>
      <c r="AF39" s="101"/>
      <c r="AG39" s="106"/>
      <c r="AH39" s="101"/>
      <c r="AI39" s="101"/>
      <c r="AJ39" s="101"/>
      <c r="AK39" s="101"/>
      <c r="AL39" s="101"/>
      <c r="AM39" s="101"/>
      <c r="AN39" s="101"/>
      <c r="AO39" s="101"/>
      <c r="AP39" s="101"/>
      <c r="AQ39" s="101"/>
    </row>
    <row r="40" spans="2:43" ht="15.6">
      <c r="B40" s="101"/>
      <c r="C40" s="101"/>
      <c r="D40" s="101"/>
      <c r="E40" s="101"/>
      <c r="W40" s="125" t="s">
        <v>241</v>
      </c>
      <c r="X40" s="62">
        <f>_xlfn.SEC(X22)^2</f>
        <v>1.5475423925573151</v>
      </c>
      <c r="AA40" s="101"/>
      <c r="AB40" s="101"/>
      <c r="AC40" s="101"/>
      <c r="AD40" s="101"/>
      <c r="AE40" s="101"/>
      <c r="AF40" s="101"/>
      <c r="AG40" s="101"/>
      <c r="AH40" s="101"/>
      <c r="AI40" s="101"/>
      <c r="AJ40" s="101"/>
      <c r="AK40" s="101"/>
      <c r="AL40" s="101"/>
      <c r="AM40" s="101"/>
      <c r="AN40" s="101"/>
      <c r="AO40" s="101"/>
      <c r="AP40" s="101"/>
      <c r="AQ40" s="101"/>
    </row>
    <row r="41" spans="2:43" ht="15.6">
      <c r="B41" s="101"/>
      <c r="E41" s="101"/>
      <c r="AA41" s="101"/>
      <c r="AB41" s="101"/>
      <c r="AC41" s="101"/>
      <c r="AD41" s="101"/>
      <c r="AE41" s="101"/>
      <c r="AF41" s="101"/>
      <c r="AG41" s="101"/>
      <c r="AJ41" s="101"/>
      <c r="AK41" s="101"/>
      <c r="AL41" s="101"/>
      <c r="AM41" s="101"/>
      <c r="AN41" s="101"/>
      <c r="AO41" s="101"/>
      <c r="AP41" s="101"/>
      <c r="AQ41" s="101"/>
    </row>
    <row r="42" spans="2:43" ht="16.2" thickBot="1">
      <c r="B42" s="101"/>
      <c r="E42" s="101"/>
      <c r="AA42" s="101"/>
      <c r="AB42" s="101"/>
      <c r="AC42" s="101"/>
      <c r="AD42" s="101"/>
      <c r="AE42" s="101"/>
      <c r="AF42" s="101"/>
      <c r="AJ42" s="101"/>
      <c r="AK42" s="101"/>
      <c r="AL42" s="101"/>
      <c r="AM42" s="101"/>
      <c r="AN42" s="101"/>
      <c r="AO42" s="101"/>
      <c r="AP42" s="101"/>
      <c r="AQ42" s="101"/>
    </row>
    <row r="43" spans="2:43" ht="15.6">
      <c r="B43" s="101"/>
      <c r="C43" s="240" t="s">
        <v>232</v>
      </c>
      <c r="D43" s="241"/>
      <c r="E43" s="241"/>
      <c r="F43" s="242"/>
      <c r="AA43" s="101"/>
      <c r="AB43" s="101"/>
      <c r="AC43" s="101"/>
      <c r="AD43" s="101"/>
      <c r="AE43" s="110"/>
      <c r="AF43" s="101"/>
      <c r="AJ43" s="101"/>
      <c r="AK43" s="101"/>
      <c r="AL43" s="101"/>
      <c r="AM43" s="101"/>
      <c r="AN43" s="101"/>
      <c r="AO43" s="101"/>
      <c r="AP43" s="101"/>
      <c r="AQ43" s="101"/>
    </row>
    <row r="44" spans="2:43" ht="16.2" thickBot="1">
      <c r="B44" s="101"/>
      <c r="C44" s="243"/>
      <c r="D44" s="244"/>
      <c r="E44" s="244"/>
      <c r="F44" s="245"/>
      <c r="W44" s="131"/>
      <c r="X44" s="132"/>
      <c r="Y44" s="132"/>
      <c r="Z44" s="132"/>
      <c r="AA44" s="101"/>
      <c r="AB44" s="101"/>
      <c r="AC44" s="101"/>
      <c r="AD44" s="101"/>
      <c r="AF44" s="101"/>
      <c r="AJ44" s="101"/>
      <c r="AK44" s="101"/>
      <c r="AL44" s="101"/>
      <c r="AM44" s="101"/>
      <c r="AN44" s="101"/>
      <c r="AO44" s="101"/>
      <c r="AP44" s="101"/>
      <c r="AQ44" s="101"/>
    </row>
    <row r="45" spans="2:43" ht="15.6">
      <c r="B45" s="101"/>
      <c r="C45" s="246" t="s">
        <v>48</v>
      </c>
      <c r="D45" s="247"/>
      <c r="E45" s="248"/>
      <c r="F45" s="52">
        <v>2.4799999999999999E-2</v>
      </c>
      <c r="W45" s="317" t="s">
        <v>254</v>
      </c>
      <c r="X45" s="321"/>
      <c r="Y45" s="318"/>
      <c r="Z45" s="132"/>
      <c r="AA45" s="101"/>
      <c r="AB45" s="101"/>
      <c r="AC45" s="101"/>
      <c r="AD45" s="101"/>
      <c r="AE45" s="101"/>
      <c r="AF45" s="101"/>
      <c r="AI45" s="101"/>
      <c r="AJ45" s="101"/>
      <c r="AK45" s="101"/>
      <c r="AL45" s="101"/>
      <c r="AM45" s="101"/>
      <c r="AN45" s="101"/>
      <c r="AO45" s="101"/>
      <c r="AP45" s="101"/>
      <c r="AQ45" s="101"/>
    </row>
    <row r="46" spans="2:43" ht="16.2" thickBot="1">
      <c r="B46" s="101"/>
      <c r="C46" s="249" t="s">
        <v>49</v>
      </c>
      <c r="D46" s="250"/>
      <c r="E46" s="251"/>
      <c r="F46" s="57">
        <v>5.0000000000000001E-3</v>
      </c>
      <c r="W46" s="319"/>
      <c r="X46" s="322"/>
      <c r="Y46" s="320"/>
      <c r="Z46" s="133"/>
      <c r="AA46" s="101"/>
      <c r="AB46" s="101"/>
      <c r="AC46" s="101"/>
      <c r="AD46" s="101"/>
      <c r="AJ46" s="101"/>
      <c r="AK46" s="101"/>
      <c r="AL46" s="101"/>
      <c r="AM46" s="101"/>
      <c r="AN46" s="101"/>
      <c r="AO46" s="101"/>
      <c r="AP46" s="101"/>
      <c r="AQ46" s="101"/>
    </row>
    <row r="47" spans="2:43" ht="15.6">
      <c r="B47" s="101"/>
      <c r="C47" s="249" t="s">
        <v>50</v>
      </c>
      <c r="D47" s="250"/>
      <c r="E47" s="251"/>
      <c r="F47" s="72" t="s">
        <v>231</v>
      </c>
      <c r="W47" s="307" t="s">
        <v>236</v>
      </c>
      <c r="X47" s="308"/>
      <c r="Y47" s="82">
        <f>2*W28</f>
        <v>2.3929235301091019E-3</v>
      </c>
      <c r="Z47" s="133"/>
      <c r="AA47" s="101"/>
      <c r="AB47" s="101"/>
      <c r="AC47" s="101"/>
      <c r="AD47" s="101"/>
      <c r="AJ47" s="101"/>
      <c r="AK47" s="101"/>
      <c r="AL47" s="101"/>
      <c r="AM47" s="101"/>
      <c r="AN47" s="101"/>
      <c r="AO47" s="101"/>
      <c r="AP47" s="101"/>
      <c r="AQ47" s="101"/>
    </row>
    <row r="48" spans="2:43" ht="15.6">
      <c r="B48" s="101"/>
      <c r="C48" s="249" t="s">
        <v>52</v>
      </c>
      <c r="D48" s="250"/>
      <c r="E48" s="251"/>
      <c r="F48" s="57">
        <f>SQRT(F49)</f>
        <v>0.99533913818356401</v>
      </c>
      <c r="H48" s="323" t="s">
        <v>238</v>
      </c>
      <c r="I48" s="324"/>
      <c r="J48" s="324"/>
      <c r="K48" s="324"/>
      <c r="L48" s="324"/>
      <c r="W48" s="315" t="s">
        <v>237</v>
      </c>
      <c r="X48" s="316"/>
      <c r="Y48" s="62">
        <f>1/(2*SQRT(3))</f>
        <v>0.28867513459481292</v>
      </c>
      <c r="Z48" s="101"/>
      <c r="AA48" s="101"/>
      <c r="AB48" s="101"/>
      <c r="AC48" s="101"/>
      <c r="AD48" s="101"/>
      <c r="AG48" s="101"/>
      <c r="AJ48" s="101"/>
      <c r="AK48" s="101"/>
      <c r="AL48" s="101"/>
      <c r="AM48" s="101"/>
      <c r="AN48" s="101"/>
      <c r="AO48" s="101"/>
      <c r="AP48" s="101"/>
      <c r="AQ48" s="101"/>
    </row>
    <row r="49" spans="2:43" ht="17.399999999999999">
      <c r="B49" s="101"/>
      <c r="C49" s="249" t="s">
        <v>53</v>
      </c>
      <c r="D49" s="250"/>
      <c r="E49" s="251"/>
      <c r="F49" s="57">
        <v>0.99070000000000003</v>
      </c>
      <c r="Y49" s="101"/>
      <c r="Z49" s="101"/>
      <c r="AA49" s="101"/>
      <c r="AB49" s="101"/>
      <c r="AC49" s="101"/>
      <c r="AD49" s="101"/>
      <c r="AG49" s="101"/>
      <c r="AJ49" s="101"/>
      <c r="AK49" s="101"/>
      <c r="AL49" s="101"/>
      <c r="AM49" s="101"/>
      <c r="AN49" s="101"/>
      <c r="AO49" s="101"/>
      <c r="AP49" s="101"/>
      <c r="AQ49" s="101"/>
    </row>
    <row r="50" spans="2:43" ht="15.6">
      <c r="B50" s="101"/>
      <c r="C50" s="101"/>
      <c r="D50" s="101"/>
      <c r="E50" s="101"/>
      <c r="Y50" s="101"/>
      <c r="Z50" s="101"/>
      <c r="AA50" s="101"/>
      <c r="AB50" s="101"/>
      <c r="AC50" s="101"/>
      <c r="AD50" s="101"/>
      <c r="AE50" s="101"/>
      <c r="AF50" s="101"/>
      <c r="AG50" s="101"/>
      <c r="AH50" s="101"/>
      <c r="AI50" s="101"/>
      <c r="AJ50" s="101"/>
      <c r="AK50" s="101"/>
      <c r="AL50" s="101"/>
      <c r="AM50" s="101"/>
      <c r="AN50" s="101"/>
      <c r="AO50" s="101"/>
      <c r="AP50" s="101"/>
      <c r="AQ50" s="101"/>
    </row>
    <row r="51" spans="2:43" ht="15.6">
      <c r="B51" s="101"/>
      <c r="Z51" s="101"/>
      <c r="AA51" s="101"/>
      <c r="AB51" s="101"/>
      <c r="AC51" s="101"/>
      <c r="AD51" s="101"/>
      <c r="AE51" s="101"/>
      <c r="AF51" s="101"/>
      <c r="AG51" s="101"/>
      <c r="AH51" s="101"/>
      <c r="AI51" s="101"/>
      <c r="AJ51" s="101"/>
      <c r="AK51" s="101"/>
      <c r="AL51" s="101"/>
      <c r="AM51" s="101"/>
      <c r="AN51" s="101"/>
      <c r="AO51" s="101"/>
      <c r="AP51" s="101"/>
      <c r="AQ51" s="101"/>
    </row>
    <row r="52" spans="2:43" ht="15.6">
      <c r="B52" s="101"/>
      <c r="Z52" s="101"/>
      <c r="AA52" s="101"/>
      <c r="AB52" s="101"/>
      <c r="AC52" s="101"/>
      <c r="AD52" s="101"/>
      <c r="AE52" s="101"/>
      <c r="AF52" s="101"/>
      <c r="AG52" s="101"/>
      <c r="AH52" s="101"/>
      <c r="AI52" s="101"/>
      <c r="AJ52" s="101"/>
      <c r="AK52" s="101"/>
      <c r="AL52" s="101"/>
      <c r="AM52" s="101"/>
      <c r="AN52" s="101"/>
      <c r="AO52" s="101"/>
      <c r="AP52" s="101"/>
      <c r="AQ52" s="101"/>
    </row>
    <row r="53" spans="2:43" ht="15.6">
      <c r="Z53" s="101"/>
      <c r="AA53" s="101"/>
      <c r="AB53" s="101"/>
      <c r="AC53" s="101"/>
      <c r="AD53" s="101"/>
      <c r="AE53" s="101"/>
      <c r="AF53" s="101"/>
      <c r="AG53" s="101"/>
      <c r="AH53" s="101"/>
      <c r="AI53" s="101"/>
      <c r="AJ53" s="101"/>
      <c r="AK53" s="101"/>
      <c r="AL53" s="101"/>
      <c r="AM53" s="101"/>
      <c r="AN53" s="101"/>
      <c r="AO53" s="101"/>
      <c r="AP53" s="101"/>
      <c r="AQ53" s="101"/>
    </row>
    <row r="54" spans="2:43" ht="15.6">
      <c r="S54" s="101"/>
      <c r="AH54" s="101"/>
      <c r="AI54" s="101"/>
      <c r="AJ54" s="101"/>
      <c r="AK54" s="101"/>
      <c r="AL54" s="101"/>
      <c r="AM54" s="101"/>
      <c r="AN54" s="101"/>
      <c r="AO54" s="101"/>
      <c r="AP54" s="101"/>
      <c r="AQ54" s="101"/>
    </row>
    <row r="55" spans="2:43" ht="15.6" customHeight="1">
      <c r="AH55" s="101"/>
      <c r="AI55" s="101"/>
      <c r="AJ55" s="101"/>
      <c r="AK55" s="101"/>
      <c r="AL55" s="101"/>
      <c r="AM55" s="101"/>
      <c r="AN55" s="101"/>
      <c r="AO55" s="101"/>
      <c r="AP55" s="101"/>
      <c r="AQ55" s="101"/>
    </row>
    <row r="56" spans="2:43" ht="16.2" customHeight="1">
      <c r="Z56" s="117"/>
      <c r="AH56" s="101"/>
      <c r="AI56" s="101"/>
      <c r="AJ56" s="101"/>
      <c r="AK56" s="101"/>
      <c r="AL56" s="101"/>
      <c r="AM56" s="101"/>
      <c r="AN56" s="101"/>
      <c r="AO56" s="101"/>
      <c r="AP56" s="101"/>
      <c r="AQ56" s="101"/>
    </row>
    <row r="57" spans="2:43" ht="15.6">
      <c r="Z57" s="117"/>
      <c r="AJ57" s="101"/>
      <c r="AK57" s="101"/>
      <c r="AL57" s="101"/>
      <c r="AM57" s="101"/>
      <c r="AN57" s="101"/>
      <c r="AO57" s="101"/>
      <c r="AP57" s="101"/>
      <c r="AQ57" s="101"/>
    </row>
    <row r="58" spans="2:43" ht="15.6">
      <c r="Z58" s="117"/>
      <c r="AJ58" s="101"/>
      <c r="AK58" s="101"/>
      <c r="AL58" s="101"/>
      <c r="AM58" s="101"/>
      <c r="AN58" s="101"/>
      <c r="AO58" s="101"/>
      <c r="AP58" s="101"/>
      <c r="AQ58" s="101"/>
    </row>
    <row r="59" spans="2:43" ht="15.6">
      <c r="AJ59" s="101"/>
      <c r="AK59" s="101"/>
      <c r="AL59" s="101"/>
      <c r="AM59" s="101"/>
      <c r="AN59" s="101"/>
      <c r="AO59" s="101"/>
      <c r="AP59" s="101"/>
      <c r="AQ59" s="101"/>
    </row>
    <row r="60" spans="2:43" ht="15.6">
      <c r="AJ60" s="101"/>
      <c r="AK60" s="101"/>
      <c r="AL60" s="101"/>
      <c r="AM60" s="101"/>
      <c r="AN60" s="101"/>
      <c r="AO60" s="101"/>
      <c r="AP60" s="101"/>
      <c r="AQ60" s="101"/>
    </row>
    <row r="61" spans="2:43" ht="15.6">
      <c r="AH61" s="101"/>
      <c r="AI61" s="101"/>
      <c r="AJ61" s="101"/>
      <c r="AK61" s="101"/>
      <c r="AL61" s="101"/>
      <c r="AM61" s="101"/>
      <c r="AN61" s="101"/>
      <c r="AO61" s="101"/>
      <c r="AP61" s="101"/>
      <c r="AQ61" s="101"/>
    </row>
    <row r="62" spans="2:43" ht="19.2" customHeight="1">
      <c r="AH62" s="101"/>
      <c r="AI62" s="101"/>
      <c r="AJ62" s="101"/>
      <c r="AK62" s="101"/>
      <c r="AL62" s="101"/>
      <c r="AM62" s="101"/>
      <c r="AN62" s="101"/>
      <c r="AO62" s="101"/>
      <c r="AP62" s="101"/>
      <c r="AQ62" s="101"/>
    </row>
    <row r="63" spans="2:43" ht="15" customHeight="1">
      <c r="AH63" s="101"/>
      <c r="AI63" s="101"/>
      <c r="AJ63" s="101"/>
      <c r="AK63" s="101"/>
      <c r="AL63" s="101"/>
      <c r="AM63" s="101"/>
      <c r="AN63" s="101"/>
      <c r="AO63" s="101"/>
      <c r="AP63" s="101"/>
      <c r="AQ63" s="101"/>
    </row>
    <row r="64" spans="2:43" ht="16.2" customHeight="1">
      <c r="S64" s="101"/>
      <c r="T64" s="101"/>
      <c r="U64" s="101"/>
      <c r="V64" s="101"/>
      <c r="AH64" s="101"/>
      <c r="AI64" s="101"/>
      <c r="AJ64" s="101"/>
      <c r="AK64" s="101"/>
      <c r="AL64" s="101"/>
      <c r="AM64" s="101"/>
      <c r="AN64" s="101"/>
      <c r="AO64" s="101"/>
      <c r="AP64" s="101"/>
      <c r="AQ64" s="101"/>
    </row>
    <row r="65" spans="2:43" ht="24.6" customHeight="1">
      <c r="AH65" s="101"/>
      <c r="AI65" s="101"/>
      <c r="AJ65" s="101"/>
      <c r="AK65" s="101"/>
      <c r="AL65" s="101"/>
      <c r="AM65" s="101"/>
      <c r="AN65" s="101"/>
      <c r="AO65" s="101"/>
      <c r="AP65" s="101"/>
      <c r="AQ65" s="101"/>
    </row>
    <row r="66" spans="2:43" ht="23.4" customHeight="1">
      <c r="AH66" s="101"/>
      <c r="AI66" s="101"/>
      <c r="AJ66" s="101"/>
      <c r="AK66" s="101"/>
      <c r="AL66" s="101"/>
      <c r="AM66" s="101"/>
      <c r="AN66" s="101"/>
      <c r="AO66" s="101"/>
      <c r="AP66" s="101"/>
      <c r="AQ66" s="101"/>
    </row>
    <row r="67" spans="2:43" ht="15.6">
      <c r="AH67" s="101"/>
      <c r="AI67" s="101"/>
      <c r="AJ67" s="101"/>
      <c r="AK67" s="101"/>
      <c r="AL67" s="101"/>
      <c r="AM67" s="101"/>
      <c r="AN67" s="101"/>
      <c r="AO67" s="101"/>
      <c r="AP67" s="101"/>
      <c r="AQ67" s="101"/>
    </row>
    <row r="68" spans="2:43" ht="15.6">
      <c r="AH68" s="101"/>
      <c r="AI68" s="101"/>
      <c r="AJ68" s="101"/>
      <c r="AK68" s="101"/>
      <c r="AL68" s="101"/>
      <c r="AM68" s="101"/>
      <c r="AN68" s="101"/>
      <c r="AO68" s="101"/>
      <c r="AP68" s="101"/>
      <c r="AQ68" s="101"/>
    </row>
    <row r="69" spans="2:43" ht="15.6">
      <c r="Z69" s="101"/>
      <c r="AA69" s="101"/>
      <c r="AB69" s="101"/>
      <c r="AC69" s="101"/>
      <c r="AD69" s="101"/>
      <c r="AE69" s="101"/>
      <c r="AF69" s="101"/>
      <c r="AG69" s="101"/>
      <c r="AH69" s="101"/>
      <c r="AI69" s="101"/>
      <c r="AJ69" s="101"/>
      <c r="AK69" s="101"/>
      <c r="AL69" s="101"/>
      <c r="AM69" s="101"/>
      <c r="AN69" s="101"/>
      <c r="AO69" s="101"/>
      <c r="AP69" s="101"/>
      <c r="AQ69" s="101"/>
    </row>
    <row r="70" spans="2:43" ht="15.6">
      <c r="Z70" s="101"/>
      <c r="AA70" s="101"/>
      <c r="AB70" s="101"/>
      <c r="AC70" s="101"/>
      <c r="AD70" s="101"/>
      <c r="AE70" s="101"/>
      <c r="AF70" s="101"/>
      <c r="AG70" s="101"/>
      <c r="AH70" s="101"/>
      <c r="AI70" s="101"/>
      <c r="AJ70" s="101"/>
      <c r="AK70" s="101"/>
      <c r="AL70" s="101"/>
      <c r="AM70" s="101"/>
      <c r="AN70" s="101"/>
      <c r="AO70" s="101"/>
      <c r="AP70" s="101"/>
      <c r="AQ70" s="101"/>
    </row>
    <row r="71" spans="2:43" ht="15.6">
      <c r="Z71" s="101"/>
      <c r="AA71" s="101"/>
      <c r="AB71" s="101"/>
      <c r="AC71" s="101"/>
      <c r="AD71" s="101"/>
      <c r="AE71" s="101"/>
      <c r="AF71" s="101"/>
      <c r="AG71" s="101"/>
      <c r="AH71" s="101"/>
      <c r="AI71" s="101"/>
      <c r="AJ71" s="101"/>
      <c r="AK71" s="101"/>
      <c r="AL71" s="101"/>
      <c r="AM71" s="101"/>
      <c r="AN71" s="101"/>
      <c r="AO71" s="101"/>
      <c r="AP71" s="101"/>
      <c r="AQ71" s="101"/>
    </row>
    <row r="72" spans="2:43" ht="15.6">
      <c r="Z72" s="101"/>
      <c r="AA72" s="101"/>
      <c r="AB72" s="101"/>
      <c r="AC72" s="101"/>
      <c r="AD72" s="101"/>
      <c r="AE72" s="101"/>
      <c r="AF72" s="101"/>
      <c r="AG72" s="101"/>
      <c r="AH72" s="101"/>
      <c r="AI72" s="101"/>
      <c r="AJ72" s="101"/>
      <c r="AK72" s="101"/>
      <c r="AL72" s="101"/>
      <c r="AM72" s="101"/>
      <c r="AN72" s="101"/>
      <c r="AO72" s="101"/>
      <c r="AP72" s="101"/>
      <c r="AQ72" s="101"/>
    </row>
    <row r="73" spans="2:43" ht="15.6">
      <c r="Z73" s="101"/>
      <c r="AA73" s="101"/>
      <c r="AB73" s="101"/>
      <c r="AC73" s="101"/>
      <c r="AD73" s="101"/>
      <c r="AE73" s="101"/>
      <c r="AF73" s="101"/>
      <c r="AG73" s="101"/>
      <c r="AH73" s="101"/>
      <c r="AI73" s="101"/>
      <c r="AJ73" s="101"/>
      <c r="AK73" s="101"/>
      <c r="AL73" s="101"/>
      <c r="AM73" s="101"/>
      <c r="AN73" s="101"/>
      <c r="AO73" s="101"/>
      <c r="AP73" s="101"/>
      <c r="AQ73" s="101"/>
    </row>
    <row r="74" spans="2:43" ht="15.6">
      <c r="B74" s="101"/>
      <c r="C74" s="101"/>
      <c r="D74" s="101"/>
      <c r="E74" s="101"/>
      <c r="Y74" s="101"/>
      <c r="Z74" s="101"/>
      <c r="AA74" s="101"/>
      <c r="AB74" s="101"/>
      <c r="AC74" s="101"/>
      <c r="AD74" s="101"/>
      <c r="AE74" s="101"/>
      <c r="AF74" s="101"/>
      <c r="AG74" s="101"/>
      <c r="AH74" s="101"/>
      <c r="AI74" s="101"/>
      <c r="AJ74" s="101"/>
      <c r="AK74" s="101"/>
      <c r="AL74" s="101"/>
      <c r="AM74" s="101"/>
      <c r="AN74" s="101"/>
      <c r="AO74" s="101"/>
      <c r="AP74" s="101"/>
      <c r="AQ74" s="101"/>
    </row>
    <row r="75" spans="2:43" ht="15.6">
      <c r="B75" s="101"/>
      <c r="C75" s="101"/>
      <c r="D75" s="101"/>
      <c r="E75" s="101"/>
      <c r="Y75" s="101"/>
      <c r="Z75" s="101"/>
      <c r="AA75" s="101"/>
      <c r="AB75" s="101"/>
      <c r="AC75" s="101"/>
      <c r="AD75" s="101"/>
      <c r="AE75" s="101"/>
      <c r="AF75" s="101"/>
      <c r="AG75" s="101"/>
      <c r="AH75" s="101"/>
      <c r="AI75" s="101"/>
      <c r="AJ75" s="101"/>
      <c r="AK75" s="101"/>
      <c r="AL75" s="101"/>
      <c r="AM75" s="101"/>
      <c r="AN75" s="101"/>
      <c r="AO75" s="101"/>
      <c r="AP75" s="101"/>
      <c r="AQ75" s="101"/>
    </row>
    <row r="76" spans="2:43" ht="15.6">
      <c r="B76" s="101"/>
      <c r="C76" s="101"/>
      <c r="D76" s="101"/>
      <c r="E76" s="101"/>
      <c r="Y76" s="101"/>
      <c r="Z76" s="101"/>
      <c r="AA76" s="101"/>
      <c r="AB76" s="101"/>
      <c r="AC76" s="101"/>
      <c r="AD76" s="101"/>
      <c r="AE76" s="101"/>
      <c r="AF76" s="101"/>
      <c r="AG76" s="101"/>
      <c r="AH76" s="101"/>
      <c r="AI76" s="101"/>
      <c r="AJ76" s="101"/>
      <c r="AK76" s="101"/>
      <c r="AL76" s="101"/>
      <c r="AM76" s="101"/>
      <c r="AN76" s="101"/>
      <c r="AO76" s="101"/>
      <c r="AP76" s="101"/>
      <c r="AQ76" s="101"/>
    </row>
    <row r="77" spans="2:43" ht="15.6">
      <c r="B77" s="101"/>
      <c r="C77" s="101"/>
      <c r="D77" s="101"/>
      <c r="E77" s="101"/>
      <c r="Y77" s="101"/>
      <c r="Z77" s="101"/>
      <c r="AA77" s="101"/>
      <c r="AB77" s="101"/>
      <c r="AC77" s="101"/>
      <c r="AD77" s="101"/>
      <c r="AE77" s="101"/>
      <c r="AF77" s="101"/>
      <c r="AG77" s="101"/>
      <c r="AH77" s="101"/>
      <c r="AI77" s="101"/>
      <c r="AJ77" s="101"/>
      <c r="AK77" s="101"/>
      <c r="AL77" s="101"/>
      <c r="AM77" s="101"/>
      <c r="AN77" s="101"/>
      <c r="AO77" s="101"/>
      <c r="AP77" s="101"/>
      <c r="AQ77" s="101"/>
    </row>
    <row r="78" spans="2:43" ht="15.6">
      <c r="B78" s="101"/>
      <c r="Y78" s="101"/>
      <c r="Z78" s="101"/>
      <c r="AA78" s="101"/>
      <c r="AB78" s="101"/>
      <c r="AC78" s="101"/>
      <c r="AD78" s="101"/>
      <c r="AE78" s="101"/>
      <c r="AF78" s="101"/>
      <c r="AG78" s="101"/>
      <c r="AH78" s="101"/>
      <c r="AI78" s="101"/>
      <c r="AJ78" s="101"/>
      <c r="AK78" s="101"/>
      <c r="AL78" s="101"/>
      <c r="AM78" s="101"/>
      <c r="AN78" s="101"/>
      <c r="AO78" s="101"/>
      <c r="AP78" s="101"/>
      <c r="AQ78" s="101"/>
    </row>
    <row r="79" spans="2:43" ht="15.6">
      <c r="B79" s="101"/>
      <c r="Y79" s="101"/>
      <c r="Z79" s="101"/>
      <c r="AA79" s="101"/>
      <c r="AB79" s="101"/>
      <c r="AC79" s="101"/>
      <c r="AD79" s="101"/>
      <c r="AE79" s="101"/>
      <c r="AF79" s="101"/>
      <c r="AG79" s="101"/>
      <c r="AH79" s="101"/>
      <c r="AI79" s="101"/>
      <c r="AJ79" s="101"/>
      <c r="AK79" s="101"/>
      <c r="AL79" s="101"/>
      <c r="AM79" s="101"/>
      <c r="AN79" s="101"/>
      <c r="AO79" s="101"/>
      <c r="AP79" s="101"/>
      <c r="AQ79" s="101"/>
    </row>
    <row r="80" spans="2:43" ht="15.6">
      <c r="B80" s="101"/>
      <c r="C80" s="113"/>
      <c r="D80" s="114"/>
      <c r="K80" s="119"/>
      <c r="L80" s="119"/>
      <c r="Y80" s="101"/>
      <c r="Z80" s="101"/>
      <c r="AA80" s="101"/>
      <c r="AB80" s="101"/>
      <c r="AC80" s="101"/>
      <c r="AD80" s="101"/>
      <c r="AE80" s="101"/>
      <c r="AF80" s="101"/>
      <c r="AG80" s="101"/>
      <c r="AH80" s="101"/>
      <c r="AI80" s="101"/>
      <c r="AJ80" s="101"/>
      <c r="AK80" s="101"/>
      <c r="AL80" s="101"/>
      <c r="AM80" s="101"/>
      <c r="AN80" s="101"/>
      <c r="AO80" s="101"/>
      <c r="AP80" s="101"/>
      <c r="AQ80" s="101"/>
    </row>
    <row r="81" spans="2:43" ht="15.6">
      <c r="B81" s="101"/>
      <c r="C81" s="114"/>
      <c r="D81" s="114"/>
      <c r="K81" s="119"/>
      <c r="L81" s="119"/>
      <c r="Y81" s="101"/>
      <c r="Z81" s="101"/>
      <c r="AA81" s="101"/>
      <c r="AB81" s="101"/>
      <c r="AC81" s="101"/>
      <c r="AD81" s="101"/>
      <c r="AE81" s="101"/>
      <c r="AF81" s="101"/>
      <c r="AG81" s="101"/>
      <c r="AH81" s="101"/>
      <c r="AI81" s="101"/>
      <c r="AJ81" s="101"/>
      <c r="AK81" s="101"/>
      <c r="AL81" s="101"/>
      <c r="AM81" s="101"/>
      <c r="AN81" s="101"/>
      <c r="AO81" s="101"/>
      <c r="AP81" s="101"/>
      <c r="AQ81" s="101"/>
    </row>
    <row r="82" spans="2:43" ht="33.6" customHeight="1">
      <c r="B82" s="101"/>
      <c r="C82" s="110"/>
      <c r="D82" s="90"/>
      <c r="K82" s="110"/>
      <c r="L82" s="110"/>
      <c r="Y82" s="101"/>
      <c r="Z82" s="101"/>
      <c r="AA82" s="101"/>
      <c r="AB82" s="101"/>
      <c r="AC82" s="101"/>
      <c r="AD82" s="101"/>
      <c r="AE82" s="101"/>
      <c r="AF82" s="101"/>
      <c r="AG82" s="101"/>
      <c r="AH82" s="101"/>
      <c r="AI82" s="101"/>
      <c r="AJ82" s="101"/>
      <c r="AK82" s="101"/>
      <c r="AL82" s="101"/>
      <c r="AM82" s="101"/>
      <c r="AN82" s="101"/>
      <c r="AO82" s="101"/>
      <c r="AP82" s="101"/>
      <c r="AQ82" s="101"/>
    </row>
    <row r="83" spans="2:43" ht="16.2" customHeight="1">
      <c r="B83" s="101"/>
      <c r="C83" s="110"/>
      <c r="D83" s="90"/>
      <c r="K83" s="43"/>
      <c r="L83" s="118"/>
      <c r="Y83" s="101"/>
      <c r="Z83" s="101"/>
      <c r="AA83" s="101"/>
      <c r="AB83" s="101"/>
      <c r="AC83" s="101"/>
      <c r="AD83" s="101"/>
      <c r="AE83" s="101"/>
      <c r="AF83" s="101"/>
      <c r="AG83" s="101"/>
      <c r="AH83" s="101"/>
      <c r="AI83" s="101"/>
      <c r="AJ83" s="101"/>
      <c r="AK83" s="101"/>
      <c r="AL83" s="101"/>
      <c r="AM83" s="101"/>
      <c r="AN83" s="101"/>
      <c r="AO83" s="101"/>
      <c r="AP83" s="101"/>
      <c r="AQ83" s="101"/>
    </row>
    <row r="84" spans="2:43" ht="15.6">
      <c r="B84" s="101"/>
      <c r="Y84" s="101"/>
      <c r="Z84" s="101"/>
      <c r="AA84" s="101"/>
      <c r="AB84" s="101"/>
      <c r="AC84" s="101"/>
      <c r="AD84" s="101"/>
      <c r="AE84" s="101"/>
      <c r="AF84" s="101"/>
      <c r="AG84" s="101"/>
      <c r="AH84" s="101"/>
      <c r="AI84" s="101"/>
      <c r="AJ84" s="101"/>
      <c r="AK84" s="101"/>
      <c r="AL84" s="101"/>
      <c r="AM84" s="101"/>
      <c r="AN84" s="101"/>
      <c r="AO84" s="101"/>
      <c r="AP84" s="101"/>
      <c r="AQ84" s="101"/>
    </row>
    <row r="85" spans="2:43" ht="15.6">
      <c r="B85" s="101"/>
      <c r="C85" s="101"/>
      <c r="Y85" s="101"/>
      <c r="Z85" s="101"/>
      <c r="AA85" s="101"/>
      <c r="AB85" s="101"/>
      <c r="AC85" s="101"/>
      <c r="AD85" s="101"/>
      <c r="AE85" s="101"/>
      <c r="AF85" s="101"/>
      <c r="AG85" s="101"/>
      <c r="AH85" s="101"/>
      <c r="AI85" s="101"/>
      <c r="AJ85" s="101"/>
      <c r="AK85" s="101"/>
      <c r="AL85" s="101"/>
      <c r="AM85" s="101"/>
      <c r="AN85" s="101"/>
      <c r="AO85" s="101"/>
      <c r="AP85" s="101"/>
      <c r="AQ85" s="101"/>
    </row>
    <row r="86" spans="2:43" ht="15.6">
      <c r="B86" s="101"/>
      <c r="C86" s="101"/>
      <c r="D86" s="101"/>
      <c r="E86" s="101"/>
      <c r="Y86" s="101"/>
      <c r="Z86" s="101"/>
      <c r="AA86" s="101"/>
      <c r="AB86" s="101"/>
      <c r="AC86" s="101"/>
      <c r="AD86" s="101"/>
      <c r="AE86" s="101"/>
      <c r="AF86" s="101"/>
      <c r="AG86" s="101"/>
      <c r="AH86" s="101"/>
      <c r="AI86" s="101"/>
      <c r="AJ86" s="101"/>
      <c r="AK86" s="101"/>
      <c r="AL86" s="101"/>
      <c r="AM86" s="101"/>
      <c r="AN86" s="101"/>
      <c r="AO86" s="101"/>
      <c r="AP86" s="101"/>
      <c r="AQ86" s="101"/>
    </row>
    <row r="87" spans="2:43" ht="15.6">
      <c r="B87" s="101"/>
      <c r="C87" s="101"/>
      <c r="D87" s="101"/>
      <c r="E87" s="101"/>
      <c r="K87" s="119"/>
      <c r="L87" s="119"/>
      <c r="Y87" s="101"/>
      <c r="Z87" s="101"/>
      <c r="AA87" s="101"/>
      <c r="AB87" s="101"/>
      <c r="AC87" s="101"/>
      <c r="AD87" s="101"/>
      <c r="AE87" s="101"/>
      <c r="AF87" s="101"/>
      <c r="AG87" s="101"/>
      <c r="AH87" s="101"/>
      <c r="AI87" s="101"/>
      <c r="AJ87" s="101"/>
      <c r="AK87" s="101"/>
      <c r="AL87" s="101"/>
      <c r="AM87" s="101"/>
      <c r="AN87" s="101"/>
      <c r="AO87" s="101"/>
      <c r="AP87" s="101"/>
      <c r="AQ87" s="101"/>
    </row>
    <row r="88" spans="2:43" ht="15.6">
      <c r="B88" s="101"/>
      <c r="C88" s="101"/>
      <c r="D88" s="101"/>
      <c r="E88" s="101"/>
      <c r="K88" s="119"/>
      <c r="L88" s="119"/>
      <c r="Y88" s="101"/>
      <c r="Z88" s="101"/>
      <c r="AA88" s="101"/>
      <c r="AB88" s="101"/>
      <c r="AC88" s="101"/>
      <c r="AD88" s="101"/>
      <c r="AE88" s="101"/>
      <c r="AF88" s="101"/>
      <c r="AG88" s="101"/>
      <c r="AH88" s="101"/>
      <c r="AI88" s="101"/>
      <c r="AJ88" s="101"/>
      <c r="AK88" s="101"/>
      <c r="AL88" s="101"/>
      <c r="AM88" s="101"/>
      <c r="AN88" s="101"/>
      <c r="AO88" s="101"/>
      <c r="AP88" s="101"/>
      <c r="AQ88" s="101"/>
    </row>
    <row r="89" spans="2:43" ht="15.6">
      <c r="B89" s="101"/>
      <c r="C89" s="101"/>
      <c r="K89" s="110"/>
      <c r="L89" s="110"/>
      <c r="Y89" s="101"/>
      <c r="Z89" s="101"/>
      <c r="AA89" s="101"/>
      <c r="AB89" s="101"/>
      <c r="AC89" s="101"/>
      <c r="AD89" s="101"/>
      <c r="AE89" s="101"/>
      <c r="AF89" s="101"/>
      <c r="AG89" s="101"/>
      <c r="AH89" s="101"/>
      <c r="AI89" s="101"/>
      <c r="AJ89" s="101"/>
      <c r="AK89" s="101"/>
      <c r="AL89" s="101"/>
      <c r="AM89" s="101"/>
      <c r="AN89" s="101"/>
      <c r="AO89" s="101"/>
      <c r="AP89" s="101"/>
      <c r="AQ89" s="101"/>
    </row>
    <row r="90" spans="2:43" ht="15.6">
      <c r="B90" s="101"/>
      <c r="K90" s="90"/>
      <c r="L90" s="120"/>
      <c r="Y90" s="101"/>
      <c r="Z90" s="101"/>
      <c r="AA90" s="101"/>
      <c r="AB90" s="101"/>
      <c r="AC90" s="101"/>
      <c r="AD90" s="101"/>
      <c r="AE90" s="101"/>
      <c r="AF90" s="101"/>
      <c r="AG90" s="101"/>
      <c r="AH90" s="101"/>
      <c r="AI90" s="101"/>
      <c r="AJ90" s="101"/>
      <c r="AK90" s="101"/>
      <c r="AL90" s="101"/>
      <c r="AM90" s="101"/>
      <c r="AN90" s="101"/>
      <c r="AO90" s="101"/>
      <c r="AP90" s="101"/>
      <c r="AQ90" s="101"/>
    </row>
    <row r="91" spans="2:43" ht="15.6">
      <c r="B91" s="101"/>
      <c r="Y91" s="101"/>
      <c r="Z91" s="101"/>
      <c r="AA91" s="101"/>
      <c r="AB91" s="101"/>
      <c r="AC91" s="101"/>
      <c r="AD91" s="101"/>
      <c r="AE91" s="101"/>
      <c r="AF91" s="101"/>
      <c r="AG91" s="101"/>
      <c r="AH91" s="101"/>
      <c r="AI91" s="101"/>
      <c r="AJ91" s="101"/>
      <c r="AK91" s="101"/>
      <c r="AL91" s="101"/>
      <c r="AM91" s="101"/>
      <c r="AN91" s="101"/>
      <c r="AO91" s="101"/>
      <c r="AP91" s="101"/>
      <c r="AQ91" s="101"/>
    </row>
    <row r="92" spans="2:43" ht="15.6">
      <c r="B92" s="101"/>
      <c r="Y92" s="101"/>
      <c r="Z92" s="101"/>
      <c r="AA92" s="101"/>
      <c r="AB92" s="101"/>
      <c r="AC92" s="101"/>
      <c r="AD92" s="101"/>
      <c r="AE92" s="101"/>
      <c r="AF92" s="101"/>
      <c r="AG92" s="101"/>
      <c r="AH92" s="101"/>
      <c r="AI92" s="101"/>
      <c r="AJ92" s="101"/>
      <c r="AK92" s="101"/>
      <c r="AL92" s="101"/>
      <c r="AM92" s="101"/>
      <c r="AN92" s="101"/>
      <c r="AO92" s="101"/>
      <c r="AP92" s="101"/>
      <c r="AQ92" s="101"/>
    </row>
    <row r="93" spans="2:43" ht="15.6">
      <c r="B93" s="101"/>
      <c r="E93" s="101"/>
      <c r="Y93" s="101"/>
      <c r="Z93" s="101"/>
      <c r="AA93" s="101"/>
      <c r="AB93" s="101"/>
      <c r="AC93" s="101"/>
      <c r="AD93" s="101"/>
      <c r="AE93" s="101"/>
      <c r="AF93" s="101"/>
      <c r="AG93" s="101"/>
      <c r="AH93" s="101"/>
      <c r="AI93" s="101"/>
      <c r="AJ93" s="101"/>
      <c r="AK93" s="101"/>
      <c r="AL93" s="101"/>
      <c r="AM93" s="101"/>
      <c r="AN93" s="101"/>
      <c r="AO93" s="101"/>
      <c r="AP93" s="101"/>
      <c r="AQ93" s="101"/>
    </row>
    <row r="94" spans="2:43" ht="15.6">
      <c r="B94" s="101"/>
      <c r="C94" s="101"/>
      <c r="D94" s="101"/>
      <c r="E94" s="101"/>
      <c r="Y94" s="101"/>
      <c r="Z94" s="101"/>
      <c r="AA94" s="101"/>
      <c r="AB94" s="101"/>
      <c r="AC94" s="101"/>
      <c r="AD94" s="101"/>
      <c r="AE94" s="101"/>
      <c r="AF94" s="101"/>
      <c r="AG94" s="101"/>
      <c r="AH94" s="101"/>
      <c r="AI94" s="101"/>
      <c r="AJ94" s="101"/>
      <c r="AK94" s="101"/>
      <c r="AL94" s="101"/>
      <c r="AM94" s="101"/>
      <c r="AN94" s="101"/>
      <c r="AO94" s="101"/>
      <c r="AP94" s="101"/>
      <c r="AQ94" s="101"/>
    </row>
    <row r="95" spans="2:43" ht="15.6">
      <c r="B95" s="101"/>
      <c r="C95" s="101"/>
      <c r="D95" s="101"/>
      <c r="E95" s="101"/>
      <c r="Y95" s="101"/>
      <c r="Z95" s="101"/>
      <c r="AA95" s="101"/>
      <c r="AB95" s="101"/>
      <c r="AC95" s="101"/>
      <c r="AD95" s="101"/>
      <c r="AE95" s="101"/>
      <c r="AF95" s="101"/>
      <c r="AG95" s="101"/>
      <c r="AH95" s="101"/>
      <c r="AI95" s="101"/>
      <c r="AJ95" s="101"/>
      <c r="AK95" s="101"/>
      <c r="AL95" s="101"/>
      <c r="AM95" s="101"/>
      <c r="AN95" s="101"/>
      <c r="AO95" s="101"/>
      <c r="AP95" s="101"/>
      <c r="AQ95" s="101"/>
    </row>
    <row r="96" spans="2:43" ht="15.6">
      <c r="B96" s="101"/>
      <c r="C96" s="101"/>
      <c r="D96" s="101"/>
      <c r="E96" s="101"/>
      <c r="Y96" s="101"/>
      <c r="Z96" s="101"/>
      <c r="AA96" s="101"/>
      <c r="AB96" s="101"/>
      <c r="AC96" s="101"/>
      <c r="AD96" s="101"/>
      <c r="AE96" s="101"/>
      <c r="AF96" s="101"/>
      <c r="AG96" s="101"/>
      <c r="AH96" s="101"/>
      <c r="AI96" s="101"/>
      <c r="AJ96" s="101"/>
      <c r="AK96" s="101"/>
      <c r="AL96" s="101"/>
      <c r="AM96" s="101"/>
      <c r="AN96" s="101"/>
      <c r="AO96" s="101"/>
      <c r="AP96" s="101"/>
      <c r="AQ96" s="101"/>
    </row>
    <row r="97" spans="2:43" ht="15.6">
      <c r="B97" s="101"/>
      <c r="C97" s="101"/>
      <c r="D97" s="101"/>
      <c r="E97" s="101"/>
      <c r="Y97" s="101"/>
      <c r="Z97" s="101"/>
      <c r="AA97" s="101"/>
      <c r="AB97" s="101"/>
      <c r="AC97" s="101"/>
      <c r="AD97" s="101"/>
      <c r="AE97" s="101"/>
      <c r="AF97" s="101"/>
      <c r="AG97" s="101"/>
      <c r="AH97" s="101"/>
      <c r="AI97" s="101"/>
      <c r="AJ97" s="101"/>
      <c r="AK97" s="101"/>
      <c r="AL97" s="101"/>
      <c r="AM97" s="101"/>
      <c r="AN97" s="101"/>
      <c r="AO97" s="101"/>
      <c r="AP97" s="101"/>
      <c r="AQ97" s="101"/>
    </row>
    <row r="98" spans="2:43" ht="15.6">
      <c r="Y98" s="101"/>
      <c r="Z98" s="101"/>
      <c r="AA98" s="101"/>
      <c r="AB98" s="101"/>
      <c r="AC98" s="101"/>
      <c r="AD98" s="101"/>
      <c r="AE98" s="101"/>
      <c r="AF98" s="101"/>
      <c r="AG98" s="101"/>
      <c r="AH98" s="101"/>
      <c r="AI98" s="101"/>
      <c r="AJ98" s="101"/>
      <c r="AK98" s="101"/>
      <c r="AL98" s="101"/>
      <c r="AM98" s="101"/>
      <c r="AN98" s="101"/>
      <c r="AO98" s="101"/>
      <c r="AP98" s="101"/>
      <c r="AQ98" s="101"/>
    </row>
  </sheetData>
  <mergeCells count="28">
    <mergeCell ref="C49:E49"/>
    <mergeCell ref="W48:X48"/>
    <mergeCell ref="W36:X37"/>
    <mergeCell ref="W45:Y46"/>
    <mergeCell ref="AD12:AF13"/>
    <mergeCell ref="AD29:AE30"/>
    <mergeCell ref="AD22:AF23"/>
    <mergeCell ref="AD24:AE24"/>
    <mergeCell ref="AD25:AE25"/>
    <mergeCell ref="C14:D14"/>
    <mergeCell ref="C19:E20"/>
    <mergeCell ref="C16:D16"/>
    <mergeCell ref="W25:X26"/>
    <mergeCell ref="H48:L48"/>
    <mergeCell ref="C43:F44"/>
    <mergeCell ref="C45:E45"/>
    <mergeCell ref="W9:X10"/>
    <mergeCell ref="C10:E11"/>
    <mergeCell ref="C12:D12"/>
    <mergeCell ref="C13:D13"/>
    <mergeCell ref="C15:D15"/>
    <mergeCell ref="C46:E46"/>
    <mergeCell ref="C47:E47"/>
    <mergeCell ref="C48:E48"/>
    <mergeCell ref="C30:D31"/>
    <mergeCell ref="W19:X20"/>
    <mergeCell ref="H26:L26"/>
    <mergeCell ref="W47:X47"/>
  </mergeCells>
  <pageMargins left="0.7" right="0.7" top="0.75" bottom="0.75" header="0.3" footer="0.3"/>
  <pageSetup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ABE65-E131-4C91-B359-12064113E129}">
  <dimension ref="C10:AW82"/>
  <sheetViews>
    <sheetView topLeftCell="A28" zoomScale="49" zoomScaleNormal="115" workbookViewId="0">
      <selection activeCell="R46" sqref="R46:S47"/>
    </sheetView>
  </sheetViews>
  <sheetFormatPr defaultColWidth="8.90625" defaultRowHeight="15"/>
  <cols>
    <col min="3" max="3" width="37" bestFit="1" customWidth="1"/>
    <col min="4" max="4" width="20.81640625" bestFit="1" customWidth="1"/>
    <col min="5" max="6" width="23.81640625" bestFit="1" customWidth="1"/>
    <col min="7" max="7" width="19.81640625" bestFit="1" customWidth="1"/>
    <col min="8" max="8" width="18.90625" bestFit="1" customWidth="1"/>
    <col min="10" max="10" width="18.453125" bestFit="1" customWidth="1"/>
    <col min="11" max="11" width="19.26953125" bestFit="1" customWidth="1"/>
    <col min="12" max="12" width="20" bestFit="1" customWidth="1"/>
    <col min="13" max="13" width="9.54296875" bestFit="1" customWidth="1"/>
    <col min="14" max="14" width="12.08984375" bestFit="1" customWidth="1"/>
    <col min="15" max="15" width="8.81640625" bestFit="1" customWidth="1"/>
    <col min="16" max="17" width="18.81640625" bestFit="1" customWidth="1"/>
    <col min="18" max="18" width="12.81640625" bestFit="1" customWidth="1"/>
    <col min="19" max="19" width="12.1796875" bestFit="1" customWidth="1"/>
    <col min="20" max="20" width="13.08984375" bestFit="1" customWidth="1"/>
    <col min="26" max="26" width="8.90625" bestFit="1" customWidth="1"/>
    <col min="28" max="28" width="11.1796875" bestFit="1" customWidth="1"/>
    <col min="29" max="29" width="12.08984375" bestFit="1" customWidth="1"/>
    <col min="31" max="32" width="11.1796875" bestFit="1" customWidth="1"/>
    <col min="33" max="33" width="13.54296875" customWidth="1"/>
    <col min="34" max="37" width="11.90625" customWidth="1"/>
    <col min="38" max="38" width="10.54296875" bestFit="1" customWidth="1"/>
    <col min="39" max="39" width="9.6328125" bestFit="1" customWidth="1"/>
    <col min="40" max="40" width="9.81640625" bestFit="1" customWidth="1"/>
    <col min="41" max="42" width="9.453125"/>
    <col min="43" max="43" width="13.1796875" bestFit="1" customWidth="1"/>
    <col min="44" max="45" width="9.6328125" bestFit="1" customWidth="1"/>
    <col min="46" max="46" width="12.08984375" bestFit="1" customWidth="1"/>
    <col min="47" max="47" width="9.6328125" bestFit="1" customWidth="1"/>
    <col min="48" max="48" width="11.90625" bestFit="1" customWidth="1"/>
  </cols>
  <sheetData>
    <row r="10" spans="3:49" ht="15" customHeight="1">
      <c r="C10" s="326" t="s">
        <v>258</v>
      </c>
      <c r="D10" s="327"/>
      <c r="E10" s="51"/>
      <c r="F10" s="51"/>
      <c r="G10" s="51"/>
    </row>
    <row r="11" spans="3:49" ht="21" customHeight="1">
      <c r="C11" s="139" t="s">
        <v>259</v>
      </c>
      <c r="D11" s="139" t="s">
        <v>260</v>
      </c>
      <c r="E11" s="51"/>
      <c r="F11" s="51"/>
      <c r="G11" s="51"/>
    </row>
    <row r="12" spans="3:49" ht="17.399999999999999" customHeight="1">
      <c r="C12" s="138" t="s">
        <v>267</v>
      </c>
      <c r="D12" s="108">
        <v>1E-3</v>
      </c>
      <c r="E12" s="51"/>
      <c r="F12" s="51"/>
      <c r="G12" s="51"/>
      <c r="AG12" s="51"/>
      <c r="AH12" s="51"/>
      <c r="AI12" s="51"/>
      <c r="AJ12" s="51"/>
      <c r="AK12" s="51"/>
      <c r="AL12" s="51"/>
      <c r="AM12" s="51"/>
      <c r="AN12" s="51"/>
      <c r="AO12" s="51"/>
      <c r="AP12" s="51"/>
      <c r="AQ12" s="51"/>
      <c r="AR12" s="51"/>
      <c r="AS12" s="51"/>
      <c r="AT12" s="51"/>
      <c r="AU12" s="51"/>
      <c r="AV12" s="51"/>
      <c r="AW12" s="51"/>
    </row>
    <row r="13" spans="3:49" ht="16.95" customHeight="1">
      <c r="C13" s="138" t="s">
        <v>268</v>
      </c>
      <c r="D13" s="108">
        <v>1.0000000000000001E-5</v>
      </c>
      <c r="E13" s="51"/>
      <c r="F13" s="51"/>
      <c r="G13" s="51"/>
      <c r="AG13" s="146"/>
      <c r="AH13" s="51"/>
      <c r="AI13" s="51"/>
      <c r="AJ13" s="51"/>
      <c r="AK13" s="51"/>
      <c r="AL13" s="51"/>
      <c r="AM13" s="51"/>
      <c r="AN13" s="51"/>
      <c r="AO13" s="51"/>
      <c r="AP13" s="51"/>
      <c r="AQ13" s="51"/>
      <c r="AR13" s="51"/>
      <c r="AS13" s="51"/>
      <c r="AT13" s="51"/>
      <c r="AU13" s="51"/>
      <c r="AV13" s="51"/>
      <c r="AW13" s="51"/>
    </row>
    <row r="14" spans="3:49" ht="18" customHeight="1">
      <c r="C14" s="138" t="s">
        <v>283</v>
      </c>
      <c r="D14" s="128">
        <f>0.0001*10^-3</f>
        <v>1.0000000000000001E-7</v>
      </c>
      <c r="E14" s="51"/>
      <c r="F14" s="51"/>
      <c r="G14" s="51"/>
      <c r="AG14" s="143"/>
      <c r="AH14" s="51"/>
      <c r="AI14" s="51"/>
      <c r="AJ14" s="51"/>
      <c r="AK14" s="51"/>
      <c r="AL14" s="51"/>
      <c r="AM14" s="51"/>
      <c r="AN14" s="51"/>
      <c r="AO14" s="51"/>
      <c r="AR14" s="51"/>
      <c r="AS14" s="51"/>
      <c r="AT14" s="51"/>
      <c r="AU14" s="51"/>
      <c r="AV14" s="51"/>
      <c r="AW14" s="51"/>
    </row>
    <row r="15" spans="3:49">
      <c r="C15" s="51"/>
      <c r="D15" s="51"/>
      <c r="E15" s="51"/>
      <c r="F15" s="51"/>
      <c r="G15" s="51"/>
      <c r="AG15" s="43"/>
      <c r="AH15" s="51"/>
      <c r="AI15" s="51"/>
      <c r="AJ15" s="51"/>
      <c r="AK15" s="51"/>
      <c r="AL15" s="51"/>
      <c r="AM15" s="51"/>
      <c r="AN15" s="51"/>
      <c r="AO15" s="51"/>
      <c r="AR15" s="51"/>
      <c r="AS15" s="51"/>
      <c r="AT15" s="51"/>
      <c r="AU15" s="51"/>
      <c r="AV15" s="51"/>
      <c r="AW15" s="51"/>
    </row>
    <row r="16" spans="3:49" ht="17.399999999999999" customHeight="1">
      <c r="AG16" s="43"/>
      <c r="AH16" s="51"/>
      <c r="AI16" s="51"/>
      <c r="AJ16" s="51"/>
      <c r="AK16" s="51"/>
      <c r="AL16" s="51"/>
      <c r="AM16" s="51"/>
      <c r="AN16" s="51"/>
      <c r="AO16" s="51"/>
      <c r="AP16" s="51"/>
      <c r="AQ16" s="51"/>
      <c r="AR16" s="51"/>
      <c r="AS16" s="51"/>
      <c r="AT16" s="51"/>
      <c r="AU16" s="51"/>
      <c r="AV16" s="51"/>
      <c r="AW16" s="51"/>
    </row>
    <row r="17" spans="3:49">
      <c r="AG17" s="137"/>
      <c r="AH17" s="51"/>
      <c r="AI17" s="51"/>
      <c r="AJ17" s="51"/>
      <c r="AK17" s="51"/>
      <c r="AL17" s="51"/>
      <c r="AM17" s="51"/>
      <c r="AN17" s="51"/>
      <c r="AO17" s="51"/>
      <c r="AR17" s="51"/>
      <c r="AU17" s="51"/>
      <c r="AV17" s="51"/>
      <c r="AW17" s="51"/>
    </row>
    <row r="18" spans="3:49">
      <c r="AG18" s="51"/>
      <c r="AH18" s="51"/>
      <c r="AI18" s="51"/>
      <c r="AJ18" s="51"/>
      <c r="AK18" s="51"/>
      <c r="AL18" s="51"/>
      <c r="AM18" s="51"/>
      <c r="AN18" s="51"/>
      <c r="AO18" s="51"/>
      <c r="AP18" s="118"/>
      <c r="AQ18" s="118"/>
      <c r="AR18" s="51"/>
      <c r="AU18" s="51"/>
      <c r="AV18" s="51"/>
      <c r="AW18" s="51"/>
    </row>
    <row r="19" spans="3:49" ht="15.6" customHeight="1">
      <c r="C19" s="326" t="s">
        <v>269</v>
      </c>
      <c r="D19" s="327"/>
      <c r="AG19" s="146"/>
      <c r="AH19" s="51"/>
      <c r="AI19" s="51"/>
      <c r="AJ19" s="51"/>
      <c r="AK19" s="51"/>
      <c r="AL19" s="51"/>
      <c r="AM19" s="51"/>
      <c r="AN19" s="51"/>
      <c r="AO19" s="51"/>
      <c r="AP19" s="51"/>
      <c r="AQ19" s="51"/>
      <c r="AR19" s="51"/>
      <c r="AS19" s="51"/>
      <c r="AT19" s="51"/>
      <c r="AU19" s="51"/>
      <c r="AV19" s="51"/>
      <c r="AW19" s="51"/>
    </row>
    <row r="20" spans="3:49" ht="15" customHeight="1">
      <c r="C20" s="327"/>
      <c r="D20" s="327"/>
      <c r="E20" s="51"/>
      <c r="F20" s="51"/>
      <c r="G20" s="51"/>
      <c r="AG20" s="143"/>
      <c r="AH20" s="51"/>
      <c r="AI20" s="51"/>
      <c r="AJ20" s="51"/>
      <c r="AK20" s="51"/>
      <c r="AL20" s="51"/>
      <c r="AM20" s="51"/>
      <c r="AN20" s="51"/>
      <c r="AO20" s="51"/>
      <c r="AP20" s="118"/>
      <c r="AQ20" s="149"/>
      <c r="AR20" s="51"/>
      <c r="AS20" s="118"/>
      <c r="AU20" s="51"/>
      <c r="AV20" s="51"/>
      <c r="AW20" s="51"/>
    </row>
    <row r="21" spans="3:49" ht="19.95" customHeight="1">
      <c r="C21" s="139" t="s">
        <v>261</v>
      </c>
      <c r="D21" s="139" t="s">
        <v>67</v>
      </c>
      <c r="E21" s="51"/>
      <c r="F21" s="51"/>
      <c r="G21" s="51"/>
      <c r="AG21" s="43"/>
      <c r="AH21" s="51"/>
      <c r="AI21" s="51"/>
      <c r="AJ21" s="51"/>
      <c r="AK21" s="51"/>
      <c r="AL21" s="51"/>
      <c r="AM21" s="51"/>
      <c r="AN21" s="51"/>
      <c r="AO21" s="51"/>
      <c r="AR21" s="51"/>
      <c r="AU21" s="51"/>
      <c r="AV21" s="51"/>
      <c r="AW21" s="51"/>
    </row>
    <row r="22" spans="3:49" ht="30">
      <c r="C22" s="138" t="s">
        <v>262</v>
      </c>
      <c r="D22" s="108">
        <v>2.963E-2</v>
      </c>
      <c r="E22" s="51"/>
      <c r="F22" s="51"/>
      <c r="G22" s="51"/>
      <c r="AG22" s="147"/>
      <c r="AH22" s="51"/>
      <c r="AI22" s="51"/>
      <c r="AJ22" s="51"/>
      <c r="AK22" s="51"/>
      <c r="AL22" s="51"/>
      <c r="AM22" s="51"/>
      <c r="AN22" s="51"/>
      <c r="AO22" s="51"/>
      <c r="AP22" s="51"/>
      <c r="AQ22" s="51"/>
      <c r="AR22" s="51"/>
      <c r="AS22" s="51"/>
      <c r="AT22" s="51"/>
      <c r="AU22" s="51"/>
      <c r="AV22" s="51"/>
      <c r="AW22" s="51"/>
    </row>
    <row r="23" spans="3:49" ht="18" customHeight="1">
      <c r="C23" s="138" t="s">
        <v>270</v>
      </c>
      <c r="D23" s="128">
        <f>0.9148*10^-3</f>
        <v>9.1480000000000001E-4</v>
      </c>
      <c r="E23" s="51"/>
      <c r="F23" s="51"/>
      <c r="G23" s="51"/>
      <c r="AG23" s="43"/>
      <c r="AH23" s="51"/>
      <c r="AI23" s="51"/>
      <c r="AJ23" s="51"/>
      <c r="AK23" s="51"/>
      <c r="AL23" s="51"/>
      <c r="AO23" s="51"/>
      <c r="AR23" s="51"/>
      <c r="AS23" s="51"/>
      <c r="AT23" s="51"/>
      <c r="AU23" s="51"/>
      <c r="AV23" s="51"/>
      <c r="AW23" s="51"/>
    </row>
    <row r="24" spans="3:49" ht="20.399999999999999" customHeight="1">
      <c r="C24" s="138" t="s">
        <v>263</v>
      </c>
      <c r="D24" s="136">
        <v>2.25</v>
      </c>
      <c r="E24" s="51"/>
      <c r="F24" s="51"/>
      <c r="G24" s="51"/>
      <c r="AG24" s="137"/>
      <c r="AH24" s="51"/>
      <c r="AI24" s="51"/>
      <c r="AJ24" s="51"/>
      <c r="AK24" s="51"/>
      <c r="AL24" s="51"/>
      <c r="AO24" s="51"/>
      <c r="AR24" s="51"/>
      <c r="AS24" s="51"/>
      <c r="AT24" s="51"/>
      <c r="AU24" s="51"/>
      <c r="AV24" s="51"/>
      <c r="AW24" s="51"/>
    </row>
    <row r="25" spans="3:49" ht="20.399999999999999" customHeight="1">
      <c r="C25" s="145" t="s">
        <v>280</v>
      </c>
      <c r="D25" s="141">
        <f>D22*9.74</f>
        <v>0.28859620000000002</v>
      </c>
      <c r="E25" s="51"/>
      <c r="AG25" s="137"/>
      <c r="AH25" s="51"/>
      <c r="AI25" s="51"/>
      <c r="AJ25" s="51"/>
      <c r="AK25" s="51"/>
      <c r="AL25" s="118"/>
      <c r="AM25" s="43"/>
      <c r="AN25" s="43"/>
      <c r="AO25" s="118"/>
      <c r="AP25" s="43"/>
      <c r="AQ25" s="43"/>
      <c r="AR25" s="118"/>
      <c r="AS25" s="51"/>
      <c r="AT25" s="51"/>
      <c r="AU25" s="51"/>
      <c r="AV25" s="51"/>
      <c r="AW25" s="51"/>
    </row>
    <row r="26" spans="3:49" ht="20.399999999999999" customHeight="1">
      <c r="C26" s="145" t="s">
        <v>279</v>
      </c>
      <c r="D26" s="142">
        <f>D23/D24</f>
        <v>4.0657777777777776E-4</v>
      </c>
      <c r="E26" s="51"/>
      <c r="AG26" s="137"/>
      <c r="AH26" s="51"/>
      <c r="AI26" s="51"/>
      <c r="AJ26" s="51"/>
      <c r="AK26" s="51"/>
      <c r="AL26" s="118"/>
      <c r="AM26" s="118"/>
      <c r="AN26" s="118"/>
      <c r="AO26" s="118"/>
      <c r="AP26" s="118"/>
      <c r="AQ26" s="118"/>
      <c r="AR26" s="118"/>
      <c r="AS26" s="51"/>
      <c r="AT26" s="51"/>
      <c r="AU26" s="51"/>
      <c r="AV26" s="51"/>
      <c r="AW26" s="51"/>
    </row>
    <row r="27" spans="3:49" ht="15" customHeight="1">
      <c r="D27" s="51"/>
      <c r="E27" s="51"/>
      <c r="F27" s="51"/>
      <c r="G27" s="51"/>
      <c r="AG27" s="155"/>
      <c r="AH27" s="51"/>
      <c r="AI27" s="51"/>
      <c r="AJ27" s="51"/>
      <c r="AK27" s="51"/>
      <c r="AL27" s="118"/>
      <c r="AM27" s="118"/>
      <c r="AN27" s="118"/>
      <c r="AO27" s="118"/>
      <c r="AP27" s="118"/>
      <c r="AQ27" s="118"/>
      <c r="AR27" s="118"/>
      <c r="AS27" s="51"/>
      <c r="AT27" s="51"/>
      <c r="AU27" s="51"/>
      <c r="AV27" s="51"/>
      <c r="AW27" s="51"/>
    </row>
    <row r="28" spans="3:49">
      <c r="AG28" s="155"/>
      <c r="AH28" s="51"/>
      <c r="AI28" s="51"/>
      <c r="AJ28" s="51"/>
      <c r="AK28" s="51"/>
      <c r="AL28" s="118"/>
      <c r="AM28" s="118"/>
      <c r="AN28" s="118"/>
      <c r="AO28" s="118"/>
      <c r="AP28" s="118"/>
      <c r="AQ28" s="118"/>
      <c r="AR28" s="118"/>
      <c r="AS28" s="51"/>
      <c r="AT28" s="51"/>
      <c r="AU28" s="51"/>
      <c r="AV28" s="51"/>
      <c r="AW28" s="51"/>
    </row>
    <row r="29" spans="3:49">
      <c r="AG29" s="143"/>
      <c r="AH29" s="51"/>
      <c r="AI29" s="51"/>
      <c r="AJ29" s="51"/>
      <c r="AK29" s="51"/>
      <c r="AL29" s="118"/>
      <c r="AM29" s="118"/>
      <c r="AN29" s="118"/>
      <c r="AO29" s="118"/>
      <c r="AP29" s="118"/>
      <c r="AQ29" s="118"/>
      <c r="AR29" s="118"/>
      <c r="AS29" s="51"/>
      <c r="AT29" s="51"/>
      <c r="AU29" s="51"/>
      <c r="AV29" s="51"/>
      <c r="AW29" s="51"/>
    </row>
    <row r="30" spans="3:49" ht="19.95" customHeight="1">
      <c r="C30" s="326" t="s">
        <v>293</v>
      </c>
      <c r="D30" s="326"/>
      <c r="E30" s="326"/>
      <c r="L30" s="51"/>
      <c r="AG30" s="43"/>
      <c r="AH30" s="51"/>
      <c r="AI30" s="51"/>
      <c r="AJ30" s="51"/>
      <c r="AK30" s="51"/>
      <c r="AL30" s="118"/>
      <c r="AM30" s="150"/>
      <c r="AN30" s="118"/>
      <c r="AO30" s="118"/>
      <c r="AP30" s="118"/>
      <c r="AQ30" s="118"/>
      <c r="AR30" s="118"/>
      <c r="AS30" s="51"/>
      <c r="AT30" s="51"/>
      <c r="AU30" s="51"/>
      <c r="AV30" s="51"/>
      <c r="AW30" s="51"/>
    </row>
    <row r="31" spans="3:49" ht="19.95" customHeight="1">
      <c r="C31" s="326"/>
      <c r="D31" s="326"/>
      <c r="E31" s="326"/>
      <c r="L31" s="51"/>
      <c r="AG31" s="43"/>
      <c r="AH31" s="51"/>
      <c r="AI31" s="51"/>
      <c r="AJ31" s="51"/>
      <c r="AK31" s="51"/>
      <c r="AL31" s="118"/>
      <c r="AM31" s="118"/>
      <c r="AN31" s="118"/>
      <c r="AO31" s="118"/>
      <c r="AP31" s="118"/>
      <c r="AQ31" s="118"/>
      <c r="AR31" s="118"/>
      <c r="AS31" s="51"/>
      <c r="AT31" s="51"/>
      <c r="AU31" s="51"/>
      <c r="AV31" s="51"/>
      <c r="AW31" s="51"/>
    </row>
    <row r="32" spans="3:49" ht="19.2" customHeight="1">
      <c r="C32" s="140" t="s">
        <v>264</v>
      </c>
      <c r="D32" s="140" t="s">
        <v>265</v>
      </c>
      <c r="E32" s="140" t="s">
        <v>278</v>
      </c>
      <c r="F32" s="153"/>
      <c r="L32" s="51"/>
      <c r="AG32" s="43"/>
      <c r="AH32" s="51"/>
      <c r="AI32" s="51"/>
      <c r="AJ32" s="51"/>
      <c r="AK32" s="51"/>
      <c r="AL32" s="118"/>
      <c r="AM32" s="118"/>
      <c r="AN32" s="118"/>
      <c r="AO32" s="118"/>
      <c r="AP32" s="118"/>
      <c r="AQ32" s="118"/>
      <c r="AR32" s="118"/>
      <c r="AS32" s="51"/>
      <c r="AT32" s="51"/>
      <c r="AU32" s="51"/>
      <c r="AV32" s="51"/>
      <c r="AW32" s="51"/>
    </row>
    <row r="33" spans="3:49" ht="20.399999999999999" customHeight="1">
      <c r="C33" s="145">
        <v>1</v>
      </c>
      <c r="D33" s="141">
        <v>0.23</v>
      </c>
      <c r="E33" s="52">
        <f>2*D33</f>
        <v>0.46</v>
      </c>
      <c r="F33" s="120"/>
      <c r="G33" s="239" t="s">
        <v>318</v>
      </c>
      <c r="H33" s="239"/>
      <c r="J33" s="325" t="s">
        <v>292</v>
      </c>
      <c r="K33" s="325"/>
      <c r="L33" s="325"/>
      <c r="N33" s="325" t="s">
        <v>299</v>
      </c>
      <c r="O33" s="325"/>
      <c r="P33" s="325"/>
      <c r="R33" s="325" t="s">
        <v>300</v>
      </c>
      <c r="S33" s="325"/>
      <c r="T33" s="325"/>
      <c r="AG33" s="137"/>
      <c r="AH33" s="51"/>
      <c r="AI33" s="51"/>
      <c r="AJ33" s="51"/>
      <c r="AK33" s="51"/>
      <c r="AL33" s="118"/>
      <c r="AM33" s="118"/>
      <c r="AN33" s="118"/>
      <c r="AO33" s="118"/>
      <c r="AP33" s="118"/>
      <c r="AQ33" s="118"/>
      <c r="AR33" s="118"/>
      <c r="AS33" s="51"/>
      <c r="AT33" s="51"/>
      <c r="AU33" s="51"/>
      <c r="AV33" s="51"/>
      <c r="AW33" s="51"/>
    </row>
    <row r="34" spans="3:49" ht="24.6" customHeight="1">
      <c r="C34" s="145">
        <v>2</v>
      </c>
      <c r="D34" s="141">
        <v>0.22356000000000001</v>
      </c>
      <c r="E34" s="52">
        <f>2*D34</f>
        <v>0.44712000000000002</v>
      </c>
      <c r="G34" s="329" t="s">
        <v>315</v>
      </c>
      <c r="H34" s="329" t="s">
        <v>314</v>
      </c>
      <c r="J34" s="325"/>
      <c r="K34" s="325"/>
      <c r="L34" s="325"/>
      <c r="N34" s="325"/>
      <c r="O34" s="325"/>
      <c r="P34" s="325"/>
      <c r="R34" s="325"/>
      <c r="S34" s="325"/>
      <c r="T34" s="325"/>
      <c r="AG34" s="137"/>
      <c r="AH34" s="51"/>
      <c r="AI34" s="51"/>
      <c r="AJ34" s="51"/>
      <c r="AK34" s="51"/>
      <c r="AL34" s="118"/>
      <c r="AM34" s="118"/>
      <c r="AN34" s="118"/>
      <c r="AO34" s="118"/>
      <c r="AP34" s="118"/>
      <c r="AQ34" s="118"/>
      <c r="AR34" s="118"/>
      <c r="AS34" s="51"/>
      <c r="AT34" s="51"/>
      <c r="AU34" s="51"/>
      <c r="AV34" s="51"/>
      <c r="AW34" s="51"/>
    </row>
    <row r="35" spans="3:49" ht="20.399999999999999" customHeight="1">
      <c r="C35" s="145">
        <v>3</v>
      </c>
      <c r="D35" s="141">
        <v>0.2208</v>
      </c>
      <c r="E35" s="52">
        <f>2*D35</f>
        <v>0.44159999999999999</v>
      </c>
      <c r="G35" s="330"/>
      <c r="H35" s="330"/>
      <c r="J35" s="328" t="s">
        <v>272</v>
      </c>
      <c r="K35" s="328"/>
      <c r="L35" s="151">
        <f>1/(2*E36*SQRT(D25)*SQRT(D26))</f>
        <v>102.67207479264631</v>
      </c>
      <c r="N35" s="239" t="s">
        <v>288</v>
      </c>
      <c r="O35" s="239"/>
      <c r="P35" s="151">
        <f>D13/SQRT(3)</f>
        <v>5.7735026918962587E-6</v>
      </c>
      <c r="R35" s="62" t="s">
        <v>281</v>
      </c>
      <c r="S35" s="166">
        <f>SQRT(D25/(D26*E36^2))</f>
        <v>59.261541262547034</v>
      </c>
      <c r="T35" s="148">
        <f>SQRT((P39*P37)^2+(L36*P38)^2+(L37*P41)^2)</f>
        <v>1.0190960841500298</v>
      </c>
      <c r="AG35" s="137"/>
      <c r="AH35" s="51"/>
      <c r="AI35" s="51"/>
      <c r="AJ35" s="51"/>
      <c r="AK35" s="51"/>
      <c r="AL35" s="118"/>
      <c r="AM35" s="118"/>
      <c r="AN35" s="118"/>
      <c r="AO35" s="118"/>
      <c r="AP35" s="118"/>
      <c r="AQ35" s="118"/>
      <c r="AR35" s="118"/>
      <c r="AS35" s="51"/>
      <c r="AT35" s="51"/>
      <c r="AU35" s="51"/>
      <c r="AV35" s="51"/>
      <c r="AW35" s="51"/>
    </row>
    <row r="36" spans="3:49" ht="15.6" customHeight="1">
      <c r="C36" s="140" t="s">
        <v>275</v>
      </c>
      <c r="D36" s="136">
        <f>AVERAGE(D33:D35)</f>
        <v>0.22478666666666669</v>
      </c>
      <c r="E36" s="52">
        <f>AVERAGE(E33:E35)</f>
        <v>0.44957333333333338</v>
      </c>
      <c r="F36" s="120"/>
      <c r="G36" s="164">
        <v>9.7759599999999995</v>
      </c>
      <c r="H36" s="164">
        <v>3.4099999999999998E-3</v>
      </c>
      <c r="J36" s="328" t="s">
        <v>273</v>
      </c>
      <c r="K36" s="328"/>
      <c r="L36" s="151">
        <f>-SQRT(D25)/(2*E36*D26^(3/2))</f>
        <v>-72878.480455143726</v>
      </c>
      <c r="N36" s="239" t="s">
        <v>290</v>
      </c>
      <c r="O36" s="239"/>
      <c r="P36" s="151">
        <f>D14/(2*SQRT(3))</f>
        <v>2.8867513459481292E-8</v>
      </c>
      <c r="R36" s="62" t="s">
        <v>282</v>
      </c>
      <c r="S36" s="67">
        <v>60</v>
      </c>
      <c r="T36" s="85" t="s">
        <v>175</v>
      </c>
      <c r="AG36" s="155"/>
      <c r="AH36" s="51"/>
      <c r="AI36" s="51"/>
      <c r="AJ36" s="51"/>
      <c r="AK36" s="51"/>
      <c r="AL36" s="51"/>
      <c r="AM36" s="51"/>
      <c r="AN36" s="51"/>
      <c r="AO36" s="51"/>
      <c r="AP36" s="51"/>
      <c r="AQ36" s="51"/>
      <c r="AR36" s="51"/>
      <c r="AS36" s="51"/>
      <c r="AT36" s="51"/>
      <c r="AU36" s="51"/>
      <c r="AV36" s="51"/>
      <c r="AW36" s="51"/>
    </row>
    <row r="37" spans="3:49" ht="19.95" customHeight="1">
      <c r="C37" s="140" t="s">
        <v>276</v>
      </c>
      <c r="D37" s="136">
        <f>_xlfn.STDEV.S(D33:D35)</f>
        <v>4.7210733242911392E-3</v>
      </c>
      <c r="E37" s="52">
        <f>_xlfn.STDEV.S(E33:E35)</f>
        <v>9.4421466485822784E-3</v>
      </c>
      <c r="F37" s="120"/>
      <c r="G37" s="120"/>
      <c r="J37" s="328" t="s">
        <v>274</v>
      </c>
      <c r="K37" s="328"/>
      <c r="L37" s="151">
        <f>-SQRT(D25)/(E36^2*SQRT(D26))</f>
        <v>-131.81729624209703</v>
      </c>
      <c r="N37" s="239" t="s">
        <v>286</v>
      </c>
      <c r="O37" s="239"/>
      <c r="P37" s="151">
        <f>SQRT((L38*P35)^2+(L39*P42)^2)</f>
        <v>1.157341113541869E-4</v>
      </c>
      <c r="R37" s="222" t="s">
        <v>91</v>
      </c>
      <c r="S37" s="223"/>
      <c r="T37" s="63">
        <f>ABS((S36-S35)/S36)*100</f>
        <v>1.2307645624216097</v>
      </c>
      <c r="AG37" s="155"/>
      <c r="AH37" s="51"/>
      <c r="AI37" s="51"/>
      <c r="AJ37" s="51"/>
      <c r="AK37" s="51"/>
      <c r="AL37" s="51"/>
      <c r="AM37" s="51"/>
      <c r="AN37" s="51"/>
      <c r="AO37" s="51"/>
      <c r="AP37" s="51"/>
      <c r="AQ37" s="51"/>
      <c r="AR37" s="51"/>
      <c r="AS37" s="51"/>
      <c r="AT37" s="51"/>
      <c r="AU37" s="51"/>
      <c r="AV37" s="51"/>
      <c r="AW37" s="51"/>
    </row>
    <row r="38" spans="3:49">
      <c r="J38" s="239" t="s">
        <v>289</v>
      </c>
      <c r="K38" s="239"/>
      <c r="L38" s="151">
        <f>G36</f>
        <v>9.7759599999999995</v>
      </c>
      <c r="N38" s="239" t="s">
        <v>287</v>
      </c>
      <c r="O38" s="239"/>
      <c r="P38" s="151">
        <f>SQRT((L40*P36)^2+(L41*P39)^2)</f>
        <v>5.3718591456108076E-8</v>
      </c>
      <c r="AG38" s="143"/>
      <c r="AH38" s="51"/>
      <c r="AI38" s="51"/>
      <c r="AJ38" s="51"/>
      <c r="AK38" s="51"/>
      <c r="AL38" s="51"/>
      <c r="AM38" s="51"/>
      <c r="AN38" s="51"/>
      <c r="AO38" s="51"/>
      <c r="AP38" s="51"/>
      <c r="AQ38" s="51"/>
      <c r="AR38" s="51"/>
      <c r="AS38" s="51"/>
      <c r="AT38" s="51"/>
      <c r="AU38" s="51"/>
      <c r="AV38" s="51"/>
      <c r="AW38" s="51"/>
    </row>
    <row r="39" spans="3:49" ht="18" customHeight="1">
      <c r="J39" s="239" t="s">
        <v>311</v>
      </c>
      <c r="K39" s="239"/>
      <c r="L39" s="57">
        <f>D22</f>
        <v>2.963E-2</v>
      </c>
      <c r="N39" s="239" t="s">
        <v>285</v>
      </c>
      <c r="O39" s="239"/>
      <c r="P39" s="151">
        <f>D12/(2*SQRT(3))</f>
        <v>2.886751345948129E-4</v>
      </c>
      <c r="AG39" s="43"/>
      <c r="AH39" s="51"/>
      <c r="AI39" s="51"/>
      <c r="AJ39" s="51"/>
      <c r="AK39" s="51"/>
      <c r="AL39" s="51"/>
      <c r="AM39" s="51"/>
      <c r="AN39" s="51"/>
      <c r="AO39" s="51"/>
      <c r="AP39" s="51"/>
      <c r="AQ39" s="51"/>
      <c r="AR39" s="51"/>
      <c r="AS39" s="51"/>
      <c r="AT39" s="51"/>
      <c r="AU39" s="51"/>
      <c r="AV39" s="51"/>
      <c r="AW39" s="51"/>
    </row>
    <row r="40" spans="3:49" ht="19.2" customHeight="1">
      <c r="J40" s="239" t="s">
        <v>291</v>
      </c>
      <c r="K40" s="239"/>
      <c r="L40" s="151">
        <f>1/D24</f>
        <v>0.44444444444444442</v>
      </c>
      <c r="N40" s="239" t="s">
        <v>316</v>
      </c>
      <c r="O40" s="239"/>
      <c r="P40" s="151">
        <f>E37/SQRT(3)</f>
        <v>5.4514259092869012E-3</v>
      </c>
      <c r="R40" s="65"/>
      <c r="AG40" s="43"/>
      <c r="AH40" s="51"/>
      <c r="AI40" s="51"/>
      <c r="AJ40" s="51"/>
      <c r="AK40" s="51"/>
      <c r="AL40" s="51"/>
      <c r="AM40" s="51"/>
      <c r="AN40" s="51"/>
      <c r="AO40" s="51"/>
      <c r="AP40" s="51"/>
      <c r="AQ40" s="51"/>
      <c r="AR40" s="51"/>
      <c r="AS40" s="51"/>
      <c r="AT40" s="51"/>
      <c r="AU40" s="51"/>
      <c r="AV40" s="51"/>
      <c r="AW40" s="51"/>
    </row>
    <row r="41" spans="3:49" ht="18" customHeight="1">
      <c r="J41" s="222" t="s">
        <v>271</v>
      </c>
      <c r="K41" s="223"/>
      <c r="L41" s="152">
        <f>-D23/D24^2</f>
        <v>-1.8070123456790123E-4</v>
      </c>
      <c r="N41" s="239" t="s">
        <v>284</v>
      </c>
      <c r="O41" s="239"/>
      <c r="P41" s="151">
        <f>SQRT((P44*L42)^2+P40^2)</f>
        <v>7.731068633909698E-3</v>
      </c>
      <c r="AG41" s="43"/>
      <c r="AH41" s="51"/>
      <c r="AI41" s="51"/>
      <c r="AJ41" s="51"/>
      <c r="AK41" s="51"/>
      <c r="AL41" s="51"/>
      <c r="AM41" s="51"/>
      <c r="AN41" s="51"/>
      <c r="AO41" s="51"/>
      <c r="AP41" s="51"/>
      <c r="AQ41" s="51"/>
      <c r="AR41" s="51"/>
      <c r="AS41" s="51"/>
      <c r="AT41" s="51"/>
      <c r="AU41" s="51"/>
      <c r="AV41" s="51"/>
      <c r="AW41" s="51"/>
    </row>
    <row r="42" spans="3:49">
      <c r="J42" s="328" t="s">
        <v>312</v>
      </c>
      <c r="K42" s="328"/>
      <c r="L42" s="57">
        <v>2</v>
      </c>
      <c r="N42" s="219" t="s">
        <v>310</v>
      </c>
      <c r="O42" s="219"/>
      <c r="P42" s="57">
        <f>H36</f>
        <v>3.4099999999999998E-3</v>
      </c>
      <c r="AG42" s="43"/>
      <c r="AH42" s="51"/>
      <c r="AI42" s="51"/>
      <c r="AJ42" s="51"/>
      <c r="AK42" s="51"/>
      <c r="AL42" s="51"/>
      <c r="AM42" s="51"/>
      <c r="AN42" s="51"/>
      <c r="AO42" s="51"/>
      <c r="AP42" s="51"/>
      <c r="AQ42" s="51"/>
      <c r="AR42" s="51"/>
      <c r="AS42" s="51"/>
      <c r="AT42" s="51"/>
      <c r="AU42" s="51"/>
      <c r="AV42" s="51"/>
      <c r="AW42" s="51"/>
    </row>
    <row r="43" spans="3:49" ht="19.95" customHeight="1">
      <c r="N43" s="239" t="s">
        <v>317</v>
      </c>
      <c r="O43" s="239"/>
      <c r="P43" s="57">
        <f>D37/SQRT(3)</f>
        <v>2.7257129546434506E-3</v>
      </c>
      <c r="AG43" s="51"/>
      <c r="AH43" s="51"/>
      <c r="AI43" s="51"/>
      <c r="AJ43" s="51"/>
      <c r="AK43" s="51"/>
      <c r="AL43" s="51"/>
      <c r="AM43" s="51"/>
      <c r="AN43" s="51"/>
      <c r="AO43" s="51"/>
      <c r="AP43" s="51"/>
      <c r="AQ43" s="51"/>
      <c r="AR43" s="51"/>
      <c r="AS43" s="51"/>
      <c r="AT43" s="51"/>
      <c r="AU43" s="51"/>
      <c r="AV43" s="51"/>
      <c r="AW43" s="51"/>
    </row>
    <row r="44" spans="3:49" ht="20.399999999999999" customHeight="1">
      <c r="L44" s="43"/>
      <c r="N44" s="239" t="s">
        <v>313</v>
      </c>
      <c r="O44" s="219"/>
      <c r="P44" s="57">
        <f>SQRT(P39^2+P43^2)</f>
        <v>2.7409568483368106E-3</v>
      </c>
      <c r="AG44" s="137"/>
      <c r="AH44" s="51"/>
      <c r="AI44" s="51"/>
      <c r="AJ44" s="51"/>
      <c r="AK44" s="51"/>
      <c r="AL44" s="118"/>
      <c r="AM44" s="118"/>
      <c r="AN44" s="118"/>
      <c r="AO44" s="118"/>
      <c r="AP44" s="118"/>
      <c r="AQ44" s="118"/>
      <c r="AR44" s="51"/>
      <c r="AS44" s="51"/>
      <c r="AT44" s="51"/>
      <c r="AU44" s="51"/>
      <c r="AV44" s="51"/>
      <c r="AW44" s="51"/>
    </row>
    <row r="45" spans="3:49" ht="20.399999999999999" customHeight="1">
      <c r="D45" s="156"/>
      <c r="E45" s="156"/>
      <c r="F45" s="156"/>
      <c r="G45" s="156"/>
      <c r="AG45" s="137"/>
      <c r="AH45" s="51"/>
      <c r="AI45" s="51"/>
      <c r="AJ45" s="51"/>
      <c r="AK45" s="51"/>
      <c r="AL45" s="118"/>
      <c r="AM45" s="118"/>
      <c r="AN45" s="118"/>
      <c r="AO45" s="118"/>
      <c r="AP45" s="118"/>
      <c r="AQ45" s="118"/>
      <c r="AR45" s="51"/>
      <c r="AS45" s="51"/>
      <c r="AT45" s="51"/>
      <c r="AU45" s="51"/>
      <c r="AV45" s="51"/>
      <c r="AW45" s="51"/>
    </row>
    <row r="46" spans="3:49" ht="20.399999999999999" customHeight="1">
      <c r="C46" s="326" t="s">
        <v>301</v>
      </c>
      <c r="D46" s="326"/>
      <c r="E46" s="326"/>
      <c r="F46" s="326"/>
      <c r="G46" s="326"/>
      <c r="J46" s="239" t="s">
        <v>302</v>
      </c>
      <c r="K46" s="239"/>
      <c r="M46" s="239" t="s">
        <v>305</v>
      </c>
      <c r="N46" s="239"/>
      <c r="O46" s="239"/>
      <c r="P46" s="239"/>
      <c r="R46" s="333" t="s">
        <v>308</v>
      </c>
      <c r="S46" s="332"/>
      <c r="AG46" s="137"/>
      <c r="AH46" s="51"/>
      <c r="AI46" s="51"/>
      <c r="AJ46" s="51"/>
      <c r="AK46" s="51"/>
      <c r="AL46" s="118"/>
      <c r="AM46" s="118"/>
      <c r="AN46" s="118"/>
      <c r="AO46" s="118"/>
      <c r="AP46" s="118"/>
      <c r="AQ46" s="118"/>
      <c r="AR46" s="51"/>
      <c r="AS46" s="51"/>
      <c r="AT46" s="51"/>
      <c r="AU46" s="51"/>
      <c r="AV46" s="51"/>
      <c r="AW46" s="51"/>
    </row>
    <row r="47" spans="3:49" ht="20.399999999999999" customHeight="1">
      <c r="C47" s="140" t="s">
        <v>264</v>
      </c>
      <c r="D47" s="140" t="s">
        <v>266</v>
      </c>
      <c r="E47" s="140" t="s">
        <v>265</v>
      </c>
      <c r="F47" s="140" t="s">
        <v>278</v>
      </c>
      <c r="G47" s="140" t="s">
        <v>294</v>
      </c>
      <c r="J47" s="161" t="s">
        <v>296</v>
      </c>
      <c r="K47" s="162" t="s">
        <v>297</v>
      </c>
      <c r="M47" s="331" t="s">
        <v>48</v>
      </c>
      <c r="N47" s="331"/>
      <c r="O47" s="331"/>
      <c r="P47" s="52">
        <v>1.6899999999999998E-2</v>
      </c>
      <c r="R47" s="332"/>
      <c r="S47" s="332"/>
      <c r="AG47" s="137"/>
      <c r="AH47" s="51"/>
      <c r="AI47" s="51"/>
      <c r="AJ47" s="51"/>
      <c r="AK47" s="51"/>
      <c r="AL47" s="118"/>
      <c r="AM47" s="118"/>
      <c r="AN47" s="118"/>
      <c r="AO47" s="118"/>
      <c r="AP47" s="118"/>
      <c r="AQ47" s="118"/>
      <c r="AR47" s="51"/>
      <c r="AS47" s="51"/>
      <c r="AT47" s="51"/>
      <c r="AU47" s="51"/>
      <c r="AV47" s="51"/>
      <c r="AW47" s="51"/>
    </row>
    <row r="48" spans="3:49" ht="20.399999999999999" customHeight="1">
      <c r="C48" s="145">
        <v>1</v>
      </c>
      <c r="D48" s="108">
        <v>3.6459999999999999E-2</v>
      </c>
      <c r="E48" s="108">
        <v>0.25300000000000006</v>
      </c>
      <c r="F48" s="154">
        <f>2*E48</f>
        <v>0.50600000000000012</v>
      </c>
      <c r="G48" s="154">
        <f>D48*9.74</f>
        <v>0.3551204</v>
      </c>
      <c r="J48" s="163" t="s">
        <v>298</v>
      </c>
      <c r="K48" s="163" t="s">
        <v>303</v>
      </c>
      <c r="M48" s="331" t="s">
        <v>49</v>
      </c>
      <c r="N48" s="331"/>
      <c r="O48" s="331"/>
      <c r="P48" s="52">
        <v>3.5000000000000001E-3</v>
      </c>
      <c r="R48" s="57" cm="1">
        <f t="array" ref="R48:S52">LINEST(J49:J52,K49:K52,TRUE,TRUE)</f>
        <v>1.6918002129141775E-2</v>
      </c>
      <c r="S48" s="57">
        <v>3.4696412986430225E-3</v>
      </c>
      <c r="AG48" s="137"/>
      <c r="AH48" s="51"/>
      <c r="AI48" s="51"/>
      <c r="AJ48" s="51"/>
      <c r="AK48" s="51"/>
      <c r="AL48" s="118"/>
      <c r="AM48" s="118"/>
      <c r="AN48" s="118"/>
      <c r="AO48" s="118"/>
      <c r="AP48" s="118"/>
      <c r="AQ48" s="118"/>
      <c r="AR48" s="118"/>
      <c r="AS48" s="51"/>
      <c r="AT48" s="51"/>
      <c r="AU48" s="51"/>
      <c r="AV48" s="51"/>
      <c r="AW48" s="51"/>
    </row>
    <row r="49" spans="3:49" ht="20.399999999999999" customHeight="1">
      <c r="C49" s="145">
        <v>2</v>
      </c>
      <c r="D49" s="108">
        <v>6.0199999999999997E-2</v>
      </c>
      <c r="E49" s="136">
        <v>0.32200000000000001</v>
      </c>
      <c r="F49" s="154">
        <f>2*E49</f>
        <v>0.64400000000000002</v>
      </c>
      <c r="G49" s="154">
        <f t="shared" ref="G49:G51" si="0">D49*9.74</f>
        <v>0.58634799999999998</v>
      </c>
      <c r="J49" s="151">
        <v>0.50600000000000001</v>
      </c>
      <c r="K49" s="57">
        <f>SQRT(G48/$D$26)</f>
        <v>29.553981129657569</v>
      </c>
      <c r="M49" s="331" t="s">
        <v>309</v>
      </c>
      <c r="N49" s="331"/>
      <c r="O49" s="331"/>
      <c r="P49" s="144" t="s">
        <v>277</v>
      </c>
      <c r="R49" s="57">
        <v>3.2256457209847342E-4</v>
      </c>
      <c r="S49" s="57">
        <v>1.3375527739044645E-2</v>
      </c>
      <c r="AG49" s="157"/>
      <c r="AH49" s="120"/>
      <c r="AI49" s="120"/>
      <c r="AJ49" s="120"/>
      <c r="AK49" s="120"/>
      <c r="AL49" s="120"/>
      <c r="AM49" s="120"/>
      <c r="AN49" s="120"/>
      <c r="AO49" s="120"/>
      <c r="AP49" s="120"/>
      <c r="AQ49" s="120"/>
      <c r="AR49" s="120"/>
      <c r="AS49" s="120"/>
      <c r="AT49" s="120"/>
      <c r="AU49" s="120"/>
      <c r="AV49" s="120"/>
      <c r="AW49" s="51"/>
    </row>
    <row r="50" spans="3:49" ht="20.399999999999999" customHeight="1">
      <c r="C50" s="145">
        <v>3</v>
      </c>
      <c r="D50" s="108">
        <v>8.3299999999999999E-2</v>
      </c>
      <c r="E50" s="136">
        <v>0.37719999999999998</v>
      </c>
      <c r="F50" s="154">
        <f>2*E50</f>
        <v>0.75439999999999996</v>
      </c>
      <c r="G50" s="154">
        <f t="shared" si="0"/>
        <v>0.81134200000000001</v>
      </c>
      <c r="J50" s="151">
        <v>0.64400000000000002</v>
      </c>
      <c r="K50" s="57">
        <f>SQRT(G49/$D$26)</f>
        <v>37.975710254118567</v>
      </c>
      <c r="M50" s="331" t="s">
        <v>52</v>
      </c>
      <c r="N50" s="331"/>
      <c r="O50" s="331"/>
      <c r="P50" s="52">
        <f>SQRT(P51)</f>
        <v>0.99964993872855312</v>
      </c>
      <c r="R50" s="57">
        <v>0.99927347671511035</v>
      </c>
      <c r="S50" s="57">
        <v>5.0661239627992983E-3</v>
      </c>
      <c r="AG50" s="157"/>
      <c r="AH50" s="120"/>
      <c r="AI50" s="120"/>
      <c r="AJ50" s="120"/>
      <c r="AK50" s="120"/>
      <c r="AL50" s="120"/>
      <c r="AM50" s="120"/>
      <c r="AN50" s="120"/>
      <c r="AO50" s="120"/>
      <c r="AP50" s="120"/>
      <c r="AQ50" s="120"/>
      <c r="AR50" s="120"/>
      <c r="AS50" s="120"/>
      <c r="AT50" s="120"/>
      <c r="AU50" s="120"/>
      <c r="AV50" s="120"/>
      <c r="AW50" s="51"/>
    </row>
    <row r="51" spans="3:49" ht="20.399999999999999" customHeight="1">
      <c r="C51" s="145">
        <v>4</v>
      </c>
      <c r="D51" s="108">
        <v>0.10714</v>
      </c>
      <c r="E51" s="136">
        <v>0.43240000000000001</v>
      </c>
      <c r="F51" s="154">
        <f>2*E51</f>
        <v>0.86480000000000001</v>
      </c>
      <c r="G51" s="154">
        <f t="shared" si="0"/>
        <v>1.0435436</v>
      </c>
      <c r="J51" s="151">
        <v>0.75439999999999996</v>
      </c>
      <c r="K51" s="57">
        <f>SQRT(G50/$D$26)</f>
        <v>44.671461383947637</v>
      </c>
      <c r="M51" s="331" t="s">
        <v>304</v>
      </c>
      <c r="N51" s="331"/>
      <c r="O51" s="331"/>
      <c r="P51" s="52">
        <v>0.99929999999999997</v>
      </c>
      <c r="R51" s="57">
        <v>2750.8367522366593</v>
      </c>
      <c r="S51" s="57">
        <v>2</v>
      </c>
      <c r="AG51" s="157"/>
      <c r="AH51" s="120"/>
      <c r="AI51" s="120"/>
      <c r="AJ51" s="120"/>
      <c r="AK51" s="120"/>
      <c r="AL51" s="120"/>
      <c r="AM51" s="120"/>
      <c r="AN51" s="120"/>
      <c r="AO51" s="120"/>
      <c r="AP51" s="120"/>
      <c r="AQ51" s="120"/>
      <c r="AR51" s="120"/>
      <c r="AS51" s="120"/>
      <c r="AT51" s="120"/>
      <c r="AU51" s="120"/>
      <c r="AV51" s="120"/>
      <c r="AW51" s="51"/>
    </row>
    <row r="52" spans="3:49">
      <c r="J52" s="151">
        <v>0.86480000000000001</v>
      </c>
      <c r="K52" s="57">
        <f>SQRT(G51/$D$26)</f>
        <v>50.662134148365553</v>
      </c>
      <c r="L52" s="133"/>
      <c r="R52" s="57">
        <v>7.0601908775987099E-2</v>
      </c>
      <c r="S52" s="57">
        <v>5.1331224012898523E-5</v>
      </c>
      <c r="AG52" s="120"/>
      <c r="AH52" s="120"/>
      <c r="AI52" s="120"/>
      <c r="AJ52" s="120"/>
      <c r="AK52" s="120"/>
      <c r="AL52" s="120"/>
      <c r="AM52" s="120"/>
      <c r="AN52" s="120"/>
      <c r="AO52" s="120"/>
      <c r="AP52" s="120"/>
      <c r="AQ52" s="120"/>
      <c r="AR52" s="120"/>
      <c r="AS52" s="120"/>
      <c r="AT52" s="120"/>
      <c r="AU52" s="120"/>
      <c r="AV52" s="120"/>
      <c r="AW52" s="51"/>
    </row>
    <row r="53" spans="3:49">
      <c r="AG53" s="120"/>
      <c r="AH53" s="120"/>
      <c r="AI53" s="120"/>
      <c r="AJ53" s="120"/>
      <c r="AK53" s="120"/>
      <c r="AL53" s="120"/>
      <c r="AM53" s="120"/>
      <c r="AN53" s="120"/>
      <c r="AO53" s="120"/>
      <c r="AP53" s="120"/>
      <c r="AQ53" s="120"/>
      <c r="AR53" s="120"/>
      <c r="AS53" s="120"/>
      <c r="AT53" s="120"/>
      <c r="AU53" s="120"/>
      <c r="AV53" s="120"/>
      <c r="AW53" s="51"/>
    </row>
    <row r="54" spans="3:49">
      <c r="AG54" s="120"/>
      <c r="AH54" s="120"/>
      <c r="AI54" s="120"/>
      <c r="AJ54" s="120"/>
      <c r="AK54" s="120"/>
      <c r="AL54" s="120"/>
      <c r="AM54" s="120"/>
      <c r="AN54" s="120"/>
      <c r="AO54" s="120"/>
      <c r="AP54" s="120"/>
      <c r="AQ54" s="120"/>
      <c r="AR54" s="120"/>
      <c r="AS54" s="120"/>
      <c r="AT54" s="120"/>
      <c r="AU54" s="120"/>
      <c r="AV54" s="120"/>
      <c r="AW54" s="51"/>
    </row>
    <row r="55" spans="3:49">
      <c r="AG55" s="120"/>
      <c r="AH55" s="120"/>
      <c r="AI55" s="120"/>
      <c r="AJ55" s="120"/>
      <c r="AK55" s="120"/>
      <c r="AL55" s="120"/>
      <c r="AM55" s="120"/>
      <c r="AN55" s="120"/>
      <c r="AO55" s="120"/>
      <c r="AP55" s="120"/>
      <c r="AQ55" s="120"/>
      <c r="AR55" s="120"/>
      <c r="AS55" s="120"/>
      <c r="AT55" s="120"/>
      <c r="AU55" s="120"/>
      <c r="AV55" s="120"/>
      <c r="AW55" s="51"/>
    </row>
    <row r="56" spans="3:49">
      <c r="AG56" s="120"/>
      <c r="AH56" s="120"/>
      <c r="AI56" s="120"/>
      <c r="AJ56" s="120"/>
      <c r="AK56" s="120"/>
      <c r="AL56" s="120"/>
      <c r="AM56" s="120"/>
      <c r="AN56" s="120"/>
      <c r="AO56" s="120"/>
      <c r="AP56" s="120"/>
      <c r="AQ56" s="120"/>
      <c r="AR56" s="120"/>
      <c r="AS56" s="120"/>
      <c r="AT56" s="120"/>
      <c r="AU56" s="120"/>
      <c r="AV56" s="120"/>
      <c r="AW56" s="51"/>
    </row>
    <row r="57" spans="3:49">
      <c r="R57" s="325" t="s">
        <v>307</v>
      </c>
      <c r="S57" s="325"/>
      <c r="T57" s="325"/>
      <c r="AG57" s="120"/>
      <c r="AH57" s="120"/>
      <c r="AI57" s="120"/>
      <c r="AJ57" s="120"/>
      <c r="AK57" s="120"/>
      <c r="AL57" s="120"/>
      <c r="AM57" s="120"/>
      <c r="AN57" s="120"/>
      <c r="AO57" s="120"/>
      <c r="AP57" s="120"/>
      <c r="AQ57" s="120"/>
      <c r="AR57" s="120"/>
      <c r="AS57" s="120"/>
      <c r="AT57" s="120"/>
      <c r="AU57" s="120"/>
      <c r="AV57" s="120"/>
      <c r="AW57" s="51"/>
    </row>
    <row r="58" spans="3:49">
      <c r="O58" s="65"/>
      <c r="R58" s="325"/>
      <c r="S58" s="325"/>
      <c r="T58" s="325"/>
      <c r="AG58" s="120"/>
      <c r="AH58" s="120"/>
      <c r="AI58" s="120"/>
      <c r="AJ58" s="120"/>
      <c r="AK58" s="120"/>
      <c r="AL58" s="120"/>
      <c r="AM58" s="120"/>
      <c r="AN58" s="120"/>
      <c r="AO58" s="120"/>
      <c r="AP58" s="120"/>
      <c r="AQ58" s="120"/>
      <c r="AR58" s="120"/>
      <c r="AS58" s="120"/>
      <c r="AT58" s="120"/>
      <c r="AU58" s="120"/>
      <c r="AV58" s="120"/>
      <c r="AW58" s="51"/>
    </row>
    <row r="59" spans="3:49">
      <c r="R59" s="62" t="s">
        <v>281</v>
      </c>
      <c r="S59" s="166">
        <f>1/P47</f>
        <v>59.171597633136102</v>
      </c>
      <c r="T59" s="148">
        <f>SQRT(((-1/P47^2)*(2*R49))^2)</f>
        <v>2.2587764580965195</v>
      </c>
      <c r="AG59" s="158"/>
      <c r="AH59" s="120"/>
      <c r="AI59" s="120"/>
      <c r="AJ59" s="120"/>
      <c r="AK59" s="120"/>
      <c r="AL59" s="120"/>
      <c r="AM59" s="120"/>
      <c r="AN59" s="120"/>
      <c r="AO59" s="120"/>
      <c r="AP59" s="120"/>
      <c r="AQ59" s="120"/>
      <c r="AR59" s="120"/>
      <c r="AS59" s="120"/>
      <c r="AT59" s="120"/>
      <c r="AU59" s="120"/>
      <c r="AV59" s="120"/>
      <c r="AW59" s="51"/>
    </row>
    <row r="60" spans="3:49">
      <c r="R60" s="62" t="s">
        <v>282</v>
      </c>
      <c r="S60" s="67">
        <v>60</v>
      </c>
      <c r="T60" s="85" t="s">
        <v>175</v>
      </c>
      <c r="AG60" s="158"/>
      <c r="AH60" s="120"/>
      <c r="AI60" s="120"/>
      <c r="AJ60" s="120"/>
      <c r="AK60" s="120"/>
      <c r="AL60" s="120"/>
      <c r="AM60" s="120"/>
      <c r="AN60" s="120"/>
      <c r="AO60" s="120"/>
      <c r="AP60" s="120"/>
      <c r="AQ60" s="120"/>
      <c r="AR60" s="120"/>
      <c r="AS60" s="120"/>
      <c r="AT60" s="120"/>
      <c r="AU60" s="120"/>
      <c r="AV60" s="120"/>
      <c r="AW60" s="51"/>
    </row>
    <row r="61" spans="3:49" ht="15.6">
      <c r="R61" s="222" t="s">
        <v>91</v>
      </c>
      <c r="S61" s="223"/>
      <c r="T61" s="63">
        <f>ABS((S60-S59)/S60)*100</f>
        <v>1.3806706114398299</v>
      </c>
      <c r="AG61" s="160"/>
      <c r="AH61" s="120"/>
      <c r="AI61" s="120"/>
      <c r="AJ61" s="120"/>
      <c r="AK61" s="120"/>
      <c r="AL61" s="120"/>
      <c r="AM61" s="120"/>
      <c r="AN61" s="120"/>
      <c r="AO61" s="120"/>
      <c r="AP61" s="120"/>
      <c r="AQ61" s="120"/>
      <c r="AR61" s="120"/>
      <c r="AS61" s="120"/>
      <c r="AT61" s="120"/>
      <c r="AU61" s="120"/>
      <c r="AV61" s="120"/>
      <c r="AW61" s="51"/>
    </row>
    <row r="62" spans="3:49" ht="15.6">
      <c r="AG62" s="159"/>
      <c r="AH62" s="120"/>
      <c r="AI62" s="120"/>
      <c r="AJ62" s="120"/>
      <c r="AK62" s="120"/>
      <c r="AL62" s="120"/>
      <c r="AM62" s="120"/>
      <c r="AN62" s="120"/>
      <c r="AO62" s="120"/>
      <c r="AP62" s="120"/>
      <c r="AQ62" s="120"/>
      <c r="AR62" s="120"/>
      <c r="AS62" s="120"/>
      <c r="AT62" s="120"/>
      <c r="AU62" s="120"/>
      <c r="AV62" s="120"/>
      <c r="AW62" s="51"/>
    </row>
    <row r="63" spans="3:49" ht="15.6">
      <c r="AG63" s="159"/>
      <c r="AH63" s="120"/>
      <c r="AI63" s="120"/>
      <c r="AJ63" s="120"/>
      <c r="AK63" s="120"/>
      <c r="AL63" s="120"/>
      <c r="AM63" s="120"/>
      <c r="AN63" s="120"/>
      <c r="AO63" s="120"/>
      <c r="AP63" s="120"/>
      <c r="AQ63" s="120"/>
      <c r="AR63" s="120"/>
      <c r="AS63" s="120"/>
      <c r="AT63" s="120"/>
      <c r="AU63" s="120"/>
      <c r="AV63" s="120"/>
      <c r="AW63" s="51"/>
    </row>
    <row r="64" spans="3:49" ht="15.6">
      <c r="Q64" s="165"/>
      <c r="AG64" s="159"/>
      <c r="AH64" s="120"/>
      <c r="AI64" s="120"/>
      <c r="AJ64" s="120"/>
      <c r="AK64" s="120"/>
      <c r="AL64" s="120"/>
      <c r="AM64" s="120"/>
      <c r="AN64" s="120"/>
      <c r="AO64" s="120"/>
      <c r="AP64" s="120"/>
      <c r="AQ64" s="120"/>
      <c r="AR64" s="120"/>
      <c r="AS64" s="120"/>
      <c r="AT64" s="120"/>
      <c r="AU64" s="120"/>
      <c r="AV64" s="120"/>
      <c r="AW64" s="51"/>
    </row>
    <row r="65" spans="33:49" ht="15.6">
      <c r="AG65" s="159"/>
      <c r="AH65" s="120"/>
      <c r="AI65" s="120"/>
      <c r="AJ65" s="120"/>
      <c r="AK65" s="120"/>
      <c r="AL65" s="120"/>
      <c r="AM65" s="120"/>
      <c r="AN65" s="120"/>
      <c r="AO65" s="120"/>
      <c r="AP65" s="120"/>
      <c r="AQ65" s="120"/>
      <c r="AR65" s="120"/>
      <c r="AS65" s="120"/>
      <c r="AT65" s="120"/>
      <c r="AU65" s="120"/>
      <c r="AV65" s="120"/>
      <c r="AW65" s="51"/>
    </row>
    <row r="66" spans="33:49">
      <c r="AG66" s="120"/>
      <c r="AH66" s="120"/>
      <c r="AI66" s="120"/>
      <c r="AJ66" s="120"/>
      <c r="AK66" s="120"/>
      <c r="AL66" s="120"/>
      <c r="AM66" s="120"/>
      <c r="AN66" s="120"/>
      <c r="AO66" s="120"/>
      <c r="AP66" s="120"/>
      <c r="AQ66" s="120"/>
      <c r="AR66" s="120"/>
      <c r="AS66" s="120"/>
      <c r="AT66" s="120"/>
      <c r="AU66" s="120"/>
      <c r="AV66" s="120"/>
      <c r="AW66" s="51"/>
    </row>
    <row r="67" spans="33:49">
      <c r="AG67" s="120"/>
      <c r="AH67" s="120"/>
      <c r="AI67" s="120"/>
      <c r="AJ67" s="120"/>
      <c r="AK67" s="120"/>
      <c r="AL67" s="120"/>
      <c r="AM67" s="120"/>
      <c r="AN67" s="120"/>
      <c r="AO67" s="120"/>
      <c r="AP67" s="120"/>
      <c r="AQ67" s="120"/>
      <c r="AR67" s="120"/>
      <c r="AS67" s="120"/>
      <c r="AT67" s="120"/>
      <c r="AU67" s="120"/>
      <c r="AV67" s="120"/>
      <c r="AW67" s="51"/>
    </row>
    <row r="68" spans="33:49">
      <c r="AG68" s="120"/>
      <c r="AH68" s="120"/>
      <c r="AI68" s="120"/>
      <c r="AJ68" s="120"/>
      <c r="AK68" s="120"/>
      <c r="AL68" s="120"/>
      <c r="AM68" s="120"/>
      <c r="AN68" s="120"/>
      <c r="AO68" s="120"/>
      <c r="AP68" s="120"/>
      <c r="AQ68" s="120"/>
      <c r="AR68" s="120"/>
      <c r="AS68" s="120"/>
      <c r="AT68" s="120"/>
      <c r="AU68" s="120"/>
      <c r="AV68" s="120"/>
      <c r="AW68" s="51"/>
    </row>
    <row r="82" spans="3:12" ht="15.6">
      <c r="C82" s="220" t="s">
        <v>295</v>
      </c>
      <c r="D82" s="221"/>
      <c r="E82" s="221"/>
      <c r="G82" s="220" t="s">
        <v>306</v>
      </c>
      <c r="H82" s="221"/>
      <c r="I82" s="221"/>
      <c r="J82" s="221"/>
      <c r="K82" s="221"/>
      <c r="L82" s="221"/>
    </row>
  </sheetData>
  <mergeCells count="41">
    <mergeCell ref="J41:K41"/>
    <mergeCell ref="J39:K39"/>
    <mergeCell ref="J42:K42"/>
    <mergeCell ref="R57:T58"/>
    <mergeCell ref="R61:S61"/>
    <mergeCell ref="R46:S47"/>
    <mergeCell ref="N40:O40"/>
    <mergeCell ref="N41:O41"/>
    <mergeCell ref="N42:O42"/>
    <mergeCell ref="N43:O43"/>
    <mergeCell ref="N44:O44"/>
    <mergeCell ref="C46:G46"/>
    <mergeCell ref="C82:E82"/>
    <mergeCell ref="G82:L82"/>
    <mergeCell ref="J46:K46"/>
    <mergeCell ref="M47:O47"/>
    <mergeCell ref="M48:O48"/>
    <mergeCell ref="M49:O49"/>
    <mergeCell ref="M50:O50"/>
    <mergeCell ref="M51:O51"/>
    <mergeCell ref="M46:P46"/>
    <mergeCell ref="C10:D10"/>
    <mergeCell ref="C19:D20"/>
    <mergeCell ref="J35:K35"/>
    <mergeCell ref="J36:K36"/>
    <mergeCell ref="J37:K37"/>
    <mergeCell ref="G33:H33"/>
    <mergeCell ref="G34:G35"/>
    <mergeCell ref="H34:H35"/>
    <mergeCell ref="J38:K38"/>
    <mergeCell ref="J40:K40"/>
    <mergeCell ref="J33:L34"/>
    <mergeCell ref="C30:E31"/>
    <mergeCell ref="N38:O38"/>
    <mergeCell ref="N39:O39"/>
    <mergeCell ref="R37:S37"/>
    <mergeCell ref="R33:T34"/>
    <mergeCell ref="N33:P34"/>
    <mergeCell ref="N35:O35"/>
    <mergeCell ref="N36:O36"/>
    <mergeCell ref="N37:O37"/>
  </mergeCells>
  <pageMargins left="0.7" right="0.7" top="0.75" bottom="0.75" header="0.3" footer="0.3"/>
  <pageSetup orientation="portrait" horizontalDpi="4294967293" verticalDpi="9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EBA0C-674A-49FA-A511-5B23EC36C494}">
  <dimension ref="B5:AI116"/>
  <sheetViews>
    <sheetView tabSelected="1" topLeftCell="A41" zoomScale="40" zoomScaleNormal="40" workbookViewId="0">
      <selection activeCell="AA71" sqref="AA71"/>
    </sheetView>
  </sheetViews>
  <sheetFormatPr defaultRowHeight="15"/>
  <cols>
    <col min="4" max="4" width="18.08984375" bestFit="1" customWidth="1"/>
    <col min="5" max="5" width="26.7265625" bestFit="1" customWidth="1"/>
    <col min="6" max="6" width="18.26953125" bestFit="1" customWidth="1"/>
    <col min="10" max="10" width="13.81640625" customWidth="1"/>
    <col min="11" max="11" width="12.7265625" customWidth="1"/>
    <col min="12" max="12" width="16.7265625" customWidth="1"/>
    <col min="13" max="14" width="13.6328125" bestFit="1" customWidth="1"/>
    <col min="15" max="15" width="8.7265625" customWidth="1"/>
    <col min="16" max="16" width="13.6328125" bestFit="1" customWidth="1"/>
    <col min="17" max="17" width="14.26953125" bestFit="1" customWidth="1"/>
    <col min="20" max="20" width="14.453125" customWidth="1"/>
    <col min="21" max="21" width="15.36328125" customWidth="1"/>
  </cols>
  <sheetData>
    <row r="5" spans="2:35">
      <c r="B5" s="51"/>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row>
    <row r="6" spans="2:35">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row>
    <row r="7" spans="2:35">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row>
    <row r="8" spans="2:35">
      <c r="B8" s="51"/>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row>
    <row r="9" spans="2:35">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row>
    <row r="10" spans="2:35">
      <c r="B10" s="51"/>
      <c r="C10" s="51"/>
      <c r="D10" s="51"/>
      <c r="E10" s="51"/>
      <c r="F10" s="51"/>
      <c r="G10" s="51"/>
      <c r="H10" s="51"/>
      <c r="I10" s="51"/>
      <c r="J10" s="51"/>
      <c r="K10" s="51"/>
      <c r="L10" s="51"/>
      <c r="M10" s="334" t="s">
        <v>319</v>
      </c>
      <c r="N10" s="334"/>
      <c r="O10" s="51"/>
      <c r="P10" s="335" t="s">
        <v>320</v>
      </c>
      <c r="Q10" s="335"/>
      <c r="R10" s="51"/>
      <c r="S10" s="51"/>
      <c r="T10" s="51"/>
      <c r="U10" s="51"/>
      <c r="V10" s="51"/>
      <c r="W10" s="51"/>
      <c r="X10" s="51"/>
      <c r="Y10" s="51"/>
      <c r="Z10" s="51"/>
      <c r="AA10" s="51"/>
      <c r="AB10" s="51"/>
      <c r="AC10" s="51"/>
      <c r="AD10" s="51"/>
      <c r="AE10" s="51"/>
      <c r="AF10" s="51"/>
      <c r="AG10" s="51"/>
      <c r="AH10" s="51"/>
      <c r="AI10" s="51"/>
    </row>
    <row r="11" spans="2:35">
      <c r="B11" s="51"/>
      <c r="C11" s="51"/>
      <c r="D11" s="51"/>
      <c r="E11" s="51"/>
      <c r="F11" s="51"/>
      <c r="G11" s="51"/>
      <c r="H11" s="51"/>
      <c r="I11" s="51"/>
      <c r="J11" s="51"/>
      <c r="K11" s="51"/>
      <c r="L11" s="51"/>
      <c r="M11" s="334"/>
      <c r="N11" s="334"/>
      <c r="O11" s="51"/>
      <c r="P11" s="335"/>
      <c r="Q11" s="335"/>
      <c r="R11" s="51"/>
      <c r="S11" s="51"/>
      <c r="T11" s="51"/>
      <c r="U11" s="51"/>
      <c r="V11" s="51"/>
      <c r="W11" s="51"/>
      <c r="X11" s="51"/>
      <c r="Y11" s="51"/>
      <c r="Z11" s="51"/>
      <c r="AA11" s="51"/>
      <c r="AB11" s="51"/>
      <c r="AC11" s="51"/>
      <c r="AD11" s="51"/>
      <c r="AE11" s="51"/>
      <c r="AF11" s="51"/>
      <c r="AG11" s="51"/>
      <c r="AH11" s="51"/>
      <c r="AI11" s="51"/>
    </row>
    <row r="12" spans="2:35">
      <c r="B12" s="51"/>
      <c r="C12" s="51"/>
      <c r="D12" s="51"/>
      <c r="E12" s="51"/>
      <c r="F12" s="51"/>
      <c r="G12" s="51"/>
      <c r="H12" s="51"/>
      <c r="I12" s="51"/>
      <c r="J12" s="51"/>
      <c r="K12" s="51"/>
      <c r="L12" s="51"/>
      <c r="M12" s="336" t="s">
        <v>321</v>
      </c>
      <c r="N12" s="336" t="s">
        <v>322</v>
      </c>
      <c r="O12" s="51"/>
      <c r="P12" s="52" cm="1">
        <f t="array" ref="P12:Q16">LINEST(M13:M19,N13:N19,TRUE,TRUE)</f>
        <v>1.2304452055864139</v>
      </c>
      <c r="Q12" s="52">
        <v>8.2074041737474346E-3</v>
      </c>
      <c r="R12" s="51"/>
      <c r="S12" s="51"/>
      <c r="T12" s="51"/>
      <c r="U12" s="51"/>
      <c r="V12" s="51"/>
      <c r="W12" s="51"/>
      <c r="X12" s="51"/>
      <c r="Y12" s="51"/>
      <c r="Z12" s="51"/>
      <c r="AA12" s="51"/>
      <c r="AB12" s="51"/>
      <c r="AC12" s="51"/>
      <c r="AD12" s="51"/>
      <c r="AE12" s="51"/>
      <c r="AF12" s="51"/>
      <c r="AG12" s="51"/>
      <c r="AH12" s="51"/>
      <c r="AI12" s="51"/>
    </row>
    <row r="13" spans="2:35">
      <c r="B13" s="51"/>
      <c r="C13" s="51"/>
      <c r="D13" s="51"/>
      <c r="E13" s="51"/>
      <c r="F13" s="51"/>
      <c r="G13" s="51"/>
      <c r="H13" s="51"/>
      <c r="I13" s="51"/>
      <c r="J13" s="51"/>
      <c r="K13" s="51"/>
      <c r="L13" s="51"/>
      <c r="M13" s="108">
        <f>SIN(RADIANS(D16))</f>
        <v>0.8660254037844386</v>
      </c>
      <c r="N13" s="108">
        <f>SIN(RADIANS(F16))</f>
        <v>0.70710678118654746</v>
      </c>
      <c r="O13" s="51"/>
      <c r="P13" s="52">
        <v>2.4761532983790708E-2</v>
      </c>
      <c r="Q13" s="52">
        <v>1.1002367466795318E-2</v>
      </c>
      <c r="R13" s="51"/>
      <c r="S13" s="51"/>
      <c r="T13" s="51"/>
      <c r="U13" s="51"/>
      <c r="V13" s="51"/>
      <c r="W13" s="51"/>
      <c r="X13" s="51"/>
      <c r="Y13" s="51"/>
      <c r="Z13" s="51"/>
      <c r="AA13" s="51"/>
      <c r="AB13" s="51"/>
      <c r="AC13" s="51"/>
      <c r="AD13" s="51"/>
      <c r="AE13" s="51"/>
      <c r="AF13" s="51"/>
      <c r="AG13" s="51"/>
      <c r="AH13" s="51"/>
      <c r="AI13" s="51"/>
    </row>
    <row r="14" spans="2:35">
      <c r="B14" s="51"/>
      <c r="C14" s="51"/>
      <c r="D14" s="337" t="s">
        <v>323</v>
      </c>
      <c r="E14" s="337"/>
      <c r="F14" s="337"/>
      <c r="G14" s="51"/>
      <c r="H14" s="51"/>
      <c r="I14" s="51"/>
      <c r="J14" s="51"/>
      <c r="K14" s="51"/>
      <c r="L14" s="51"/>
      <c r="M14" s="108">
        <f>SIN(RADIANS(D17))</f>
        <v>0.76604444311897801</v>
      </c>
      <c r="N14" s="108">
        <f>SIN(RADIANS(F17))</f>
        <v>0.60181502315204827</v>
      </c>
      <c r="O14" s="51"/>
      <c r="P14" s="52">
        <v>0.99797920621913605</v>
      </c>
      <c r="Q14" s="52">
        <v>1.5576634266672548E-2</v>
      </c>
      <c r="R14" s="51"/>
      <c r="S14" s="51"/>
      <c r="T14" s="51"/>
      <c r="U14" s="51"/>
      <c r="V14" s="51"/>
      <c r="W14" s="51"/>
      <c r="X14" s="51"/>
      <c r="Y14" s="51"/>
      <c r="Z14" s="51"/>
      <c r="AA14" s="51"/>
      <c r="AB14" s="51"/>
      <c r="AC14" s="51"/>
      <c r="AD14" s="51"/>
      <c r="AE14" s="51"/>
      <c r="AF14" s="51"/>
      <c r="AG14" s="51"/>
      <c r="AH14" s="51"/>
      <c r="AI14" s="51"/>
    </row>
    <row r="15" spans="2:35">
      <c r="B15" s="51"/>
      <c r="C15" s="51"/>
      <c r="D15" s="336" t="s">
        <v>324</v>
      </c>
      <c r="E15" s="336" t="s">
        <v>325</v>
      </c>
      <c r="F15" s="336" t="s">
        <v>326</v>
      </c>
      <c r="G15" s="51"/>
      <c r="H15" s="51"/>
      <c r="I15" s="51"/>
      <c r="J15" s="51"/>
      <c r="K15" s="51"/>
      <c r="L15" s="51"/>
      <c r="M15" s="108">
        <f>SIN(RADIANS(D18))</f>
        <v>0.64278760968653925</v>
      </c>
      <c r="N15" s="108">
        <f>SIN(RADIANS(F18))</f>
        <v>0.5299192642332049</v>
      </c>
      <c r="O15" s="51"/>
      <c r="P15" s="52">
        <v>2469.2752315194143</v>
      </c>
      <c r="Q15" s="52">
        <v>5</v>
      </c>
      <c r="R15" s="51"/>
      <c r="S15" s="51"/>
      <c r="T15" s="51"/>
      <c r="U15" s="51"/>
      <c r="V15" s="51"/>
      <c r="W15" s="51"/>
      <c r="X15" s="51"/>
      <c r="Y15" s="51"/>
      <c r="Z15" s="51"/>
      <c r="AA15" s="51"/>
      <c r="AB15" s="51"/>
      <c r="AC15" s="51"/>
      <c r="AD15" s="51"/>
      <c r="AE15" s="51"/>
      <c r="AF15" s="51"/>
      <c r="AG15" s="51"/>
      <c r="AH15" s="51"/>
      <c r="AI15" s="51"/>
    </row>
    <row r="16" spans="2:35">
      <c r="B16" s="51"/>
      <c r="C16" s="51"/>
      <c r="D16" s="108">
        <v>60</v>
      </c>
      <c r="E16" s="108">
        <v>60</v>
      </c>
      <c r="F16" s="108">
        <v>45</v>
      </c>
      <c r="G16" s="51"/>
      <c r="H16" s="51"/>
      <c r="I16" s="51"/>
      <c r="J16" s="51"/>
      <c r="K16" s="51"/>
      <c r="L16" s="51"/>
      <c r="M16" s="108">
        <f>SIN(RADIANS(D19))</f>
        <v>0.49999999999999994</v>
      </c>
      <c r="N16" s="108">
        <f>SIN(RADIANS(F19))</f>
        <v>0.39073112848927377</v>
      </c>
      <c r="O16" s="51"/>
      <c r="P16" s="52">
        <v>0.5991240399528428</v>
      </c>
      <c r="Q16" s="52">
        <v>1.2131576753883872E-3</v>
      </c>
      <c r="R16" s="51"/>
      <c r="S16" s="51"/>
      <c r="T16" s="51"/>
      <c r="U16" s="51"/>
      <c r="V16" s="51"/>
      <c r="W16" s="51"/>
      <c r="X16" s="51"/>
      <c r="Y16" s="51"/>
      <c r="Z16" s="51"/>
      <c r="AA16" s="51"/>
      <c r="AB16" s="51"/>
      <c r="AC16" s="51"/>
      <c r="AD16" s="51"/>
      <c r="AE16" s="51"/>
      <c r="AF16" s="51"/>
      <c r="AG16" s="51"/>
      <c r="AH16" s="51"/>
      <c r="AI16" s="51"/>
    </row>
    <row r="17" spans="2:35">
      <c r="B17" s="51"/>
      <c r="C17" s="51"/>
      <c r="D17" s="108">
        <v>50</v>
      </c>
      <c r="E17" s="108">
        <v>50</v>
      </c>
      <c r="F17" s="108">
        <v>37</v>
      </c>
      <c r="G17" s="51"/>
      <c r="H17" s="51"/>
      <c r="I17" s="51"/>
      <c r="J17" s="51"/>
      <c r="K17" s="51"/>
      <c r="L17" s="51"/>
      <c r="M17" s="108">
        <f>SIN(RADIANS(D20))</f>
        <v>0.34202014332566871</v>
      </c>
      <c r="N17" s="108">
        <f>SIN(RADIANS(F20))</f>
        <v>0.25881904510252074</v>
      </c>
      <c r="O17" s="51"/>
      <c r="P17" s="51"/>
      <c r="Q17" s="51"/>
      <c r="R17" s="51"/>
      <c r="S17" s="51"/>
      <c r="T17" s="51"/>
      <c r="U17" s="51"/>
      <c r="V17" s="51"/>
      <c r="W17" s="51"/>
      <c r="X17" s="51"/>
      <c r="Y17" s="51"/>
      <c r="Z17" s="51"/>
      <c r="AA17" s="51"/>
      <c r="AB17" s="51"/>
      <c r="AC17" s="51"/>
      <c r="AD17" s="51"/>
      <c r="AE17" s="51"/>
      <c r="AF17" s="51"/>
      <c r="AG17" s="51"/>
      <c r="AH17" s="51"/>
      <c r="AI17" s="51"/>
    </row>
    <row r="18" spans="2:35">
      <c r="B18" s="51"/>
      <c r="C18" s="51"/>
      <c r="D18" s="108">
        <v>40</v>
      </c>
      <c r="E18" s="108">
        <v>40</v>
      </c>
      <c r="F18" s="108">
        <v>32</v>
      </c>
      <c r="G18" s="51"/>
      <c r="H18" s="51"/>
      <c r="I18" s="51"/>
      <c r="J18" s="51"/>
      <c r="K18" s="51"/>
      <c r="L18" s="51"/>
      <c r="M18" s="108">
        <f>SIN(RADIANS(D21))</f>
        <v>0.17364817766693033</v>
      </c>
      <c r="N18" s="108">
        <f>SIN(RADIANS(F21))</f>
        <v>0.13917310096006544</v>
      </c>
      <c r="O18" s="51"/>
      <c r="P18" s="51"/>
      <c r="Q18" s="51"/>
      <c r="R18" s="51"/>
      <c r="S18" s="51"/>
      <c r="T18" s="51"/>
      <c r="U18" s="51"/>
      <c r="V18" s="51"/>
      <c r="W18" s="51"/>
      <c r="X18" s="51"/>
      <c r="Y18" s="51"/>
      <c r="Z18" s="51"/>
      <c r="AA18" s="51"/>
      <c r="AB18" s="51"/>
      <c r="AC18" s="51"/>
      <c r="AD18" s="51"/>
      <c r="AE18" s="51"/>
      <c r="AF18" s="51"/>
      <c r="AG18" s="51"/>
      <c r="AH18" s="51"/>
      <c r="AI18" s="51"/>
    </row>
    <row r="19" spans="2:35">
      <c r="B19" s="51"/>
      <c r="C19" s="51"/>
      <c r="D19" s="108">
        <v>30</v>
      </c>
      <c r="E19" s="108">
        <v>30</v>
      </c>
      <c r="F19" s="108">
        <v>23</v>
      </c>
      <c r="G19" s="51"/>
      <c r="H19" s="51"/>
      <c r="I19" s="51"/>
      <c r="J19" s="51"/>
      <c r="K19" s="51"/>
      <c r="L19" s="51"/>
      <c r="M19" s="108">
        <f>SIN(RADIANS(D22))</f>
        <v>0</v>
      </c>
      <c r="N19" s="108">
        <f>SIN(RADIANS(F22))</f>
        <v>0</v>
      </c>
      <c r="O19" s="51"/>
      <c r="P19" s="51"/>
      <c r="Q19" s="51"/>
      <c r="R19" s="51"/>
      <c r="S19" s="51"/>
      <c r="T19" s="51"/>
      <c r="U19" s="51"/>
      <c r="V19" s="51"/>
      <c r="W19" s="51"/>
      <c r="X19" s="51"/>
      <c r="Y19" s="51"/>
      <c r="Z19" s="51"/>
      <c r="AA19" s="51"/>
      <c r="AB19" s="51"/>
      <c r="AC19" s="51"/>
      <c r="AD19" s="51"/>
      <c r="AE19" s="51"/>
      <c r="AF19" s="51"/>
      <c r="AG19" s="51"/>
      <c r="AH19" s="51"/>
      <c r="AI19" s="51"/>
    </row>
    <row r="20" spans="2:35">
      <c r="B20" s="51"/>
      <c r="C20" s="51"/>
      <c r="D20" s="108">
        <v>20</v>
      </c>
      <c r="E20" s="108">
        <v>20</v>
      </c>
      <c r="F20" s="108">
        <v>15</v>
      </c>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row>
    <row r="21" spans="2:35">
      <c r="B21" s="51"/>
      <c r="C21" s="51"/>
      <c r="D21" s="108">
        <v>10</v>
      </c>
      <c r="E21" s="108">
        <v>10</v>
      </c>
      <c r="F21" s="108">
        <v>8</v>
      </c>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row>
    <row r="22" spans="2:35">
      <c r="B22" s="51"/>
      <c r="C22" s="51"/>
      <c r="D22" s="108">
        <v>0</v>
      </c>
      <c r="E22" s="108">
        <v>0</v>
      </c>
      <c r="F22" s="108">
        <v>0</v>
      </c>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row>
    <row r="23" spans="2:35">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row>
    <row r="24" spans="2:35">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row>
    <row r="25" spans="2:35">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row>
    <row r="26" spans="2:35">
      <c r="B26" s="51"/>
      <c r="C26" s="51"/>
      <c r="D26" s="51"/>
      <c r="E26" s="51"/>
      <c r="F26" s="51"/>
      <c r="G26" s="51"/>
      <c r="H26" s="338" t="s">
        <v>327</v>
      </c>
      <c r="I26" s="338"/>
      <c r="J26" s="338"/>
      <c r="K26" s="338"/>
      <c r="L26" s="338"/>
      <c r="M26" s="51"/>
      <c r="N26" s="51"/>
      <c r="O26" s="51"/>
      <c r="P26" s="51"/>
      <c r="Q26" s="51"/>
      <c r="R26" s="341" t="s">
        <v>341</v>
      </c>
      <c r="S26" s="339"/>
      <c r="T26" s="339"/>
      <c r="U26" s="339"/>
      <c r="V26" s="339"/>
      <c r="W26" s="339"/>
      <c r="X26" s="339"/>
      <c r="Y26" s="51"/>
      <c r="Z26" s="51"/>
      <c r="AA26" s="51"/>
      <c r="AB26" s="51"/>
      <c r="AC26" s="51"/>
      <c r="AD26" s="51"/>
      <c r="AE26" s="51"/>
      <c r="AF26" s="51"/>
      <c r="AG26" s="51"/>
      <c r="AH26" s="51"/>
      <c r="AI26" s="51"/>
    </row>
    <row r="27" spans="2:35">
      <c r="B27" s="51"/>
      <c r="C27" s="51"/>
      <c r="D27" s="51"/>
      <c r="E27" s="51"/>
      <c r="F27" s="51"/>
      <c r="G27" s="51"/>
      <c r="H27" s="338"/>
      <c r="I27" s="338"/>
      <c r="J27" s="338"/>
      <c r="K27" s="338"/>
      <c r="L27" s="338"/>
      <c r="M27" s="51"/>
      <c r="N27" s="51"/>
      <c r="O27" s="51"/>
      <c r="P27" s="51"/>
      <c r="Q27" s="51"/>
      <c r="R27" s="339"/>
      <c r="S27" s="339"/>
      <c r="T27" s="339"/>
      <c r="U27" s="339"/>
      <c r="V27" s="339"/>
      <c r="W27" s="339"/>
      <c r="X27" s="339"/>
      <c r="Y27" s="51"/>
      <c r="Z27" s="51"/>
      <c r="AA27" s="51"/>
      <c r="AB27" s="51"/>
      <c r="AC27" s="51"/>
      <c r="AD27" s="51"/>
      <c r="AE27" s="51"/>
      <c r="AF27" s="51"/>
      <c r="AG27" s="51"/>
      <c r="AH27" s="51"/>
      <c r="AI27" s="51"/>
    </row>
    <row r="28" spans="2:35">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row>
    <row r="29" spans="2:35">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row>
    <row r="30" spans="2:35">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row>
    <row r="31" spans="2:35">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row>
    <row r="32" spans="2:35">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row>
    <row r="33" spans="2:35">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row>
    <row r="34" spans="2:35">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row>
    <row r="35" spans="2:35">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row>
    <row r="36" spans="2:35">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row>
    <row r="37" spans="2:35">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row>
    <row r="38" spans="2:35">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row>
    <row r="39" spans="2:35">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row>
    <row r="40" spans="2:35">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row>
    <row r="41" spans="2:35">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row>
    <row r="42" spans="2:35">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row>
    <row r="43" spans="2:35" ht="15.6">
      <c r="B43" s="51"/>
      <c r="C43" s="51"/>
      <c r="D43" s="51"/>
      <c r="E43" s="51"/>
      <c r="F43" s="51"/>
      <c r="G43" s="51"/>
      <c r="H43" s="340"/>
      <c r="I43" s="340"/>
      <c r="J43" s="340"/>
      <c r="K43" s="340"/>
      <c r="L43" s="340"/>
      <c r="M43" s="51"/>
      <c r="N43" s="51"/>
      <c r="O43" s="51"/>
      <c r="P43" s="51"/>
      <c r="Q43" s="51"/>
      <c r="R43" s="51"/>
      <c r="S43" s="51"/>
      <c r="T43" s="51"/>
      <c r="U43" s="51"/>
      <c r="V43" s="51"/>
      <c r="W43" s="51"/>
      <c r="X43" s="51"/>
      <c r="Y43" s="51"/>
      <c r="Z43" s="51"/>
      <c r="AA43" s="51"/>
      <c r="AB43" s="51"/>
      <c r="AC43" s="51"/>
      <c r="AD43" s="51"/>
      <c r="AE43" s="51"/>
      <c r="AF43" s="51"/>
      <c r="AG43" s="51"/>
      <c r="AH43" s="51"/>
      <c r="AI43" s="51"/>
    </row>
    <row r="44" spans="2:35" ht="15.6">
      <c r="B44" s="51"/>
      <c r="C44" s="51"/>
      <c r="D44" s="51"/>
      <c r="E44" s="51"/>
      <c r="F44" s="51"/>
      <c r="G44" s="51"/>
      <c r="H44" s="340"/>
      <c r="I44" s="340"/>
      <c r="J44" s="340"/>
      <c r="K44" s="340"/>
      <c r="L44" s="340"/>
      <c r="M44" s="51"/>
      <c r="N44" s="51"/>
      <c r="O44" s="51"/>
      <c r="P44" s="51"/>
      <c r="Q44" s="51"/>
      <c r="R44" s="51"/>
      <c r="S44" s="51"/>
      <c r="T44" s="51"/>
      <c r="U44" s="51"/>
      <c r="V44" s="51"/>
      <c r="W44" s="51"/>
      <c r="X44" s="51"/>
      <c r="Y44" s="51"/>
      <c r="Z44" s="51"/>
      <c r="AA44" s="51"/>
      <c r="AB44" s="51"/>
      <c r="AC44" s="51"/>
      <c r="AD44" s="51"/>
      <c r="AE44" s="51"/>
      <c r="AF44" s="51"/>
      <c r="AG44" s="51"/>
      <c r="AH44" s="51"/>
      <c r="AI44" s="51"/>
    </row>
    <row r="45" spans="2:35">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row>
    <row r="46" spans="2:35">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row>
    <row r="47" spans="2:35">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row>
    <row r="48" spans="2:35">
      <c r="B48" s="51"/>
      <c r="C48" s="51"/>
      <c r="D48" s="51"/>
      <c r="E48" s="51"/>
      <c r="F48" s="51"/>
      <c r="G48" s="51"/>
      <c r="H48" s="339" t="s">
        <v>328</v>
      </c>
      <c r="I48" s="339"/>
      <c r="J48" s="339"/>
      <c r="K48" s="339"/>
      <c r="L48" s="339"/>
      <c r="M48" s="51"/>
      <c r="N48" s="51"/>
      <c r="O48" s="51"/>
      <c r="P48" s="51"/>
      <c r="Q48" s="51"/>
      <c r="R48" s="51"/>
      <c r="S48" s="51"/>
      <c r="T48" s="51"/>
      <c r="U48" s="51"/>
      <c r="V48" s="51"/>
      <c r="W48" s="51"/>
      <c r="X48" s="51"/>
      <c r="Y48" s="51"/>
      <c r="Z48" s="51"/>
      <c r="AA48" s="51"/>
      <c r="AB48" s="51"/>
      <c r="AC48" s="51"/>
      <c r="AD48" s="51"/>
      <c r="AE48" s="51"/>
      <c r="AG48" s="51"/>
      <c r="AH48" s="51"/>
      <c r="AI48" s="51"/>
    </row>
    <row r="49" spans="2:35">
      <c r="B49" s="51"/>
      <c r="C49" s="51"/>
      <c r="D49" s="51"/>
      <c r="E49" s="51"/>
      <c r="F49" s="51"/>
      <c r="G49" s="51"/>
      <c r="H49" s="339"/>
      <c r="I49" s="339"/>
      <c r="J49" s="339"/>
      <c r="K49" s="339"/>
      <c r="L49" s="339"/>
      <c r="M49" s="51"/>
      <c r="N49" s="51"/>
      <c r="O49" s="51"/>
      <c r="P49" s="51"/>
      <c r="Q49" s="51"/>
      <c r="R49" s="51"/>
      <c r="S49" s="51"/>
      <c r="T49" s="51"/>
      <c r="U49" s="51"/>
      <c r="V49" s="51"/>
      <c r="W49" s="51"/>
      <c r="X49" s="51"/>
      <c r="Y49" s="51"/>
      <c r="Z49" s="51"/>
      <c r="AA49" s="51"/>
      <c r="AB49" s="51"/>
      <c r="AC49" s="51"/>
      <c r="AD49" s="51"/>
      <c r="AE49" s="51"/>
      <c r="AF49" s="51"/>
      <c r="AG49" s="51"/>
      <c r="AH49" s="51"/>
      <c r="AI49" s="51"/>
    </row>
    <row r="50" spans="2:35">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row>
    <row r="51" spans="2:35">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row>
    <row r="52" spans="2:35">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row>
    <row r="53" spans="2:35">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row>
    <row r="54" spans="2:35">
      <c r="B54" s="51"/>
      <c r="C54" s="51"/>
      <c r="D54" s="337" t="s">
        <v>329</v>
      </c>
      <c r="E54" s="337"/>
      <c r="F54" s="337"/>
      <c r="G54" s="51"/>
      <c r="H54" s="51"/>
      <c r="I54" s="51"/>
      <c r="J54" s="51"/>
      <c r="K54" s="51"/>
      <c r="L54" s="51"/>
      <c r="M54" s="334" t="s">
        <v>330</v>
      </c>
      <c r="N54" s="334"/>
      <c r="O54" s="51"/>
      <c r="P54" s="335" t="s">
        <v>331</v>
      </c>
      <c r="Q54" s="335"/>
      <c r="R54" s="51"/>
      <c r="S54" s="51"/>
      <c r="T54" s="51"/>
      <c r="U54" s="51"/>
      <c r="V54" s="51"/>
      <c r="W54" s="51"/>
      <c r="X54" s="51"/>
      <c r="Y54" s="51"/>
      <c r="Z54" s="51"/>
      <c r="AA54" s="51"/>
      <c r="AB54" s="51"/>
      <c r="AC54" s="51"/>
      <c r="AD54" s="51"/>
      <c r="AE54" s="51"/>
      <c r="AF54" s="51"/>
      <c r="AG54" s="51"/>
      <c r="AH54" s="51"/>
      <c r="AI54" s="51"/>
    </row>
    <row r="55" spans="2:35">
      <c r="B55" s="51"/>
      <c r="C55" s="51"/>
      <c r="D55" s="336" t="s">
        <v>324</v>
      </c>
      <c r="E55" s="336" t="s">
        <v>325</v>
      </c>
      <c r="F55" s="336" t="s">
        <v>326</v>
      </c>
      <c r="G55" s="51"/>
      <c r="H55" s="51"/>
      <c r="I55" s="51"/>
      <c r="J55" s="51"/>
      <c r="K55" s="51"/>
      <c r="L55" s="51"/>
      <c r="M55" s="334"/>
      <c r="N55" s="334"/>
      <c r="O55" s="51"/>
      <c r="P55" s="335"/>
      <c r="Q55" s="335"/>
      <c r="R55" s="51"/>
      <c r="S55" s="51"/>
      <c r="T55" s="51"/>
      <c r="U55" s="51"/>
      <c r="V55" s="51"/>
      <c r="W55" s="51"/>
      <c r="X55" s="51"/>
      <c r="Y55" s="51"/>
      <c r="Z55" s="51"/>
      <c r="AA55" s="51"/>
      <c r="AB55" s="51"/>
      <c r="AC55" s="51"/>
      <c r="AD55" s="51"/>
      <c r="AE55" s="51"/>
      <c r="AF55" s="51"/>
      <c r="AG55" s="51"/>
      <c r="AH55" s="51"/>
      <c r="AI55" s="51"/>
    </row>
    <row r="56" spans="2:35">
      <c r="B56" s="51"/>
      <c r="C56" s="51"/>
      <c r="D56" s="108">
        <v>60</v>
      </c>
      <c r="E56" s="108">
        <v>60</v>
      </c>
      <c r="F56" s="108">
        <v>45</v>
      </c>
      <c r="G56" s="51"/>
      <c r="H56" s="51"/>
      <c r="I56" s="51"/>
      <c r="J56" s="51"/>
      <c r="K56" s="51"/>
      <c r="L56" s="51"/>
      <c r="M56" s="336" t="s">
        <v>321</v>
      </c>
      <c r="N56" s="336" t="s">
        <v>322</v>
      </c>
      <c r="O56" s="51"/>
      <c r="P56" s="108" cm="1">
        <f t="array" ref="P56:Q60">LINEST(M57:M61,N57:N61,TRUE,TRUE)</f>
        <v>1.21454883762581</v>
      </c>
      <c r="Q56" s="52">
        <v>2.5442392963153648E-3</v>
      </c>
      <c r="R56" s="51"/>
      <c r="S56" s="51"/>
      <c r="T56" s="51"/>
      <c r="U56" s="51"/>
      <c r="V56" s="51"/>
      <c r="W56" s="51"/>
      <c r="X56" s="51"/>
      <c r="Y56" s="51"/>
      <c r="Z56" s="51"/>
      <c r="AA56" s="51"/>
      <c r="AB56" s="51"/>
      <c r="AC56" s="51"/>
      <c r="AD56" s="51"/>
      <c r="AE56" s="51"/>
      <c r="AF56" s="51"/>
      <c r="AG56" s="51"/>
      <c r="AH56" s="51"/>
      <c r="AI56" s="51"/>
    </row>
    <row r="57" spans="2:35">
      <c r="B57" s="51"/>
      <c r="C57" s="51"/>
      <c r="D57" s="108">
        <v>45</v>
      </c>
      <c r="E57" s="108">
        <v>45</v>
      </c>
      <c r="F57" s="108">
        <v>36</v>
      </c>
      <c r="G57" s="51"/>
      <c r="H57" s="51"/>
      <c r="I57" s="51"/>
      <c r="J57" s="51"/>
      <c r="K57" s="51"/>
      <c r="L57" s="51"/>
      <c r="M57" s="108">
        <f>SIN(RADIANS(E56))</f>
        <v>0.8660254037844386</v>
      </c>
      <c r="N57" s="108">
        <f>SIN(RADIANS(F56))</f>
        <v>0.70710678118654746</v>
      </c>
      <c r="O57" s="51"/>
      <c r="P57" s="52">
        <v>1.2042765970853218E-2</v>
      </c>
      <c r="Q57" s="52">
        <v>5.529592992012276E-3</v>
      </c>
      <c r="R57" s="51"/>
      <c r="S57" s="51"/>
      <c r="T57" s="51"/>
      <c r="U57" s="51"/>
      <c r="V57" s="51"/>
      <c r="W57" s="51"/>
      <c r="X57" s="51"/>
      <c r="Y57" s="51"/>
      <c r="Z57" s="51"/>
      <c r="AA57" s="51"/>
      <c r="AB57" s="51"/>
      <c r="AC57" s="51"/>
      <c r="AD57" s="51"/>
      <c r="AE57" s="51"/>
      <c r="AF57" s="51"/>
      <c r="AG57" s="51"/>
      <c r="AH57" s="51"/>
      <c r="AI57" s="51"/>
    </row>
    <row r="58" spans="2:35">
      <c r="B58" s="51"/>
      <c r="C58" s="51"/>
      <c r="D58" s="108">
        <v>30</v>
      </c>
      <c r="E58" s="108">
        <v>30</v>
      </c>
      <c r="F58" s="108">
        <v>24</v>
      </c>
      <c r="G58" s="51"/>
      <c r="H58" s="51"/>
      <c r="I58" s="51"/>
      <c r="J58" s="51"/>
      <c r="K58" s="51"/>
      <c r="L58" s="51"/>
      <c r="M58" s="108">
        <f>SIN(RADIANS(E57))</f>
        <v>0.70710678118654746</v>
      </c>
      <c r="N58" s="108">
        <f>SIN(RADIANS(F57))</f>
        <v>0.58778525229247314</v>
      </c>
      <c r="O58" s="51"/>
      <c r="P58" s="52">
        <v>0.99970514010411293</v>
      </c>
      <c r="Q58" s="52">
        <v>6.8642137905139096E-3</v>
      </c>
      <c r="R58" s="51"/>
      <c r="S58" s="51"/>
      <c r="T58" s="51"/>
      <c r="U58" s="51"/>
      <c r="V58" s="51"/>
      <c r="W58" s="51"/>
      <c r="X58" s="51"/>
      <c r="Y58" s="51"/>
      <c r="Z58" s="51"/>
      <c r="AA58" s="51"/>
      <c r="AB58" s="51"/>
      <c r="AC58" s="51"/>
      <c r="AD58" s="51"/>
      <c r="AE58" s="51"/>
      <c r="AF58" s="51"/>
      <c r="AG58" s="51"/>
      <c r="AH58" s="51"/>
      <c r="AI58" s="51"/>
    </row>
    <row r="59" spans="2:35">
      <c r="B59" s="51"/>
      <c r="C59" s="51"/>
      <c r="D59" s="108">
        <v>15</v>
      </c>
      <c r="E59" s="108">
        <v>15</v>
      </c>
      <c r="F59" s="108">
        <v>12</v>
      </c>
      <c r="G59" s="51"/>
      <c r="H59" s="51"/>
      <c r="I59" s="51"/>
      <c r="J59" s="51"/>
      <c r="K59" s="51"/>
      <c r="L59" s="51"/>
      <c r="M59" s="108">
        <f>SIN(RADIANS(E58))</f>
        <v>0.49999999999999994</v>
      </c>
      <c r="N59" s="108">
        <f>SIN(RADIANS(F58))</f>
        <v>0.40673664307580021</v>
      </c>
      <c r="O59" s="51"/>
      <c r="P59" s="52">
        <v>10171.323608758377</v>
      </c>
      <c r="Q59" s="52">
        <v>3</v>
      </c>
      <c r="R59" s="51"/>
      <c r="S59" s="51"/>
      <c r="T59" s="51"/>
      <c r="U59" s="51"/>
      <c r="V59" s="51"/>
      <c r="W59" s="51"/>
      <c r="X59" s="51"/>
      <c r="Y59" s="51"/>
      <c r="Z59" s="51"/>
      <c r="AA59" s="51"/>
      <c r="AB59" s="51"/>
      <c r="AC59" s="51"/>
      <c r="AD59" s="51"/>
      <c r="AE59" s="51"/>
      <c r="AF59" s="51"/>
      <c r="AG59" s="51"/>
      <c r="AH59" s="51"/>
      <c r="AI59" s="51"/>
    </row>
    <row r="60" spans="2:35">
      <c r="B60" s="51"/>
      <c r="C60" s="51"/>
      <c r="D60" s="108">
        <v>0</v>
      </c>
      <c r="E60" s="108">
        <v>0</v>
      </c>
      <c r="F60" s="108">
        <v>0</v>
      </c>
      <c r="G60" s="51"/>
      <c r="H60" s="51"/>
      <c r="I60" s="51"/>
      <c r="J60" s="51"/>
      <c r="K60" s="51"/>
      <c r="L60" s="51"/>
      <c r="M60" s="108">
        <f>SIN(RADIANS(E59))</f>
        <v>0.25881904510252074</v>
      </c>
      <c r="N60" s="108">
        <f>SIN(RADIANS(F59))</f>
        <v>0.20791169081775934</v>
      </c>
      <c r="O60" s="51"/>
      <c r="P60" s="52">
        <v>0.47924663792662653</v>
      </c>
      <c r="Q60" s="52">
        <v>1.4135229288564399E-4</v>
      </c>
      <c r="R60" s="51"/>
      <c r="S60" s="51"/>
      <c r="T60" s="51"/>
      <c r="U60" s="51"/>
      <c r="V60" s="51"/>
      <c r="W60" s="51"/>
      <c r="X60" s="51"/>
      <c r="Y60" s="51"/>
      <c r="Z60" s="51"/>
      <c r="AA60" s="51"/>
      <c r="AB60" s="51"/>
      <c r="AC60" s="51"/>
      <c r="AD60" s="51"/>
      <c r="AE60" s="51"/>
      <c r="AF60" s="51"/>
      <c r="AG60" s="51"/>
      <c r="AH60" s="51"/>
      <c r="AI60" s="51"/>
    </row>
    <row r="61" spans="2:35">
      <c r="B61" s="51"/>
      <c r="C61" s="51"/>
      <c r="D61" s="51"/>
      <c r="E61" s="51"/>
      <c r="F61" s="51"/>
      <c r="G61" s="51"/>
      <c r="H61" s="51"/>
      <c r="I61" s="51"/>
      <c r="J61" s="51"/>
      <c r="K61" s="51"/>
      <c r="L61" s="51"/>
      <c r="M61" s="108">
        <f>SIN(RADIANS(E60))</f>
        <v>0</v>
      </c>
      <c r="N61" s="108">
        <f>SIN(RADIANS(F60))</f>
        <v>0</v>
      </c>
      <c r="O61" s="51"/>
      <c r="P61" s="51"/>
      <c r="Q61" s="51"/>
      <c r="R61" s="51"/>
      <c r="S61" s="51"/>
      <c r="T61" s="51"/>
      <c r="U61" s="51"/>
      <c r="V61" s="51"/>
      <c r="W61" s="51"/>
      <c r="X61" s="51"/>
      <c r="Y61" s="51"/>
      <c r="Z61" s="51"/>
      <c r="AA61" s="51"/>
      <c r="AB61" s="51"/>
      <c r="AC61" s="51"/>
      <c r="AD61" s="51"/>
      <c r="AE61" s="51"/>
      <c r="AF61" s="51"/>
      <c r="AG61" s="51"/>
      <c r="AH61" s="51"/>
      <c r="AI61" s="51"/>
    </row>
    <row r="62" spans="2:35">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row>
    <row r="63" spans="2:35">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row>
    <row r="64" spans="2:35">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row>
    <row r="65" spans="2:35">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row>
    <row r="66" spans="2:35">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row>
    <row r="67" spans="2:35">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row>
    <row r="68" spans="2:35">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row>
    <row r="69" spans="2:35">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row>
    <row r="70" spans="2:35">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row>
    <row r="71" spans="2:35">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row>
    <row r="72" spans="2:35">
      <c r="B72" s="51"/>
      <c r="C72" s="51"/>
      <c r="D72" s="51"/>
      <c r="E72" s="51"/>
      <c r="F72" s="51"/>
      <c r="G72" s="51"/>
      <c r="H72" s="51"/>
      <c r="I72" s="51"/>
      <c r="J72" s="51"/>
      <c r="K72" s="51"/>
      <c r="L72" s="51"/>
      <c r="M72" s="51"/>
      <c r="N72" s="51"/>
      <c r="O72" s="51"/>
      <c r="P72" s="51"/>
      <c r="Q72" s="51"/>
      <c r="R72" s="341" t="s">
        <v>342</v>
      </c>
      <c r="S72" s="339"/>
      <c r="T72" s="339"/>
      <c r="U72" s="339"/>
      <c r="V72" s="339"/>
      <c r="W72" s="339"/>
      <c r="X72" s="339"/>
      <c r="Y72" s="51"/>
      <c r="Z72" s="51"/>
      <c r="AA72" s="51"/>
      <c r="AB72" s="51"/>
      <c r="AC72" s="51"/>
      <c r="AD72" s="51"/>
      <c r="AE72" s="51"/>
      <c r="AF72" s="51"/>
      <c r="AG72" s="51"/>
      <c r="AH72" s="51"/>
      <c r="AI72" s="51"/>
    </row>
    <row r="73" spans="2:35">
      <c r="B73" s="51"/>
      <c r="C73" s="51"/>
      <c r="D73" s="51"/>
      <c r="E73" s="51"/>
      <c r="F73" s="51"/>
      <c r="G73" s="51"/>
      <c r="H73" s="51"/>
      <c r="I73" s="51"/>
      <c r="J73" s="51"/>
      <c r="K73" s="51"/>
      <c r="L73" s="51"/>
      <c r="M73" s="51"/>
      <c r="N73" s="51"/>
      <c r="O73" s="51"/>
      <c r="P73" s="51"/>
      <c r="Q73" s="51"/>
      <c r="R73" s="339"/>
      <c r="S73" s="339"/>
      <c r="T73" s="339"/>
      <c r="U73" s="339"/>
      <c r="V73" s="339"/>
      <c r="W73" s="339"/>
      <c r="X73" s="339"/>
      <c r="Y73" s="51"/>
      <c r="Z73" s="51"/>
      <c r="AA73" s="51"/>
      <c r="AB73" s="51"/>
      <c r="AC73" s="51"/>
      <c r="AD73" s="51"/>
      <c r="AE73" s="51"/>
      <c r="AF73" s="51"/>
      <c r="AG73" s="51"/>
      <c r="AH73" s="51"/>
      <c r="AI73" s="51"/>
    </row>
    <row r="74" spans="2:35">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row>
    <row r="75" spans="2:35">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row>
    <row r="76" spans="2:35">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row>
    <row r="77" spans="2:35">
      <c r="B77" s="51"/>
      <c r="C77" s="51"/>
      <c r="D77" s="337" t="s">
        <v>332</v>
      </c>
      <c r="E77" s="337"/>
      <c r="F77" s="337"/>
      <c r="G77" s="51"/>
      <c r="H77" s="51"/>
      <c r="I77" s="51"/>
      <c r="J77" s="51"/>
      <c r="K77" s="51"/>
      <c r="L77" s="51"/>
      <c r="M77" s="334" t="s">
        <v>333</v>
      </c>
      <c r="N77" s="334"/>
      <c r="O77" s="51"/>
      <c r="P77" s="335" t="s">
        <v>334</v>
      </c>
      <c r="Q77" s="335"/>
      <c r="R77" s="51"/>
      <c r="S77" s="51"/>
      <c r="T77" s="51"/>
      <c r="U77" s="51"/>
      <c r="V77" s="51"/>
      <c r="W77" s="51"/>
      <c r="X77" s="51"/>
      <c r="Y77" s="51"/>
      <c r="Z77" s="51"/>
      <c r="AA77" s="51"/>
      <c r="AB77" s="51"/>
      <c r="AC77" s="51"/>
      <c r="AD77" s="51"/>
      <c r="AE77" s="51"/>
      <c r="AF77" s="51"/>
      <c r="AG77" s="51"/>
      <c r="AH77" s="51"/>
      <c r="AI77" s="51"/>
    </row>
    <row r="78" spans="2:35">
      <c r="B78" s="51"/>
      <c r="C78" s="51"/>
      <c r="D78" s="336" t="s">
        <v>324</v>
      </c>
      <c r="E78" s="336" t="s">
        <v>325</v>
      </c>
      <c r="F78" s="336" t="s">
        <v>326</v>
      </c>
      <c r="G78" s="51"/>
      <c r="H78" s="51"/>
      <c r="I78" s="51"/>
      <c r="J78" s="51"/>
      <c r="K78" s="51"/>
      <c r="L78" s="51"/>
      <c r="M78" s="334"/>
      <c r="N78" s="334"/>
      <c r="O78" s="51"/>
      <c r="P78" s="335"/>
      <c r="Q78" s="335"/>
      <c r="R78" s="51"/>
      <c r="S78" s="51"/>
      <c r="T78" s="51"/>
      <c r="U78" s="51"/>
      <c r="V78" s="51"/>
      <c r="W78" s="51"/>
      <c r="X78" s="51"/>
      <c r="Y78" s="51"/>
      <c r="Z78" s="51"/>
      <c r="AA78" s="51"/>
      <c r="AB78" s="51"/>
      <c r="AC78" s="51"/>
      <c r="AD78" s="51"/>
      <c r="AE78" s="51"/>
      <c r="AF78" s="51"/>
      <c r="AG78" s="51"/>
      <c r="AH78" s="51"/>
      <c r="AI78" s="51"/>
    </row>
    <row r="79" spans="2:35">
      <c r="B79" s="51"/>
      <c r="C79" s="51"/>
      <c r="D79" s="108">
        <v>60</v>
      </c>
      <c r="E79" s="108">
        <v>60</v>
      </c>
      <c r="F79" s="108">
        <v>46</v>
      </c>
      <c r="G79" s="51"/>
      <c r="H79" s="51"/>
      <c r="I79" s="51"/>
      <c r="J79" s="51"/>
      <c r="K79" s="51"/>
      <c r="L79" s="51"/>
      <c r="M79" s="336" t="s">
        <v>321</v>
      </c>
      <c r="N79" s="336" t="s">
        <v>322</v>
      </c>
      <c r="O79" s="51"/>
      <c r="P79" s="52" cm="1">
        <f t="array" ref="P79:Q83">LINEST(M80:M84,N80:N84,TRUE,TRUE)</f>
        <v>1.2088191676489171</v>
      </c>
      <c r="Q79" s="52">
        <v>-6.1841579450835349E-3</v>
      </c>
      <c r="R79" s="51"/>
      <c r="S79" s="51"/>
      <c r="T79" s="51"/>
      <c r="U79" s="51"/>
      <c r="V79" s="51"/>
      <c r="W79" s="51"/>
      <c r="X79" s="51"/>
      <c r="Y79" s="51"/>
      <c r="Z79" s="51"/>
      <c r="AA79" s="51"/>
      <c r="AB79" s="51"/>
      <c r="AC79" s="51"/>
      <c r="AD79" s="51"/>
      <c r="AE79" s="51"/>
      <c r="AF79" s="51"/>
      <c r="AG79" s="51"/>
      <c r="AH79" s="51"/>
      <c r="AI79" s="51"/>
    </row>
    <row r="80" spans="2:35">
      <c r="B80" s="51"/>
      <c r="C80" s="51"/>
      <c r="D80" s="108">
        <v>45</v>
      </c>
      <c r="E80" s="108">
        <v>45</v>
      </c>
      <c r="F80" s="108">
        <v>36</v>
      </c>
      <c r="G80" s="51"/>
      <c r="H80" s="51"/>
      <c r="I80" s="51"/>
      <c r="J80" s="51"/>
      <c r="K80" s="51"/>
      <c r="L80" s="51"/>
      <c r="M80" s="108">
        <f>SIN(RADIANS(E79))</f>
        <v>0.8660254037844386</v>
      </c>
      <c r="N80" s="108">
        <f>SIN(RADIANS(F79))</f>
        <v>0.71933980033865108</v>
      </c>
      <c r="O80" s="51"/>
      <c r="P80" s="52">
        <v>1.1172141709092556E-2</v>
      </c>
      <c r="Q80" s="52">
        <v>5.2214685048036138E-3</v>
      </c>
      <c r="R80" s="51"/>
      <c r="S80" s="51"/>
      <c r="T80" s="51"/>
      <c r="U80" s="51"/>
      <c r="V80" s="51"/>
      <c r="W80" s="51"/>
      <c r="X80" s="51"/>
      <c r="Y80" s="51"/>
      <c r="Z80" s="51"/>
      <c r="AA80" s="51"/>
      <c r="AB80" s="51"/>
      <c r="AC80" s="51"/>
      <c r="AD80" s="51"/>
      <c r="AE80" s="51"/>
      <c r="AF80" s="51"/>
      <c r="AG80" s="51"/>
      <c r="AH80" s="51"/>
      <c r="AI80" s="51"/>
    </row>
    <row r="81" spans="2:35">
      <c r="B81" s="51"/>
      <c r="C81" s="51"/>
      <c r="D81" s="108">
        <v>30</v>
      </c>
      <c r="E81" s="108">
        <v>30</v>
      </c>
      <c r="F81" s="108">
        <v>25</v>
      </c>
      <c r="G81" s="51"/>
      <c r="H81" s="51"/>
      <c r="I81" s="51"/>
      <c r="J81" s="51"/>
      <c r="K81" s="51"/>
      <c r="L81" s="51"/>
      <c r="M81" s="108">
        <f>SIN(RADIANS(E80))</f>
        <v>0.70710678118654746</v>
      </c>
      <c r="N81" s="108">
        <f>SIN(RADIANS(F80))</f>
        <v>0.58778525229247314</v>
      </c>
      <c r="O81" s="51"/>
      <c r="P81" s="52">
        <v>0.99974381117905153</v>
      </c>
      <c r="Q81" s="52">
        <v>6.3982769553266403E-3</v>
      </c>
      <c r="R81" s="51"/>
      <c r="S81" s="51"/>
      <c r="T81" s="51"/>
      <c r="U81" s="51"/>
      <c r="V81" s="51"/>
      <c r="W81" s="51"/>
      <c r="X81" s="51"/>
      <c r="Y81" s="51"/>
      <c r="Z81" s="51"/>
      <c r="AA81" s="51"/>
      <c r="AB81" s="51"/>
      <c r="AC81" s="51"/>
      <c r="AD81" s="51"/>
      <c r="AE81" s="51"/>
      <c r="AF81" s="51"/>
      <c r="AG81" s="51"/>
      <c r="AH81" s="51"/>
      <c r="AI81" s="51"/>
    </row>
    <row r="82" spans="2:35">
      <c r="B82" s="51"/>
      <c r="C82" s="51"/>
      <c r="D82" s="108">
        <v>15</v>
      </c>
      <c r="E82" s="108">
        <v>15</v>
      </c>
      <c r="F82" s="108">
        <v>13</v>
      </c>
      <c r="G82" s="51"/>
      <c r="H82" s="51"/>
      <c r="I82" s="51"/>
      <c r="J82" s="51"/>
      <c r="K82" s="51"/>
      <c r="L82" s="51"/>
      <c r="M82" s="108">
        <f>SIN(RADIANS(E81))</f>
        <v>0.49999999999999994</v>
      </c>
      <c r="N82" s="108">
        <f>SIN(RADIANS(F81))</f>
        <v>0.42261826174069944</v>
      </c>
      <c r="O82" s="51"/>
      <c r="P82" s="52">
        <v>11707.11283354734</v>
      </c>
      <c r="Q82" s="52">
        <v>3</v>
      </c>
      <c r="R82" s="51"/>
      <c r="S82" s="51"/>
      <c r="T82" s="51"/>
      <c r="U82" s="51"/>
      <c r="V82" s="51"/>
      <c r="W82" s="51"/>
      <c r="X82" s="51"/>
      <c r="Y82" s="51"/>
      <c r="Z82" s="51"/>
      <c r="AA82" s="51"/>
      <c r="AB82" s="51"/>
      <c r="AC82" s="51"/>
      <c r="AD82" s="51"/>
      <c r="AE82" s="51"/>
      <c r="AF82" s="51"/>
      <c r="AG82" s="51"/>
      <c r="AH82" s="51"/>
      <c r="AI82" s="51"/>
    </row>
    <row r="83" spans="2:35">
      <c r="B83" s="51"/>
      <c r="C83" s="51"/>
      <c r="D83" s="108">
        <v>0</v>
      </c>
      <c r="E83" s="108">
        <v>0</v>
      </c>
      <c r="F83" s="108">
        <v>0</v>
      </c>
      <c r="G83" s="51"/>
      <c r="H83" s="51"/>
      <c r="I83" s="51"/>
      <c r="J83" s="51"/>
      <c r="K83" s="51"/>
      <c r="L83" s="51"/>
      <c r="M83" s="108">
        <f>SIN(RADIANS(E82))</f>
        <v>0.25881904510252074</v>
      </c>
      <c r="N83" s="108">
        <f>SIN(RADIANS(F82))</f>
        <v>0.224951054343865</v>
      </c>
      <c r="O83" s="51"/>
      <c r="P83" s="52">
        <v>0.47926517637552096</v>
      </c>
      <c r="Q83" s="52">
        <v>1.2281384399119184E-4</v>
      </c>
      <c r="R83" s="51"/>
      <c r="S83" s="51"/>
      <c r="T83" s="51"/>
      <c r="U83" s="51"/>
      <c r="V83" s="51"/>
      <c r="W83" s="51"/>
      <c r="X83" s="51"/>
      <c r="Y83" s="51"/>
      <c r="Z83" s="51"/>
      <c r="AA83" s="51"/>
      <c r="AB83" s="51"/>
      <c r="AC83" s="51"/>
      <c r="AD83" s="51"/>
      <c r="AE83" s="51"/>
      <c r="AF83" s="51"/>
      <c r="AG83" s="51"/>
      <c r="AH83" s="51"/>
      <c r="AI83" s="51"/>
    </row>
    <row r="84" spans="2:35">
      <c r="B84" s="51"/>
      <c r="C84" s="51"/>
      <c r="D84" s="51"/>
      <c r="E84" s="51"/>
      <c r="F84" s="51"/>
      <c r="G84" s="51"/>
      <c r="H84" s="51"/>
      <c r="I84" s="51"/>
      <c r="J84" s="51"/>
      <c r="K84" s="51"/>
      <c r="L84" s="51"/>
      <c r="M84" s="108">
        <f>SIN(RADIANS(E83))</f>
        <v>0</v>
      </c>
      <c r="N84" s="108">
        <f>SIN(RADIANS(F83))</f>
        <v>0</v>
      </c>
      <c r="O84" s="51"/>
      <c r="P84" s="51"/>
      <c r="Q84" s="51"/>
      <c r="R84" s="51"/>
      <c r="S84" s="51"/>
      <c r="T84" s="51"/>
      <c r="U84" s="51"/>
      <c r="V84" s="51"/>
      <c r="W84" s="51"/>
      <c r="X84" s="51"/>
      <c r="Y84" s="51"/>
      <c r="Z84" s="51"/>
      <c r="AA84" s="51"/>
      <c r="AB84" s="51"/>
      <c r="AC84" s="51"/>
      <c r="AD84" s="51"/>
      <c r="AE84" s="51"/>
      <c r="AF84" s="51"/>
      <c r="AG84" s="51"/>
      <c r="AH84" s="51"/>
      <c r="AI84" s="51"/>
    </row>
    <row r="85" spans="2:35">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row>
    <row r="86" spans="2:35">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row>
    <row r="87" spans="2:35">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row>
    <row r="88" spans="2:35">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row>
    <row r="89" spans="2:35">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row>
    <row r="90" spans="2:35">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row>
    <row r="91" spans="2:35">
      <c r="B91" s="51"/>
      <c r="C91" s="51"/>
      <c r="D91" s="334" t="s">
        <v>335</v>
      </c>
      <c r="E91" s="334"/>
      <c r="F91" s="334"/>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row>
    <row r="92" spans="2:35">
      <c r="B92" s="51"/>
      <c r="C92" s="51"/>
      <c r="D92" s="336" t="s">
        <v>336</v>
      </c>
      <c r="E92" s="336" t="s">
        <v>337</v>
      </c>
      <c r="F92" s="336" t="s">
        <v>68</v>
      </c>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row>
    <row r="93" spans="2:35">
      <c r="B93" s="51"/>
      <c r="C93" s="51"/>
      <c r="D93" s="108" t="s">
        <v>338</v>
      </c>
      <c r="E93" s="108">
        <f>1.3301*1.33</f>
        <v>1.7690330000000001</v>
      </c>
      <c r="F93" s="108">
        <f>1.33*2*P13</f>
        <v>6.5865677736883288E-2</v>
      </c>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row>
    <row r="94" spans="2:35">
      <c r="B94" s="51"/>
      <c r="C94" s="51"/>
      <c r="D94" s="108" t="s">
        <v>339</v>
      </c>
      <c r="E94" s="108">
        <f>1.33*1.2145</f>
        <v>1.6152849999999999</v>
      </c>
      <c r="F94" s="108">
        <f>1.33*2*P57</f>
        <v>3.203375748246956E-2</v>
      </c>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row>
    <row r="95" spans="2:35">
      <c r="B95" s="51"/>
      <c r="C95" s="51"/>
      <c r="D95" s="108" t="s">
        <v>340</v>
      </c>
      <c r="E95" s="108">
        <f>1.33*1.2088</f>
        <v>1.6077040000000002</v>
      </c>
      <c r="F95" s="108">
        <f>1.33*2*P80</f>
        <v>2.9717896946186199E-2</v>
      </c>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row>
    <row r="96" spans="2:35">
      <c r="B96" s="51"/>
      <c r="C96" s="51"/>
      <c r="D96" s="51"/>
      <c r="E96" s="51"/>
      <c r="F96" s="51"/>
      <c r="G96" s="51"/>
      <c r="H96" s="51"/>
      <c r="I96" s="51"/>
      <c r="J96" s="51"/>
      <c r="K96" s="51"/>
      <c r="L96" s="51"/>
      <c r="M96" s="51"/>
      <c r="N96" s="51"/>
      <c r="O96" s="51"/>
      <c r="P96" s="51"/>
      <c r="Q96" s="51"/>
      <c r="R96" s="341" t="s">
        <v>343</v>
      </c>
      <c r="S96" s="339"/>
      <c r="T96" s="339"/>
      <c r="U96" s="339"/>
      <c r="V96" s="339"/>
      <c r="W96" s="339"/>
      <c r="X96" s="339"/>
      <c r="Y96" s="51"/>
      <c r="Z96" s="51"/>
      <c r="AA96" s="51"/>
      <c r="AB96" s="51"/>
      <c r="AC96" s="51"/>
      <c r="AD96" s="51"/>
      <c r="AE96" s="51"/>
      <c r="AF96" s="51"/>
      <c r="AG96" s="51"/>
      <c r="AH96" s="51"/>
      <c r="AI96" s="51"/>
    </row>
    <row r="97" spans="2:35">
      <c r="B97" s="51"/>
      <c r="C97" s="51"/>
      <c r="D97" s="51"/>
      <c r="E97" s="51"/>
      <c r="F97" s="51"/>
      <c r="G97" s="51"/>
      <c r="H97" s="51"/>
      <c r="I97" s="51"/>
      <c r="J97" s="51"/>
      <c r="K97" s="51"/>
      <c r="L97" s="51"/>
      <c r="M97" s="51"/>
      <c r="N97" s="51"/>
      <c r="O97" s="51"/>
      <c r="P97" s="51"/>
      <c r="Q97" s="51"/>
      <c r="R97" s="339"/>
      <c r="S97" s="339"/>
      <c r="T97" s="339"/>
      <c r="U97" s="339"/>
      <c r="V97" s="339"/>
      <c r="W97" s="339"/>
      <c r="X97" s="339"/>
      <c r="Y97" s="51"/>
      <c r="Z97" s="51"/>
      <c r="AA97" s="51"/>
      <c r="AB97" s="51"/>
      <c r="AC97" s="51"/>
      <c r="AD97" s="51"/>
      <c r="AE97" s="51"/>
      <c r="AF97" s="51"/>
      <c r="AG97" s="51"/>
      <c r="AH97" s="51"/>
      <c r="AI97" s="51"/>
    </row>
    <row r="98" spans="2:35">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row>
    <row r="99" spans="2:35">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row>
    <row r="100" spans="2:35">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row>
    <row r="101" spans="2:35">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row>
    <row r="102" spans="2:35">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row>
    <row r="103" spans="2:35">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row>
    <row r="104" spans="2:35">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row>
    <row r="105" spans="2:35">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row>
    <row r="106" spans="2:35">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row>
    <row r="107" spans="2:35">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row>
    <row r="108" spans="2:35">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row>
    <row r="109" spans="2:35">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row>
    <row r="110" spans="2:35">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row>
    <row r="111" spans="2:35">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row>
    <row r="112" spans="2:35">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row>
    <row r="113" spans="2:35">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row>
    <row r="114" spans="2:35">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row>
    <row r="115" spans="2:35">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row>
    <row r="116" spans="2:35">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row>
  </sheetData>
  <mergeCells count="15">
    <mergeCell ref="D91:F91"/>
    <mergeCell ref="R96:X97"/>
    <mergeCell ref="D54:F54"/>
    <mergeCell ref="M54:N55"/>
    <mergeCell ref="P54:Q55"/>
    <mergeCell ref="R72:X73"/>
    <mergeCell ref="D77:F77"/>
    <mergeCell ref="M77:N78"/>
    <mergeCell ref="P77:Q78"/>
    <mergeCell ref="M10:N11"/>
    <mergeCell ref="P10:Q11"/>
    <mergeCell ref="D14:F14"/>
    <mergeCell ref="H26:L27"/>
    <mergeCell ref="R26:X27"/>
    <mergeCell ref="H48:L4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Péndulo F</vt:lpstr>
      <vt:lpstr>Campo E</vt:lpstr>
      <vt:lpstr>Ley Ohm</vt:lpstr>
      <vt:lpstr>Circuitos SyP</vt:lpstr>
      <vt:lpstr>Kirchhoff</vt:lpstr>
      <vt:lpstr>Campo T</vt:lpstr>
      <vt:lpstr>Ondas M</vt:lpstr>
      <vt:lpstr>Optica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naran</cp:lastModifiedBy>
  <dcterms:created xsi:type="dcterms:W3CDTF">2020-04-20T04:27:18Z</dcterms:created>
  <dcterms:modified xsi:type="dcterms:W3CDTF">2020-08-01T07:12:35Z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0x010100FCA2238BF1B4B64789E1174C2F0F88B5</vt:lpwstr>
  </property>
</Properties>
</file>