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carchio/Desktop/AI_FinalProj/"/>
    </mc:Choice>
  </mc:AlternateContent>
  <xr:revisionPtr revIDLastSave="0" documentId="13_ncr:1_{FBBF5C9F-52A5-F742-9C6B-DDD4C1BCCFE0}" xr6:coauthVersionLast="36" xr6:coauthVersionMax="36" xr10:uidLastSave="{00000000-0000-0000-0000-000000000000}"/>
  <bookViews>
    <workbookView xWindow="9580" yWindow="460" windowWidth="19220" windowHeight="16040" xr2:uid="{A814261C-8BD5-8244-97FC-3BBC6B600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25" i="1"/>
  <c r="G26" i="1"/>
  <c r="G27" i="1"/>
  <c r="G28" i="1"/>
  <c r="G29" i="1"/>
  <c r="G30" i="1"/>
  <c r="G31" i="1"/>
  <c r="G34" i="1"/>
  <c r="F27" i="1"/>
  <c r="F28" i="1"/>
  <c r="F29" i="1"/>
  <c r="F30" i="1"/>
  <c r="F31" i="1"/>
  <c r="F32" i="1"/>
  <c r="F33" i="1"/>
  <c r="F34" i="1"/>
  <c r="F26" i="1"/>
  <c r="F25" i="1"/>
  <c r="H29" i="1" l="1"/>
  <c r="H30" i="1"/>
  <c r="H31" i="1"/>
  <c r="H32" i="1"/>
  <c r="H33" i="1"/>
  <c r="H34" i="1"/>
  <c r="H35" i="1"/>
  <c r="H36" i="1"/>
  <c r="H28" i="1"/>
  <c r="H27" i="1"/>
  <c r="G20" i="1"/>
  <c r="G19" i="1"/>
  <c r="G18" i="1"/>
  <c r="G17" i="1"/>
  <c r="G16" i="1"/>
  <c r="G15" i="1"/>
  <c r="G14" i="1"/>
  <c r="G13" i="1"/>
  <c r="G12" i="1"/>
  <c r="G11" i="1"/>
  <c r="H6" i="1"/>
  <c r="H5" i="1"/>
  <c r="H4" i="1"/>
  <c r="H3" i="1"/>
  <c r="H2" i="1"/>
  <c r="I6" i="1"/>
  <c r="I5" i="1"/>
  <c r="I4" i="1"/>
  <c r="I3" i="1"/>
  <c r="I2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K6" i="1" s="1"/>
  <c r="C50" i="1"/>
  <c r="J6" i="1" s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K5" i="1" s="1"/>
  <c r="C38" i="1"/>
  <c r="J5" i="1" s="1"/>
  <c r="D35" i="1"/>
  <c r="D23" i="1"/>
  <c r="D34" i="1"/>
  <c r="D33" i="1"/>
  <c r="D32" i="1"/>
  <c r="D31" i="1"/>
  <c r="D30" i="1"/>
  <c r="D29" i="1"/>
  <c r="D28" i="1"/>
  <c r="D27" i="1"/>
  <c r="D26" i="1"/>
  <c r="K4" i="1" s="1"/>
  <c r="C35" i="1"/>
  <c r="C34" i="1"/>
  <c r="C33" i="1"/>
  <c r="C32" i="1"/>
  <c r="C31" i="1"/>
  <c r="C30" i="1"/>
  <c r="C29" i="1"/>
  <c r="C28" i="1"/>
  <c r="C27" i="1"/>
  <c r="C26" i="1"/>
  <c r="J4" i="1" s="1"/>
  <c r="D18" i="1"/>
  <c r="D22" i="1"/>
  <c r="D21" i="1"/>
  <c r="D20" i="1"/>
  <c r="D19" i="1"/>
  <c r="D17" i="1"/>
  <c r="D16" i="1"/>
  <c r="D15" i="1"/>
  <c r="D14" i="1"/>
  <c r="K3" i="1" s="1"/>
  <c r="C23" i="1"/>
  <c r="C22" i="1"/>
  <c r="C21" i="1"/>
  <c r="C20" i="1"/>
  <c r="C19" i="1"/>
  <c r="C18" i="1"/>
  <c r="C17" i="1"/>
  <c r="C16" i="1"/>
  <c r="C15" i="1"/>
  <c r="C14" i="1"/>
  <c r="J3" i="1" s="1"/>
  <c r="D11" i="1"/>
  <c r="D10" i="1"/>
  <c r="J35" i="1" s="1"/>
  <c r="D9" i="1"/>
  <c r="D8" i="1"/>
  <c r="D7" i="1"/>
  <c r="J32" i="1" s="1"/>
  <c r="D6" i="1"/>
  <c r="J31" i="1" s="1"/>
  <c r="D5" i="1"/>
  <c r="D4" i="1"/>
  <c r="D3" i="1"/>
  <c r="J28" i="1" s="1"/>
  <c r="D2" i="1"/>
  <c r="K2" i="1" s="1"/>
  <c r="C3" i="1"/>
  <c r="C4" i="1"/>
  <c r="I13" i="1" s="1"/>
  <c r="C5" i="1"/>
  <c r="I14" i="1" s="1"/>
  <c r="C6" i="1"/>
  <c r="C7" i="1"/>
  <c r="C8" i="1"/>
  <c r="I17" i="1" s="1"/>
  <c r="C9" i="1"/>
  <c r="I18" i="1" s="1"/>
  <c r="C10" i="1"/>
  <c r="C11" i="1"/>
  <c r="C2" i="1"/>
  <c r="J2" i="1" s="1"/>
  <c r="J29" i="1" l="1"/>
  <c r="I20" i="1"/>
  <c r="I16" i="1"/>
  <c r="I12" i="1"/>
  <c r="J30" i="1"/>
  <c r="J36" i="1"/>
  <c r="J33" i="1"/>
  <c r="I19" i="1"/>
  <c r="I15" i="1"/>
  <c r="J34" i="1"/>
  <c r="I11" i="1"/>
  <c r="J27" i="1"/>
  <c r="G7" i="1"/>
</calcChain>
</file>

<file path=xl/sharedStrings.xml><?xml version="1.0" encoding="utf-8"?>
<sst xmlns="http://schemas.openxmlformats.org/spreadsheetml/2006/main" count="29" uniqueCount="10">
  <si>
    <t xml:space="preserve">Face Data Accuracy </t>
  </si>
  <si>
    <t>Digit Data Accuracy</t>
  </si>
  <si>
    <t xml:space="preserve">Digit Data Time </t>
  </si>
  <si>
    <t>Face Data Time</t>
  </si>
  <si>
    <t>face data acc</t>
  </si>
  <si>
    <t xml:space="preserve">average </t>
  </si>
  <si>
    <t>Data Accuracy</t>
  </si>
  <si>
    <t xml:space="preserve">Face Data Error </t>
  </si>
  <si>
    <t>Standard Deviation Faces</t>
  </si>
  <si>
    <t>Standard Deviation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</si>
</sst>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 Data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5437702640112"/>
          <c:y val="0.1506682228395772"/>
          <c:w val="0.72564298286243623"/>
          <c:h val="0.657013463087469"/>
        </c:manualLayout>
      </c:layout>
      <c:lineChart>
        <c:grouping val="standard"/>
        <c:varyColors val="0"/>
        <c:ser>
          <c:idx val="0"/>
          <c:order val="0"/>
          <c:tx>
            <c:v>Test 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Sheet1!$F$11:$F$20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Sheet1!$G$11:$G$20</c:f>
              <c:numCache>
                <c:formatCode>General</c:formatCode>
                <c:ptCount val="10"/>
                <c:pt idx="0">
                  <c:v>25.02000000000001</c:v>
                </c:pt>
                <c:pt idx="1">
                  <c:v>19.14</c:v>
                </c:pt>
                <c:pt idx="2">
                  <c:v>18.28</c:v>
                </c:pt>
                <c:pt idx="3">
                  <c:v>14.060000000000002</c:v>
                </c:pt>
                <c:pt idx="4">
                  <c:v>16.180000000000007</c:v>
                </c:pt>
                <c:pt idx="5">
                  <c:v>14.099999999999994</c:v>
                </c:pt>
                <c:pt idx="6">
                  <c:v>15.900000000000006</c:v>
                </c:pt>
                <c:pt idx="7">
                  <c:v>17.040000000000006</c:v>
                </c:pt>
                <c:pt idx="8">
                  <c:v>15.900000000000006</c:v>
                </c:pt>
                <c:pt idx="9">
                  <c:v>11.599999999999994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2-9A4D-A4A5-3E66C7A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42399"/>
        <c:axId val="2070250111"/>
      </c:lineChart>
      <c:lineChart>
        <c:grouping val="standard"/>
        <c:varyColors val="0"/>
        <c:ser>
          <c:idx val="1"/>
          <c:order val="1"/>
          <c:tx>
            <c:v>Time to 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Sheet1!$I$11:$I$20</c:f>
              <c:numCache>
                <c:formatCode>General</c:formatCode>
                <c:ptCount val="10"/>
                <c:pt idx="0">
                  <c:v>2.9299999999999997</c:v>
                </c:pt>
                <c:pt idx="1">
                  <c:v>8.0920000000000005</c:v>
                </c:pt>
                <c:pt idx="2">
                  <c:v>14.312000000000001</c:v>
                </c:pt>
                <c:pt idx="3">
                  <c:v>22.062000000000001</c:v>
                </c:pt>
                <c:pt idx="4">
                  <c:v>30.03</c:v>
                </c:pt>
                <c:pt idx="5">
                  <c:v>39.389999999999993</c:v>
                </c:pt>
                <c:pt idx="6">
                  <c:v>49.902000000000001</c:v>
                </c:pt>
                <c:pt idx="7">
                  <c:v>60.496000000000002</c:v>
                </c:pt>
                <c:pt idx="8">
                  <c:v>72.792000000000002</c:v>
                </c:pt>
                <c:pt idx="9">
                  <c:v>85.614000000000004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2-9A4D-A4A5-3E66C7A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8879"/>
        <c:axId val="2071813151"/>
      </c:lineChart>
      <c:valAx>
        <c:axId val="207025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 (Percentage)</a:t>
                </a:r>
              </a:p>
            </c:rich>
          </c:tx>
          <c:layout>
            <c:manualLayout>
              <c:xMode val="edge"/>
              <c:yMode val="edge"/>
              <c:x val="0.93876535433070862"/>
              <c:y val="0.2678805911265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42399"/>
        <c:crosses val="max"/>
        <c:crossBetween val="between"/>
      </c:valAx>
      <c:catAx>
        <c:axId val="2070642399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0111"/>
        <c:crosses val="autoZero"/>
        <c:auto val="1"/>
        <c:lblAlgn val="ctr"/>
        <c:lblOffset val="100"/>
        <c:noMultiLvlLbl val="0"/>
      </c:catAx>
      <c:valAx>
        <c:axId val="207181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Train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973135710977305E-2"/>
              <c:y val="0.25864251310966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8879"/>
        <c:crosses val="autoZero"/>
        <c:crossBetween val="between"/>
      </c:valAx>
      <c:catAx>
        <c:axId val="2090908879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81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 Data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5437702640112"/>
          <c:y val="0.1506682228395772"/>
          <c:w val="0.72564298286243623"/>
          <c:h val="0.657013463087469"/>
        </c:manualLayout>
      </c:layout>
      <c:lineChart>
        <c:grouping val="standard"/>
        <c:varyColors val="0"/>
        <c:ser>
          <c:idx val="0"/>
          <c:order val="0"/>
          <c:tx>
            <c:v>Time to 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Sheet1!$F$11:$F$20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Sheet1!$H$27:$H$36</c:f>
              <c:numCache>
                <c:formatCode>General</c:formatCode>
                <c:ptCount val="10"/>
                <c:pt idx="0">
                  <c:v>23.340000000000003</c:v>
                </c:pt>
                <c:pt idx="1">
                  <c:v>20.02000000000001</c:v>
                </c:pt>
                <c:pt idx="2">
                  <c:v>19.72</c:v>
                </c:pt>
                <c:pt idx="3">
                  <c:v>20.52000000000001</c:v>
                </c:pt>
                <c:pt idx="4">
                  <c:v>19.460000000000008</c:v>
                </c:pt>
                <c:pt idx="5">
                  <c:v>19.019999999999996</c:v>
                </c:pt>
                <c:pt idx="6">
                  <c:v>18.900000000000006</c:v>
                </c:pt>
                <c:pt idx="7">
                  <c:v>18.700000000000003</c:v>
                </c:pt>
                <c:pt idx="8">
                  <c:v>18.319999999999993</c:v>
                </c:pt>
                <c:pt idx="9">
                  <c:v>19.259999999999991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1-6042-A4F5-1A6F2BBB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42399"/>
        <c:axId val="2070250111"/>
      </c:lineChart>
      <c:lineChart>
        <c:grouping val="standard"/>
        <c:varyColors val="0"/>
        <c:ser>
          <c:idx val="2"/>
          <c:order val="1"/>
          <c:tx>
            <c:v>Test Error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Sheet1!$F$11:$F$20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Sheet1!$J$27:$J$36</c:f>
              <c:numCache>
                <c:formatCode>General</c:formatCode>
                <c:ptCount val="10"/>
                <c:pt idx="0">
                  <c:v>10.722000000000003</c:v>
                </c:pt>
                <c:pt idx="1">
                  <c:v>28.645999999999997</c:v>
                </c:pt>
                <c:pt idx="2">
                  <c:v>54.994000000000007</c:v>
                </c:pt>
                <c:pt idx="3">
                  <c:v>90.00800000000001</c:v>
                </c:pt>
                <c:pt idx="4">
                  <c:v>119.372</c:v>
                </c:pt>
                <c:pt idx="5">
                  <c:v>157.45400000000001</c:v>
                </c:pt>
                <c:pt idx="6">
                  <c:v>220.62200000000001</c:v>
                </c:pt>
                <c:pt idx="7">
                  <c:v>290.91800000000001</c:v>
                </c:pt>
                <c:pt idx="8">
                  <c:v>365.25200000000001</c:v>
                </c:pt>
                <c:pt idx="9">
                  <c:v>439.95400000000001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1-6042-A4F5-1A6F2BBB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08879"/>
        <c:axId val="2071813151"/>
      </c:lineChart>
      <c:valAx>
        <c:axId val="207025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Error (Percentage)</a:t>
                </a:r>
              </a:p>
            </c:rich>
          </c:tx>
          <c:layout>
            <c:manualLayout>
              <c:xMode val="edge"/>
              <c:yMode val="edge"/>
              <c:x val="0.93876535433070862"/>
              <c:y val="0.2678805911265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642399"/>
        <c:crosses val="max"/>
        <c:crossBetween val="between"/>
      </c:valAx>
      <c:catAx>
        <c:axId val="2070642399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0111"/>
        <c:crosses val="autoZero"/>
        <c:auto val="1"/>
        <c:lblAlgn val="ctr"/>
        <c:lblOffset val="100"/>
        <c:noMultiLvlLbl val="0"/>
      </c:catAx>
      <c:valAx>
        <c:axId val="207181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Train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973135710977305E-2"/>
              <c:y val="0.25864251310966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08879"/>
        <c:crosses val="autoZero"/>
        <c:crossBetween val="between"/>
      </c:valAx>
      <c:catAx>
        <c:axId val="2090908879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07181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</a:t>
            </a:r>
            <a:r>
              <a:rPr lang="en-US" baseline="0"/>
              <a:t>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Standard Deviation Faces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Sheet1!$F$11:$F$20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Sheet1!$F$25:$F$34</c:f>
              <c:numCache>
                <c:formatCode>General</c:formatCode>
                <c:ptCount val="10"/>
                <c:pt idx="0">
                  <c:v>3.5202272653906883</c:v>
                </c:pt>
                <c:pt idx="1">
                  <c:v>0.8264381404557718</c:v>
                </c:pt>
                <c:pt idx="2">
                  <c:v>2.2117866081518778</c:v>
                </c:pt>
                <c:pt idx="3">
                  <c:v>2.5115732121520993</c:v>
                </c:pt>
                <c:pt idx="4">
                  <c:v>2.9115288080319583</c:v>
                </c:pt>
                <c:pt idx="5">
                  <c:v>1.0954451150103321</c:v>
                </c:pt>
                <c:pt idx="6">
                  <c:v>0.44721359549995793</c:v>
                </c:pt>
                <c:pt idx="7">
                  <c:v>1.018822850156003</c:v>
                </c:pt>
                <c:pt idx="8">
                  <c:v>1.7888543819998317</c:v>
                </c:pt>
                <c:pt idx="9">
                  <c:v>0.89442719099991586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0-2B4C-8E4E-B20D4784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861759"/>
        <c:axId val="1979346303"/>
      </c:lineChart>
      <c:catAx>
        <c:axId val="19788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46303"/>
        <c:crosses val="autoZero"/>
        <c:auto val="1"/>
        <c:lblAlgn val="ctr"/>
        <c:lblOffset val="100"/>
        <c:noMultiLvlLbl val="0"/>
      </c:catAx>
      <c:valAx>
        <c:axId val="19793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</a:t>
            </a:r>
            <a:r>
              <a:rPr lang="en-US" baseline="0"/>
              <a:t>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Standard Deviation Faces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Sheet1!$F$11:$F$20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Sheet1!$G$25:$G$34</c:f>
              <c:numCache>
                <c:formatCode>General</c:formatCode>
                <c:ptCount val="10"/>
                <c:pt idx="0">
                  <c:v>0.31304951684997184</c:v>
                </c:pt>
                <c:pt idx="1">
                  <c:v>4.4721359549993255E-2</c:v>
                </c:pt>
                <c:pt idx="2">
                  <c:v>4.4721359549993248E-2</c:v>
                </c:pt>
                <c:pt idx="3">
                  <c:v>0.31937438845342814</c:v>
                </c:pt>
                <c:pt idx="4">
                  <c:v>8.9442719099992865E-2</c:v>
                </c:pt>
                <c:pt idx="5">
                  <c:v>0.71554175279993015</c:v>
                </c:pt>
                <c:pt idx="6">
                  <c:v>0.44721359549995793</c:v>
                </c:pt>
                <c:pt idx="7">
                  <c:v>0</c:v>
                </c:pt>
                <c:pt idx="8">
                  <c:v>0.26832815729997223</c:v>
                </c:pt>
                <c:pt idx="9">
                  <c:v>8.944271909999206E-2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7-744E-90CB-33E118DF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861759"/>
        <c:axId val="1979346303"/>
      </c:lineChart>
      <c:catAx>
        <c:axId val="197886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346303"/>
        <c:crosses val="autoZero"/>
        <c:auto val="1"/>
        <c:lblAlgn val="ctr"/>
        <c:lblOffset val="100"/>
        <c:noMultiLvlLbl val="0"/>
      </c:catAx>
      <c:valAx>
        <c:axId val="19793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3</xdr:row>
      <xdr:rowOff>114300</xdr:rowOff>
    </xdr:from>
    <xdr:to>
      <xdr:col>19</xdr:col>
      <xdr:colOff>304800</xdr:colOff>
      <xdr:row>18</xdr:row>
      <xdr:rowOff>107950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9377C1C-878A-0848-A4E7-0E2A07908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19</xdr:row>
      <xdr:rowOff>88900</xdr:rowOff>
    </xdr:from>
    <xdr:to>
      <xdr:col>19</xdr:col>
      <xdr:colOff>317500</xdr:colOff>
      <xdr:row>34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7D192B9-DC10-F74B-B93C-7C69FA1FA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596900</xdr:colOff>
      <xdr:row>2</xdr:row>
      <xdr:rowOff>152400</xdr:rowOff>
    </xdr:from>
    <xdr:to>
      <xdr:col>5</xdr:col>
      <xdr:colOff>1651000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03583-7C6D-F643-A57C-5F331927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508000</xdr:colOff>
      <xdr:row>16</xdr:row>
      <xdr:rowOff>190500</xdr:rowOff>
    </xdr:from>
    <xdr:to>
      <xdr:col>5</xdr:col>
      <xdr:colOff>1562100</xdr:colOff>
      <xdr:row>30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D8C94-A2BD-1443-91A5-1CE4C0393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8335-55D0-3046-85DB-8005E07C02B8}">
  <dimension ref="A1:K59"/>
  <sheetViews>
    <sheetView tabSelected="1" topLeftCell="B1" workbookViewId="0">
      <selection activeCell="G18" sqref="G18"/>
    </sheetView>
  </sheetViews>
  <sheetFormatPr baseColWidth="10" defaultRowHeight="16" x14ac:dyDescent="0.2"/>
  <cols>
    <col min="1" max="1" width="17.6640625" bestFit="1" customWidth="1"/>
    <col min="2" max="3" width="17.1640625" bestFit="1" customWidth="1"/>
    <col min="4" max="4" width="14.5" bestFit="1" customWidth="1"/>
    <col min="5" max="5" width="14.5" customWidth="1"/>
    <col min="6" max="7" width="22.1640625" bestFit="1" customWidth="1"/>
    <col min="8" max="8" width="17.1640625" bestFit="1" customWidth="1"/>
    <col min="9" max="9" width="14" bestFit="1" customWidth="1"/>
    <col min="10" max="10" width="14.5" bestFit="1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2</v>
      </c>
      <c r="G1" t="s">
        <v>4</v>
      </c>
      <c r="H1" s="2">
        <v>0.1</v>
      </c>
    </row>
    <row r="2" spans="1:11" x14ac:dyDescent="0.2">
      <c r="A2" s="1">
        <v>68.7</v>
      </c>
      <c r="B2" s="1">
        <v>76.099999999999994</v>
      </c>
      <c r="C2" s="1">
        <f xml:space="preserve"> ROUND(2.55818104743957, 2)</f>
        <v>2.56</v>
      </c>
      <c r="D2" s="1">
        <f xml:space="preserve"> ROUND(10.7918746471405, 2)</f>
        <v>10.79</v>
      </c>
      <c r="E2" s="1"/>
      <c r="H2" s="1">
        <f>A2</f>
        <v>68.7</v>
      </c>
      <c r="I2" s="1">
        <f>B2</f>
        <v>76.099999999999994</v>
      </c>
      <c r="J2" s="1">
        <f>C2</f>
        <v>2.56</v>
      </c>
      <c r="K2" s="1">
        <f>D2</f>
        <v>10.79</v>
      </c>
    </row>
    <row r="3" spans="1:11" x14ac:dyDescent="0.2">
      <c r="A3" s="1">
        <v>81</v>
      </c>
      <c r="B3" s="1">
        <v>79.900000000000006</v>
      </c>
      <c r="C3" s="1">
        <f xml:space="preserve"> ROUND(7.80419206619262, 2)</f>
        <v>7.8</v>
      </c>
      <c r="D3" s="1">
        <f xml:space="preserve"> ROUND(27.9158290386199, 2)</f>
        <v>27.92</v>
      </c>
      <c r="E3" s="1"/>
      <c r="H3" s="1">
        <f>A14</f>
        <v>77</v>
      </c>
      <c r="I3" s="1">
        <f>B14</f>
        <v>76.8</v>
      </c>
      <c r="J3" s="1">
        <f>C14</f>
        <v>2.82</v>
      </c>
      <c r="K3" s="1">
        <f>D14</f>
        <v>10.63</v>
      </c>
    </row>
    <row r="4" spans="1:11" x14ac:dyDescent="0.2">
      <c r="A4" s="1">
        <v>78.7</v>
      </c>
      <c r="B4" s="1">
        <v>80.2</v>
      </c>
      <c r="C4" s="1">
        <f xml:space="preserve"> ROUND(12.6889810562133, 2)</f>
        <v>12.69</v>
      </c>
      <c r="D4" s="1">
        <f xml:space="preserve"> ROUND(42.9222929477691, 2)</f>
        <v>42.92</v>
      </c>
      <c r="E4" s="1"/>
      <c r="H4" s="1">
        <f>A26</f>
        <v>76.400000000000006</v>
      </c>
      <c r="I4" s="1">
        <f>B26</f>
        <v>76.8</v>
      </c>
      <c r="J4" s="1">
        <f>C26</f>
        <v>3.09</v>
      </c>
      <c r="K4" s="1">
        <f>D26</f>
        <v>10.73</v>
      </c>
    </row>
    <row r="5" spans="1:11" x14ac:dyDescent="0.2">
      <c r="A5" s="1">
        <v>82.3</v>
      </c>
      <c r="B5" s="1">
        <v>79.3</v>
      </c>
      <c r="C5" s="1">
        <f xml:space="preserve"> ROUND(20.1943819522857, 2)</f>
        <v>20.190000000000001</v>
      </c>
      <c r="D5" s="1">
        <f xml:space="preserve"> ROUND(77.915070772171, 2)</f>
        <v>77.92</v>
      </c>
      <c r="E5" s="1"/>
      <c r="H5" s="1">
        <f>A38</f>
        <v>76.400000000000006</v>
      </c>
      <c r="I5" s="1">
        <f>B38</f>
        <v>76.8</v>
      </c>
      <c r="J5" s="1">
        <f t="shared" ref="J5:K5" si="0">C38</f>
        <v>3.09</v>
      </c>
      <c r="K5" s="1">
        <f t="shared" si="0"/>
        <v>10.73</v>
      </c>
    </row>
    <row r="6" spans="1:11" x14ac:dyDescent="0.2">
      <c r="A6" s="1">
        <v>82</v>
      </c>
      <c r="B6" s="1">
        <v>80.7</v>
      </c>
      <c r="C6" s="1">
        <f xml:space="preserve"> ROUND(28.5468499660491, 2)</f>
        <v>28.55</v>
      </c>
      <c r="D6" s="1">
        <f xml:space="preserve"> ROUND(124.687690734863, 2)</f>
        <v>124.69</v>
      </c>
      <c r="E6" s="1"/>
      <c r="H6" s="1">
        <f>A50</f>
        <v>76.400000000000006</v>
      </c>
      <c r="I6" s="1">
        <f>B50</f>
        <v>76.8</v>
      </c>
      <c r="J6" s="1">
        <f t="shared" ref="J6:K6" si="1">C50</f>
        <v>3.09</v>
      </c>
      <c r="K6" s="1">
        <f t="shared" si="1"/>
        <v>10.73</v>
      </c>
    </row>
    <row r="7" spans="1:11" x14ac:dyDescent="0.2">
      <c r="A7" s="1">
        <v>84.7</v>
      </c>
      <c r="B7" s="1">
        <v>79.7</v>
      </c>
      <c r="C7" s="1">
        <f xml:space="preserve"> ROUND(39.1892139911651,2)</f>
        <v>39.19</v>
      </c>
      <c r="D7" s="1">
        <f xml:space="preserve"> ROUND(179.22521495819,2)</f>
        <v>179.23</v>
      </c>
      <c r="E7" s="1"/>
      <c r="F7" t="s">
        <v>5</v>
      </c>
      <c r="G7">
        <f>AVERAGE(H2:H6)</f>
        <v>74.97999999999999</v>
      </c>
      <c r="H7" s="1"/>
    </row>
    <row r="8" spans="1:11" x14ac:dyDescent="0.2">
      <c r="A8" s="1">
        <v>83.3</v>
      </c>
      <c r="B8" s="1">
        <v>80.3</v>
      </c>
      <c r="C8" s="1">
        <f xml:space="preserve"> ROUND(50.1358680725097,2)</f>
        <v>50.14</v>
      </c>
      <c r="D8" s="1">
        <f xml:space="preserve"> ROUND(245.022792816162,2)</f>
        <v>245.02</v>
      </c>
      <c r="E8" s="1"/>
      <c r="H8" s="1"/>
    </row>
    <row r="9" spans="1:11" x14ac:dyDescent="0.2">
      <c r="A9" s="1">
        <v>82</v>
      </c>
      <c r="B9" s="1">
        <v>81.3</v>
      </c>
      <c r="C9" s="1">
        <f xml:space="preserve"> ROUND(61.8798480033874,2)</f>
        <v>61.88</v>
      </c>
      <c r="D9" s="1">
        <f xml:space="preserve"> ROUND(308.198856830596,2)</f>
        <v>308.2</v>
      </c>
      <c r="E9" s="1"/>
      <c r="H9" s="1"/>
    </row>
    <row r="10" spans="1:11" x14ac:dyDescent="0.2">
      <c r="A10" s="1">
        <v>87.3</v>
      </c>
      <c r="B10" s="1">
        <v>81.2</v>
      </c>
      <c r="C10" s="1">
        <f xml:space="preserve"> ROUND(73.953770160675,2)</f>
        <v>73.95</v>
      </c>
      <c r="D10" s="1">
        <f xml:space="preserve"> ROUND(379.817221879959,2)</f>
        <v>379.82</v>
      </c>
      <c r="E10" s="1"/>
      <c r="F10" t="s">
        <v>6</v>
      </c>
      <c r="G10" t="s">
        <v>7</v>
      </c>
      <c r="I10" t="s">
        <v>3</v>
      </c>
    </row>
    <row r="11" spans="1:11" x14ac:dyDescent="0.2">
      <c r="A11" s="1">
        <v>90</v>
      </c>
      <c r="B11" s="1">
        <v>80.7</v>
      </c>
      <c r="C11" s="1">
        <f xml:space="preserve"> ROUND(87.7825000286102,2)</f>
        <v>87.78</v>
      </c>
      <c r="D11" s="1">
        <f xml:space="preserve"> ROUND(464.976681947708,2)</f>
        <v>464.98</v>
      </c>
      <c r="E11" s="1"/>
      <c r="F11" s="2">
        <v>0.1</v>
      </c>
      <c r="G11" s="3">
        <f t="shared" ref="G11:G20" si="2" xml:space="preserve"> 100- (AVERAGE(A2,A14,A26,A38,A50))</f>
        <v>25.02000000000001</v>
      </c>
      <c r="I11" s="3">
        <f t="shared" ref="I11:I20" si="3" xml:space="preserve"> AVERAGE(C2,C14,C26,C38,C50)</f>
        <v>2.9299999999999997</v>
      </c>
    </row>
    <row r="12" spans="1:11" x14ac:dyDescent="0.2">
      <c r="F12" s="2">
        <v>0.2</v>
      </c>
      <c r="G12" s="3">
        <f t="shared" si="2"/>
        <v>19.14</v>
      </c>
      <c r="I12" s="3">
        <f t="shared" si="3"/>
        <v>8.0920000000000005</v>
      </c>
    </row>
    <row r="13" spans="1:11" x14ac:dyDescent="0.2">
      <c r="A13" t="s">
        <v>0</v>
      </c>
      <c r="B13" t="s">
        <v>1</v>
      </c>
      <c r="C13" t="s">
        <v>3</v>
      </c>
      <c r="D13" t="s">
        <v>2</v>
      </c>
      <c r="F13" s="2">
        <v>0.3</v>
      </c>
      <c r="G13" s="3">
        <f t="shared" si="2"/>
        <v>18.28</v>
      </c>
      <c r="I13" s="3">
        <f t="shared" si="3"/>
        <v>14.312000000000001</v>
      </c>
    </row>
    <row r="14" spans="1:11" x14ac:dyDescent="0.2">
      <c r="A14" s="1">
        <v>77</v>
      </c>
      <c r="B14" s="1">
        <v>76.8</v>
      </c>
      <c r="C14" s="1">
        <f xml:space="preserve"> ROUND(2.82442498207092, 2)</f>
        <v>2.82</v>
      </c>
      <c r="D14" s="1">
        <f xml:space="preserve"> ROUND(10.6262822151184, 2)</f>
        <v>10.63</v>
      </c>
      <c r="E14" s="1"/>
      <c r="F14" s="2">
        <v>0.4</v>
      </c>
      <c r="G14" s="3">
        <f t="shared" si="2"/>
        <v>14.060000000000002</v>
      </c>
      <c r="I14" s="3">
        <f t="shared" si="3"/>
        <v>22.062000000000001</v>
      </c>
    </row>
    <row r="15" spans="1:11" x14ac:dyDescent="0.2">
      <c r="A15" s="1">
        <v>79.400000000000006</v>
      </c>
      <c r="B15" s="1">
        <v>80</v>
      </c>
      <c r="C15" s="1">
        <f xml:space="preserve"> ROUND(7.49362301826477, 2)</f>
        <v>7.49</v>
      </c>
      <c r="D15" s="1">
        <f xml:space="preserve"> ROUND(28.8158290386199, 2)</f>
        <v>28.82</v>
      </c>
      <c r="E15" s="1"/>
      <c r="F15" s="2">
        <v>0.5</v>
      </c>
      <c r="G15" s="3">
        <f t="shared" si="2"/>
        <v>16.180000000000007</v>
      </c>
      <c r="I15" s="3">
        <f t="shared" si="3"/>
        <v>30.03</v>
      </c>
    </row>
    <row r="16" spans="1:11" x14ac:dyDescent="0.2">
      <c r="A16" s="1">
        <v>80</v>
      </c>
      <c r="B16" s="1">
        <v>80.3</v>
      </c>
      <c r="C16" s="1">
        <f xml:space="preserve"> ROUND(12.6111121177673, 2)</f>
        <v>12.61</v>
      </c>
      <c r="D16" s="1">
        <f xml:space="preserve"> ROUND(58.1431021690368, 2)</f>
        <v>58.14</v>
      </c>
      <c r="E16" s="1"/>
      <c r="F16" s="2">
        <v>0.6</v>
      </c>
      <c r="G16" s="3">
        <f t="shared" si="2"/>
        <v>14.099999999999994</v>
      </c>
      <c r="I16" s="3">
        <f t="shared" si="3"/>
        <v>39.389999999999993</v>
      </c>
    </row>
    <row r="17" spans="1:10" x14ac:dyDescent="0.2">
      <c r="A17" s="1">
        <v>84.3</v>
      </c>
      <c r="B17" s="1">
        <v>79</v>
      </c>
      <c r="C17" s="1">
        <f xml:space="preserve"> ROUND(20.6073820590972, 2)</f>
        <v>20.61</v>
      </c>
      <c r="D17" s="1">
        <f xml:space="preserve"> ROUND(93.356397151947, 2)</f>
        <v>93.36</v>
      </c>
      <c r="E17" s="1"/>
      <c r="F17" s="2">
        <v>0.7</v>
      </c>
      <c r="G17" s="3">
        <f t="shared" si="2"/>
        <v>15.900000000000006</v>
      </c>
      <c r="I17" s="3">
        <f t="shared" si="3"/>
        <v>49.902000000000001</v>
      </c>
    </row>
    <row r="18" spans="1:10" x14ac:dyDescent="0.2">
      <c r="A18" s="1">
        <v>89</v>
      </c>
      <c r="B18" s="1">
        <v>80.5</v>
      </c>
      <c r="C18" s="1">
        <f xml:space="preserve"> ROUND(29.5308182239532, 2)</f>
        <v>29.53</v>
      </c>
      <c r="D18" s="1">
        <f xml:space="preserve"> ROUND(118.98273213123, 2)</f>
        <v>118.98</v>
      </c>
      <c r="E18" s="1"/>
      <c r="F18" s="2">
        <v>0.8</v>
      </c>
      <c r="G18" s="3">
        <f t="shared" si="2"/>
        <v>17.040000000000006</v>
      </c>
      <c r="I18" s="3">
        <f t="shared" si="3"/>
        <v>60.496000000000002</v>
      </c>
    </row>
    <row r="19" spans="1:10" x14ac:dyDescent="0.2">
      <c r="A19" s="1">
        <v>84.7</v>
      </c>
      <c r="B19" s="1">
        <v>81.3</v>
      </c>
      <c r="C19" s="1">
        <f xml:space="preserve"> ROUND(38.4801800251007,2)</f>
        <v>38.479999999999997</v>
      </c>
      <c r="D19" s="1">
        <f xml:space="preserve"> ROUND(152.425781965255,2)</f>
        <v>152.43</v>
      </c>
      <c r="E19" s="1"/>
      <c r="F19" s="2">
        <v>0.9</v>
      </c>
      <c r="G19" s="3">
        <f t="shared" si="2"/>
        <v>15.900000000000006</v>
      </c>
      <c r="I19" s="3">
        <f t="shared" si="3"/>
        <v>72.792000000000002</v>
      </c>
    </row>
    <row r="20" spans="1:10" x14ac:dyDescent="0.2">
      <c r="A20" s="1">
        <v>84.3</v>
      </c>
      <c r="B20" s="1">
        <v>81.3</v>
      </c>
      <c r="C20" s="1">
        <f xml:space="preserve"> ROUND(47.6627252101898,2)</f>
        <v>47.66</v>
      </c>
      <c r="D20" s="1">
        <f xml:space="preserve"> ROUND(215.552894115448,2)</f>
        <v>215.55</v>
      </c>
      <c r="E20" s="1"/>
      <c r="F20" s="2">
        <v>1</v>
      </c>
      <c r="G20" s="3">
        <f t="shared" si="2"/>
        <v>11.599999999999994</v>
      </c>
      <c r="I20" s="3">
        <f t="shared" si="3"/>
        <v>85.614000000000004</v>
      </c>
    </row>
    <row r="21" spans="1:10" x14ac:dyDescent="0.2">
      <c r="A21" s="1">
        <v>84.7</v>
      </c>
      <c r="B21" s="1">
        <v>81.3</v>
      </c>
      <c r="C21" s="1">
        <f xml:space="preserve"> ROUND(57.9601242542266,2)</f>
        <v>57.96</v>
      </c>
      <c r="D21" s="1">
        <f xml:space="preserve"> ROUND(287.78880405426,2)</f>
        <v>287.79000000000002</v>
      </c>
      <c r="E21" s="1"/>
      <c r="G21" s="4"/>
    </row>
    <row r="22" spans="1:10" x14ac:dyDescent="0.2">
      <c r="A22" s="1">
        <v>83.3</v>
      </c>
      <c r="B22" s="1">
        <v>81.8</v>
      </c>
      <c r="C22" s="1">
        <f xml:space="preserve"> ROUND(70.3200941085815,2)</f>
        <v>70.319999999999993</v>
      </c>
      <c r="D22" s="1">
        <f xml:space="preserve"> ROUND(363.285330295562,2)</f>
        <v>363.29</v>
      </c>
      <c r="E22" s="1"/>
    </row>
    <row r="23" spans="1:10" x14ac:dyDescent="0.2">
      <c r="A23" s="1">
        <v>88</v>
      </c>
      <c r="B23" s="1">
        <v>80.599999999999994</v>
      </c>
      <c r="C23" s="1">
        <f xml:space="preserve"> ROUND(82.8553321361541,2)</f>
        <v>82.86</v>
      </c>
      <c r="D23" s="1">
        <f xml:space="preserve"> ROUND(433.477089766819,2)</f>
        <v>433.48</v>
      </c>
      <c r="E23" s="1"/>
    </row>
    <row r="24" spans="1:10" x14ac:dyDescent="0.2">
      <c r="F24" t="s">
        <v>8</v>
      </c>
      <c r="G24" t="s">
        <v>9</v>
      </c>
    </row>
    <row r="25" spans="1:10" x14ac:dyDescent="0.2">
      <c r="A25" t="s">
        <v>0</v>
      </c>
      <c r="B25" t="s">
        <v>1</v>
      </c>
      <c r="C25" t="s">
        <v>3</v>
      </c>
      <c r="D25" t="s">
        <v>2</v>
      </c>
      <c r="F25">
        <f>STDEV(A2,A14,A26,A38,A50)</f>
        <v>3.5202272653906883</v>
      </c>
      <c r="G25">
        <f>STDEV(B2,B14,B26,B38,B50)</f>
        <v>0.31304951684997184</v>
      </c>
    </row>
    <row r="26" spans="1:10" x14ac:dyDescent="0.2">
      <c r="A26" s="1">
        <v>76.400000000000006</v>
      </c>
      <c r="B26" s="1">
        <v>76.8</v>
      </c>
      <c r="C26" s="1">
        <f xml:space="preserve"> ROUND(3.08978700637817, 2)</f>
        <v>3.09</v>
      </c>
      <c r="D26" s="1">
        <f xml:space="preserve"> ROUND(10.7346439361572, 2)</f>
        <v>10.73</v>
      </c>
      <c r="E26" s="1"/>
      <c r="F26">
        <f>STDEV(A3,A15,A27,A39,A51)</f>
        <v>0.8264381404557718</v>
      </c>
      <c r="G26">
        <f>STDEV(B3,B15,B27,B39,B51)</f>
        <v>4.4721359549993255E-2</v>
      </c>
      <c r="H26" t="s">
        <v>1</v>
      </c>
      <c r="J26" t="s">
        <v>2</v>
      </c>
    </row>
    <row r="27" spans="1:10" x14ac:dyDescent="0.2">
      <c r="A27" s="1">
        <v>81.3</v>
      </c>
      <c r="B27" s="1">
        <v>80</v>
      </c>
      <c r="C27" s="1">
        <f xml:space="preserve"> ROUND(8.38705706596374, 2)</f>
        <v>8.39</v>
      </c>
      <c r="D27" s="1">
        <f xml:space="preserve"> ROUND(28.8255507946014, 2)</f>
        <v>28.83</v>
      </c>
      <c r="E27" s="1"/>
      <c r="F27">
        <f t="shared" ref="F27:G35" si="4">STDEV(A4,A16,A28,A40,A52)</f>
        <v>2.2117866081518778</v>
      </c>
      <c r="G27">
        <f t="shared" si="4"/>
        <v>4.4721359549993248E-2</v>
      </c>
      <c r="H27" s="3">
        <f xml:space="preserve"> 100- (AVERAGE(B2,B14,B26,B38,B50))</f>
        <v>23.340000000000003</v>
      </c>
      <c r="J27" s="3">
        <f t="shared" ref="J27:J36" si="5" xml:space="preserve"> AVERAGE(D2,D14,D26,D38,D50)</f>
        <v>10.722000000000003</v>
      </c>
    </row>
    <row r="28" spans="1:10" x14ac:dyDescent="0.2">
      <c r="A28" s="1">
        <v>83.3</v>
      </c>
      <c r="B28" s="1">
        <v>80.3</v>
      </c>
      <c r="C28" s="1">
        <f xml:space="preserve"> ROUND(15.4181752204895, 2)</f>
        <v>15.42</v>
      </c>
      <c r="D28" s="1">
        <f xml:space="preserve"> ROUND(57.9698228836059, 2)</f>
        <v>57.97</v>
      </c>
      <c r="E28" s="1"/>
      <c r="F28">
        <f t="shared" si="4"/>
        <v>2.5115732121520993</v>
      </c>
      <c r="G28">
        <f t="shared" si="4"/>
        <v>0.31937438845342814</v>
      </c>
      <c r="H28" s="3">
        <f xml:space="preserve"> 100- (AVERAGE(B3,B15,B27,B39,B51))</f>
        <v>20.02000000000001</v>
      </c>
      <c r="J28" s="3">
        <f t="shared" si="5"/>
        <v>28.645999999999997</v>
      </c>
    </row>
    <row r="29" spans="1:10" x14ac:dyDescent="0.2">
      <c r="A29" s="1">
        <v>87.7</v>
      </c>
      <c r="B29" s="1">
        <v>79.7</v>
      </c>
      <c r="C29" s="1">
        <f xml:space="preserve"> ROUND(23.1689178943634, 2)</f>
        <v>23.17</v>
      </c>
      <c r="D29" s="1">
        <f xml:space="preserve"> ROUND(92.9167540073394, 2)</f>
        <v>92.92</v>
      </c>
      <c r="E29" s="1"/>
      <c r="F29">
        <f t="shared" si="4"/>
        <v>2.9115288080319583</v>
      </c>
      <c r="G29">
        <f t="shared" si="4"/>
        <v>8.9442719099992865E-2</v>
      </c>
      <c r="H29" s="3">
        <f t="shared" ref="H29:H36" si="6" xml:space="preserve"> 100- (AVERAGE(B4,B16,B28,B40,B52))</f>
        <v>19.72</v>
      </c>
      <c r="J29" s="3">
        <f t="shared" si="5"/>
        <v>54.994000000000007</v>
      </c>
    </row>
    <row r="30" spans="1:10" x14ac:dyDescent="0.2">
      <c r="A30" s="1">
        <v>82.7</v>
      </c>
      <c r="B30" s="1">
        <v>80.5</v>
      </c>
      <c r="C30" s="1">
        <f xml:space="preserve"> ROUND(30.6920511722564, 2)</f>
        <v>30.69</v>
      </c>
      <c r="D30" s="1">
        <f xml:space="preserve"> ROUND(117.734868769063, 2)</f>
        <v>117.73</v>
      </c>
      <c r="E30" s="1"/>
      <c r="F30">
        <f t="shared" si="4"/>
        <v>1.0954451150103321</v>
      </c>
      <c r="G30">
        <f t="shared" si="4"/>
        <v>0.71554175279993015</v>
      </c>
      <c r="H30" s="3">
        <f t="shared" si="6"/>
        <v>20.52000000000001</v>
      </c>
      <c r="J30" s="3">
        <f t="shared" si="5"/>
        <v>90.00800000000001</v>
      </c>
    </row>
    <row r="31" spans="1:10" x14ac:dyDescent="0.2">
      <c r="A31" s="1">
        <v>86.7</v>
      </c>
      <c r="B31" s="1">
        <v>81.3</v>
      </c>
      <c r="C31" s="1">
        <f xml:space="preserve"> ROUND(39.7646639347076,2)</f>
        <v>39.76</v>
      </c>
      <c r="D31" s="1">
        <f xml:space="preserve"> ROUND(151.8736038208,2)</f>
        <v>151.87</v>
      </c>
      <c r="E31" s="1"/>
      <c r="F31">
        <f t="shared" si="4"/>
        <v>0.44721359549995793</v>
      </c>
      <c r="G31">
        <f t="shared" si="4"/>
        <v>0.44721359549995793</v>
      </c>
      <c r="H31" s="3">
        <f t="shared" si="6"/>
        <v>19.460000000000008</v>
      </c>
      <c r="J31" s="3">
        <f t="shared" si="5"/>
        <v>119.372</v>
      </c>
    </row>
    <row r="32" spans="1:10" x14ac:dyDescent="0.2">
      <c r="A32" s="1">
        <v>84.3</v>
      </c>
      <c r="B32" s="1">
        <v>81.3</v>
      </c>
      <c r="C32" s="1">
        <f xml:space="preserve"> ROUND(50.5657639503479,2)</f>
        <v>50.57</v>
      </c>
      <c r="D32" s="1">
        <f xml:space="preserve"> ROUND(214.182737827301,2)</f>
        <v>214.18</v>
      </c>
      <c r="E32" s="1"/>
      <c r="F32">
        <f t="shared" si="4"/>
        <v>1.018822850156003</v>
      </c>
      <c r="G32">
        <f>STDEV(B9,B21,B33,B45,B57)</f>
        <v>0</v>
      </c>
      <c r="H32" s="3">
        <f t="shared" si="6"/>
        <v>19.019999999999996</v>
      </c>
      <c r="J32" s="3">
        <f t="shared" si="5"/>
        <v>157.45400000000001</v>
      </c>
    </row>
    <row r="33" spans="1:10" x14ac:dyDescent="0.2">
      <c r="A33" s="1">
        <v>82.7</v>
      </c>
      <c r="B33" s="1">
        <v>81.3</v>
      </c>
      <c r="C33" s="1">
        <f xml:space="preserve"> ROUND(60.8800780773162,2)</f>
        <v>60.88</v>
      </c>
      <c r="D33" s="1">
        <f xml:space="preserve"> ROUND(286.203783988952,2)</f>
        <v>286.2</v>
      </c>
      <c r="E33" s="1"/>
      <c r="F33">
        <f t="shared" si="4"/>
        <v>1.7888543819998317</v>
      </c>
      <c r="G33">
        <f>STDEV(B10,B22,B34,B46,B58)</f>
        <v>0.26832815729997223</v>
      </c>
      <c r="H33" s="3">
        <f t="shared" si="6"/>
        <v>18.900000000000006</v>
      </c>
      <c r="J33" s="3">
        <f t="shared" si="5"/>
        <v>220.62200000000001</v>
      </c>
    </row>
    <row r="34" spans="1:10" x14ac:dyDescent="0.2">
      <c r="A34" s="1">
        <v>83.3</v>
      </c>
      <c r="B34" s="1">
        <v>81.8</v>
      </c>
      <c r="C34" s="1">
        <f xml:space="preserve"> ROUND(73.2314000129699,2)</f>
        <v>73.23</v>
      </c>
      <c r="D34" s="1">
        <f xml:space="preserve"> ROUND(361.05399608612,2)</f>
        <v>361.05</v>
      </c>
      <c r="E34" s="1"/>
      <c r="F34">
        <f t="shared" si="4"/>
        <v>0.89442719099991586</v>
      </c>
      <c r="G34">
        <f t="shared" si="4"/>
        <v>8.944271909999206E-2</v>
      </c>
      <c r="H34" s="3">
        <f t="shared" si="6"/>
        <v>18.700000000000003</v>
      </c>
      <c r="J34" s="3">
        <f t="shared" si="5"/>
        <v>290.91800000000001</v>
      </c>
    </row>
    <row r="35" spans="1:10" x14ac:dyDescent="0.2">
      <c r="A35" s="1">
        <v>88</v>
      </c>
      <c r="B35" s="1">
        <v>80.8</v>
      </c>
      <c r="C35" s="1">
        <f xml:space="preserve"> ROUND(85.8054711818695,2)</f>
        <v>85.81</v>
      </c>
      <c r="D35" s="1">
        <f xml:space="preserve"> ROUND(433.766477089819,2)</f>
        <v>433.77</v>
      </c>
      <c r="E35" s="1"/>
      <c r="H35" s="3">
        <f t="shared" si="6"/>
        <v>18.319999999999993</v>
      </c>
      <c r="J35" s="3">
        <f t="shared" si="5"/>
        <v>365.25200000000001</v>
      </c>
    </row>
    <row r="36" spans="1:10" x14ac:dyDescent="0.2">
      <c r="H36" s="3">
        <f t="shared" si="6"/>
        <v>19.259999999999991</v>
      </c>
      <c r="J36" s="3">
        <f t="shared" si="5"/>
        <v>439.95400000000001</v>
      </c>
    </row>
    <row r="37" spans="1:10" x14ac:dyDescent="0.2">
      <c r="A37" t="s">
        <v>0</v>
      </c>
      <c r="B37" t="s">
        <v>1</v>
      </c>
      <c r="C37" t="s">
        <v>3</v>
      </c>
      <c r="D37" t="s">
        <v>2</v>
      </c>
    </row>
    <row r="38" spans="1:10" x14ac:dyDescent="0.2">
      <c r="A38" s="1">
        <v>76.400000000000006</v>
      </c>
      <c r="B38" s="1">
        <v>76.8</v>
      </c>
      <c r="C38" s="1">
        <f xml:space="preserve"> ROUND(3.08978700637817, 2)</f>
        <v>3.09</v>
      </c>
      <c r="D38" s="1">
        <f xml:space="preserve"> ROUND(10.7346439361572, 2)</f>
        <v>10.73</v>
      </c>
      <c r="E38" s="1"/>
    </row>
    <row r="39" spans="1:10" x14ac:dyDescent="0.2">
      <c r="A39" s="1">
        <v>81.3</v>
      </c>
      <c r="B39" s="1">
        <v>80</v>
      </c>
      <c r="C39" s="1">
        <f xml:space="preserve"> ROUND(8.38705706596374, 2)</f>
        <v>8.39</v>
      </c>
      <c r="D39" s="1">
        <f xml:space="preserve"> ROUND(28.8255507946014, 2)</f>
        <v>28.83</v>
      </c>
      <c r="E39" s="1"/>
    </row>
    <row r="40" spans="1:10" x14ac:dyDescent="0.2">
      <c r="A40" s="1">
        <v>83.3</v>
      </c>
      <c r="B40" s="1">
        <v>80.3</v>
      </c>
      <c r="C40" s="1">
        <f xml:space="preserve"> ROUND(15.4181752204895, 2)</f>
        <v>15.42</v>
      </c>
      <c r="D40" s="1">
        <f xml:space="preserve"> ROUND(57.9698228836059, 2)</f>
        <v>57.97</v>
      </c>
      <c r="E40" s="1"/>
    </row>
    <row r="41" spans="1:10" x14ac:dyDescent="0.2">
      <c r="A41" s="1">
        <v>87.7</v>
      </c>
      <c r="B41" s="1">
        <v>79.7</v>
      </c>
      <c r="C41" s="1">
        <f xml:space="preserve"> ROUND(23.1689178943634, 2)</f>
        <v>23.17</v>
      </c>
      <c r="D41" s="1">
        <f xml:space="preserve"> ROUND(92.9167540073394, 2)</f>
        <v>92.92</v>
      </c>
      <c r="E41" s="1"/>
    </row>
    <row r="42" spans="1:10" x14ac:dyDescent="0.2">
      <c r="A42" s="1">
        <v>82.7</v>
      </c>
      <c r="B42" s="1">
        <v>80.5</v>
      </c>
      <c r="C42" s="1">
        <f xml:space="preserve"> ROUND(30.6920511722564, 2)</f>
        <v>30.69</v>
      </c>
      <c r="D42" s="1">
        <f xml:space="preserve"> ROUND(117.734868769063, 2)</f>
        <v>117.73</v>
      </c>
      <c r="E42" s="1"/>
    </row>
    <row r="43" spans="1:10" x14ac:dyDescent="0.2">
      <c r="A43" s="1">
        <v>86.7</v>
      </c>
      <c r="B43" s="1">
        <v>81.3</v>
      </c>
      <c r="C43" s="1">
        <f xml:space="preserve"> ROUND(39.7646639347076,2)</f>
        <v>39.76</v>
      </c>
      <c r="D43" s="1">
        <f xml:space="preserve"> ROUND(151.8736038208,2)</f>
        <v>151.87</v>
      </c>
      <c r="E43" s="1"/>
    </row>
    <row r="44" spans="1:10" x14ac:dyDescent="0.2">
      <c r="A44" s="1">
        <v>84.3</v>
      </c>
      <c r="B44" s="1">
        <v>81.3</v>
      </c>
      <c r="C44" s="1">
        <f xml:space="preserve"> ROUND(50.5657639503479,2)</f>
        <v>50.57</v>
      </c>
      <c r="D44" s="1">
        <f xml:space="preserve"> ROUND(214.182737827301,2)</f>
        <v>214.18</v>
      </c>
      <c r="E44" s="1"/>
    </row>
    <row r="45" spans="1:10" x14ac:dyDescent="0.2">
      <c r="A45" s="1">
        <v>82.7</v>
      </c>
      <c r="B45" s="1">
        <v>81.3</v>
      </c>
      <c r="C45" s="1">
        <f xml:space="preserve"> ROUND(60.8800780773162,2)</f>
        <v>60.88</v>
      </c>
      <c r="D45" s="1">
        <f xml:space="preserve"> ROUND(286.203783988952,2)</f>
        <v>286.2</v>
      </c>
      <c r="E45" s="1"/>
    </row>
    <row r="46" spans="1:10" x14ac:dyDescent="0.2">
      <c r="A46" s="1">
        <v>83.3</v>
      </c>
      <c r="B46" s="1">
        <v>81.8</v>
      </c>
      <c r="C46" s="1">
        <f xml:space="preserve"> ROUND(73.2314000129699,2)</f>
        <v>73.23</v>
      </c>
      <c r="D46" s="1">
        <f xml:space="preserve"> ROUND(361.05399608612,2)</f>
        <v>361.05</v>
      </c>
      <c r="E46" s="1"/>
    </row>
    <row r="47" spans="1:10" x14ac:dyDescent="0.2">
      <c r="A47" s="1">
        <v>88</v>
      </c>
      <c r="B47" s="1">
        <v>80.8</v>
      </c>
      <c r="C47" s="1">
        <f xml:space="preserve"> ROUND(85.8054711818695,2)</f>
        <v>85.81</v>
      </c>
      <c r="D47" s="1">
        <f xml:space="preserve"> ROUND(433.766477089819,2)</f>
        <v>433.77</v>
      </c>
      <c r="E47" s="1"/>
    </row>
    <row r="49" spans="1:5" x14ac:dyDescent="0.2">
      <c r="A49" t="s">
        <v>0</v>
      </c>
      <c r="B49" t="s">
        <v>1</v>
      </c>
      <c r="C49" t="s">
        <v>3</v>
      </c>
      <c r="D49" t="s">
        <v>2</v>
      </c>
    </row>
    <row r="50" spans="1:5" x14ac:dyDescent="0.2">
      <c r="A50" s="1">
        <v>76.400000000000006</v>
      </c>
      <c r="B50" s="1">
        <v>76.8</v>
      </c>
      <c r="C50" s="1">
        <f xml:space="preserve"> ROUND(3.08978700637817, 2)</f>
        <v>3.09</v>
      </c>
      <c r="D50" s="1">
        <f xml:space="preserve"> ROUND(10.7346439361572, 2)</f>
        <v>10.73</v>
      </c>
      <c r="E50" s="1"/>
    </row>
    <row r="51" spans="1:5" x14ac:dyDescent="0.2">
      <c r="A51" s="1">
        <v>81.3</v>
      </c>
      <c r="B51" s="1">
        <v>80</v>
      </c>
      <c r="C51" s="1">
        <f xml:space="preserve"> ROUND(8.38705706596374, 2)</f>
        <v>8.39</v>
      </c>
      <c r="D51" s="1">
        <f xml:space="preserve"> ROUND(28.8255507946014, 2)</f>
        <v>28.83</v>
      </c>
      <c r="E51" s="1"/>
    </row>
    <row r="52" spans="1:5" x14ac:dyDescent="0.2">
      <c r="A52" s="1">
        <v>83.3</v>
      </c>
      <c r="B52" s="1">
        <v>80.3</v>
      </c>
      <c r="C52" s="1">
        <f xml:space="preserve"> ROUND(15.4181752204895, 2)</f>
        <v>15.42</v>
      </c>
      <c r="D52" s="1">
        <f xml:space="preserve"> ROUND(57.9698228836059, 2)</f>
        <v>57.97</v>
      </c>
      <c r="E52" s="1"/>
    </row>
    <row r="53" spans="1:5" x14ac:dyDescent="0.2">
      <c r="A53" s="1">
        <v>87.7</v>
      </c>
      <c r="B53" s="1">
        <v>79.7</v>
      </c>
      <c r="C53" s="1">
        <f xml:space="preserve"> ROUND(23.1689178943634, 2)</f>
        <v>23.17</v>
      </c>
      <c r="D53" s="1">
        <f xml:space="preserve"> ROUND(92.9167540073394, 2)</f>
        <v>92.92</v>
      </c>
      <c r="E53" s="1"/>
    </row>
    <row r="54" spans="1:5" x14ac:dyDescent="0.2">
      <c r="A54" s="1">
        <v>82.7</v>
      </c>
      <c r="B54" s="1">
        <v>80.5</v>
      </c>
      <c r="C54" s="1">
        <f xml:space="preserve"> ROUND(30.6920511722564, 2)</f>
        <v>30.69</v>
      </c>
      <c r="D54" s="1">
        <f xml:space="preserve"> ROUND(117.734868769063, 2)</f>
        <v>117.73</v>
      </c>
      <c r="E54" s="1"/>
    </row>
    <row r="55" spans="1:5" x14ac:dyDescent="0.2">
      <c r="A55" s="1">
        <v>86.7</v>
      </c>
      <c r="B55" s="1">
        <v>81.3</v>
      </c>
      <c r="C55" s="1">
        <f xml:space="preserve"> ROUND(39.7646639347076,2)</f>
        <v>39.76</v>
      </c>
      <c r="D55" s="1">
        <f xml:space="preserve"> ROUND(151.8736038208,2)</f>
        <v>151.87</v>
      </c>
      <c r="E55" s="1"/>
    </row>
    <row r="56" spans="1:5" x14ac:dyDescent="0.2">
      <c r="A56" s="1">
        <v>84.3</v>
      </c>
      <c r="B56" s="1">
        <v>81.3</v>
      </c>
      <c r="C56" s="1">
        <f xml:space="preserve"> ROUND(50.5657639503479,2)</f>
        <v>50.57</v>
      </c>
      <c r="D56" s="1">
        <f xml:space="preserve"> ROUND(214.182737827301,2)</f>
        <v>214.18</v>
      </c>
      <c r="E56" s="1"/>
    </row>
    <row r="57" spans="1:5" x14ac:dyDescent="0.2">
      <c r="A57" s="1">
        <v>82.7</v>
      </c>
      <c r="B57" s="1">
        <v>81.3</v>
      </c>
      <c r="C57" s="1">
        <f xml:space="preserve"> ROUND(60.8800780773162,2)</f>
        <v>60.88</v>
      </c>
      <c r="D57" s="1">
        <f xml:space="preserve"> ROUND(286.203783988952,2)</f>
        <v>286.2</v>
      </c>
      <c r="E57" s="1"/>
    </row>
    <row r="58" spans="1:5" x14ac:dyDescent="0.2">
      <c r="A58" s="1">
        <v>83.3</v>
      </c>
      <c r="B58" s="1">
        <v>81.8</v>
      </c>
      <c r="C58" s="1">
        <f xml:space="preserve"> ROUND(73.2314000129699,2)</f>
        <v>73.23</v>
      </c>
      <c r="D58" s="1">
        <f xml:space="preserve"> ROUND(361.05399608612,2)</f>
        <v>361.05</v>
      </c>
      <c r="E58" s="1"/>
    </row>
    <row r="59" spans="1:5" x14ac:dyDescent="0.2">
      <c r="A59" s="1">
        <v>88</v>
      </c>
      <c r="B59" s="1">
        <v>80.8</v>
      </c>
      <c r="C59" s="1">
        <f xml:space="preserve"> ROUND(85.8054711818695,2)</f>
        <v>85.81</v>
      </c>
      <c r="D59" s="1">
        <f xml:space="preserve"> ROUND(433.766477089819,2)</f>
        <v>433.77</v>
      </c>
      <c r="E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Carchio</dc:creator>
  <cp:lastModifiedBy>Nicolas Carchio</cp:lastModifiedBy>
  <dcterms:created xsi:type="dcterms:W3CDTF">2019-12-08T20:19:21Z</dcterms:created>
  <dcterms:modified xsi:type="dcterms:W3CDTF">2019-12-09T00:15:09Z</dcterms:modified>
</cp:coreProperties>
</file>