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Mobile bill" sheetId="2" r:id="rId2"/>
    <sheet name="Sheet2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S28" i="4" l="1"/>
  <c r="S27" i="4"/>
  <c r="R28" i="4"/>
  <c r="R27" i="4"/>
  <c r="Q28" i="4"/>
  <c r="Q27" i="4"/>
  <c r="U18" i="4" l="1"/>
  <c r="U19" i="4"/>
  <c r="U20" i="4"/>
  <c r="U17" i="4"/>
  <c r="U21" i="4" l="1"/>
  <c r="F14" i="3"/>
  <c r="L28" i="3"/>
  <c r="L27" i="3"/>
  <c r="L26" i="3"/>
  <c r="L25" i="3"/>
  <c r="I27" i="4" l="1"/>
  <c r="O4" i="4" s="1"/>
  <c r="J27" i="4"/>
  <c r="O5" i="4" s="1"/>
  <c r="K27" i="4"/>
  <c r="O6" i="4" s="1"/>
  <c r="L27" i="4"/>
  <c r="O7" i="4" s="1"/>
  <c r="H27" i="4"/>
  <c r="O3" i="4" s="1"/>
  <c r="H29" i="4" l="1"/>
  <c r="H30" i="4" s="1"/>
  <c r="P7" i="4" s="1"/>
  <c r="R19" i="3"/>
  <c r="U9" i="3"/>
  <c r="U13" i="3" s="1"/>
  <c r="O19" i="3"/>
  <c r="L15" i="3"/>
  <c r="L19" i="3" s="1"/>
  <c r="O15" i="3"/>
  <c r="R15" i="3"/>
  <c r="L9" i="3"/>
  <c r="L11" i="3" s="1"/>
  <c r="I8" i="3"/>
  <c r="I10" i="3" s="1"/>
  <c r="F7" i="3"/>
  <c r="F9" i="3" s="1"/>
  <c r="C15" i="3"/>
  <c r="C18" i="3" s="1"/>
  <c r="U15" i="3" l="1"/>
  <c r="U19" i="3" s="1"/>
  <c r="P4" i="4"/>
  <c r="P3" i="4"/>
  <c r="P5" i="4"/>
  <c r="P6" i="4"/>
  <c r="L13" i="3"/>
  <c r="D7" i="2"/>
  <c r="D8" i="2"/>
  <c r="D9" i="2"/>
  <c r="D10" i="2"/>
  <c r="D11" i="2"/>
  <c r="D12" i="2"/>
  <c r="D13" i="2"/>
  <c r="D14" i="2"/>
  <c r="E14" i="2" s="1"/>
  <c r="D15" i="2"/>
  <c r="D16" i="2"/>
  <c r="D17" i="2"/>
  <c r="D6" i="2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2" i="2"/>
  <c r="C36" i="1" l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S32" i="1" l="1"/>
  <c r="R32" i="1"/>
  <c r="Q32" i="1"/>
  <c r="P32" i="1"/>
  <c r="O32" i="1"/>
  <c r="N32" i="1"/>
  <c r="N36" i="1" s="1"/>
  <c r="M32" i="1"/>
  <c r="L32" i="1"/>
  <c r="K32" i="1"/>
  <c r="J32" i="1"/>
  <c r="I32" i="1"/>
  <c r="H32" i="1"/>
  <c r="G32" i="1"/>
  <c r="F32" i="1"/>
  <c r="E32" i="1"/>
  <c r="D32" i="1"/>
  <c r="C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34" i="1" s="1"/>
  <c r="B13" i="1"/>
  <c r="B12" i="1"/>
  <c r="B11" i="1"/>
  <c r="B10" i="1"/>
  <c r="B9" i="1"/>
  <c r="B8" i="1"/>
  <c r="B7" i="1"/>
  <c r="B6" i="1"/>
  <c r="B5" i="1"/>
  <c r="B4" i="1"/>
  <c r="B3" i="1"/>
  <c r="B2" i="1"/>
  <c r="B35" i="1" l="1"/>
  <c r="B32" i="1"/>
  <c r="B36" i="1" l="1"/>
</calcChain>
</file>

<file path=xl/sharedStrings.xml><?xml version="1.0" encoding="utf-8"?>
<sst xmlns="http://schemas.openxmlformats.org/spreadsheetml/2006/main" count="145" uniqueCount="85">
  <si>
    <t>Adjustment</t>
  </si>
  <si>
    <t>Bank Service Charges</t>
  </si>
  <si>
    <t>Books</t>
  </si>
  <si>
    <t>Car</t>
  </si>
  <si>
    <t>2002 Subaru</t>
  </si>
  <si>
    <t>Expenses</t>
  </si>
  <si>
    <t>Gas</t>
  </si>
  <si>
    <t>Insurance</t>
  </si>
  <si>
    <t>Parking</t>
  </si>
  <si>
    <t>Clothes</t>
  </si>
  <si>
    <t>Computer</t>
  </si>
  <si>
    <t>Eat Out</t>
  </si>
  <si>
    <t>Education</t>
  </si>
  <si>
    <t>Electronics</t>
  </si>
  <si>
    <t>Entertainment</t>
  </si>
  <si>
    <t>Movies</t>
  </si>
  <si>
    <t>Recreation</t>
  </si>
  <si>
    <t>Travel</t>
  </si>
  <si>
    <t>Food &amp; Groceries</t>
  </si>
  <si>
    <t>Gifts</t>
  </si>
  <si>
    <t>Household</t>
  </si>
  <si>
    <t>Laundry</t>
  </si>
  <si>
    <t>Misc</t>
  </si>
  <si>
    <t>Mobile</t>
  </si>
  <si>
    <t>Mobile Bill</t>
  </si>
  <si>
    <t>Party</t>
  </si>
  <si>
    <t>Public Transport</t>
  </si>
  <si>
    <t>Rent &amp; Expenses</t>
  </si>
  <si>
    <t>Subscriptions</t>
  </si>
  <si>
    <t>Total</t>
  </si>
  <si>
    <t>Fee</t>
  </si>
  <si>
    <t>Car Related</t>
  </si>
  <si>
    <t>Just Rent &amp; Expenses</t>
  </si>
  <si>
    <t>Date</t>
  </si>
  <si>
    <t>Bill, Tax</t>
  </si>
  <si>
    <t>Costco</t>
  </si>
  <si>
    <t>Tissues</t>
  </si>
  <si>
    <t>Milk</t>
  </si>
  <si>
    <t>Eggs</t>
  </si>
  <si>
    <t>Brownie</t>
  </si>
  <si>
    <t>Yogurt</t>
  </si>
  <si>
    <t>Liquid</t>
  </si>
  <si>
    <t>Tax</t>
  </si>
  <si>
    <t>Trash Bag</t>
  </si>
  <si>
    <t>Returns</t>
  </si>
  <si>
    <t>Main Group</t>
  </si>
  <si>
    <t>Share/Person</t>
  </si>
  <si>
    <t>To Neo</t>
  </si>
  <si>
    <t>Mounika</t>
  </si>
  <si>
    <t>Chandini</t>
  </si>
  <si>
    <t>Small Group</t>
  </si>
  <si>
    <t>Paid</t>
  </si>
  <si>
    <t>Balance</t>
  </si>
  <si>
    <t>---</t>
  </si>
  <si>
    <t>Anudeep</t>
  </si>
  <si>
    <t>Neo</t>
  </si>
  <si>
    <t>Budda</t>
  </si>
  <si>
    <t>Prem</t>
  </si>
  <si>
    <t>Sushma</t>
  </si>
  <si>
    <t>TOTAL</t>
  </si>
  <si>
    <t>TOTAL PER PERSON</t>
  </si>
  <si>
    <t>Particulars</t>
  </si>
  <si>
    <t>To Pay</t>
  </si>
  <si>
    <t>Walmart</t>
  </si>
  <si>
    <t>Foodmaxx</t>
  </si>
  <si>
    <t>Staples</t>
  </si>
  <si>
    <t>Indian Market (Chicken)</t>
  </si>
  <si>
    <t>Bharat Bazar (Tamarind, Chilli)</t>
  </si>
  <si>
    <t>Car Rent</t>
  </si>
  <si>
    <t>Parking at Enterprise</t>
  </si>
  <si>
    <t>Motel</t>
  </si>
  <si>
    <t>Universal Tickets</t>
  </si>
  <si>
    <t>Parking at Universal</t>
  </si>
  <si>
    <t>Parking at Motel</t>
  </si>
  <si>
    <t>Tip</t>
  </si>
  <si>
    <t>Parking at Santa Monica</t>
  </si>
  <si>
    <t>Dominos</t>
  </si>
  <si>
    <t>Taco Bell</t>
  </si>
  <si>
    <t>7 11</t>
  </si>
  <si>
    <t>Santa Monica</t>
  </si>
  <si>
    <t>Prem Budda</t>
  </si>
  <si>
    <t>Change</t>
  </si>
  <si>
    <t>NOC</t>
  </si>
  <si>
    <t>div by 5</t>
  </si>
  <si>
    <t>times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</si>
</sst>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7" fontId="1" fillId="0" borderId="1" xfId="0" applyNumberFormat="1" applyFont="1" applyBorder="1"/>
    <xf numFmtId="0" fontId="1" fillId="0" borderId="3" xfId="0" applyFont="1" applyBorder="1"/>
    <xf numFmtId="164" fontId="0" fillId="0" borderId="1" xfId="0" applyNumberFormat="1" applyBorder="1"/>
    <xf numFmtId="14" fontId="0" fillId="0" borderId="0" xfId="0" applyNumberFormat="1"/>
    <xf numFmtId="0" fontId="0" fillId="0" borderId="1" xfId="0" applyBorder="1"/>
    <xf numFmtId="0" fontId="2" fillId="0" borderId="0" xfId="0" quotePrefix="1" applyFont="1"/>
    <xf numFmtId="164" fontId="1" fillId="0" borderId="1" xfId="0" applyNumberFormat="1" applyFont="1" applyBorder="1"/>
    <xf numFmtId="16" fontId="0" fillId="0" borderId="0" xfId="0" applyNumberFormat="1"/>
    <xf numFmtId="164" fontId="0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pane xSplit="1" ySplit="1" topLeftCell="J17" activePane="bottomRight" state="frozen"/>
      <selection pane="topRight" activeCell="B1" sqref="B1"/>
      <selection pane="bottomLeft" activeCell="A2" sqref="A2"/>
      <selection pane="bottomRight" activeCell="N27" sqref="N27"/>
    </sheetView>
  </sheetViews>
  <sheetFormatPr defaultRowHeight="15" x14ac:dyDescent="0.25"/>
  <cols>
    <col min="1" max="1" width="19.85546875" style="2" bestFit="1" customWidth="1"/>
    <col min="2" max="2" width="10.140625" bestFit="1" customWidth="1"/>
  </cols>
  <sheetData>
    <row r="1" spans="1:19" s="2" customFormat="1" x14ac:dyDescent="0.25">
      <c r="A1" s="3"/>
      <c r="B1" s="3"/>
      <c r="C1" s="5">
        <v>42217</v>
      </c>
      <c r="D1" s="5">
        <v>42248</v>
      </c>
      <c r="E1" s="5">
        <v>42278</v>
      </c>
      <c r="F1" s="5">
        <v>42309</v>
      </c>
      <c r="G1" s="5">
        <v>42339</v>
      </c>
      <c r="H1" s="5">
        <v>42370</v>
      </c>
      <c r="I1" s="5">
        <v>42401</v>
      </c>
      <c r="J1" s="5">
        <v>42430</v>
      </c>
      <c r="K1" s="5">
        <v>42461</v>
      </c>
      <c r="L1" s="5">
        <v>42491</v>
      </c>
      <c r="M1" s="5">
        <v>42522</v>
      </c>
      <c r="N1" s="5">
        <v>42552</v>
      </c>
      <c r="O1" s="5">
        <v>42583</v>
      </c>
      <c r="P1" s="5">
        <v>42614</v>
      </c>
      <c r="Q1" s="5">
        <v>42644</v>
      </c>
      <c r="R1" s="5">
        <v>42675</v>
      </c>
      <c r="S1" s="5">
        <v>42705</v>
      </c>
    </row>
    <row r="2" spans="1:19" x14ac:dyDescent="0.25">
      <c r="A2" s="4" t="s">
        <v>0</v>
      </c>
      <c r="B2" s="1">
        <f>SUM(C2:S2)</f>
        <v>8.07</v>
      </c>
      <c r="C2" s="1">
        <v>0.09</v>
      </c>
      <c r="D2" s="1">
        <v>0</v>
      </c>
      <c r="E2" s="1">
        <v>0</v>
      </c>
      <c r="F2" s="1">
        <v>0</v>
      </c>
      <c r="G2" s="1">
        <v>-0.37</v>
      </c>
      <c r="H2" s="1">
        <v>0.39</v>
      </c>
      <c r="I2" s="1">
        <v>2.2000000000000002</v>
      </c>
      <c r="J2" s="1">
        <v>0</v>
      </c>
      <c r="K2" s="1">
        <v>5</v>
      </c>
      <c r="L2" s="1">
        <v>0.76</v>
      </c>
      <c r="M2" s="1">
        <v>0</v>
      </c>
      <c r="N2" s="1">
        <v>0</v>
      </c>
      <c r="O2" s="1"/>
      <c r="P2" s="1"/>
      <c r="Q2" s="1"/>
      <c r="R2" s="1"/>
      <c r="S2" s="1"/>
    </row>
    <row r="3" spans="1:19" x14ac:dyDescent="0.25">
      <c r="A3" s="3" t="s">
        <v>1</v>
      </c>
      <c r="B3" s="1">
        <f t="shared" ref="B3:B30" si="0">SUM(C3:S3)</f>
        <v>148.66</v>
      </c>
      <c r="C3" s="1">
        <v>13.28</v>
      </c>
      <c r="D3" s="1">
        <v>3</v>
      </c>
      <c r="E3" s="1">
        <v>3</v>
      </c>
      <c r="F3" s="1">
        <v>13.12</v>
      </c>
      <c r="G3" s="1">
        <v>21.12</v>
      </c>
      <c r="H3" s="1">
        <v>0</v>
      </c>
      <c r="I3" s="1">
        <v>15.84</v>
      </c>
      <c r="J3" s="1">
        <v>0</v>
      </c>
      <c r="K3" s="1">
        <v>21.12</v>
      </c>
      <c r="L3" s="1">
        <v>5.28</v>
      </c>
      <c r="M3" s="1">
        <v>17.3</v>
      </c>
      <c r="N3" s="1">
        <v>35.6</v>
      </c>
      <c r="O3" s="1"/>
      <c r="P3" s="1"/>
      <c r="Q3" s="1"/>
      <c r="R3" s="1"/>
      <c r="S3" s="1"/>
    </row>
    <row r="4" spans="1:19" x14ac:dyDescent="0.25">
      <c r="A4" s="3" t="s">
        <v>2</v>
      </c>
      <c r="B4" s="1">
        <f t="shared" si="0"/>
        <v>55.620000000000005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24.41</v>
      </c>
      <c r="I4" s="1">
        <v>0</v>
      </c>
      <c r="J4" s="1">
        <v>31.21</v>
      </c>
      <c r="K4" s="1">
        <v>0</v>
      </c>
      <c r="L4" s="1">
        <v>0</v>
      </c>
      <c r="M4" s="1">
        <v>0</v>
      </c>
      <c r="N4" s="1">
        <v>0</v>
      </c>
      <c r="O4" s="1"/>
      <c r="P4" s="1"/>
      <c r="Q4" s="1"/>
      <c r="R4" s="1"/>
      <c r="S4" s="1"/>
    </row>
    <row r="5" spans="1:19" x14ac:dyDescent="0.25">
      <c r="A5" s="3" t="s">
        <v>3</v>
      </c>
      <c r="B5" s="1">
        <f t="shared" si="0"/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/>
      <c r="P5" s="1"/>
      <c r="Q5" s="1"/>
      <c r="R5" s="1"/>
      <c r="S5" s="1"/>
    </row>
    <row r="6" spans="1:19" x14ac:dyDescent="0.25">
      <c r="A6" s="3" t="s">
        <v>4</v>
      </c>
      <c r="B6" s="1">
        <f t="shared" si="0"/>
        <v>1500</v>
      </c>
      <c r="C6" s="1">
        <v>0</v>
      </c>
      <c r="D6" s="1">
        <v>0</v>
      </c>
      <c r="E6" s="1">
        <v>0</v>
      </c>
      <c r="F6" s="1">
        <v>2100</v>
      </c>
      <c r="G6" s="1">
        <v>0</v>
      </c>
      <c r="H6" s="1">
        <v>0</v>
      </c>
      <c r="I6" s="1">
        <v>0</v>
      </c>
      <c r="J6" s="1">
        <v>0</v>
      </c>
      <c r="K6" s="1">
        <v>-600</v>
      </c>
      <c r="L6" s="1">
        <v>0</v>
      </c>
      <c r="M6" s="1">
        <v>0</v>
      </c>
      <c r="N6" s="1">
        <v>0</v>
      </c>
      <c r="O6" s="1"/>
      <c r="P6" s="1"/>
      <c r="Q6" s="1"/>
      <c r="R6" s="1"/>
      <c r="S6" s="1"/>
    </row>
    <row r="7" spans="1:19" x14ac:dyDescent="0.25">
      <c r="A7" s="3" t="s">
        <v>5</v>
      </c>
      <c r="B7" s="1">
        <f t="shared" si="0"/>
        <v>287.39999999999998</v>
      </c>
      <c r="C7" s="1">
        <v>0</v>
      </c>
      <c r="D7" s="1">
        <v>0</v>
      </c>
      <c r="E7" s="1">
        <v>0</v>
      </c>
      <c r="F7" s="1">
        <v>10.77</v>
      </c>
      <c r="G7" s="1">
        <v>29.94</v>
      </c>
      <c r="H7" s="1">
        <v>2.83</v>
      </c>
      <c r="I7" s="1">
        <v>31.21</v>
      </c>
      <c r="J7" s="1">
        <v>3.85</v>
      </c>
      <c r="K7" s="1">
        <v>208.8</v>
      </c>
      <c r="L7" s="1">
        <v>0</v>
      </c>
      <c r="M7" s="1">
        <v>0</v>
      </c>
      <c r="N7" s="1">
        <v>0</v>
      </c>
      <c r="O7" s="1"/>
      <c r="P7" s="1"/>
      <c r="Q7" s="1"/>
      <c r="R7" s="1"/>
      <c r="S7" s="1"/>
    </row>
    <row r="8" spans="1:19" x14ac:dyDescent="0.25">
      <c r="A8" s="3" t="s">
        <v>6</v>
      </c>
      <c r="B8" s="1">
        <f t="shared" si="0"/>
        <v>597.98</v>
      </c>
      <c r="C8" s="1">
        <v>0</v>
      </c>
      <c r="D8" s="1">
        <v>0</v>
      </c>
      <c r="E8" s="1">
        <v>0</v>
      </c>
      <c r="F8" s="1">
        <v>10</v>
      </c>
      <c r="G8" s="1">
        <v>78.38</v>
      </c>
      <c r="H8" s="1">
        <v>152.84</v>
      </c>
      <c r="I8" s="1">
        <v>137.4</v>
      </c>
      <c r="J8" s="1">
        <v>142.74</v>
      </c>
      <c r="K8" s="1">
        <v>76.62</v>
      </c>
      <c r="L8" s="1">
        <v>0</v>
      </c>
      <c r="M8" s="1">
        <v>0</v>
      </c>
      <c r="N8" s="1">
        <v>0</v>
      </c>
      <c r="O8" s="1"/>
      <c r="P8" s="1"/>
      <c r="Q8" s="1"/>
      <c r="R8" s="1"/>
      <c r="S8" s="1"/>
    </row>
    <row r="9" spans="1:19" x14ac:dyDescent="0.25">
      <c r="A9" s="3" t="s">
        <v>7</v>
      </c>
      <c r="B9" s="1">
        <f t="shared" si="0"/>
        <v>152.04</v>
      </c>
      <c r="C9" s="1">
        <v>0</v>
      </c>
      <c r="D9" s="1">
        <v>0</v>
      </c>
      <c r="E9" s="1">
        <v>0</v>
      </c>
      <c r="F9" s="1">
        <v>0</v>
      </c>
      <c r="G9" s="1">
        <v>33.549999999999997</v>
      </c>
      <c r="H9" s="1">
        <v>32.67</v>
      </c>
      <c r="I9" s="1">
        <v>32.67</v>
      </c>
      <c r="J9" s="1">
        <v>32.67</v>
      </c>
      <c r="K9" s="1">
        <v>20.48</v>
      </c>
      <c r="L9" s="1">
        <v>0</v>
      </c>
      <c r="M9" s="1">
        <v>0</v>
      </c>
      <c r="N9" s="1">
        <v>0</v>
      </c>
      <c r="O9" s="1"/>
      <c r="P9" s="1"/>
      <c r="Q9" s="1"/>
      <c r="R9" s="1"/>
      <c r="S9" s="1"/>
    </row>
    <row r="10" spans="1:19" x14ac:dyDescent="0.25">
      <c r="A10" s="3" t="s">
        <v>8</v>
      </c>
      <c r="B10" s="1">
        <f t="shared" si="0"/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/>
      <c r="P10" s="1"/>
      <c r="Q10" s="1"/>
      <c r="R10" s="1"/>
      <c r="S10" s="1"/>
    </row>
    <row r="11" spans="1:19" x14ac:dyDescent="0.25">
      <c r="A11" s="3" t="s">
        <v>9</v>
      </c>
      <c r="B11" s="1">
        <f t="shared" si="0"/>
        <v>18.670000000000002</v>
      </c>
      <c r="C11" s="1">
        <v>0</v>
      </c>
      <c r="D11" s="1">
        <v>0</v>
      </c>
      <c r="E11" s="1">
        <v>0</v>
      </c>
      <c r="F11" s="1">
        <v>2.2999999999999998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16.37</v>
      </c>
      <c r="M11" s="1">
        <v>0</v>
      </c>
      <c r="N11" s="1">
        <v>0</v>
      </c>
      <c r="O11" s="1"/>
      <c r="P11" s="1"/>
      <c r="Q11" s="1"/>
      <c r="R11" s="1"/>
      <c r="S11" s="1"/>
    </row>
    <row r="12" spans="1:19" x14ac:dyDescent="0.25">
      <c r="A12" s="3" t="s">
        <v>10</v>
      </c>
      <c r="B12" s="1">
        <f t="shared" si="0"/>
        <v>739.51</v>
      </c>
      <c r="C12" s="1">
        <v>330.23</v>
      </c>
      <c r="D12" s="1">
        <v>113.76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290.99</v>
      </c>
      <c r="L12" s="1">
        <v>0</v>
      </c>
      <c r="M12" s="1">
        <v>0</v>
      </c>
      <c r="N12" s="1">
        <v>4.53</v>
      </c>
      <c r="O12" s="1"/>
      <c r="P12" s="1"/>
      <c r="Q12" s="1"/>
      <c r="R12" s="1"/>
      <c r="S12" s="1"/>
    </row>
    <row r="13" spans="1:19" x14ac:dyDescent="0.25">
      <c r="A13" s="3" t="s">
        <v>11</v>
      </c>
      <c r="B13" s="1">
        <f t="shared" si="0"/>
        <v>745.01</v>
      </c>
      <c r="C13" s="1">
        <v>41.22</v>
      </c>
      <c r="D13" s="1">
        <v>69.28</v>
      </c>
      <c r="E13" s="1">
        <v>40.58</v>
      </c>
      <c r="F13" s="1">
        <v>48.47</v>
      </c>
      <c r="G13" s="1">
        <v>53.41</v>
      </c>
      <c r="H13" s="1">
        <v>22</v>
      </c>
      <c r="I13" s="1">
        <v>66.489999999999995</v>
      </c>
      <c r="J13" s="1">
        <v>54.61</v>
      </c>
      <c r="K13" s="1">
        <v>109.08</v>
      </c>
      <c r="L13" s="1">
        <v>112.02</v>
      </c>
      <c r="M13" s="1">
        <v>64.989999999999995</v>
      </c>
      <c r="N13" s="1">
        <v>62.86</v>
      </c>
      <c r="O13" s="1"/>
      <c r="P13" s="1"/>
      <c r="Q13" s="1"/>
      <c r="R13" s="1"/>
      <c r="S13" s="1"/>
    </row>
    <row r="14" spans="1:19" x14ac:dyDescent="0.25">
      <c r="A14" s="3" t="s">
        <v>12</v>
      </c>
      <c r="B14" s="1">
        <f t="shared" si="0"/>
        <v>17365</v>
      </c>
      <c r="C14" s="1">
        <v>3705</v>
      </c>
      <c r="D14" s="1">
        <v>1360</v>
      </c>
      <c r="E14" s="1">
        <v>0</v>
      </c>
      <c r="F14" s="1">
        <v>0</v>
      </c>
      <c r="G14" s="1">
        <v>3290</v>
      </c>
      <c r="H14" s="1">
        <v>0</v>
      </c>
      <c r="I14" s="1">
        <v>2485</v>
      </c>
      <c r="J14" s="1">
        <v>0</v>
      </c>
      <c r="K14" s="1">
        <v>2840</v>
      </c>
      <c r="L14" s="1">
        <v>685</v>
      </c>
      <c r="M14" s="1">
        <v>3000</v>
      </c>
      <c r="N14" s="1">
        <v>0</v>
      </c>
      <c r="O14" s="1"/>
      <c r="P14" s="1"/>
      <c r="Q14" s="1"/>
      <c r="R14" s="1"/>
      <c r="S14" s="1"/>
    </row>
    <row r="15" spans="1:19" x14ac:dyDescent="0.25">
      <c r="A15" s="3" t="s">
        <v>13</v>
      </c>
      <c r="B15" s="1">
        <f t="shared" si="0"/>
        <v>56.6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48.95</v>
      </c>
      <c r="J15" s="1">
        <v>0</v>
      </c>
      <c r="K15" s="1">
        <v>0</v>
      </c>
      <c r="L15" s="1">
        <v>7.65</v>
      </c>
      <c r="M15" s="1">
        <v>0</v>
      </c>
      <c r="N15" s="1">
        <v>0</v>
      </c>
      <c r="O15" s="1"/>
      <c r="P15" s="1"/>
      <c r="Q15" s="1"/>
      <c r="R15" s="1"/>
      <c r="S15" s="1"/>
    </row>
    <row r="16" spans="1:19" x14ac:dyDescent="0.25">
      <c r="A16" s="3" t="s">
        <v>14</v>
      </c>
      <c r="B16" s="1">
        <f t="shared" si="0"/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/>
      <c r="R16" s="1"/>
      <c r="S16" s="1"/>
    </row>
    <row r="17" spans="1:19" x14ac:dyDescent="0.25">
      <c r="A17" s="3" t="s">
        <v>15</v>
      </c>
      <c r="B17" s="1">
        <f t="shared" si="0"/>
        <v>65.44</v>
      </c>
      <c r="C17" s="1">
        <v>0</v>
      </c>
      <c r="D17" s="1">
        <v>14</v>
      </c>
      <c r="E17" s="1">
        <v>0</v>
      </c>
      <c r="F17" s="1">
        <v>9.44</v>
      </c>
      <c r="G17" s="1">
        <v>6.5</v>
      </c>
      <c r="H17" s="1">
        <v>0</v>
      </c>
      <c r="I17" s="1">
        <v>16.5</v>
      </c>
      <c r="J17" s="1">
        <v>0</v>
      </c>
      <c r="K17" s="1">
        <v>12.5</v>
      </c>
      <c r="L17" s="1">
        <v>0</v>
      </c>
      <c r="M17" s="1">
        <v>6.5</v>
      </c>
      <c r="N17" s="1">
        <v>0</v>
      </c>
      <c r="O17" s="1"/>
      <c r="P17" s="1"/>
      <c r="Q17" s="1"/>
      <c r="R17" s="1"/>
      <c r="S17" s="1"/>
    </row>
    <row r="18" spans="1:19" x14ac:dyDescent="0.25">
      <c r="A18" s="3" t="s">
        <v>16</v>
      </c>
      <c r="B18" s="1">
        <f t="shared" si="0"/>
        <v>10</v>
      </c>
      <c r="C18" s="1">
        <v>0</v>
      </c>
      <c r="D18" s="1">
        <v>0</v>
      </c>
      <c r="E18" s="1">
        <v>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/>
      <c r="R18" s="1"/>
      <c r="S18" s="1"/>
    </row>
    <row r="19" spans="1:19" x14ac:dyDescent="0.25">
      <c r="A19" s="3" t="s">
        <v>17</v>
      </c>
      <c r="B19" s="1">
        <f t="shared" si="0"/>
        <v>176.41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176.41</v>
      </c>
      <c r="M19" s="1">
        <v>0</v>
      </c>
      <c r="N19" s="1">
        <v>0</v>
      </c>
      <c r="O19" s="1"/>
      <c r="P19" s="1"/>
      <c r="Q19" s="1"/>
      <c r="R19" s="1"/>
      <c r="S19" s="1"/>
    </row>
    <row r="20" spans="1:19" x14ac:dyDescent="0.25">
      <c r="A20" s="3" t="s">
        <v>18</v>
      </c>
      <c r="B20" s="1">
        <f t="shared" si="0"/>
        <v>333.43999999999994</v>
      </c>
      <c r="C20" s="1">
        <v>0</v>
      </c>
      <c r="D20" s="1">
        <v>20.39</v>
      </c>
      <c r="E20" s="1">
        <v>15.08</v>
      </c>
      <c r="F20" s="1">
        <v>6.49</v>
      </c>
      <c r="G20" s="1">
        <v>5</v>
      </c>
      <c r="H20" s="1">
        <v>114.53</v>
      </c>
      <c r="I20" s="1">
        <v>26.08</v>
      </c>
      <c r="J20" s="1">
        <v>45.93</v>
      </c>
      <c r="K20" s="1">
        <v>11.44</v>
      </c>
      <c r="L20" s="1">
        <v>26.97</v>
      </c>
      <c r="M20" s="1">
        <v>38.130000000000003</v>
      </c>
      <c r="N20" s="1">
        <v>23.4</v>
      </c>
      <c r="O20" s="1"/>
      <c r="P20" s="1"/>
      <c r="Q20" s="1"/>
      <c r="R20" s="1"/>
      <c r="S20" s="1"/>
    </row>
    <row r="21" spans="1:19" x14ac:dyDescent="0.25">
      <c r="A21" s="3" t="s">
        <v>19</v>
      </c>
      <c r="B21" s="1">
        <f t="shared" si="0"/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/>
      <c r="P21" s="1"/>
      <c r="Q21" s="1"/>
      <c r="R21" s="1"/>
      <c r="S21" s="1"/>
    </row>
    <row r="22" spans="1:19" x14ac:dyDescent="0.25">
      <c r="A22" s="3" t="s">
        <v>20</v>
      </c>
      <c r="B22" s="1">
        <f t="shared" si="0"/>
        <v>165.38</v>
      </c>
      <c r="C22" s="1">
        <v>5.17</v>
      </c>
      <c r="D22" s="1">
        <v>26.32</v>
      </c>
      <c r="E22" s="1">
        <v>0</v>
      </c>
      <c r="F22" s="1">
        <v>0</v>
      </c>
      <c r="G22" s="1">
        <v>0</v>
      </c>
      <c r="H22" s="1">
        <v>5.39</v>
      </c>
      <c r="I22" s="1">
        <v>0</v>
      </c>
      <c r="J22" s="1">
        <v>0</v>
      </c>
      <c r="K22" s="1">
        <v>109.5</v>
      </c>
      <c r="L22" s="1">
        <v>0</v>
      </c>
      <c r="M22" s="1">
        <v>19</v>
      </c>
      <c r="N22" s="1">
        <v>0</v>
      </c>
      <c r="O22" s="1"/>
      <c r="P22" s="1"/>
      <c r="Q22" s="1"/>
      <c r="R22" s="1"/>
      <c r="S22" s="1"/>
    </row>
    <row r="23" spans="1:19" x14ac:dyDescent="0.25">
      <c r="A23" s="3" t="s">
        <v>21</v>
      </c>
      <c r="B23" s="1">
        <f t="shared" si="0"/>
        <v>47</v>
      </c>
      <c r="C23" s="1">
        <v>0</v>
      </c>
      <c r="D23" s="1">
        <v>1.75</v>
      </c>
      <c r="E23" s="1">
        <v>3.25</v>
      </c>
      <c r="F23" s="1">
        <v>3.75</v>
      </c>
      <c r="G23" s="1">
        <v>4.25</v>
      </c>
      <c r="H23" s="1">
        <v>4.25</v>
      </c>
      <c r="I23" s="1">
        <v>4.5</v>
      </c>
      <c r="J23" s="1">
        <v>4.25</v>
      </c>
      <c r="K23" s="1">
        <v>8.75</v>
      </c>
      <c r="L23" s="1">
        <v>0</v>
      </c>
      <c r="M23" s="1">
        <v>6.5</v>
      </c>
      <c r="N23" s="1">
        <v>5.75</v>
      </c>
      <c r="O23" s="1"/>
      <c r="P23" s="1"/>
      <c r="Q23" s="1"/>
      <c r="R23" s="1"/>
      <c r="S23" s="1"/>
    </row>
    <row r="24" spans="1:19" x14ac:dyDescent="0.25">
      <c r="A24" s="3" t="s">
        <v>22</v>
      </c>
      <c r="B24" s="1">
        <f t="shared" si="0"/>
        <v>152.15999999999997</v>
      </c>
      <c r="C24" s="1">
        <v>210</v>
      </c>
      <c r="D24" s="1">
        <v>10.42</v>
      </c>
      <c r="E24" s="1">
        <v>-191.78</v>
      </c>
      <c r="F24" s="1">
        <v>33</v>
      </c>
      <c r="G24" s="1">
        <v>8.11</v>
      </c>
      <c r="H24" s="1">
        <v>0</v>
      </c>
      <c r="I24" s="1">
        <v>59.68</v>
      </c>
      <c r="J24" s="1">
        <v>0</v>
      </c>
      <c r="K24" s="1">
        <v>4</v>
      </c>
      <c r="L24" s="1">
        <v>0</v>
      </c>
      <c r="M24" s="1">
        <v>12.5</v>
      </c>
      <c r="N24" s="1">
        <v>6.23</v>
      </c>
      <c r="O24" s="1"/>
      <c r="P24" s="1"/>
      <c r="Q24" s="1"/>
      <c r="R24" s="1"/>
      <c r="S24" s="1"/>
    </row>
    <row r="25" spans="1:19" x14ac:dyDescent="0.25">
      <c r="A25" s="3" t="s">
        <v>23</v>
      </c>
      <c r="B25" s="1">
        <f t="shared" si="0"/>
        <v>394.67000000000007</v>
      </c>
      <c r="C25" s="1">
        <v>0</v>
      </c>
      <c r="D25" s="1">
        <v>0</v>
      </c>
      <c r="E25" s="1">
        <v>147.38999999999999</v>
      </c>
      <c r="F25" s="1">
        <v>30.91</v>
      </c>
      <c r="G25" s="1">
        <v>30.91</v>
      </c>
      <c r="H25" s="1">
        <v>30.91</v>
      </c>
      <c r="I25" s="1">
        <v>30.91</v>
      </c>
      <c r="J25" s="1">
        <v>30.91</v>
      </c>
      <c r="K25" s="1">
        <v>30.91</v>
      </c>
      <c r="L25" s="1">
        <v>30.91</v>
      </c>
      <c r="M25" s="1">
        <v>30.91</v>
      </c>
      <c r="N25" s="1">
        <v>0</v>
      </c>
      <c r="O25" s="1"/>
      <c r="P25" s="1"/>
      <c r="Q25" s="1"/>
      <c r="R25" s="1"/>
      <c r="S25" s="1"/>
    </row>
    <row r="26" spans="1:19" x14ac:dyDescent="0.25">
      <c r="A26" s="3" t="s">
        <v>24</v>
      </c>
      <c r="B26" s="1">
        <f t="shared" si="0"/>
        <v>667.2600000000001</v>
      </c>
      <c r="C26" s="1">
        <v>55</v>
      </c>
      <c r="D26" s="1">
        <v>52</v>
      </c>
      <c r="E26" s="1">
        <v>65.59</v>
      </c>
      <c r="F26" s="1">
        <v>61.2</v>
      </c>
      <c r="G26" s="1">
        <v>61.16</v>
      </c>
      <c r="H26" s="1">
        <v>61.27</v>
      </c>
      <c r="I26" s="1">
        <v>61.27</v>
      </c>
      <c r="J26" s="1">
        <v>63.42</v>
      </c>
      <c r="K26" s="1">
        <v>63.45</v>
      </c>
      <c r="L26" s="1">
        <v>61.45</v>
      </c>
      <c r="M26" s="1">
        <v>61.45</v>
      </c>
      <c r="N26" s="1">
        <v>0</v>
      </c>
      <c r="O26" s="1"/>
      <c r="P26" s="1"/>
      <c r="Q26" s="1"/>
      <c r="R26" s="1"/>
      <c r="S26" s="1"/>
    </row>
    <row r="27" spans="1:19" x14ac:dyDescent="0.25">
      <c r="A27" s="3" t="s">
        <v>25</v>
      </c>
      <c r="B27" s="1">
        <f t="shared" si="0"/>
        <v>33.68</v>
      </c>
      <c r="C27" s="1">
        <v>0</v>
      </c>
      <c r="D27" s="1">
        <v>0</v>
      </c>
      <c r="E27" s="1">
        <v>0</v>
      </c>
      <c r="F27" s="1">
        <v>18.37</v>
      </c>
      <c r="G27" s="1">
        <v>0</v>
      </c>
      <c r="H27" s="1">
        <v>0</v>
      </c>
      <c r="I27" s="1">
        <v>15.31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/>
      <c r="P27" s="1"/>
      <c r="Q27" s="1"/>
      <c r="R27" s="1"/>
      <c r="S27" s="1"/>
    </row>
    <row r="28" spans="1:19" x14ac:dyDescent="0.25">
      <c r="A28" s="3" t="s">
        <v>26</v>
      </c>
      <c r="B28" s="1">
        <f t="shared" si="0"/>
        <v>172.69</v>
      </c>
      <c r="C28" s="1">
        <v>22.5</v>
      </c>
      <c r="D28" s="1">
        <v>74.34</v>
      </c>
      <c r="E28" s="1">
        <v>0</v>
      </c>
      <c r="F28" s="1">
        <v>19.850000000000001</v>
      </c>
      <c r="G28" s="1">
        <v>48</v>
      </c>
      <c r="H28" s="1">
        <v>0</v>
      </c>
      <c r="I28" s="1">
        <v>0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/>
      <c r="P28" s="1"/>
      <c r="Q28" s="1"/>
      <c r="R28" s="1"/>
      <c r="S28" s="1"/>
    </row>
    <row r="29" spans="1:19" x14ac:dyDescent="0.25">
      <c r="A29" s="3" t="s">
        <v>27</v>
      </c>
      <c r="B29" s="1">
        <f t="shared" si="0"/>
        <v>3199.5699999999997</v>
      </c>
      <c r="C29" s="1">
        <v>57</v>
      </c>
      <c r="D29" s="1">
        <v>10.39</v>
      </c>
      <c r="E29" s="1">
        <v>324.58</v>
      </c>
      <c r="F29" s="1">
        <v>334.9</v>
      </c>
      <c r="G29" s="1">
        <v>494.54</v>
      </c>
      <c r="H29" s="1">
        <v>221.45</v>
      </c>
      <c r="I29" s="1">
        <v>217.8</v>
      </c>
      <c r="J29" s="1">
        <v>226.26</v>
      </c>
      <c r="K29" s="1">
        <v>328.84</v>
      </c>
      <c r="L29" s="1">
        <v>144.58000000000001</v>
      </c>
      <c r="M29" s="1">
        <v>550.6</v>
      </c>
      <c r="N29" s="1">
        <v>288.63</v>
      </c>
      <c r="O29" s="1"/>
      <c r="P29" s="1"/>
      <c r="Q29" s="1"/>
      <c r="R29" s="1"/>
      <c r="S29" s="1"/>
    </row>
    <row r="30" spans="1:19" x14ac:dyDescent="0.25">
      <c r="A30" s="3" t="s">
        <v>28</v>
      </c>
      <c r="B30" s="1">
        <f t="shared" si="0"/>
        <v>4.95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0.99</v>
      </c>
      <c r="K30" s="1">
        <v>0.99</v>
      </c>
      <c r="L30" s="1">
        <v>0.99</v>
      </c>
      <c r="M30" s="1">
        <v>0.99</v>
      </c>
      <c r="N30" s="1">
        <v>0.99</v>
      </c>
      <c r="O30" s="1"/>
      <c r="P30" s="1"/>
      <c r="Q30" s="1"/>
      <c r="R30" s="1"/>
      <c r="S30" s="1"/>
    </row>
    <row r="31" spans="1:19" x14ac:dyDescent="0.25">
      <c r="A31" s="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3" t="s">
        <v>29</v>
      </c>
      <c r="B32" s="7">
        <f>SUM(B2:B30)</f>
        <v>27098.209999999995</v>
      </c>
      <c r="C32" s="7">
        <f>SUM(C2:C30)</f>
        <v>4439.49</v>
      </c>
      <c r="D32" s="7">
        <f t="shared" ref="D32:S32" si="1">SUM(D2:D30)</f>
        <v>1755.65</v>
      </c>
      <c r="E32" s="7">
        <f t="shared" si="1"/>
        <v>407.68999999999994</v>
      </c>
      <c r="F32" s="7">
        <f t="shared" si="1"/>
        <v>2702.5699999999993</v>
      </c>
      <c r="G32" s="7">
        <f t="shared" si="1"/>
        <v>4174.5</v>
      </c>
      <c r="H32" s="7">
        <f t="shared" si="1"/>
        <v>673.93999999999994</v>
      </c>
      <c r="I32" s="7">
        <f t="shared" si="1"/>
        <v>3251.8099999999995</v>
      </c>
      <c r="J32" s="7">
        <f t="shared" si="1"/>
        <v>636.84000000000015</v>
      </c>
      <c r="K32" s="7">
        <f t="shared" si="1"/>
        <v>3542.47</v>
      </c>
      <c r="L32" s="7">
        <f t="shared" si="1"/>
        <v>1276.3900000000001</v>
      </c>
      <c r="M32" s="7">
        <f t="shared" si="1"/>
        <v>3808.8699999999994</v>
      </c>
      <c r="N32" s="7">
        <f t="shared" si="1"/>
        <v>427.99</v>
      </c>
      <c r="O32" s="7">
        <f t="shared" si="1"/>
        <v>0</v>
      </c>
      <c r="P32" s="7">
        <f t="shared" si="1"/>
        <v>0</v>
      </c>
      <c r="Q32" s="7">
        <f t="shared" si="1"/>
        <v>0</v>
      </c>
      <c r="R32" s="7">
        <f t="shared" si="1"/>
        <v>0</v>
      </c>
      <c r="S32" s="7">
        <f t="shared" si="1"/>
        <v>0</v>
      </c>
    </row>
    <row r="33" spans="1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2" t="s">
        <v>30</v>
      </c>
      <c r="B34" s="1">
        <f>B14</f>
        <v>17365</v>
      </c>
      <c r="C34" s="1">
        <f t="shared" ref="C34:S34" si="2">C14</f>
        <v>3705</v>
      </c>
      <c r="D34" s="1">
        <f t="shared" si="2"/>
        <v>1360</v>
      </c>
      <c r="E34" s="1">
        <f t="shared" si="2"/>
        <v>0</v>
      </c>
      <c r="F34" s="1">
        <f t="shared" si="2"/>
        <v>0</v>
      </c>
      <c r="G34" s="1">
        <f t="shared" si="2"/>
        <v>3290</v>
      </c>
      <c r="H34" s="1">
        <f t="shared" si="2"/>
        <v>0</v>
      </c>
      <c r="I34" s="1">
        <f t="shared" si="2"/>
        <v>2485</v>
      </c>
      <c r="J34" s="1">
        <f t="shared" si="2"/>
        <v>0</v>
      </c>
      <c r="K34" s="1">
        <f t="shared" si="2"/>
        <v>2840</v>
      </c>
      <c r="L34" s="1">
        <f t="shared" si="2"/>
        <v>685</v>
      </c>
      <c r="M34" s="1">
        <f t="shared" si="2"/>
        <v>3000</v>
      </c>
      <c r="N34" s="1">
        <f t="shared" si="2"/>
        <v>0</v>
      </c>
      <c r="O34" s="1">
        <f t="shared" si="2"/>
        <v>0</v>
      </c>
      <c r="P34" s="1">
        <f t="shared" si="2"/>
        <v>0</v>
      </c>
      <c r="Q34" s="1">
        <f t="shared" si="2"/>
        <v>0</v>
      </c>
      <c r="R34" s="1">
        <f t="shared" si="2"/>
        <v>0</v>
      </c>
      <c r="S34" s="1">
        <f t="shared" si="2"/>
        <v>0</v>
      </c>
    </row>
    <row r="35" spans="1:19" x14ac:dyDescent="0.25">
      <c r="A35" s="2" t="s">
        <v>31</v>
      </c>
      <c r="B35" s="1">
        <f>B5+B6+B7+B8+B9+B10</f>
        <v>2538.42</v>
      </c>
      <c r="C35" s="1">
        <f t="shared" ref="C35:S35" si="3">C5+C6+C7+C8+C9+C10</f>
        <v>0</v>
      </c>
      <c r="D35" s="1">
        <f t="shared" si="3"/>
        <v>0</v>
      </c>
      <c r="E35" s="1">
        <f t="shared" si="3"/>
        <v>0</v>
      </c>
      <c r="F35" s="1">
        <f t="shared" si="3"/>
        <v>2120.77</v>
      </c>
      <c r="G35" s="1">
        <f t="shared" si="3"/>
        <v>141.87</v>
      </c>
      <c r="H35" s="1">
        <f t="shared" si="3"/>
        <v>189.34000000000003</v>
      </c>
      <c r="I35" s="1">
        <f t="shared" si="3"/>
        <v>201.28000000000003</v>
      </c>
      <c r="J35" s="1">
        <f t="shared" si="3"/>
        <v>179.26</v>
      </c>
      <c r="K35" s="1">
        <f t="shared" si="3"/>
        <v>-294.09999999999997</v>
      </c>
      <c r="L35" s="1">
        <f t="shared" si="3"/>
        <v>0</v>
      </c>
      <c r="M35" s="1">
        <f t="shared" si="3"/>
        <v>0</v>
      </c>
      <c r="N35" s="1">
        <f t="shared" si="3"/>
        <v>0</v>
      </c>
      <c r="O35" s="1">
        <f t="shared" si="3"/>
        <v>0</v>
      </c>
      <c r="P35" s="1">
        <f t="shared" si="3"/>
        <v>0</v>
      </c>
      <c r="Q35" s="1">
        <f t="shared" si="3"/>
        <v>0</v>
      </c>
      <c r="R35" s="1">
        <f t="shared" si="3"/>
        <v>0</v>
      </c>
      <c r="S35" s="1">
        <f t="shared" si="3"/>
        <v>0</v>
      </c>
    </row>
    <row r="36" spans="1:19" x14ac:dyDescent="0.25">
      <c r="A36" s="2" t="s">
        <v>32</v>
      </c>
      <c r="B36" s="1">
        <f>B32-B34-ABS(B35)</f>
        <v>7194.7899999999954</v>
      </c>
      <c r="C36" s="1">
        <f t="shared" ref="C36:S36" si="4">C32-C34-ABS(C35)</f>
        <v>734.48999999999978</v>
      </c>
      <c r="D36" s="1">
        <f t="shared" si="4"/>
        <v>395.65000000000009</v>
      </c>
      <c r="E36" s="1">
        <f t="shared" si="4"/>
        <v>407.68999999999994</v>
      </c>
      <c r="F36" s="1">
        <f t="shared" si="4"/>
        <v>581.79999999999927</v>
      </c>
      <c r="G36" s="1">
        <f t="shared" si="4"/>
        <v>742.63</v>
      </c>
      <c r="H36" s="1">
        <f t="shared" si="4"/>
        <v>484.59999999999991</v>
      </c>
      <c r="I36" s="1">
        <f t="shared" si="4"/>
        <v>565.52999999999952</v>
      </c>
      <c r="J36" s="1">
        <f t="shared" si="4"/>
        <v>457.58000000000015</v>
      </c>
      <c r="K36" s="1">
        <f t="shared" si="4"/>
        <v>408.36999999999983</v>
      </c>
      <c r="L36" s="1">
        <f t="shared" si="4"/>
        <v>591.3900000000001</v>
      </c>
      <c r="M36" s="1">
        <f t="shared" si="4"/>
        <v>808.86999999999944</v>
      </c>
      <c r="N36" s="1">
        <f t="shared" si="4"/>
        <v>427.99</v>
      </c>
      <c r="O36" s="1">
        <f t="shared" si="4"/>
        <v>0</v>
      </c>
      <c r="P36" s="1">
        <f t="shared" si="4"/>
        <v>0</v>
      </c>
      <c r="Q36" s="1">
        <f t="shared" si="4"/>
        <v>0</v>
      </c>
      <c r="R36" s="1">
        <f t="shared" si="4"/>
        <v>0</v>
      </c>
      <c r="S36" s="1">
        <f t="shared" si="4"/>
        <v>0</v>
      </c>
    </row>
  </sheetData>
  <conditionalFormatting sqref="B2:S32">
    <cfRule type="cellIs" dxfId="3" priority="6" operator="lessThan">
      <formula>0</formula>
    </cfRule>
    <cfRule type="cellIs" dxfId="2" priority="7" operator="equal">
      <formula>0</formula>
    </cfRule>
  </conditionalFormatting>
  <conditionalFormatting sqref="C13:S1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29:S2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20:S2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36:S3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C32:D32 E32:S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1" sqref="H11"/>
    </sheetView>
  </sheetViews>
  <sheetFormatPr defaultRowHeight="15" x14ac:dyDescent="0.25"/>
  <cols>
    <col min="1" max="1" width="10.7109375" bestFit="1" customWidth="1"/>
    <col min="2" max="5" width="10.7109375" customWidth="1"/>
  </cols>
  <sheetData>
    <row r="1" spans="1:6" x14ac:dyDescent="0.25">
      <c r="A1" t="s">
        <v>33</v>
      </c>
      <c r="C1" t="s">
        <v>23</v>
      </c>
      <c r="D1" t="s">
        <v>34</v>
      </c>
    </row>
    <row r="2" spans="1:6" x14ac:dyDescent="0.25">
      <c r="A2" s="8">
        <v>42243</v>
      </c>
      <c r="B2" s="8"/>
      <c r="C2" s="1"/>
      <c r="D2" s="1">
        <v>55</v>
      </c>
      <c r="E2" s="1">
        <f>C2+D2</f>
        <v>55</v>
      </c>
      <c r="F2" s="1">
        <v>55</v>
      </c>
    </row>
    <row r="3" spans="1:6" x14ac:dyDescent="0.25">
      <c r="A3" s="8">
        <v>42295</v>
      </c>
      <c r="B3" s="8"/>
      <c r="C3" s="1">
        <v>116.48</v>
      </c>
      <c r="D3" s="1"/>
      <c r="E3" s="1">
        <f t="shared" ref="E3:E17" si="0">C3+D3</f>
        <v>116.48</v>
      </c>
      <c r="F3" s="1">
        <v>116.48</v>
      </c>
    </row>
    <row r="4" spans="1:6" x14ac:dyDescent="0.25">
      <c r="A4" s="8">
        <v>42307</v>
      </c>
      <c r="B4" s="8"/>
      <c r="C4" s="1"/>
      <c r="D4" s="1">
        <v>52</v>
      </c>
      <c r="E4" s="1">
        <f t="shared" si="0"/>
        <v>52</v>
      </c>
      <c r="F4" s="1">
        <v>52</v>
      </c>
    </row>
    <row r="5" spans="1:6" x14ac:dyDescent="0.25">
      <c r="A5" s="8">
        <v>42352</v>
      </c>
      <c r="B5" s="8"/>
      <c r="C5" s="1"/>
      <c r="D5" s="1">
        <v>10</v>
      </c>
      <c r="E5" s="1">
        <f t="shared" si="0"/>
        <v>10</v>
      </c>
      <c r="F5" s="1">
        <v>10</v>
      </c>
    </row>
    <row r="6" spans="1:6" x14ac:dyDescent="0.25">
      <c r="A6" s="8">
        <v>42352</v>
      </c>
      <c r="B6" s="8"/>
      <c r="C6" s="1">
        <v>30.91</v>
      </c>
      <c r="D6" s="1">
        <f>F6-C6</f>
        <v>55.59</v>
      </c>
      <c r="E6" s="1">
        <f t="shared" si="0"/>
        <v>86.5</v>
      </c>
      <c r="F6" s="1">
        <v>86.5</v>
      </c>
    </row>
    <row r="7" spans="1:6" x14ac:dyDescent="0.25">
      <c r="A7" s="8">
        <v>42366</v>
      </c>
      <c r="B7" s="8"/>
      <c r="C7" s="1">
        <v>30.91</v>
      </c>
      <c r="D7" s="1">
        <f t="shared" ref="D7:D17" si="1">F7-C7</f>
        <v>61.2</v>
      </c>
      <c r="E7" s="1">
        <f t="shared" si="0"/>
        <v>92.11</v>
      </c>
      <c r="F7" s="1">
        <v>92.11</v>
      </c>
    </row>
    <row r="8" spans="1:6" x14ac:dyDescent="0.25">
      <c r="A8" s="8">
        <v>42395</v>
      </c>
      <c r="B8" s="8"/>
      <c r="C8" s="1">
        <v>30.91</v>
      </c>
      <c r="D8" s="1">
        <f t="shared" si="1"/>
        <v>61.16</v>
      </c>
      <c r="E8" s="1">
        <f t="shared" si="0"/>
        <v>92.07</v>
      </c>
      <c r="F8" s="1">
        <v>92.07</v>
      </c>
    </row>
    <row r="9" spans="1:6" x14ac:dyDescent="0.25">
      <c r="A9" s="8">
        <v>42427</v>
      </c>
      <c r="B9" s="8"/>
      <c r="C9" s="1">
        <v>30.91</v>
      </c>
      <c r="D9" s="1">
        <f t="shared" si="1"/>
        <v>61.27000000000001</v>
      </c>
      <c r="E9" s="1">
        <f t="shared" si="0"/>
        <v>92.18</v>
      </c>
      <c r="F9" s="1">
        <v>92.18</v>
      </c>
    </row>
    <row r="10" spans="1:6" x14ac:dyDescent="0.25">
      <c r="A10" s="8">
        <v>42454</v>
      </c>
      <c r="B10" s="8"/>
      <c r="C10" s="1">
        <v>30.91</v>
      </c>
      <c r="D10" s="1">
        <f t="shared" si="1"/>
        <v>61.27000000000001</v>
      </c>
      <c r="E10" s="1">
        <f t="shared" si="0"/>
        <v>92.18</v>
      </c>
      <c r="F10" s="1">
        <v>92.18</v>
      </c>
    </row>
    <row r="11" spans="1:6" x14ac:dyDescent="0.25">
      <c r="A11" s="8">
        <v>42487</v>
      </c>
      <c r="B11" s="8"/>
      <c r="C11" s="1">
        <v>30.91</v>
      </c>
      <c r="D11" s="1">
        <f t="shared" si="1"/>
        <v>63.42</v>
      </c>
      <c r="E11" s="1">
        <f t="shared" si="0"/>
        <v>94.33</v>
      </c>
      <c r="F11" s="1">
        <v>94.33</v>
      </c>
    </row>
    <row r="12" spans="1:6" x14ac:dyDescent="0.25">
      <c r="A12" s="8">
        <v>42523</v>
      </c>
      <c r="B12" s="8"/>
      <c r="C12" s="1">
        <v>30.91</v>
      </c>
      <c r="D12" s="1">
        <f t="shared" si="1"/>
        <v>64.09</v>
      </c>
      <c r="E12" s="1">
        <f t="shared" si="0"/>
        <v>95</v>
      </c>
      <c r="F12" s="1">
        <v>95</v>
      </c>
    </row>
    <row r="13" spans="1:6" x14ac:dyDescent="0.25">
      <c r="A13" s="8">
        <v>42553</v>
      </c>
      <c r="B13" s="8"/>
      <c r="C13" s="1">
        <v>30.91</v>
      </c>
      <c r="D13" s="1">
        <f t="shared" si="1"/>
        <v>59.09</v>
      </c>
      <c r="E13" s="1">
        <f t="shared" si="0"/>
        <v>90</v>
      </c>
      <c r="F13" s="1">
        <v>90</v>
      </c>
    </row>
    <row r="14" spans="1:6" x14ac:dyDescent="0.25">
      <c r="A14" s="8">
        <v>42575</v>
      </c>
      <c r="B14" s="8"/>
      <c r="C14" s="1">
        <v>30.91</v>
      </c>
      <c r="D14" s="1">
        <f t="shared" si="1"/>
        <v>64.09</v>
      </c>
      <c r="E14" s="1">
        <f t="shared" si="0"/>
        <v>95</v>
      </c>
      <c r="F14" s="1">
        <v>95</v>
      </c>
    </row>
    <row r="15" spans="1:6" x14ac:dyDescent="0.25">
      <c r="A15" s="8">
        <v>42608</v>
      </c>
      <c r="B15" s="8"/>
      <c r="C15" s="1">
        <v>30.91</v>
      </c>
      <c r="D15" s="1">
        <f t="shared" si="1"/>
        <v>59.09</v>
      </c>
      <c r="E15" s="1">
        <f t="shared" si="0"/>
        <v>90</v>
      </c>
      <c r="F15" s="1">
        <v>90</v>
      </c>
    </row>
    <row r="16" spans="1:6" x14ac:dyDescent="0.25">
      <c r="A16" s="8">
        <v>42634</v>
      </c>
      <c r="B16" s="8"/>
      <c r="C16" s="1">
        <v>30.91</v>
      </c>
      <c r="D16" s="1">
        <f t="shared" si="1"/>
        <v>61.59</v>
      </c>
      <c r="E16" s="1">
        <f t="shared" si="0"/>
        <v>92.5</v>
      </c>
      <c r="F16" s="1">
        <v>92.5</v>
      </c>
    </row>
    <row r="17" spans="1:6" x14ac:dyDescent="0.25">
      <c r="A17" s="8">
        <v>42666</v>
      </c>
      <c r="B17" s="8"/>
      <c r="C17" s="1">
        <v>30.91</v>
      </c>
      <c r="D17" s="1">
        <f t="shared" si="1"/>
        <v>61.59</v>
      </c>
      <c r="E17" s="1">
        <f t="shared" si="0"/>
        <v>92.5</v>
      </c>
      <c r="F17" s="1">
        <v>92.5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28"/>
  <sheetViews>
    <sheetView workbookViewId="0">
      <selection activeCell="F15" sqref="F15"/>
    </sheetView>
  </sheetViews>
  <sheetFormatPr defaultRowHeight="15" x14ac:dyDescent="0.25"/>
  <cols>
    <col min="1" max="1" width="3.140625" bestFit="1" customWidth="1"/>
    <col min="4" max="4" width="3.140625" bestFit="1" customWidth="1"/>
    <col min="7" max="7" width="3.140625" bestFit="1" customWidth="1"/>
    <col min="10" max="10" width="3.140625" bestFit="1" customWidth="1"/>
    <col min="11" max="11" width="13.140625" bestFit="1" customWidth="1"/>
    <col min="13" max="13" width="3.140625" bestFit="1" customWidth="1"/>
    <col min="16" max="16" width="3.140625" bestFit="1" customWidth="1"/>
    <col min="19" max="19" width="3.140625" bestFit="1" customWidth="1"/>
    <col min="20" max="20" width="13.140625" bestFit="1" customWidth="1"/>
  </cols>
  <sheetData>
    <row r="4" spans="1:21" s="2" customFormat="1" x14ac:dyDescent="0.25">
      <c r="A4" s="10" t="s">
        <v>53</v>
      </c>
      <c r="B4" s="3" t="s">
        <v>35</v>
      </c>
      <c r="C4" s="3"/>
      <c r="D4" s="10" t="s">
        <v>53</v>
      </c>
      <c r="E4" s="3" t="s">
        <v>35</v>
      </c>
      <c r="F4" s="3"/>
      <c r="G4" s="10" t="s">
        <v>53</v>
      </c>
      <c r="H4" s="3" t="s">
        <v>44</v>
      </c>
      <c r="I4" s="3"/>
      <c r="J4" s="10" t="s">
        <v>53</v>
      </c>
      <c r="K4" s="3" t="s">
        <v>45</v>
      </c>
      <c r="L4" s="3"/>
      <c r="M4" s="10" t="s">
        <v>53</v>
      </c>
      <c r="N4" s="3" t="s">
        <v>49</v>
      </c>
      <c r="O4" s="3"/>
      <c r="P4" s="10" t="s">
        <v>53</v>
      </c>
      <c r="Q4" s="3" t="s">
        <v>48</v>
      </c>
      <c r="R4" s="3"/>
      <c r="S4" s="10" t="s">
        <v>53</v>
      </c>
      <c r="T4" s="3" t="s">
        <v>50</v>
      </c>
      <c r="U4" s="3"/>
    </row>
    <row r="5" spans="1:21" x14ac:dyDescent="0.25">
      <c r="B5" s="9" t="s">
        <v>36</v>
      </c>
      <c r="C5" s="7">
        <v>15.99</v>
      </c>
      <c r="E5" s="9" t="s">
        <v>43</v>
      </c>
      <c r="F5" s="7">
        <v>11.99</v>
      </c>
      <c r="H5" s="9" t="s">
        <v>41</v>
      </c>
      <c r="I5" s="7">
        <v>14.69</v>
      </c>
      <c r="K5" s="9" t="s">
        <v>36</v>
      </c>
      <c r="L5" s="7">
        <v>15.99</v>
      </c>
      <c r="M5" s="1"/>
      <c r="N5" s="9" t="s">
        <v>39</v>
      </c>
      <c r="O5" s="7">
        <v>4.6900000000000004</v>
      </c>
      <c r="Q5" s="9" t="s">
        <v>40</v>
      </c>
      <c r="R5" s="7">
        <v>3.99</v>
      </c>
      <c r="T5" s="9" t="s">
        <v>37</v>
      </c>
      <c r="U5" s="7">
        <v>4.99</v>
      </c>
    </row>
    <row r="6" spans="1:21" x14ac:dyDescent="0.25">
      <c r="B6" s="9" t="s">
        <v>36</v>
      </c>
      <c r="C6" s="7">
        <v>15.99</v>
      </c>
      <c r="E6" s="9"/>
      <c r="F6" s="7"/>
      <c r="H6" s="9" t="s">
        <v>41</v>
      </c>
      <c r="I6" s="7">
        <v>14.69</v>
      </c>
      <c r="K6" s="9" t="s">
        <v>36</v>
      </c>
      <c r="L6" s="7">
        <v>15.99</v>
      </c>
      <c r="M6" s="1"/>
      <c r="N6" s="7"/>
      <c r="O6" s="7"/>
      <c r="Q6" s="9"/>
      <c r="R6" s="9"/>
      <c r="T6" s="9" t="s">
        <v>40</v>
      </c>
      <c r="U6" s="7">
        <v>3.99</v>
      </c>
    </row>
    <row r="7" spans="1:21" x14ac:dyDescent="0.25">
      <c r="B7" s="9" t="s">
        <v>37</v>
      </c>
      <c r="C7" s="7">
        <v>4.99</v>
      </c>
      <c r="E7" s="9" t="s">
        <v>42</v>
      </c>
      <c r="F7" s="7">
        <f>F5*0.095</f>
        <v>1.1390500000000001</v>
      </c>
      <c r="H7" s="9"/>
      <c r="I7" s="7"/>
      <c r="K7" s="9" t="s">
        <v>43</v>
      </c>
      <c r="L7" s="7">
        <v>11.99</v>
      </c>
      <c r="M7" s="1"/>
      <c r="N7" s="7"/>
      <c r="O7" s="7"/>
      <c r="Q7" s="9"/>
      <c r="R7" s="9"/>
      <c r="T7" s="9" t="s">
        <v>38</v>
      </c>
      <c r="U7" s="9">
        <v>18.989999999999998</v>
      </c>
    </row>
    <row r="8" spans="1:21" x14ac:dyDescent="0.25">
      <c r="B8" s="9" t="s">
        <v>38</v>
      </c>
      <c r="C8" s="7">
        <v>18.989999999999998</v>
      </c>
      <c r="E8" s="9"/>
      <c r="F8" s="7"/>
      <c r="H8" s="9" t="s">
        <v>42</v>
      </c>
      <c r="I8" s="7">
        <f>(I5+I6)*0.095</f>
        <v>2.7911000000000001</v>
      </c>
      <c r="K8" s="9"/>
      <c r="L8" s="7"/>
      <c r="N8" s="9"/>
      <c r="O8" s="9"/>
      <c r="Q8" s="9"/>
      <c r="R8" s="9"/>
      <c r="T8" s="9"/>
      <c r="U8" s="9"/>
    </row>
    <row r="9" spans="1:21" x14ac:dyDescent="0.25">
      <c r="B9" s="9" t="s">
        <v>39</v>
      </c>
      <c r="C9" s="7">
        <v>4.6900000000000004</v>
      </c>
      <c r="E9" s="3" t="s">
        <v>29</v>
      </c>
      <c r="F9" s="11">
        <f>SUM(F5:F7)</f>
        <v>13.129049999999999</v>
      </c>
      <c r="H9" s="9"/>
      <c r="I9" s="7"/>
      <c r="K9" s="9" t="s">
        <v>42</v>
      </c>
      <c r="L9" s="7">
        <f>(SUM(L5:L7))*0.095</f>
        <v>4.1771500000000001</v>
      </c>
      <c r="N9" s="9"/>
      <c r="O9" s="9"/>
      <c r="Q9" s="9"/>
      <c r="R9" s="9"/>
      <c r="T9" s="3" t="s">
        <v>29</v>
      </c>
      <c r="U9" s="11">
        <f>SUM(U5:U7)</f>
        <v>27.97</v>
      </c>
    </row>
    <row r="10" spans="1:21" x14ac:dyDescent="0.25">
      <c r="B10" s="9" t="s">
        <v>40</v>
      </c>
      <c r="C10" s="7">
        <v>3.99</v>
      </c>
      <c r="F10" s="1"/>
      <c r="H10" s="3" t="s">
        <v>29</v>
      </c>
      <c r="I10" s="11">
        <f>SUM(I5:I8)</f>
        <v>32.171099999999996</v>
      </c>
      <c r="K10" s="9"/>
      <c r="L10" s="7"/>
      <c r="N10" s="9"/>
      <c r="O10" s="9"/>
      <c r="Q10" s="9"/>
      <c r="R10" s="9"/>
      <c r="T10" s="9"/>
      <c r="U10" s="9"/>
    </row>
    <row r="11" spans="1:21" x14ac:dyDescent="0.25">
      <c r="B11" s="9" t="s">
        <v>40</v>
      </c>
      <c r="C11" s="7">
        <v>3.99</v>
      </c>
      <c r="F11" s="1"/>
      <c r="I11" s="1"/>
      <c r="K11" s="3" t="s">
        <v>29</v>
      </c>
      <c r="L11" s="11">
        <f>SUM(L5:L9)</f>
        <v>48.147149999999996</v>
      </c>
      <c r="M11" s="1"/>
      <c r="N11" s="7"/>
      <c r="O11" s="7"/>
      <c r="Q11" s="9"/>
      <c r="R11" s="9"/>
      <c r="T11" s="9"/>
      <c r="U11" s="9"/>
    </row>
    <row r="12" spans="1:21" x14ac:dyDescent="0.25">
      <c r="B12" s="9" t="s">
        <v>41</v>
      </c>
      <c r="C12" s="7">
        <v>14.69</v>
      </c>
      <c r="F12" s="1"/>
      <c r="I12" s="1"/>
      <c r="K12" s="9"/>
      <c r="L12" s="7"/>
      <c r="N12" s="9"/>
      <c r="O12" s="9"/>
      <c r="Q12" s="9"/>
      <c r="R12" s="9"/>
      <c r="T12" s="9"/>
      <c r="U12" s="9"/>
    </row>
    <row r="13" spans="1:21" x14ac:dyDescent="0.25">
      <c r="B13" s="9" t="s">
        <v>41</v>
      </c>
      <c r="C13" s="7">
        <v>14.69</v>
      </c>
      <c r="F13" s="1"/>
      <c r="I13" s="1"/>
      <c r="K13" s="9" t="s">
        <v>46</v>
      </c>
      <c r="L13" s="7">
        <f>L11/14</f>
        <v>3.4390821428571425</v>
      </c>
      <c r="M13" s="1"/>
      <c r="N13" s="7"/>
      <c r="O13" s="7"/>
      <c r="Q13" s="9"/>
      <c r="R13" s="9"/>
      <c r="T13" s="9" t="s">
        <v>46</v>
      </c>
      <c r="U13" s="7">
        <f>U9/4</f>
        <v>6.9924999999999997</v>
      </c>
    </row>
    <row r="14" spans="1:21" x14ac:dyDescent="0.25">
      <c r="B14" s="9"/>
      <c r="C14" s="7"/>
      <c r="F14" s="1">
        <f>F9/14</f>
        <v>0.93778928571428566</v>
      </c>
      <c r="I14" s="1"/>
      <c r="K14" s="9"/>
      <c r="L14" s="7"/>
      <c r="N14" s="9"/>
      <c r="O14" s="9"/>
      <c r="Q14" s="9"/>
      <c r="R14" s="9"/>
      <c r="T14" s="9"/>
      <c r="U14" s="9"/>
    </row>
    <row r="15" spans="1:21" x14ac:dyDescent="0.25">
      <c r="B15" s="9" t="s">
        <v>42</v>
      </c>
      <c r="C15" s="7">
        <f>((C5+C6+C12+C13)*0.095)</f>
        <v>5.8292000000000002</v>
      </c>
      <c r="I15" s="1"/>
      <c r="K15" s="3" t="s">
        <v>47</v>
      </c>
      <c r="L15" s="11">
        <f>L11-L13+L14</f>
        <v>44.708067857142851</v>
      </c>
      <c r="M15" s="1"/>
      <c r="N15" s="11" t="s">
        <v>47</v>
      </c>
      <c r="O15" s="11">
        <f>O5</f>
        <v>4.6900000000000004</v>
      </c>
      <c r="Q15" s="3" t="s">
        <v>47</v>
      </c>
      <c r="R15" s="11">
        <f>R5</f>
        <v>3.99</v>
      </c>
      <c r="T15" s="3" t="s">
        <v>47</v>
      </c>
      <c r="U15" s="11">
        <f>U9-U13</f>
        <v>20.977499999999999</v>
      </c>
    </row>
    <row r="16" spans="1:21" x14ac:dyDescent="0.25">
      <c r="B16" s="9"/>
      <c r="C16" s="7"/>
      <c r="I16" s="1"/>
      <c r="K16" s="9"/>
      <c r="L16" s="7"/>
      <c r="M16" s="1"/>
      <c r="N16" s="7"/>
      <c r="O16" s="7"/>
      <c r="Q16" s="9"/>
      <c r="R16" s="7"/>
      <c r="T16" s="9"/>
      <c r="U16" s="7"/>
    </row>
    <row r="17" spans="2:21" x14ac:dyDescent="0.25">
      <c r="B17" s="9"/>
      <c r="C17" s="7"/>
      <c r="K17" s="9" t="s">
        <v>51</v>
      </c>
      <c r="L17" s="9"/>
      <c r="N17" s="9" t="s">
        <v>51</v>
      </c>
      <c r="O17" s="7">
        <v>5</v>
      </c>
      <c r="Q17" s="9" t="s">
        <v>51</v>
      </c>
      <c r="R17" s="9"/>
      <c r="T17" s="9" t="s">
        <v>51</v>
      </c>
      <c r="U17" s="9"/>
    </row>
    <row r="18" spans="2:21" x14ac:dyDescent="0.25">
      <c r="B18" s="3" t="s">
        <v>29</v>
      </c>
      <c r="C18" s="11">
        <f>SUM(C5:C15)</f>
        <v>103.83919999999998</v>
      </c>
      <c r="K18" s="9"/>
      <c r="L18" s="9"/>
      <c r="N18" s="9"/>
      <c r="O18" s="9"/>
      <c r="Q18" s="9"/>
      <c r="R18" s="9"/>
      <c r="T18" s="9"/>
      <c r="U18" s="9"/>
    </row>
    <row r="19" spans="2:21" x14ac:dyDescent="0.25">
      <c r="C19" s="1"/>
      <c r="K19" s="3" t="s">
        <v>52</v>
      </c>
      <c r="L19" s="11">
        <f>L15-L17</f>
        <v>44.708067857142851</v>
      </c>
      <c r="N19" s="3" t="s">
        <v>52</v>
      </c>
      <c r="O19" s="11">
        <f>O15-O17</f>
        <v>-0.30999999999999961</v>
      </c>
      <c r="Q19" s="3" t="s">
        <v>52</v>
      </c>
      <c r="R19" s="11">
        <f>R15-R17</f>
        <v>3.99</v>
      </c>
      <c r="T19" s="3" t="s">
        <v>52</v>
      </c>
      <c r="U19" s="11">
        <f>U15-U17</f>
        <v>20.977499999999999</v>
      </c>
    </row>
    <row r="20" spans="2:21" x14ac:dyDescent="0.25">
      <c r="C20" s="1"/>
    </row>
    <row r="21" spans="2:21" x14ac:dyDescent="0.25">
      <c r="C21" s="1"/>
    </row>
    <row r="22" spans="2:21" x14ac:dyDescent="0.25">
      <c r="C22" s="1"/>
      <c r="L22" s="1">
        <v>15.99</v>
      </c>
    </row>
    <row r="23" spans="2:21" x14ac:dyDescent="0.25">
      <c r="L23" s="1">
        <v>15.99</v>
      </c>
    </row>
    <row r="24" spans="2:21" x14ac:dyDescent="0.25">
      <c r="L24" s="1"/>
    </row>
    <row r="25" spans="2:21" x14ac:dyDescent="0.25">
      <c r="K25" t="s">
        <v>42</v>
      </c>
      <c r="L25" s="1">
        <f>(SUM(L22:L23)*9.5/100)</f>
        <v>3.0381</v>
      </c>
    </row>
    <row r="26" spans="2:21" x14ac:dyDescent="0.25">
      <c r="L26" s="1">
        <f>SUM(L22:L25)</f>
        <v>35.018100000000004</v>
      </c>
    </row>
    <row r="27" spans="2:21" x14ac:dyDescent="0.25">
      <c r="L27" s="1">
        <f>L26/14</f>
        <v>2.5012928571428574</v>
      </c>
    </row>
    <row r="28" spans="2:21" x14ac:dyDescent="0.25">
      <c r="L28" s="1">
        <f>L26-L27</f>
        <v>32.516807142857147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0"/>
  <sheetViews>
    <sheetView tabSelected="1" topLeftCell="E1" workbookViewId="0">
      <selection activeCell="V10" sqref="V10"/>
    </sheetView>
  </sheetViews>
  <sheetFormatPr defaultRowHeight="15" x14ac:dyDescent="0.25"/>
  <cols>
    <col min="7" max="7" width="27.28515625" customWidth="1"/>
  </cols>
  <sheetData>
    <row r="2" spans="3:21" x14ac:dyDescent="0.25">
      <c r="O2" t="s">
        <v>51</v>
      </c>
      <c r="P2" t="s">
        <v>62</v>
      </c>
    </row>
    <row r="3" spans="3:21" x14ac:dyDescent="0.25">
      <c r="G3" s="3" t="s">
        <v>61</v>
      </c>
      <c r="H3" s="3" t="s">
        <v>54</v>
      </c>
      <c r="I3" s="3" t="s">
        <v>56</v>
      </c>
      <c r="J3" s="3" t="s">
        <v>55</v>
      </c>
      <c r="K3" s="3" t="s">
        <v>57</v>
      </c>
      <c r="L3" s="3" t="s">
        <v>58</v>
      </c>
      <c r="N3" t="s">
        <v>54</v>
      </c>
      <c r="O3" s="1">
        <f>H27</f>
        <v>529.95000000000005</v>
      </c>
      <c r="P3" s="1">
        <f>$O3-$H$30</f>
        <v>326.452</v>
      </c>
    </row>
    <row r="4" spans="3:21" x14ac:dyDescent="0.25">
      <c r="C4" s="1"/>
      <c r="D4" s="1"/>
      <c r="G4" s="9" t="s">
        <v>63</v>
      </c>
      <c r="H4" s="7"/>
      <c r="I4" s="7"/>
      <c r="J4" s="7"/>
      <c r="K4" s="7"/>
      <c r="L4" s="7">
        <v>7.08</v>
      </c>
      <c r="N4" t="s">
        <v>56</v>
      </c>
      <c r="O4" s="1">
        <f>I27</f>
        <v>23.98</v>
      </c>
      <c r="P4" s="1">
        <f>$O4-$H$30</f>
        <v>-179.51800000000003</v>
      </c>
    </row>
    <row r="5" spans="3:21" x14ac:dyDescent="0.25">
      <c r="C5" s="1"/>
      <c r="D5" s="1"/>
      <c r="G5" s="9" t="s">
        <v>64</v>
      </c>
      <c r="H5" s="7"/>
      <c r="I5" s="7"/>
      <c r="J5" s="13">
        <v>77.42</v>
      </c>
      <c r="K5" s="7"/>
      <c r="L5" s="7"/>
      <c r="N5" t="s">
        <v>55</v>
      </c>
      <c r="O5" s="1">
        <f>J27</f>
        <v>361.05000000000007</v>
      </c>
      <c r="P5" s="1">
        <f>$O5-$H$30</f>
        <v>157.55200000000005</v>
      </c>
    </row>
    <row r="6" spans="3:21" x14ac:dyDescent="0.25">
      <c r="C6" s="1"/>
      <c r="D6" s="1"/>
      <c r="G6" s="9" t="s">
        <v>65</v>
      </c>
      <c r="H6" s="7"/>
      <c r="I6" s="7"/>
      <c r="J6" s="13">
        <v>5</v>
      </c>
      <c r="K6" s="7"/>
      <c r="L6" s="7"/>
      <c r="N6" t="s">
        <v>57</v>
      </c>
      <c r="O6" s="1">
        <f>K27</f>
        <v>95.429999999999993</v>
      </c>
      <c r="P6" s="1">
        <f>$O6-$H$30</f>
        <v>-108.06800000000003</v>
      </c>
    </row>
    <row r="7" spans="3:21" x14ac:dyDescent="0.25">
      <c r="C7" s="1"/>
      <c r="D7" s="1"/>
      <c r="G7" s="9" t="s">
        <v>66</v>
      </c>
      <c r="H7" s="7"/>
      <c r="I7" s="7"/>
      <c r="J7" s="13">
        <v>19.350000000000001</v>
      </c>
      <c r="K7" s="7"/>
      <c r="L7" s="7"/>
      <c r="N7" t="s">
        <v>58</v>
      </c>
      <c r="O7" s="1">
        <f>L27</f>
        <v>7.08</v>
      </c>
      <c r="P7" s="1">
        <f>$O7-$H$30</f>
        <v>-196.41800000000001</v>
      </c>
    </row>
    <row r="8" spans="3:21" x14ac:dyDescent="0.25">
      <c r="C8" s="1"/>
      <c r="D8" s="1"/>
      <c r="G8" s="9" t="s">
        <v>67</v>
      </c>
      <c r="H8" s="7"/>
      <c r="I8" s="7"/>
      <c r="J8" s="13">
        <v>3.68</v>
      </c>
      <c r="K8" s="7"/>
      <c r="L8" s="7"/>
    </row>
    <row r="9" spans="3:21" x14ac:dyDescent="0.25">
      <c r="C9" s="1"/>
      <c r="D9" s="1"/>
      <c r="G9" s="9" t="s">
        <v>6</v>
      </c>
      <c r="H9" s="7"/>
      <c r="I9" s="7"/>
      <c r="J9" s="13"/>
      <c r="K9" s="7">
        <v>10.35</v>
      </c>
      <c r="L9" s="7"/>
    </row>
    <row r="10" spans="3:21" x14ac:dyDescent="0.25">
      <c r="C10" s="1"/>
      <c r="D10" s="1"/>
      <c r="G10" s="9" t="s">
        <v>68</v>
      </c>
      <c r="H10" s="7"/>
      <c r="I10" s="7"/>
      <c r="J10" s="13">
        <v>64.08</v>
      </c>
      <c r="K10" s="7"/>
      <c r="L10" s="7"/>
    </row>
    <row r="11" spans="3:21" x14ac:dyDescent="0.25">
      <c r="C11" s="1"/>
      <c r="D11" s="1"/>
      <c r="G11" s="9" t="s">
        <v>69</v>
      </c>
      <c r="H11" s="7"/>
      <c r="I11" s="7"/>
      <c r="J11" s="13">
        <v>4</v>
      </c>
      <c r="K11" s="7"/>
      <c r="L11" s="7"/>
    </row>
    <row r="12" spans="3:21" x14ac:dyDescent="0.25">
      <c r="C12" s="1"/>
      <c r="D12" s="1"/>
      <c r="G12" s="9" t="s">
        <v>70</v>
      </c>
      <c r="H12" s="7"/>
      <c r="I12" s="7"/>
      <c r="J12" s="13">
        <v>106.25</v>
      </c>
      <c r="K12" s="7"/>
      <c r="L12" s="7"/>
    </row>
    <row r="13" spans="3:21" x14ac:dyDescent="0.25">
      <c r="C13" s="1"/>
      <c r="D13" s="1"/>
      <c r="G13" s="9" t="s">
        <v>71</v>
      </c>
      <c r="H13" s="7">
        <v>529.95000000000005</v>
      </c>
      <c r="I13" s="7"/>
      <c r="J13" s="13"/>
      <c r="K13" s="7"/>
      <c r="L13" s="7"/>
    </row>
    <row r="14" spans="3:21" x14ac:dyDescent="0.25">
      <c r="C14" s="1"/>
      <c r="D14" s="1"/>
      <c r="G14" s="9" t="s">
        <v>6</v>
      </c>
      <c r="H14" s="7"/>
      <c r="I14" s="7"/>
      <c r="J14" s="13"/>
      <c r="K14" s="7">
        <v>48</v>
      </c>
      <c r="L14" s="7"/>
    </row>
    <row r="15" spans="3:21" x14ac:dyDescent="0.25">
      <c r="C15" s="1"/>
      <c r="D15" s="1"/>
      <c r="G15" s="9" t="s">
        <v>72</v>
      </c>
      <c r="H15" s="7"/>
      <c r="I15" s="7"/>
      <c r="J15" s="13"/>
      <c r="K15" s="7">
        <v>25</v>
      </c>
      <c r="L15" s="7"/>
      <c r="O15" s="12" t="s">
        <v>78</v>
      </c>
      <c r="P15">
        <v>1</v>
      </c>
      <c r="U15">
        <v>35</v>
      </c>
    </row>
    <row r="16" spans="3:21" x14ac:dyDescent="0.25">
      <c r="C16" s="1"/>
      <c r="D16" s="1"/>
      <c r="G16" s="9" t="s">
        <v>73</v>
      </c>
      <c r="H16" s="7"/>
      <c r="I16" s="7"/>
      <c r="J16" s="13">
        <v>4</v>
      </c>
      <c r="K16" s="7"/>
      <c r="L16" s="7"/>
      <c r="N16" t="s">
        <v>80</v>
      </c>
      <c r="O16" t="s">
        <v>79</v>
      </c>
      <c r="P16">
        <v>5.36</v>
      </c>
      <c r="S16" s="9" t="s">
        <v>81</v>
      </c>
      <c r="T16" s="9" t="s">
        <v>82</v>
      </c>
      <c r="U16" s="9" t="s">
        <v>29</v>
      </c>
    </row>
    <row r="17" spans="3:21" x14ac:dyDescent="0.25">
      <c r="C17" s="1"/>
      <c r="D17" s="1"/>
      <c r="G17" s="9" t="s">
        <v>74</v>
      </c>
      <c r="H17" s="7"/>
      <c r="I17" s="7"/>
      <c r="J17" s="13">
        <v>5</v>
      </c>
      <c r="K17" s="7"/>
      <c r="L17" s="7"/>
      <c r="S17" s="9">
        <v>0.01</v>
      </c>
      <c r="T17" s="9">
        <v>35</v>
      </c>
      <c r="U17" s="9">
        <f>S17*T17</f>
        <v>0.35000000000000003</v>
      </c>
    </row>
    <row r="18" spans="3:21" x14ac:dyDescent="0.25">
      <c r="C18" s="1"/>
      <c r="D18" s="1"/>
      <c r="G18" s="9" t="s">
        <v>6</v>
      </c>
      <c r="H18" s="7"/>
      <c r="I18" s="7"/>
      <c r="J18" s="13"/>
      <c r="K18" s="7">
        <v>10.08</v>
      </c>
      <c r="L18" s="7"/>
      <c r="S18" s="9">
        <v>0.05</v>
      </c>
      <c r="T18" s="9">
        <v>16</v>
      </c>
      <c r="U18" s="9">
        <f t="shared" ref="U18:U20" si="0">S18*T18</f>
        <v>0.8</v>
      </c>
    </row>
    <row r="19" spans="3:21" x14ac:dyDescent="0.25">
      <c r="C19" s="1"/>
      <c r="D19" s="1"/>
      <c r="G19" s="9" t="s">
        <v>75</v>
      </c>
      <c r="H19" s="7"/>
      <c r="I19" s="7"/>
      <c r="J19" s="13">
        <v>6</v>
      </c>
      <c r="K19" s="7"/>
      <c r="L19" s="7"/>
      <c r="S19" s="9">
        <v>0.1</v>
      </c>
      <c r="T19" s="9">
        <v>12</v>
      </c>
      <c r="U19" s="9">
        <f t="shared" si="0"/>
        <v>1.2000000000000002</v>
      </c>
    </row>
    <row r="20" spans="3:21" x14ac:dyDescent="0.25">
      <c r="C20" s="1"/>
      <c r="D20" s="1"/>
      <c r="G20" s="9" t="s">
        <v>76</v>
      </c>
      <c r="H20" s="7"/>
      <c r="I20" s="7"/>
      <c r="J20" s="13">
        <v>20.239999999999998</v>
      </c>
      <c r="K20" s="7"/>
      <c r="L20" s="7"/>
      <c r="S20" s="9">
        <v>0.25</v>
      </c>
      <c r="T20" s="9">
        <v>5</v>
      </c>
      <c r="U20" s="9">
        <f t="shared" si="0"/>
        <v>1.25</v>
      </c>
    </row>
    <row r="21" spans="3:21" x14ac:dyDescent="0.25">
      <c r="C21" s="1"/>
      <c r="D21" s="1"/>
      <c r="G21" s="9" t="s">
        <v>6</v>
      </c>
      <c r="H21" s="7"/>
      <c r="I21" s="7"/>
      <c r="J21" s="13">
        <v>15.01</v>
      </c>
      <c r="K21" s="7"/>
      <c r="L21" s="7"/>
      <c r="S21" s="9"/>
      <c r="T21" s="9"/>
      <c r="U21" s="9">
        <f>SUM(U17:U20)</f>
        <v>3.6000000000000005</v>
      </c>
    </row>
    <row r="22" spans="3:21" x14ac:dyDescent="0.25">
      <c r="C22" s="1"/>
      <c r="D22" s="1"/>
      <c r="G22" s="9" t="s">
        <v>6</v>
      </c>
      <c r="H22" s="7"/>
      <c r="I22" s="7"/>
      <c r="J22" s="13">
        <v>5.35</v>
      </c>
      <c r="K22" s="7"/>
      <c r="L22" s="7"/>
    </row>
    <row r="23" spans="3:21" x14ac:dyDescent="0.25">
      <c r="C23" s="1"/>
      <c r="D23" s="1"/>
      <c r="G23" s="9" t="s">
        <v>6</v>
      </c>
      <c r="H23" s="7"/>
      <c r="I23" s="7"/>
      <c r="J23" s="13">
        <v>25.67</v>
      </c>
      <c r="K23" s="7"/>
      <c r="L23" s="7"/>
    </row>
    <row r="24" spans="3:21" x14ac:dyDescent="0.25">
      <c r="C24" s="1"/>
      <c r="D24" s="1"/>
      <c r="G24" s="9" t="s">
        <v>69</v>
      </c>
      <c r="H24" s="7"/>
      <c r="I24" s="7"/>
      <c r="J24" s="7"/>
      <c r="K24" s="7">
        <v>2</v>
      </c>
      <c r="L24" s="7"/>
    </row>
    <row r="25" spans="3:21" x14ac:dyDescent="0.25">
      <c r="C25" s="1"/>
      <c r="D25" s="1"/>
      <c r="G25" s="9" t="s">
        <v>77</v>
      </c>
      <c r="H25" s="7"/>
      <c r="I25" s="7">
        <v>23.98</v>
      </c>
      <c r="J25" s="7"/>
      <c r="K25" s="7"/>
      <c r="L25" s="7"/>
    </row>
    <row r="26" spans="3:21" x14ac:dyDescent="0.25">
      <c r="C26" s="1"/>
      <c r="D26" s="1"/>
      <c r="G26" s="9"/>
      <c r="H26" s="7"/>
      <c r="I26" s="7"/>
      <c r="J26" s="7"/>
      <c r="K26" s="7"/>
      <c r="L26" s="7"/>
      <c r="R26" t="s">
        <v>83</v>
      </c>
      <c r="S26" t="s">
        <v>84</v>
      </c>
    </row>
    <row r="27" spans="3:21" x14ac:dyDescent="0.25">
      <c r="C27" s="1"/>
      <c r="D27" s="1"/>
      <c r="G27" s="3" t="s">
        <v>29</v>
      </c>
      <c r="H27" s="11">
        <f>SUM(H4:H26)</f>
        <v>529.95000000000005</v>
      </c>
      <c r="I27" s="11">
        <f>SUM(I4:I26)</f>
        <v>23.98</v>
      </c>
      <c r="J27" s="11">
        <f>SUM(J4:J26)</f>
        <v>361.05000000000007</v>
      </c>
      <c r="K27" s="11">
        <f>SUM(K4:K26)</f>
        <v>95.429999999999993</v>
      </c>
      <c r="L27" s="11">
        <f>SUM(L4:L26)</f>
        <v>7.08</v>
      </c>
      <c r="O27" s="1">
        <v>77</v>
      </c>
      <c r="P27" s="1">
        <v>64.08</v>
      </c>
      <c r="Q27" s="1">
        <f>O27-P27</f>
        <v>12.920000000000002</v>
      </c>
      <c r="R27" s="1">
        <f>Q27/5</f>
        <v>2.5840000000000005</v>
      </c>
      <c r="S27" s="1">
        <f>R27*4</f>
        <v>10.336000000000002</v>
      </c>
    </row>
    <row r="28" spans="3:21" x14ac:dyDescent="0.25">
      <c r="G28" s="2"/>
      <c r="H28" s="3" t="s">
        <v>54</v>
      </c>
      <c r="I28" s="3" t="s">
        <v>56</v>
      </c>
      <c r="J28" s="3" t="s">
        <v>55</v>
      </c>
      <c r="K28" s="3" t="s">
        <v>57</v>
      </c>
      <c r="L28" s="3" t="s">
        <v>58</v>
      </c>
      <c r="O28" s="1">
        <v>28.41</v>
      </c>
      <c r="P28" s="1">
        <v>7.08</v>
      </c>
      <c r="Q28" s="1">
        <f>O28-P28</f>
        <v>21.33</v>
      </c>
      <c r="R28" s="1">
        <f>Q28/5</f>
        <v>4.266</v>
      </c>
      <c r="S28" s="1">
        <f>R28*4</f>
        <v>17.064</v>
      </c>
    </row>
    <row r="29" spans="3:21" x14ac:dyDescent="0.25">
      <c r="G29" s="2" t="s">
        <v>59</v>
      </c>
      <c r="H29" s="14">
        <f>SUM(H27:L27)</f>
        <v>1017.4900000000001</v>
      </c>
    </row>
    <row r="30" spans="3:21" x14ac:dyDescent="0.25">
      <c r="G30" s="2" t="s">
        <v>60</v>
      </c>
      <c r="H30" s="14">
        <f>H29/5</f>
        <v>203.49800000000002</v>
      </c>
    </row>
  </sheetData>
  <conditionalFormatting sqref="P3:P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Mobile bill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2016-11-22T01:10:54Z</dcterms:modified>
</cp:coreProperties>
</file>