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D8E7EC2-A6E1-47F6-B00D-AD09F2EA9940}" xr6:coauthVersionLast="36" xr6:coauthVersionMax="36" xr10:uidLastSave="{00000000-0000-0000-0000-000000000000}"/>
  <bookViews>
    <workbookView xWindow="0" yWindow="0" windowWidth="15200" windowHeight="6810" activeTab="4" xr2:uid="{3CBE2570-2C48-4DA6-8276-9FB42C9D8912}"/>
  </bookViews>
  <sheets>
    <sheet name="Sheet1" sheetId="1" r:id="rId1"/>
    <sheet name="Sheet2" sheetId="2" r:id="rId2"/>
    <sheet name="DIWALI" sheetId="3" r:id="rId3"/>
    <sheet name="OTHERS" sheetId="4" r:id="rId4"/>
    <sheet name="Sheet6" sheetId="7" r:id="rId5"/>
    <sheet name="Sheet5" sheetId="6" r:id="rId6"/>
    <sheet name="My List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F20" i="3"/>
  <c r="G27" i="3"/>
  <c r="G28" i="3"/>
  <c r="G29" i="3"/>
  <c r="G30" i="3"/>
  <c r="G31" i="3"/>
  <c r="G32" i="3"/>
  <c r="F31" i="3"/>
  <c r="F26" i="3"/>
  <c r="F27" i="3"/>
  <c r="F28" i="3"/>
  <c r="F29" i="3"/>
  <c r="F30" i="3"/>
  <c r="F25" i="3"/>
  <c r="G21" i="3"/>
  <c r="G22" i="3"/>
  <c r="G23" i="3"/>
  <c r="G24" i="3"/>
  <c r="G25" i="3"/>
  <c r="G26" i="3"/>
  <c r="F2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1" i="3"/>
  <c r="F22" i="3"/>
  <c r="F23" i="3"/>
  <c r="F2" i="3"/>
  <c r="E7" i="2" l="1"/>
  <c r="G14" i="1" l="1"/>
  <c r="F14" i="1"/>
  <c r="E14" i="1"/>
  <c r="D14" i="1"/>
  <c r="D13" i="1"/>
  <c r="K6" i="1"/>
  <c r="G15" i="1"/>
  <c r="D15" i="1"/>
  <c r="E13" i="1"/>
  <c r="J9" i="1"/>
  <c r="F15" i="1" s="1"/>
  <c r="J7" i="1"/>
  <c r="I7" i="1"/>
  <c r="J6" i="1"/>
  <c r="I6" i="1"/>
  <c r="H7" i="1"/>
  <c r="H6" i="1"/>
  <c r="J5" i="1"/>
  <c r="I5" i="1"/>
  <c r="H5" i="1"/>
  <c r="G7" i="1"/>
  <c r="F7" i="1"/>
  <c r="G13" i="1" s="1"/>
  <c r="E7" i="1"/>
  <c r="D7" i="1"/>
  <c r="C7" i="1"/>
  <c r="C6" i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F13" i="1" l="1"/>
  <c r="E15" i="1"/>
</calcChain>
</file>

<file path=xl/sharedStrings.xml><?xml version="1.0" encoding="utf-8"?>
<sst xmlns="http://schemas.openxmlformats.org/spreadsheetml/2006/main" count="118" uniqueCount="111">
  <si>
    <t>90 days</t>
  </si>
  <si>
    <t>120 days</t>
  </si>
  <si>
    <t>360 days</t>
  </si>
  <si>
    <t>MTF</t>
  </si>
  <si>
    <t>CNC</t>
  </si>
  <si>
    <t>1P(20%)+2F</t>
  </si>
  <si>
    <t>2P(20%)+1F</t>
  </si>
  <si>
    <t>1P(50%)+2F</t>
  </si>
  <si>
    <t>1P(50%)+2N</t>
  </si>
  <si>
    <t>Worst</t>
  </si>
  <si>
    <t>SBI</t>
  </si>
  <si>
    <t>PRAJ</t>
  </si>
  <si>
    <t>1 Lakh Capital</t>
  </si>
  <si>
    <t>Best</t>
  </si>
  <si>
    <t>Good</t>
  </si>
  <si>
    <t>Best (as per SBI)</t>
  </si>
  <si>
    <t>STOCK NAME</t>
  </si>
  <si>
    <t>CMP as per Brokerage</t>
  </si>
  <si>
    <t>Target</t>
  </si>
  <si>
    <t>Target %</t>
  </si>
  <si>
    <t>COALINDIA</t>
  </si>
  <si>
    <t>Target as per SBI%</t>
  </si>
  <si>
    <t>LODHA</t>
  </si>
  <si>
    <t>BHARTIHEXA</t>
  </si>
  <si>
    <t>GLAXO</t>
  </si>
  <si>
    <t>NAM-INDIA</t>
  </si>
  <si>
    <t>ESCORTS</t>
  </si>
  <si>
    <t>NEWGEN</t>
  </si>
  <si>
    <t>TITAGARH</t>
  </si>
  <si>
    <t>PGEL</t>
  </si>
  <si>
    <t>RESEARCH</t>
  </si>
  <si>
    <t>BANKINDIA</t>
  </si>
  <si>
    <t>CMP (buy range)</t>
  </si>
  <si>
    <t>JKLAKSHMI</t>
  </si>
  <si>
    <t>JYOTHYLABS</t>
  </si>
  <si>
    <t>LTF</t>
  </si>
  <si>
    <t>NATIONALUM</t>
  </si>
  <si>
    <t>PNBHOUSING</t>
  </si>
  <si>
    <t>RELIANCE</t>
  </si>
  <si>
    <t>SBIN</t>
  </si>
  <si>
    <t>OLECTRA</t>
  </si>
  <si>
    <t>TATAMOTORS</t>
  </si>
  <si>
    <t>TATATECH</t>
  </si>
  <si>
    <t>GRSE</t>
  </si>
  <si>
    <t>IFCI</t>
  </si>
  <si>
    <t>IRB</t>
  </si>
  <si>
    <t>AGI</t>
  </si>
  <si>
    <t>PROTEAN</t>
  </si>
  <si>
    <t>HYUNDAI</t>
  </si>
  <si>
    <t>MARINE</t>
  </si>
  <si>
    <t>Name</t>
  </si>
  <si>
    <t>Low2High</t>
  </si>
  <si>
    <t>Low2Current</t>
  </si>
  <si>
    <t>High2Low</t>
  </si>
  <si>
    <t>ONGC</t>
  </si>
  <si>
    <t>KPI-TECH</t>
  </si>
  <si>
    <t>Reliance</t>
  </si>
  <si>
    <t>Maruti</t>
  </si>
  <si>
    <t>Orient-Elec</t>
  </si>
  <si>
    <t>Sonacoms</t>
  </si>
  <si>
    <t>LTIM</t>
  </si>
  <si>
    <t>Tata Motors</t>
  </si>
  <si>
    <t>Tata COMM</t>
  </si>
  <si>
    <t>Tanla</t>
  </si>
  <si>
    <t>Deepak NTR</t>
  </si>
  <si>
    <t>LT</t>
  </si>
  <si>
    <t>JioFin</t>
  </si>
  <si>
    <t>Ireda</t>
  </si>
  <si>
    <t>Techno E</t>
  </si>
  <si>
    <t>DCX India</t>
  </si>
  <si>
    <t>Sobha</t>
  </si>
  <si>
    <t>Protean</t>
  </si>
  <si>
    <t>MapMyIndia</t>
  </si>
  <si>
    <t>WAVAG</t>
  </si>
  <si>
    <t>RVNL</t>
  </si>
  <si>
    <t>Cyient</t>
  </si>
  <si>
    <t>Kyines</t>
  </si>
  <si>
    <t>Kirlo S Bros</t>
  </si>
  <si>
    <t>TitaGarh</t>
  </si>
  <si>
    <t>Railtel</t>
  </si>
  <si>
    <t>IDFC First B</t>
  </si>
  <si>
    <t>Suzlon</t>
  </si>
  <si>
    <t>Cyientdlm</t>
  </si>
  <si>
    <t>Tata Power</t>
  </si>
  <si>
    <t>Thermax</t>
  </si>
  <si>
    <t>Dixon</t>
  </si>
  <si>
    <t>Ircon</t>
  </si>
  <si>
    <t>Coal India</t>
  </si>
  <si>
    <t>Mazdock</t>
  </si>
  <si>
    <t>AadharHFC</t>
  </si>
  <si>
    <t>BHEL</t>
  </si>
  <si>
    <t>Bharatforg</t>
  </si>
  <si>
    <t>Homefirst</t>
  </si>
  <si>
    <t>RTN India</t>
  </si>
  <si>
    <t>Nava</t>
  </si>
  <si>
    <t>Titan</t>
  </si>
  <si>
    <t>IEX</t>
  </si>
  <si>
    <t>EDELWEISS</t>
  </si>
  <si>
    <t>EMS Limited</t>
  </si>
  <si>
    <t>Walchannag</t>
  </si>
  <si>
    <t>Recltd</t>
  </si>
  <si>
    <t>KFINTech</t>
  </si>
  <si>
    <t>CDSL</t>
  </si>
  <si>
    <t>Data Pattns</t>
  </si>
  <si>
    <t>Syrna</t>
  </si>
  <si>
    <t>Bajaj Auto</t>
  </si>
  <si>
    <t>LIC</t>
  </si>
  <si>
    <t>SCI</t>
  </si>
  <si>
    <t>HFCL</t>
  </si>
  <si>
    <t>CREDITACC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</si>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</sst>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4B4B4B"/>
      <name val="Arial"/>
      <family val="2"/>
    </font>
    <font>
      <sz val="9"/>
      <color rgb="FF5CA81D"/>
      <name val="Arial"/>
      <family val="2"/>
    </font>
    <font>
      <sz val="9"/>
      <color rgb="FF4B9B0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4" fontId="1" fillId="0" borderId="1" xfId="0" applyNumberFormat="1" applyFont="1" applyBorder="1"/>
    <xf numFmtId="4" fontId="2" fillId="0" borderId="1" xfId="0" applyNumberFormat="1" applyFont="1" applyBorder="1"/>
    <xf numFmtId="0" fontId="0" fillId="0" borderId="1" xfId="0" applyBorder="1" applyAlignment="1">
      <alignment horizontal="right" indent="2"/>
    </xf>
    <xf numFmtId="4" fontId="1" fillId="0" borderId="1" xfId="0" applyNumberFormat="1" applyFont="1" applyBorder="1" applyAlignment="1"/>
    <xf numFmtId="3" fontId="0" fillId="0" borderId="1" xfId="0" applyNumberFormat="1" applyBorder="1"/>
    <xf numFmtId="0" fontId="0" fillId="0" borderId="2" xfId="0" applyFill="1" applyBorder="1"/>
    <xf numFmtId="4" fontId="0" fillId="0" borderId="0" xfId="0" applyNumberFormat="1"/>
    <xf numFmtId="0" fontId="0" fillId="2" borderId="0" xfId="0" applyFill="1"/>
    <xf numFmtId="9" fontId="0" fillId="2" borderId="0" xfId="0" applyNumberFormat="1" applyFill="1"/>
    <xf numFmtId="4" fontId="0" fillId="2" borderId="0" xfId="0" applyNumberFormat="1" applyFill="1"/>
    <xf numFmtId="4" fontId="1" fillId="0" borderId="0" xfId="0" applyNumberFormat="1" applyFont="1"/>
    <xf numFmtId="4" fontId="3" fillId="0" borderId="0" xfId="0" applyNumberFormat="1" applyFont="1"/>
    <xf numFmtId="4" fontId="2" fillId="0" borderId="0" xfId="0" applyNumberFormat="1" applyFont="1"/>
    <xf numFmtId="0" fontId="0" fillId="0" borderId="1" xfId="0" applyBorder="1" applyAlignment="1">
      <alignment horizontal="right" indent="2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EEAC-D234-4B46-A883-429EC53CC803}">
  <dimension ref="A3:K15"/>
  <sheetViews>
    <sheetView workbookViewId="0">
      <selection activeCell="G14" sqref="G14"/>
    </sheetView>
  </sheetViews>
  <sheetFormatPr defaultRowHeight="14.5" x14ac:dyDescent="0.35"/>
  <cols>
    <col min="1" max="1" width="10.81640625" bestFit="1" customWidth="1"/>
    <col min="2" max="2" width="9.7265625" customWidth="1"/>
    <col min="3" max="3" width="10.26953125" customWidth="1"/>
    <col min="4" max="4" width="11.08984375" customWidth="1"/>
    <col min="5" max="5" width="11.36328125" customWidth="1"/>
    <col min="6" max="6" width="12.36328125" customWidth="1"/>
    <col min="7" max="7" width="11.453125" customWidth="1"/>
  </cols>
  <sheetData>
    <row r="3" spans="1:11" x14ac:dyDescent="0.35">
      <c r="A3" s="2"/>
      <c r="B3" s="2"/>
      <c r="C3" s="3">
        <v>0.05</v>
      </c>
      <c r="D3" s="3">
        <v>0.1</v>
      </c>
      <c r="E3" s="3">
        <v>0.2</v>
      </c>
      <c r="F3" s="3">
        <v>0.5</v>
      </c>
      <c r="G3" s="3">
        <v>1</v>
      </c>
      <c r="H3" s="3">
        <v>-0.1</v>
      </c>
      <c r="I3" s="3">
        <v>-0.2</v>
      </c>
      <c r="J3" s="3">
        <v>-0.3</v>
      </c>
    </row>
    <row r="4" spans="1:11" x14ac:dyDescent="0.35">
      <c r="A4" s="7">
        <v>49391.25</v>
      </c>
      <c r="B4" s="2">
        <v>1862.05</v>
      </c>
      <c r="C4" s="2">
        <f>B4+B4*0.05</f>
        <v>1955.1524999999999</v>
      </c>
      <c r="D4" s="2">
        <f>B4+B4*0.1</f>
        <v>2048.2550000000001</v>
      </c>
      <c r="E4" s="2">
        <f>B4+B4*0.2</f>
        <v>2234.46</v>
      </c>
      <c r="F4" s="2">
        <f>B4+B4*0.5</f>
        <v>2793.0749999999998</v>
      </c>
      <c r="G4" s="2">
        <f>B4+B4*1</f>
        <v>3724.1</v>
      </c>
      <c r="H4" s="2"/>
      <c r="I4" s="2"/>
      <c r="J4" s="2"/>
    </row>
    <row r="5" spans="1:11" x14ac:dyDescent="0.35">
      <c r="A5" s="17" t="s">
        <v>3</v>
      </c>
      <c r="B5" s="2" t="s">
        <v>0</v>
      </c>
      <c r="C5" s="4">
        <f>0.0689*A4</f>
        <v>3403.0571250000003</v>
      </c>
      <c r="D5" s="4">
        <f>0.2589*A4</f>
        <v>12787.394625000001</v>
      </c>
      <c r="E5" s="4">
        <f>0.63*A4</f>
        <v>31116.487499999999</v>
      </c>
      <c r="F5" s="4">
        <f>1.76*A4</f>
        <v>86928.6</v>
      </c>
      <c r="G5" s="4">
        <f>3.64*A4</f>
        <v>179784.15</v>
      </c>
      <c r="H5" s="2">
        <f>(-0.1*A4)-5908</f>
        <v>-10847.125</v>
      </c>
      <c r="I5" s="2">
        <f>(-0.2*A4)-5937</f>
        <v>-15815.25</v>
      </c>
      <c r="J5" s="2">
        <f>(-0.3*A4)-5956</f>
        <v>-20773.375</v>
      </c>
    </row>
    <row r="6" spans="1:11" x14ac:dyDescent="0.35">
      <c r="A6" s="17"/>
      <c r="B6" s="2" t="s">
        <v>1</v>
      </c>
      <c r="C6" s="4">
        <f>-0.04*A4</f>
        <v>-1975.65</v>
      </c>
      <c r="D6" s="4">
        <f>0.1489*A4</f>
        <v>7354.3571250000005</v>
      </c>
      <c r="E6" s="4">
        <f>0.52*A4</f>
        <v>25683.45</v>
      </c>
      <c r="F6" s="4">
        <f>1.65*A4</f>
        <v>81495.5625</v>
      </c>
      <c r="G6" s="4">
        <f>3.53*A4</f>
        <v>174351.11249999999</v>
      </c>
      <c r="H6" s="2">
        <f>(-0.1*A4)-7715</f>
        <v>-12654.125</v>
      </c>
      <c r="I6" s="2">
        <f>(-0.2*A4)-7735</f>
        <v>-17613.25</v>
      </c>
      <c r="J6" s="2">
        <f>(-0.3*A4)-7754</f>
        <v>-22571.375</v>
      </c>
      <c r="K6">
        <f>3*J6</f>
        <v>-67714.125</v>
      </c>
    </row>
    <row r="7" spans="1:11" x14ac:dyDescent="0.35">
      <c r="A7" s="17"/>
      <c r="B7" s="2" t="s">
        <v>2</v>
      </c>
      <c r="C7" s="4">
        <f>-0.25*A4</f>
        <v>-12347.8125</v>
      </c>
      <c r="D7" s="4">
        <f>-0.1489*A4</f>
        <v>-7354.3571250000005</v>
      </c>
      <c r="E7" s="4">
        <f>0.3089*A4</f>
        <v>15256.957125000001</v>
      </c>
      <c r="F7" s="4">
        <f>1.4389*A4</f>
        <v>71069.069625000004</v>
      </c>
      <c r="G7" s="4">
        <f>3.31*A4</f>
        <v>163485.03750000001</v>
      </c>
      <c r="H7" s="2">
        <f>(-0.1*A4)-22097</f>
        <v>-27036.125</v>
      </c>
      <c r="I7" s="2">
        <f>(-0.2*A4)-22116</f>
        <v>-31994.25</v>
      </c>
      <c r="J7" s="2">
        <f>(-0.3*A4)-22136</f>
        <v>-36953.375</v>
      </c>
    </row>
    <row r="8" spans="1:11" x14ac:dyDescent="0.35">
      <c r="A8" s="6"/>
      <c r="B8" s="2"/>
      <c r="C8" s="2"/>
      <c r="D8" s="2"/>
      <c r="E8" s="2"/>
      <c r="F8" s="2"/>
      <c r="G8" s="2"/>
      <c r="H8" s="2"/>
      <c r="I8" s="2"/>
      <c r="J8" s="2"/>
    </row>
    <row r="9" spans="1:11" x14ac:dyDescent="0.35">
      <c r="A9" s="6" t="s">
        <v>4</v>
      </c>
      <c r="B9" s="2" t="s">
        <v>4</v>
      </c>
      <c r="C9" s="5">
        <v>2295.66</v>
      </c>
      <c r="D9" s="5">
        <v>4714.01</v>
      </c>
      <c r="E9" s="5">
        <v>9550.19</v>
      </c>
      <c r="F9" s="5">
        <v>24058.99</v>
      </c>
      <c r="G9" s="5">
        <v>48240.67</v>
      </c>
      <c r="H9" s="2">
        <v>-4714</v>
      </c>
      <c r="I9" s="2">
        <v>-9550</v>
      </c>
      <c r="J9" s="2">
        <f>-0.3*A4</f>
        <v>-14817.375</v>
      </c>
    </row>
    <row r="12" spans="1:11" x14ac:dyDescent="0.35">
      <c r="A12" s="2"/>
      <c r="B12" s="2"/>
      <c r="C12" s="2" t="s">
        <v>9</v>
      </c>
      <c r="D12" s="2" t="s">
        <v>5</v>
      </c>
      <c r="E12" s="2" t="s">
        <v>6</v>
      </c>
      <c r="F12" s="2" t="s">
        <v>7</v>
      </c>
      <c r="G12" s="2" t="s">
        <v>8</v>
      </c>
      <c r="H12" s="9"/>
    </row>
    <row r="13" spans="1:11" x14ac:dyDescent="0.35">
      <c r="A13" s="8">
        <v>150000</v>
      </c>
      <c r="B13" s="2" t="s">
        <v>2</v>
      </c>
      <c r="C13" s="2">
        <v>-110860</v>
      </c>
      <c r="D13" s="2">
        <f>E7+(2*J7)</f>
        <v>-58649.792874999999</v>
      </c>
      <c r="E13" s="2">
        <f>2*E7+(J7)</f>
        <v>-6439.4607499999984</v>
      </c>
      <c r="F13" s="2">
        <f>F7+2*J7</f>
        <v>-2837.6803749999963</v>
      </c>
      <c r="G13" s="2">
        <f>F7+2*(C7)</f>
        <v>46373.444625000004</v>
      </c>
      <c r="H13" s="1"/>
    </row>
    <row r="14" spans="1:11" x14ac:dyDescent="0.35">
      <c r="A14" s="8">
        <v>150000</v>
      </c>
      <c r="B14" t="s">
        <v>1</v>
      </c>
      <c r="C14" s="2">
        <v>-67714</v>
      </c>
      <c r="D14" s="2">
        <f>E6+(2*J6)</f>
        <v>-19459.3</v>
      </c>
      <c r="E14" s="2">
        <f>2*E6+(J6)</f>
        <v>28795.525000000001</v>
      </c>
      <c r="F14" s="2">
        <f>F6+2*J6</f>
        <v>36352.8125</v>
      </c>
      <c r="G14" s="2">
        <f>F6+2*(C6)</f>
        <v>77544.262499999997</v>
      </c>
      <c r="H14" s="1"/>
    </row>
    <row r="15" spans="1:11" x14ac:dyDescent="0.35">
      <c r="A15" s="2" t="s">
        <v>4</v>
      </c>
      <c r="B15" s="2"/>
      <c r="C15" s="2">
        <v>-44452</v>
      </c>
      <c r="D15" s="2">
        <f>E9+2*(J9)</f>
        <v>-20084.559999999998</v>
      </c>
      <c r="E15" s="2">
        <f>2*E9+(J9)</f>
        <v>4283.005000000001</v>
      </c>
      <c r="F15" s="2">
        <f>F9+2*(J9)</f>
        <v>-5575.7599999999984</v>
      </c>
      <c r="G15" s="2">
        <f>G9+2*C9</f>
        <v>52831.99</v>
      </c>
      <c r="H15" s="1"/>
    </row>
  </sheetData>
  <mergeCells count="1">
    <mergeCell ref="A5:A7"/>
  </mergeCells>
  <conditionalFormatting sqref="B5:B7">
    <cfRule type="uniqueValues" dxfId="1" priority="2"/>
  </conditionalFormatting>
  <conditionalFormatting sqref="B13 B15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0935-51D6-45CE-82C8-BF20994F41AD}">
  <dimension ref="A3:J12"/>
  <sheetViews>
    <sheetView workbookViewId="0">
      <selection activeCell="C18" sqref="C18"/>
    </sheetView>
  </sheetViews>
  <sheetFormatPr defaultRowHeight="14.5" x14ac:dyDescent="0.35"/>
  <cols>
    <col min="1" max="1" width="11.54296875" bestFit="1" customWidth="1"/>
    <col min="2" max="2" width="13.54296875" bestFit="1" customWidth="1"/>
    <col min="3" max="3" width="23.90625" bestFit="1" customWidth="1"/>
    <col min="4" max="4" width="14.26953125" bestFit="1" customWidth="1"/>
    <col min="5" max="5" width="19.08984375" bestFit="1" customWidth="1"/>
    <col min="6" max="6" width="13.08984375" bestFit="1" customWidth="1"/>
    <col min="7" max="7" width="17" bestFit="1" customWidth="1"/>
    <col min="8" max="8" width="11.54296875" bestFit="1" customWidth="1"/>
  </cols>
  <sheetData>
    <row r="3" spans="1:10" x14ac:dyDescent="0.35">
      <c r="B3" s="1"/>
    </row>
    <row r="4" spans="1:10" s="11" customFormat="1" x14ac:dyDescent="0.35">
      <c r="B4" s="12"/>
    </row>
    <row r="5" spans="1:10" s="11" customFormat="1" x14ac:dyDescent="0.35">
      <c r="B5" s="12"/>
      <c r="C5" s="13"/>
      <c r="D5" s="13"/>
      <c r="F5" s="13"/>
      <c r="G5" s="13"/>
      <c r="H5" s="13"/>
      <c r="J5" s="13"/>
    </row>
    <row r="6" spans="1:10" x14ac:dyDescent="0.35">
      <c r="B6" s="1"/>
      <c r="C6" s="10"/>
      <c r="D6" s="10"/>
      <c r="F6" s="10"/>
      <c r="G6" s="10"/>
      <c r="H6" s="10"/>
      <c r="J6" s="10"/>
    </row>
    <row r="7" spans="1:10" x14ac:dyDescent="0.35">
      <c r="A7" t="s">
        <v>11</v>
      </c>
      <c r="B7" s="14">
        <v>9951.9</v>
      </c>
      <c r="C7" s="15">
        <v>9665.25</v>
      </c>
      <c r="D7" s="14">
        <v>1726.01</v>
      </c>
      <c r="E7" s="10">
        <f>C7-D7</f>
        <v>7939.24</v>
      </c>
    </row>
    <row r="9" spans="1:10" x14ac:dyDescent="0.35">
      <c r="B9" s="10"/>
      <c r="C9" s="10"/>
      <c r="D9" s="10"/>
      <c r="F9" s="10"/>
      <c r="G9" s="10"/>
      <c r="H9" s="10"/>
      <c r="J9" s="10"/>
    </row>
    <row r="10" spans="1:10" x14ac:dyDescent="0.35">
      <c r="B10" s="14" t="s">
        <v>12</v>
      </c>
      <c r="C10">
        <v>51730</v>
      </c>
      <c r="D10" t="s">
        <v>15</v>
      </c>
      <c r="E10" s="16">
        <v>27500.98</v>
      </c>
    </row>
    <row r="11" spans="1:10" x14ac:dyDescent="0.35">
      <c r="B11" s="14" t="s">
        <v>12</v>
      </c>
      <c r="C11">
        <v>39060</v>
      </c>
      <c r="D11" t="s">
        <v>14</v>
      </c>
      <c r="E11" s="16">
        <v>27500.98</v>
      </c>
    </row>
    <row r="12" spans="1:10" x14ac:dyDescent="0.35">
      <c r="B12" s="14" t="s">
        <v>12</v>
      </c>
      <c r="C12">
        <v>40370</v>
      </c>
      <c r="D12" t="s">
        <v>13</v>
      </c>
      <c r="E12" s="16">
        <v>27500.98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492C-8A83-4E7D-9C4E-12D28F72049D}">
  <dimension ref="A1:G32"/>
  <sheetViews>
    <sheetView topLeftCell="A12"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1.81640625" bestFit="1" customWidth="1"/>
    <col min="3" max="3" width="19.26953125" bestFit="1" customWidth="1"/>
    <col min="4" max="4" width="14.7265625" bestFit="1" customWidth="1"/>
    <col min="6" max="6" width="16.1796875" bestFit="1" customWidth="1"/>
  </cols>
  <sheetData>
    <row r="1" spans="1:7" x14ac:dyDescent="0.35">
      <c r="B1" s="11" t="s">
        <v>16</v>
      </c>
      <c r="C1" s="11" t="s">
        <v>17</v>
      </c>
      <c r="D1" s="11" t="s">
        <v>32</v>
      </c>
      <c r="E1" s="11" t="s">
        <v>18</v>
      </c>
      <c r="F1" s="11" t="s">
        <v>21</v>
      </c>
      <c r="G1" s="11" t="s">
        <v>19</v>
      </c>
    </row>
    <row r="2" spans="1:7" x14ac:dyDescent="0.35">
      <c r="A2" s="18" t="s">
        <v>10</v>
      </c>
      <c r="B2" t="s">
        <v>20</v>
      </c>
      <c r="C2">
        <v>492</v>
      </c>
      <c r="D2">
        <v>459</v>
      </c>
      <c r="E2">
        <v>593</v>
      </c>
      <c r="F2">
        <f>ROUND(((E2-C2)/C2)*100,2)</f>
        <v>20.53</v>
      </c>
      <c r="G2">
        <f>ROUND(((E2-D2)/D2)*100,2)</f>
        <v>29.19</v>
      </c>
    </row>
    <row r="3" spans="1:7" x14ac:dyDescent="0.35">
      <c r="A3" s="18"/>
      <c r="B3" s="19" t="s">
        <v>22</v>
      </c>
      <c r="C3">
        <v>1161</v>
      </c>
      <c r="D3">
        <v>1082</v>
      </c>
      <c r="E3">
        <v>1398</v>
      </c>
      <c r="F3">
        <f t="shared" ref="F3:F31" si="0">ROUND(((E3-C3)/C3)*100,2)</f>
        <v>20.41</v>
      </c>
      <c r="G3">
        <f t="shared" ref="G3:G32" si="1">ROUND(((E3-D3)/D3)*100,2)</f>
        <v>29.21</v>
      </c>
    </row>
    <row r="4" spans="1:7" x14ac:dyDescent="0.35">
      <c r="A4" s="18"/>
      <c r="B4" t="s">
        <v>23</v>
      </c>
      <c r="C4">
        <v>1507</v>
      </c>
      <c r="D4">
        <v>1426</v>
      </c>
      <c r="E4">
        <v>1747</v>
      </c>
      <c r="F4">
        <f t="shared" si="0"/>
        <v>15.93</v>
      </c>
      <c r="G4">
        <f t="shared" si="1"/>
        <v>22.51</v>
      </c>
    </row>
    <row r="5" spans="1:7" x14ac:dyDescent="0.35">
      <c r="A5" s="18"/>
      <c r="B5" t="s">
        <v>24</v>
      </c>
      <c r="C5">
        <v>2659</v>
      </c>
      <c r="D5">
        <v>2588</v>
      </c>
      <c r="E5">
        <v>3195</v>
      </c>
      <c r="F5">
        <f t="shared" si="0"/>
        <v>20.16</v>
      </c>
      <c r="G5">
        <f t="shared" si="1"/>
        <v>23.45</v>
      </c>
    </row>
    <row r="6" spans="1:7" x14ac:dyDescent="0.35">
      <c r="A6" s="18"/>
      <c r="B6" s="19" t="s">
        <v>25</v>
      </c>
      <c r="C6">
        <v>702</v>
      </c>
      <c r="D6">
        <v>681</v>
      </c>
      <c r="E6">
        <v>825</v>
      </c>
      <c r="F6">
        <f t="shared" si="0"/>
        <v>17.52</v>
      </c>
      <c r="G6">
        <f t="shared" si="1"/>
        <v>21.15</v>
      </c>
    </row>
    <row r="7" spans="1:7" x14ac:dyDescent="0.35">
      <c r="A7" s="18"/>
      <c r="B7" t="s">
        <v>26</v>
      </c>
      <c r="C7">
        <v>3815</v>
      </c>
      <c r="D7">
        <v>3500</v>
      </c>
      <c r="E7">
        <v>4408</v>
      </c>
      <c r="F7">
        <f t="shared" si="0"/>
        <v>15.54</v>
      </c>
      <c r="G7">
        <f t="shared" si="1"/>
        <v>25.94</v>
      </c>
    </row>
    <row r="8" spans="1:7" x14ac:dyDescent="0.35">
      <c r="A8" s="18"/>
      <c r="B8" t="s">
        <v>27</v>
      </c>
      <c r="C8">
        <v>1258</v>
      </c>
      <c r="D8">
        <v>1225</v>
      </c>
      <c r="E8">
        <v>1475</v>
      </c>
      <c r="F8">
        <f t="shared" si="0"/>
        <v>17.25</v>
      </c>
      <c r="G8">
        <f t="shared" si="1"/>
        <v>20.41</v>
      </c>
    </row>
    <row r="9" spans="1:7" x14ac:dyDescent="0.35">
      <c r="A9" s="18"/>
      <c r="B9" s="19" t="s">
        <v>28</v>
      </c>
      <c r="C9">
        <v>1197</v>
      </c>
      <c r="D9">
        <v>1146</v>
      </c>
      <c r="E9">
        <v>1510</v>
      </c>
      <c r="F9">
        <f t="shared" si="0"/>
        <v>26.15</v>
      </c>
      <c r="G9">
        <f t="shared" si="1"/>
        <v>31.76</v>
      </c>
    </row>
    <row r="10" spans="1:7" x14ac:dyDescent="0.35">
      <c r="A10" s="18"/>
      <c r="B10" t="s">
        <v>29</v>
      </c>
      <c r="C10">
        <v>617</v>
      </c>
      <c r="D10">
        <v>566</v>
      </c>
      <c r="E10">
        <v>735</v>
      </c>
      <c r="F10">
        <f t="shared" si="0"/>
        <v>19.12</v>
      </c>
      <c r="G10">
        <f t="shared" si="1"/>
        <v>29.86</v>
      </c>
    </row>
    <row r="11" spans="1:7" x14ac:dyDescent="0.35">
      <c r="A11" t="s">
        <v>30</v>
      </c>
      <c r="B11" t="s">
        <v>31</v>
      </c>
      <c r="C11">
        <v>96</v>
      </c>
      <c r="D11">
        <v>96</v>
      </c>
      <c r="E11">
        <v>132</v>
      </c>
      <c r="F11">
        <f t="shared" si="0"/>
        <v>37.5</v>
      </c>
      <c r="G11">
        <f t="shared" si="1"/>
        <v>37.5</v>
      </c>
    </row>
    <row r="12" spans="1:7" x14ac:dyDescent="0.35">
      <c r="B12" s="19" t="s">
        <v>33</v>
      </c>
      <c r="C12">
        <v>738</v>
      </c>
      <c r="D12">
        <v>774</v>
      </c>
      <c r="E12">
        <v>936</v>
      </c>
      <c r="F12">
        <f t="shared" si="0"/>
        <v>26.83</v>
      </c>
      <c r="G12">
        <f t="shared" si="1"/>
        <v>20.93</v>
      </c>
    </row>
    <row r="13" spans="1:7" x14ac:dyDescent="0.35">
      <c r="B13" t="s">
        <v>34</v>
      </c>
      <c r="C13">
        <v>480</v>
      </c>
      <c r="D13">
        <v>487</v>
      </c>
      <c r="E13">
        <v>600</v>
      </c>
      <c r="F13">
        <f t="shared" si="0"/>
        <v>25</v>
      </c>
      <c r="G13">
        <f t="shared" si="1"/>
        <v>23.2</v>
      </c>
    </row>
    <row r="14" spans="1:7" x14ac:dyDescent="0.35">
      <c r="B14" t="s">
        <v>35</v>
      </c>
      <c r="C14">
        <v>153</v>
      </c>
      <c r="D14">
        <v>140</v>
      </c>
      <c r="E14">
        <v>219</v>
      </c>
      <c r="F14">
        <f t="shared" si="0"/>
        <v>43.14</v>
      </c>
      <c r="G14">
        <f t="shared" si="1"/>
        <v>56.43</v>
      </c>
    </row>
    <row r="15" spans="1:7" x14ac:dyDescent="0.35">
      <c r="B15" s="19" t="s">
        <v>36</v>
      </c>
      <c r="C15">
        <v>198</v>
      </c>
      <c r="D15">
        <v>218</v>
      </c>
      <c r="E15">
        <v>270</v>
      </c>
      <c r="F15">
        <f t="shared" si="0"/>
        <v>36.36</v>
      </c>
      <c r="G15">
        <f t="shared" si="1"/>
        <v>23.85</v>
      </c>
    </row>
    <row r="16" spans="1:7" x14ac:dyDescent="0.35">
      <c r="B16" s="19" t="s">
        <v>37</v>
      </c>
      <c r="C16">
        <v>893</v>
      </c>
      <c r="D16">
        <v>947</v>
      </c>
      <c r="E16">
        <v>1160</v>
      </c>
      <c r="F16">
        <f t="shared" si="0"/>
        <v>29.9</v>
      </c>
      <c r="G16">
        <f t="shared" si="1"/>
        <v>22.49</v>
      </c>
    </row>
    <row r="17" spans="2:7" x14ac:dyDescent="0.35">
      <c r="B17" s="19" t="s">
        <v>38</v>
      </c>
      <c r="C17">
        <v>2689</v>
      </c>
      <c r="D17">
        <v>2655</v>
      </c>
      <c r="E17">
        <v>3243</v>
      </c>
      <c r="F17">
        <f t="shared" si="0"/>
        <v>20.6</v>
      </c>
      <c r="G17">
        <f t="shared" si="1"/>
        <v>22.15</v>
      </c>
    </row>
    <row r="18" spans="2:7" x14ac:dyDescent="0.35">
      <c r="B18" s="19" t="s">
        <v>39</v>
      </c>
      <c r="C18">
        <v>733</v>
      </c>
      <c r="D18">
        <v>780</v>
      </c>
      <c r="E18">
        <v>960</v>
      </c>
      <c r="F18">
        <f t="shared" si="0"/>
        <v>30.97</v>
      </c>
      <c r="G18">
        <f t="shared" si="1"/>
        <v>23.08</v>
      </c>
    </row>
    <row r="19" spans="2:7" x14ac:dyDescent="0.35">
      <c r="B19" s="19" t="s">
        <v>40</v>
      </c>
      <c r="C19">
        <v>1720</v>
      </c>
      <c r="D19">
        <v>1596</v>
      </c>
      <c r="E19">
        <v>2200</v>
      </c>
      <c r="F19">
        <f t="shared" si="0"/>
        <v>27.91</v>
      </c>
      <c r="G19">
        <f t="shared" si="1"/>
        <v>37.840000000000003</v>
      </c>
    </row>
    <row r="20" spans="2:7" x14ac:dyDescent="0.35">
      <c r="B20" s="20" t="s">
        <v>41</v>
      </c>
      <c r="C20">
        <v>1080</v>
      </c>
      <c r="D20">
        <v>864</v>
      </c>
      <c r="E20">
        <v>1125</v>
      </c>
      <c r="F20">
        <f t="shared" si="0"/>
        <v>4.17</v>
      </c>
      <c r="G20">
        <f t="shared" si="1"/>
        <v>30.21</v>
      </c>
    </row>
    <row r="21" spans="2:7" x14ac:dyDescent="0.35">
      <c r="B21" s="20" t="s">
        <v>42</v>
      </c>
      <c r="C21">
        <v>1080</v>
      </c>
      <c r="D21">
        <v>1011</v>
      </c>
      <c r="E21">
        <v>1360</v>
      </c>
      <c r="F21">
        <f t="shared" si="0"/>
        <v>25.93</v>
      </c>
      <c r="G21">
        <f t="shared" si="1"/>
        <v>34.520000000000003</v>
      </c>
    </row>
    <row r="22" spans="2:7" x14ac:dyDescent="0.35">
      <c r="B22" s="19" t="s">
        <v>43</v>
      </c>
      <c r="C22">
        <v>1740</v>
      </c>
      <c r="D22">
        <v>1505</v>
      </c>
      <c r="E22">
        <v>2425</v>
      </c>
      <c r="F22">
        <f t="shared" si="0"/>
        <v>39.369999999999997</v>
      </c>
      <c r="G22">
        <f t="shared" si="1"/>
        <v>61.13</v>
      </c>
    </row>
    <row r="23" spans="2:7" x14ac:dyDescent="0.35">
      <c r="B23" s="20" t="s">
        <v>44</v>
      </c>
      <c r="C23">
        <v>58</v>
      </c>
      <c r="D23">
        <v>50</v>
      </c>
      <c r="E23">
        <v>80</v>
      </c>
      <c r="F23">
        <f t="shared" si="0"/>
        <v>37.93</v>
      </c>
      <c r="G23">
        <f t="shared" si="1"/>
        <v>60</v>
      </c>
    </row>
    <row r="24" spans="2:7" x14ac:dyDescent="0.35">
      <c r="B24" s="20" t="s">
        <v>45</v>
      </c>
      <c r="C24">
        <v>57</v>
      </c>
      <c r="D24">
        <v>51</v>
      </c>
      <c r="E24">
        <v>79</v>
      </c>
      <c r="F24">
        <f t="shared" si="0"/>
        <v>38.6</v>
      </c>
      <c r="G24">
        <f t="shared" si="1"/>
        <v>54.9</v>
      </c>
    </row>
    <row r="25" spans="2:7" x14ac:dyDescent="0.35">
      <c r="B25" s="20" t="s">
        <v>46</v>
      </c>
      <c r="C25">
        <v>897</v>
      </c>
      <c r="D25">
        <v>846</v>
      </c>
      <c r="E25">
        <v>1734</v>
      </c>
      <c r="F25">
        <f t="shared" si="0"/>
        <v>93.31</v>
      </c>
      <c r="G25">
        <f t="shared" si="1"/>
        <v>104.96</v>
      </c>
    </row>
    <row r="26" spans="2:7" x14ac:dyDescent="0.35">
      <c r="B26" s="20" t="s">
        <v>47</v>
      </c>
      <c r="C26">
        <v>1846</v>
      </c>
      <c r="D26">
        <v>1776</v>
      </c>
      <c r="E26">
        <v>2880</v>
      </c>
      <c r="F26">
        <f t="shared" si="0"/>
        <v>56.01</v>
      </c>
      <c r="G26">
        <f t="shared" si="1"/>
        <v>62.16</v>
      </c>
    </row>
    <row r="27" spans="2:7" x14ac:dyDescent="0.35">
      <c r="B27" s="20" t="s">
        <v>48</v>
      </c>
      <c r="C27">
        <v>1847</v>
      </c>
      <c r="D27">
        <v>2250</v>
      </c>
      <c r="E27">
        <v>2345</v>
      </c>
      <c r="F27">
        <f t="shared" si="0"/>
        <v>26.96</v>
      </c>
      <c r="G27">
        <f t="shared" si="1"/>
        <v>4.22</v>
      </c>
    </row>
    <row r="28" spans="2:7" x14ac:dyDescent="0.35">
      <c r="F28" t="e">
        <f t="shared" si="0"/>
        <v>#DIV/0!</v>
      </c>
      <c r="G28" t="e">
        <f t="shared" si="1"/>
        <v>#DIV/0!</v>
      </c>
    </row>
    <row r="29" spans="2:7" x14ac:dyDescent="0.35">
      <c r="F29" t="e">
        <f t="shared" si="0"/>
        <v>#DIV/0!</v>
      </c>
      <c r="G29" t="e">
        <f t="shared" si="1"/>
        <v>#DIV/0!</v>
      </c>
    </row>
    <row r="30" spans="2:7" x14ac:dyDescent="0.35">
      <c r="F30" t="e">
        <f t="shared" si="0"/>
        <v>#DIV/0!</v>
      </c>
      <c r="G30" t="e">
        <f t="shared" si="1"/>
        <v>#DIV/0!</v>
      </c>
    </row>
    <row r="31" spans="2:7" x14ac:dyDescent="0.35">
      <c r="F31" t="e">
        <f t="shared" si="0"/>
        <v>#DIV/0!</v>
      </c>
      <c r="G31" t="e">
        <f t="shared" si="1"/>
        <v>#DIV/0!</v>
      </c>
    </row>
    <row r="32" spans="2:7" x14ac:dyDescent="0.35">
      <c r="G32" t="e">
        <f t="shared" si="1"/>
        <v>#DIV/0!</v>
      </c>
    </row>
  </sheetData>
  <mergeCells count="1">
    <mergeCell ref="A2:A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629F-3AE5-4458-ABAB-9348AE39F400}">
  <dimension ref="A2:B5"/>
  <sheetViews>
    <sheetView workbookViewId="0">
      <selection activeCell="E11" sqref="E11"/>
    </sheetView>
  </sheetViews>
  <sheetFormatPr defaultRowHeight="14.5" x14ac:dyDescent="0.35"/>
  <cols>
    <col min="1" max="1" width="10.1796875" bestFit="1" customWidth="1"/>
  </cols>
  <sheetData>
    <row r="2" spans="1:2" x14ac:dyDescent="0.35">
      <c r="A2" t="s">
        <v>49</v>
      </c>
      <c r="B2">
        <v>190</v>
      </c>
    </row>
    <row r="3" spans="1:2" x14ac:dyDescent="0.35">
      <c r="A3" t="s">
        <v>107</v>
      </c>
    </row>
    <row r="4" spans="1:2" x14ac:dyDescent="0.35">
      <c r="A4" t="s">
        <v>108</v>
      </c>
    </row>
    <row r="5" spans="1:2" x14ac:dyDescent="0.35">
      <c r="A5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F6B0-E0B4-48B1-B849-0FAC9B8BCDA5}">
  <dimension ref="A5:G15"/>
  <sheetViews>
    <sheetView tabSelected="1" workbookViewId="0">
      <selection activeCell="G14" sqref="G14"/>
    </sheetView>
  </sheetViews>
  <sheetFormatPr defaultRowHeight="14.5" x14ac:dyDescent="0.35"/>
  <cols>
    <col min="3" max="3" width="10" bestFit="1" customWidth="1"/>
    <col min="7" max="7" width="19.1796875" bestFit="1" customWidth="1"/>
  </cols>
  <sheetData>
    <row r="5" spans="1:7" x14ac:dyDescent="0.35">
      <c r="A5">
        <v>1</v>
      </c>
      <c r="B5" s="14">
        <v>49391.25</v>
      </c>
      <c r="C5" s="14">
        <v>-12994</v>
      </c>
      <c r="D5" s="14">
        <v>-12994</v>
      </c>
      <c r="E5" s="14">
        <v>-12994</v>
      </c>
      <c r="F5" s="14">
        <v>-12994</v>
      </c>
      <c r="G5" s="14">
        <v>-12994</v>
      </c>
    </row>
    <row r="6" spans="1:7" x14ac:dyDescent="0.35">
      <c r="A6">
        <v>2</v>
      </c>
      <c r="B6" s="14">
        <v>49391.25</v>
      </c>
      <c r="C6" s="14">
        <v>-12994</v>
      </c>
      <c r="D6" s="14">
        <v>-12994</v>
      </c>
      <c r="E6" s="14">
        <v>-12994</v>
      </c>
      <c r="F6" s="14">
        <v>-12994</v>
      </c>
      <c r="G6" s="14">
        <v>-12994</v>
      </c>
    </row>
    <row r="7" spans="1:7" x14ac:dyDescent="0.35">
      <c r="A7">
        <v>3</v>
      </c>
      <c r="B7" s="14">
        <v>49391.25</v>
      </c>
      <c r="C7" s="14">
        <v>-12994</v>
      </c>
      <c r="D7" s="14">
        <v>-12994</v>
      </c>
      <c r="E7" s="14">
        <v>-12994</v>
      </c>
      <c r="F7" s="14">
        <v>-12994</v>
      </c>
      <c r="G7" s="14">
        <v>-12994</v>
      </c>
    </row>
    <row r="8" spans="1:7" x14ac:dyDescent="0.35">
      <c r="A8">
        <v>4</v>
      </c>
      <c r="B8" s="14">
        <v>49391.25</v>
      </c>
      <c r="C8" s="14">
        <v>-12994</v>
      </c>
      <c r="D8" s="14">
        <v>-12994</v>
      </c>
      <c r="E8" s="14">
        <v>-12994</v>
      </c>
      <c r="F8" s="14">
        <v>-12994</v>
      </c>
      <c r="G8" s="14">
        <v>-12994</v>
      </c>
    </row>
    <row r="9" spans="1:7" x14ac:dyDescent="0.35">
      <c r="A9">
        <v>5</v>
      </c>
      <c r="B9" s="14">
        <v>49391.25</v>
      </c>
      <c r="C9" s="14">
        <v>-12994</v>
      </c>
      <c r="D9" s="14">
        <v>-12994</v>
      </c>
      <c r="E9" s="14">
        <v>-12994</v>
      </c>
      <c r="F9" s="14">
        <v>-12994</v>
      </c>
      <c r="G9" s="14">
        <v>-12994</v>
      </c>
    </row>
    <row r="10" spans="1:7" x14ac:dyDescent="0.35">
      <c r="A10">
        <v>6</v>
      </c>
      <c r="B10" s="14">
        <v>49391.25</v>
      </c>
      <c r="C10" s="14">
        <v>-12994</v>
      </c>
      <c r="D10" s="14">
        <v>-12994</v>
      </c>
      <c r="E10" s="14">
        <v>-12994</v>
      </c>
      <c r="F10" s="14">
        <v>14476</v>
      </c>
      <c r="G10" s="14">
        <v>16724</v>
      </c>
    </row>
    <row r="11" spans="1:7" x14ac:dyDescent="0.35">
      <c r="A11">
        <v>7</v>
      </c>
      <c r="B11" s="14">
        <v>49391.25</v>
      </c>
      <c r="C11" s="14">
        <v>-12994</v>
      </c>
      <c r="D11" s="14">
        <v>-12994</v>
      </c>
      <c r="E11" s="14">
        <v>14476</v>
      </c>
      <c r="F11" s="14">
        <v>14476</v>
      </c>
      <c r="G11" s="14">
        <v>16724</v>
      </c>
    </row>
    <row r="12" spans="1:7" x14ac:dyDescent="0.35">
      <c r="A12">
        <v>8</v>
      </c>
      <c r="B12" s="14">
        <v>49391.25</v>
      </c>
      <c r="C12" s="14">
        <v>-12994</v>
      </c>
      <c r="D12" s="14">
        <v>14476</v>
      </c>
      <c r="E12" s="14">
        <v>14476</v>
      </c>
      <c r="F12" s="14">
        <v>14476</v>
      </c>
      <c r="G12" s="14">
        <v>16724</v>
      </c>
    </row>
    <row r="13" spans="1:7" x14ac:dyDescent="0.35">
      <c r="A13">
        <v>9</v>
      </c>
      <c r="B13" s="14">
        <v>49391.25</v>
      </c>
      <c r="C13" s="14">
        <v>14476</v>
      </c>
      <c r="D13" s="14">
        <v>14476</v>
      </c>
      <c r="E13" s="14">
        <v>14476</v>
      </c>
      <c r="F13" s="14">
        <v>14476</v>
      </c>
      <c r="G13" s="14">
        <v>16724</v>
      </c>
    </row>
    <row r="14" spans="1:7" x14ac:dyDescent="0.35">
      <c r="A14">
        <v>10</v>
      </c>
      <c r="B14" s="14">
        <v>49391.25</v>
      </c>
      <c r="C14" s="14">
        <v>14476</v>
      </c>
      <c r="D14" s="14">
        <v>14476</v>
      </c>
      <c r="E14" s="14">
        <v>14476</v>
      </c>
      <c r="F14" s="14">
        <v>14476</v>
      </c>
      <c r="G14" s="14">
        <v>16724</v>
      </c>
    </row>
    <row r="15" spans="1:7" x14ac:dyDescent="0.35">
      <c r="B15" t="s">
        <v>110</v>
      </c>
      <c r="C15" s="14">
        <v>-75000</v>
      </c>
      <c r="D15" s="14">
        <v>-47530</v>
      </c>
      <c r="E15" s="14">
        <v>-20060</v>
      </c>
      <c r="F15" s="14">
        <v>7410</v>
      </c>
      <c r="G15">
        <v>18650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B4AF-2D44-4A9E-B7DC-D80C32B8E4D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69E3-704A-4FE1-869E-2A07FC51688C}">
  <dimension ref="A1:D55"/>
  <sheetViews>
    <sheetView workbookViewId="0">
      <selection activeCell="F15" sqref="F15"/>
    </sheetView>
  </sheetViews>
  <sheetFormatPr defaultRowHeight="14.5" x14ac:dyDescent="0.35"/>
  <cols>
    <col min="1" max="1" width="11.453125" bestFit="1" customWidth="1"/>
    <col min="2" max="2" width="8.90625" bestFit="1" customWidth="1"/>
    <col min="3" max="3" width="11.54296875" bestFit="1" customWidth="1"/>
    <col min="4" max="4" width="8.90625" bestFit="1" customWidth="1"/>
  </cols>
  <sheetData>
    <row r="1" spans="1:4" x14ac:dyDescent="0.35">
      <c r="A1" s="21" t="s">
        <v>50</v>
      </c>
      <c r="B1" s="21" t="s">
        <v>51</v>
      </c>
      <c r="C1" s="21" t="s">
        <v>52</v>
      </c>
      <c r="D1" s="21" t="s">
        <v>53</v>
      </c>
    </row>
    <row r="2" spans="1:4" x14ac:dyDescent="0.35">
      <c r="A2" s="21" t="s">
        <v>54</v>
      </c>
      <c r="B2" s="21">
        <v>54</v>
      </c>
      <c r="C2" s="21">
        <v>18</v>
      </c>
      <c r="D2" s="21">
        <v>-23</v>
      </c>
    </row>
    <row r="3" spans="1:4" x14ac:dyDescent="0.35">
      <c r="A3" s="21" t="s">
        <v>55</v>
      </c>
      <c r="B3" s="21">
        <v>49</v>
      </c>
      <c r="C3" s="21">
        <v>6</v>
      </c>
      <c r="D3" s="21">
        <v>-28</v>
      </c>
    </row>
    <row r="4" spans="1:4" x14ac:dyDescent="0.35">
      <c r="A4" s="21" t="s">
        <v>56</v>
      </c>
      <c r="B4" s="21">
        <v>18</v>
      </c>
      <c r="C4" s="21">
        <v>-2</v>
      </c>
      <c r="D4" s="21">
        <v>-17</v>
      </c>
    </row>
    <row r="5" spans="1:4" x14ac:dyDescent="0.35">
      <c r="A5" s="21" t="s">
        <v>57</v>
      </c>
      <c r="B5" s="21">
        <v>12</v>
      </c>
      <c r="C5" s="21">
        <v>-6</v>
      </c>
      <c r="D5" s="21">
        <v>-16</v>
      </c>
    </row>
    <row r="6" spans="1:4" x14ac:dyDescent="0.35">
      <c r="A6" s="21" t="s">
        <v>58</v>
      </c>
      <c r="B6" s="21">
        <v>29</v>
      </c>
      <c r="C6" s="21">
        <v>-10</v>
      </c>
      <c r="D6" s="21">
        <v>-30</v>
      </c>
    </row>
    <row r="7" spans="1:4" x14ac:dyDescent="0.35">
      <c r="A7" s="21" t="s">
        <v>59</v>
      </c>
      <c r="B7" s="21">
        <v>26</v>
      </c>
      <c r="C7" s="21">
        <v>4</v>
      </c>
      <c r="D7" s="21">
        <v>-17</v>
      </c>
    </row>
    <row r="8" spans="1:4" x14ac:dyDescent="0.35">
      <c r="A8" s="21" t="s">
        <v>60</v>
      </c>
      <c r="B8" s="21">
        <v>43</v>
      </c>
      <c r="C8" s="21">
        <v>28</v>
      </c>
      <c r="D8" s="21">
        <v>-10</v>
      </c>
    </row>
    <row r="9" spans="1:4" x14ac:dyDescent="0.35">
      <c r="A9" s="21" t="s">
        <v>61</v>
      </c>
      <c r="B9" s="21">
        <v>38</v>
      </c>
      <c r="C9" s="21">
        <v>0</v>
      </c>
      <c r="D9" s="21">
        <v>28</v>
      </c>
    </row>
    <row r="10" spans="1:4" x14ac:dyDescent="0.35">
      <c r="A10" s="21" t="s">
        <v>62</v>
      </c>
      <c r="B10" s="21">
        <v>38</v>
      </c>
      <c r="C10" s="21">
        <v>11</v>
      </c>
      <c r="D10" s="21">
        <v>17</v>
      </c>
    </row>
    <row r="11" spans="1:4" x14ac:dyDescent="0.35">
      <c r="A11" s="21" t="s">
        <v>63</v>
      </c>
      <c r="B11" s="21">
        <v>24</v>
      </c>
      <c r="C11" s="21">
        <v>-18</v>
      </c>
      <c r="D11" s="21">
        <v>-33</v>
      </c>
    </row>
    <row r="12" spans="1:4" x14ac:dyDescent="0.35">
      <c r="A12" s="21" t="s">
        <v>64</v>
      </c>
      <c r="B12" s="21">
        <v>56</v>
      </c>
      <c r="C12" s="21">
        <v>31</v>
      </c>
      <c r="D12" s="21">
        <v>15</v>
      </c>
    </row>
    <row r="13" spans="1:4" x14ac:dyDescent="0.35">
      <c r="A13" s="21" t="s">
        <v>65</v>
      </c>
      <c r="B13" s="21">
        <v>20</v>
      </c>
      <c r="C13" s="21">
        <v>4</v>
      </c>
      <c r="D13" s="21">
        <v>13</v>
      </c>
    </row>
    <row r="14" spans="1:4" x14ac:dyDescent="0.35">
      <c r="A14" s="21" t="s">
        <v>66</v>
      </c>
      <c r="B14" s="21">
        <v>18</v>
      </c>
      <c r="C14" s="21">
        <v>0</v>
      </c>
      <c r="D14" s="21">
        <v>14</v>
      </c>
    </row>
    <row r="15" spans="1:4" x14ac:dyDescent="0.35">
      <c r="A15" s="21" t="s">
        <v>67</v>
      </c>
      <c r="B15" s="21">
        <v>100</v>
      </c>
      <c r="C15" s="21">
        <v>21</v>
      </c>
      <c r="D15" s="21">
        <v>14</v>
      </c>
    </row>
    <row r="16" spans="1:4" x14ac:dyDescent="0.35">
      <c r="A16" s="21" t="s">
        <v>39</v>
      </c>
      <c r="B16" s="21">
        <v>23</v>
      </c>
      <c r="C16" s="21">
        <v>6</v>
      </c>
      <c r="D16" s="21">
        <v>14</v>
      </c>
    </row>
    <row r="17" spans="1:4" x14ac:dyDescent="0.35">
      <c r="A17" s="21" t="s">
        <v>68</v>
      </c>
      <c r="B17" s="21">
        <v>81</v>
      </c>
      <c r="C17" s="21">
        <v>45</v>
      </c>
      <c r="D17" s="21">
        <v>20</v>
      </c>
    </row>
    <row r="18" spans="1:4" x14ac:dyDescent="0.35">
      <c r="A18" s="21" t="s">
        <v>69</v>
      </c>
      <c r="B18" s="21">
        <v>19</v>
      </c>
      <c r="C18" s="21">
        <v>22</v>
      </c>
      <c r="D18" s="21">
        <v>36</v>
      </c>
    </row>
    <row r="19" spans="1:4" x14ac:dyDescent="0.35">
      <c r="A19" s="21" t="s">
        <v>70</v>
      </c>
      <c r="B19" s="21">
        <v>42</v>
      </c>
      <c r="C19" s="21">
        <v>1</v>
      </c>
      <c r="D19" s="21">
        <v>28</v>
      </c>
    </row>
    <row r="20" spans="1:4" x14ac:dyDescent="0.35">
      <c r="A20" s="21" t="s">
        <v>71</v>
      </c>
      <c r="B20" s="21">
        <v>137</v>
      </c>
      <c r="C20" s="21">
        <v>89</v>
      </c>
      <c r="D20" s="21">
        <v>-19</v>
      </c>
    </row>
    <row r="21" spans="1:4" x14ac:dyDescent="0.35">
      <c r="A21" s="21" t="s">
        <v>72</v>
      </c>
      <c r="B21" s="21">
        <v>51</v>
      </c>
      <c r="C21" s="21">
        <v>4</v>
      </c>
      <c r="D21" s="21">
        <v>30</v>
      </c>
    </row>
    <row r="22" spans="1:4" x14ac:dyDescent="0.35">
      <c r="A22" s="21" t="s">
        <v>73</v>
      </c>
      <c r="B22" s="21">
        <v>179</v>
      </c>
      <c r="C22" s="21">
        <v>89</v>
      </c>
      <c r="D22" s="21">
        <v>-17</v>
      </c>
    </row>
    <row r="23" spans="1:4" x14ac:dyDescent="0.35">
      <c r="A23" s="21" t="s">
        <v>74</v>
      </c>
      <c r="B23" s="21">
        <v>108</v>
      </c>
      <c r="C23" s="21">
        <v>33</v>
      </c>
      <c r="D23" s="21">
        <v>-35</v>
      </c>
    </row>
    <row r="24" spans="1:4" x14ac:dyDescent="0.35">
      <c r="A24" s="21" t="s">
        <v>75</v>
      </c>
      <c r="B24" s="21">
        <v>28</v>
      </c>
      <c r="C24" s="21">
        <v>6</v>
      </c>
      <c r="D24" s="21">
        <v>17</v>
      </c>
    </row>
    <row r="25" spans="1:4" x14ac:dyDescent="0.35">
      <c r="A25" s="21" t="s">
        <v>76</v>
      </c>
      <c r="B25" s="21">
        <v>95</v>
      </c>
      <c r="C25" s="21">
        <v>78</v>
      </c>
      <c r="D25" s="21">
        <v>13</v>
      </c>
    </row>
    <row r="26" spans="1:4" x14ac:dyDescent="0.35">
      <c r="A26" s="21" t="s">
        <v>77</v>
      </c>
      <c r="B26" s="21">
        <v>77</v>
      </c>
      <c r="C26" s="21">
        <v>5</v>
      </c>
      <c r="D26" s="21">
        <v>40</v>
      </c>
    </row>
    <row r="27" spans="1:4" x14ac:dyDescent="0.35">
      <c r="A27" s="21" t="s">
        <v>78</v>
      </c>
      <c r="B27" s="21">
        <v>91</v>
      </c>
      <c r="C27" s="21">
        <v>14</v>
      </c>
      <c r="D27" s="21">
        <v>40</v>
      </c>
    </row>
    <row r="28" spans="1:4" x14ac:dyDescent="0.35">
      <c r="A28" s="21" t="s">
        <v>79</v>
      </c>
      <c r="B28" s="21">
        <v>84</v>
      </c>
      <c r="C28" s="21">
        <v>17</v>
      </c>
      <c r="D28" s="21">
        <v>36</v>
      </c>
    </row>
    <row r="29" spans="1:4" x14ac:dyDescent="0.35">
      <c r="A29" s="21" t="s">
        <v>80</v>
      </c>
      <c r="B29" s="21">
        <v>19</v>
      </c>
      <c r="C29" s="21">
        <v>-5</v>
      </c>
      <c r="D29" s="21">
        <v>-23</v>
      </c>
    </row>
    <row r="30" spans="1:4" x14ac:dyDescent="0.35">
      <c r="A30" s="21" t="s">
        <v>81</v>
      </c>
      <c r="B30" s="21">
        <v>62</v>
      </c>
      <c r="C30" s="21">
        <v>27</v>
      </c>
      <c r="D30" s="21">
        <v>21</v>
      </c>
    </row>
    <row r="31" spans="1:4" x14ac:dyDescent="0.35">
      <c r="A31" s="21" t="s">
        <v>82</v>
      </c>
      <c r="B31" s="21">
        <v>49</v>
      </c>
      <c r="C31" s="21">
        <v>4</v>
      </c>
      <c r="D31" s="21">
        <v>-30</v>
      </c>
    </row>
    <row r="32" spans="1:4" x14ac:dyDescent="0.35">
      <c r="A32" s="21" t="s">
        <v>83</v>
      </c>
      <c r="B32" s="21">
        <v>33</v>
      </c>
      <c r="C32" s="21">
        <v>11</v>
      </c>
      <c r="D32" s="21">
        <v>-16</v>
      </c>
    </row>
    <row r="33" spans="1:4" x14ac:dyDescent="0.35">
      <c r="A33" s="21" t="s">
        <v>84</v>
      </c>
      <c r="B33" s="21">
        <v>17</v>
      </c>
      <c r="C33" s="21">
        <v>4</v>
      </c>
      <c r="D33" s="21">
        <v>10</v>
      </c>
    </row>
    <row r="34" spans="1:4" x14ac:dyDescent="0.35">
      <c r="A34" s="21" t="s">
        <v>85</v>
      </c>
      <c r="B34" s="21">
        <v>90</v>
      </c>
      <c r="C34" s="21">
        <v>66</v>
      </c>
      <c r="D34" s="21">
        <v>12</v>
      </c>
    </row>
    <row r="35" spans="1:4" x14ac:dyDescent="0.35">
      <c r="A35" s="21" t="s">
        <v>86</v>
      </c>
      <c r="B35" s="21">
        <v>100</v>
      </c>
      <c r="C35" s="21">
        <v>10</v>
      </c>
      <c r="D35" s="21">
        <v>45</v>
      </c>
    </row>
    <row r="36" spans="1:4" x14ac:dyDescent="0.35">
      <c r="A36" s="21" t="s">
        <v>87</v>
      </c>
      <c r="B36" s="21">
        <v>32</v>
      </c>
      <c r="C36" s="21">
        <v>11</v>
      </c>
      <c r="D36" s="21">
        <v>15</v>
      </c>
    </row>
    <row r="37" spans="1:4" x14ac:dyDescent="0.35">
      <c r="A37" s="21" t="s">
        <v>88</v>
      </c>
      <c r="B37" s="21">
        <v>142</v>
      </c>
      <c r="C37" s="21">
        <v>68</v>
      </c>
      <c r="D37" s="21">
        <v>31</v>
      </c>
    </row>
    <row r="38" spans="1:4" x14ac:dyDescent="0.35">
      <c r="A38" s="21" t="s">
        <v>89</v>
      </c>
      <c r="B38" s="21">
        <v>56</v>
      </c>
      <c r="C38" s="21">
        <v>26</v>
      </c>
      <c r="D38" s="21">
        <v>18</v>
      </c>
    </row>
    <row r="39" spans="1:4" x14ac:dyDescent="0.35">
      <c r="A39" s="21" t="s">
        <v>90</v>
      </c>
      <c r="B39" s="21">
        <v>49</v>
      </c>
      <c r="C39" s="21">
        <v>-7</v>
      </c>
      <c r="D39" s="21">
        <v>35</v>
      </c>
    </row>
    <row r="40" spans="1:4" x14ac:dyDescent="0.35">
      <c r="A40" s="21" t="s">
        <v>91</v>
      </c>
      <c r="B40" s="21">
        <v>28</v>
      </c>
      <c r="C40" s="21">
        <v>0</v>
      </c>
      <c r="D40" s="21">
        <v>22</v>
      </c>
    </row>
    <row r="41" spans="1:4" x14ac:dyDescent="0.35">
      <c r="A41" s="21" t="s">
        <v>92</v>
      </c>
      <c r="B41" s="21">
        <v>77</v>
      </c>
      <c r="C41" s="21">
        <v>36</v>
      </c>
      <c r="D41" s="21">
        <v>22</v>
      </c>
    </row>
    <row r="42" spans="1:4" x14ac:dyDescent="0.35">
      <c r="A42" s="21" t="s">
        <v>93</v>
      </c>
      <c r="B42" s="21">
        <v>55</v>
      </c>
      <c r="C42" s="21">
        <v>3</v>
      </c>
      <c r="D42" s="21">
        <v>32</v>
      </c>
    </row>
    <row r="43" spans="1:4" x14ac:dyDescent="0.35">
      <c r="A43" s="21" t="s">
        <v>94</v>
      </c>
      <c r="B43" s="21">
        <v>195</v>
      </c>
      <c r="C43" s="21">
        <v>90</v>
      </c>
      <c r="D43" s="21">
        <v>36</v>
      </c>
    </row>
    <row r="44" spans="1:4" x14ac:dyDescent="0.35">
      <c r="A44" s="21" t="s">
        <v>95</v>
      </c>
      <c r="B44" s="21">
        <v>26</v>
      </c>
      <c r="C44" s="21">
        <v>5</v>
      </c>
      <c r="D44" s="21">
        <v>16</v>
      </c>
    </row>
    <row r="45" spans="1:4" x14ac:dyDescent="0.35">
      <c r="A45" s="21" t="s">
        <v>96</v>
      </c>
      <c r="B45" s="21">
        <v>72</v>
      </c>
      <c r="C45" s="21">
        <v>31</v>
      </c>
      <c r="D45" s="21">
        <v>27</v>
      </c>
    </row>
    <row r="46" spans="1:4" x14ac:dyDescent="0.35">
      <c r="A46" s="21" t="s">
        <v>97</v>
      </c>
      <c r="B46" s="21">
        <v>127</v>
      </c>
      <c r="C46" s="21">
        <v>61</v>
      </c>
      <c r="D46" s="21">
        <v>27</v>
      </c>
    </row>
    <row r="47" spans="1:4" x14ac:dyDescent="0.35">
      <c r="A47" s="21" t="s">
        <v>98</v>
      </c>
      <c r="B47" s="21">
        <v>124</v>
      </c>
      <c r="C47" s="21">
        <v>88</v>
      </c>
      <c r="D47" s="21">
        <v>21</v>
      </c>
    </row>
    <row r="48" spans="1:4" x14ac:dyDescent="0.35">
      <c r="A48" s="21" t="s">
        <v>99</v>
      </c>
      <c r="B48" s="21">
        <v>131</v>
      </c>
      <c r="C48" s="21">
        <v>38</v>
      </c>
      <c r="D48" s="21">
        <v>40</v>
      </c>
    </row>
    <row r="49" spans="1:4" x14ac:dyDescent="0.35">
      <c r="A49" s="21" t="s">
        <v>100</v>
      </c>
      <c r="B49" s="21">
        <v>59</v>
      </c>
      <c r="C49" s="21">
        <v>21</v>
      </c>
      <c r="D49" s="21">
        <v>24</v>
      </c>
    </row>
    <row r="50" spans="1:4" x14ac:dyDescent="0.35">
      <c r="A50" s="21" t="s">
        <v>101</v>
      </c>
      <c r="B50" s="21">
        <v>91</v>
      </c>
      <c r="C50" s="21">
        <v>49</v>
      </c>
      <c r="D50" s="21">
        <v>21</v>
      </c>
    </row>
    <row r="51" spans="1:4" x14ac:dyDescent="0.35">
      <c r="A51" s="21" t="s">
        <v>102</v>
      </c>
      <c r="B51" s="21">
        <v>80</v>
      </c>
      <c r="C51" s="21">
        <v>49</v>
      </c>
      <c r="D51" s="21">
        <v>16</v>
      </c>
    </row>
    <row r="52" spans="1:4" x14ac:dyDescent="0.35">
      <c r="A52" s="21" t="s">
        <v>103</v>
      </c>
      <c r="B52" s="21">
        <v>54</v>
      </c>
      <c r="C52" s="21">
        <v>-8</v>
      </c>
      <c r="D52" s="21">
        <v>41</v>
      </c>
    </row>
    <row r="53" spans="1:4" x14ac:dyDescent="0.35">
      <c r="A53" s="21" t="s">
        <v>104</v>
      </c>
      <c r="B53" s="21">
        <v>28</v>
      </c>
      <c r="C53" s="21">
        <v>-9</v>
      </c>
      <c r="D53" s="21">
        <v>29</v>
      </c>
    </row>
    <row r="54" spans="1:4" x14ac:dyDescent="0.35">
      <c r="A54" s="21" t="s">
        <v>105</v>
      </c>
      <c r="B54" s="21">
        <v>50</v>
      </c>
      <c r="C54" s="21">
        <v>11</v>
      </c>
      <c r="D54" s="21">
        <v>22</v>
      </c>
    </row>
    <row r="55" spans="1:4" x14ac:dyDescent="0.35">
      <c r="A55" s="21" t="s">
        <v>106</v>
      </c>
      <c r="B55" s="21">
        <v>40</v>
      </c>
      <c r="C55" s="21">
        <v>0</v>
      </c>
      <c r="D55" s="2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DIWALI</vt:lpstr>
      <vt:lpstr>OTHERS</vt:lpstr>
      <vt:lpstr>Sheet6</vt:lpstr>
      <vt:lpstr>Sheet5</vt:lpstr>
      <vt:lpstr>My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2024-10-26T16:04:13Z</dcterms:created>
  <dcterms:modified xsi:type="dcterms:W3CDTF">2024-10-27T17:40:07Z</dcterms:modified>
</cp:coreProperties>
</file>