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640" windowHeight="11160"/>
  </bookViews>
  <sheets>
    <sheet name="Hoja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N36" i="1"/>
  <c r="L36" i="1"/>
  <c r="K36" i="1"/>
  <c r="K33" i="1"/>
  <c r="K14" i="1"/>
  <c r="K4" i="1"/>
  <c r="J36" i="1"/>
  <c r="J14" i="1"/>
  <c r="K43" i="1"/>
  <c r="L43" i="1"/>
  <c r="M43" i="1"/>
  <c r="N43" i="1"/>
  <c r="J43" i="1"/>
  <c r="C36" i="1"/>
  <c r="D36" i="1"/>
  <c r="E36" i="1"/>
  <c r="F36" i="1"/>
  <c r="G36" i="1"/>
  <c r="H36" i="1"/>
  <c r="I36" i="1"/>
  <c r="L4" i="1"/>
  <c r="J4" i="1"/>
  <c r="I4" i="1"/>
  <c r="I33" i="1"/>
  <c r="H4" i="1"/>
  <c r="H23" i="1"/>
  <c r="H14" i="1"/>
  <c r="G33" i="1"/>
  <c r="G14" i="1"/>
  <c r="C2" i="1"/>
  <c r="I43" i="1"/>
  <c r="H43" i="1"/>
  <c r="G43" i="1"/>
  <c r="F43" i="1"/>
  <c r="E43" i="1"/>
  <c r="D43" i="1"/>
  <c r="C43" i="1"/>
  <c r="N31" i="1"/>
  <c r="M31" i="1"/>
  <c r="L31" i="1"/>
  <c r="K31" i="1"/>
  <c r="J31" i="1"/>
  <c r="I31" i="1"/>
  <c r="H31" i="1"/>
  <c r="G31" i="1"/>
  <c r="F31" i="1"/>
  <c r="E31" i="1"/>
  <c r="D31" i="1"/>
  <c r="C31" i="1"/>
  <c r="N26" i="1"/>
  <c r="M26" i="1"/>
  <c r="L26" i="1"/>
  <c r="K26" i="1"/>
  <c r="J26" i="1"/>
  <c r="I26" i="1"/>
  <c r="H26" i="1"/>
  <c r="G26" i="1"/>
  <c r="F26" i="1"/>
  <c r="E26" i="1"/>
  <c r="D26" i="1"/>
  <c r="C26" i="1"/>
  <c r="N21" i="1"/>
  <c r="N45" i="1"/>
  <c r="M21" i="1"/>
  <c r="M45" i="1"/>
  <c r="L21" i="1"/>
  <c r="L45" i="1"/>
  <c r="K21" i="1"/>
  <c r="J21" i="1"/>
  <c r="J45" i="1"/>
  <c r="I21" i="1"/>
  <c r="I45" i="1"/>
  <c r="H21" i="1"/>
  <c r="H45" i="1"/>
  <c r="G21" i="1"/>
  <c r="F21" i="1"/>
  <c r="F45" i="1"/>
  <c r="E21" i="1"/>
  <c r="E45" i="1"/>
  <c r="D21" i="1"/>
  <c r="C21" i="1"/>
  <c r="N8" i="1"/>
  <c r="M8" i="1"/>
  <c r="L8" i="1"/>
  <c r="K8" i="1"/>
  <c r="J8" i="1"/>
  <c r="I8" i="1"/>
  <c r="H8" i="1"/>
  <c r="G8" i="1"/>
  <c r="F8" i="1"/>
  <c r="E8" i="1"/>
  <c r="D8" i="1"/>
  <c r="C8" i="1"/>
  <c r="D45" i="1"/>
  <c r="D47" i="1"/>
  <c r="G45" i="1"/>
  <c r="G47" i="1"/>
  <c r="K45" i="1"/>
  <c r="K47" i="1"/>
  <c r="L47" i="1"/>
  <c r="H47" i="1"/>
  <c r="C45" i="1"/>
  <c r="C47" i="1"/>
  <c r="E47" i="1"/>
  <c r="I47" i="1"/>
  <c r="M47" i="1"/>
  <c r="F47" i="1"/>
  <c r="J47" i="1"/>
  <c r="N47" i="1"/>
</calcChain>
</file>

<file path=xl/sharedStrings.xml><?xml version="1.0" encoding="utf-8"?>
<sst xmlns="http://schemas.openxmlformats.org/spreadsheetml/2006/main" count="41" uniqueCount="41">
  <si>
    <t>INGRESOS</t>
  </si>
  <si>
    <t>2° quincena VW mes anterior</t>
  </si>
  <si>
    <t>1° quincena VW</t>
  </si>
  <si>
    <t>Deuda Lucia</t>
  </si>
  <si>
    <t>Deuda Claudia</t>
  </si>
  <si>
    <t>Deuda Male</t>
  </si>
  <si>
    <t>Otros (Bonos, extras, etc)</t>
  </si>
  <si>
    <t>TOTAL INGRESOS</t>
  </si>
  <si>
    <t>Canasta Alimentaria</t>
  </si>
  <si>
    <t>Educacion (cuota colegio)</t>
  </si>
  <si>
    <t>SERVICIOS</t>
  </si>
  <si>
    <t>EPEC</t>
  </si>
  <si>
    <t>ECOGAS</t>
  </si>
  <si>
    <t>AGUAS CORDOBESAS</t>
  </si>
  <si>
    <t>PERSONAL</t>
  </si>
  <si>
    <t>CABLEVISION</t>
  </si>
  <si>
    <t>NETFLIX</t>
  </si>
  <si>
    <t>SPOTIFY</t>
  </si>
  <si>
    <t>Sub-total Servicios</t>
  </si>
  <si>
    <t>IMPUESTOS</t>
  </si>
  <si>
    <t>Impuesto Municipal CASA</t>
  </si>
  <si>
    <t>Impuesto Rentas CASA</t>
  </si>
  <si>
    <t>Impuesto Municipal AUTO</t>
  </si>
  <si>
    <t>Sub-total Impuestos</t>
  </si>
  <si>
    <t>AUTOS</t>
  </si>
  <si>
    <t>Seguro Fiat Uno</t>
  </si>
  <si>
    <t>Seguro VW Voyage</t>
  </si>
  <si>
    <t>Combustible (Nafta y GNC)</t>
  </si>
  <si>
    <t>Sub-total Seguros y Combustible</t>
  </si>
  <si>
    <t>Visa Santander Rio</t>
  </si>
  <si>
    <t>AMEX Santander Rio</t>
  </si>
  <si>
    <t>Sub-total Tarjetas</t>
  </si>
  <si>
    <t>Credito Hipotecario</t>
  </si>
  <si>
    <t>Credito Auto</t>
  </si>
  <si>
    <t>Credito Auto2</t>
  </si>
  <si>
    <t>Sub-total Creditos</t>
  </si>
  <si>
    <t>Total Gastos</t>
  </si>
  <si>
    <t>Saldo</t>
  </si>
  <si>
    <t>Procrear 2</t>
  </si>
  <si>
    <t>Cordobesa</t>
  </si>
  <si>
    <t>Credito 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</si>
</sst>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i/>
      <sz val="14"/>
      <color rgb="FF0000FF"/>
      <name val="Arial"/>
      <family val="2"/>
      <charset val="1"/>
    </font>
    <font>
      <b/>
      <sz val="14"/>
      <name val="Arial"/>
      <family val="2"/>
      <charset val="1"/>
    </font>
    <font>
      <sz val="14"/>
      <color theme="1"/>
      <name val="Calibri"/>
      <family val="2"/>
      <scheme val="minor"/>
    </font>
    <font>
      <b/>
      <i/>
      <sz val="11"/>
      <color rgb="FF0000FF"/>
      <name val="Arial"/>
      <family val="2"/>
      <charset val="1"/>
    </font>
    <font>
      <b/>
      <i/>
      <sz val="11"/>
      <color rgb="FFE46C0A"/>
      <name val="Arial"/>
      <family val="2"/>
      <charset val="1"/>
    </font>
    <font>
      <sz val="11"/>
      <name val="Calibri"/>
      <family val="2"/>
      <charset val="1"/>
    </font>
    <font>
      <b/>
      <i/>
      <sz val="14"/>
      <color rgb="FFFF0000"/>
      <name val="Arial"/>
      <family val="2"/>
      <charset val="1"/>
    </font>
    <font>
      <b/>
      <i/>
      <sz val="14"/>
      <color rgb="FF0070C0"/>
      <name val="Arial"/>
      <family val="2"/>
      <charset val="1"/>
    </font>
    <font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" fontId="2" fillId="3" borderId="2" xfId="0" applyNumberFormat="1" applyFont="1" applyFill="1" applyBorder="1"/>
    <xf numFmtId="0" fontId="0" fillId="0" borderId="4" xfId="0" applyBorder="1"/>
    <xf numFmtId="164" fontId="0" fillId="0" borderId="2" xfId="0" applyNumberFormat="1" applyBorder="1"/>
    <xf numFmtId="0" fontId="3" fillId="0" borderId="0" xfId="0" applyFont="1" applyAlignment="1">
      <alignment vertical="center" textRotation="90"/>
    </xf>
    <xf numFmtId="0" fontId="4" fillId="0" borderId="2" xfId="0" applyFont="1" applyBorder="1"/>
    <xf numFmtId="2" fontId="5" fillId="0" borderId="2" xfId="0" applyNumberFormat="1" applyFont="1" applyBorder="1"/>
    <xf numFmtId="0" fontId="6" fillId="0" borderId="0" xfId="0" applyFont="1"/>
    <xf numFmtId="2" fontId="0" fillId="0" borderId="0" xfId="0" applyNumberFormat="1"/>
    <xf numFmtId="0" fontId="0" fillId="4" borderId="2" xfId="0" applyFill="1" applyBorder="1"/>
    <xf numFmtId="0" fontId="7" fillId="0" borderId="2" xfId="0" applyFont="1" applyBorder="1"/>
    <xf numFmtId="2" fontId="7" fillId="0" borderId="2" xfId="0" applyNumberFormat="1" applyFont="1" applyBorder="1"/>
    <xf numFmtId="0" fontId="7" fillId="0" borderId="0" xfId="0" applyFont="1"/>
    <xf numFmtId="0" fontId="0" fillId="5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3" fillId="0" borderId="0" xfId="0" applyFont="1" applyAlignment="1">
      <alignment horizontal="center" vertical="center" textRotation="90"/>
    </xf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10" fillId="0" borderId="2" xfId="0" applyFont="1" applyBorder="1"/>
    <xf numFmtId="2" fontId="10" fillId="0" borderId="2" xfId="0" applyNumberFormat="1" applyFont="1" applyBorder="1"/>
    <xf numFmtId="0" fontId="11" fillId="0" borderId="2" xfId="0" applyFont="1" applyBorder="1"/>
    <xf numFmtId="2" fontId="11" fillId="0" borderId="2" xfId="0" applyNumberFormat="1" applyFont="1" applyBorder="1"/>
    <xf numFmtId="2" fontId="9" fillId="0" borderId="2" xfId="0" applyNumberFormat="1" applyFont="1" applyBorder="1"/>
    <xf numFmtId="164" fontId="0" fillId="2" borderId="2" xfId="0" applyNumberFormat="1" applyFill="1" applyBorder="1"/>
    <xf numFmtId="2" fontId="5" fillId="2" borderId="2" xfId="0" applyNumberFormat="1" applyFont="1" applyFill="1" applyBorder="1"/>
    <xf numFmtId="2" fontId="7" fillId="2" borderId="2" xfId="0" applyNumberFormat="1" applyFont="1" applyFill="1" applyBorder="1"/>
    <xf numFmtId="2" fontId="0" fillId="2" borderId="2" xfId="0" applyNumberFormat="1" applyFill="1" applyBorder="1"/>
    <xf numFmtId="2" fontId="10" fillId="2" borderId="2" xfId="0" applyNumberFormat="1" applyFont="1" applyFill="1" applyBorder="1"/>
    <xf numFmtId="2" fontId="11" fillId="2" borderId="2" xfId="0" applyNumberFormat="1" applyFont="1" applyFill="1" applyBorder="1"/>
    <xf numFmtId="0" fontId="12" fillId="0" borderId="2" xfId="0" applyFont="1" applyBorder="1"/>
    <xf numFmtId="0" fontId="1" fillId="2" borderId="1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4" fontId="0" fillId="2" borderId="2" xfId="0" applyNumberFormat="1" applyFill="1" applyBorder="1" applyAlignment="1">
      <alignment wrapText="1"/>
    </xf>
    <xf numFmtId="2" fontId="0" fillId="9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zoomScale="80" zoomScaleNormal="80" workbookViewId="0">
      <selection activeCell="M47" sqref="M47"/>
    </sheetView>
  </sheetViews>
  <sheetFormatPr baseColWidth="10" defaultColWidth="9.140625" defaultRowHeight="15" x14ac:dyDescent="0.25"/>
  <cols>
    <col min="1" max="1" width="5.7109375" customWidth="1"/>
    <col min="2" max="2" width="37.140625" customWidth="1"/>
    <col min="3" max="4" width="16.28515625" bestFit="1" customWidth="1"/>
    <col min="5" max="5" width="14.7109375" bestFit="1" customWidth="1"/>
    <col min="6" max="9" width="14.7109375" customWidth="1"/>
    <col min="10" max="10" width="14.5703125" customWidth="1"/>
    <col min="11" max="11" width="15.42578125" bestFit="1" customWidth="1"/>
    <col min="12" max="14" width="14.7109375" customWidth="1"/>
    <col min="15" max="1026" width="10.5703125" customWidth="1"/>
  </cols>
  <sheetData>
    <row r="1" spans="1:14" ht="15.75" customHeight="1" x14ac:dyDescent="0.25">
      <c r="A1" s="33" t="s">
        <v>0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</row>
    <row r="2" spans="1:14" x14ac:dyDescent="0.25">
      <c r="A2" s="34"/>
      <c r="B2" s="2" t="s">
        <v>1</v>
      </c>
      <c r="C2" s="26">
        <f>45000+18000</f>
        <v>63000</v>
      </c>
      <c r="D2" s="26">
        <v>44000</v>
      </c>
      <c r="E2" s="26">
        <v>57000</v>
      </c>
      <c r="F2" s="26">
        <v>54000</v>
      </c>
      <c r="G2" s="26">
        <v>55000</v>
      </c>
      <c r="H2" s="26">
        <v>54587</v>
      </c>
      <c r="I2" s="26">
        <v>55000</v>
      </c>
      <c r="J2" s="26">
        <v>63200</v>
      </c>
      <c r="K2" s="26">
        <v>68330</v>
      </c>
      <c r="L2" s="3">
        <v>65000</v>
      </c>
      <c r="M2" s="3">
        <v>70000</v>
      </c>
      <c r="N2" s="3"/>
    </row>
    <row r="3" spans="1:14" x14ac:dyDescent="0.25">
      <c r="A3" s="34"/>
      <c r="B3" s="2" t="s">
        <v>2</v>
      </c>
      <c r="C3" s="26">
        <v>45000</v>
      </c>
      <c r="D3" s="26">
        <v>43000</v>
      </c>
      <c r="E3" s="26">
        <v>56000</v>
      </c>
      <c r="F3" s="26">
        <v>60000</v>
      </c>
      <c r="G3" s="26">
        <v>55000</v>
      </c>
      <c r="H3" s="26">
        <v>55000</v>
      </c>
      <c r="I3" s="26">
        <v>55000</v>
      </c>
      <c r="J3" s="26">
        <v>60500</v>
      </c>
      <c r="K3" s="3">
        <v>63000</v>
      </c>
      <c r="L3" s="3">
        <v>65000</v>
      </c>
      <c r="M3" s="3">
        <v>68000</v>
      </c>
      <c r="N3" s="3"/>
    </row>
    <row r="4" spans="1:14" x14ac:dyDescent="0.25">
      <c r="A4" s="34"/>
      <c r="B4" s="2" t="s">
        <v>3</v>
      </c>
      <c r="C4" s="26">
        <v>26300</v>
      </c>
      <c r="D4" s="26">
        <v>12000</v>
      </c>
      <c r="E4" s="26">
        <v>21500</v>
      </c>
      <c r="F4" s="26">
        <v>20250</v>
      </c>
      <c r="G4" s="26">
        <v>11600</v>
      </c>
      <c r="H4" s="26">
        <f>14230+7400</f>
        <v>21630</v>
      </c>
      <c r="I4" s="26">
        <f>22500+7400</f>
        <v>29900</v>
      </c>
      <c r="J4" s="26">
        <f>20800+7400</f>
        <v>28200</v>
      </c>
      <c r="K4" s="3">
        <f>29950+7400</f>
        <v>37350</v>
      </c>
      <c r="L4" s="3">
        <f>5800+7400</f>
        <v>13200</v>
      </c>
      <c r="M4" s="3">
        <v>4500</v>
      </c>
      <c r="N4" s="3"/>
    </row>
    <row r="5" spans="1:14" x14ac:dyDescent="0.25">
      <c r="A5" s="34"/>
      <c r="B5" s="2" t="s">
        <v>4</v>
      </c>
      <c r="C5" s="26"/>
      <c r="D5" s="26"/>
      <c r="E5" s="26"/>
      <c r="F5" s="26"/>
      <c r="G5" s="26"/>
      <c r="H5" s="26"/>
      <c r="I5" s="26">
        <v>13000</v>
      </c>
      <c r="J5" s="26">
        <v>4500</v>
      </c>
      <c r="K5" s="3">
        <v>4000</v>
      </c>
      <c r="L5" s="3">
        <v>4000</v>
      </c>
      <c r="M5" s="3">
        <v>0</v>
      </c>
      <c r="N5" s="3"/>
    </row>
    <row r="6" spans="1:14" x14ac:dyDescent="0.25">
      <c r="A6" s="34"/>
      <c r="B6" s="2" t="s">
        <v>5</v>
      </c>
      <c r="C6" s="26">
        <v>8000</v>
      </c>
      <c r="D6" s="26">
        <v>5900</v>
      </c>
      <c r="E6" s="26">
        <v>12730</v>
      </c>
      <c r="F6" s="26">
        <v>8900</v>
      </c>
      <c r="G6" s="26">
        <v>5800</v>
      </c>
      <c r="H6" s="26">
        <v>11080</v>
      </c>
      <c r="I6" s="26">
        <v>13000</v>
      </c>
      <c r="J6" s="26">
        <v>9500</v>
      </c>
      <c r="K6" s="3">
        <v>10500</v>
      </c>
      <c r="L6" s="3">
        <v>3700</v>
      </c>
      <c r="M6" s="3">
        <v>3000</v>
      </c>
      <c r="N6" s="3"/>
    </row>
    <row r="7" spans="1:14" x14ac:dyDescent="0.25">
      <c r="A7" s="35"/>
      <c r="B7" s="2" t="s">
        <v>6</v>
      </c>
      <c r="C7" s="26"/>
      <c r="D7" s="26"/>
      <c r="E7" s="26"/>
      <c r="F7" s="26"/>
      <c r="G7" s="26"/>
      <c r="H7" s="26"/>
      <c r="I7" s="26"/>
      <c r="J7" s="26"/>
      <c r="K7" s="3"/>
      <c r="L7" s="3"/>
      <c r="M7" s="3"/>
      <c r="N7" s="3"/>
    </row>
    <row r="8" spans="1:14" s="7" customFormat="1" ht="18.75" x14ac:dyDescent="0.3">
      <c r="A8" s="4"/>
      <c r="B8" s="5" t="s">
        <v>7</v>
      </c>
      <c r="C8" s="27">
        <f t="shared" ref="C8:N8" si="0">SUM(C2:C7)</f>
        <v>142300</v>
      </c>
      <c r="D8" s="27">
        <f t="shared" si="0"/>
        <v>104900</v>
      </c>
      <c r="E8" s="27">
        <f t="shared" si="0"/>
        <v>147230</v>
      </c>
      <c r="F8" s="27">
        <f t="shared" si="0"/>
        <v>143150</v>
      </c>
      <c r="G8" s="27">
        <f>SUM(G2:G7)</f>
        <v>127400</v>
      </c>
      <c r="H8" s="27">
        <f t="shared" si="0"/>
        <v>142297</v>
      </c>
      <c r="I8" s="27">
        <f t="shared" si="0"/>
        <v>165900</v>
      </c>
      <c r="J8" s="27">
        <f t="shared" si="0"/>
        <v>165900</v>
      </c>
      <c r="K8" s="6">
        <f t="shared" si="0"/>
        <v>183180</v>
      </c>
      <c r="L8" s="6">
        <f t="shared" si="0"/>
        <v>150900</v>
      </c>
      <c r="M8" s="6">
        <f t="shared" si="0"/>
        <v>145500</v>
      </c>
      <c r="N8" s="6">
        <f t="shared" si="0"/>
        <v>0</v>
      </c>
    </row>
    <row r="9" spans="1:14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x14ac:dyDescent="0.25">
      <c r="A10" s="9"/>
      <c r="B10" s="10" t="s">
        <v>8</v>
      </c>
      <c r="C10" s="28">
        <v>44000</v>
      </c>
      <c r="D10" s="28">
        <v>42000</v>
      </c>
      <c r="E10" s="28">
        <v>44000</v>
      </c>
      <c r="F10" s="28">
        <v>45000</v>
      </c>
      <c r="G10" s="28">
        <v>48000</v>
      </c>
      <c r="H10" s="28">
        <v>48000</v>
      </c>
      <c r="I10" s="28">
        <v>48000</v>
      </c>
      <c r="J10" s="28">
        <v>48000</v>
      </c>
      <c r="K10" s="11">
        <v>60000</v>
      </c>
      <c r="L10" s="11">
        <v>60000</v>
      </c>
      <c r="M10" s="11">
        <v>60000</v>
      </c>
      <c r="N10" s="11"/>
    </row>
    <row r="11" spans="1:14" x14ac:dyDescent="0.2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13"/>
      <c r="B12" s="10" t="s">
        <v>9</v>
      </c>
      <c r="C12" s="28">
        <v>0</v>
      </c>
      <c r="D12" s="28">
        <v>0</v>
      </c>
      <c r="E12" s="28">
        <v>4000</v>
      </c>
      <c r="F12" s="28">
        <v>4200</v>
      </c>
      <c r="G12" s="28">
        <v>4200</v>
      </c>
      <c r="H12" s="28">
        <v>4200</v>
      </c>
      <c r="I12" s="28">
        <v>4800</v>
      </c>
      <c r="J12" s="28">
        <v>4900</v>
      </c>
      <c r="K12" s="11">
        <v>5500</v>
      </c>
      <c r="L12" s="11">
        <v>5500</v>
      </c>
      <c r="M12" s="11">
        <v>5500</v>
      </c>
      <c r="N12" s="11"/>
    </row>
    <row r="13" spans="1:14" x14ac:dyDescent="0.2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5">
      <c r="A14" s="36" t="s">
        <v>10</v>
      </c>
      <c r="B14" s="14" t="s">
        <v>11</v>
      </c>
      <c r="C14" s="29">
        <v>3120</v>
      </c>
      <c r="D14" s="29">
        <v>4000</v>
      </c>
      <c r="E14" s="29">
        <v>4528</v>
      </c>
      <c r="F14" s="29">
        <v>6710</v>
      </c>
      <c r="G14" s="29">
        <f>610.9+881.4+5154.7</f>
        <v>6647</v>
      </c>
      <c r="H14" s="29">
        <f>5158.8+881.4+610.9</f>
        <v>6651.0999999999995</v>
      </c>
      <c r="I14" s="29">
        <v>6776</v>
      </c>
      <c r="J14" s="29">
        <f>9830+882</f>
        <v>10712</v>
      </c>
      <c r="K14" s="42">
        <f>881.4+9537.5</f>
        <v>10418.9</v>
      </c>
      <c r="L14" s="15">
        <v>5900</v>
      </c>
      <c r="M14" s="15">
        <v>5800</v>
      </c>
      <c r="N14" s="15"/>
    </row>
    <row r="15" spans="1:14" x14ac:dyDescent="0.25">
      <c r="A15" s="37"/>
      <c r="B15" s="14" t="s">
        <v>12</v>
      </c>
      <c r="C15" s="29">
        <v>1190</v>
      </c>
      <c r="D15" s="29">
        <v>1500</v>
      </c>
      <c r="E15" s="29">
        <v>952.55</v>
      </c>
      <c r="F15" s="29">
        <v>900</v>
      </c>
      <c r="G15" s="29">
        <v>1000</v>
      </c>
      <c r="H15" s="29">
        <v>790</v>
      </c>
      <c r="I15" s="29">
        <v>2427</v>
      </c>
      <c r="J15" s="29">
        <v>1740</v>
      </c>
      <c r="K15" s="15">
        <v>3500</v>
      </c>
      <c r="L15" s="15">
        <v>3000</v>
      </c>
      <c r="M15" s="15">
        <v>2800</v>
      </c>
      <c r="N15" s="15"/>
    </row>
    <row r="16" spans="1:14" x14ac:dyDescent="0.25">
      <c r="A16" s="37"/>
      <c r="B16" s="14" t="s">
        <v>13</v>
      </c>
      <c r="C16" s="29">
        <v>780</v>
      </c>
      <c r="D16" s="29">
        <v>780</v>
      </c>
      <c r="E16" s="29">
        <v>968.19</v>
      </c>
      <c r="F16" s="29">
        <v>1066</v>
      </c>
      <c r="G16" s="29">
        <v>1052.19</v>
      </c>
      <c r="H16" s="29">
        <v>1150</v>
      </c>
      <c r="I16" s="29">
        <v>1140</v>
      </c>
      <c r="J16" s="29">
        <v>1140</v>
      </c>
      <c r="K16" s="15">
        <v>1140</v>
      </c>
      <c r="L16" s="15">
        <v>1200</v>
      </c>
      <c r="M16" s="15">
        <v>1200</v>
      </c>
      <c r="N16" s="15"/>
    </row>
    <row r="17" spans="1:14" x14ac:dyDescent="0.25">
      <c r="A17" s="37"/>
      <c r="B17" s="14" t="s">
        <v>14</v>
      </c>
      <c r="C17" s="29">
        <v>2500</v>
      </c>
      <c r="D17" s="29">
        <v>2500</v>
      </c>
      <c r="E17" s="29">
        <v>2957.5</v>
      </c>
      <c r="F17" s="29">
        <v>3550</v>
      </c>
      <c r="G17" s="29">
        <v>3887</v>
      </c>
      <c r="H17" s="29">
        <v>4370</v>
      </c>
      <c r="I17" s="29">
        <v>4397</v>
      </c>
      <c r="J17" s="41">
        <v>4854</v>
      </c>
      <c r="K17" s="15">
        <v>3200</v>
      </c>
      <c r="L17" s="15">
        <v>3200</v>
      </c>
      <c r="M17" s="15">
        <v>3200</v>
      </c>
      <c r="N17" s="15"/>
    </row>
    <row r="18" spans="1:14" x14ac:dyDescent="0.25">
      <c r="A18" s="37"/>
      <c r="B18" s="14" t="s">
        <v>15</v>
      </c>
      <c r="C18" s="29">
        <v>2500</v>
      </c>
      <c r="D18" s="29">
        <v>2500</v>
      </c>
      <c r="E18" s="29">
        <v>3301.08</v>
      </c>
      <c r="F18" s="29">
        <v>3300</v>
      </c>
      <c r="G18" s="29">
        <v>3301.08</v>
      </c>
      <c r="H18" s="29">
        <v>4272</v>
      </c>
      <c r="I18" s="29">
        <v>4072</v>
      </c>
      <c r="J18" s="41">
        <v>4132</v>
      </c>
      <c r="K18" s="15">
        <v>3253.79</v>
      </c>
      <c r="L18" s="15">
        <v>3300</v>
      </c>
      <c r="M18" s="15">
        <v>3300</v>
      </c>
      <c r="N18" s="15"/>
    </row>
    <row r="19" spans="1:14" x14ac:dyDescent="0.25">
      <c r="A19" s="37"/>
      <c r="B19" s="14" t="s">
        <v>16</v>
      </c>
      <c r="C19" s="29">
        <v>369</v>
      </c>
      <c r="D19" s="29">
        <v>369</v>
      </c>
      <c r="E19" s="29">
        <v>369</v>
      </c>
      <c r="F19" s="29">
        <v>1100</v>
      </c>
      <c r="G19" s="29">
        <v>1100</v>
      </c>
      <c r="H19" s="29">
        <v>1100</v>
      </c>
      <c r="I19" s="29">
        <v>1100</v>
      </c>
      <c r="J19" s="41">
        <v>1100</v>
      </c>
      <c r="K19" s="15">
        <v>1100</v>
      </c>
      <c r="L19" s="15">
        <v>1100</v>
      </c>
      <c r="M19" s="15">
        <v>1100</v>
      </c>
      <c r="N19" s="15"/>
    </row>
    <row r="20" spans="1:14" x14ac:dyDescent="0.25">
      <c r="A20" s="37"/>
      <c r="B20" s="16" t="s">
        <v>17</v>
      </c>
      <c r="C20" s="29">
        <v>308</v>
      </c>
      <c r="D20" s="29">
        <v>308</v>
      </c>
      <c r="E20" s="29">
        <v>308</v>
      </c>
      <c r="F20" s="29">
        <v>400</v>
      </c>
      <c r="G20" s="29">
        <v>400</v>
      </c>
      <c r="H20" s="29">
        <v>400</v>
      </c>
      <c r="I20" s="26">
        <v>400</v>
      </c>
      <c r="J20" s="29">
        <v>400</v>
      </c>
      <c r="K20" s="15">
        <v>500</v>
      </c>
      <c r="L20" s="15">
        <v>500</v>
      </c>
      <c r="M20" s="15">
        <v>500</v>
      </c>
      <c r="N20" s="15"/>
    </row>
    <row r="21" spans="1:14" x14ac:dyDescent="0.25">
      <c r="A21" s="38"/>
      <c r="B21" s="10" t="s">
        <v>18</v>
      </c>
      <c r="C21" s="28">
        <f t="shared" ref="C21:N21" si="1">SUM(C14:C20)</f>
        <v>10767</v>
      </c>
      <c r="D21" s="28">
        <f t="shared" si="1"/>
        <v>11957</v>
      </c>
      <c r="E21" s="28">
        <f t="shared" si="1"/>
        <v>13384.32</v>
      </c>
      <c r="F21" s="28">
        <f t="shared" si="1"/>
        <v>17026</v>
      </c>
      <c r="G21" s="28">
        <f t="shared" si="1"/>
        <v>17387.27</v>
      </c>
      <c r="H21" s="28">
        <f t="shared" si="1"/>
        <v>18733.099999999999</v>
      </c>
      <c r="I21" s="28">
        <f t="shared" si="1"/>
        <v>20312</v>
      </c>
      <c r="J21" s="28">
        <f t="shared" si="1"/>
        <v>24078</v>
      </c>
      <c r="K21" s="11">
        <f t="shared" si="1"/>
        <v>23112.690000000002</v>
      </c>
      <c r="L21" s="11">
        <f t="shared" si="1"/>
        <v>18200</v>
      </c>
      <c r="M21" s="11">
        <f t="shared" si="1"/>
        <v>17900</v>
      </c>
      <c r="N21" s="11">
        <f t="shared" si="1"/>
        <v>0</v>
      </c>
    </row>
    <row r="22" spans="1:14" x14ac:dyDescent="0.25">
      <c r="A22" s="17"/>
      <c r="B22" s="1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9" t="s">
        <v>19</v>
      </c>
      <c r="B23" s="14" t="s">
        <v>20</v>
      </c>
      <c r="C23" s="29">
        <v>790</v>
      </c>
      <c r="D23" s="29">
        <v>772</v>
      </c>
      <c r="E23" s="29">
        <v>965</v>
      </c>
      <c r="F23" s="29">
        <v>965</v>
      </c>
      <c r="G23" s="29">
        <v>965</v>
      </c>
      <c r="H23" s="29">
        <f>965*2</f>
        <v>1930</v>
      </c>
      <c r="I23" s="29">
        <v>965</v>
      </c>
      <c r="J23" s="29">
        <v>965</v>
      </c>
      <c r="K23" s="15">
        <v>965</v>
      </c>
      <c r="L23" s="15">
        <v>965</v>
      </c>
      <c r="M23" s="15">
        <v>965</v>
      </c>
      <c r="N23" s="15"/>
    </row>
    <row r="24" spans="1:14" x14ac:dyDescent="0.25">
      <c r="A24" s="39"/>
      <c r="B24" s="14" t="s">
        <v>21</v>
      </c>
      <c r="C24" s="29">
        <v>1160.48</v>
      </c>
      <c r="D24" s="29">
        <v>1160.48</v>
      </c>
      <c r="E24" s="29">
        <v>1460.5</v>
      </c>
      <c r="F24" s="29">
        <v>1451</v>
      </c>
      <c r="G24" s="29">
        <v>1451</v>
      </c>
      <c r="H24" s="29">
        <v>1451</v>
      </c>
      <c r="I24" s="29">
        <v>1451</v>
      </c>
      <c r="J24" s="29">
        <v>1451</v>
      </c>
      <c r="K24" s="15">
        <v>1451</v>
      </c>
      <c r="L24" s="15">
        <v>1451</v>
      </c>
      <c r="M24" s="15">
        <v>1451</v>
      </c>
      <c r="N24" s="15"/>
    </row>
    <row r="25" spans="1:14" x14ac:dyDescent="0.25">
      <c r="A25" s="39"/>
      <c r="B25" s="14" t="s">
        <v>22</v>
      </c>
      <c r="C25" s="29">
        <v>651</v>
      </c>
      <c r="D25" s="29">
        <v>0</v>
      </c>
      <c r="E25" s="29">
        <v>498.01</v>
      </c>
      <c r="F25" s="29">
        <v>500</v>
      </c>
      <c r="G25" s="29">
        <v>0</v>
      </c>
      <c r="H25" s="29">
        <v>500</v>
      </c>
      <c r="I25" s="29">
        <v>498</v>
      </c>
      <c r="J25" s="29">
        <v>0</v>
      </c>
      <c r="K25" s="15">
        <v>500</v>
      </c>
      <c r="L25" s="15">
        <v>0</v>
      </c>
      <c r="M25" s="15">
        <v>500</v>
      </c>
      <c r="N25" s="15"/>
    </row>
    <row r="26" spans="1:14" x14ac:dyDescent="0.25">
      <c r="B26" s="10" t="s">
        <v>23</v>
      </c>
      <c r="C26" s="28">
        <f t="shared" ref="C26:N26" si="2">SUM(C23:C25)</f>
        <v>2601.48</v>
      </c>
      <c r="D26" s="28">
        <f t="shared" si="2"/>
        <v>1932.48</v>
      </c>
      <c r="E26" s="28">
        <f t="shared" si="2"/>
        <v>2923.51</v>
      </c>
      <c r="F26" s="28">
        <f t="shared" si="2"/>
        <v>2916</v>
      </c>
      <c r="G26" s="28">
        <f t="shared" si="2"/>
        <v>2416</v>
      </c>
      <c r="H26" s="28">
        <f t="shared" si="2"/>
        <v>3881</v>
      </c>
      <c r="I26" s="28">
        <f t="shared" si="2"/>
        <v>2914</v>
      </c>
      <c r="J26" s="28">
        <f t="shared" si="2"/>
        <v>2416</v>
      </c>
      <c r="K26" s="11">
        <f t="shared" si="2"/>
        <v>2916</v>
      </c>
      <c r="L26" s="11">
        <f t="shared" si="2"/>
        <v>2416</v>
      </c>
      <c r="M26" s="11">
        <f t="shared" si="2"/>
        <v>2916</v>
      </c>
      <c r="N26" s="11">
        <f t="shared" si="2"/>
        <v>0</v>
      </c>
    </row>
    <row r="27" spans="1:14" x14ac:dyDescent="0.25">
      <c r="B27" s="1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40" t="s">
        <v>24</v>
      </c>
      <c r="B28" s="14" t="s">
        <v>25</v>
      </c>
      <c r="C28" s="29">
        <v>2352</v>
      </c>
      <c r="D28" s="29">
        <v>2036</v>
      </c>
      <c r="E28" s="29">
        <v>2036</v>
      </c>
      <c r="F28" s="29">
        <v>2350</v>
      </c>
      <c r="G28" s="29">
        <v>2350</v>
      </c>
      <c r="H28" s="29">
        <v>2350</v>
      </c>
      <c r="I28" s="29">
        <v>2350</v>
      </c>
      <c r="J28" s="29">
        <v>2350</v>
      </c>
      <c r="K28" s="15">
        <v>3006</v>
      </c>
      <c r="L28" s="15">
        <v>3100</v>
      </c>
      <c r="M28" s="15">
        <v>3100</v>
      </c>
      <c r="N28" s="15"/>
    </row>
    <row r="29" spans="1:14" x14ac:dyDescent="0.25">
      <c r="A29" s="40"/>
      <c r="B29" s="14" t="s">
        <v>26</v>
      </c>
      <c r="C29" s="29">
        <v>3210</v>
      </c>
      <c r="D29" s="29">
        <v>3210</v>
      </c>
      <c r="E29" s="29">
        <v>3210</v>
      </c>
      <c r="F29" s="29">
        <v>3825</v>
      </c>
      <c r="G29" s="29">
        <v>3825</v>
      </c>
      <c r="H29" s="29">
        <v>3825</v>
      </c>
      <c r="I29" s="29">
        <v>3825</v>
      </c>
      <c r="J29" s="29">
        <v>3825</v>
      </c>
      <c r="K29" s="15">
        <v>5170</v>
      </c>
      <c r="L29" s="15">
        <v>5200</v>
      </c>
      <c r="M29" s="15">
        <v>5200</v>
      </c>
      <c r="N29" s="15"/>
    </row>
    <row r="30" spans="1:14" x14ac:dyDescent="0.25">
      <c r="A30" s="40"/>
      <c r="B30" s="14" t="s">
        <v>27</v>
      </c>
      <c r="C30" s="29">
        <v>2000</v>
      </c>
      <c r="D30" s="29">
        <v>2000</v>
      </c>
      <c r="E30" s="29">
        <v>2500</v>
      </c>
      <c r="F30" s="29">
        <v>3000</v>
      </c>
      <c r="G30" s="29">
        <v>3500</v>
      </c>
      <c r="H30" s="29">
        <v>3000</v>
      </c>
      <c r="I30" s="29">
        <v>3000</v>
      </c>
      <c r="J30" s="29">
        <v>3000</v>
      </c>
      <c r="K30" s="15">
        <v>3000</v>
      </c>
      <c r="L30" s="15">
        <v>3500</v>
      </c>
      <c r="M30" s="15">
        <v>3500</v>
      </c>
      <c r="N30" s="15"/>
    </row>
    <row r="31" spans="1:14" x14ac:dyDescent="0.25">
      <c r="B31" s="10" t="s">
        <v>28</v>
      </c>
      <c r="C31" s="28">
        <f>SUM(C28:C30)</f>
        <v>7562</v>
      </c>
      <c r="D31" s="28">
        <f t="shared" ref="D31:N31" si="3">SUM(D28:D30)</f>
        <v>7246</v>
      </c>
      <c r="E31" s="28">
        <f t="shared" si="3"/>
        <v>7746</v>
      </c>
      <c r="F31" s="28">
        <f t="shared" si="3"/>
        <v>9175</v>
      </c>
      <c r="G31" s="28">
        <f t="shared" si="3"/>
        <v>9675</v>
      </c>
      <c r="H31" s="28">
        <f t="shared" si="3"/>
        <v>9175</v>
      </c>
      <c r="I31" s="28">
        <f t="shared" si="3"/>
        <v>9175</v>
      </c>
      <c r="J31" s="28">
        <f t="shared" si="3"/>
        <v>9175</v>
      </c>
      <c r="K31" s="11">
        <f t="shared" si="3"/>
        <v>11176</v>
      </c>
      <c r="L31" s="11">
        <f t="shared" si="3"/>
        <v>11800</v>
      </c>
      <c r="M31" s="11">
        <f t="shared" si="3"/>
        <v>11800</v>
      </c>
      <c r="N31" s="11">
        <f t="shared" si="3"/>
        <v>0</v>
      </c>
    </row>
    <row r="32" spans="1:14" x14ac:dyDescent="0.2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14" t="s">
        <v>29</v>
      </c>
      <c r="C33" s="29">
        <v>78655</v>
      </c>
      <c r="D33" s="29">
        <v>47973</v>
      </c>
      <c r="E33" s="29">
        <v>58990</v>
      </c>
      <c r="F33" s="29">
        <v>52500</v>
      </c>
      <c r="G33" s="29">
        <f>58801+1500</f>
        <v>60301</v>
      </c>
      <c r="H33" s="29">
        <v>50785</v>
      </c>
      <c r="I33" s="29">
        <f>82777+1500</f>
        <v>84277</v>
      </c>
      <c r="J33" s="29">
        <v>89900</v>
      </c>
      <c r="K33" s="15">
        <f>69345+600</f>
        <v>69945</v>
      </c>
      <c r="L33" s="15">
        <v>34000</v>
      </c>
      <c r="M33" s="15">
        <v>22500</v>
      </c>
      <c r="N33" s="15"/>
    </row>
    <row r="34" spans="2:14" x14ac:dyDescent="0.25">
      <c r="B34" s="32" t="s">
        <v>30</v>
      </c>
      <c r="C34" s="29"/>
      <c r="D34" s="29"/>
      <c r="E34" s="29"/>
      <c r="F34" s="29"/>
      <c r="G34" s="29"/>
      <c r="H34" s="29">
        <v>10810.97</v>
      </c>
      <c r="I34" s="29">
        <v>17225.66</v>
      </c>
      <c r="J34" s="29">
        <v>17226</v>
      </c>
      <c r="K34" s="15">
        <v>17226</v>
      </c>
      <c r="L34" s="15">
        <v>17000</v>
      </c>
      <c r="M34" s="15">
        <v>17000</v>
      </c>
      <c r="N34" s="15"/>
    </row>
    <row r="35" spans="2:14" x14ac:dyDescent="0.25">
      <c r="B35" s="32" t="s">
        <v>39</v>
      </c>
      <c r="C35" s="29"/>
      <c r="D35" s="29"/>
      <c r="E35" s="29"/>
      <c r="F35" s="29"/>
      <c r="G35" s="29"/>
      <c r="H35" s="29"/>
      <c r="I35" s="29"/>
      <c r="J35" s="29"/>
      <c r="K35" s="15">
        <v>5000</v>
      </c>
      <c r="L35" s="15">
        <v>5000</v>
      </c>
      <c r="M35" s="15">
        <v>5000</v>
      </c>
      <c r="N35" s="15"/>
    </row>
    <row r="36" spans="2:14" x14ac:dyDescent="0.25">
      <c r="B36" s="10" t="s">
        <v>31</v>
      </c>
      <c r="C36" s="11">
        <f t="shared" ref="C36:I36" si="4">C33+C34+C35-C19-C20-C28-C29+C34</f>
        <v>72416</v>
      </c>
      <c r="D36" s="11">
        <f t="shared" si="4"/>
        <v>42050</v>
      </c>
      <c r="E36" s="11">
        <f t="shared" si="4"/>
        <v>53067</v>
      </c>
      <c r="F36" s="11">
        <f t="shared" si="4"/>
        <v>44825</v>
      </c>
      <c r="G36" s="11">
        <f t="shared" si="4"/>
        <v>52626</v>
      </c>
      <c r="H36" s="11">
        <f t="shared" si="4"/>
        <v>64731.94</v>
      </c>
      <c r="I36" s="11">
        <f t="shared" si="4"/>
        <v>111053.32</v>
      </c>
      <c r="J36" s="11">
        <f>J33+J34+J35-J19-J20-J28-J29</f>
        <v>99451</v>
      </c>
      <c r="K36" s="11">
        <f>K33+K34+K35-K19-K20-K28-K29</f>
        <v>82395</v>
      </c>
      <c r="L36" s="11">
        <f>L33+L34+L35-L19-L20-L28-L29</f>
        <v>46100</v>
      </c>
      <c r="M36" s="11">
        <f t="shared" ref="M36:N36" si="5">M33+M34+M35-M19-M20-M28-M29</f>
        <v>34600</v>
      </c>
      <c r="N36" s="11">
        <f t="shared" si="5"/>
        <v>0</v>
      </c>
    </row>
    <row r="37" spans="2:14" x14ac:dyDescent="0.25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2:14" x14ac:dyDescent="0.25">
      <c r="B38" s="14" t="s">
        <v>32</v>
      </c>
      <c r="C38" s="29">
        <v>1300</v>
      </c>
      <c r="D38" s="29">
        <v>1300</v>
      </c>
      <c r="E38" s="29">
        <v>1300</v>
      </c>
      <c r="F38" s="29">
        <v>1300</v>
      </c>
      <c r="G38" s="29">
        <v>0</v>
      </c>
      <c r="H38" s="29">
        <v>1500</v>
      </c>
      <c r="I38" s="29">
        <v>1500</v>
      </c>
      <c r="J38" s="29">
        <v>3000</v>
      </c>
      <c r="K38" s="15">
        <v>1500</v>
      </c>
      <c r="L38" s="25">
        <v>1500</v>
      </c>
      <c r="M38" s="15">
        <v>1500</v>
      </c>
      <c r="N38" s="15"/>
    </row>
    <row r="39" spans="2:14" x14ac:dyDescent="0.25">
      <c r="B39" s="14" t="s">
        <v>38</v>
      </c>
      <c r="C39" s="29"/>
      <c r="D39" s="29"/>
      <c r="E39" s="29"/>
      <c r="F39" s="29"/>
      <c r="G39" s="29"/>
      <c r="H39" s="29"/>
      <c r="I39" s="29"/>
      <c r="J39" s="29"/>
      <c r="K39" s="15"/>
      <c r="L39" s="25"/>
      <c r="M39" s="15">
        <v>7000</v>
      </c>
      <c r="N39" s="15"/>
    </row>
    <row r="40" spans="2:14" x14ac:dyDescent="0.25">
      <c r="B40" s="14" t="s">
        <v>33</v>
      </c>
      <c r="C40" s="29">
        <v>2967.37</v>
      </c>
      <c r="D40" s="29">
        <v>2965</v>
      </c>
      <c r="E40" s="29">
        <v>2919.64</v>
      </c>
      <c r="F40" s="29">
        <v>2920</v>
      </c>
      <c r="G40" s="29">
        <v>2902.5</v>
      </c>
      <c r="H40" s="29">
        <v>2886</v>
      </c>
      <c r="I40" s="29">
        <v>2868</v>
      </c>
      <c r="J40" s="29">
        <v>2850</v>
      </c>
      <c r="K40" s="15">
        <v>0</v>
      </c>
      <c r="L40" s="25">
        <v>0</v>
      </c>
      <c r="M40" s="15">
        <v>0</v>
      </c>
      <c r="N40" s="15">
        <v>0</v>
      </c>
    </row>
    <row r="41" spans="2:14" x14ac:dyDescent="0.25">
      <c r="B41" s="14" t="s">
        <v>34</v>
      </c>
      <c r="C41" s="29">
        <v>276.27</v>
      </c>
      <c r="D41" s="29">
        <v>276</v>
      </c>
      <c r="E41" s="29">
        <v>272.58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15">
        <v>0</v>
      </c>
      <c r="L41" s="25">
        <v>0</v>
      </c>
      <c r="M41" s="15">
        <v>0</v>
      </c>
      <c r="N41" s="15">
        <v>0</v>
      </c>
    </row>
    <row r="42" spans="2:14" x14ac:dyDescent="0.25">
      <c r="B42" s="14" t="s">
        <v>40</v>
      </c>
      <c r="C42" s="29"/>
      <c r="D42" s="29"/>
      <c r="E42" s="29"/>
      <c r="F42" s="29"/>
      <c r="G42" s="29"/>
      <c r="H42" s="29"/>
      <c r="I42" s="29"/>
      <c r="J42" s="29">
        <v>3013</v>
      </c>
      <c r="K42" s="15">
        <v>2957</v>
      </c>
      <c r="L42" s="25">
        <v>3100</v>
      </c>
      <c r="M42" s="15">
        <v>3100</v>
      </c>
      <c r="N42" s="15"/>
    </row>
    <row r="43" spans="2:14" x14ac:dyDescent="0.25">
      <c r="B43" s="10" t="s">
        <v>35</v>
      </c>
      <c r="C43" s="28">
        <f t="shared" ref="C43:I43" si="6">SUM(C38:C41)</f>
        <v>4543.6399999999994</v>
      </c>
      <c r="D43" s="28">
        <f t="shared" si="6"/>
        <v>4541</v>
      </c>
      <c r="E43" s="28">
        <f t="shared" si="6"/>
        <v>4492.2199999999993</v>
      </c>
      <c r="F43" s="28">
        <f t="shared" si="6"/>
        <v>4220</v>
      </c>
      <c r="G43" s="28">
        <f t="shared" si="6"/>
        <v>2902.5</v>
      </c>
      <c r="H43" s="28">
        <f t="shared" si="6"/>
        <v>4386</v>
      </c>
      <c r="I43" s="28">
        <f t="shared" si="6"/>
        <v>4368</v>
      </c>
      <c r="J43" s="28">
        <f>SUM(J38:J42)</f>
        <v>8863</v>
      </c>
      <c r="K43" s="11">
        <f t="shared" ref="K43:N43" si="7">SUM(K38:K42)</f>
        <v>4457</v>
      </c>
      <c r="L43" s="11">
        <f t="shared" si="7"/>
        <v>4600</v>
      </c>
      <c r="M43" s="11">
        <f t="shared" si="7"/>
        <v>11600</v>
      </c>
      <c r="N43" s="11">
        <f t="shared" si="7"/>
        <v>0</v>
      </c>
    </row>
    <row r="44" spans="2:14" x14ac:dyDescent="0.25">
      <c r="B44" s="12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2:14" ht="18.75" x14ac:dyDescent="0.3">
      <c r="B45" s="21" t="s">
        <v>36</v>
      </c>
      <c r="C45" s="30">
        <f t="shared" ref="C45:N45" si="8">C10+C12+C21+C26+C31+C36+C43</f>
        <v>141890.12</v>
      </c>
      <c r="D45" s="30">
        <f t="shared" si="8"/>
        <v>109726.48000000001</v>
      </c>
      <c r="E45" s="30">
        <f t="shared" si="8"/>
        <v>129613.05</v>
      </c>
      <c r="F45" s="30">
        <f t="shared" si="8"/>
        <v>127362</v>
      </c>
      <c r="G45" s="30">
        <f t="shared" si="8"/>
        <v>137206.77000000002</v>
      </c>
      <c r="H45" s="30">
        <f t="shared" si="8"/>
        <v>153107.04</v>
      </c>
      <c r="I45" s="30">
        <f t="shared" si="8"/>
        <v>200622.32</v>
      </c>
      <c r="J45" s="30">
        <f t="shared" si="8"/>
        <v>196883</v>
      </c>
      <c r="K45" s="22">
        <f t="shared" si="8"/>
        <v>189556.69</v>
      </c>
      <c r="L45" s="22">
        <f t="shared" si="8"/>
        <v>148616</v>
      </c>
      <c r="M45" s="22">
        <f t="shared" si="8"/>
        <v>144316</v>
      </c>
      <c r="N45" s="22">
        <f t="shared" si="8"/>
        <v>0</v>
      </c>
    </row>
    <row r="46" spans="2:14" ht="18.75" x14ac:dyDescent="0.3"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8.75" x14ac:dyDescent="0.3">
      <c r="B47" s="23" t="s">
        <v>37</v>
      </c>
      <c r="C47" s="31">
        <f t="shared" ref="C47:N47" si="9">C8-C45</f>
        <v>409.88000000000466</v>
      </c>
      <c r="D47" s="31">
        <f t="shared" si="9"/>
        <v>-4826.4800000000105</v>
      </c>
      <c r="E47" s="31">
        <f t="shared" si="9"/>
        <v>17616.949999999997</v>
      </c>
      <c r="F47" s="31">
        <f t="shared" si="9"/>
        <v>15788</v>
      </c>
      <c r="G47" s="31">
        <f t="shared" si="9"/>
        <v>-9806.7700000000186</v>
      </c>
      <c r="H47" s="31">
        <f t="shared" si="9"/>
        <v>-10810.040000000008</v>
      </c>
      <c r="I47" s="31">
        <f t="shared" si="9"/>
        <v>-34722.320000000007</v>
      </c>
      <c r="J47" s="31">
        <f t="shared" si="9"/>
        <v>-30983</v>
      </c>
      <c r="K47" s="24">
        <f t="shared" si="9"/>
        <v>-6376.6900000000023</v>
      </c>
      <c r="L47" s="24">
        <f t="shared" si="9"/>
        <v>2284</v>
      </c>
      <c r="M47" s="24">
        <f t="shared" si="9"/>
        <v>1184</v>
      </c>
      <c r="N47" s="24">
        <f t="shared" si="9"/>
        <v>0</v>
      </c>
    </row>
    <row r="54" spans="8:8" x14ac:dyDescent="0.25">
      <c r="H54" s="8"/>
    </row>
  </sheetData>
  <mergeCells count="4">
    <mergeCell ref="A1:A7"/>
    <mergeCell ref="A14:A21"/>
    <mergeCell ref="A23:A25"/>
    <mergeCell ref="A28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Ponce</dc:creator>
  <cp:keywords/>
  <dc:description/>
  <cp:lastModifiedBy>Usuario de Windows</cp:lastModifiedBy>
  <cp:revision/>
  <dcterms:created xsi:type="dcterms:W3CDTF">2020-10-03T00:32:52Z</dcterms:created>
  <dcterms:modified xsi:type="dcterms:W3CDTF">2021-09-03T19:20:57Z</dcterms:modified>
  <cp:category/>
  <cp:contentStatus/>
</cp:coreProperties>
</file>